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harts/chart19.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taud1-my.sharepoint.com/personal/tjemory_taud_org/Documents/Documents/Water Loss/"/>
    </mc:Choice>
  </mc:AlternateContent>
  <xr:revisionPtr revIDLastSave="0" documentId="8_{6B611DB3-166E-4888-8DEB-6E63FDBB6F16}" xr6:coauthVersionLast="47" xr6:coauthVersionMax="47" xr10:uidLastSave="{00000000-0000-0000-0000-000000000000}"/>
  <workbookProtection workbookAlgorithmName="SHA-512" workbookHashValue="6C+F1+FLjRoyWUz1tZo356clh+LFRDYdGqyaVcvsN4Pk1VoVnuhZx0TXA/6caufq46OJ882EPlsGMSi90mNTCw==" workbookSaltValue="FRiB7QsMq5iXo7b5T5CVJw==" workbookSpinCount="100000" lockStructure="1"/>
  <bookViews>
    <workbookView xWindow="-108" yWindow="-108" windowWidth="23256" windowHeight="12456" tabRatio="860" firstSheet="19" activeTab="19" xr2:uid="{77D000EF-6CD4-4D1C-BA4C-474C7B680D6F}"/>
  </bookViews>
  <sheets>
    <sheet name="VOS" sheetId="58" state="hidden" r:id="rId1"/>
    <sheet name="VOSEA" sheetId="59" state="hidden" r:id="rId2"/>
    <sheet name="WI" sheetId="60" state="hidden" r:id="rId3"/>
    <sheet name="WIEA" sheetId="61" state="hidden" r:id="rId4"/>
    <sheet name="WE" sheetId="62" state="hidden" r:id="rId5"/>
    <sheet name="WEEA" sheetId="63" state="hidden" r:id="rId6"/>
    <sheet name="BMAC" sheetId="64" state="hidden" r:id="rId7"/>
    <sheet name="BUAC" sheetId="65" state="hidden" r:id="rId8"/>
    <sheet name="UMAC" sheetId="66" state="hidden" r:id="rId9"/>
    <sheet name="UUAC" sheetId="67" state="hidden" r:id="rId10"/>
    <sheet name="UC" sheetId="68" state="hidden" r:id="rId11"/>
    <sheet name="CMI" sheetId="69" state="hidden" r:id="rId12"/>
    <sheet name="SDHE" sheetId="70" state="hidden" r:id="rId13"/>
    <sheet name="Lm" sheetId="71" state="hidden" r:id="rId14"/>
    <sheet name="Nc" sheetId="72" state="hidden" r:id="rId15"/>
    <sheet name="Lp" sheetId="73" state="hidden" r:id="rId16"/>
    <sheet name="AOP" sheetId="74" state="hidden" r:id="rId17"/>
    <sheet name="CRUC" sheetId="76" state="hidden" r:id="rId18"/>
    <sheet name="VPC" sheetId="77" state="hidden" r:id="rId19"/>
    <sheet name="Start Page" sheetId="23" r:id="rId20"/>
    <sheet name="Worksheet" sheetId="22" r:id="rId21"/>
    <sheet name="Interactive Data Grading" sheetId="56" r:id="rId22"/>
    <sheet name="Dashboard" sheetId="53" r:id="rId23"/>
    <sheet name="Notes" sheetId="51" r:id="rId24"/>
    <sheet name="Sheet1" sheetId="27" state="hidden" r:id="rId25"/>
    <sheet name="Blank Sheet" sheetId="55" r:id="rId26"/>
    <sheet name="Water Balance" sheetId="16" r:id="rId27"/>
    <sheet name="Carbon Calculations" sheetId="80" r:id="rId28"/>
    <sheet name="Carbon Balance" sheetId="81" r:id="rId29"/>
    <sheet name="Loss Control Planning" sheetId="32" r:id="rId30"/>
    <sheet name="M36 Refs" sheetId="30" state="hidden" r:id="rId31"/>
    <sheet name="Definitions" sheetId="2" r:id="rId32"/>
    <sheet name="Service Connection Diagram" sheetId="42" r:id="rId33"/>
    <sheet name="Acknowledgements" sheetId="43" r:id="rId34"/>
  </sheets>
  <externalReferences>
    <externalReference r:id="rId35"/>
  </externalReferences>
  <definedNames>
    <definedName name="AOP" localSheetId="21">'Interactive Data Grading'!$B$414:$D$437</definedName>
    <definedName name="Apparent_Loss_Definition" localSheetId="31">Definitions!$D$6</definedName>
    <definedName name="BMAC" localSheetId="21">'Interactive Data Grading'!$B$166:$D$192</definedName>
    <definedName name="BUAC" localSheetId="21">'Interactive Data Grading'!$B$193:$D$215</definedName>
    <definedName name="CMI" localSheetId="21">'Interactive Data Grading'!$B$287:$D$315</definedName>
    <definedName name="CRUC" localSheetId="21">'Interactive Data Grading'!$B$438:$D$461</definedName>
    <definedName name="GremlinShow" localSheetId="28">INDEX([1]Sheet1!$M$122:$M$123,MATCH([1]Sheet1!$N$122,[1]Sheet1!$L$122:$L$123,0))</definedName>
    <definedName name="GremlinShow">INDEX(Sheet1!$M$122:$M$123,MATCH(Sheet1!$N$122,Sheet1!$L$122:$L$123,0))</definedName>
    <definedName name="ILI" localSheetId="31">Definitions!$D$24</definedName>
    <definedName name="input_AOP" localSheetId="28">[1]Worksheet!$H$68</definedName>
    <definedName name="input_AOP">Worksheet!$H$68</definedName>
    <definedName name="input_BMAC">Worksheet!$H$23</definedName>
    <definedName name="input_BUAC">Worksheet!$H$24</definedName>
    <definedName name="input_CMI">Worksheet!$O$41</definedName>
    <definedName name="input_CRUC" localSheetId="28">[1]Worksheet!$H$76</definedName>
    <definedName name="input_CRUC">Worksheet!$H$76</definedName>
    <definedName name="input_Lm">Worksheet!$H$61</definedName>
    <definedName name="input_Lp">Worksheet!$H$65:$H$66</definedName>
    <definedName name="input_Nc">Worksheet!$H$62</definedName>
    <definedName name="input_SDHE">Worksheet!$O$39:$R$39</definedName>
    <definedName name="input_UC">Worksheet!$O$43:$R$43</definedName>
    <definedName name="input_UMAC">Worksheet!$H$25</definedName>
    <definedName name="input_UUAC">Worksheet!$O$26:$R$26</definedName>
    <definedName name="input_VOS" localSheetId="28">[1]Worksheet!$H$15</definedName>
    <definedName name="input_VOS">Worksheet!$H$15</definedName>
    <definedName name="input_VOSEA">Worksheet!$O$15:$R$15</definedName>
    <definedName name="input_VPC" localSheetId="28">[1]Worksheet!$H$77</definedName>
    <definedName name="input_VPC">Worksheet!$H$77</definedName>
    <definedName name="input_WE" localSheetId="28">[1]Worksheet!$H$17</definedName>
    <definedName name="input_WE">Worksheet!$H$17</definedName>
    <definedName name="input_WEEA">Worksheet!$O$17:$R$17</definedName>
    <definedName name="input_WI" localSheetId="28">[1]Worksheet!$H$16</definedName>
    <definedName name="input_WI">Worksheet!$H$16</definedName>
    <definedName name="input_WIEA">Worksheet!$O$16:$R$16</definedName>
    <definedName name="Key_of_Input_Acronyms" localSheetId="19">'Start Page'!$AO$7:$AW$8</definedName>
    <definedName name="Lm" localSheetId="21">'Interactive Data Grading'!$B$343:$D$365</definedName>
    <definedName name="Lp" localSheetId="21">'Interactive Data Grading'!$B$390:$D$413</definedName>
    <definedName name="Nc" localSheetId="21">'Interactive Data Grading'!$B$366:$D$389</definedName>
    <definedName name="_xlnm.Print_Area" localSheetId="22">Dashboard!$A$1:$BC$98</definedName>
    <definedName name="_xlnm.Print_Area" localSheetId="31">Definitions!$B$1:$N$90</definedName>
    <definedName name="_xlnm.Print_Area" localSheetId="21">'Interactive Data Grading'!$A$2:$F$471</definedName>
    <definedName name="_xlnm.Print_Area" localSheetId="29">'Loss Control Planning'!$A$1:$T$24</definedName>
    <definedName name="_xlnm.Print_Area" localSheetId="23">Notes!$A$1:$I$66</definedName>
    <definedName name="_xlnm.Print_Area" localSheetId="32">'Service Connection Diagram'!$B$2:$F$24</definedName>
    <definedName name="_xlnm.Print_Area" localSheetId="19">'Start Page'!$A$1:$BC$59</definedName>
    <definedName name="_xlnm.Print_Area" localSheetId="20">Worksheet!$B$2:$U$98</definedName>
    <definedName name="_xlnm.Print_Titles" localSheetId="31">Definitions!$4:$4</definedName>
    <definedName name="_xlnm.Print_Titles" localSheetId="23">Notes!$9:$9</definedName>
    <definedName name="Real_Losses" localSheetId="31">Definitions!$C$32:$L$32</definedName>
    <definedName name="SDHE" localSheetId="21">'Interactive Data Grading'!$B$263:$D$286</definedName>
    <definedName name="UARL" localSheetId="31">Definitions!$C$49:$L$50</definedName>
    <definedName name="UC" localSheetId="21">'Interactive Data Grading'!$B$316:$D$342</definedName>
    <definedName name="UMAC" localSheetId="21">'Interactive Data Grading'!$B$216:$D$239</definedName>
    <definedName name="UUAC" localSheetId="21">'Interactive Data Grading'!$B$240:$D$262</definedName>
    <definedName name="VOS" localSheetId="21">'Interactive Data Grading'!$B$5:$D$35</definedName>
    <definedName name="VOSEA" localSheetId="21">'Interactive Data Grading'!$B$36:$D$58</definedName>
    <definedName name="VPC" localSheetId="21">'Interactive Data Grading'!$B$462:$D$475</definedName>
    <definedName name="WE" localSheetId="21">'Interactive Data Grading'!$B$112:$D$142</definedName>
    <definedName name="WEEA" localSheetId="21">'Interactive Data Grading'!$B$143:$D$165</definedName>
    <definedName name="WI" localSheetId="21">'Interactive Data Grading'!$B$59:$D$88</definedName>
    <definedName name="WIEA" localSheetId="21">'Interactive Data Grading'!$B$89:$D$111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81" l="1"/>
  <c r="G16" i="81"/>
  <c r="G14" i="81"/>
  <c r="H16" i="81" l="1"/>
  <c r="H14" i="81"/>
  <c r="D8" i="80"/>
  <c r="G26" i="16" l="1"/>
  <c r="H6" i="81"/>
  <c r="F6" i="81"/>
  <c r="F5" i="81" l="1"/>
  <c r="M8" i="80"/>
  <c r="D4" i="80" l="1"/>
  <c r="C10" i="80"/>
  <c r="M9" i="80" s="1"/>
  <c r="D7" i="80"/>
  <c r="J15" i="22" l="1"/>
  <c r="J23" i="22"/>
  <c r="I120" i="56" a="1"/>
  <c r="I120" i="56" s="1"/>
  <c r="C149" i="56"/>
  <c r="I119" i="56"/>
  <c r="BW16" i="53" l="1"/>
  <c r="G346" i="56" l="1"/>
  <c r="BW56" i="53" l="1"/>
  <c r="BW57" i="53"/>
  <c r="BW58" i="53"/>
  <c r="BW59" i="53"/>
  <c r="BW60" i="53"/>
  <c r="BQ63" i="53"/>
  <c r="BQ64" i="53"/>
  <c r="BP64" i="53" s="1"/>
  <c r="BQ65" i="53"/>
  <c r="BQ66" i="53"/>
  <c r="BQ67" i="53"/>
  <c r="BP67" i="53" s="1"/>
  <c r="BW70" i="53"/>
  <c r="BW71" i="53"/>
  <c r="BW72" i="53"/>
  <c r="BW73" i="53"/>
  <c r="BW74" i="53"/>
  <c r="BW78" i="53"/>
  <c r="BW79" i="53"/>
  <c r="BW80" i="53"/>
  <c r="BW81" i="53"/>
  <c r="BW82" i="53"/>
  <c r="BP65" i="53" l="1"/>
  <c r="BP66" i="53"/>
  <c r="BP63" i="53"/>
  <c r="X32" i="53"/>
  <c r="BS64" i="53" l="1"/>
  <c r="BW34" i="53"/>
  <c r="BW33" i="53"/>
  <c r="BW32" i="53"/>
  <c r="BW31" i="53"/>
  <c r="BW30" i="53"/>
  <c r="BW27" i="53"/>
  <c r="BW26" i="53"/>
  <c r="BW25" i="53"/>
  <c r="BW24" i="53"/>
  <c r="BW23" i="53"/>
  <c r="BW17" i="53"/>
  <c r="BW18" i="53"/>
  <c r="BW19" i="53"/>
  <c r="BW20" i="53"/>
  <c r="G61" i="2" l="1"/>
  <c r="B37" i="59" l="1"/>
  <c r="B36" i="59"/>
  <c r="B1" i="56" l="1"/>
  <c r="B2" i="56"/>
  <c r="G25" i="62" l="1"/>
  <c r="D25" i="62"/>
  <c r="G25" i="60"/>
  <c r="D25" i="60"/>
  <c r="G25" i="58"/>
  <c r="D25" i="58"/>
  <c r="E93" i="27" l="1"/>
  <c r="D26" i="59" l="1"/>
  <c r="BW44" i="53" l="1"/>
  <c r="BW37" i="53"/>
  <c r="J57" i="22"/>
  <c r="J53" i="22"/>
  <c r="J51" i="22"/>
  <c r="J46" i="22"/>
  <c r="J43" i="22"/>
  <c r="J41" i="22"/>
  <c r="J39" i="22"/>
  <c r="J35" i="22"/>
  <c r="J30" i="22"/>
  <c r="J26" i="22"/>
  <c r="J25" i="22"/>
  <c r="J24" i="22"/>
  <c r="J19" i="22"/>
  <c r="J17" i="22"/>
  <c r="J16" i="22"/>
  <c r="BD7" i="53"/>
  <c r="BQ56" i="53" l="1"/>
  <c r="BQ60" i="53"/>
  <c r="BQ74" i="53"/>
  <c r="BQ79" i="53"/>
  <c r="BQ73" i="53"/>
  <c r="BQ81" i="53"/>
  <c r="BQ71" i="53"/>
  <c r="BP71" i="53" s="1"/>
  <c r="BQ78" i="53"/>
  <c r="BP83" i="53" s="1"/>
  <c r="BQ83" i="53" s="1"/>
  <c r="BQ57" i="53"/>
  <c r="BP57" i="53" s="1"/>
  <c r="BQ70" i="53"/>
  <c r="BQ80" i="53"/>
  <c r="BQ72" i="53"/>
  <c r="BQ82" i="53"/>
  <c r="BQ58" i="53"/>
  <c r="BQ59" i="53"/>
  <c r="BQ20" i="53"/>
  <c r="BQ16" i="53"/>
  <c r="BQ24" i="53"/>
  <c r="BP24" i="53" s="1"/>
  <c r="BQ32" i="53"/>
  <c r="BQ33" i="53"/>
  <c r="BQ19" i="53"/>
  <c r="BQ27" i="53"/>
  <c r="BQ23" i="53"/>
  <c r="BQ31" i="53"/>
  <c r="BP31" i="53" s="1"/>
  <c r="BQ17" i="53"/>
  <c r="BP17" i="53" s="1"/>
  <c r="BQ18" i="53"/>
  <c r="BQ26" i="53"/>
  <c r="BQ34" i="53"/>
  <c r="BQ30" i="53"/>
  <c r="BQ25" i="53"/>
  <c r="BQ44" i="53"/>
  <c r="BQ37" i="53"/>
  <c r="BW48" i="53"/>
  <c r="BQ48" i="53" s="1"/>
  <c r="BW47" i="53"/>
  <c r="BQ47" i="53" s="1"/>
  <c r="BW46" i="53"/>
  <c r="BQ46" i="53" s="1"/>
  <c r="BW45" i="53"/>
  <c r="BQ45" i="53" s="1"/>
  <c r="BP45" i="53" s="1"/>
  <c r="BW41" i="53"/>
  <c r="BQ41" i="53" s="1"/>
  <c r="BW40" i="53"/>
  <c r="BQ40" i="53" s="1"/>
  <c r="BW39" i="53"/>
  <c r="BQ39" i="53" s="1"/>
  <c r="BW38" i="53"/>
  <c r="BQ38" i="53" s="1"/>
  <c r="BP38" i="53" s="1"/>
  <c r="AX18" i="53"/>
  <c r="AN18" i="53"/>
  <c r="AD18" i="53"/>
  <c r="P3" i="53"/>
  <c r="BP72" i="53" l="1"/>
  <c r="BP59" i="53"/>
  <c r="BP82" i="53"/>
  <c r="BP80" i="53"/>
  <c r="BP58" i="53"/>
  <c r="BP79" i="53"/>
  <c r="BP74" i="53"/>
  <c r="BP81" i="53"/>
  <c r="BP60" i="53"/>
  <c r="BP73" i="53"/>
  <c r="BP25" i="53"/>
  <c r="AB33" i="53"/>
  <c r="BP34" i="53"/>
  <c r="BP18" i="53"/>
  <c r="BP32" i="53"/>
  <c r="BP26" i="53"/>
  <c r="BP27" i="53"/>
  <c r="BP19" i="53"/>
  <c r="BP33" i="53"/>
  <c r="BP20" i="53"/>
  <c r="BP48" i="53"/>
  <c r="BP46" i="53"/>
  <c r="BP40" i="53"/>
  <c r="BP47" i="53"/>
  <c r="BP39" i="53"/>
  <c r="BP41" i="53"/>
  <c r="D44" i="56"/>
  <c r="BP56" i="53" l="1"/>
  <c r="BS57" i="53" s="1"/>
  <c r="BP70" i="53"/>
  <c r="BS71" i="53" s="1"/>
  <c r="BP30" i="53"/>
  <c r="BS31" i="53" s="1"/>
  <c r="BP16" i="53"/>
  <c r="BS17" i="53" s="1"/>
  <c r="BP23" i="53"/>
  <c r="BS24" i="53" s="1"/>
  <c r="BP37" i="53"/>
  <c r="BS38" i="53" s="1"/>
  <c r="BP44" i="53"/>
  <c r="BS45" i="53" s="1"/>
  <c r="H267" i="56"/>
  <c r="C67" i="22" l="1"/>
  <c r="H5" i="32"/>
  <c r="G6" i="16"/>
  <c r="H5" i="51"/>
  <c r="AM3" i="53"/>
  <c r="H5" i="22"/>
  <c r="C29" i="62" l="1"/>
  <c r="C28" i="62"/>
  <c r="D27" i="62"/>
  <c r="C27" i="62"/>
  <c r="G26" i="62"/>
  <c r="E26" i="62"/>
  <c r="D26" i="62"/>
  <c r="C26" i="62"/>
  <c r="E25" i="62"/>
  <c r="C25" i="62"/>
  <c r="G24" i="62"/>
  <c r="F24" i="62"/>
  <c r="E24" i="62"/>
  <c r="D24" i="62"/>
  <c r="C24" i="62"/>
  <c r="G23" i="62"/>
  <c r="F23" i="62"/>
  <c r="E23" i="62"/>
  <c r="D23" i="62"/>
  <c r="C23" i="62"/>
  <c r="C29" i="60"/>
  <c r="C28" i="60"/>
  <c r="D27" i="60"/>
  <c r="C27" i="60"/>
  <c r="G26" i="60"/>
  <c r="E26" i="60"/>
  <c r="D26" i="60"/>
  <c r="C26" i="60"/>
  <c r="E25" i="60"/>
  <c r="C25" i="60"/>
  <c r="G24" i="60"/>
  <c r="F24" i="60"/>
  <c r="E24" i="60"/>
  <c r="D24" i="60"/>
  <c r="C24" i="60"/>
  <c r="G23" i="60"/>
  <c r="F23" i="60"/>
  <c r="E23" i="60"/>
  <c r="D23" i="60"/>
  <c r="C23" i="60"/>
  <c r="E23" i="58"/>
  <c r="H4" i="51" l="1"/>
  <c r="G5" i="51"/>
  <c r="G4" i="51"/>
  <c r="AE105" i="30" l="1"/>
  <c r="G26" i="64" l="1"/>
  <c r="G25" i="64"/>
  <c r="G24" i="64"/>
  <c r="G23" i="64"/>
  <c r="F27" i="64"/>
  <c r="F26" i="64"/>
  <c r="F25" i="64"/>
  <c r="F24" i="64"/>
  <c r="F23" i="64"/>
  <c r="D27" i="64"/>
  <c r="D26" i="64"/>
  <c r="D25" i="64"/>
  <c r="D24" i="64"/>
  <c r="D23" i="64"/>
  <c r="C27" i="64"/>
  <c r="C26" i="64"/>
  <c r="C25" i="64"/>
  <c r="C24" i="64"/>
  <c r="C23" i="64"/>
  <c r="O76" i="22" l="1"/>
  <c r="C217" i="56"/>
  <c r="C194" i="56"/>
  <c r="C113" i="56"/>
  <c r="C60" i="56"/>
  <c r="C6" i="56"/>
  <c r="C167" i="56"/>
  <c r="C439" i="56"/>
  <c r="C24" i="74"/>
  <c r="H9" i="22" l="1"/>
  <c r="G349" i="56" l="1"/>
  <c r="C26" i="74"/>
  <c r="G149" i="56"/>
  <c r="G148" i="56"/>
  <c r="G146" i="56"/>
  <c r="G95" i="56"/>
  <c r="G94" i="56"/>
  <c r="G92" i="56"/>
  <c r="G39" i="56" l="1"/>
  <c r="G42" i="56"/>
  <c r="G41" i="56"/>
  <c r="I26" i="62" l="1"/>
  <c r="I25" i="62"/>
  <c r="I24" i="62"/>
  <c r="I23" i="62"/>
  <c r="I26" i="60"/>
  <c r="I25" i="60"/>
  <c r="I24" i="60"/>
  <c r="I23" i="60"/>
  <c r="I23" i="58"/>
  <c r="C24" i="58"/>
  <c r="C25" i="58"/>
  <c r="C26" i="58"/>
  <c r="AD15" i="22" l="1"/>
  <c r="AD16" i="22"/>
  <c r="AD17" i="22"/>
  <c r="AB17" i="22" l="1"/>
  <c r="AB16" i="22"/>
  <c r="AB15" i="22"/>
  <c r="I26" i="58" l="1"/>
  <c r="I25" i="58"/>
  <c r="I24" i="58"/>
  <c r="G417" i="56" l="1"/>
  <c r="G419" i="56"/>
  <c r="G421" i="56"/>
  <c r="G418" i="56"/>
  <c r="E23" i="76" l="1"/>
  <c r="E27" i="66" l="1"/>
  <c r="E26" i="66"/>
  <c r="H42" i="56" l="1"/>
  <c r="H41" i="56"/>
  <c r="H40" i="56"/>
  <c r="H39" i="56"/>
  <c r="F26" i="59"/>
  <c r="H43" i="56" l="1" a="1"/>
  <c r="H43" i="56" s="1"/>
  <c r="P11" i="56"/>
  <c r="E23" i="77" l="1"/>
  <c r="C441" i="56"/>
  <c r="E24" i="76"/>
  <c r="E25" i="76"/>
  <c r="G395" i="56"/>
  <c r="G397" i="56"/>
  <c r="D25" i="73"/>
  <c r="D24" i="73"/>
  <c r="F26" i="73"/>
  <c r="F25" i="73"/>
  <c r="F24" i="73"/>
  <c r="F23" i="73"/>
  <c r="E24" i="73"/>
  <c r="E23" i="73"/>
  <c r="D23" i="73"/>
  <c r="G396" i="56" s="1"/>
  <c r="C25" i="73"/>
  <c r="C24" i="73"/>
  <c r="C23" i="73"/>
  <c r="G372" i="56"/>
  <c r="G347" i="56"/>
  <c r="G25" i="72"/>
  <c r="G24" i="72"/>
  <c r="G23" i="72"/>
  <c r="F25" i="72"/>
  <c r="F24" i="72"/>
  <c r="F23" i="72"/>
  <c r="G373" i="56" s="1"/>
  <c r="E24" i="72"/>
  <c r="E23" i="72"/>
  <c r="D25" i="72"/>
  <c r="D24" i="72"/>
  <c r="D23" i="72"/>
  <c r="C24" i="72"/>
  <c r="C23" i="72"/>
  <c r="G371" i="56" s="1"/>
  <c r="G348" i="56"/>
  <c r="E25" i="71"/>
  <c r="E24" i="71"/>
  <c r="E23" i="71"/>
  <c r="F24" i="71"/>
  <c r="F23" i="71"/>
  <c r="D23" i="71"/>
  <c r="C24" i="71"/>
  <c r="H27" i="69"/>
  <c r="H26" i="69"/>
  <c r="H25" i="69"/>
  <c r="H24" i="69"/>
  <c r="D25" i="65"/>
  <c r="C26" i="65"/>
  <c r="C27" i="65"/>
  <c r="C25" i="65"/>
  <c r="C24" i="65"/>
  <c r="C23" i="65"/>
  <c r="H119" i="56"/>
  <c r="C119" i="56"/>
  <c r="H118" i="56"/>
  <c r="H116" i="56"/>
  <c r="L26" i="62"/>
  <c r="L23" i="62"/>
  <c r="K27" i="62"/>
  <c r="K26" i="62"/>
  <c r="K25" i="62"/>
  <c r="K24" i="62"/>
  <c r="K23" i="62"/>
  <c r="J23" i="62"/>
  <c r="L26" i="60"/>
  <c r="L23" i="60"/>
  <c r="G350" i="56" l="1"/>
  <c r="G370" i="56"/>
  <c r="G374" i="56" s="1"/>
  <c r="H66" i="56"/>
  <c r="I66" i="56" s="1"/>
  <c r="H65" i="56"/>
  <c r="H63" i="56"/>
  <c r="G71" i="56" s="1"/>
  <c r="K27" i="60"/>
  <c r="K26" i="60"/>
  <c r="K25" i="60"/>
  <c r="K24" i="60"/>
  <c r="K23" i="60"/>
  <c r="J23" i="60"/>
  <c r="C66" i="56"/>
  <c r="H12" i="56"/>
  <c r="I12" i="56" s="1"/>
  <c r="L26" i="58"/>
  <c r="L23" i="58"/>
  <c r="K27" i="58"/>
  <c r="K26" i="58"/>
  <c r="K25" i="58"/>
  <c r="K24" i="58"/>
  <c r="K23" i="58"/>
  <c r="J23" i="58"/>
  <c r="E26" i="58"/>
  <c r="E25" i="58"/>
  <c r="E24" i="58"/>
  <c r="C12" i="56"/>
  <c r="H11" i="56"/>
  <c r="H9" i="56"/>
  <c r="W41" i="22" l="1"/>
  <c r="W39" i="22"/>
  <c r="C38" i="22" s="1"/>
  <c r="W43" i="22"/>
  <c r="W26" i="22"/>
  <c r="D243" i="56" s="1"/>
  <c r="W17" i="22"/>
  <c r="AA17" i="22" s="1"/>
  <c r="W16" i="22"/>
  <c r="W15" i="22"/>
  <c r="C44" i="22" l="1"/>
  <c r="D319" i="56"/>
  <c r="C28" i="22"/>
  <c r="AC16" i="22"/>
  <c r="AE16" i="22" s="1"/>
  <c r="AF16" i="22" s="1"/>
  <c r="AA16" i="22"/>
  <c r="AG16" i="22" s="1"/>
  <c r="B28" i="81" s="1"/>
  <c r="AA15" i="22"/>
  <c r="AG15" i="22" s="1"/>
  <c r="AC17" i="22"/>
  <c r="AE17" i="22" s="1"/>
  <c r="AF17" i="22" s="1"/>
  <c r="AG17" i="22"/>
  <c r="Y39" i="22"/>
  <c r="AC15" i="22"/>
  <c r="AE15" i="22" s="1"/>
  <c r="AF15" i="22" s="1"/>
  <c r="G4" i="32"/>
  <c r="F5" i="16"/>
  <c r="D4" i="22"/>
  <c r="D10" i="81" l="1"/>
  <c r="B17" i="16"/>
  <c r="B17" i="81"/>
  <c r="D10" i="16"/>
  <c r="B27" i="16"/>
  <c r="AF18" i="22"/>
  <c r="H19" i="22" s="1"/>
  <c r="K5" i="22"/>
  <c r="K19" i="22" l="1"/>
  <c r="AJ3" i="53"/>
  <c r="BP8" i="53" l="1"/>
  <c r="BS9" i="53" s="1"/>
  <c r="G171" i="56" l="1"/>
  <c r="G172" i="56"/>
  <c r="G173" i="56"/>
  <c r="G175" i="56"/>
  <c r="G170" i="56"/>
  <c r="G176" i="56" l="1"/>
  <c r="G299" i="56" l="1"/>
  <c r="G298" i="56"/>
  <c r="D393" i="56" l="1"/>
  <c r="C264" i="56" l="1"/>
  <c r="C317" i="56"/>
  <c r="C241" i="56"/>
  <c r="X41" i="22" l="1"/>
  <c r="Y50" i="22" l="1"/>
  <c r="H41" i="22"/>
  <c r="X50" i="22"/>
  <c r="C27" i="58"/>
  <c r="P13" i="56" s="1"/>
  <c r="C28" i="58"/>
  <c r="P14" i="56" s="1"/>
  <c r="X51" i="22" l="1"/>
  <c r="C95" i="27"/>
  <c r="Y51" i="22"/>
  <c r="C96" i="27"/>
  <c r="D96" i="27" s="1"/>
  <c r="E96" i="27" s="1"/>
  <c r="Z50" i="22"/>
  <c r="H394" i="56"/>
  <c r="Y41" i="22"/>
  <c r="T44" i="22" s="1"/>
  <c r="C102" i="27" l="1"/>
  <c r="I394" i="56"/>
  <c r="G394" i="56"/>
  <c r="D27" i="76" l="1"/>
  <c r="C23" i="74"/>
  <c r="D23" i="74"/>
  <c r="E23" i="74"/>
  <c r="F23" i="74"/>
  <c r="G23" i="74"/>
  <c r="C25" i="74"/>
  <c r="D24" i="74"/>
  <c r="E24" i="74"/>
  <c r="F24" i="74"/>
  <c r="G24" i="74"/>
  <c r="D25" i="74"/>
  <c r="E25" i="74"/>
  <c r="F25" i="74"/>
  <c r="G25" i="74"/>
  <c r="E26" i="74"/>
  <c r="G26" i="74"/>
  <c r="G27" i="74"/>
  <c r="G28" i="74"/>
  <c r="B34" i="74"/>
  <c r="F25" i="70"/>
  <c r="F24" i="70"/>
  <c r="D25" i="70"/>
  <c r="D24" i="70"/>
  <c r="D23" i="70"/>
  <c r="G294" i="56"/>
  <c r="C298" i="56"/>
  <c r="E25" i="67"/>
  <c r="G420" i="56" l="1"/>
  <c r="G422" i="56" s="1"/>
  <c r="D26" i="65"/>
  <c r="D24" i="65"/>
  <c r="D23" i="65"/>
  <c r="H147" i="56"/>
  <c r="H146" i="56"/>
  <c r="H95" i="56"/>
  <c r="H94" i="56"/>
  <c r="H93" i="56"/>
  <c r="H92" i="56"/>
  <c r="L27" i="62"/>
  <c r="L25" i="62"/>
  <c r="L24" i="62"/>
  <c r="J24" i="62"/>
  <c r="H24" i="62"/>
  <c r="H23" i="62"/>
  <c r="L27" i="60"/>
  <c r="L25" i="60"/>
  <c r="L24" i="60"/>
  <c r="J24" i="60"/>
  <c r="H24" i="60"/>
  <c r="H23" i="60"/>
  <c r="C29" i="58"/>
  <c r="G66" i="56" l="1"/>
  <c r="G67" i="56"/>
  <c r="G124" i="56"/>
  <c r="G120" i="56"/>
  <c r="G119" i="56"/>
  <c r="BG19" i="53" l="1"/>
  <c r="AO43" i="53"/>
  <c r="Y25" i="22"/>
  <c r="C288" i="56" s="1"/>
  <c r="BD10" i="53"/>
  <c r="BD12" i="53"/>
  <c r="BD11" i="53"/>
  <c r="AW43" i="53" l="1"/>
  <c r="AX29" i="53"/>
  <c r="T91" i="22" s="1"/>
  <c r="AN29" i="53"/>
  <c r="T90" i="22" s="1"/>
  <c r="AD29" i="53"/>
  <c r="T89" i="22" s="1"/>
  <c r="AV41" i="53"/>
  <c r="T92" i="22" s="1"/>
  <c r="I48" i="53"/>
  <c r="C6" i="16" l="1"/>
  <c r="D266" i="56"/>
  <c r="G290" i="56"/>
  <c r="G292" i="56"/>
  <c r="G296" i="56"/>
  <c r="G297" i="56"/>
  <c r="H219" i="56"/>
  <c r="H196" i="56"/>
  <c r="H169" i="56"/>
  <c r="H26" i="81" l="1"/>
  <c r="D21" i="81"/>
  <c r="H12" i="81"/>
  <c r="H22" i="81"/>
  <c r="C20" i="81"/>
  <c r="I10" i="81"/>
  <c r="F13" i="81"/>
  <c r="G26" i="58"/>
  <c r="G24" i="58"/>
  <c r="G23" i="58"/>
  <c r="H39" i="22"/>
  <c r="H20" i="81" s="1"/>
  <c r="D5" i="22"/>
  <c r="AK117" i="30" l="1"/>
  <c r="AK116" i="30"/>
  <c r="AK114" i="30"/>
  <c r="AK113" i="30"/>
  <c r="AK112" i="30"/>
  <c r="AK111" i="30"/>
  <c r="AK110" i="30"/>
  <c r="AK109" i="30"/>
  <c r="AK108" i="30"/>
  <c r="AK107" i="30"/>
  <c r="AK106" i="30"/>
  <c r="AK105" i="30"/>
  <c r="AK104" i="30"/>
  <c r="AK103" i="30"/>
  <c r="AK102" i="30"/>
  <c r="AK101" i="30"/>
  <c r="AK100" i="30"/>
  <c r="AK99" i="30"/>
  <c r="AK98" i="30"/>
  <c r="G9" i="56" l="1"/>
  <c r="G291" i="56" l="1"/>
  <c r="G116" i="56" l="1"/>
  <c r="S26" i="22" l="1"/>
  <c r="S17" i="22"/>
  <c r="S16" i="22"/>
  <c r="S15" i="22"/>
  <c r="S39" i="22"/>
  <c r="S41" i="22"/>
  <c r="G63" i="56" l="1"/>
  <c r="H26" i="22" l="1"/>
  <c r="H43" i="22"/>
  <c r="H24" i="81" s="1"/>
  <c r="F17" i="81" l="1"/>
  <c r="H18" i="81"/>
  <c r="H46" i="22" a="1"/>
  <c r="H46" i="22" s="1"/>
  <c r="F21" i="81" s="1"/>
  <c r="I51" i="53"/>
  <c r="H468" i="56"/>
  <c r="I468" i="56" s="1"/>
  <c r="H467" i="56"/>
  <c r="I467" i="56" s="1"/>
  <c r="H466" i="56"/>
  <c r="F24" i="77"/>
  <c r="F23" i="77"/>
  <c r="E25" i="77"/>
  <c r="E24" i="77"/>
  <c r="D24" i="77"/>
  <c r="D23" i="77"/>
  <c r="C28" i="77"/>
  <c r="C27" i="77"/>
  <c r="C26" i="77"/>
  <c r="C25" i="77"/>
  <c r="C24" i="77"/>
  <c r="C23" i="77"/>
  <c r="C468" i="56"/>
  <c r="C467" i="56"/>
  <c r="C466" i="56"/>
  <c r="C465" i="56"/>
  <c r="H445" i="56"/>
  <c r="H444" i="56"/>
  <c r="H443" i="56"/>
  <c r="H442" i="56"/>
  <c r="F24" i="76"/>
  <c r="F23" i="76"/>
  <c r="D26" i="76"/>
  <c r="D25" i="76"/>
  <c r="D24" i="76"/>
  <c r="D23" i="76"/>
  <c r="C24" i="76"/>
  <c r="C23" i="76"/>
  <c r="C445" i="56"/>
  <c r="C444" i="56"/>
  <c r="C443" i="56"/>
  <c r="C442" i="56"/>
  <c r="H421" i="56"/>
  <c r="I421" i="56" s="1"/>
  <c r="H420" i="56"/>
  <c r="I420" i="56" s="1"/>
  <c r="H419" i="56"/>
  <c r="H418" i="56"/>
  <c r="H417" i="56"/>
  <c r="I417" i="56" s="1"/>
  <c r="C421" i="56"/>
  <c r="C420" i="56"/>
  <c r="C419" i="56"/>
  <c r="C418" i="56"/>
  <c r="C417" i="56"/>
  <c r="H397" i="56"/>
  <c r="I397" i="56" s="1"/>
  <c r="H396" i="56"/>
  <c r="I396" i="56" s="1"/>
  <c r="H395" i="56"/>
  <c r="I395" i="56" s="1"/>
  <c r="G398" i="56"/>
  <c r="C397" i="56"/>
  <c r="C396" i="56"/>
  <c r="C395" i="56"/>
  <c r="C394" i="56"/>
  <c r="C393" i="56"/>
  <c r="H373" i="56"/>
  <c r="I373" i="56" s="1"/>
  <c r="H372" i="56"/>
  <c r="I372" i="56" s="1"/>
  <c r="H371" i="56"/>
  <c r="I371" i="56" s="1"/>
  <c r="H370" i="56"/>
  <c r="I370" i="56" s="1"/>
  <c r="H369" i="56"/>
  <c r="I369" i="56" s="1"/>
  <c r="C373" i="56"/>
  <c r="C372" i="56"/>
  <c r="C371" i="56"/>
  <c r="C370" i="56"/>
  <c r="C369" i="56"/>
  <c r="H349" i="56"/>
  <c r="H348" i="56"/>
  <c r="I348" i="56" s="1"/>
  <c r="E348" i="56" s="1"/>
  <c r="H347" i="56"/>
  <c r="I347" i="56" s="1"/>
  <c r="E347" i="56" s="1"/>
  <c r="H346" i="56"/>
  <c r="D24" i="71"/>
  <c r="C23" i="71"/>
  <c r="C349" i="56"/>
  <c r="C348" i="56"/>
  <c r="C347" i="56"/>
  <c r="C346" i="56"/>
  <c r="H270" i="56"/>
  <c r="H269" i="56"/>
  <c r="H268" i="56"/>
  <c r="F26" i="70"/>
  <c r="F23" i="70"/>
  <c r="E24" i="70"/>
  <c r="E23" i="70"/>
  <c r="E26" i="70"/>
  <c r="E25" i="70"/>
  <c r="C25" i="70"/>
  <c r="C24" i="70"/>
  <c r="C23" i="70"/>
  <c r="C270" i="56"/>
  <c r="C269" i="56"/>
  <c r="C268" i="56"/>
  <c r="C267" i="56"/>
  <c r="C266" i="56"/>
  <c r="I24" i="69"/>
  <c r="I23" i="69"/>
  <c r="H23" i="69"/>
  <c r="G24" i="69"/>
  <c r="G23" i="69"/>
  <c r="F27" i="69"/>
  <c r="F26" i="69"/>
  <c r="F25" i="69"/>
  <c r="F24" i="69"/>
  <c r="F23" i="69"/>
  <c r="E24" i="69"/>
  <c r="E23" i="69"/>
  <c r="D29" i="69"/>
  <c r="D28" i="69"/>
  <c r="D27" i="69"/>
  <c r="D26" i="69"/>
  <c r="D25" i="69"/>
  <c r="D24" i="69"/>
  <c r="D23" i="69"/>
  <c r="C24" i="69"/>
  <c r="C23" i="69"/>
  <c r="C299" i="56"/>
  <c r="C297" i="56"/>
  <c r="C296" i="56"/>
  <c r="C295" i="56"/>
  <c r="C294" i="56"/>
  <c r="C293" i="56"/>
  <c r="C292" i="56"/>
  <c r="C291" i="56"/>
  <c r="C290" i="56"/>
  <c r="J16" i="69"/>
  <c r="J14" i="69"/>
  <c r="J13" i="69"/>
  <c r="J12" i="69"/>
  <c r="J11" i="69"/>
  <c r="J10" i="69"/>
  <c r="J9" i="69"/>
  <c r="J8" i="69"/>
  <c r="J7" i="69"/>
  <c r="J6" i="69"/>
  <c r="C23" i="68"/>
  <c r="H321" i="56"/>
  <c r="D27" i="68"/>
  <c r="D26" i="68"/>
  <c r="D25" i="68"/>
  <c r="D24" i="68"/>
  <c r="D23" i="68"/>
  <c r="C26" i="68"/>
  <c r="C25" i="68"/>
  <c r="C24" i="68"/>
  <c r="H320" i="56"/>
  <c r="C321" i="56"/>
  <c r="C320" i="56"/>
  <c r="C319" i="56"/>
  <c r="H246" i="56"/>
  <c r="H245" i="56"/>
  <c r="H244" i="56"/>
  <c r="E26" i="67"/>
  <c r="E24" i="67"/>
  <c r="E23" i="67"/>
  <c r="D25" i="67"/>
  <c r="D24" i="67"/>
  <c r="D23" i="67"/>
  <c r="C26" i="67"/>
  <c r="C25" i="67"/>
  <c r="C24" i="67"/>
  <c r="C23" i="67"/>
  <c r="C246" i="56"/>
  <c r="C245" i="56"/>
  <c r="C244" i="56"/>
  <c r="C243" i="56"/>
  <c r="H223" i="56"/>
  <c r="H222" i="56"/>
  <c r="H221" i="56"/>
  <c r="H220" i="56"/>
  <c r="F27" i="66"/>
  <c r="F26" i="66"/>
  <c r="F25" i="66"/>
  <c r="F24" i="66"/>
  <c r="F23" i="66"/>
  <c r="E25" i="66"/>
  <c r="E24" i="66"/>
  <c r="E23" i="66"/>
  <c r="D25" i="66"/>
  <c r="D24" i="66"/>
  <c r="D23" i="66"/>
  <c r="C25" i="66"/>
  <c r="C24" i="66"/>
  <c r="C23" i="66"/>
  <c r="C223" i="56"/>
  <c r="C222" i="56"/>
  <c r="C221" i="56"/>
  <c r="C220" i="56"/>
  <c r="C219" i="56"/>
  <c r="H199" i="56"/>
  <c r="H198" i="56"/>
  <c r="H197" i="56"/>
  <c r="E27" i="65"/>
  <c r="E26" i="65"/>
  <c r="E25" i="65"/>
  <c r="E24" i="65"/>
  <c r="E23" i="65"/>
  <c r="C169" i="56"/>
  <c r="C196" i="56"/>
  <c r="C115" i="56"/>
  <c r="C62" i="56"/>
  <c r="C8" i="56"/>
  <c r="C199" i="56"/>
  <c r="C198" i="56"/>
  <c r="C197" i="56"/>
  <c r="C176" i="56"/>
  <c r="C175" i="56"/>
  <c r="C174" i="56"/>
  <c r="C173" i="56"/>
  <c r="G174" i="56"/>
  <c r="G177" i="56" s="1"/>
  <c r="H170" i="56"/>
  <c r="I170" i="56" s="1"/>
  <c r="H172" i="56"/>
  <c r="I172" i="56" s="1"/>
  <c r="H174" i="56"/>
  <c r="I174" i="56" s="1"/>
  <c r="C172" i="56"/>
  <c r="C171" i="56"/>
  <c r="C170" i="56"/>
  <c r="H149" i="56"/>
  <c r="H148" i="56"/>
  <c r="H126" i="56"/>
  <c r="I126" i="56" s="1"/>
  <c r="H125" i="56"/>
  <c r="I125" i="56" s="1"/>
  <c r="H124" i="56"/>
  <c r="H123" i="56"/>
  <c r="H122" i="56"/>
  <c r="H121" i="56"/>
  <c r="H120" i="56"/>
  <c r="C148" i="56"/>
  <c r="C147" i="56"/>
  <c r="C146" i="56"/>
  <c r="D27" i="63"/>
  <c r="D26" i="63"/>
  <c r="E25" i="63"/>
  <c r="D25" i="63"/>
  <c r="C25" i="63"/>
  <c r="F24" i="63"/>
  <c r="E24" i="63"/>
  <c r="D24" i="63"/>
  <c r="C24" i="63"/>
  <c r="F23" i="63"/>
  <c r="E23" i="63"/>
  <c r="D23" i="63"/>
  <c r="C23" i="63"/>
  <c r="G147" i="56" s="1"/>
  <c r="G150" i="56" s="1"/>
  <c r="O4894" i="62"/>
  <c r="M4894" i="62"/>
  <c r="N4894" i="62" s="1"/>
  <c r="O4893" i="62"/>
  <c r="M4893" i="62"/>
  <c r="N4893" i="62" s="1"/>
  <c r="O4892" i="62"/>
  <c r="M4892" i="62"/>
  <c r="N4892" i="62" s="1"/>
  <c r="O4891" i="62"/>
  <c r="M4891" i="62"/>
  <c r="N4891" i="62" s="1"/>
  <c r="O4890" i="62"/>
  <c r="M4890" i="62"/>
  <c r="N4890" i="62" s="1"/>
  <c r="O4889" i="62"/>
  <c r="M4889" i="62"/>
  <c r="N4889" i="62" s="1"/>
  <c r="O4888" i="62"/>
  <c r="M4888" i="62"/>
  <c r="N4888" i="62" s="1"/>
  <c r="O4887" i="62"/>
  <c r="M4887" i="62"/>
  <c r="N4887" i="62" s="1"/>
  <c r="O4886" i="62"/>
  <c r="M4886" i="62"/>
  <c r="N4886" i="62" s="1"/>
  <c r="O4885" i="62"/>
  <c r="M4885" i="62"/>
  <c r="N4885" i="62" s="1"/>
  <c r="O4884" i="62"/>
  <c r="M4884" i="62"/>
  <c r="N4884" i="62" s="1"/>
  <c r="O4883" i="62"/>
  <c r="M4883" i="62"/>
  <c r="N4883" i="62" s="1"/>
  <c r="O4882" i="62"/>
  <c r="M4882" i="62"/>
  <c r="N4882" i="62" s="1"/>
  <c r="O4881" i="62"/>
  <c r="M4881" i="62"/>
  <c r="N4881" i="62" s="1"/>
  <c r="O4880" i="62"/>
  <c r="M4880" i="62"/>
  <c r="N4880" i="62" s="1"/>
  <c r="O4879" i="62"/>
  <c r="M4879" i="62"/>
  <c r="N4879" i="62" s="1"/>
  <c r="O4878" i="62"/>
  <c r="M4878" i="62"/>
  <c r="N4878" i="62" s="1"/>
  <c r="O4877" i="62"/>
  <c r="M4877" i="62"/>
  <c r="N4877" i="62" s="1"/>
  <c r="O4876" i="62"/>
  <c r="M4876" i="62"/>
  <c r="N4876" i="62" s="1"/>
  <c r="O4875" i="62"/>
  <c r="M4875" i="62"/>
  <c r="N4875" i="62" s="1"/>
  <c r="O4874" i="62"/>
  <c r="M4874" i="62"/>
  <c r="N4874" i="62" s="1"/>
  <c r="O4873" i="62"/>
  <c r="M4873" i="62"/>
  <c r="N4873" i="62" s="1"/>
  <c r="O4872" i="62"/>
  <c r="M4872" i="62"/>
  <c r="N4872" i="62" s="1"/>
  <c r="O4871" i="62"/>
  <c r="M4871" i="62"/>
  <c r="N4871" i="62" s="1"/>
  <c r="O4870" i="62"/>
  <c r="M4870" i="62"/>
  <c r="N4870" i="62" s="1"/>
  <c r="O4869" i="62"/>
  <c r="M4869" i="62"/>
  <c r="N4869" i="62" s="1"/>
  <c r="O4868" i="62"/>
  <c r="M4868" i="62"/>
  <c r="N4868" i="62" s="1"/>
  <c r="O4867" i="62"/>
  <c r="M4867" i="62"/>
  <c r="N4867" i="62" s="1"/>
  <c r="O4866" i="62"/>
  <c r="M4866" i="62"/>
  <c r="N4866" i="62" s="1"/>
  <c r="O4865" i="62"/>
  <c r="M4865" i="62"/>
  <c r="N4865" i="62" s="1"/>
  <c r="O4864" i="62"/>
  <c r="M4864" i="62"/>
  <c r="N4864" i="62" s="1"/>
  <c r="O4863" i="62"/>
  <c r="M4863" i="62"/>
  <c r="N4863" i="62" s="1"/>
  <c r="O4862" i="62"/>
  <c r="M4862" i="62"/>
  <c r="N4862" i="62" s="1"/>
  <c r="O4861" i="62"/>
  <c r="M4861" i="62"/>
  <c r="N4861" i="62" s="1"/>
  <c r="O4860" i="62"/>
  <c r="M4860" i="62"/>
  <c r="N4860" i="62" s="1"/>
  <c r="O4859" i="62"/>
  <c r="M4859" i="62"/>
  <c r="N4859" i="62" s="1"/>
  <c r="O4858" i="62"/>
  <c r="M4858" i="62"/>
  <c r="N4858" i="62" s="1"/>
  <c r="O4857" i="62"/>
  <c r="M4857" i="62"/>
  <c r="N4857" i="62" s="1"/>
  <c r="O4856" i="62"/>
  <c r="M4856" i="62"/>
  <c r="N4856" i="62" s="1"/>
  <c r="O4855" i="62"/>
  <c r="M4855" i="62"/>
  <c r="N4855" i="62" s="1"/>
  <c r="O4854" i="62"/>
  <c r="M4854" i="62"/>
  <c r="N4854" i="62" s="1"/>
  <c r="O4853" i="62"/>
  <c r="M4853" i="62"/>
  <c r="N4853" i="62" s="1"/>
  <c r="O4852" i="62"/>
  <c r="M4852" i="62"/>
  <c r="N4852" i="62" s="1"/>
  <c r="O4851" i="62"/>
  <c r="M4851" i="62"/>
  <c r="N4851" i="62" s="1"/>
  <c r="O4850" i="62"/>
  <c r="M4850" i="62"/>
  <c r="N4850" i="62" s="1"/>
  <c r="O4849" i="62"/>
  <c r="M4849" i="62"/>
  <c r="N4849" i="62" s="1"/>
  <c r="O4848" i="62"/>
  <c r="M4848" i="62"/>
  <c r="N4848" i="62" s="1"/>
  <c r="O4847" i="62"/>
  <c r="M4847" i="62"/>
  <c r="N4847" i="62" s="1"/>
  <c r="O4846" i="62"/>
  <c r="M4846" i="62"/>
  <c r="N4846" i="62" s="1"/>
  <c r="O4845" i="62"/>
  <c r="M4845" i="62"/>
  <c r="N4845" i="62" s="1"/>
  <c r="O4844" i="62"/>
  <c r="M4844" i="62"/>
  <c r="N4844" i="62" s="1"/>
  <c r="O4843" i="62"/>
  <c r="M4843" i="62"/>
  <c r="N4843" i="62" s="1"/>
  <c r="O4842" i="62"/>
  <c r="M4842" i="62"/>
  <c r="N4842" i="62" s="1"/>
  <c r="O4841" i="62"/>
  <c r="M4841" i="62"/>
  <c r="N4841" i="62" s="1"/>
  <c r="O4840" i="62"/>
  <c r="M4840" i="62"/>
  <c r="N4840" i="62" s="1"/>
  <c r="O4839" i="62"/>
  <c r="M4839" i="62"/>
  <c r="N4839" i="62" s="1"/>
  <c r="O4838" i="62"/>
  <c r="M4838" i="62"/>
  <c r="N4838" i="62" s="1"/>
  <c r="O4837" i="62"/>
  <c r="M4837" i="62"/>
  <c r="N4837" i="62" s="1"/>
  <c r="O4836" i="62"/>
  <c r="M4836" i="62"/>
  <c r="N4836" i="62" s="1"/>
  <c r="O4835" i="62"/>
  <c r="M4835" i="62"/>
  <c r="N4835" i="62" s="1"/>
  <c r="O4834" i="62"/>
  <c r="M4834" i="62"/>
  <c r="N4834" i="62" s="1"/>
  <c r="O4833" i="62"/>
  <c r="M4833" i="62"/>
  <c r="N4833" i="62" s="1"/>
  <c r="O4832" i="62"/>
  <c r="M4832" i="62"/>
  <c r="N4832" i="62" s="1"/>
  <c r="O4831" i="62"/>
  <c r="M4831" i="62"/>
  <c r="N4831" i="62" s="1"/>
  <c r="O4830" i="62"/>
  <c r="M4830" i="62"/>
  <c r="N4830" i="62" s="1"/>
  <c r="O4829" i="62"/>
  <c r="M4829" i="62"/>
  <c r="N4829" i="62" s="1"/>
  <c r="O4828" i="62"/>
  <c r="M4828" i="62"/>
  <c r="N4828" i="62" s="1"/>
  <c r="O4827" i="62"/>
  <c r="M4827" i="62"/>
  <c r="N4827" i="62" s="1"/>
  <c r="O4826" i="62"/>
  <c r="M4826" i="62"/>
  <c r="N4826" i="62" s="1"/>
  <c r="O4825" i="62"/>
  <c r="M4825" i="62"/>
  <c r="N4825" i="62" s="1"/>
  <c r="O4824" i="62"/>
  <c r="M4824" i="62"/>
  <c r="N4824" i="62" s="1"/>
  <c r="O4823" i="62"/>
  <c r="M4823" i="62"/>
  <c r="N4823" i="62" s="1"/>
  <c r="O4822" i="62"/>
  <c r="M4822" i="62"/>
  <c r="N4822" i="62" s="1"/>
  <c r="O4821" i="62"/>
  <c r="M4821" i="62"/>
  <c r="N4821" i="62" s="1"/>
  <c r="O4820" i="62"/>
  <c r="M4820" i="62"/>
  <c r="N4820" i="62" s="1"/>
  <c r="O4819" i="62"/>
  <c r="M4819" i="62"/>
  <c r="N4819" i="62" s="1"/>
  <c r="O4818" i="62"/>
  <c r="M4818" i="62"/>
  <c r="N4818" i="62" s="1"/>
  <c r="O4817" i="62"/>
  <c r="M4817" i="62"/>
  <c r="N4817" i="62" s="1"/>
  <c r="O4816" i="62"/>
  <c r="M4816" i="62"/>
  <c r="N4816" i="62" s="1"/>
  <c r="O4815" i="62"/>
  <c r="M4815" i="62"/>
  <c r="N4815" i="62" s="1"/>
  <c r="O4814" i="62"/>
  <c r="M4814" i="62"/>
  <c r="N4814" i="62" s="1"/>
  <c r="O4813" i="62"/>
  <c r="M4813" i="62"/>
  <c r="N4813" i="62" s="1"/>
  <c r="O4812" i="62"/>
  <c r="M4812" i="62"/>
  <c r="N4812" i="62" s="1"/>
  <c r="O4811" i="62"/>
  <c r="M4811" i="62"/>
  <c r="N4811" i="62" s="1"/>
  <c r="O4810" i="62"/>
  <c r="M4810" i="62"/>
  <c r="N4810" i="62" s="1"/>
  <c r="O4809" i="62"/>
  <c r="M4809" i="62"/>
  <c r="N4809" i="62" s="1"/>
  <c r="O4808" i="62"/>
  <c r="M4808" i="62"/>
  <c r="N4808" i="62" s="1"/>
  <c r="O4807" i="62"/>
  <c r="M4807" i="62"/>
  <c r="N4807" i="62" s="1"/>
  <c r="O4806" i="62"/>
  <c r="M4806" i="62"/>
  <c r="N4806" i="62" s="1"/>
  <c r="O4805" i="62"/>
  <c r="M4805" i="62"/>
  <c r="N4805" i="62" s="1"/>
  <c r="O4804" i="62"/>
  <c r="M4804" i="62"/>
  <c r="N4804" i="62" s="1"/>
  <c r="O4803" i="62"/>
  <c r="M4803" i="62"/>
  <c r="N4803" i="62" s="1"/>
  <c r="O4802" i="62"/>
  <c r="M4802" i="62"/>
  <c r="N4802" i="62" s="1"/>
  <c r="O4801" i="62"/>
  <c r="M4801" i="62"/>
  <c r="N4801" i="62" s="1"/>
  <c r="O4800" i="62"/>
  <c r="M4800" i="62"/>
  <c r="N4800" i="62" s="1"/>
  <c r="O4799" i="62"/>
  <c r="M4799" i="62"/>
  <c r="N4799" i="62" s="1"/>
  <c r="O4798" i="62"/>
  <c r="M4798" i="62"/>
  <c r="N4798" i="62" s="1"/>
  <c r="O4797" i="62"/>
  <c r="M4797" i="62"/>
  <c r="N4797" i="62" s="1"/>
  <c r="O4796" i="62"/>
  <c r="M4796" i="62"/>
  <c r="N4796" i="62" s="1"/>
  <c r="O4795" i="62"/>
  <c r="M4795" i="62"/>
  <c r="N4795" i="62" s="1"/>
  <c r="O4794" i="62"/>
  <c r="M4794" i="62"/>
  <c r="N4794" i="62" s="1"/>
  <c r="O4793" i="62"/>
  <c r="M4793" i="62"/>
  <c r="N4793" i="62" s="1"/>
  <c r="O4792" i="62"/>
  <c r="M4792" i="62"/>
  <c r="N4792" i="62" s="1"/>
  <c r="O4791" i="62"/>
  <c r="M4791" i="62"/>
  <c r="N4791" i="62" s="1"/>
  <c r="O4790" i="62"/>
  <c r="M4790" i="62"/>
  <c r="N4790" i="62" s="1"/>
  <c r="O4789" i="62"/>
  <c r="M4789" i="62"/>
  <c r="N4789" i="62" s="1"/>
  <c r="O4788" i="62"/>
  <c r="M4788" i="62"/>
  <c r="N4788" i="62" s="1"/>
  <c r="O4787" i="62"/>
  <c r="M4787" i="62"/>
  <c r="N4787" i="62" s="1"/>
  <c r="O4786" i="62"/>
  <c r="M4786" i="62"/>
  <c r="N4786" i="62" s="1"/>
  <c r="O4785" i="62"/>
  <c r="M4785" i="62"/>
  <c r="N4785" i="62" s="1"/>
  <c r="O4784" i="62"/>
  <c r="M4784" i="62"/>
  <c r="N4784" i="62" s="1"/>
  <c r="O4783" i="62"/>
  <c r="M4783" i="62"/>
  <c r="N4783" i="62" s="1"/>
  <c r="O4782" i="62"/>
  <c r="M4782" i="62"/>
  <c r="N4782" i="62" s="1"/>
  <c r="O4781" i="62"/>
  <c r="M4781" i="62"/>
  <c r="N4781" i="62" s="1"/>
  <c r="O4780" i="62"/>
  <c r="M4780" i="62"/>
  <c r="N4780" i="62" s="1"/>
  <c r="O4779" i="62"/>
  <c r="M4779" i="62"/>
  <c r="N4779" i="62" s="1"/>
  <c r="O4778" i="62"/>
  <c r="M4778" i="62"/>
  <c r="N4778" i="62" s="1"/>
  <c r="O4777" i="62"/>
  <c r="M4777" i="62"/>
  <c r="N4777" i="62" s="1"/>
  <c r="O4776" i="62"/>
  <c r="M4776" i="62"/>
  <c r="N4776" i="62" s="1"/>
  <c r="O4775" i="62"/>
  <c r="M4775" i="62"/>
  <c r="N4775" i="62" s="1"/>
  <c r="O4774" i="62"/>
  <c r="M4774" i="62"/>
  <c r="N4774" i="62" s="1"/>
  <c r="O4773" i="62"/>
  <c r="M4773" i="62"/>
  <c r="N4773" i="62" s="1"/>
  <c r="O4772" i="62"/>
  <c r="M4772" i="62"/>
  <c r="N4772" i="62" s="1"/>
  <c r="O4771" i="62"/>
  <c r="M4771" i="62"/>
  <c r="N4771" i="62" s="1"/>
  <c r="O4770" i="62"/>
  <c r="M4770" i="62"/>
  <c r="N4770" i="62" s="1"/>
  <c r="O4769" i="62"/>
  <c r="M4769" i="62"/>
  <c r="N4769" i="62" s="1"/>
  <c r="O4768" i="62"/>
  <c r="M4768" i="62"/>
  <c r="N4768" i="62" s="1"/>
  <c r="O4767" i="62"/>
  <c r="M4767" i="62"/>
  <c r="N4767" i="62" s="1"/>
  <c r="O4766" i="62"/>
  <c r="M4766" i="62"/>
  <c r="N4766" i="62" s="1"/>
  <c r="O4765" i="62"/>
  <c r="M4765" i="62"/>
  <c r="N4765" i="62" s="1"/>
  <c r="O4764" i="62"/>
  <c r="M4764" i="62"/>
  <c r="N4764" i="62" s="1"/>
  <c r="O4763" i="62"/>
  <c r="M4763" i="62"/>
  <c r="N4763" i="62" s="1"/>
  <c r="O4762" i="62"/>
  <c r="M4762" i="62"/>
  <c r="N4762" i="62" s="1"/>
  <c r="O4761" i="62"/>
  <c r="M4761" i="62"/>
  <c r="N4761" i="62" s="1"/>
  <c r="O4760" i="62"/>
  <c r="M4760" i="62"/>
  <c r="N4760" i="62" s="1"/>
  <c r="O4759" i="62"/>
  <c r="M4759" i="62"/>
  <c r="N4759" i="62" s="1"/>
  <c r="O4758" i="62"/>
  <c r="M4758" i="62"/>
  <c r="N4758" i="62" s="1"/>
  <c r="O4757" i="62"/>
  <c r="M4757" i="62"/>
  <c r="N4757" i="62" s="1"/>
  <c r="O4756" i="62"/>
  <c r="M4756" i="62"/>
  <c r="N4756" i="62" s="1"/>
  <c r="O4755" i="62"/>
  <c r="M4755" i="62"/>
  <c r="N4755" i="62" s="1"/>
  <c r="O4754" i="62"/>
  <c r="M4754" i="62"/>
  <c r="N4754" i="62" s="1"/>
  <c r="O4753" i="62"/>
  <c r="M4753" i="62"/>
  <c r="N4753" i="62" s="1"/>
  <c r="O4752" i="62"/>
  <c r="M4752" i="62"/>
  <c r="N4752" i="62" s="1"/>
  <c r="O4751" i="62"/>
  <c r="M4751" i="62"/>
  <c r="N4751" i="62" s="1"/>
  <c r="O4750" i="62"/>
  <c r="M4750" i="62"/>
  <c r="N4750" i="62" s="1"/>
  <c r="O4749" i="62"/>
  <c r="M4749" i="62"/>
  <c r="N4749" i="62" s="1"/>
  <c r="O4748" i="62"/>
  <c r="M4748" i="62"/>
  <c r="N4748" i="62" s="1"/>
  <c r="O4747" i="62"/>
  <c r="M4747" i="62"/>
  <c r="N4747" i="62" s="1"/>
  <c r="O4746" i="62"/>
  <c r="M4746" i="62"/>
  <c r="N4746" i="62" s="1"/>
  <c r="O4745" i="62"/>
  <c r="M4745" i="62"/>
  <c r="N4745" i="62" s="1"/>
  <c r="O4744" i="62"/>
  <c r="M4744" i="62"/>
  <c r="N4744" i="62" s="1"/>
  <c r="O4743" i="62"/>
  <c r="M4743" i="62"/>
  <c r="N4743" i="62" s="1"/>
  <c r="O4742" i="62"/>
  <c r="M4742" i="62"/>
  <c r="N4742" i="62" s="1"/>
  <c r="O4741" i="62"/>
  <c r="M4741" i="62"/>
  <c r="N4741" i="62" s="1"/>
  <c r="O4740" i="62"/>
  <c r="M4740" i="62"/>
  <c r="N4740" i="62" s="1"/>
  <c r="O4739" i="62"/>
  <c r="M4739" i="62"/>
  <c r="N4739" i="62" s="1"/>
  <c r="O4738" i="62"/>
  <c r="M4738" i="62"/>
  <c r="N4738" i="62" s="1"/>
  <c r="O4737" i="62"/>
  <c r="M4737" i="62"/>
  <c r="N4737" i="62" s="1"/>
  <c r="O4736" i="62"/>
  <c r="M4736" i="62"/>
  <c r="N4736" i="62" s="1"/>
  <c r="O4735" i="62"/>
  <c r="M4735" i="62"/>
  <c r="N4735" i="62" s="1"/>
  <c r="O4734" i="62"/>
  <c r="M4734" i="62"/>
  <c r="N4734" i="62" s="1"/>
  <c r="O4733" i="62"/>
  <c r="M4733" i="62"/>
  <c r="N4733" i="62" s="1"/>
  <c r="O4732" i="62"/>
  <c r="M4732" i="62"/>
  <c r="N4732" i="62" s="1"/>
  <c r="O4731" i="62"/>
  <c r="M4731" i="62"/>
  <c r="N4731" i="62" s="1"/>
  <c r="O4730" i="62"/>
  <c r="M4730" i="62"/>
  <c r="N4730" i="62" s="1"/>
  <c r="O4729" i="62"/>
  <c r="M4729" i="62"/>
  <c r="N4729" i="62" s="1"/>
  <c r="O4728" i="62"/>
  <c r="M4728" i="62"/>
  <c r="N4728" i="62" s="1"/>
  <c r="O4727" i="62"/>
  <c r="M4727" i="62"/>
  <c r="N4727" i="62" s="1"/>
  <c r="O4726" i="62"/>
  <c r="M4726" i="62"/>
  <c r="N4726" i="62" s="1"/>
  <c r="O4725" i="62"/>
  <c r="M4725" i="62"/>
  <c r="N4725" i="62" s="1"/>
  <c r="O4724" i="62"/>
  <c r="M4724" i="62"/>
  <c r="N4724" i="62" s="1"/>
  <c r="O4723" i="62"/>
  <c r="M4723" i="62"/>
  <c r="N4723" i="62" s="1"/>
  <c r="O4722" i="62"/>
  <c r="M4722" i="62"/>
  <c r="N4722" i="62" s="1"/>
  <c r="O4721" i="62"/>
  <c r="M4721" i="62"/>
  <c r="N4721" i="62" s="1"/>
  <c r="O4720" i="62"/>
  <c r="M4720" i="62"/>
  <c r="N4720" i="62" s="1"/>
  <c r="O4719" i="62"/>
  <c r="M4719" i="62"/>
  <c r="N4719" i="62" s="1"/>
  <c r="O4718" i="62"/>
  <c r="M4718" i="62"/>
  <c r="N4718" i="62" s="1"/>
  <c r="O4717" i="62"/>
  <c r="M4717" i="62"/>
  <c r="N4717" i="62" s="1"/>
  <c r="O4716" i="62"/>
  <c r="M4716" i="62"/>
  <c r="N4716" i="62" s="1"/>
  <c r="O4715" i="62"/>
  <c r="M4715" i="62"/>
  <c r="N4715" i="62" s="1"/>
  <c r="O4714" i="62"/>
  <c r="M4714" i="62"/>
  <c r="N4714" i="62" s="1"/>
  <c r="O4713" i="62"/>
  <c r="M4713" i="62"/>
  <c r="N4713" i="62" s="1"/>
  <c r="O4712" i="62"/>
  <c r="M4712" i="62"/>
  <c r="N4712" i="62" s="1"/>
  <c r="O4711" i="62"/>
  <c r="M4711" i="62"/>
  <c r="N4711" i="62" s="1"/>
  <c r="O4710" i="62"/>
  <c r="M4710" i="62"/>
  <c r="N4710" i="62" s="1"/>
  <c r="O4709" i="62"/>
  <c r="M4709" i="62"/>
  <c r="N4709" i="62" s="1"/>
  <c r="O4708" i="62"/>
  <c r="M4708" i="62"/>
  <c r="N4708" i="62" s="1"/>
  <c r="O4707" i="62"/>
  <c r="M4707" i="62"/>
  <c r="N4707" i="62" s="1"/>
  <c r="O4706" i="62"/>
  <c r="M4706" i="62"/>
  <c r="N4706" i="62" s="1"/>
  <c r="O4705" i="62"/>
  <c r="M4705" i="62"/>
  <c r="N4705" i="62" s="1"/>
  <c r="O4704" i="62"/>
  <c r="M4704" i="62"/>
  <c r="N4704" i="62" s="1"/>
  <c r="O4703" i="62"/>
  <c r="M4703" i="62"/>
  <c r="N4703" i="62" s="1"/>
  <c r="O4702" i="62"/>
  <c r="M4702" i="62"/>
  <c r="N4702" i="62" s="1"/>
  <c r="O4701" i="62"/>
  <c r="M4701" i="62"/>
  <c r="N4701" i="62" s="1"/>
  <c r="O4700" i="62"/>
  <c r="M4700" i="62"/>
  <c r="N4700" i="62" s="1"/>
  <c r="O4699" i="62"/>
  <c r="M4699" i="62"/>
  <c r="N4699" i="62" s="1"/>
  <c r="O4698" i="62"/>
  <c r="M4698" i="62"/>
  <c r="N4698" i="62" s="1"/>
  <c r="O4697" i="62"/>
  <c r="M4697" i="62"/>
  <c r="N4697" i="62" s="1"/>
  <c r="O4696" i="62"/>
  <c r="M4696" i="62"/>
  <c r="N4696" i="62" s="1"/>
  <c r="O4695" i="62"/>
  <c r="M4695" i="62"/>
  <c r="N4695" i="62" s="1"/>
  <c r="O4694" i="62"/>
  <c r="M4694" i="62"/>
  <c r="N4694" i="62" s="1"/>
  <c r="O4693" i="62"/>
  <c r="M4693" i="62"/>
  <c r="N4693" i="62" s="1"/>
  <c r="O4692" i="62"/>
  <c r="M4692" i="62"/>
  <c r="N4692" i="62" s="1"/>
  <c r="O4691" i="62"/>
  <c r="M4691" i="62"/>
  <c r="N4691" i="62" s="1"/>
  <c r="O4690" i="62"/>
  <c r="M4690" i="62"/>
  <c r="N4690" i="62" s="1"/>
  <c r="O4689" i="62"/>
  <c r="M4689" i="62"/>
  <c r="N4689" i="62" s="1"/>
  <c r="O4688" i="62"/>
  <c r="M4688" i="62"/>
  <c r="N4688" i="62" s="1"/>
  <c r="O4687" i="62"/>
  <c r="M4687" i="62"/>
  <c r="N4687" i="62" s="1"/>
  <c r="O4686" i="62"/>
  <c r="M4686" i="62"/>
  <c r="N4686" i="62" s="1"/>
  <c r="O4685" i="62"/>
  <c r="M4685" i="62"/>
  <c r="N4685" i="62" s="1"/>
  <c r="O4684" i="62"/>
  <c r="M4684" i="62"/>
  <c r="N4684" i="62" s="1"/>
  <c r="O4683" i="62"/>
  <c r="M4683" i="62"/>
  <c r="N4683" i="62" s="1"/>
  <c r="O4682" i="62"/>
  <c r="M4682" i="62"/>
  <c r="N4682" i="62" s="1"/>
  <c r="O4681" i="62"/>
  <c r="M4681" i="62"/>
  <c r="N4681" i="62" s="1"/>
  <c r="O4680" i="62"/>
  <c r="M4680" i="62"/>
  <c r="N4680" i="62" s="1"/>
  <c r="O4679" i="62"/>
  <c r="M4679" i="62"/>
  <c r="N4679" i="62" s="1"/>
  <c r="O4678" i="62"/>
  <c r="M4678" i="62"/>
  <c r="N4678" i="62" s="1"/>
  <c r="O4677" i="62"/>
  <c r="M4677" i="62"/>
  <c r="N4677" i="62" s="1"/>
  <c r="O4676" i="62"/>
  <c r="M4676" i="62"/>
  <c r="N4676" i="62" s="1"/>
  <c r="O4675" i="62"/>
  <c r="M4675" i="62"/>
  <c r="N4675" i="62" s="1"/>
  <c r="O4674" i="62"/>
  <c r="M4674" i="62"/>
  <c r="N4674" i="62" s="1"/>
  <c r="O4673" i="62"/>
  <c r="M4673" i="62"/>
  <c r="N4673" i="62" s="1"/>
  <c r="O4672" i="62"/>
  <c r="M4672" i="62"/>
  <c r="N4672" i="62" s="1"/>
  <c r="O4671" i="62"/>
  <c r="M4671" i="62"/>
  <c r="N4671" i="62" s="1"/>
  <c r="O4670" i="62"/>
  <c r="M4670" i="62"/>
  <c r="N4670" i="62" s="1"/>
  <c r="O4669" i="62"/>
  <c r="M4669" i="62"/>
  <c r="N4669" i="62" s="1"/>
  <c r="O4668" i="62"/>
  <c r="M4668" i="62"/>
  <c r="N4668" i="62" s="1"/>
  <c r="O4667" i="62"/>
  <c r="M4667" i="62"/>
  <c r="N4667" i="62" s="1"/>
  <c r="O4666" i="62"/>
  <c r="M4666" i="62"/>
  <c r="N4666" i="62" s="1"/>
  <c r="O4665" i="62"/>
  <c r="M4665" i="62"/>
  <c r="N4665" i="62" s="1"/>
  <c r="O4664" i="62"/>
  <c r="M4664" i="62"/>
  <c r="N4664" i="62" s="1"/>
  <c r="O4663" i="62"/>
  <c r="M4663" i="62"/>
  <c r="N4663" i="62" s="1"/>
  <c r="O4662" i="62"/>
  <c r="M4662" i="62"/>
  <c r="N4662" i="62" s="1"/>
  <c r="O4661" i="62"/>
  <c r="M4661" i="62"/>
  <c r="N4661" i="62" s="1"/>
  <c r="O4660" i="62"/>
  <c r="M4660" i="62"/>
  <c r="N4660" i="62" s="1"/>
  <c r="O4659" i="62"/>
  <c r="M4659" i="62"/>
  <c r="N4659" i="62" s="1"/>
  <c r="O4658" i="62"/>
  <c r="M4658" i="62"/>
  <c r="N4658" i="62" s="1"/>
  <c r="O4657" i="62"/>
  <c r="M4657" i="62"/>
  <c r="N4657" i="62" s="1"/>
  <c r="O4656" i="62"/>
  <c r="M4656" i="62"/>
  <c r="N4656" i="62" s="1"/>
  <c r="O4655" i="62"/>
  <c r="M4655" i="62"/>
  <c r="N4655" i="62" s="1"/>
  <c r="O4654" i="62"/>
  <c r="M4654" i="62"/>
  <c r="N4654" i="62" s="1"/>
  <c r="O4653" i="62"/>
  <c r="M4653" i="62"/>
  <c r="N4653" i="62" s="1"/>
  <c r="O4652" i="62"/>
  <c r="M4652" i="62"/>
  <c r="N4652" i="62" s="1"/>
  <c r="O4651" i="62"/>
  <c r="M4651" i="62"/>
  <c r="N4651" i="62" s="1"/>
  <c r="O4650" i="62"/>
  <c r="M4650" i="62"/>
  <c r="N4650" i="62" s="1"/>
  <c r="O4649" i="62"/>
  <c r="M4649" i="62"/>
  <c r="N4649" i="62" s="1"/>
  <c r="O4648" i="62"/>
  <c r="M4648" i="62"/>
  <c r="N4648" i="62" s="1"/>
  <c r="O4647" i="62"/>
  <c r="M4647" i="62"/>
  <c r="N4647" i="62" s="1"/>
  <c r="O4646" i="62"/>
  <c r="M4646" i="62"/>
  <c r="N4646" i="62" s="1"/>
  <c r="O4645" i="62"/>
  <c r="M4645" i="62"/>
  <c r="N4645" i="62" s="1"/>
  <c r="O4644" i="62"/>
  <c r="M4644" i="62"/>
  <c r="N4644" i="62" s="1"/>
  <c r="O4643" i="62"/>
  <c r="M4643" i="62"/>
  <c r="N4643" i="62" s="1"/>
  <c r="O4642" i="62"/>
  <c r="M4642" i="62"/>
  <c r="N4642" i="62" s="1"/>
  <c r="O4641" i="62"/>
  <c r="M4641" i="62"/>
  <c r="N4641" i="62" s="1"/>
  <c r="O4640" i="62"/>
  <c r="M4640" i="62"/>
  <c r="N4640" i="62" s="1"/>
  <c r="O4639" i="62"/>
  <c r="M4639" i="62"/>
  <c r="N4639" i="62" s="1"/>
  <c r="O4638" i="62"/>
  <c r="M4638" i="62"/>
  <c r="N4638" i="62" s="1"/>
  <c r="O4637" i="62"/>
  <c r="M4637" i="62"/>
  <c r="N4637" i="62" s="1"/>
  <c r="O4636" i="62"/>
  <c r="M4636" i="62"/>
  <c r="N4636" i="62" s="1"/>
  <c r="O4635" i="62"/>
  <c r="M4635" i="62"/>
  <c r="N4635" i="62" s="1"/>
  <c r="O4634" i="62"/>
  <c r="M4634" i="62"/>
  <c r="N4634" i="62" s="1"/>
  <c r="O4633" i="62"/>
  <c r="M4633" i="62"/>
  <c r="N4633" i="62" s="1"/>
  <c r="O4632" i="62"/>
  <c r="M4632" i="62"/>
  <c r="N4632" i="62" s="1"/>
  <c r="O4631" i="62"/>
  <c r="M4631" i="62"/>
  <c r="N4631" i="62" s="1"/>
  <c r="O4630" i="62"/>
  <c r="M4630" i="62"/>
  <c r="N4630" i="62" s="1"/>
  <c r="O4629" i="62"/>
  <c r="M4629" i="62"/>
  <c r="N4629" i="62" s="1"/>
  <c r="O4628" i="62"/>
  <c r="M4628" i="62"/>
  <c r="N4628" i="62" s="1"/>
  <c r="O4627" i="62"/>
  <c r="M4627" i="62"/>
  <c r="N4627" i="62" s="1"/>
  <c r="O4626" i="62"/>
  <c r="M4626" i="62"/>
  <c r="N4626" i="62" s="1"/>
  <c r="O4625" i="62"/>
  <c r="M4625" i="62"/>
  <c r="N4625" i="62" s="1"/>
  <c r="O4624" i="62"/>
  <c r="M4624" i="62"/>
  <c r="N4624" i="62" s="1"/>
  <c r="O4623" i="62"/>
  <c r="M4623" i="62"/>
  <c r="N4623" i="62" s="1"/>
  <c r="O4622" i="62"/>
  <c r="M4622" i="62"/>
  <c r="N4622" i="62" s="1"/>
  <c r="O4621" i="62"/>
  <c r="M4621" i="62"/>
  <c r="N4621" i="62" s="1"/>
  <c r="O4620" i="62"/>
  <c r="M4620" i="62"/>
  <c r="N4620" i="62" s="1"/>
  <c r="O4619" i="62"/>
  <c r="M4619" i="62"/>
  <c r="N4619" i="62" s="1"/>
  <c r="O4618" i="62"/>
  <c r="M4618" i="62"/>
  <c r="N4618" i="62" s="1"/>
  <c r="O4617" i="62"/>
  <c r="M4617" i="62"/>
  <c r="N4617" i="62" s="1"/>
  <c r="O4616" i="62"/>
  <c r="M4616" i="62"/>
  <c r="N4616" i="62" s="1"/>
  <c r="O4615" i="62"/>
  <c r="M4615" i="62"/>
  <c r="N4615" i="62" s="1"/>
  <c r="O4614" i="62"/>
  <c r="M4614" i="62"/>
  <c r="N4614" i="62" s="1"/>
  <c r="O4613" i="62"/>
  <c r="M4613" i="62"/>
  <c r="N4613" i="62" s="1"/>
  <c r="O4612" i="62"/>
  <c r="M4612" i="62"/>
  <c r="N4612" i="62" s="1"/>
  <c r="O4611" i="62"/>
  <c r="M4611" i="62"/>
  <c r="N4611" i="62" s="1"/>
  <c r="O4610" i="62"/>
  <c r="M4610" i="62"/>
  <c r="N4610" i="62" s="1"/>
  <c r="O4609" i="62"/>
  <c r="M4609" i="62"/>
  <c r="N4609" i="62" s="1"/>
  <c r="O4608" i="62"/>
  <c r="M4608" i="62"/>
  <c r="N4608" i="62" s="1"/>
  <c r="O4607" i="62"/>
  <c r="M4607" i="62"/>
  <c r="N4607" i="62" s="1"/>
  <c r="O4606" i="62"/>
  <c r="M4606" i="62"/>
  <c r="N4606" i="62" s="1"/>
  <c r="O4605" i="62"/>
  <c r="M4605" i="62"/>
  <c r="N4605" i="62" s="1"/>
  <c r="O4604" i="62"/>
  <c r="M4604" i="62"/>
  <c r="N4604" i="62" s="1"/>
  <c r="O4603" i="62"/>
  <c r="M4603" i="62"/>
  <c r="N4603" i="62" s="1"/>
  <c r="O4602" i="62"/>
  <c r="M4602" i="62"/>
  <c r="N4602" i="62" s="1"/>
  <c r="O4601" i="62"/>
  <c r="M4601" i="62"/>
  <c r="N4601" i="62" s="1"/>
  <c r="O4600" i="62"/>
  <c r="M4600" i="62"/>
  <c r="N4600" i="62" s="1"/>
  <c r="O4599" i="62"/>
  <c r="M4599" i="62"/>
  <c r="N4599" i="62" s="1"/>
  <c r="O4598" i="62"/>
  <c r="M4598" i="62"/>
  <c r="N4598" i="62" s="1"/>
  <c r="O4597" i="62"/>
  <c r="M4597" i="62"/>
  <c r="N4597" i="62" s="1"/>
  <c r="O4596" i="62"/>
  <c r="M4596" i="62"/>
  <c r="N4596" i="62" s="1"/>
  <c r="O4595" i="62"/>
  <c r="M4595" i="62"/>
  <c r="N4595" i="62" s="1"/>
  <c r="O4594" i="62"/>
  <c r="M4594" i="62"/>
  <c r="N4594" i="62" s="1"/>
  <c r="O4593" i="62"/>
  <c r="M4593" i="62"/>
  <c r="N4593" i="62" s="1"/>
  <c r="O4592" i="62"/>
  <c r="M4592" i="62"/>
  <c r="N4592" i="62" s="1"/>
  <c r="O4591" i="62"/>
  <c r="M4591" i="62"/>
  <c r="N4591" i="62" s="1"/>
  <c r="O4590" i="62"/>
  <c r="M4590" i="62"/>
  <c r="N4590" i="62" s="1"/>
  <c r="O4589" i="62"/>
  <c r="M4589" i="62"/>
  <c r="N4589" i="62" s="1"/>
  <c r="O4588" i="62"/>
  <c r="M4588" i="62"/>
  <c r="N4588" i="62" s="1"/>
  <c r="O4587" i="62"/>
  <c r="M4587" i="62"/>
  <c r="N4587" i="62" s="1"/>
  <c r="O4586" i="62"/>
  <c r="M4586" i="62"/>
  <c r="N4586" i="62" s="1"/>
  <c r="O4585" i="62"/>
  <c r="M4585" i="62"/>
  <c r="N4585" i="62" s="1"/>
  <c r="O4584" i="62"/>
  <c r="M4584" i="62"/>
  <c r="N4584" i="62" s="1"/>
  <c r="O4583" i="62"/>
  <c r="M4583" i="62"/>
  <c r="N4583" i="62" s="1"/>
  <c r="O4582" i="62"/>
  <c r="M4582" i="62"/>
  <c r="N4582" i="62" s="1"/>
  <c r="O4581" i="62"/>
  <c r="M4581" i="62"/>
  <c r="N4581" i="62" s="1"/>
  <c r="O4580" i="62"/>
  <c r="M4580" i="62"/>
  <c r="N4580" i="62" s="1"/>
  <c r="O4579" i="62"/>
  <c r="M4579" i="62"/>
  <c r="N4579" i="62" s="1"/>
  <c r="O4578" i="62"/>
  <c r="M4578" i="62"/>
  <c r="N4578" i="62" s="1"/>
  <c r="O4577" i="62"/>
  <c r="M4577" i="62"/>
  <c r="N4577" i="62" s="1"/>
  <c r="O4576" i="62"/>
  <c r="M4576" i="62"/>
  <c r="N4576" i="62" s="1"/>
  <c r="O4575" i="62"/>
  <c r="M4575" i="62"/>
  <c r="N4575" i="62" s="1"/>
  <c r="O4574" i="62"/>
  <c r="M4574" i="62"/>
  <c r="N4574" i="62" s="1"/>
  <c r="O4573" i="62"/>
  <c r="M4573" i="62"/>
  <c r="N4573" i="62" s="1"/>
  <c r="O4572" i="62"/>
  <c r="M4572" i="62"/>
  <c r="N4572" i="62" s="1"/>
  <c r="O4571" i="62"/>
  <c r="M4571" i="62"/>
  <c r="N4571" i="62" s="1"/>
  <c r="O4570" i="62"/>
  <c r="M4570" i="62"/>
  <c r="N4570" i="62" s="1"/>
  <c r="O4569" i="62"/>
  <c r="M4569" i="62"/>
  <c r="N4569" i="62" s="1"/>
  <c r="O4568" i="62"/>
  <c r="M4568" i="62"/>
  <c r="N4568" i="62" s="1"/>
  <c r="O4567" i="62"/>
  <c r="M4567" i="62"/>
  <c r="N4567" i="62" s="1"/>
  <c r="O4566" i="62"/>
  <c r="M4566" i="62"/>
  <c r="N4566" i="62" s="1"/>
  <c r="O4565" i="62"/>
  <c r="M4565" i="62"/>
  <c r="N4565" i="62" s="1"/>
  <c r="O4564" i="62"/>
  <c r="M4564" i="62"/>
  <c r="N4564" i="62" s="1"/>
  <c r="O4563" i="62"/>
  <c r="M4563" i="62"/>
  <c r="N4563" i="62" s="1"/>
  <c r="O4562" i="62"/>
  <c r="M4562" i="62"/>
  <c r="N4562" i="62" s="1"/>
  <c r="O4561" i="62"/>
  <c r="M4561" i="62"/>
  <c r="N4561" i="62" s="1"/>
  <c r="O4560" i="62"/>
  <c r="M4560" i="62"/>
  <c r="N4560" i="62" s="1"/>
  <c r="O4559" i="62"/>
  <c r="M4559" i="62"/>
  <c r="N4559" i="62" s="1"/>
  <c r="O4558" i="62"/>
  <c r="M4558" i="62"/>
  <c r="N4558" i="62" s="1"/>
  <c r="O4557" i="62"/>
  <c r="M4557" i="62"/>
  <c r="N4557" i="62" s="1"/>
  <c r="O4556" i="62"/>
  <c r="M4556" i="62"/>
  <c r="N4556" i="62" s="1"/>
  <c r="O4555" i="62"/>
  <c r="M4555" i="62"/>
  <c r="N4555" i="62" s="1"/>
  <c r="O4554" i="62"/>
  <c r="M4554" i="62"/>
  <c r="N4554" i="62" s="1"/>
  <c r="O4553" i="62"/>
  <c r="M4553" i="62"/>
  <c r="N4553" i="62" s="1"/>
  <c r="O4552" i="62"/>
  <c r="M4552" i="62"/>
  <c r="N4552" i="62" s="1"/>
  <c r="O4551" i="62"/>
  <c r="M4551" i="62"/>
  <c r="N4551" i="62" s="1"/>
  <c r="O4550" i="62"/>
  <c r="M4550" i="62"/>
  <c r="N4550" i="62" s="1"/>
  <c r="O4549" i="62"/>
  <c r="M4549" i="62"/>
  <c r="N4549" i="62" s="1"/>
  <c r="O4548" i="62"/>
  <c r="M4548" i="62"/>
  <c r="N4548" i="62" s="1"/>
  <c r="O4547" i="62"/>
  <c r="M4547" i="62"/>
  <c r="N4547" i="62" s="1"/>
  <c r="O4546" i="62"/>
  <c r="M4546" i="62"/>
  <c r="N4546" i="62" s="1"/>
  <c r="O4545" i="62"/>
  <c r="M4545" i="62"/>
  <c r="N4545" i="62" s="1"/>
  <c r="O4544" i="62"/>
  <c r="M4544" i="62"/>
  <c r="N4544" i="62" s="1"/>
  <c r="O4543" i="62"/>
  <c r="M4543" i="62"/>
  <c r="N4543" i="62" s="1"/>
  <c r="O4542" i="62"/>
  <c r="M4542" i="62"/>
  <c r="N4542" i="62" s="1"/>
  <c r="O4541" i="62"/>
  <c r="M4541" i="62"/>
  <c r="N4541" i="62" s="1"/>
  <c r="O4540" i="62"/>
  <c r="M4540" i="62"/>
  <c r="N4540" i="62" s="1"/>
  <c r="O4539" i="62"/>
  <c r="M4539" i="62"/>
  <c r="N4539" i="62" s="1"/>
  <c r="O4538" i="62"/>
  <c r="M4538" i="62"/>
  <c r="N4538" i="62" s="1"/>
  <c r="O4537" i="62"/>
  <c r="M4537" i="62"/>
  <c r="N4537" i="62" s="1"/>
  <c r="O4536" i="62"/>
  <c r="M4536" i="62"/>
  <c r="N4536" i="62" s="1"/>
  <c r="O4535" i="62"/>
  <c r="M4535" i="62"/>
  <c r="N4535" i="62" s="1"/>
  <c r="O4534" i="62"/>
  <c r="M4534" i="62"/>
  <c r="N4534" i="62" s="1"/>
  <c r="O4533" i="62"/>
  <c r="M4533" i="62"/>
  <c r="N4533" i="62" s="1"/>
  <c r="O4532" i="62"/>
  <c r="M4532" i="62"/>
  <c r="N4532" i="62" s="1"/>
  <c r="O4531" i="62"/>
  <c r="M4531" i="62"/>
  <c r="N4531" i="62" s="1"/>
  <c r="O4530" i="62"/>
  <c r="M4530" i="62"/>
  <c r="N4530" i="62" s="1"/>
  <c r="O4529" i="62"/>
  <c r="M4529" i="62"/>
  <c r="N4529" i="62" s="1"/>
  <c r="O4528" i="62"/>
  <c r="M4528" i="62"/>
  <c r="N4528" i="62" s="1"/>
  <c r="O4527" i="62"/>
  <c r="M4527" i="62"/>
  <c r="N4527" i="62" s="1"/>
  <c r="O4526" i="62"/>
  <c r="M4526" i="62"/>
  <c r="N4526" i="62" s="1"/>
  <c r="O4525" i="62"/>
  <c r="M4525" i="62"/>
  <c r="N4525" i="62" s="1"/>
  <c r="O4524" i="62"/>
  <c r="M4524" i="62"/>
  <c r="N4524" i="62" s="1"/>
  <c r="O4523" i="62"/>
  <c r="M4523" i="62"/>
  <c r="N4523" i="62" s="1"/>
  <c r="O4522" i="62"/>
  <c r="M4522" i="62"/>
  <c r="N4522" i="62" s="1"/>
  <c r="O4521" i="62"/>
  <c r="M4521" i="62"/>
  <c r="N4521" i="62" s="1"/>
  <c r="O4520" i="62"/>
  <c r="M4520" i="62"/>
  <c r="N4520" i="62" s="1"/>
  <c r="O4519" i="62"/>
  <c r="M4519" i="62"/>
  <c r="N4519" i="62" s="1"/>
  <c r="O4518" i="62"/>
  <c r="M4518" i="62"/>
  <c r="N4518" i="62" s="1"/>
  <c r="O4517" i="62"/>
  <c r="M4517" i="62"/>
  <c r="N4517" i="62" s="1"/>
  <c r="O4516" i="62"/>
  <c r="M4516" i="62"/>
  <c r="N4516" i="62" s="1"/>
  <c r="O4515" i="62"/>
  <c r="M4515" i="62"/>
  <c r="N4515" i="62" s="1"/>
  <c r="O4514" i="62"/>
  <c r="M4514" i="62"/>
  <c r="N4514" i="62" s="1"/>
  <c r="O4513" i="62"/>
  <c r="M4513" i="62"/>
  <c r="N4513" i="62" s="1"/>
  <c r="O4512" i="62"/>
  <c r="M4512" i="62"/>
  <c r="N4512" i="62" s="1"/>
  <c r="O4511" i="62"/>
  <c r="M4511" i="62"/>
  <c r="N4511" i="62" s="1"/>
  <c r="O4510" i="62"/>
  <c r="M4510" i="62"/>
  <c r="N4510" i="62" s="1"/>
  <c r="O4509" i="62"/>
  <c r="M4509" i="62"/>
  <c r="N4509" i="62" s="1"/>
  <c r="O4508" i="62"/>
  <c r="M4508" i="62"/>
  <c r="N4508" i="62" s="1"/>
  <c r="O4507" i="62"/>
  <c r="M4507" i="62"/>
  <c r="N4507" i="62" s="1"/>
  <c r="O4506" i="62"/>
  <c r="M4506" i="62"/>
  <c r="N4506" i="62" s="1"/>
  <c r="O4505" i="62"/>
  <c r="M4505" i="62"/>
  <c r="N4505" i="62" s="1"/>
  <c r="O4504" i="62"/>
  <c r="M4504" i="62"/>
  <c r="N4504" i="62" s="1"/>
  <c r="O4503" i="62"/>
  <c r="M4503" i="62"/>
  <c r="N4503" i="62" s="1"/>
  <c r="O4502" i="62"/>
  <c r="M4502" i="62"/>
  <c r="N4502" i="62" s="1"/>
  <c r="O4501" i="62"/>
  <c r="M4501" i="62"/>
  <c r="N4501" i="62" s="1"/>
  <c r="O4500" i="62"/>
  <c r="M4500" i="62"/>
  <c r="N4500" i="62" s="1"/>
  <c r="O4499" i="62"/>
  <c r="M4499" i="62"/>
  <c r="N4499" i="62" s="1"/>
  <c r="O4498" i="62"/>
  <c r="M4498" i="62"/>
  <c r="N4498" i="62" s="1"/>
  <c r="O4497" i="62"/>
  <c r="M4497" i="62"/>
  <c r="N4497" i="62" s="1"/>
  <c r="O4496" i="62"/>
  <c r="M4496" i="62"/>
  <c r="N4496" i="62" s="1"/>
  <c r="O4495" i="62"/>
  <c r="M4495" i="62"/>
  <c r="N4495" i="62" s="1"/>
  <c r="O4494" i="62"/>
  <c r="M4494" i="62"/>
  <c r="N4494" i="62" s="1"/>
  <c r="O4493" i="62"/>
  <c r="M4493" i="62"/>
  <c r="N4493" i="62" s="1"/>
  <c r="O4492" i="62"/>
  <c r="M4492" i="62"/>
  <c r="N4492" i="62" s="1"/>
  <c r="O4491" i="62"/>
  <c r="M4491" i="62"/>
  <c r="N4491" i="62" s="1"/>
  <c r="O4490" i="62"/>
  <c r="M4490" i="62"/>
  <c r="N4490" i="62" s="1"/>
  <c r="O4489" i="62"/>
  <c r="M4489" i="62"/>
  <c r="N4489" i="62" s="1"/>
  <c r="O4488" i="62"/>
  <c r="M4488" i="62"/>
  <c r="N4488" i="62" s="1"/>
  <c r="O4487" i="62"/>
  <c r="M4487" i="62"/>
  <c r="N4487" i="62" s="1"/>
  <c r="O4486" i="62"/>
  <c r="M4486" i="62"/>
  <c r="N4486" i="62" s="1"/>
  <c r="O4485" i="62"/>
  <c r="M4485" i="62"/>
  <c r="N4485" i="62" s="1"/>
  <c r="O4484" i="62"/>
  <c r="M4484" i="62"/>
  <c r="N4484" i="62" s="1"/>
  <c r="O4483" i="62"/>
  <c r="M4483" i="62"/>
  <c r="N4483" i="62" s="1"/>
  <c r="O4482" i="62"/>
  <c r="M4482" i="62"/>
  <c r="N4482" i="62" s="1"/>
  <c r="O4481" i="62"/>
  <c r="M4481" i="62"/>
  <c r="N4481" i="62" s="1"/>
  <c r="O4480" i="62"/>
  <c r="M4480" i="62"/>
  <c r="N4480" i="62" s="1"/>
  <c r="O4479" i="62"/>
  <c r="M4479" i="62"/>
  <c r="N4479" i="62" s="1"/>
  <c r="O4478" i="62"/>
  <c r="M4478" i="62"/>
  <c r="N4478" i="62" s="1"/>
  <c r="O4477" i="62"/>
  <c r="M4477" i="62"/>
  <c r="N4477" i="62" s="1"/>
  <c r="O4476" i="62"/>
  <c r="M4476" i="62"/>
  <c r="N4476" i="62" s="1"/>
  <c r="O4475" i="62"/>
  <c r="M4475" i="62"/>
  <c r="N4475" i="62" s="1"/>
  <c r="O4474" i="62"/>
  <c r="M4474" i="62"/>
  <c r="N4474" i="62" s="1"/>
  <c r="O4473" i="62"/>
  <c r="M4473" i="62"/>
  <c r="N4473" i="62" s="1"/>
  <c r="O4472" i="62"/>
  <c r="M4472" i="62"/>
  <c r="N4472" i="62" s="1"/>
  <c r="O4471" i="62"/>
  <c r="M4471" i="62"/>
  <c r="N4471" i="62" s="1"/>
  <c r="O4470" i="62"/>
  <c r="M4470" i="62"/>
  <c r="N4470" i="62" s="1"/>
  <c r="O4469" i="62"/>
  <c r="M4469" i="62"/>
  <c r="N4469" i="62" s="1"/>
  <c r="O4468" i="62"/>
  <c r="M4468" i="62"/>
  <c r="N4468" i="62" s="1"/>
  <c r="O4467" i="62"/>
  <c r="M4467" i="62"/>
  <c r="N4467" i="62" s="1"/>
  <c r="O4466" i="62"/>
  <c r="M4466" i="62"/>
  <c r="N4466" i="62" s="1"/>
  <c r="O4465" i="62"/>
  <c r="M4465" i="62"/>
  <c r="N4465" i="62" s="1"/>
  <c r="O4464" i="62"/>
  <c r="M4464" i="62"/>
  <c r="N4464" i="62" s="1"/>
  <c r="O4463" i="62"/>
  <c r="M4463" i="62"/>
  <c r="N4463" i="62" s="1"/>
  <c r="O4462" i="62"/>
  <c r="M4462" i="62"/>
  <c r="N4462" i="62" s="1"/>
  <c r="O4461" i="62"/>
  <c r="M4461" i="62"/>
  <c r="N4461" i="62" s="1"/>
  <c r="O4460" i="62"/>
  <c r="M4460" i="62"/>
  <c r="N4460" i="62" s="1"/>
  <c r="O4459" i="62"/>
  <c r="M4459" i="62"/>
  <c r="N4459" i="62" s="1"/>
  <c r="O4458" i="62"/>
  <c r="M4458" i="62"/>
  <c r="N4458" i="62" s="1"/>
  <c r="O4457" i="62"/>
  <c r="M4457" i="62"/>
  <c r="N4457" i="62" s="1"/>
  <c r="O4456" i="62"/>
  <c r="M4456" i="62"/>
  <c r="N4456" i="62" s="1"/>
  <c r="O4455" i="62"/>
  <c r="M4455" i="62"/>
  <c r="N4455" i="62" s="1"/>
  <c r="O4454" i="62"/>
  <c r="M4454" i="62"/>
  <c r="N4454" i="62" s="1"/>
  <c r="O4453" i="62"/>
  <c r="M4453" i="62"/>
  <c r="N4453" i="62" s="1"/>
  <c r="O4452" i="62"/>
  <c r="M4452" i="62"/>
  <c r="N4452" i="62" s="1"/>
  <c r="O4451" i="62"/>
  <c r="M4451" i="62"/>
  <c r="N4451" i="62" s="1"/>
  <c r="O4450" i="62"/>
  <c r="M4450" i="62"/>
  <c r="N4450" i="62" s="1"/>
  <c r="O4449" i="62"/>
  <c r="M4449" i="62"/>
  <c r="N4449" i="62" s="1"/>
  <c r="O4448" i="62"/>
  <c r="M4448" i="62"/>
  <c r="N4448" i="62" s="1"/>
  <c r="O4447" i="62"/>
  <c r="M4447" i="62"/>
  <c r="N4447" i="62" s="1"/>
  <c r="O4446" i="62"/>
  <c r="M4446" i="62"/>
  <c r="N4446" i="62" s="1"/>
  <c r="O4445" i="62"/>
  <c r="M4445" i="62"/>
  <c r="N4445" i="62" s="1"/>
  <c r="O4444" i="62"/>
  <c r="M4444" i="62"/>
  <c r="N4444" i="62" s="1"/>
  <c r="O4443" i="62"/>
  <c r="M4443" i="62"/>
  <c r="N4443" i="62" s="1"/>
  <c r="O4442" i="62"/>
  <c r="M4442" i="62"/>
  <c r="N4442" i="62" s="1"/>
  <c r="O4441" i="62"/>
  <c r="M4441" i="62"/>
  <c r="N4441" i="62" s="1"/>
  <c r="O4440" i="62"/>
  <c r="M4440" i="62"/>
  <c r="N4440" i="62" s="1"/>
  <c r="O4439" i="62"/>
  <c r="M4439" i="62"/>
  <c r="N4439" i="62" s="1"/>
  <c r="O4438" i="62"/>
  <c r="M4438" i="62"/>
  <c r="N4438" i="62" s="1"/>
  <c r="O4437" i="62"/>
  <c r="M4437" i="62"/>
  <c r="N4437" i="62" s="1"/>
  <c r="O4436" i="62"/>
  <c r="M4436" i="62"/>
  <c r="N4436" i="62" s="1"/>
  <c r="O4435" i="62"/>
  <c r="M4435" i="62"/>
  <c r="N4435" i="62" s="1"/>
  <c r="O4434" i="62"/>
  <c r="M4434" i="62"/>
  <c r="N4434" i="62" s="1"/>
  <c r="O4433" i="62"/>
  <c r="M4433" i="62"/>
  <c r="N4433" i="62" s="1"/>
  <c r="O4432" i="62"/>
  <c r="M4432" i="62"/>
  <c r="N4432" i="62" s="1"/>
  <c r="O4431" i="62"/>
  <c r="M4431" i="62"/>
  <c r="N4431" i="62" s="1"/>
  <c r="O4430" i="62"/>
  <c r="M4430" i="62"/>
  <c r="N4430" i="62" s="1"/>
  <c r="O4429" i="62"/>
  <c r="M4429" i="62"/>
  <c r="N4429" i="62" s="1"/>
  <c r="O4428" i="62"/>
  <c r="M4428" i="62"/>
  <c r="N4428" i="62" s="1"/>
  <c r="O4427" i="62"/>
  <c r="M4427" i="62"/>
  <c r="N4427" i="62" s="1"/>
  <c r="O4426" i="62"/>
  <c r="M4426" i="62"/>
  <c r="N4426" i="62" s="1"/>
  <c r="O4425" i="62"/>
  <c r="M4425" i="62"/>
  <c r="N4425" i="62" s="1"/>
  <c r="O4424" i="62"/>
  <c r="M4424" i="62"/>
  <c r="N4424" i="62" s="1"/>
  <c r="O4423" i="62"/>
  <c r="M4423" i="62"/>
  <c r="N4423" i="62" s="1"/>
  <c r="O4422" i="62"/>
  <c r="M4422" i="62"/>
  <c r="N4422" i="62" s="1"/>
  <c r="O4421" i="62"/>
  <c r="M4421" i="62"/>
  <c r="N4421" i="62" s="1"/>
  <c r="O4420" i="62"/>
  <c r="M4420" i="62"/>
  <c r="N4420" i="62" s="1"/>
  <c r="O4419" i="62"/>
  <c r="M4419" i="62"/>
  <c r="N4419" i="62" s="1"/>
  <c r="O4418" i="62"/>
  <c r="M4418" i="62"/>
  <c r="N4418" i="62" s="1"/>
  <c r="O4417" i="62"/>
  <c r="M4417" i="62"/>
  <c r="N4417" i="62" s="1"/>
  <c r="O4416" i="62"/>
  <c r="M4416" i="62"/>
  <c r="N4416" i="62" s="1"/>
  <c r="O4415" i="62"/>
  <c r="M4415" i="62"/>
  <c r="N4415" i="62" s="1"/>
  <c r="O4414" i="62"/>
  <c r="M4414" i="62"/>
  <c r="N4414" i="62" s="1"/>
  <c r="O4413" i="62"/>
  <c r="M4413" i="62"/>
  <c r="N4413" i="62" s="1"/>
  <c r="O4412" i="62"/>
  <c r="M4412" i="62"/>
  <c r="N4412" i="62" s="1"/>
  <c r="O4411" i="62"/>
  <c r="M4411" i="62"/>
  <c r="N4411" i="62" s="1"/>
  <c r="O4410" i="62"/>
  <c r="M4410" i="62"/>
  <c r="N4410" i="62" s="1"/>
  <c r="O4409" i="62"/>
  <c r="M4409" i="62"/>
  <c r="N4409" i="62" s="1"/>
  <c r="O4408" i="62"/>
  <c r="M4408" i="62"/>
  <c r="N4408" i="62" s="1"/>
  <c r="O4407" i="62"/>
  <c r="M4407" i="62"/>
  <c r="N4407" i="62" s="1"/>
  <c r="O4406" i="62"/>
  <c r="M4406" i="62"/>
  <c r="N4406" i="62" s="1"/>
  <c r="O4405" i="62"/>
  <c r="M4405" i="62"/>
  <c r="N4405" i="62" s="1"/>
  <c r="O4404" i="62"/>
  <c r="M4404" i="62"/>
  <c r="N4404" i="62" s="1"/>
  <c r="O4403" i="62"/>
  <c r="M4403" i="62"/>
  <c r="N4403" i="62" s="1"/>
  <c r="O4402" i="62"/>
  <c r="M4402" i="62"/>
  <c r="N4402" i="62" s="1"/>
  <c r="O4401" i="62"/>
  <c r="M4401" i="62"/>
  <c r="N4401" i="62" s="1"/>
  <c r="O4400" i="62"/>
  <c r="M4400" i="62"/>
  <c r="N4400" i="62" s="1"/>
  <c r="O4399" i="62"/>
  <c r="M4399" i="62"/>
  <c r="N4399" i="62" s="1"/>
  <c r="O4398" i="62"/>
  <c r="M4398" i="62"/>
  <c r="N4398" i="62" s="1"/>
  <c r="O4397" i="62"/>
  <c r="M4397" i="62"/>
  <c r="N4397" i="62" s="1"/>
  <c r="O4396" i="62"/>
  <c r="M4396" i="62"/>
  <c r="N4396" i="62" s="1"/>
  <c r="O4395" i="62"/>
  <c r="M4395" i="62"/>
  <c r="N4395" i="62" s="1"/>
  <c r="O4394" i="62"/>
  <c r="M4394" i="62"/>
  <c r="N4394" i="62" s="1"/>
  <c r="O4393" i="62"/>
  <c r="M4393" i="62"/>
  <c r="N4393" i="62" s="1"/>
  <c r="O4392" i="62"/>
  <c r="M4392" i="62"/>
  <c r="N4392" i="62" s="1"/>
  <c r="O4391" i="62"/>
  <c r="M4391" i="62"/>
  <c r="N4391" i="62" s="1"/>
  <c r="O4390" i="62"/>
  <c r="M4390" i="62"/>
  <c r="N4390" i="62" s="1"/>
  <c r="O4389" i="62"/>
  <c r="M4389" i="62"/>
  <c r="N4389" i="62" s="1"/>
  <c r="O4388" i="62"/>
  <c r="M4388" i="62"/>
  <c r="N4388" i="62" s="1"/>
  <c r="O4387" i="62"/>
  <c r="M4387" i="62"/>
  <c r="N4387" i="62" s="1"/>
  <c r="O4386" i="62"/>
  <c r="M4386" i="62"/>
  <c r="N4386" i="62" s="1"/>
  <c r="O4385" i="62"/>
  <c r="M4385" i="62"/>
  <c r="N4385" i="62" s="1"/>
  <c r="O4384" i="62"/>
  <c r="M4384" i="62"/>
  <c r="N4384" i="62" s="1"/>
  <c r="O4383" i="62"/>
  <c r="M4383" i="62"/>
  <c r="N4383" i="62" s="1"/>
  <c r="O4382" i="62"/>
  <c r="M4382" i="62"/>
  <c r="N4382" i="62" s="1"/>
  <c r="O4381" i="62"/>
  <c r="M4381" i="62"/>
  <c r="N4381" i="62" s="1"/>
  <c r="O4380" i="62"/>
  <c r="M4380" i="62"/>
  <c r="N4380" i="62" s="1"/>
  <c r="O4379" i="62"/>
  <c r="M4379" i="62"/>
  <c r="N4379" i="62" s="1"/>
  <c r="O4378" i="62"/>
  <c r="M4378" i="62"/>
  <c r="N4378" i="62" s="1"/>
  <c r="O4377" i="62"/>
  <c r="M4377" i="62"/>
  <c r="N4377" i="62" s="1"/>
  <c r="O4376" i="62"/>
  <c r="M4376" i="62"/>
  <c r="N4376" i="62" s="1"/>
  <c r="O4375" i="62"/>
  <c r="M4375" i="62"/>
  <c r="N4375" i="62" s="1"/>
  <c r="O4374" i="62"/>
  <c r="M4374" i="62"/>
  <c r="N4374" i="62" s="1"/>
  <c r="O4373" i="62"/>
  <c r="M4373" i="62"/>
  <c r="N4373" i="62" s="1"/>
  <c r="O4372" i="62"/>
  <c r="M4372" i="62"/>
  <c r="N4372" i="62" s="1"/>
  <c r="O4371" i="62"/>
  <c r="M4371" i="62"/>
  <c r="N4371" i="62" s="1"/>
  <c r="O4370" i="62"/>
  <c r="M4370" i="62"/>
  <c r="N4370" i="62" s="1"/>
  <c r="O4369" i="62"/>
  <c r="M4369" i="62"/>
  <c r="N4369" i="62" s="1"/>
  <c r="O4368" i="62"/>
  <c r="M4368" i="62"/>
  <c r="N4368" i="62" s="1"/>
  <c r="O4367" i="62"/>
  <c r="M4367" i="62"/>
  <c r="N4367" i="62" s="1"/>
  <c r="O4366" i="62"/>
  <c r="M4366" i="62"/>
  <c r="N4366" i="62" s="1"/>
  <c r="O4365" i="62"/>
  <c r="M4365" i="62"/>
  <c r="N4365" i="62" s="1"/>
  <c r="O4364" i="62"/>
  <c r="M4364" i="62"/>
  <c r="N4364" i="62" s="1"/>
  <c r="O4363" i="62"/>
  <c r="M4363" i="62"/>
  <c r="N4363" i="62" s="1"/>
  <c r="O4362" i="62"/>
  <c r="M4362" i="62"/>
  <c r="N4362" i="62" s="1"/>
  <c r="O4361" i="62"/>
  <c r="M4361" i="62"/>
  <c r="N4361" i="62" s="1"/>
  <c r="O4360" i="62"/>
  <c r="M4360" i="62"/>
  <c r="N4360" i="62" s="1"/>
  <c r="O4359" i="62"/>
  <c r="M4359" i="62"/>
  <c r="N4359" i="62" s="1"/>
  <c r="O4358" i="62"/>
  <c r="M4358" i="62"/>
  <c r="N4358" i="62" s="1"/>
  <c r="O4357" i="62"/>
  <c r="M4357" i="62"/>
  <c r="N4357" i="62" s="1"/>
  <c r="O4356" i="62"/>
  <c r="M4356" i="62"/>
  <c r="N4356" i="62" s="1"/>
  <c r="O4355" i="62"/>
  <c r="M4355" i="62"/>
  <c r="N4355" i="62" s="1"/>
  <c r="O4354" i="62"/>
  <c r="M4354" i="62"/>
  <c r="N4354" i="62" s="1"/>
  <c r="O4353" i="62"/>
  <c r="M4353" i="62"/>
  <c r="N4353" i="62" s="1"/>
  <c r="O4352" i="62"/>
  <c r="M4352" i="62"/>
  <c r="N4352" i="62" s="1"/>
  <c r="O4351" i="62"/>
  <c r="M4351" i="62"/>
  <c r="N4351" i="62" s="1"/>
  <c r="O4350" i="62"/>
  <c r="M4350" i="62"/>
  <c r="N4350" i="62" s="1"/>
  <c r="O4349" i="62"/>
  <c r="M4349" i="62"/>
  <c r="N4349" i="62" s="1"/>
  <c r="O4348" i="62"/>
  <c r="M4348" i="62"/>
  <c r="N4348" i="62" s="1"/>
  <c r="O4347" i="62"/>
  <c r="M4347" i="62"/>
  <c r="N4347" i="62" s="1"/>
  <c r="O4346" i="62"/>
  <c r="M4346" i="62"/>
  <c r="N4346" i="62" s="1"/>
  <c r="O4345" i="62"/>
  <c r="M4345" i="62"/>
  <c r="N4345" i="62" s="1"/>
  <c r="O4344" i="62"/>
  <c r="M4344" i="62"/>
  <c r="N4344" i="62" s="1"/>
  <c r="O4343" i="62"/>
  <c r="M4343" i="62"/>
  <c r="N4343" i="62" s="1"/>
  <c r="O4342" i="62"/>
  <c r="M4342" i="62"/>
  <c r="N4342" i="62" s="1"/>
  <c r="O4341" i="62"/>
  <c r="M4341" i="62"/>
  <c r="N4341" i="62" s="1"/>
  <c r="O4340" i="62"/>
  <c r="M4340" i="62"/>
  <c r="N4340" i="62" s="1"/>
  <c r="O4339" i="62"/>
  <c r="M4339" i="62"/>
  <c r="N4339" i="62" s="1"/>
  <c r="O4338" i="62"/>
  <c r="M4338" i="62"/>
  <c r="N4338" i="62" s="1"/>
  <c r="O4337" i="62"/>
  <c r="M4337" i="62"/>
  <c r="N4337" i="62" s="1"/>
  <c r="O4336" i="62"/>
  <c r="M4336" i="62"/>
  <c r="N4336" i="62" s="1"/>
  <c r="O4335" i="62"/>
  <c r="M4335" i="62"/>
  <c r="N4335" i="62" s="1"/>
  <c r="O4334" i="62"/>
  <c r="M4334" i="62"/>
  <c r="N4334" i="62" s="1"/>
  <c r="O4333" i="62"/>
  <c r="M4333" i="62"/>
  <c r="N4333" i="62" s="1"/>
  <c r="O4332" i="62"/>
  <c r="M4332" i="62"/>
  <c r="N4332" i="62" s="1"/>
  <c r="O4331" i="62"/>
  <c r="M4331" i="62"/>
  <c r="N4331" i="62" s="1"/>
  <c r="O4330" i="62"/>
  <c r="M4330" i="62"/>
  <c r="N4330" i="62" s="1"/>
  <c r="O4329" i="62"/>
  <c r="M4329" i="62"/>
  <c r="N4329" i="62" s="1"/>
  <c r="O4328" i="62"/>
  <c r="M4328" i="62"/>
  <c r="N4328" i="62" s="1"/>
  <c r="O4327" i="62"/>
  <c r="M4327" i="62"/>
  <c r="N4327" i="62" s="1"/>
  <c r="O4326" i="62"/>
  <c r="M4326" i="62"/>
  <c r="N4326" i="62" s="1"/>
  <c r="O4325" i="62"/>
  <c r="M4325" i="62"/>
  <c r="N4325" i="62" s="1"/>
  <c r="O4324" i="62"/>
  <c r="M4324" i="62"/>
  <c r="N4324" i="62" s="1"/>
  <c r="O4323" i="62"/>
  <c r="M4323" i="62"/>
  <c r="N4323" i="62" s="1"/>
  <c r="O4322" i="62"/>
  <c r="M4322" i="62"/>
  <c r="N4322" i="62" s="1"/>
  <c r="O4321" i="62"/>
  <c r="M4321" i="62"/>
  <c r="N4321" i="62" s="1"/>
  <c r="O4320" i="62"/>
  <c r="M4320" i="62"/>
  <c r="N4320" i="62" s="1"/>
  <c r="O4319" i="62"/>
  <c r="M4319" i="62"/>
  <c r="N4319" i="62" s="1"/>
  <c r="O4318" i="62"/>
  <c r="M4318" i="62"/>
  <c r="N4318" i="62" s="1"/>
  <c r="O4317" i="62"/>
  <c r="M4317" i="62"/>
  <c r="N4317" i="62" s="1"/>
  <c r="O4316" i="62"/>
  <c r="M4316" i="62"/>
  <c r="N4316" i="62" s="1"/>
  <c r="O4315" i="62"/>
  <c r="M4315" i="62"/>
  <c r="N4315" i="62" s="1"/>
  <c r="O4314" i="62"/>
  <c r="M4314" i="62"/>
  <c r="N4314" i="62" s="1"/>
  <c r="O4313" i="62"/>
  <c r="M4313" i="62"/>
  <c r="N4313" i="62" s="1"/>
  <c r="O4312" i="62"/>
  <c r="M4312" i="62"/>
  <c r="N4312" i="62" s="1"/>
  <c r="O4311" i="62"/>
  <c r="M4311" i="62"/>
  <c r="N4311" i="62" s="1"/>
  <c r="O4310" i="62"/>
  <c r="M4310" i="62"/>
  <c r="N4310" i="62" s="1"/>
  <c r="O4309" i="62"/>
  <c r="M4309" i="62"/>
  <c r="N4309" i="62" s="1"/>
  <c r="O4308" i="62"/>
  <c r="M4308" i="62"/>
  <c r="N4308" i="62" s="1"/>
  <c r="O4307" i="62"/>
  <c r="M4307" i="62"/>
  <c r="N4307" i="62" s="1"/>
  <c r="O4306" i="62"/>
  <c r="M4306" i="62"/>
  <c r="N4306" i="62" s="1"/>
  <c r="O4305" i="62"/>
  <c r="M4305" i="62"/>
  <c r="N4305" i="62" s="1"/>
  <c r="O4304" i="62"/>
  <c r="M4304" i="62"/>
  <c r="N4304" i="62" s="1"/>
  <c r="O4303" i="62"/>
  <c r="M4303" i="62"/>
  <c r="N4303" i="62" s="1"/>
  <c r="O4302" i="62"/>
  <c r="M4302" i="62"/>
  <c r="N4302" i="62" s="1"/>
  <c r="O4301" i="62"/>
  <c r="M4301" i="62"/>
  <c r="N4301" i="62" s="1"/>
  <c r="O4300" i="62"/>
  <c r="M4300" i="62"/>
  <c r="N4300" i="62" s="1"/>
  <c r="O4299" i="62"/>
  <c r="M4299" i="62"/>
  <c r="N4299" i="62" s="1"/>
  <c r="O4298" i="62"/>
  <c r="M4298" i="62"/>
  <c r="N4298" i="62" s="1"/>
  <c r="O4297" i="62"/>
  <c r="M4297" i="62"/>
  <c r="N4297" i="62" s="1"/>
  <c r="O4296" i="62"/>
  <c r="M4296" i="62"/>
  <c r="N4296" i="62" s="1"/>
  <c r="O4295" i="62"/>
  <c r="M4295" i="62"/>
  <c r="N4295" i="62" s="1"/>
  <c r="O4294" i="62"/>
  <c r="M4294" i="62"/>
  <c r="N4294" i="62" s="1"/>
  <c r="O4293" i="62"/>
  <c r="M4293" i="62"/>
  <c r="N4293" i="62" s="1"/>
  <c r="O4292" i="62"/>
  <c r="M4292" i="62"/>
  <c r="N4292" i="62" s="1"/>
  <c r="O4291" i="62"/>
  <c r="M4291" i="62"/>
  <c r="N4291" i="62" s="1"/>
  <c r="O4290" i="62"/>
  <c r="M4290" i="62"/>
  <c r="N4290" i="62" s="1"/>
  <c r="O4289" i="62"/>
  <c r="M4289" i="62"/>
  <c r="N4289" i="62" s="1"/>
  <c r="O4288" i="62"/>
  <c r="M4288" i="62"/>
  <c r="N4288" i="62" s="1"/>
  <c r="O4287" i="62"/>
  <c r="M4287" i="62"/>
  <c r="N4287" i="62" s="1"/>
  <c r="O4286" i="62"/>
  <c r="M4286" i="62"/>
  <c r="N4286" i="62" s="1"/>
  <c r="O4285" i="62"/>
  <c r="M4285" i="62"/>
  <c r="N4285" i="62" s="1"/>
  <c r="O4284" i="62"/>
  <c r="M4284" i="62"/>
  <c r="N4284" i="62" s="1"/>
  <c r="O4283" i="62"/>
  <c r="M4283" i="62"/>
  <c r="N4283" i="62" s="1"/>
  <c r="O4282" i="62"/>
  <c r="M4282" i="62"/>
  <c r="N4282" i="62" s="1"/>
  <c r="O4281" i="62"/>
  <c r="M4281" i="62"/>
  <c r="N4281" i="62" s="1"/>
  <c r="O4280" i="62"/>
  <c r="M4280" i="62"/>
  <c r="N4280" i="62" s="1"/>
  <c r="O4279" i="62"/>
  <c r="M4279" i="62"/>
  <c r="N4279" i="62" s="1"/>
  <c r="O4278" i="62"/>
  <c r="M4278" i="62"/>
  <c r="N4278" i="62" s="1"/>
  <c r="O4277" i="62"/>
  <c r="M4277" i="62"/>
  <c r="N4277" i="62" s="1"/>
  <c r="O4276" i="62"/>
  <c r="M4276" i="62"/>
  <c r="N4276" i="62" s="1"/>
  <c r="O4275" i="62"/>
  <c r="M4275" i="62"/>
  <c r="N4275" i="62" s="1"/>
  <c r="O4274" i="62"/>
  <c r="M4274" i="62"/>
  <c r="N4274" i="62" s="1"/>
  <c r="O4273" i="62"/>
  <c r="M4273" i="62"/>
  <c r="N4273" i="62" s="1"/>
  <c r="O4272" i="62"/>
  <c r="M4272" i="62"/>
  <c r="N4272" i="62" s="1"/>
  <c r="O4271" i="62"/>
  <c r="M4271" i="62"/>
  <c r="N4271" i="62" s="1"/>
  <c r="O4270" i="62"/>
  <c r="M4270" i="62"/>
  <c r="N4270" i="62" s="1"/>
  <c r="O4269" i="62"/>
  <c r="M4269" i="62"/>
  <c r="N4269" i="62" s="1"/>
  <c r="O4268" i="62"/>
  <c r="M4268" i="62"/>
  <c r="N4268" i="62" s="1"/>
  <c r="O4267" i="62"/>
  <c r="M4267" i="62"/>
  <c r="N4267" i="62" s="1"/>
  <c r="O4266" i="62"/>
  <c r="M4266" i="62"/>
  <c r="N4266" i="62" s="1"/>
  <c r="O4265" i="62"/>
  <c r="M4265" i="62"/>
  <c r="N4265" i="62" s="1"/>
  <c r="O4264" i="62"/>
  <c r="M4264" i="62"/>
  <c r="N4264" i="62" s="1"/>
  <c r="O4263" i="62"/>
  <c r="M4263" i="62"/>
  <c r="N4263" i="62" s="1"/>
  <c r="O4262" i="62"/>
  <c r="M4262" i="62"/>
  <c r="N4262" i="62" s="1"/>
  <c r="O4261" i="62"/>
  <c r="M4261" i="62"/>
  <c r="N4261" i="62" s="1"/>
  <c r="O4260" i="62"/>
  <c r="M4260" i="62"/>
  <c r="N4260" i="62" s="1"/>
  <c r="O4259" i="62"/>
  <c r="M4259" i="62"/>
  <c r="N4259" i="62" s="1"/>
  <c r="O4258" i="62"/>
  <c r="M4258" i="62"/>
  <c r="N4258" i="62" s="1"/>
  <c r="O4257" i="62"/>
  <c r="M4257" i="62"/>
  <c r="N4257" i="62" s="1"/>
  <c r="O4256" i="62"/>
  <c r="M4256" i="62"/>
  <c r="N4256" i="62" s="1"/>
  <c r="O4255" i="62"/>
  <c r="M4255" i="62"/>
  <c r="N4255" i="62" s="1"/>
  <c r="O4254" i="62"/>
  <c r="M4254" i="62"/>
  <c r="N4254" i="62" s="1"/>
  <c r="O4253" i="62"/>
  <c r="M4253" i="62"/>
  <c r="N4253" i="62" s="1"/>
  <c r="O4252" i="62"/>
  <c r="M4252" i="62"/>
  <c r="N4252" i="62" s="1"/>
  <c r="O4251" i="62"/>
  <c r="M4251" i="62"/>
  <c r="N4251" i="62" s="1"/>
  <c r="O4250" i="62"/>
  <c r="M4250" i="62"/>
  <c r="N4250" i="62" s="1"/>
  <c r="O4249" i="62"/>
  <c r="M4249" i="62"/>
  <c r="N4249" i="62" s="1"/>
  <c r="O4248" i="62"/>
  <c r="M4248" i="62"/>
  <c r="N4248" i="62" s="1"/>
  <c r="O4247" i="62"/>
  <c r="M4247" i="62"/>
  <c r="N4247" i="62" s="1"/>
  <c r="O4246" i="62"/>
  <c r="M4246" i="62"/>
  <c r="N4246" i="62" s="1"/>
  <c r="O4245" i="62"/>
  <c r="M4245" i="62"/>
  <c r="N4245" i="62" s="1"/>
  <c r="O4244" i="62"/>
  <c r="M4244" i="62"/>
  <c r="N4244" i="62" s="1"/>
  <c r="O4243" i="62"/>
  <c r="M4243" i="62"/>
  <c r="N4243" i="62" s="1"/>
  <c r="O4242" i="62"/>
  <c r="M4242" i="62"/>
  <c r="N4242" i="62" s="1"/>
  <c r="O4241" i="62"/>
  <c r="M4241" i="62"/>
  <c r="N4241" i="62" s="1"/>
  <c r="O4240" i="62"/>
  <c r="M4240" i="62"/>
  <c r="N4240" i="62" s="1"/>
  <c r="O4239" i="62"/>
  <c r="M4239" i="62"/>
  <c r="N4239" i="62" s="1"/>
  <c r="O4238" i="62"/>
  <c r="M4238" i="62"/>
  <c r="N4238" i="62" s="1"/>
  <c r="O4237" i="62"/>
  <c r="M4237" i="62"/>
  <c r="N4237" i="62" s="1"/>
  <c r="O4236" i="62"/>
  <c r="M4236" i="62"/>
  <c r="N4236" i="62" s="1"/>
  <c r="O4235" i="62"/>
  <c r="M4235" i="62"/>
  <c r="N4235" i="62" s="1"/>
  <c r="O4234" i="62"/>
  <c r="M4234" i="62"/>
  <c r="N4234" i="62" s="1"/>
  <c r="O4233" i="62"/>
  <c r="M4233" i="62"/>
  <c r="N4233" i="62" s="1"/>
  <c r="O4232" i="62"/>
  <c r="M4232" i="62"/>
  <c r="N4232" i="62" s="1"/>
  <c r="O4231" i="62"/>
  <c r="M4231" i="62"/>
  <c r="N4231" i="62" s="1"/>
  <c r="O4230" i="62"/>
  <c r="M4230" i="62"/>
  <c r="N4230" i="62" s="1"/>
  <c r="O4229" i="62"/>
  <c r="M4229" i="62"/>
  <c r="N4229" i="62" s="1"/>
  <c r="O4228" i="62"/>
  <c r="M4228" i="62"/>
  <c r="N4228" i="62" s="1"/>
  <c r="O4227" i="62"/>
  <c r="M4227" i="62"/>
  <c r="N4227" i="62" s="1"/>
  <c r="O4226" i="62"/>
  <c r="M4226" i="62"/>
  <c r="N4226" i="62" s="1"/>
  <c r="O4225" i="62"/>
  <c r="M4225" i="62"/>
  <c r="N4225" i="62" s="1"/>
  <c r="O4224" i="62"/>
  <c r="M4224" i="62"/>
  <c r="N4224" i="62" s="1"/>
  <c r="O4223" i="62"/>
  <c r="M4223" i="62"/>
  <c r="N4223" i="62" s="1"/>
  <c r="O4222" i="62"/>
  <c r="M4222" i="62"/>
  <c r="N4222" i="62" s="1"/>
  <c r="O4221" i="62"/>
  <c r="M4221" i="62"/>
  <c r="N4221" i="62" s="1"/>
  <c r="O4220" i="62"/>
  <c r="M4220" i="62"/>
  <c r="N4220" i="62" s="1"/>
  <c r="O4219" i="62"/>
  <c r="M4219" i="62"/>
  <c r="N4219" i="62" s="1"/>
  <c r="O4218" i="62"/>
  <c r="M4218" i="62"/>
  <c r="N4218" i="62" s="1"/>
  <c r="O4217" i="62"/>
  <c r="M4217" i="62"/>
  <c r="N4217" i="62" s="1"/>
  <c r="O4216" i="62"/>
  <c r="M4216" i="62"/>
  <c r="N4216" i="62" s="1"/>
  <c r="O4215" i="62"/>
  <c r="M4215" i="62"/>
  <c r="N4215" i="62" s="1"/>
  <c r="O4214" i="62"/>
  <c r="M4214" i="62"/>
  <c r="N4214" i="62" s="1"/>
  <c r="O4213" i="62"/>
  <c r="M4213" i="62"/>
  <c r="N4213" i="62" s="1"/>
  <c r="O4212" i="62"/>
  <c r="M4212" i="62"/>
  <c r="N4212" i="62" s="1"/>
  <c r="O4211" i="62"/>
  <c r="M4211" i="62"/>
  <c r="N4211" i="62" s="1"/>
  <c r="O4210" i="62"/>
  <c r="M4210" i="62"/>
  <c r="N4210" i="62" s="1"/>
  <c r="O4209" i="62"/>
  <c r="M4209" i="62"/>
  <c r="N4209" i="62" s="1"/>
  <c r="O4208" i="62"/>
  <c r="M4208" i="62"/>
  <c r="N4208" i="62" s="1"/>
  <c r="O4207" i="62"/>
  <c r="M4207" i="62"/>
  <c r="N4207" i="62" s="1"/>
  <c r="O4206" i="62"/>
  <c r="M4206" i="62"/>
  <c r="N4206" i="62" s="1"/>
  <c r="O4205" i="62"/>
  <c r="M4205" i="62"/>
  <c r="N4205" i="62" s="1"/>
  <c r="O4204" i="62"/>
  <c r="M4204" i="62"/>
  <c r="N4204" i="62" s="1"/>
  <c r="O4203" i="62"/>
  <c r="M4203" i="62"/>
  <c r="N4203" i="62" s="1"/>
  <c r="O4202" i="62"/>
  <c r="M4202" i="62"/>
  <c r="N4202" i="62" s="1"/>
  <c r="O4201" i="62"/>
  <c r="M4201" i="62"/>
  <c r="N4201" i="62" s="1"/>
  <c r="O4200" i="62"/>
  <c r="M4200" i="62"/>
  <c r="N4200" i="62" s="1"/>
  <c r="O4199" i="62"/>
  <c r="M4199" i="62"/>
  <c r="N4199" i="62" s="1"/>
  <c r="O4198" i="62"/>
  <c r="M4198" i="62"/>
  <c r="N4198" i="62" s="1"/>
  <c r="O4197" i="62"/>
  <c r="M4197" i="62"/>
  <c r="N4197" i="62" s="1"/>
  <c r="O4196" i="62"/>
  <c r="M4196" i="62"/>
  <c r="N4196" i="62" s="1"/>
  <c r="O4195" i="62"/>
  <c r="M4195" i="62"/>
  <c r="N4195" i="62" s="1"/>
  <c r="O4194" i="62"/>
  <c r="M4194" i="62"/>
  <c r="N4194" i="62" s="1"/>
  <c r="O4193" i="62"/>
  <c r="M4193" i="62"/>
  <c r="N4193" i="62" s="1"/>
  <c r="O4192" i="62"/>
  <c r="M4192" i="62"/>
  <c r="N4192" i="62" s="1"/>
  <c r="O4191" i="62"/>
  <c r="M4191" i="62"/>
  <c r="N4191" i="62" s="1"/>
  <c r="O4190" i="62"/>
  <c r="M4190" i="62"/>
  <c r="N4190" i="62" s="1"/>
  <c r="O4189" i="62"/>
  <c r="M4189" i="62"/>
  <c r="N4189" i="62" s="1"/>
  <c r="O4188" i="62"/>
  <c r="M4188" i="62"/>
  <c r="N4188" i="62" s="1"/>
  <c r="O4187" i="62"/>
  <c r="M4187" i="62"/>
  <c r="N4187" i="62" s="1"/>
  <c r="O4186" i="62"/>
  <c r="M4186" i="62"/>
  <c r="N4186" i="62" s="1"/>
  <c r="O4185" i="62"/>
  <c r="M4185" i="62"/>
  <c r="N4185" i="62" s="1"/>
  <c r="O4184" i="62"/>
  <c r="M4184" i="62"/>
  <c r="N4184" i="62" s="1"/>
  <c r="O4183" i="62"/>
  <c r="M4183" i="62"/>
  <c r="N4183" i="62" s="1"/>
  <c r="O4182" i="62"/>
  <c r="M4182" i="62"/>
  <c r="N4182" i="62" s="1"/>
  <c r="O4181" i="62"/>
  <c r="M4181" i="62"/>
  <c r="N4181" i="62" s="1"/>
  <c r="O4180" i="62"/>
  <c r="M4180" i="62"/>
  <c r="N4180" i="62" s="1"/>
  <c r="O4179" i="62"/>
  <c r="M4179" i="62"/>
  <c r="N4179" i="62" s="1"/>
  <c r="O4178" i="62"/>
  <c r="M4178" i="62"/>
  <c r="N4178" i="62" s="1"/>
  <c r="O4177" i="62"/>
  <c r="M4177" i="62"/>
  <c r="N4177" i="62" s="1"/>
  <c r="O4176" i="62"/>
  <c r="M4176" i="62"/>
  <c r="N4176" i="62" s="1"/>
  <c r="O4175" i="62"/>
  <c r="M4175" i="62"/>
  <c r="N4175" i="62" s="1"/>
  <c r="O4174" i="62"/>
  <c r="M4174" i="62"/>
  <c r="N4174" i="62" s="1"/>
  <c r="O4173" i="62"/>
  <c r="M4173" i="62"/>
  <c r="N4173" i="62" s="1"/>
  <c r="O4172" i="62"/>
  <c r="M4172" i="62"/>
  <c r="N4172" i="62" s="1"/>
  <c r="O4171" i="62"/>
  <c r="M4171" i="62"/>
  <c r="N4171" i="62" s="1"/>
  <c r="O4170" i="62"/>
  <c r="M4170" i="62"/>
  <c r="N4170" i="62" s="1"/>
  <c r="O4169" i="62"/>
  <c r="M4169" i="62"/>
  <c r="N4169" i="62" s="1"/>
  <c r="O4168" i="62"/>
  <c r="M4168" i="62"/>
  <c r="N4168" i="62" s="1"/>
  <c r="O4167" i="62"/>
  <c r="M4167" i="62"/>
  <c r="N4167" i="62" s="1"/>
  <c r="O4166" i="62"/>
  <c r="M4166" i="62"/>
  <c r="N4166" i="62" s="1"/>
  <c r="O4165" i="62"/>
  <c r="M4165" i="62"/>
  <c r="N4165" i="62" s="1"/>
  <c r="O4164" i="62"/>
  <c r="M4164" i="62"/>
  <c r="N4164" i="62" s="1"/>
  <c r="O4163" i="62"/>
  <c r="M4163" i="62"/>
  <c r="N4163" i="62" s="1"/>
  <c r="O4162" i="62"/>
  <c r="M4162" i="62"/>
  <c r="N4162" i="62" s="1"/>
  <c r="O4161" i="62"/>
  <c r="M4161" i="62"/>
  <c r="N4161" i="62" s="1"/>
  <c r="O4160" i="62"/>
  <c r="M4160" i="62"/>
  <c r="N4160" i="62" s="1"/>
  <c r="O4159" i="62"/>
  <c r="M4159" i="62"/>
  <c r="N4159" i="62" s="1"/>
  <c r="O4158" i="62"/>
  <c r="M4158" i="62"/>
  <c r="N4158" i="62" s="1"/>
  <c r="O4157" i="62"/>
  <c r="M4157" i="62"/>
  <c r="N4157" i="62" s="1"/>
  <c r="O4156" i="62"/>
  <c r="M4156" i="62"/>
  <c r="N4156" i="62" s="1"/>
  <c r="O4155" i="62"/>
  <c r="M4155" i="62"/>
  <c r="N4155" i="62" s="1"/>
  <c r="O4154" i="62"/>
  <c r="M4154" i="62"/>
  <c r="N4154" i="62" s="1"/>
  <c r="O4153" i="62"/>
  <c r="M4153" i="62"/>
  <c r="N4153" i="62" s="1"/>
  <c r="O4152" i="62"/>
  <c r="M4152" i="62"/>
  <c r="N4152" i="62" s="1"/>
  <c r="O4151" i="62"/>
  <c r="M4151" i="62"/>
  <c r="N4151" i="62" s="1"/>
  <c r="O4150" i="62"/>
  <c r="M4150" i="62"/>
  <c r="N4150" i="62" s="1"/>
  <c r="O4149" i="62"/>
  <c r="M4149" i="62"/>
  <c r="N4149" i="62" s="1"/>
  <c r="O4148" i="62"/>
  <c r="M4148" i="62"/>
  <c r="N4148" i="62" s="1"/>
  <c r="O4147" i="62"/>
  <c r="M4147" i="62"/>
  <c r="N4147" i="62" s="1"/>
  <c r="O4146" i="62"/>
  <c r="M4146" i="62"/>
  <c r="N4146" i="62" s="1"/>
  <c r="O4145" i="62"/>
  <c r="M4145" i="62"/>
  <c r="N4145" i="62" s="1"/>
  <c r="O4144" i="62"/>
  <c r="M4144" i="62"/>
  <c r="N4144" i="62" s="1"/>
  <c r="O4143" i="62"/>
  <c r="M4143" i="62"/>
  <c r="N4143" i="62" s="1"/>
  <c r="O4142" i="62"/>
  <c r="M4142" i="62"/>
  <c r="N4142" i="62" s="1"/>
  <c r="O4141" i="62"/>
  <c r="M4141" i="62"/>
  <c r="N4141" i="62" s="1"/>
  <c r="O4140" i="62"/>
  <c r="M4140" i="62"/>
  <c r="N4140" i="62" s="1"/>
  <c r="O4139" i="62"/>
  <c r="M4139" i="62"/>
  <c r="N4139" i="62" s="1"/>
  <c r="O4138" i="62"/>
  <c r="M4138" i="62"/>
  <c r="N4138" i="62" s="1"/>
  <c r="O4137" i="62"/>
  <c r="M4137" i="62"/>
  <c r="N4137" i="62" s="1"/>
  <c r="O4136" i="62"/>
  <c r="M4136" i="62"/>
  <c r="N4136" i="62" s="1"/>
  <c r="O4135" i="62"/>
  <c r="M4135" i="62"/>
  <c r="N4135" i="62" s="1"/>
  <c r="O4134" i="62"/>
  <c r="M4134" i="62"/>
  <c r="N4134" i="62" s="1"/>
  <c r="O4133" i="62"/>
  <c r="M4133" i="62"/>
  <c r="N4133" i="62" s="1"/>
  <c r="O4132" i="62"/>
  <c r="M4132" i="62"/>
  <c r="N4132" i="62" s="1"/>
  <c r="O4131" i="62"/>
  <c r="M4131" i="62"/>
  <c r="N4131" i="62" s="1"/>
  <c r="O4130" i="62"/>
  <c r="M4130" i="62"/>
  <c r="N4130" i="62" s="1"/>
  <c r="O4129" i="62"/>
  <c r="M4129" i="62"/>
  <c r="N4129" i="62" s="1"/>
  <c r="O4128" i="62"/>
  <c r="M4128" i="62"/>
  <c r="N4128" i="62" s="1"/>
  <c r="O4127" i="62"/>
  <c r="M4127" i="62"/>
  <c r="N4127" i="62" s="1"/>
  <c r="O4126" i="62"/>
  <c r="M4126" i="62"/>
  <c r="N4126" i="62" s="1"/>
  <c r="O4125" i="62"/>
  <c r="M4125" i="62"/>
  <c r="N4125" i="62" s="1"/>
  <c r="O4124" i="62"/>
  <c r="M4124" i="62"/>
  <c r="N4124" i="62" s="1"/>
  <c r="O4123" i="62"/>
  <c r="M4123" i="62"/>
  <c r="N4123" i="62" s="1"/>
  <c r="O4122" i="62"/>
  <c r="M4122" i="62"/>
  <c r="N4122" i="62" s="1"/>
  <c r="O4121" i="62"/>
  <c r="M4121" i="62"/>
  <c r="N4121" i="62" s="1"/>
  <c r="O4120" i="62"/>
  <c r="M4120" i="62"/>
  <c r="N4120" i="62" s="1"/>
  <c r="O4119" i="62"/>
  <c r="M4119" i="62"/>
  <c r="N4119" i="62" s="1"/>
  <c r="O4118" i="62"/>
  <c r="M4118" i="62"/>
  <c r="N4118" i="62" s="1"/>
  <c r="O4117" i="62"/>
  <c r="M4117" i="62"/>
  <c r="N4117" i="62" s="1"/>
  <c r="O4116" i="62"/>
  <c r="M4116" i="62"/>
  <c r="N4116" i="62" s="1"/>
  <c r="O4115" i="62"/>
  <c r="M4115" i="62"/>
  <c r="N4115" i="62" s="1"/>
  <c r="O4114" i="62"/>
  <c r="M4114" i="62"/>
  <c r="N4114" i="62" s="1"/>
  <c r="O4113" i="62"/>
  <c r="M4113" i="62"/>
  <c r="N4113" i="62" s="1"/>
  <c r="O4112" i="62"/>
  <c r="M4112" i="62"/>
  <c r="N4112" i="62" s="1"/>
  <c r="O4111" i="62"/>
  <c r="M4111" i="62"/>
  <c r="N4111" i="62" s="1"/>
  <c r="O4110" i="62"/>
  <c r="M4110" i="62"/>
  <c r="N4110" i="62" s="1"/>
  <c r="O4109" i="62"/>
  <c r="M4109" i="62"/>
  <c r="N4109" i="62" s="1"/>
  <c r="O4108" i="62"/>
  <c r="M4108" i="62"/>
  <c r="N4108" i="62" s="1"/>
  <c r="O4107" i="62"/>
  <c r="M4107" i="62"/>
  <c r="N4107" i="62" s="1"/>
  <c r="O4106" i="62"/>
  <c r="M4106" i="62"/>
  <c r="N4106" i="62" s="1"/>
  <c r="O4105" i="62"/>
  <c r="M4105" i="62"/>
  <c r="N4105" i="62" s="1"/>
  <c r="O4104" i="62"/>
  <c r="M4104" i="62"/>
  <c r="N4104" i="62" s="1"/>
  <c r="O4103" i="62"/>
  <c r="M4103" i="62"/>
  <c r="N4103" i="62" s="1"/>
  <c r="O4102" i="62"/>
  <c r="M4102" i="62"/>
  <c r="N4102" i="62" s="1"/>
  <c r="O4101" i="62"/>
  <c r="M4101" i="62"/>
  <c r="N4101" i="62" s="1"/>
  <c r="O4100" i="62"/>
  <c r="M4100" i="62"/>
  <c r="N4100" i="62" s="1"/>
  <c r="O4099" i="62"/>
  <c r="M4099" i="62"/>
  <c r="N4099" i="62" s="1"/>
  <c r="O4098" i="62"/>
  <c r="M4098" i="62"/>
  <c r="N4098" i="62" s="1"/>
  <c r="O4097" i="62"/>
  <c r="M4097" i="62"/>
  <c r="N4097" i="62" s="1"/>
  <c r="O4096" i="62"/>
  <c r="M4096" i="62"/>
  <c r="N4096" i="62" s="1"/>
  <c r="O4095" i="62"/>
  <c r="M4095" i="62"/>
  <c r="N4095" i="62" s="1"/>
  <c r="O4094" i="62"/>
  <c r="M4094" i="62"/>
  <c r="N4094" i="62" s="1"/>
  <c r="O4093" i="62"/>
  <c r="M4093" i="62"/>
  <c r="N4093" i="62" s="1"/>
  <c r="O4092" i="62"/>
  <c r="M4092" i="62"/>
  <c r="N4092" i="62" s="1"/>
  <c r="O4091" i="62"/>
  <c r="M4091" i="62"/>
  <c r="N4091" i="62" s="1"/>
  <c r="O4090" i="62"/>
  <c r="M4090" i="62"/>
  <c r="N4090" i="62" s="1"/>
  <c r="O4089" i="62"/>
  <c r="M4089" i="62"/>
  <c r="N4089" i="62" s="1"/>
  <c r="O4088" i="62"/>
  <c r="M4088" i="62"/>
  <c r="N4088" i="62" s="1"/>
  <c r="O4087" i="62"/>
  <c r="M4087" i="62"/>
  <c r="N4087" i="62" s="1"/>
  <c r="O4086" i="62"/>
  <c r="M4086" i="62"/>
  <c r="N4086" i="62" s="1"/>
  <c r="O4085" i="62"/>
  <c r="M4085" i="62"/>
  <c r="N4085" i="62" s="1"/>
  <c r="O4084" i="62"/>
  <c r="M4084" i="62"/>
  <c r="N4084" i="62" s="1"/>
  <c r="O4083" i="62"/>
  <c r="M4083" i="62"/>
  <c r="N4083" i="62" s="1"/>
  <c r="O4082" i="62"/>
  <c r="M4082" i="62"/>
  <c r="N4082" i="62" s="1"/>
  <c r="O4081" i="62"/>
  <c r="M4081" i="62"/>
  <c r="N4081" i="62" s="1"/>
  <c r="O4080" i="62"/>
  <c r="M4080" i="62"/>
  <c r="N4080" i="62" s="1"/>
  <c r="O4079" i="62"/>
  <c r="M4079" i="62"/>
  <c r="N4079" i="62" s="1"/>
  <c r="O4078" i="62"/>
  <c r="M4078" i="62"/>
  <c r="N4078" i="62" s="1"/>
  <c r="O4077" i="62"/>
  <c r="M4077" i="62"/>
  <c r="N4077" i="62" s="1"/>
  <c r="O4076" i="62"/>
  <c r="M4076" i="62"/>
  <c r="N4076" i="62" s="1"/>
  <c r="O4075" i="62"/>
  <c r="M4075" i="62"/>
  <c r="N4075" i="62" s="1"/>
  <c r="O4074" i="62"/>
  <c r="M4074" i="62"/>
  <c r="N4074" i="62" s="1"/>
  <c r="O4073" i="62"/>
  <c r="M4073" i="62"/>
  <c r="N4073" i="62" s="1"/>
  <c r="O4072" i="62"/>
  <c r="M4072" i="62"/>
  <c r="N4072" i="62" s="1"/>
  <c r="O4071" i="62"/>
  <c r="M4071" i="62"/>
  <c r="N4071" i="62" s="1"/>
  <c r="O4070" i="62"/>
  <c r="M4070" i="62"/>
  <c r="N4070" i="62" s="1"/>
  <c r="O4069" i="62"/>
  <c r="M4069" i="62"/>
  <c r="N4069" i="62" s="1"/>
  <c r="O4068" i="62"/>
  <c r="M4068" i="62"/>
  <c r="N4068" i="62" s="1"/>
  <c r="O4067" i="62"/>
  <c r="M4067" i="62"/>
  <c r="N4067" i="62" s="1"/>
  <c r="O4066" i="62"/>
  <c r="M4066" i="62"/>
  <c r="N4066" i="62" s="1"/>
  <c r="O4065" i="62"/>
  <c r="M4065" i="62"/>
  <c r="N4065" i="62" s="1"/>
  <c r="O4064" i="62"/>
  <c r="M4064" i="62"/>
  <c r="N4064" i="62" s="1"/>
  <c r="O4063" i="62"/>
  <c r="M4063" i="62"/>
  <c r="N4063" i="62" s="1"/>
  <c r="O4062" i="62"/>
  <c r="M4062" i="62"/>
  <c r="N4062" i="62" s="1"/>
  <c r="O4061" i="62"/>
  <c r="M4061" i="62"/>
  <c r="N4061" i="62" s="1"/>
  <c r="O4060" i="62"/>
  <c r="M4060" i="62"/>
  <c r="N4060" i="62" s="1"/>
  <c r="O4059" i="62"/>
  <c r="M4059" i="62"/>
  <c r="N4059" i="62" s="1"/>
  <c r="O4058" i="62"/>
  <c r="M4058" i="62"/>
  <c r="N4058" i="62" s="1"/>
  <c r="O4057" i="62"/>
  <c r="M4057" i="62"/>
  <c r="N4057" i="62" s="1"/>
  <c r="O4056" i="62"/>
  <c r="M4056" i="62"/>
  <c r="N4056" i="62" s="1"/>
  <c r="O4055" i="62"/>
  <c r="M4055" i="62"/>
  <c r="N4055" i="62" s="1"/>
  <c r="O4054" i="62"/>
  <c r="M4054" i="62"/>
  <c r="N4054" i="62" s="1"/>
  <c r="O4053" i="62"/>
  <c r="M4053" i="62"/>
  <c r="N4053" i="62" s="1"/>
  <c r="O4052" i="62"/>
  <c r="M4052" i="62"/>
  <c r="N4052" i="62" s="1"/>
  <c r="O4051" i="62"/>
  <c r="M4051" i="62"/>
  <c r="N4051" i="62" s="1"/>
  <c r="O4050" i="62"/>
  <c r="M4050" i="62"/>
  <c r="N4050" i="62" s="1"/>
  <c r="O4049" i="62"/>
  <c r="M4049" i="62"/>
  <c r="N4049" i="62" s="1"/>
  <c r="O4048" i="62"/>
  <c r="M4048" i="62"/>
  <c r="N4048" i="62" s="1"/>
  <c r="O4047" i="62"/>
  <c r="M4047" i="62"/>
  <c r="N4047" i="62" s="1"/>
  <c r="O4046" i="62"/>
  <c r="M4046" i="62"/>
  <c r="N4046" i="62" s="1"/>
  <c r="O4045" i="62"/>
  <c r="M4045" i="62"/>
  <c r="N4045" i="62" s="1"/>
  <c r="O4044" i="62"/>
  <c r="M4044" i="62"/>
  <c r="N4044" i="62" s="1"/>
  <c r="O4043" i="62"/>
  <c r="M4043" i="62"/>
  <c r="N4043" i="62" s="1"/>
  <c r="O4042" i="62"/>
  <c r="M4042" i="62"/>
  <c r="N4042" i="62" s="1"/>
  <c r="O4041" i="62"/>
  <c r="M4041" i="62"/>
  <c r="N4041" i="62" s="1"/>
  <c r="O4040" i="62"/>
  <c r="M4040" i="62"/>
  <c r="N4040" i="62" s="1"/>
  <c r="O4039" i="62"/>
  <c r="M4039" i="62"/>
  <c r="N4039" i="62" s="1"/>
  <c r="O4038" i="62"/>
  <c r="M4038" i="62"/>
  <c r="N4038" i="62" s="1"/>
  <c r="O4037" i="62"/>
  <c r="M4037" i="62"/>
  <c r="N4037" i="62" s="1"/>
  <c r="O4036" i="62"/>
  <c r="M4036" i="62"/>
  <c r="N4036" i="62" s="1"/>
  <c r="O4035" i="62"/>
  <c r="M4035" i="62"/>
  <c r="N4035" i="62" s="1"/>
  <c r="O4034" i="62"/>
  <c r="M4034" i="62"/>
  <c r="N4034" i="62" s="1"/>
  <c r="O4033" i="62"/>
  <c r="M4033" i="62"/>
  <c r="N4033" i="62" s="1"/>
  <c r="O4032" i="62"/>
  <c r="M4032" i="62"/>
  <c r="N4032" i="62" s="1"/>
  <c r="O4031" i="62"/>
  <c r="M4031" i="62"/>
  <c r="N4031" i="62" s="1"/>
  <c r="O4030" i="62"/>
  <c r="M4030" i="62"/>
  <c r="N4030" i="62" s="1"/>
  <c r="O4029" i="62"/>
  <c r="M4029" i="62"/>
  <c r="N4029" i="62" s="1"/>
  <c r="O4028" i="62"/>
  <c r="M4028" i="62"/>
  <c r="N4028" i="62" s="1"/>
  <c r="O4027" i="62"/>
  <c r="M4027" i="62"/>
  <c r="N4027" i="62" s="1"/>
  <c r="O4026" i="62"/>
  <c r="M4026" i="62"/>
  <c r="N4026" i="62" s="1"/>
  <c r="O4025" i="62"/>
  <c r="M4025" i="62"/>
  <c r="N4025" i="62" s="1"/>
  <c r="O4024" i="62"/>
  <c r="M4024" i="62"/>
  <c r="N4024" i="62" s="1"/>
  <c r="O4023" i="62"/>
  <c r="M4023" i="62"/>
  <c r="N4023" i="62" s="1"/>
  <c r="O4022" i="62"/>
  <c r="M4022" i="62"/>
  <c r="N4022" i="62" s="1"/>
  <c r="O4021" i="62"/>
  <c r="M4021" i="62"/>
  <c r="N4021" i="62" s="1"/>
  <c r="O4020" i="62"/>
  <c r="M4020" i="62"/>
  <c r="N4020" i="62" s="1"/>
  <c r="O4019" i="62"/>
  <c r="M4019" i="62"/>
  <c r="N4019" i="62" s="1"/>
  <c r="O4018" i="62"/>
  <c r="M4018" i="62"/>
  <c r="N4018" i="62" s="1"/>
  <c r="O4017" i="62"/>
  <c r="M4017" i="62"/>
  <c r="N4017" i="62" s="1"/>
  <c r="O4016" i="62"/>
  <c r="M4016" i="62"/>
  <c r="N4016" i="62" s="1"/>
  <c r="O4015" i="62"/>
  <c r="M4015" i="62"/>
  <c r="N4015" i="62" s="1"/>
  <c r="O4014" i="62"/>
  <c r="M4014" i="62"/>
  <c r="N4014" i="62" s="1"/>
  <c r="O4013" i="62"/>
  <c r="M4013" i="62"/>
  <c r="N4013" i="62" s="1"/>
  <c r="O4012" i="62"/>
  <c r="M4012" i="62"/>
  <c r="N4012" i="62" s="1"/>
  <c r="O4011" i="62"/>
  <c r="M4011" i="62"/>
  <c r="N4011" i="62" s="1"/>
  <c r="O4010" i="62"/>
  <c r="M4010" i="62"/>
  <c r="N4010" i="62" s="1"/>
  <c r="O4009" i="62"/>
  <c r="M4009" i="62"/>
  <c r="N4009" i="62" s="1"/>
  <c r="O4008" i="62"/>
  <c r="M4008" i="62"/>
  <c r="N4008" i="62" s="1"/>
  <c r="O4007" i="62"/>
  <c r="M4007" i="62"/>
  <c r="N4007" i="62" s="1"/>
  <c r="O4006" i="62"/>
  <c r="M4006" i="62"/>
  <c r="N4006" i="62" s="1"/>
  <c r="O4005" i="62"/>
  <c r="M4005" i="62"/>
  <c r="N4005" i="62" s="1"/>
  <c r="O4004" i="62"/>
  <c r="M4004" i="62"/>
  <c r="N4004" i="62" s="1"/>
  <c r="O4003" i="62"/>
  <c r="M4003" i="62"/>
  <c r="N4003" i="62" s="1"/>
  <c r="O4002" i="62"/>
  <c r="M4002" i="62"/>
  <c r="N4002" i="62" s="1"/>
  <c r="O4001" i="62"/>
  <c r="M4001" i="62"/>
  <c r="N4001" i="62" s="1"/>
  <c r="O4000" i="62"/>
  <c r="M4000" i="62"/>
  <c r="N4000" i="62" s="1"/>
  <c r="O3999" i="62"/>
  <c r="M3999" i="62"/>
  <c r="N3999" i="62" s="1"/>
  <c r="O3998" i="62"/>
  <c r="M3998" i="62"/>
  <c r="N3998" i="62" s="1"/>
  <c r="O3997" i="62"/>
  <c r="M3997" i="62"/>
  <c r="N3997" i="62" s="1"/>
  <c r="O3996" i="62"/>
  <c r="M3996" i="62"/>
  <c r="N3996" i="62" s="1"/>
  <c r="O3995" i="62"/>
  <c r="M3995" i="62"/>
  <c r="N3995" i="62" s="1"/>
  <c r="O3994" i="62"/>
  <c r="M3994" i="62"/>
  <c r="N3994" i="62" s="1"/>
  <c r="O3993" i="62"/>
  <c r="M3993" i="62"/>
  <c r="N3993" i="62" s="1"/>
  <c r="O3992" i="62"/>
  <c r="M3992" i="62"/>
  <c r="N3992" i="62" s="1"/>
  <c r="O3991" i="62"/>
  <c r="M3991" i="62"/>
  <c r="N3991" i="62" s="1"/>
  <c r="O3990" i="62"/>
  <c r="M3990" i="62"/>
  <c r="N3990" i="62" s="1"/>
  <c r="O3989" i="62"/>
  <c r="M3989" i="62"/>
  <c r="N3989" i="62" s="1"/>
  <c r="O3988" i="62"/>
  <c r="M3988" i="62"/>
  <c r="N3988" i="62" s="1"/>
  <c r="O3987" i="62"/>
  <c r="M3987" i="62"/>
  <c r="N3987" i="62" s="1"/>
  <c r="O3986" i="62"/>
  <c r="M3986" i="62"/>
  <c r="N3986" i="62" s="1"/>
  <c r="O3985" i="62"/>
  <c r="M3985" i="62"/>
  <c r="N3985" i="62" s="1"/>
  <c r="O3984" i="62"/>
  <c r="M3984" i="62"/>
  <c r="N3984" i="62" s="1"/>
  <c r="O3983" i="62"/>
  <c r="M3983" i="62"/>
  <c r="N3983" i="62" s="1"/>
  <c r="O3982" i="62"/>
  <c r="M3982" i="62"/>
  <c r="N3982" i="62" s="1"/>
  <c r="O3981" i="62"/>
  <c r="M3981" i="62"/>
  <c r="N3981" i="62" s="1"/>
  <c r="O3980" i="62"/>
  <c r="M3980" i="62"/>
  <c r="N3980" i="62" s="1"/>
  <c r="O3979" i="62"/>
  <c r="M3979" i="62"/>
  <c r="N3979" i="62" s="1"/>
  <c r="O3978" i="62"/>
  <c r="M3978" i="62"/>
  <c r="N3978" i="62" s="1"/>
  <c r="O3977" i="62"/>
  <c r="M3977" i="62"/>
  <c r="N3977" i="62" s="1"/>
  <c r="O3976" i="62"/>
  <c r="M3976" i="62"/>
  <c r="N3976" i="62" s="1"/>
  <c r="O3975" i="62"/>
  <c r="M3975" i="62"/>
  <c r="N3975" i="62" s="1"/>
  <c r="O3974" i="62"/>
  <c r="M3974" i="62"/>
  <c r="N3974" i="62" s="1"/>
  <c r="O3973" i="62"/>
  <c r="M3973" i="62"/>
  <c r="N3973" i="62" s="1"/>
  <c r="O3972" i="62"/>
  <c r="M3972" i="62"/>
  <c r="N3972" i="62" s="1"/>
  <c r="O3971" i="62"/>
  <c r="M3971" i="62"/>
  <c r="N3971" i="62" s="1"/>
  <c r="O3970" i="62"/>
  <c r="M3970" i="62"/>
  <c r="N3970" i="62" s="1"/>
  <c r="O3969" i="62"/>
  <c r="M3969" i="62"/>
  <c r="N3969" i="62" s="1"/>
  <c r="O3968" i="62"/>
  <c r="M3968" i="62"/>
  <c r="N3968" i="62" s="1"/>
  <c r="O3967" i="62"/>
  <c r="M3967" i="62"/>
  <c r="N3967" i="62" s="1"/>
  <c r="O3966" i="62"/>
  <c r="M3966" i="62"/>
  <c r="N3966" i="62" s="1"/>
  <c r="O3965" i="62"/>
  <c r="M3965" i="62"/>
  <c r="N3965" i="62" s="1"/>
  <c r="O3964" i="62"/>
  <c r="M3964" i="62"/>
  <c r="N3964" i="62" s="1"/>
  <c r="O3963" i="62"/>
  <c r="M3963" i="62"/>
  <c r="N3963" i="62" s="1"/>
  <c r="O3962" i="62"/>
  <c r="M3962" i="62"/>
  <c r="N3962" i="62" s="1"/>
  <c r="O3961" i="62"/>
  <c r="M3961" i="62"/>
  <c r="N3961" i="62" s="1"/>
  <c r="O3960" i="62"/>
  <c r="M3960" i="62"/>
  <c r="N3960" i="62" s="1"/>
  <c r="O3959" i="62"/>
  <c r="M3959" i="62"/>
  <c r="N3959" i="62" s="1"/>
  <c r="O3958" i="62"/>
  <c r="M3958" i="62"/>
  <c r="N3958" i="62" s="1"/>
  <c r="O3957" i="62"/>
  <c r="M3957" i="62"/>
  <c r="N3957" i="62" s="1"/>
  <c r="O3956" i="62"/>
  <c r="M3956" i="62"/>
  <c r="N3956" i="62" s="1"/>
  <c r="O3955" i="62"/>
  <c r="M3955" i="62"/>
  <c r="N3955" i="62" s="1"/>
  <c r="O3954" i="62"/>
  <c r="M3954" i="62"/>
  <c r="N3954" i="62" s="1"/>
  <c r="O3953" i="62"/>
  <c r="M3953" i="62"/>
  <c r="N3953" i="62" s="1"/>
  <c r="O3952" i="62"/>
  <c r="M3952" i="62"/>
  <c r="N3952" i="62" s="1"/>
  <c r="O3951" i="62"/>
  <c r="M3951" i="62"/>
  <c r="N3951" i="62" s="1"/>
  <c r="O3950" i="62"/>
  <c r="M3950" i="62"/>
  <c r="N3950" i="62" s="1"/>
  <c r="O3949" i="62"/>
  <c r="M3949" i="62"/>
  <c r="N3949" i="62" s="1"/>
  <c r="O3948" i="62"/>
  <c r="M3948" i="62"/>
  <c r="N3948" i="62" s="1"/>
  <c r="O3947" i="62"/>
  <c r="M3947" i="62"/>
  <c r="N3947" i="62" s="1"/>
  <c r="O3946" i="62"/>
  <c r="M3946" i="62"/>
  <c r="N3946" i="62" s="1"/>
  <c r="O3945" i="62"/>
  <c r="M3945" i="62"/>
  <c r="N3945" i="62" s="1"/>
  <c r="O3944" i="62"/>
  <c r="M3944" i="62"/>
  <c r="N3944" i="62" s="1"/>
  <c r="O3943" i="62"/>
  <c r="M3943" i="62"/>
  <c r="N3943" i="62" s="1"/>
  <c r="O3942" i="62"/>
  <c r="M3942" i="62"/>
  <c r="N3942" i="62" s="1"/>
  <c r="O3941" i="62"/>
  <c r="M3941" i="62"/>
  <c r="N3941" i="62" s="1"/>
  <c r="O3940" i="62"/>
  <c r="M3940" i="62"/>
  <c r="N3940" i="62" s="1"/>
  <c r="O3939" i="62"/>
  <c r="M3939" i="62"/>
  <c r="N3939" i="62" s="1"/>
  <c r="O3938" i="62"/>
  <c r="M3938" i="62"/>
  <c r="N3938" i="62" s="1"/>
  <c r="O3937" i="62"/>
  <c r="M3937" i="62"/>
  <c r="N3937" i="62" s="1"/>
  <c r="O3936" i="62"/>
  <c r="M3936" i="62"/>
  <c r="N3936" i="62" s="1"/>
  <c r="O3935" i="62"/>
  <c r="M3935" i="62"/>
  <c r="N3935" i="62" s="1"/>
  <c r="O3934" i="62"/>
  <c r="M3934" i="62"/>
  <c r="N3934" i="62" s="1"/>
  <c r="O3933" i="62"/>
  <c r="M3933" i="62"/>
  <c r="N3933" i="62" s="1"/>
  <c r="O3932" i="62"/>
  <c r="M3932" i="62"/>
  <c r="N3932" i="62" s="1"/>
  <c r="O3931" i="62"/>
  <c r="M3931" i="62"/>
  <c r="N3931" i="62" s="1"/>
  <c r="O3930" i="62"/>
  <c r="M3930" i="62"/>
  <c r="N3930" i="62" s="1"/>
  <c r="O3929" i="62"/>
  <c r="M3929" i="62"/>
  <c r="N3929" i="62" s="1"/>
  <c r="O3928" i="62"/>
  <c r="M3928" i="62"/>
  <c r="N3928" i="62" s="1"/>
  <c r="O3927" i="62"/>
  <c r="M3927" i="62"/>
  <c r="N3927" i="62" s="1"/>
  <c r="O3926" i="62"/>
  <c r="M3926" i="62"/>
  <c r="N3926" i="62" s="1"/>
  <c r="O3925" i="62"/>
  <c r="M3925" i="62"/>
  <c r="N3925" i="62" s="1"/>
  <c r="O3924" i="62"/>
  <c r="M3924" i="62"/>
  <c r="N3924" i="62" s="1"/>
  <c r="O3923" i="62"/>
  <c r="M3923" i="62"/>
  <c r="N3923" i="62" s="1"/>
  <c r="O3922" i="62"/>
  <c r="M3922" i="62"/>
  <c r="N3922" i="62" s="1"/>
  <c r="O3921" i="62"/>
  <c r="M3921" i="62"/>
  <c r="N3921" i="62" s="1"/>
  <c r="O3920" i="62"/>
  <c r="M3920" i="62"/>
  <c r="N3920" i="62" s="1"/>
  <c r="O3919" i="62"/>
  <c r="M3919" i="62"/>
  <c r="N3919" i="62" s="1"/>
  <c r="O3918" i="62"/>
  <c r="M3918" i="62"/>
  <c r="N3918" i="62" s="1"/>
  <c r="O3917" i="62"/>
  <c r="M3917" i="62"/>
  <c r="N3917" i="62" s="1"/>
  <c r="O3916" i="62"/>
  <c r="M3916" i="62"/>
  <c r="N3916" i="62" s="1"/>
  <c r="O3915" i="62"/>
  <c r="M3915" i="62"/>
  <c r="N3915" i="62" s="1"/>
  <c r="O3914" i="62"/>
  <c r="M3914" i="62"/>
  <c r="N3914" i="62" s="1"/>
  <c r="O3913" i="62"/>
  <c r="M3913" i="62"/>
  <c r="N3913" i="62" s="1"/>
  <c r="O3912" i="62"/>
  <c r="M3912" i="62"/>
  <c r="N3912" i="62" s="1"/>
  <c r="O3911" i="62"/>
  <c r="M3911" i="62"/>
  <c r="N3911" i="62" s="1"/>
  <c r="O3910" i="62"/>
  <c r="M3910" i="62"/>
  <c r="N3910" i="62" s="1"/>
  <c r="O3909" i="62"/>
  <c r="M3909" i="62"/>
  <c r="N3909" i="62" s="1"/>
  <c r="O3908" i="62"/>
  <c r="M3908" i="62"/>
  <c r="N3908" i="62" s="1"/>
  <c r="O3907" i="62"/>
  <c r="M3907" i="62"/>
  <c r="N3907" i="62" s="1"/>
  <c r="O3906" i="62"/>
  <c r="M3906" i="62"/>
  <c r="N3906" i="62" s="1"/>
  <c r="O3905" i="62"/>
  <c r="M3905" i="62"/>
  <c r="N3905" i="62" s="1"/>
  <c r="O3904" i="62"/>
  <c r="M3904" i="62"/>
  <c r="N3904" i="62" s="1"/>
  <c r="O3903" i="62"/>
  <c r="M3903" i="62"/>
  <c r="N3903" i="62" s="1"/>
  <c r="O3902" i="62"/>
  <c r="M3902" i="62"/>
  <c r="N3902" i="62" s="1"/>
  <c r="O3901" i="62"/>
  <c r="M3901" i="62"/>
  <c r="N3901" i="62" s="1"/>
  <c r="O3900" i="62"/>
  <c r="M3900" i="62"/>
  <c r="N3900" i="62" s="1"/>
  <c r="O3899" i="62"/>
  <c r="M3899" i="62"/>
  <c r="N3899" i="62" s="1"/>
  <c r="O3898" i="62"/>
  <c r="M3898" i="62"/>
  <c r="N3898" i="62" s="1"/>
  <c r="O3897" i="62"/>
  <c r="M3897" i="62"/>
  <c r="N3897" i="62" s="1"/>
  <c r="O3896" i="62"/>
  <c r="M3896" i="62"/>
  <c r="N3896" i="62" s="1"/>
  <c r="O3895" i="62"/>
  <c r="M3895" i="62"/>
  <c r="N3895" i="62" s="1"/>
  <c r="O3894" i="62"/>
  <c r="M3894" i="62"/>
  <c r="N3894" i="62" s="1"/>
  <c r="O3893" i="62"/>
  <c r="M3893" i="62"/>
  <c r="N3893" i="62" s="1"/>
  <c r="O3892" i="62"/>
  <c r="M3892" i="62"/>
  <c r="N3892" i="62" s="1"/>
  <c r="O3891" i="62"/>
  <c r="M3891" i="62"/>
  <c r="N3891" i="62" s="1"/>
  <c r="O3890" i="62"/>
  <c r="M3890" i="62"/>
  <c r="N3890" i="62" s="1"/>
  <c r="O3889" i="62"/>
  <c r="M3889" i="62"/>
  <c r="N3889" i="62" s="1"/>
  <c r="O3888" i="62"/>
  <c r="M3888" i="62"/>
  <c r="N3888" i="62" s="1"/>
  <c r="O3887" i="62"/>
  <c r="M3887" i="62"/>
  <c r="N3887" i="62" s="1"/>
  <c r="O3886" i="62"/>
  <c r="M3886" i="62"/>
  <c r="N3886" i="62" s="1"/>
  <c r="O3885" i="62"/>
  <c r="M3885" i="62"/>
  <c r="N3885" i="62" s="1"/>
  <c r="O3884" i="62"/>
  <c r="M3884" i="62"/>
  <c r="N3884" i="62" s="1"/>
  <c r="O3883" i="62"/>
  <c r="M3883" i="62"/>
  <c r="N3883" i="62" s="1"/>
  <c r="O3882" i="62"/>
  <c r="M3882" i="62"/>
  <c r="N3882" i="62" s="1"/>
  <c r="O3881" i="62"/>
  <c r="M3881" i="62"/>
  <c r="N3881" i="62" s="1"/>
  <c r="O3880" i="62"/>
  <c r="M3880" i="62"/>
  <c r="N3880" i="62" s="1"/>
  <c r="O3879" i="62"/>
  <c r="M3879" i="62"/>
  <c r="N3879" i="62" s="1"/>
  <c r="O3878" i="62"/>
  <c r="M3878" i="62"/>
  <c r="N3878" i="62" s="1"/>
  <c r="O3877" i="62"/>
  <c r="M3877" i="62"/>
  <c r="N3877" i="62" s="1"/>
  <c r="O3876" i="62"/>
  <c r="M3876" i="62"/>
  <c r="N3876" i="62" s="1"/>
  <c r="O3875" i="62"/>
  <c r="M3875" i="62"/>
  <c r="N3875" i="62" s="1"/>
  <c r="O3874" i="62"/>
  <c r="M3874" i="62"/>
  <c r="N3874" i="62" s="1"/>
  <c r="O3873" i="62"/>
  <c r="M3873" i="62"/>
  <c r="N3873" i="62" s="1"/>
  <c r="O3872" i="62"/>
  <c r="M3872" i="62"/>
  <c r="N3872" i="62" s="1"/>
  <c r="O3871" i="62"/>
  <c r="M3871" i="62"/>
  <c r="N3871" i="62" s="1"/>
  <c r="O3870" i="62"/>
  <c r="M3870" i="62"/>
  <c r="N3870" i="62" s="1"/>
  <c r="O3869" i="62"/>
  <c r="M3869" i="62"/>
  <c r="N3869" i="62" s="1"/>
  <c r="O3868" i="62"/>
  <c r="M3868" i="62"/>
  <c r="N3868" i="62" s="1"/>
  <c r="O3867" i="62"/>
  <c r="M3867" i="62"/>
  <c r="N3867" i="62" s="1"/>
  <c r="O3866" i="62"/>
  <c r="M3866" i="62"/>
  <c r="N3866" i="62" s="1"/>
  <c r="O3865" i="62"/>
  <c r="M3865" i="62"/>
  <c r="N3865" i="62" s="1"/>
  <c r="O3864" i="62"/>
  <c r="M3864" i="62"/>
  <c r="N3864" i="62" s="1"/>
  <c r="O3863" i="62"/>
  <c r="M3863" i="62"/>
  <c r="N3863" i="62" s="1"/>
  <c r="O3862" i="62"/>
  <c r="M3862" i="62"/>
  <c r="N3862" i="62" s="1"/>
  <c r="O3861" i="62"/>
  <c r="M3861" i="62"/>
  <c r="N3861" i="62" s="1"/>
  <c r="O3860" i="62"/>
  <c r="M3860" i="62"/>
  <c r="N3860" i="62" s="1"/>
  <c r="O3859" i="62"/>
  <c r="M3859" i="62"/>
  <c r="N3859" i="62" s="1"/>
  <c r="O3858" i="62"/>
  <c r="M3858" i="62"/>
  <c r="N3858" i="62" s="1"/>
  <c r="O3857" i="62"/>
  <c r="M3857" i="62"/>
  <c r="N3857" i="62" s="1"/>
  <c r="O3856" i="62"/>
  <c r="M3856" i="62"/>
  <c r="N3856" i="62" s="1"/>
  <c r="O3855" i="62"/>
  <c r="M3855" i="62"/>
  <c r="N3855" i="62" s="1"/>
  <c r="O3854" i="62"/>
  <c r="M3854" i="62"/>
  <c r="N3854" i="62" s="1"/>
  <c r="O3853" i="62"/>
  <c r="M3853" i="62"/>
  <c r="N3853" i="62" s="1"/>
  <c r="O3852" i="62"/>
  <c r="M3852" i="62"/>
  <c r="N3852" i="62" s="1"/>
  <c r="O3851" i="62"/>
  <c r="M3851" i="62"/>
  <c r="N3851" i="62" s="1"/>
  <c r="O3850" i="62"/>
  <c r="M3850" i="62"/>
  <c r="N3850" i="62" s="1"/>
  <c r="O3849" i="62"/>
  <c r="M3849" i="62"/>
  <c r="N3849" i="62" s="1"/>
  <c r="O3848" i="62"/>
  <c r="M3848" i="62"/>
  <c r="N3848" i="62" s="1"/>
  <c r="O3847" i="62"/>
  <c r="M3847" i="62"/>
  <c r="N3847" i="62" s="1"/>
  <c r="O3846" i="62"/>
  <c r="M3846" i="62"/>
  <c r="N3846" i="62" s="1"/>
  <c r="O3845" i="62"/>
  <c r="M3845" i="62"/>
  <c r="N3845" i="62" s="1"/>
  <c r="O3844" i="62"/>
  <c r="M3844" i="62"/>
  <c r="N3844" i="62" s="1"/>
  <c r="O3843" i="62"/>
  <c r="M3843" i="62"/>
  <c r="N3843" i="62" s="1"/>
  <c r="O3842" i="62"/>
  <c r="M3842" i="62"/>
  <c r="N3842" i="62" s="1"/>
  <c r="O3841" i="62"/>
  <c r="M3841" i="62"/>
  <c r="N3841" i="62" s="1"/>
  <c r="O3840" i="62"/>
  <c r="M3840" i="62"/>
  <c r="N3840" i="62" s="1"/>
  <c r="O3839" i="62"/>
  <c r="M3839" i="62"/>
  <c r="N3839" i="62" s="1"/>
  <c r="O3838" i="62"/>
  <c r="M3838" i="62"/>
  <c r="N3838" i="62" s="1"/>
  <c r="O3837" i="62"/>
  <c r="M3837" i="62"/>
  <c r="N3837" i="62" s="1"/>
  <c r="O3836" i="62"/>
  <c r="M3836" i="62"/>
  <c r="N3836" i="62" s="1"/>
  <c r="O3835" i="62"/>
  <c r="M3835" i="62"/>
  <c r="N3835" i="62" s="1"/>
  <c r="O3834" i="62"/>
  <c r="M3834" i="62"/>
  <c r="N3834" i="62" s="1"/>
  <c r="O3833" i="62"/>
  <c r="M3833" i="62"/>
  <c r="N3833" i="62" s="1"/>
  <c r="O3832" i="62"/>
  <c r="M3832" i="62"/>
  <c r="N3832" i="62" s="1"/>
  <c r="O3831" i="62"/>
  <c r="M3831" i="62"/>
  <c r="N3831" i="62" s="1"/>
  <c r="O3830" i="62"/>
  <c r="M3830" i="62"/>
  <c r="N3830" i="62" s="1"/>
  <c r="O3829" i="62"/>
  <c r="M3829" i="62"/>
  <c r="N3829" i="62" s="1"/>
  <c r="O3828" i="62"/>
  <c r="M3828" i="62"/>
  <c r="N3828" i="62" s="1"/>
  <c r="O3827" i="62"/>
  <c r="M3827" i="62"/>
  <c r="N3827" i="62" s="1"/>
  <c r="O3826" i="62"/>
  <c r="M3826" i="62"/>
  <c r="N3826" i="62" s="1"/>
  <c r="O3825" i="62"/>
  <c r="M3825" i="62"/>
  <c r="N3825" i="62" s="1"/>
  <c r="O3824" i="62"/>
  <c r="M3824" i="62"/>
  <c r="N3824" i="62" s="1"/>
  <c r="O3823" i="62"/>
  <c r="M3823" i="62"/>
  <c r="N3823" i="62" s="1"/>
  <c r="O3822" i="62"/>
  <c r="M3822" i="62"/>
  <c r="N3822" i="62" s="1"/>
  <c r="O3821" i="62"/>
  <c r="M3821" i="62"/>
  <c r="N3821" i="62" s="1"/>
  <c r="O3820" i="62"/>
  <c r="M3820" i="62"/>
  <c r="N3820" i="62" s="1"/>
  <c r="O3819" i="62"/>
  <c r="M3819" i="62"/>
  <c r="N3819" i="62" s="1"/>
  <c r="O3818" i="62"/>
  <c r="M3818" i="62"/>
  <c r="N3818" i="62" s="1"/>
  <c r="O3817" i="62"/>
  <c r="M3817" i="62"/>
  <c r="N3817" i="62" s="1"/>
  <c r="O3816" i="62"/>
  <c r="M3816" i="62"/>
  <c r="N3816" i="62" s="1"/>
  <c r="O3815" i="62"/>
  <c r="M3815" i="62"/>
  <c r="N3815" i="62" s="1"/>
  <c r="O3814" i="62"/>
  <c r="M3814" i="62"/>
  <c r="N3814" i="62" s="1"/>
  <c r="O3813" i="62"/>
  <c r="M3813" i="62"/>
  <c r="N3813" i="62" s="1"/>
  <c r="O3812" i="62"/>
  <c r="M3812" i="62"/>
  <c r="N3812" i="62" s="1"/>
  <c r="O3811" i="62"/>
  <c r="M3811" i="62"/>
  <c r="N3811" i="62" s="1"/>
  <c r="O3810" i="62"/>
  <c r="M3810" i="62"/>
  <c r="N3810" i="62" s="1"/>
  <c r="O3809" i="62"/>
  <c r="M3809" i="62"/>
  <c r="N3809" i="62" s="1"/>
  <c r="O3808" i="62"/>
  <c r="M3808" i="62"/>
  <c r="N3808" i="62" s="1"/>
  <c r="O3807" i="62"/>
  <c r="M3807" i="62"/>
  <c r="N3807" i="62" s="1"/>
  <c r="O3806" i="62"/>
  <c r="M3806" i="62"/>
  <c r="N3806" i="62" s="1"/>
  <c r="O3805" i="62"/>
  <c r="M3805" i="62"/>
  <c r="N3805" i="62" s="1"/>
  <c r="O3804" i="62"/>
  <c r="M3804" i="62"/>
  <c r="N3804" i="62" s="1"/>
  <c r="O3803" i="62"/>
  <c r="M3803" i="62"/>
  <c r="N3803" i="62" s="1"/>
  <c r="O3802" i="62"/>
  <c r="M3802" i="62"/>
  <c r="N3802" i="62" s="1"/>
  <c r="O3801" i="62"/>
  <c r="M3801" i="62"/>
  <c r="N3801" i="62" s="1"/>
  <c r="O3800" i="62"/>
  <c r="M3800" i="62"/>
  <c r="N3800" i="62" s="1"/>
  <c r="O3799" i="62"/>
  <c r="M3799" i="62"/>
  <c r="N3799" i="62" s="1"/>
  <c r="O3798" i="62"/>
  <c r="M3798" i="62"/>
  <c r="N3798" i="62" s="1"/>
  <c r="O3797" i="62"/>
  <c r="M3797" i="62"/>
  <c r="N3797" i="62" s="1"/>
  <c r="O3796" i="62"/>
  <c r="M3796" i="62"/>
  <c r="N3796" i="62" s="1"/>
  <c r="O3795" i="62"/>
  <c r="M3795" i="62"/>
  <c r="N3795" i="62" s="1"/>
  <c r="O3794" i="62"/>
  <c r="M3794" i="62"/>
  <c r="N3794" i="62" s="1"/>
  <c r="O3793" i="62"/>
  <c r="M3793" i="62"/>
  <c r="N3793" i="62" s="1"/>
  <c r="O3792" i="62"/>
  <c r="M3792" i="62"/>
  <c r="N3792" i="62" s="1"/>
  <c r="O3791" i="62"/>
  <c r="M3791" i="62"/>
  <c r="N3791" i="62" s="1"/>
  <c r="O3790" i="62"/>
  <c r="M3790" i="62"/>
  <c r="N3790" i="62" s="1"/>
  <c r="O3789" i="62"/>
  <c r="M3789" i="62"/>
  <c r="N3789" i="62" s="1"/>
  <c r="O3788" i="62"/>
  <c r="M3788" i="62"/>
  <c r="N3788" i="62" s="1"/>
  <c r="O3787" i="62"/>
  <c r="M3787" i="62"/>
  <c r="N3787" i="62" s="1"/>
  <c r="O3786" i="62"/>
  <c r="M3786" i="62"/>
  <c r="N3786" i="62" s="1"/>
  <c r="O3785" i="62"/>
  <c r="M3785" i="62"/>
  <c r="N3785" i="62" s="1"/>
  <c r="O3784" i="62"/>
  <c r="M3784" i="62"/>
  <c r="N3784" i="62" s="1"/>
  <c r="O3783" i="62"/>
  <c r="M3783" i="62"/>
  <c r="N3783" i="62" s="1"/>
  <c r="O3782" i="62"/>
  <c r="M3782" i="62"/>
  <c r="N3782" i="62" s="1"/>
  <c r="O3781" i="62"/>
  <c r="M3781" i="62"/>
  <c r="N3781" i="62" s="1"/>
  <c r="O3780" i="62"/>
  <c r="M3780" i="62"/>
  <c r="N3780" i="62" s="1"/>
  <c r="O3779" i="62"/>
  <c r="M3779" i="62"/>
  <c r="N3779" i="62" s="1"/>
  <c r="O3778" i="62"/>
  <c r="M3778" i="62"/>
  <c r="N3778" i="62" s="1"/>
  <c r="O3777" i="62"/>
  <c r="M3777" i="62"/>
  <c r="N3777" i="62" s="1"/>
  <c r="O3776" i="62"/>
  <c r="M3776" i="62"/>
  <c r="N3776" i="62" s="1"/>
  <c r="O3775" i="62"/>
  <c r="M3775" i="62"/>
  <c r="N3775" i="62" s="1"/>
  <c r="O3774" i="62"/>
  <c r="M3774" i="62"/>
  <c r="N3774" i="62" s="1"/>
  <c r="O3773" i="62"/>
  <c r="M3773" i="62"/>
  <c r="N3773" i="62" s="1"/>
  <c r="O3772" i="62"/>
  <c r="M3772" i="62"/>
  <c r="N3772" i="62" s="1"/>
  <c r="O3771" i="62"/>
  <c r="M3771" i="62"/>
  <c r="N3771" i="62" s="1"/>
  <c r="O3770" i="62"/>
  <c r="M3770" i="62"/>
  <c r="N3770" i="62" s="1"/>
  <c r="O3769" i="62"/>
  <c r="M3769" i="62"/>
  <c r="N3769" i="62" s="1"/>
  <c r="O3768" i="62"/>
  <c r="M3768" i="62"/>
  <c r="N3768" i="62" s="1"/>
  <c r="O3767" i="62"/>
  <c r="M3767" i="62"/>
  <c r="N3767" i="62" s="1"/>
  <c r="O3766" i="62"/>
  <c r="M3766" i="62"/>
  <c r="N3766" i="62" s="1"/>
  <c r="O3765" i="62"/>
  <c r="M3765" i="62"/>
  <c r="N3765" i="62" s="1"/>
  <c r="O3764" i="62"/>
  <c r="M3764" i="62"/>
  <c r="N3764" i="62" s="1"/>
  <c r="O3763" i="62"/>
  <c r="M3763" i="62"/>
  <c r="N3763" i="62" s="1"/>
  <c r="O3762" i="62"/>
  <c r="M3762" i="62"/>
  <c r="N3762" i="62" s="1"/>
  <c r="O3761" i="62"/>
  <c r="M3761" i="62"/>
  <c r="N3761" i="62" s="1"/>
  <c r="O3760" i="62"/>
  <c r="M3760" i="62"/>
  <c r="N3760" i="62" s="1"/>
  <c r="O3759" i="62"/>
  <c r="M3759" i="62"/>
  <c r="N3759" i="62" s="1"/>
  <c r="O3758" i="62"/>
  <c r="M3758" i="62"/>
  <c r="N3758" i="62" s="1"/>
  <c r="O3757" i="62"/>
  <c r="M3757" i="62"/>
  <c r="N3757" i="62" s="1"/>
  <c r="O3756" i="62"/>
  <c r="M3756" i="62"/>
  <c r="N3756" i="62" s="1"/>
  <c r="O3755" i="62"/>
  <c r="M3755" i="62"/>
  <c r="N3755" i="62" s="1"/>
  <c r="O3754" i="62"/>
  <c r="M3754" i="62"/>
  <c r="N3754" i="62" s="1"/>
  <c r="O3753" i="62"/>
  <c r="M3753" i="62"/>
  <c r="N3753" i="62" s="1"/>
  <c r="O3752" i="62"/>
  <c r="M3752" i="62"/>
  <c r="N3752" i="62" s="1"/>
  <c r="O3751" i="62"/>
  <c r="M3751" i="62"/>
  <c r="N3751" i="62" s="1"/>
  <c r="O3750" i="62"/>
  <c r="M3750" i="62"/>
  <c r="N3750" i="62" s="1"/>
  <c r="O3749" i="62"/>
  <c r="M3749" i="62"/>
  <c r="N3749" i="62" s="1"/>
  <c r="O3748" i="62"/>
  <c r="M3748" i="62"/>
  <c r="N3748" i="62" s="1"/>
  <c r="O3747" i="62"/>
  <c r="M3747" i="62"/>
  <c r="N3747" i="62" s="1"/>
  <c r="O3746" i="62"/>
  <c r="M3746" i="62"/>
  <c r="N3746" i="62" s="1"/>
  <c r="O3745" i="62"/>
  <c r="M3745" i="62"/>
  <c r="N3745" i="62" s="1"/>
  <c r="O3744" i="62"/>
  <c r="M3744" i="62"/>
  <c r="N3744" i="62" s="1"/>
  <c r="O3743" i="62"/>
  <c r="M3743" i="62"/>
  <c r="N3743" i="62" s="1"/>
  <c r="O3742" i="62"/>
  <c r="M3742" i="62"/>
  <c r="N3742" i="62" s="1"/>
  <c r="O3741" i="62"/>
  <c r="M3741" i="62"/>
  <c r="N3741" i="62" s="1"/>
  <c r="O3740" i="62"/>
  <c r="M3740" i="62"/>
  <c r="N3740" i="62" s="1"/>
  <c r="O3739" i="62"/>
  <c r="M3739" i="62"/>
  <c r="N3739" i="62" s="1"/>
  <c r="O3738" i="62"/>
  <c r="M3738" i="62"/>
  <c r="N3738" i="62" s="1"/>
  <c r="O3737" i="62"/>
  <c r="M3737" i="62"/>
  <c r="N3737" i="62" s="1"/>
  <c r="O3736" i="62"/>
  <c r="M3736" i="62"/>
  <c r="N3736" i="62" s="1"/>
  <c r="O3735" i="62"/>
  <c r="M3735" i="62"/>
  <c r="N3735" i="62" s="1"/>
  <c r="O3734" i="62"/>
  <c r="M3734" i="62"/>
  <c r="N3734" i="62" s="1"/>
  <c r="O3733" i="62"/>
  <c r="M3733" i="62"/>
  <c r="N3733" i="62" s="1"/>
  <c r="O3732" i="62"/>
  <c r="M3732" i="62"/>
  <c r="N3732" i="62" s="1"/>
  <c r="O3731" i="62"/>
  <c r="M3731" i="62"/>
  <c r="N3731" i="62" s="1"/>
  <c r="O3730" i="62"/>
  <c r="M3730" i="62"/>
  <c r="N3730" i="62" s="1"/>
  <c r="O3729" i="62"/>
  <c r="M3729" i="62"/>
  <c r="N3729" i="62" s="1"/>
  <c r="O3728" i="62"/>
  <c r="M3728" i="62"/>
  <c r="N3728" i="62" s="1"/>
  <c r="O3727" i="62"/>
  <c r="M3727" i="62"/>
  <c r="N3727" i="62" s="1"/>
  <c r="O3726" i="62"/>
  <c r="M3726" i="62"/>
  <c r="N3726" i="62" s="1"/>
  <c r="O3725" i="62"/>
  <c r="M3725" i="62"/>
  <c r="N3725" i="62" s="1"/>
  <c r="O3724" i="62"/>
  <c r="M3724" i="62"/>
  <c r="N3724" i="62" s="1"/>
  <c r="O3723" i="62"/>
  <c r="M3723" i="62"/>
  <c r="N3723" i="62" s="1"/>
  <c r="O3722" i="62"/>
  <c r="M3722" i="62"/>
  <c r="N3722" i="62" s="1"/>
  <c r="O3721" i="62"/>
  <c r="M3721" i="62"/>
  <c r="N3721" i="62" s="1"/>
  <c r="O3720" i="62"/>
  <c r="M3720" i="62"/>
  <c r="N3720" i="62" s="1"/>
  <c r="O3719" i="62"/>
  <c r="M3719" i="62"/>
  <c r="N3719" i="62" s="1"/>
  <c r="O3718" i="62"/>
  <c r="M3718" i="62"/>
  <c r="N3718" i="62" s="1"/>
  <c r="O3717" i="62"/>
  <c r="M3717" i="62"/>
  <c r="N3717" i="62" s="1"/>
  <c r="O3716" i="62"/>
  <c r="M3716" i="62"/>
  <c r="N3716" i="62" s="1"/>
  <c r="O3715" i="62"/>
  <c r="M3715" i="62"/>
  <c r="N3715" i="62" s="1"/>
  <c r="O3714" i="62"/>
  <c r="M3714" i="62"/>
  <c r="N3714" i="62" s="1"/>
  <c r="O3713" i="62"/>
  <c r="M3713" i="62"/>
  <c r="N3713" i="62" s="1"/>
  <c r="O3712" i="62"/>
  <c r="M3712" i="62"/>
  <c r="N3712" i="62" s="1"/>
  <c r="O3711" i="62"/>
  <c r="M3711" i="62"/>
  <c r="N3711" i="62" s="1"/>
  <c r="O3710" i="62"/>
  <c r="M3710" i="62"/>
  <c r="N3710" i="62" s="1"/>
  <c r="O3709" i="62"/>
  <c r="M3709" i="62"/>
  <c r="N3709" i="62" s="1"/>
  <c r="O3708" i="62"/>
  <c r="M3708" i="62"/>
  <c r="N3708" i="62" s="1"/>
  <c r="O3707" i="62"/>
  <c r="M3707" i="62"/>
  <c r="N3707" i="62" s="1"/>
  <c r="O3706" i="62"/>
  <c r="M3706" i="62"/>
  <c r="N3706" i="62" s="1"/>
  <c r="O3705" i="62"/>
  <c r="M3705" i="62"/>
  <c r="N3705" i="62" s="1"/>
  <c r="O3704" i="62"/>
  <c r="M3704" i="62"/>
  <c r="N3704" i="62" s="1"/>
  <c r="O3703" i="62"/>
  <c r="M3703" i="62"/>
  <c r="N3703" i="62" s="1"/>
  <c r="O3702" i="62"/>
  <c r="M3702" i="62"/>
  <c r="N3702" i="62" s="1"/>
  <c r="O3701" i="62"/>
  <c r="M3701" i="62"/>
  <c r="N3701" i="62" s="1"/>
  <c r="O3700" i="62"/>
  <c r="M3700" i="62"/>
  <c r="N3700" i="62" s="1"/>
  <c r="O3699" i="62"/>
  <c r="M3699" i="62"/>
  <c r="N3699" i="62" s="1"/>
  <c r="O3698" i="62"/>
  <c r="M3698" i="62"/>
  <c r="N3698" i="62" s="1"/>
  <c r="O3697" i="62"/>
  <c r="M3697" i="62"/>
  <c r="N3697" i="62" s="1"/>
  <c r="O3696" i="62"/>
  <c r="M3696" i="62"/>
  <c r="N3696" i="62" s="1"/>
  <c r="O3695" i="62"/>
  <c r="M3695" i="62"/>
  <c r="N3695" i="62" s="1"/>
  <c r="O3694" i="62"/>
  <c r="M3694" i="62"/>
  <c r="N3694" i="62" s="1"/>
  <c r="O3693" i="62"/>
  <c r="M3693" i="62"/>
  <c r="N3693" i="62" s="1"/>
  <c r="O3692" i="62"/>
  <c r="M3692" i="62"/>
  <c r="N3692" i="62" s="1"/>
  <c r="O3691" i="62"/>
  <c r="M3691" i="62"/>
  <c r="N3691" i="62" s="1"/>
  <c r="O3690" i="62"/>
  <c r="M3690" i="62"/>
  <c r="N3690" i="62" s="1"/>
  <c r="O3689" i="62"/>
  <c r="M3689" i="62"/>
  <c r="N3689" i="62" s="1"/>
  <c r="O3688" i="62"/>
  <c r="M3688" i="62"/>
  <c r="N3688" i="62" s="1"/>
  <c r="O3687" i="62"/>
  <c r="M3687" i="62"/>
  <c r="N3687" i="62" s="1"/>
  <c r="O3686" i="62"/>
  <c r="M3686" i="62"/>
  <c r="N3686" i="62" s="1"/>
  <c r="O3685" i="62"/>
  <c r="M3685" i="62"/>
  <c r="N3685" i="62" s="1"/>
  <c r="O3684" i="62"/>
  <c r="M3684" i="62"/>
  <c r="N3684" i="62" s="1"/>
  <c r="O3683" i="62"/>
  <c r="M3683" i="62"/>
  <c r="N3683" i="62" s="1"/>
  <c r="O3682" i="62"/>
  <c r="M3682" i="62"/>
  <c r="N3682" i="62" s="1"/>
  <c r="O3681" i="62"/>
  <c r="M3681" i="62"/>
  <c r="N3681" i="62" s="1"/>
  <c r="O3680" i="62"/>
  <c r="M3680" i="62"/>
  <c r="N3680" i="62" s="1"/>
  <c r="O3679" i="62"/>
  <c r="M3679" i="62"/>
  <c r="N3679" i="62" s="1"/>
  <c r="O3678" i="62"/>
  <c r="M3678" i="62"/>
  <c r="N3678" i="62" s="1"/>
  <c r="O3677" i="62"/>
  <c r="M3677" i="62"/>
  <c r="N3677" i="62" s="1"/>
  <c r="O3676" i="62"/>
  <c r="M3676" i="62"/>
  <c r="N3676" i="62" s="1"/>
  <c r="O3675" i="62"/>
  <c r="M3675" i="62"/>
  <c r="N3675" i="62" s="1"/>
  <c r="O3674" i="62"/>
  <c r="M3674" i="62"/>
  <c r="N3674" i="62" s="1"/>
  <c r="O3673" i="62"/>
  <c r="M3673" i="62"/>
  <c r="N3673" i="62" s="1"/>
  <c r="O3672" i="62"/>
  <c r="M3672" i="62"/>
  <c r="N3672" i="62" s="1"/>
  <c r="O3671" i="62"/>
  <c r="M3671" i="62"/>
  <c r="N3671" i="62" s="1"/>
  <c r="O3670" i="62"/>
  <c r="M3670" i="62"/>
  <c r="N3670" i="62" s="1"/>
  <c r="O3669" i="62"/>
  <c r="M3669" i="62"/>
  <c r="N3669" i="62" s="1"/>
  <c r="O3668" i="62"/>
  <c r="M3668" i="62"/>
  <c r="N3668" i="62" s="1"/>
  <c r="O3667" i="62"/>
  <c r="M3667" i="62"/>
  <c r="N3667" i="62" s="1"/>
  <c r="O3666" i="62"/>
  <c r="M3666" i="62"/>
  <c r="N3666" i="62" s="1"/>
  <c r="O3665" i="62"/>
  <c r="M3665" i="62"/>
  <c r="N3665" i="62" s="1"/>
  <c r="O3664" i="62"/>
  <c r="M3664" i="62"/>
  <c r="N3664" i="62" s="1"/>
  <c r="O3663" i="62"/>
  <c r="M3663" i="62"/>
  <c r="N3663" i="62" s="1"/>
  <c r="O3662" i="62"/>
  <c r="M3662" i="62"/>
  <c r="N3662" i="62" s="1"/>
  <c r="O3661" i="62"/>
  <c r="M3661" i="62"/>
  <c r="N3661" i="62" s="1"/>
  <c r="O3660" i="62"/>
  <c r="M3660" i="62"/>
  <c r="N3660" i="62" s="1"/>
  <c r="O3659" i="62"/>
  <c r="M3659" i="62"/>
  <c r="N3659" i="62" s="1"/>
  <c r="O3658" i="62"/>
  <c r="M3658" i="62"/>
  <c r="N3658" i="62" s="1"/>
  <c r="O3657" i="62"/>
  <c r="M3657" i="62"/>
  <c r="N3657" i="62" s="1"/>
  <c r="O3656" i="62"/>
  <c r="M3656" i="62"/>
  <c r="N3656" i="62" s="1"/>
  <c r="O3655" i="62"/>
  <c r="M3655" i="62"/>
  <c r="N3655" i="62" s="1"/>
  <c r="O3654" i="62"/>
  <c r="M3654" i="62"/>
  <c r="N3654" i="62" s="1"/>
  <c r="O3653" i="62"/>
  <c r="M3653" i="62"/>
  <c r="N3653" i="62" s="1"/>
  <c r="O3652" i="62"/>
  <c r="M3652" i="62"/>
  <c r="N3652" i="62" s="1"/>
  <c r="O3651" i="62"/>
  <c r="M3651" i="62"/>
  <c r="N3651" i="62" s="1"/>
  <c r="O3650" i="62"/>
  <c r="M3650" i="62"/>
  <c r="N3650" i="62" s="1"/>
  <c r="O3649" i="62"/>
  <c r="M3649" i="62"/>
  <c r="N3649" i="62" s="1"/>
  <c r="O3648" i="62"/>
  <c r="M3648" i="62"/>
  <c r="N3648" i="62" s="1"/>
  <c r="O3647" i="62"/>
  <c r="M3647" i="62"/>
  <c r="N3647" i="62" s="1"/>
  <c r="O3646" i="62"/>
  <c r="M3646" i="62"/>
  <c r="N3646" i="62" s="1"/>
  <c r="O3645" i="62"/>
  <c r="M3645" i="62"/>
  <c r="N3645" i="62" s="1"/>
  <c r="O3644" i="62"/>
  <c r="M3644" i="62"/>
  <c r="N3644" i="62" s="1"/>
  <c r="O3643" i="62"/>
  <c r="M3643" i="62"/>
  <c r="N3643" i="62" s="1"/>
  <c r="O3642" i="62"/>
  <c r="M3642" i="62"/>
  <c r="N3642" i="62" s="1"/>
  <c r="O3641" i="62"/>
  <c r="M3641" i="62"/>
  <c r="N3641" i="62" s="1"/>
  <c r="O3640" i="62"/>
  <c r="M3640" i="62"/>
  <c r="N3640" i="62" s="1"/>
  <c r="O3639" i="62"/>
  <c r="M3639" i="62"/>
  <c r="N3639" i="62" s="1"/>
  <c r="O3638" i="62"/>
  <c r="M3638" i="62"/>
  <c r="N3638" i="62" s="1"/>
  <c r="O3637" i="62"/>
  <c r="M3637" i="62"/>
  <c r="N3637" i="62" s="1"/>
  <c r="O3636" i="62"/>
  <c r="M3636" i="62"/>
  <c r="N3636" i="62" s="1"/>
  <c r="O3635" i="62"/>
  <c r="M3635" i="62"/>
  <c r="N3635" i="62" s="1"/>
  <c r="O3634" i="62"/>
  <c r="M3634" i="62"/>
  <c r="N3634" i="62" s="1"/>
  <c r="O3633" i="62"/>
  <c r="M3633" i="62"/>
  <c r="N3633" i="62" s="1"/>
  <c r="O3632" i="62"/>
  <c r="M3632" i="62"/>
  <c r="N3632" i="62" s="1"/>
  <c r="O3631" i="62"/>
  <c r="M3631" i="62"/>
  <c r="N3631" i="62" s="1"/>
  <c r="O3630" i="62"/>
  <c r="M3630" i="62"/>
  <c r="N3630" i="62" s="1"/>
  <c r="O3629" i="62"/>
  <c r="M3629" i="62"/>
  <c r="N3629" i="62" s="1"/>
  <c r="O3628" i="62"/>
  <c r="M3628" i="62"/>
  <c r="N3628" i="62" s="1"/>
  <c r="O3627" i="62"/>
  <c r="M3627" i="62"/>
  <c r="N3627" i="62" s="1"/>
  <c r="O3626" i="62"/>
  <c r="M3626" i="62"/>
  <c r="N3626" i="62" s="1"/>
  <c r="O3625" i="62"/>
  <c r="M3625" i="62"/>
  <c r="N3625" i="62" s="1"/>
  <c r="O3624" i="62"/>
  <c r="M3624" i="62"/>
  <c r="N3624" i="62" s="1"/>
  <c r="O3623" i="62"/>
  <c r="M3623" i="62"/>
  <c r="N3623" i="62" s="1"/>
  <c r="O3622" i="62"/>
  <c r="M3622" i="62"/>
  <c r="N3622" i="62" s="1"/>
  <c r="O3621" i="62"/>
  <c r="M3621" i="62"/>
  <c r="N3621" i="62" s="1"/>
  <c r="O3620" i="62"/>
  <c r="M3620" i="62"/>
  <c r="N3620" i="62" s="1"/>
  <c r="O3619" i="62"/>
  <c r="M3619" i="62"/>
  <c r="N3619" i="62" s="1"/>
  <c r="O3618" i="62"/>
  <c r="M3618" i="62"/>
  <c r="N3618" i="62" s="1"/>
  <c r="O3617" i="62"/>
  <c r="M3617" i="62"/>
  <c r="N3617" i="62" s="1"/>
  <c r="O3616" i="62"/>
  <c r="M3616" i="62"/>
  <c r="N3616" i="62" s="1"/>
  <c r="O3615" i="62"/>
  <c r="M3615" i="62"/>
  <c r="N3615" i="62" s="1"/>
  <c r="O3614" i="62"/>
  <c r="M3614" i="62"/>
  <c r="N3614" i="62" s="1"/>
  <c r="O3613" i="62"/>
  <c r="M3613" i="62"/>
  <c r="N3613" i="62" s="1"/>
  <c r="O3612" i="62"/>
  <c r="M3612" i="62"/>
  <c r="N3612" i="62" s="1"/>
  <c r="O3611" i="62"/>
  <c r="M3611" i="62"/>
  <c r="N3611" i="62" s="1"/>
  <c r="O3610" i="62"/>
  <c r="M3610" i="62"/>
  <c r="N3610" i="62" s="1"/>
  <c r="O3609" i="62"/>
  <c r="M3609" i="62"/>
  <c r="N3609" i="62" s="1"/>
  <c r="O3608" i="62"/>
  <c r="M3608" i="62"/>
  <c r="N3608" i="62" s="1"/>
  <c r="O3607" i="62"/>
  <c r="M3607" i="62"/>
  <c r="N3607" i="62" s="1"/>
  <c r="O3606" i="62"/>
  <c r="M3606" i="62"/>
  <c r="N3606" i="62" s="1"/>
  <c r="O3605" i="62"/>
  <c r="M3605" i="62"/>
  <c r="N3605" i="62" s="1"/>
  <c r="O3604" i="62"/>
  <c r="M3604" i="62"/>
  <c r="N3604" i="62" s="1"/>
  <c r="O3603" i="62"/>
  <c r="M3603" i="62"/>
  <c r="N3603" i="62" s="1"/>
  <c r="O3602" i="62"/>
  <c r="M3602" i="62"/>
  <c r="N3602" i="62" s="1"/>
  <c r="O3601" i="62"/>
  <c r="M3601" i="62"/>
  <c r="N3601" i="62" s="1"/>
  <c r="O3600" i="62"/>
  <c r="M3600" i="62"/>
  <c r="N3600" i="62" s="1"/>
  <c r="O3599" i="62"/>
  <c r="M3599" i="62"/>
  <c r="N3599" i="62" s="1"/>
  <c r="O3598" i="62"/>
  <c r="M3598" i="62"/>
  <c r="N3598" i="62" s="1"/>
  <c r="O3597" i="62"/>
  <c r="M3597" i="62"/>
  <c r="N3597" i="62" s="1"/>
  <c r="O3596" i="62"/>
  <c r="M3596" i="62"/>
  <c r="N3596" i="62" s="1"/>
  <c r="O3595" i="62"/>
  <c r="M3595" i="62"/>
  <c r="N3595" i="62" s="1"/>
  <c r="O3594" i="62"/>
  <c r="M3594" i="62"/>
  <c r="N3594" i="62" s="1"/>
  <c r="O3593" i="62"/>
  <c r="M3593" i="62"/>
  <c r="N3593" i="62" s="1"/>
  <c r="O3592" i="62"/>
  <c r="M3592" i="62"/>
  <c r="N3592" i="62" s="1"/>
  <c r="O3591" i="62"/>
  <c r="M3591" i="62"/>
  <c r="N3591" i="62" s="1"/>
  <c r="O3590" i="62"/>
  <c r="M3590" i="62"/>
  <c r="N3590" i="62" s="1"/>
  <c r="O3589" i="62"/>
  <c r="M3589" i="62"/>
  <c r="N3589" i="62" s="1"/>
  <c r="O3588" i="62"/>
  <c r="M3588" i="62"/>
  <c r="N3588" i="62" s="1"/>
  <c r="O3587" i="62"/>
  <c r="M3587" i="62"/>
  <c r="N3587" i="62" s="1"/>
  <c r="O3586" i="62"/>
  <c r="M3586" i="62"/>
  <c r="N3586" i="62" s="1"/>
  <c r="O3585" i="62"/>
  <c r="M3585" i="62"/>
  <c r="N3585" i="62" s="1"/>
  <c r="O3584" i="62"/>
  <c r="M3584" i="62"/>
  <c r="N3584" i="62" s="1"/>
  <c r="O3583" i="62"/>
  <c r="M3583" i="62"/>
  <c r="N3583" i="62" s="1"/>
  <c r="O3582" i="62"/>
  <c r="M3582" i="62"/>
  <c r="N3582" i="62" s="1"/>
  <c r="O3581" i="62"/>
  <c r="M3581" i="62"/>
  <c r="N3581" i="62" s="1"/>
  <c r="O3580" i="62"/>
  <c r="M3580" i="62"/>
  <c r="N3580" i="62" s="1"/>
  <c r="O3579" i="62"/>
  <c r="M3579" i="62"/>
  <c r="N3579" i="62" s="1"/>
  <c r="O3578" i="62"/>
  <c r="M3578" i="62"/>
  <c r="N3578" i="62" s="1"/>
  <c r="O3577" i="62"/>
  <c r="M3577" i="62"/>
  <c r="N3577" i="62" s="1"/>
  <c r="O3576" i="62"/>
  <c r="M3576" i="62"/>
  <c r="N3576" i="62" s="1"/>
  <c r="O3575" i="62"/>
  <c r="M3575" i="62"/>
  <c r="N3575" i="62" s="1"/>
  <c r="O3574" i="62"/>
  <c r="M3574" i="62"/>
  <c r="N3574" i="62" s="1"/>
  <c r="O3573" i="62"/>
  <c r="M3573" i="62"/>
  <c r="N3573" i="62" s="1"/>
  <c r="O3572" i="62"/>
  <c r="M3572" i="62"/>
  <c r="N3572" i="62" s="1"/>
  <c r="O3571" i="62"/>
  <c r="M3571" i="62"/>
  <c r="N3571" i="62" s="1"/>
  <c r="O3570" i="62"/>
  <c r="M3570" i="62"/>
  <c r="N3570" i="62" s="1"/>
  <c r="O3569" i="62"/>
  <c r="M3569" i="62"/>
  <c r="N3569" i="62" s="1"/>
  <c r="O3568" i="62"/>
  <c r="M3568" i="62"/>
  <c r="N3568" i="62" s="1"/>
  <c r="O3567" i="62"/>
  <c r="M3567" i="62"/>
  <c r="N3567" i="62" s="1"/>
  <c r="O3566" i="62"/>
  <c r="M3566" i="62"/>
  <c r="N3566" i="62" s="1"/>
  <c r="O3565" i="62"/>
  <c r="M3565" i="62"/>
  <c r="N3565" i="62" s="1"/>
  <c r="O3564" i="62"/>
  <c r="M3564" i="62"/>
  <c r="N3564" i="62" s="1"/>
  <c r="O3563" i="62"/>
  <c r="M3563" i="62"/>
  <c r="N3563" i="62" s="1"/>
  <c r="O3562" i="62"/>
  <c r="M3562" i="62"/>
  <c r="N3562" i="62" s="1"/>
  <c r="O3561" i="62"/>
  <c r="M3561" i="62"/>
  <c r="N3561" i="62" s="1"/>
  <c r="O3560" i="62"/>
  <c r="M3560" i="62"/>
  <c r="N3560" i="62" s="1"/>
  <c r="O3559" i="62"/>
  <c r="M3559" i="62"/>
  <c r="N3559" i="62" s="1"/>
  <c r="O3558" i="62"/>
  <c r="M3558" i="62"/>
  <c r="N3558" i="62" s="1"/>
  <c r="O3557" i="62"/>
  <c r="M3557" i="62"/>
  <c r="N3557" i="62" s="1"/>
  <c r="O3556" i="62"/>
  <c r="M3556" i="62"/>
  <c r="N3556" i="62" s="1"/>
  <c r="O3555" i="62"/>
  <c r="M3555" i="62"/>
  <c r="N3555" i="62" s="1"/>
  <c r="O3554" i="62"/>
  <c r="M3554" i="62"/>
  <c r="N3554" i="62" s="1"/>
  <c r="O3553" i="62"/>
  <c r="M3553" i="62"/>
  <c r="N3553" i="62" s="1"/>
  <c r="O3552" i="62"/>
  <c r="M3552" i="62"/>
  <c r="N3552" i="62" s="1"/>
  <c r="O3551" i="62"/>
  <c r="M3551" i="62"/>
  <c r="N3551" i="62" s="1"/>
  <c r="O3550" i="62"/>
  <c r="M3550" i="62"/>
  <c r="N3550" i="62" s="1"/>
  <c r="O3549" i="62"/>
  <c r="M3549" i="62"/>
  <c r="N3549" i="62" s="1"/>
  <c r="O3548" i="62"/>
  <c r="M3548" i="62"/>
  <c r="N3548" i="62" s="1"/>
  <c r="O3547" i="62"/>
  <c r="M3547" i="62"/>
  <c r="N3547" i="62" s="1"/>
  <c r="O3546" i="62"/>
  <c r="M3546" i="62"/>
  <c r="N3546" i="62" s="1"/>
  <c r="O3545" i="62"/>
  <c r="M3545" i="62"/>
  <c r="N3545" i="62" s="1"/>
  <c r="O3544" i="62"/>
  <c r="M3544" i="62"/>
  <c r="N3544" i="62" s="1"/>
  <c r="O3543" i="62"/>
  <c r="M3543" i="62"/>
  <c r="N3543" i="62" s="1"/>
  <c r="O3542" i="62"/>
  <c r="M3542" i="62"/>
  <c r="N3542" i="62" s="1"/>
  <c r="O3541" i="62"/>
  <c r="M3541" i="62"/>
  <c r="N3541" i="62" s="1"/>
  <c r="O3540" i="62"/>
  <c r="M3540" i="62"/>
  <c r="N3540" i="62" s="1"/>
  <c r="O3539" i="62"/>
  <c r="M3539" i="62"/>
  <c r="N3539" i="62" s="1"/>
  <c r="O3538" i="62"/>
  <c r="M3538" i="62"/>
  <c r="N3538" i="62" s="1"/>
  <c r="O3537" i="62"/>
  <c r="M3537" i="62"/>
  <c r="N3537" i="62" s="1"/>
  <c r="O3536" i="62"/>
  <c r="M3536" i="62"/>
  <c r="N3536" i="62" s="1"/>
  <c r="O3535" i="62"/>
  <c r="M3535" i="62"/>
  <c r="N3535" i="62" s="1"/>
  <c r="O3534" i="62"/>
  <c r="M3534" i="62"/>
  <c r="N3534" i="62" s="1"/>
  <c r="O3533" i="62"/>
  <c r="M3533" i="62"/>
  <c r="N3533" i="62" s="1"/>
  <c r="O3532" i="62"/>
  <c r="M3532" i="62"/>
  <c r="N3532" i="62" s="1"/>
  <c r="O3531" i="62"/>
  <c r="M3531" i="62"/>
  <c r="N3531" i="62" s="1"/>
  <c r="O3530" i="62"/>
  <c r="M3530" i="62"/>
  <c r="N3530" i="62" s="1"/>
  <c r="O3529" i="62"/>
  <c r="M3529" i="62"/>
  <c r="N3529" i="62" s="1"/>
  <c r="O3528" i="62"/>
  <c r="M3528" i="62"/>
  <c r="N3528" i="62" s="1"/>
  <c r="O3527" i="62"/>
  <c r="M3527" i="62"/>
  <c r="N3527" i="62" s="1"/>
  <c r="O3526" i="62"/>
  <c r="M3526" i="62"/>
  <c r="N3526" i="62" s="1"/>
  <c r="O3525" i="62"/>
  <c r="M3525" i="62"/>
  <c r="N3525" i="62" s="1"/>
  <c r="O3524" i="62"/>
  <c r="M3524" i="62"/>
  <c r="N3524" i="62" s="1"/>
  <c r="O3523" i="62"/>
  <c r="M3523" i="62"/>
  <c r="N3523" i="62" s="1"/>
  <c r="O3522" i="62"/>
  <c r="M3522" i="62"/>
  <c r="N3522" i="62" s="1"/>
  <c r="O3521" i="62"/>
  <c r="M3521" i="62"/>
  <c r="N3521" i="62" s="1"/>
  <c r="O3520" i="62"/>
  <c r="M3520" i="62"/>
  <c r="N3520" i="62" s="1"/>
  <c r="O3519" i="62"/>
  <c r="M3519" i="62"/>
  <c r="N3519" i="62" s="1"/>
  <c r="O3518" i="62"/>
  <c r="M3518" i="62"/>
  <c r="N3518" i="62" s="1"/>
  <c r="O3517" i="62"/>
  <c r="M3517" i="62"/>
  <c r="N3517" i="62" s="1"/>
  <c r="O3516" i="62"/>
  <c r="M3516" i="62"/>
  <c r="N3516" i="62" s="1"/>
  <c r="O3515" i="62"/>
  <c r="M3515" i="62"/>
  <c r="N3515" i="62" s="1"/>
  <c r="O3514" i="62"/>
  <c r="M3514" i="62"/>
  <c r="N3514" i="62" s="1"/>
  <c r="O3513" i="62"/>
  <c r="M3513" i="62"/>
  <c r="N3513" i="62" s="1"/>
  <c r="O3512" i="62"/>
  <c r="M3512" i="62"/>
  <c r="N3512" i="62" s="1"/>
  <c r="O3511" i="62"/>
  <c r="M3511" i="62"/>
  <c r="N3511" i="62" s="1"/>
  <c r="O3510" i="62"/>
  <c r="M3510" i="62"/>
  <c r="N3510" i="62" s="1"/>
  <c r="O3509" i="62"/>
  <c r="M3509" i="62"/>
  <c r="N3509" i="62" s="1"/>
  <c r="O3508" i="62"/>
  <c r="M3508" i="62"/>
  <c r="N3508" i="62" s="1"/>
  <c r="O3507" i="62"/>
  <c r="M3507" i="62"/>
  <c r="N3507" i="62" s="1"/>
  <c r="O3506" i="62"/>
  <c r="M3506" i="62"/>
  <c r="N3506" i="62" s="1"/>
  <c r="O3505" i="62"/>
  <c r="M3505" i="62"/>
  <c r="N3505" i="62" s="1"/>
  <c r="O3504" i="62"/>
  <c r="M3504" i="62"/>
  <c r="N3504" i="62" s="1"/>
  <c r="O3503" i="62"/>
  <c r="M3503" i="62"/>
  <c r="N3503" i="62" s="1"/>
  <c r="O3502" i="62"/>
  <c r="M3502" i="62"/>
  <c r="N3502" i="62" s="1"/>
  <c r="O3501" i="62"/>
  <c r="M3501" i="62"/>
  <c r="N3501" i="62" s="1"/>
  <c r="O3500" i="62"/>
  <c r="M3500" i="62"/>
  <c r="N3500" i="62" s="1"/>
  <c r="O3499" i="62"/>
  <c r="M3499" i="62"/>
  <c r="N3499" i="62" s="1"/>
  <c r="O3498" i="62"/>
  <c r="M3498" i="62"/>
  <c r="N3498" i="62" s="1"/>
  <c r="O3497" i="62"/>
  <c r="M3497" i="62"/>
  <c r="N3497" i="62" s="1"/>
  <c r="O3496" i="62"/>
  <c r="M3496" i="62"/>
  <c r="N3496" i="62" s="1"/>
  <c r="O3495" i="62"/>
  <c r="M3495" i="62"/>
  <c r="N3495" i="62" s="1"/>
  <c r="O3494" i="62"/>
  <c r="M3494" i="62"/>
  <c r="N3494" i="62" s="1"/>
  <c r="O3493" i="62"/>
  <c r="M3493" i="62"/>
  <c r="N3493" i="62" s="1"/>
  <c r="O3492" i="62"/>
  <c r="M3492" i="62"/>
  <c r="N3492" i="62" s="1"/>
  <c r="O3491" i="62"/>
  <c r="M3491" i="62"/>
  <c r="N3491" i="62" s="1"/>
  <c r="O3490" i="62"/>
  <c r="M3490" i="62"/>
  <c r="N3490" i="62" s="1"/>
  <c r="O3489" i="62"/>
  <c r="M3489" i="62"/>
  <c r="N3489" i="62" s="1"/>
  <c r="O3488" i="62"/>
  <c r="M3488" i="62"/>
  <c r="N3488" i="62" s="1"/>
  <c r="O3487" i="62"/>
  <c r="M3487" i="62"/>
  <c r="N3487" i="62" s="1"/>
  <c r="O3486" i="62"/>
  <c r="M3486" i="62"/>
  <c r="N3486" i="62" s="1"/>
  <c r="O3485" i="62"/>
  <c r="M3485" i="62"/>
  <c r="N3485" i="62" s="1"/>
  <c r="O3484" i="62"/>
  <c r="M3484" i="62"/>
  <c r="N3484" i="62" s="1"/>
  <c r="O3483" i="62"/>
  <c r="M3483" i="62"/>
  <c r="N3483" i="62" s="1"/>
  <c r="O3482" i="62"/>
  <c r="M3482" i="62"/>
  <c r="N3482" i="62" s="1"/>
  <c r="O3481" i="62"/>
  <c r="M3481" i="62"/>
  <c r="N3481" i="62" s="1"/>
  <c r="O3480" i="62"/>
  <c r="M3480" i="62"/>
  <c r="N3480" i="62" s="1"/>
  <c r="O3479" i="62"/>
  <c r="M3479" i="62"/>
  <c r="N3479" i="62" s="1"/>
  <c r="O3478" i="62"/>
  <c r="M3478" i="62"/>
  <c r="N3478" i="62" s="1"/>
  <c r="O3477" i="62"/>
  <c r="M3477" i="62"/>
  <c r="N3477" i="62" s="1"/>
  <c r="O3476" i="62"/>
  <c r="M3476" i="62"/>
  <c r="N3476" i="62" s="1"/>
  <c r="O3475" i="62"/>
  <c r="M3475" i="62"/>
  <c r="N3475" i="62" s="1"/>
  <c r="O3474" i="62"/>
  <c r="M3474" i="62"/>
  <c r="N3474" i="62" s="1"/>
  <c r="O3473" i="62"/>
  <c r="M3473" i="62"/>
  <c r="N3473" i="62" s="1"/>
  <c r="O3472" i="62"/>
  <c r="M3472" i="62"/>
  <c r="N3472" i="62" s="1"/>
  <c r="O3471" i="62"/>
  <c r="M3471" i="62"/>
  <c r="N3471" i="62" s="1"/>
  <c r="O3470" i="62"/>
  <c r="M3470" i="62"/>
  <c r="N3470" i="62" s="1"/>
  <c r="O3469" i="62"/>
  <c r="M3469" i="62"/>
  <c r="N3469" i="62" s="1"/>
  <c r="O3468" i="62"/>
  <c r="M3468" i="62"/>
  <c r="N3468" i="62" s="1"/>
  <c r="O3467" i="62"/>
  <c r="M3467" i="62"/>
  <c r="N3467" i="62" s="1"/>
  <c r="O3466" i="62"/>
  <c r="M3466" i="62"/>
  <c r="N3466" i="62" s="1"/>
  <c r="O3465" i="62"/>
  <c r="M3465" i="62"/>
  <c r="N3465" i="62" s="1"/>
  <c r="O3464" i="62"/>
  <c r="M3464" i="62"/>
  <c r="N3464" i="62" s="1"/>
  <c r="O3463" i="62"/>
  <c r="M3463" i="62"/>
  <c r="N3463" i="62" s="1"/>
  <c r="O3462" i="62"/>
  <c r="M3462" i="62"/>
  <c r="N3462" i="62" s="1"/>
  <c r="O3461" i="62"/>
  <c r="M3461" i="62"/>
  <c r="N3461" i="62" s="1"/>
  <c r="O3460" i="62"/>
  <c r="M3460" i="62"/>
  <c r="N3460" i="62" s="1"/>
  <c r="O3459" i="62"/>
  <c r="M3459" i="62"/>
  <c r="N3459" i="62" s="1"/>
  <c r="O3458" i="62"/>
  <c r="M3458" i="62"/>
  <c r="N3458" i="62" s="1"/>
  <c r="O3457" i="62"/>
  <c r="M3457" i="62"/>
  <c r="N3457" i="62" s="1"/>
  <c r="O3456" i="62"/>
  <c r="M3456" i="62"/>
  <c r="N3456" i="62" s="1"/>
  <c r="O3455" i="62"/>
  <c r="M3455" i="62"/>
  <c r="N3455" i="62" s="1"/>
  <c r="O3454" i="62"/>
  <c r="M3454" i="62"/>
  <c r="N3454" i="62" s="1"/>
  <c r="O3453" i="62"/>
  <c r="M3453" i="62"/>
  <c r="N3453" i="62" s="1"/>
  <c r="O3452" i="62"/>
  <c r="M3452" i="62"/>
  <c r="N3452" i="62" s="1"/>
  <c r="O3451" i="62"/>
  <c r="M3451" i="62"/>
  <c r="N3451" i="62" s="1"/>
  <c r="O3450" i="62"/>
  <c r="M3450" i="62"/>
  <c r="N3450" i="62" s="1"/>
  <c r="O3449" i="62"/>
  <c r="M3449" i="62"/>
  <c r="N3449" i="62" s="1"/>
  <c r="O3448" i="62"/>
  <c r="M3448" i="62"/>
  <c r="N3448" i="62" s="1"/>
  <c r="O3447" i="62"/>
  <c r="M3447" i="62"/>
  <c r="N3447" i="62" s="1"/>
  <c r="O3446" i="62"/>
  <c r="M3446" i="62"/>
  <c r="N3446" i="62" s="1"/>
  <c r="O3445" i="62"/>
  <c r="M3445" i="62"/>
  <c r="N3445" i="62" s="1"/>
  <c r="O3444" i="62"/>
  <c r="M3444" i="62"/>
  <c r="N3444" i="62" s="1"/>
  <c r="O3443" i="62"/>
  <c r="M3443" i="62"/>
  <c r="N3443" i="62" s="1"/>
  <c r="O3442" i="62"/>
  <c r="M3442" i="62"/>
  <c r="N3442" i="62" s="1"/>
  <c r="O3441" i="62"/>
  <c r="M3441" i="62"/>
  <c r="N3441" i="62" s="1"/>
  <c r="O3440" i="62"/>
  <c r="M3440" i="62"/>
  <c r="N3440" i="62" s="1"/>
  <c r="O3439" i="62"/>
  <c r="M3439" i="62"/>
  <c r="N3439" i="62" s="1"/>
  <c r="O3438" i="62"/>
  <c r="M3438" i="62"/>
  <c r="N3438" i="62" s="1"/>
  <c r="O3437" i="62"/>
  <c r="M3437" i="62"/>
  <c r="N3437" i="62" s="1"/>
  <c r="O3436" i="62"/>
  <c r="M3436" i="62"/>
  <c r="N3436" i="62" s="1"/>
  <c r="O3435" i="62"/>
  <c r="M3435" i="62"/>
  <c r="N3435" i="62" s="1"/>
  <c r="O3434" i="62"/>
  <c r="M3434" i="62"/>
  <c r="N3434" i="62" s="1"/>
  <c r="O3433" i="62"/>
  <c r="M3433" i="62"/>
  <c r="N3433" i="62" s="1"/>
  <c r="O3432" i="62"/>
  <c r="M3432" i="62"/>
  <c r="N3432" i="62" s="1"/>
  <c r="O3431" i="62"/>
  <c r="M3431" i="62"/>
  <c r="N3431" i="62" s="1"/>
  <c r="O3430" i="62"/>
  <c r="M3430" i="62"/>
  <c r="N3430" i="62" s="1"/>
  <c r="O3429" i="62"/>
  <c r="M3429" i="62"/>
  <c r="N3429" i="62" s="1"/>
  <c r="O3428" i="62"/>
  <c r="M3428" i="62"/>
  <c r="N3428" i="62" s="1"/>
  <c r="O3427" i="62"/>
  <c r="M3427" i="62"/>
  <c r="N3427" i="62" s="1"/>
  <c r="O3426" i="62"/>
  <c r="M3426" i="62"/>
  <c r="N3426" i="62" s="1"/>
  <c r="O3425" i="62"/>
  <c r="M3425" i="62"/>
  <c r="N3425" i="62" s="1"/>
  <c r="O3424" i="62"/>
  <c r="M3424" i="62"/>
  <c r="N3424" i="62" s="1"/>
  <c r="O3423" i="62"/>
  <c r="M3423" i="62"/>
  <c r="N3423" i="62" s="1"/>
  <c r="O3422" i="62"/>
  <c r="M3422" i="62"/>
  <c r="N3422" i="62" s="1"/>
  <c r="O3421" i="62"/>
  <c r="M3421" i="62"/>
  <c r="N3421" i="62" s="1"/>
  <c r="O3420" i="62"/>
  <c r="M3420" i="62"/>
  <c r="N3420" i="62" s="1"/>
  <c r="O3419" i="62"/>
  <c r="M3419" i="62"/>
  <c r="N3419" i="62" s="1"/>
  <c r="O3418" i="62"/>
  <c r="M3418" i="62"/>
  <c r="N3418" i="62" s="1"/>
  <c r="O3417" i="62"/>
  <c r="M3417" i="62"/>
  <c r="N3417" i="62" s="1"/>
  <c r="O3416" i="62"/>
  <c r="M3416" i="62"/>
  <c r="N3416" i="62" s="1"/>
  <c r="O3415" i="62"/>
  <c r="M3415" i="62"/>
  <c r="N3415" i="62" s="1"/>
  <c r="O3414" i="62"/>
  <c r="M3414" i="62"/>
  <c r="N3414" i="62" s="1"/>
  <c r="O3413" i="62"/>
  <c r="M3413" i="62"/>
  <c r="N3413" i="62" s="1"/>
  <c r="O3412" i="62"/>
  <c r="M3412" i="62"/>
  <c r="N3412" i="62" s="1"/>
  <c r="O3411" i="62"/>
  <c r="M3411" i="62"/>
  <c r="N3411" i="62" s="1"/>
  <c r="O3410" i="62"/>
  <c r="M3410" i="62"/>
  <c r="N3410" i="62" s="1"/>
  <c r="O3409" i="62"/>
  <c r="M3409" i="62"/>
  <c r="N3409" i="62" s="1"/>
  <c r="O3408" i="62"/>
  <c r="M3408" i="62"/>
  <c r="N3408" i="62" s="1"/>
  <c r="O3407" i="62"/>
  <c r="M3407" i="62"/>
  <c r="N3407" i="62" s="1"/>
  <c r="O3406" i="62"/>
  <c r="M3406" i="62"/>
  <c r="N3406" i="62" s="1"/>
  <c r="O3405" i="62"/>
  <c r="M3405" i="62"/>
  <c r="N3405" i="62" s="1"/>
  <c r="O3404" i="62"/>
  <c r="M3404" i="62"/>
  <c r="N3404" i="62" s="1"/>
  <c r="O3403" i="62"/>
  <c r="M3403" i="62"/>
  <c r="N3403" i="62" s="1"/>
  <c r="O3402" i="62"/>
  <c r="M3402" i="62"/>
  <c r="N3402" i="62" s="1"/>
  <c r="O3401" i="62"/>
  <c r="M3401" i="62"/>
  <c r="N3401" i="62" s="1"/>
  <c r="O3400" i="62"/>
  <c r="M3400" i="62"/>
  <c r="N3400" i="62" s="1"/>
  <c r="O3399" i="62"/>
  <c r="M3399" i="62"/>
  <c r="N3399" i="62" s="1"/>
  <c r="O3398" i="62"/>
  <c r="M3398" i="62"/>
  <c r="N3398" i="62" s="1"/>
  <c r="O3397" i="62"/>
  <c r="M3397" i="62"/>
  <c r="N3397" i="62" s="1"/>
  <c r="O3396" i="62"/>
  <c r="M3396" i="62"/>
  <c r="N3396" i="62" s="1"/>
  <c r="O3395" i="62"/>
  <c r="M3395" i="62"/>
  <c r="N3395" i="62" s="1"/>
  <c r="O3394" i="62"/>
  <c r="M3394" i="62"/>
  <c r="N3394" i="62" s="1"/>
  <c r="O3393" i="62"/>
  <c r="M3393" i="62"/>
  <c r="N3393" i="62" s="1"/>
  <c r="O3392" i="62"/>
  <c r="M3392" i="62"/>
  <c r="N3392" i="62" s="1"/>
  <c r="O3391" i="62"/>
  <c r="M3391" i="62"/>
  <c r="N3391" i="62" s="1"/>
  <c r="O3390" i="62"/>
  <c r="M3390" i="62"/>
  <c r="N3390" i="62" s="1"/>
  <c r="O3389" i="62"/>
  <c r="M3389" i="62"/>
  <c r="N3389" i="62" s="1"/>
  <c r="O3388" i="62"/>
  <c r="M3388" i="62"/>
  <c r="N3388" i="62" s="1"/>
  <c r="O3387" i="62"/>
  <c r="M3387" i="62"/>
  <c r="N3387" i="62" s="1"/>
  <c r="O3386" i="62"/>
  <c r="M3386" i="62"/>
  <c r="N3386" i="62" s="1"/>
  <c r="O3385" i="62"/>
  <c r="M3385" i="62"/>
  <c r="N3385" i="62" s="1"/>
  <c r="O3384" i="62"/>
  <c r="M3384" i="62"/>
  <c r="N3384" i="62" s="1"/>
  <c r="O3383" i="62"/>
  <c r="M3383" i="62"/>
  <c r="N3383" i="62" s="1"/>
  <c r="O3382" i="62"/>
  <c r="M3382" i="62"/>
  <c r="N3382" i="62" s="1"/>
  <c r="O3381" i="62"/>
  <c r="M3381" i="62"/>
  <c r="N3381" i="62" s="1"/>
  <c r="O3380" i="62"/>
  <c r="M3380" i="62"/>
  <c r="N3380" i="62" s="1"/>
  <c r="O3379" i="62"/>
  <c r="M3379" i="62"/>
  <c r="N3379" i="62" s="1"/>
  <c r="O3378" i="62"/>
  <c r="M3378" i="62"/>
  <c r="N3378" i="62" s="1"/>
  <c r="O3377" i="62"/>
  <c r="M3377" i="62"/>
  <c r="N3377" i="62" s="1"/>
  <c r="O3376" i="62"/>
  <c r="M3376" i="62"/>
  <c r="N3376" i="62" s="1"/>
  <c r="O3375" i="62"/>
  <c r="M3375" i="62"/>
  <c r="N3375" i="62" s="1"/>
  <c r="O3374" i="62"/>
  <c r="M3374" i="62"/>
  <c r="N3374" i="62" s="1"/>
  <c r="O3373" i="62"/>
  <c r="M3373" i="62"/>
  <c r="N3373" i="62" s="1"/>
  <c r="O3372" i="62"/>
  <c r="M3372" i="62"/>
  <c r="N3372" i="62" s="1"/>
  <c r="O3371" i="62"/>
  <c r="M3371" i="62"/>
  <c r="N3371" i="62" s="1"/>
  <c r="O3370" i="62"/>
  <c r="M3370" i="62"/>
  <c r="N3370" i="62" s="1"/>
  <c r="O3369" i="62"/>
  <c r="M3369" i="62"/>
  <c r="N3369" i="62" s="1"/>
  <c r="O3368" i="62"/>
  <c r="M3368" i="62"/>
  <c r="N3368" i="62" s="1"/>
  <c r="O3367" i="62"/>
  <c r="M3367" i="62"/>
  <c r="N3367" i="62" s="1"/>
  <c r="O3366" i="62"/>
  <c r="M3366" i="62"/>
  <c r="N3366" i="62" s="1"/>
  <c r="O3365" i="62"/>
  <c r="M3365" i="62"/>
  <c r="N3365" i="62" s="1"/>
  <c r="O3364" i="62"/>
  <c r="M3364" i="62"/>
  <c r="N3364" i="62" s="1"/>
  <c r="O3363" i="62"/>
  <c r="M3363" i="62"/>
  <c r="N3363" i="62" s="1"/>
  <c r="O3362" i="62"/>
  <c r="M3362" i="62"/>
  <c r="N3362" i="62" s="1"/>
  <c r="O3361" i="62"/>
  <c r="M3361" i="62"/>
  <c r="N3361" i="62" s="1"/>
  <c r="O3360" i="62"/>
  <c r="M3360" i="62"/>
  <c r="N3360" i="62" s="1"/>
  <c r="O3359" i="62"/>
  <c r="M3359" i="62"/>
  <c r="N3359" i="62" s="1"/>
  <c r="O3358" i="62"/>
  <c r="M3358" i="62"/>
  <c r="N3358" i="62" s="1"/>
  <c r="O3357" i="62"/>
  <c r="M3357" i="62"/>
  <c r="N3357" i="62" s="1"/>
  <c r="O3356" i="62"/>
  <c r="M3356" i="62"/>
  <c r="N3356" i="62" s="1"/>
  <c r="O3355" i="62"/>
  <c r="M3355" i="62"/>
  <c r="N3355" i="62" s="1"/>
  <c r="O3354" i="62"/>
  <c r="M3354" i="62"/>
  <c r="N3354" i="62" s="1"/>
  <c r="O3353" i="62"/>
  <c r="M3353" i="62"/>
  <c r="N3353" i="62" s="1"/>
  <c r="O3352" i="62"/>
  <c r="M3352" i="62"/>
  <c r="N3352" i="62" s="1"/>
  <c r="O3351" i="62"/>
  <c r="M3351" i="62"/>
  <c r="N3351" i="62" s="1"/>
  <c r="O3350" i="62"/>
  <c r="M3350" i="62"/>
  <c r="N3350" i="62" s="1"/>
  <c r="O3349" i="62"/>
  <c r="M3349" i="62"/>
  <c r="N3349" i="62" s="1"/>
  <c r="O3348" i="62"/>
  <c r="M3348" i="62"/>
  <c r="N3348" i="62" s="1"/>
  <c r="O3347" i="62"/>
  <c r="M3347" i="62"/>
  <c r="N3347" i="62" s="1"/>
  <c r="O3346" i="62"/>
  <c r="M3346" i="62"/>
  <c r="N3346" i="62" s="1"/>
  <c r="O3345" i="62"/>
  <c r="M3345" i="62"/>
  <c r="N3345" i="62" s="1"/>
  <c r="O3344" i="62"/>
  <c r="M3344" i="62"/>
  <c r="N3344" i="62" s="1"/>
  <c r="O3343" i="62"/>
  <c r="M3343" i="62"/>
  <c r="N3343" i="62" s="1"/>
  <c r="O3342" i="62"/>
  <c r="M3342" i="62"/>
  <c r="N3342" i="62" s="1"/>
  <c r="O3341" i="62"/>
  <c r="M3341" i="62"/>
  <c r="N3341" i="62" s="1"/>
  <c r="O3340" i="62"/>
  <c r="M3340" i="62"/>
  <c r="N3340" i="62" s="1"/>
  <c r="O3339" i="62"/>
  <c r="M3339" i="62"/>
  <c r="N3339" i="62" s="1"/>
  <c r="O3338" i="62"/>
  <c r="M3338" i="62"/>
  <c r="N3338" i="62" s="1"/>
  <c r="O3337" i="62"/>
  <c r="M3337" i="62"/>
  <c r="N3337" i="62" s="1"/>
  <c r="O3336" i="62"/>
  <c r="M3336" i="62"/>
  <c r="N3336" i="62" s="1"/>
  <c r="O3335" i="62"/>
  <c r="M3335" i="62"/>
  <c r="N3335" i="62" s="1"/>
  <c r="O3334" i="62"/>
  <c r="M3334" i="62"/>
  <c r="N3334" i="62" s="1"/>
  <c r="O3333" i="62"/>
  <c r="M3333" i="62"/>
  <c r="N3333" i="62" s="1"/>
  <c r="O3332" i="62"/>
  <c r="M3332" i="62"/>
  <c r="N3332" i="62" s="1"/>
  <c r="O3331" i="62"/>
  <c r="M3331" i="62"/>
  <c r="N3331" i="62" s="1"/>
  <c r="O3330" i="62"/>
  <c r="M3330" i="62"/>
  <c r="N3330" i="62" s="1"/>
  <c r="O3329" i="62"/>
  <c r="M3329" i="62"/>
  <c r="N3329" i="62" s="1"/>
  <c r="O3328" i="62"/>
  <c r="M3328" i="62"/>
  <c r="N3328" i="62" s="1"/>
  <c r="O3327" i="62"/>
  <c r="M3327" i="62"/>
  <c r="N3327" i="62" s="1"/>
  <c r="O3326" i="62"/>
  <c r="M3326" i="62"/>
  <c r="N3326" i="62" s="1"/>
  <c r="O3325" i="62"/>
  <c r="M3325" i="62"/>
  <c r="N3325" i="62" s="1"/>
  <c r="O3324" i="62"/>
  <c r="M3324" i="62"/>
  <c r="N3324" i="62" s="1"/>
  <c r="O3323" i="62"/>
  <c r="M3323" i="62"/>
  <c r="N3323" i="62" s="1"/>
  <c r="O3322" i="62"/>
  <c r="M3322" i="62"/>
  <c r="N3322" i="62" s="1"/>
  <c r="O3321" i="62"/>
  <c r="M3321" i="62"/>
  <c r="N3321" i="62" s="1"/>
  <c r="O3320" i="62"/>
  <c r="M3320" i="62"/>
  <c r="N3320" i="62" s="1"/>
  <c r="O3319" i="62"/>
  <c r="M3319" i="62"/>
  <c r="N3319" i="62" s="1"/>
  <c r="O3318" i="62"/>
  <c r="M3318" i="62"/>
  <c r="N3318" i="62" s="1"/>
  <c r="O3317" i="62"/>
  <c r="M3317" i="62"/>
  <c r="N3317" i="62" s="1"/>
  <c r="O3316" i="62"/>
  <c r="M3316" i="62"/>
  <c r="N3316" i="62" s="1"/>
  <c r="O3315" i="62"/>
  <c r="M3315" i="62"/>
  <c r="N3315" i="62" s="1"/>
  <c r="O3314" i="62"/>
  <c r="M3314" i="62"/>
  <c r="N3314" i="62" s="1"/>
  <c r="O3313" i="62"/>
  <c r="M3313" i="62"/>
  <c r="N3313" i="62" s="1"/>
  <c r="O3312" i="62"/>
  <c r="M3312" i="62"/>
  <c r="N3312" i="62" s="1"/>
  <c r="O3311" i="62"/>
  <c r="M3311" i="62"/>
  <c r="N3311" i="62" s="1"/>
  <c r="O3310" i="62"/>
  <c r="M3310" i="62"/>
  <c r="N3310" i="62" s="1"/>
  <c r="O3309" i="62"/>
  <c r="M3309" i="62"/>
  <c r="N3309" i="62" s="1"/>
  <c r="O3308" i="62"/>
  <c r="M3308" i="62"/>
  <c r="N3308" i="62" s="1"/>
  <c r="O3307" i="62"/>
  <c r="M3307" i="62"/>
  <c r="N3307" i="62" s="1"/>
  <c r="O3306" i="62"/>
  <c r="M3306" i="62"/>
  <c r="N3306" i="62" s="1"/>
  <c r="O3305" i="62"/>
  <c r="M3305" i="62"/>
  <c r="N3305" i="62" s="1"/>
  <c r="O3304" i="62"/>
  <c r="M3304" i="62"/>
  <c r="N3304" i="62" s="1"/>
  <c r="O3303" i="62"/>
  <c r="M3303" i="62"/>
  <c r="N3303" i="62" s="1"/>
  <c r="O3302" i="62"/>
  <c r="M3302" i="62"/>
  <c r="N3302" i="62" s="1"/>
  <c r="O3301" i="62"/>
  <c r="M3301" i="62"/>
  <c r="N3301" i="62" s="1"/>
  <c r="O3300" i="62"/>
  <c r="M3300" i="62"/>
  <c r="N3300" i="62" s="1"/>
  <c r="O3299" i="62"/>
  <c r="M3299" i="62"/>
  <c r="N3299" i="62" s="1"/>
  <c r="O3298" i="62"/>
  <c r="M3298" i="62"/>
  <c r="N3298" i="62" s="1"/>
  <c r="O3297" i="62"/>
  <c r="M3297" i="62"/>
  <c r="N3297" i="62" s="1"/>
  <c r="O3296" i="62"/>
  <c r="M3296" i="62"/>
  <c r="N3296" i="62" s="1"/>
  <c r="O3295" i="62"/>
  <c r="M3295" i="62"/>
  <c r="N3295" i="62" s="1"/>
  <c r="O3294" i="62"/>
  <c r="M3294" i="62"/>
  <c r="N3294" i="62" s="1"/>
  <c r="O3293" i="62"/>
  <c r="M3293" i="62"/>
  <c r="N3293" i="62" s="1"/>
  <c r="O3292" i="62"/>
  <c r="M3292" i="62"/>
  <c r="N3292" i="62" s="1"/>
  <c r="O3291" i="62"/>
  <c r="M3291" i="62"/>
  <c r="N3291" i="62" s="1"/>
  <c r="O3290" i="62"/>
  <c r="M3290" i="62"/>
  <c r="N3290" i="62" s="1"/>
  <c r="O3289" i="62"/>
  <c r="M3289" i="62"/>
  <c r="N3289" i="62" s="1"/>
  <c r="O3288" i="62"/>
  <c r="M3288" i="62"/>
  <c r="N3288" i="62" s="1"/>
  <c r="O3287" i="62"/>
  <c r="M3287" i="62"/>
  <c r="N3287" i="62" s="1"/>
  <c r="O3286" i="62"/>
  <c r="M3286" i="62"/>
  <c r="N3286" i="62" s="1"/>
  <c r="O3285" i="62"/>
  <c r="M3285" i="62"/>
  <c r="N3285" i="62" s="1"/>
  <c r="O3284" i="62"/>
  <c r="M3284" i="62"/>
  <c r="N3284" i="62" s="1"/>
  <c r="O3283" i="62"/>
  <c r="M3283" i="62"/>
  <c r="N3283" i="62" s="1"/>
  <c r="O3282" i="62"/>
  <c r="M3282" i="62"/>
  <c r="N3282" i="62" s="1"/>
  <c r="O3281" i="62"/>
  <c r="M3281" i="62"/>
  <c r="N3281" i="62" s="1"/>
  <c r="O3280" i="62"/>
  <c r="M3280" i="62"/>
  <c r="N3280" i="62" s="1"/>
  <c r="O3279" i="62"/>
  <c r="M3279" i="62"/>
  <c r="N3279" i="62" s="1"/>
  <c r="O3278" i="62"/>
  <c r="M3278" i="62"/>
  <c r="N3278" i="62" s="1"/>
  <c r="O3277" i="62"/>
  <c r="M3277" i="62"/>
  <c r="N3277" i="62" s="1"/>
  <c r="O3276" i="62"/>
  <c r="M3276" i="62"/>
  <c r="N3276" i="62" s="1"/>
  <c r="O3275" i="62"/>
  <c r="M3275" i="62"/>
  <c r="N3275" i="62" s="1"/>
  <c r="O3274" i="62"/>
  <c r="M3274" i="62"/>
  <c r="N3274" i="62" s="1"/>
  <c r="O3273" i="62"/>
  <c r="M3273" i="62"/>
  <c r="N3273" i="62" s="1"/>
  <c r="O3272" i="62"/>
  <c r="M3272" i="62"/>
  <c r="N3272" i="62" s="1"/>
  <c r="O3271" i="62"/>
  <c r="M3271" i="62"/>
  <c r="N3271" i="62" s="1"/>
  <c r="O3270" i="62"/>
  <c r="M3270" i="62"/>
  <c r="N3270" i="62" s="1"/>
  <c r="O3269" i="62"/>
  <c r="M3269" i="62"/>
  <c r="N3269" i="62" s="1"/>
  <c r="O3268" i="62"/>
  <c r="M3268" i="62"/>
  <c r="N3268" i="62" s="1"/>
  <c r="O3267" i="62"/>
  <c r="M3267" i="62"/>
  <c r="N3267" i="62" s="1"/>
  <c r="O3266" i="62"/>
  <c r="M3266" i="62"/>
  <c r="N3266" i="62" s="1"/>
  <c r="O3265" i="62"/>
  <c r="M3265" i="62"/>
  <c r="N3265" i="62" s="1"/>
  <c r="O3264" i="62"/>
  <c r="M3264" i="62"/>
  <c r="N3264" i="62" s="1"/>
  <c r="O3263" i="62"/>
  <c r="M3263" i="62"/>
  <c r="N3263" i="62" s="1"/>
  <c r="O3262" i="62"/>
  <c r="M3262" i="62"/>
  <c r="N3262" i="62" s="1"/>
  <c r="O3261" i="62"/>
  <c r="M3261" i="62"/>
  <c r="N3261" i="62" s="1"/>
  <c r="O3260" i="62"/>
  <c r="M3260" i="62"/>
  <c r="N3260" i="62" s="1"/>
  <c r="O3259" i="62"/>
  <c r="M3259" i="62"/>
  <c r="N3259" i="62" s="1"/>
  <c r="O3258" i="62"/>
  <c r="M3258" i="62"/>
  <c r="N3258" i="62" s="1"/>
  <c r="O3257" i="62"/>
  <c r="M3257" i="62"/>
  <c r="N3257" i="62" s="1"/>
  <c r="O3256" i="62"/>
  <c r="M3256" i="62"/>
  <c r="N3256" i="62" s="1"/>
  <c r="O3255" i="62"/>
  <c r="M3255" i="62"/>
  <c r="N3255" i="62" s="1"/>
  <c r="O3254" i="62"/>
  <c r="M3254" i="62"/>
  <c r="N3254" i="62" s="1"/>
  <c r="O3253" i="62"/>
  <c r="M3253" i="62"/>
  <c r="N3253" i="62" s="1"/>
  <c r="O3252" i="62"/>
  <c r="M3252" i="62"/>
  <c r="N3252" i="62" s="1"/>
  <c r="O3251" i="62"/>
  <c r="M3251" i="62"/>
  <c r="N3251" i="62" s="1"/>
  <c r="O3250" i="62"/>
  <c r="M3250" i="62"/>
  <c r="N3250" i="62" s="1"/>
  <c r="O3249" i="62"/>
  <c r="M3249" i="62"/>
  <c r="N3249" i="62" s="1"/>
  <c r="O3248" i="62"/>
  <c r="M3248" i="62"/>
  <c r="N3248" i="62" s="1"/>
  <c r="O3247" i="62"/>
  <c r="M3247" i="62"/>
  <c r="N3247" i="62" s="1"/>
  <c r="O3246" i="62"/>
  <c r="M3246" i="62"/>
  <c r="N3246" i="62" s="1"/>
  <c r="O3245" i="62"/>
  <c r="M3245" i="62"/>
  <c r="N3245" i="62" s="1"/>
  <c r="O3244" i="62"/>
  <c r="M3244" i="62"/>
  <c r="N3244" i="62" s="1"/>
  <c r="O3243" i="62"/>
  <c r="M3243" i="62"/>
  <c r="N3243" i="62" s="1"/>
  <c r="O3242" i="62"/>
  <c r="M3242" i="62"/>
  <c r="N3242" i="62" s="1"/>
  <c r="O3241" i="62"/>
  <c r="M3241" i="62"/>
  <c r="N3241" i="62" s="1"/>
  <c r="O3240" i="62"/>
  <c r="M3240" i="62"/>
  <c r="N3240" i="62" s="1"/>
  <c r="O3239" i="62"/>
  <c r="M3239" i="62"/>
  <c r="N3239" i="62" s="1"/>
  <c r="O3238" i="62"/>
  <c r="M3238" i="62"/>
  <c r="N3238" i="62" s="1"/>
  <c r="O3237" i="62"/>
  <c r="M3237" i="62"/>
  <c r="N3237" i="62" s="1"/>
  <c r="O3236" i="62"/>
  <c r="M3236" i="62"/>
  <c r="N3236" i="62" s="1"/>
  <c r="O3235" i="62"/>
  <c r="M3235" i="62"/>
  <c r="N3235" i="62" s="1"/>
  <c r="O3234" i="62"/>
  <c r="M3234" i="62"/>
  <c r="N3234" i="62" s="1"/>
  <c r="O3233" i="62"/>
  <c r="M3233" i="62"/>
  <c r="N3233" i="62" s="1"/>
  <c r="O3232" i="62"/>
  <c r="M3232" i="62"/>
  <c r="N3232" i="62" s="1"/>
  <c r="O3231" i="62"/>
  <c r="M3231" i="62"/>
  <c r="N3231" i="62" s="1"/>
  <c r="O3230" i="62"/>
  <c r="M3230" i="62"/>
  <c r="N3230" i="62" s="1"/>
  <c r="O3229" i="62"/>
  <c r="M3229" i="62"/>
  <c r="N3229" i="62" s="1"/>
  <c r="O3228" i="62"/>
  <c r="M3228" i="62"/>
  <c r="N3228" i="62" s="1"/>
  <c r="O3227" i="62"/>
  <c r="M3227" i="62"/>
  <c r="N3227" i="62" s="1"/>
  <c r="O3226" i="62"/>
  <c r="M3226" i="62"/>
  <c r="N3226" i="62" s="1"/>
  <c r="O3225" i="62"/>
  <c r="M3225" i="62"/>
  <c r="N3225" i="62" s="1"/>
  <c r="O3224" i="62"/>
  <c r="M3224" i="62"/>
  <c r="N3224" i="62" s="1"/>
  <c r="O3223" i="62"/>
  <c r="M3223" i="62"/>
  <c r="N3223" i="62" s="1"/>
  <c r="O3222" i="62"/>
  <c r="M3222" i="62"/>
  <c r="N3222" i="62" s="1"/>
  <c r="O3221" i="62"/>
  <c r="M3221" i="62"/>
  <c r="N3221" i="62" s="1"/>
  <c r="O3220" i="62"/>
  <c r="M3220" i="62"/>
  <c r="N3220" i="62" s="1"/>
  <c r="O3219" i="62"/>
  <c r="M3219" i="62"/>
  <c r="N3219" i="62" s="1"/>
  <c r="O3218" i="62"/>
  <c r="M3218" i="62"/>
  <c r="N3218" i="62" s="1"/>
  <c r="O3217" i="62"/>
  <c r="M3217" i="62"/>
  <c r="N3217" i="62" s="1"/>
  <c r="O3216" i="62"/>
  <c r="M3216" i="62"/>
  <c r="N3216" i="62" s="1"/>
  <c r="O3215" i="62"/>
  <c r="M3215" i="62"/>
  <c r="N3215" i="62" s="1"/>
  <c r="O3214" i="62"/>
  <c r="M3214" i="62"/>
  <c r="N3214" i="62" s="1"/>
  <c r="O3213" i="62"/>
  <c r="M3213" i="62"/>
  <c r="N3213" i="62" s="1"/>
  <c r="O3212" i="62"/>
  <c r="M3212" i="62"/>
  <c r="N3212" i="62" s="1"/>
  <c r="O3211" i="62"/>
  <c r="M3211" i="62"/>
  <c r="N3211" i="62" s="1"/>
  <c r="O3210" i="62"/>
  <c r="M3210" i="62"/>
  <c r="N3210" i="62" s="1"/>
  <c r="O3209" i="62"/>
  <c r="M3209" i="62"/>
  <c r="N3209" i="62" s="1"/>
  <c r="O3208" i="62"/>
  <c r="M3208" i="62"/>
  <c r="N3208" i="62" s="1"/>
  <c r="O3207" i="62"/>
  <c r="M3207" i="62"/>
  <c r="N3207" i="62" s="1"/>
  <c r="O3206" i="62"/>
  <c r="M3206" i="62"/>
  <c r="N3206" i="62" s="1"/>
  <c r="O3205" i="62"/>
  <c r="M3205" i="62"/>
  <c r="N3205" i="62" s="1"/>
  <c r="O3204" i="62"/>
  <c r="M3204" i="62"/>
  <c r="N3204" i="62" s="1"/>
  <c r="O3203" i="62"/>
  <c r="M3203" i="62"/>
  <c r="N3203" i="62" s="1"/>
  <c r="O3202" i="62"/>
  <c r="M3202" i="62"/>
  <c r="N3202" i="62" s="1"/>
  <c r="O3201" i="62"/>
  <c r="M3201" i="62"/>
  <c r="N3201" i="62" s="1"/>
  <c r="O3200" i="62"/>
  <c r="M3200" i="62"/>
  <c r="N3200" i="62" s="1"/>
  <c r="O3199" i="62"/>
  <c r="M3199" i="62"/>
  <c r="N3199" i="62" s="1"/>
  <c r="O3198" i="62"/>
  <c r="M3198" i="62"/>
  <c r="N3198" i="62" s="1"/>
  <c r="O3197" i="62"/>
  <c r="M3197" i="62"/>
  <c r="N3197" i="62" s="1"/>
  <c r="O3196" i="62"/>
  <c r="M3196" i="62"/>
  <c r="N3196" i="62" s="1"/>
  <c r="O3195" i="62"/>
  <c r="M3195" i="62"/>
  <c r="N3195" i="62" s="1"/>
  <c r="O3194" i="62"/>
  <c r="M3194" i="62"/>
  <c r="N3194" i="62" s="1"/>
  <c r="O3193" i="62"/>
  <c r="M3193" i="62"/>
  <c r="N3193" i="62" s="1"/>
  <c r="O3192" i="62"/>
  <c r="M3192" i="62"/>
  <c r="N3192" i="62" s="1"/>
  <c r="O3191" i="62"/>
  <c r="M3191" i="62"/>
  <c r="N3191" i="62" s="1"/>
  <c r="O3190" i="62"/>
  <c r="M3190" i="62"/>
  <c r="N3190" i="62" s="1"/>
  <c r="O3189" i="62"/>
  <c r="M3189" i="62"/>
  <c r="N3189" i="62" s="1"/>
  <c r="O3188" i="62"/>
  <c r="M3188" i="62"/>
  <c r="N3188" i="62" s="1"/>
  <c r="O3187" i="62"/>
  <c r="M3187" i="62"/>
  <c r="N3187" i="62" s="1"/>
  <c r="O3186" i="62"/>
  <c r="M3186" i="62"/>
  <c r="N3186" i="62" s="1"/>
  <c r="O3185" i="62"/>
  <c r="M3185" i="62"/>
  <c r="N3185" i="62" s="1"/>
  <c r="O3184" i="62"/>
  <c r="M3184" i="62"/>
  <c r="N3184" i="62" s="1"/>
  <c r="O3183" i="62"/>
  <c r="M3183" i="62"/>
  <c r="N3183" i="62" s="1"/>
  <c r="O3182" i="62"/>
  <c r="M3182" i="62"/>
  <c r="N3182" i="62" s="1"/>
  <c r="O3181" i="62"/>
  <c r="M3181" i="62"/>
  <c r="N3181" i="62" s="1"/>
  <c r="O3180" i="62"/>
  <c r="M3180" i="62"/>
  <c r="N3180" i="62" s="1"/>
  <c r="O3179" i="62"/>
  <c r="M3179" i="62"/>
  <c r="N3179" i="62" s="1"/>
  <c r="O3178" i="62"/>
  <c r="M3178" i="62"/>
  <c r="N3178" i="62" s="1"/>
  <c r="O3177" i="62"/>
  <c r="M3177" i="62"/>
  <c r="N3177" i="62" s="1"/>
  <c r="O3176" i="62"/>
  <c r="M3176" i="62"/>
  <c r="N3176" i="62" s="1"/>
  <c r="O3175" i="62"/>
  <c r="M3175" i="62"/>
  <c r="N3175" i="62" s="1"/>
  <c r="O3174" i="62"/>
  <c r="M3174" i="62"/>
  <c r="N3174" i="62" s="1"/>
  <c r="O3173" i="62"/>
  <c r="M3173" i="62"/>
  <c r="N3173" i="62" s="1"/>
  <c r="O3172" i="62"/>
  <c r="M3172" i="62"/>
  <c r="N3172" i="62" s="1"/>
  <c r="O3171" i="62"/>
  <c r="M3171" i="62"/>
  <c r="N3171" i="62" s="1"/>
  <c r="O3170" i="62"/>
  <c r="M3170" i="62"/>
  <c r="N3170" i="62" s="1"/>
  <c r="O3169" i="62"/>
  <c r="M3169" i="62"/>
  <c r="N3169" i="62" s="1"/>
  <c r="O3168" i="62"/>
  <c r="M3168" i="62"/>
  <c r="N3168" i="62" s="1"/>
  <c r="O3167" i="62"/>
  <c r="M3167" i="62"/>
  <c r="N3167" i="62" s="1"/>
  <c r="O3166" i="62"/>
  <c r="M3166" i="62"/>
  <c r="N3166" i="62" s="1"/>
  <c r="O3165" i="62"/>
  <c r="M3165" i="62"/>
  <c r="N3165" i="62" s="1"/>
  <c r="O3164" i="62"/>
  <c r="M3164" i="62"/>
  <c r="N3164" i="62" s="1"/>
  <c r="O3163" i="62"/>
  <c r="M3163" i="62"/>
  <c r="N3163" i="62" s="1"/>
  <c r="O3162" i="62"/>
  <c r="M3162" i="62"/>
  <c r="N3162" i="62" s="1"/>
  <c r="O3161" i="62"/>
  <c r="M3161" i="62"/>
  <c r="N3161" i="62" s="1"/>
  <c r="O3160" i="62"/>
  <c r="M3160" i="62"/>
  <c r="N3160" i="62" s="1"/>
  <c r="O3159" i="62"/>
  <c r="M3159" i="62"/>
  <c r="N3159" i="62" s="1"/>
  <c r="O3158" i="62"/>
  <c r="M3158" i="62"/>
  <c r="N3158" i="62" s="1"/>
  <c r="O3157" i="62"/>
  <c r="M3157" i="62"/>
  <c r="N3157" i="62" s="1"/>
  <c r="O3156" i="62"/>
  <c r="M3156" i="62"/>
  <c r="N3156" i="62" s="1"/>
  <c r="O3155" i="62"/>
  <c r="M3155" i="62"/>
  <c r="N3155" i="62" s="1"/>
  <c r="O3154" i="62"/>
  <c r="M3154" i="62"/>
  <c r="N3154" i="62" s="1"/>
  <c r="O3153" i="62"/>
  <c r="M3153" i="62"/>
  <c r="N3153" i="62" s="1"/>
  <c r="O3152" i="62"/>
  <c r="M3152" i="62"/>
  <c r="N3152" i="62" s="1"/>
  <c r="O3151" i="62"/>
  <c r="M3151" i="62"/>
  <c r="N3151" i="62" s="1"/>
  <c r="O3150" i="62"/>
  <c r="M3150" i="62"/>
  <c r="N3150" i="62" s="1"/>
  <c r="O3149" i="62"/>
  <c r="M3149" i="62"/>
  <c r="N3149" i="62" s="1"/>
  <c r="O3148" i="62"/>
  <c r="M3148" i="62"/>
  <c r="N3148" i="62" s="1"/>
  <c r="O3147" i="62"/>
  <c r="M3147" i="62"/>
  <c r="N3147" i="62" s="1"/>
  <c r="O3146" i="62"/>
  <c r="M3146" i="62"/>
  <c r="N3146" i="62" s="1"/>
  <c r="O3145" i="62"/>
  <c r="M3145" i="62"/>
  <c r="N3145" i="62" s="1"/>
  <c r="O3144" i="62"/>
  <c r="M3144" i="62"/>
  <c r="N3144" i="62" s="1"/>
  <c r="O3143" i="62"/>
  <c r="M3143" i="62"/>
  <c r="N3143" i="62" s="1"/>
  <c r="O3142" i="62"/>
  <c r="M3142" i="62"/>
  <c r="N3142" i="62" s="1"/>
  <c r="O3141" i="62"/>
  <c r="M3141" i="62"/>
  <c r="N3141" i="62" s="1"/>
  <c r="O3140" i="62"/>
  <c r="M3140" i="62"/>
  <c r="N3140" i="62" s="1"/>
  <c r="O3139" i="62"/>
  <c r="M3139" i="62"/>
  <c r="N3139" i="62" s="1"/>
  <c r="O3138" i="62"/>
  <c r="M3138" i="62"/>
  <c r="N3138" i="62" s="1"/>
  <c r="O3137" i="62"/>
  <c r="M3137" i="62"/>
  <c r="N3137" i="62" s="1"/>
  <c r="O3136" i="62"/>
  <c r="M3136" i="62"/>
  <c r="N3136" i="62" s="1"/>
  <c r="O3135" i="62"/>
  <c r="M3135" i="62"/>
  <c r="N3135" i="62" s="1"/>
  <c r="O3134" i="62"/>
  <c r="M3134" i="62"/>
  <c r="N3134" i="62" s="1"/>
  <c r="O3133" i="62"/>
  <c r="M3133" i="62"/>
  <c r="N3133" i="62" s="1"/>
  <c r="O3132" i="62"/>
  <c r="M3132" i="62"/>
  <c r="N3132" i="62" s="1"/>
  <c r="O3131" i="62"/>
  <c r="M3131" i="62"/>
  <c r="N3131" i="62" s="1"/>
  <c r="O3130" i="62"/>
  <c r="M3130" i="62"/>
  <c r="N3130" i="62" s="1"/>
  <c r="O3129" i="62"/>
  <c r="M3129" i="62"/>
  <c r="N3129" i="62" s="1"/>
  <c r="O3128" i="62"/>
  <c r="M3128" i="62"/>
  <c r="N3128" i="62" s="1"/>
  <c r="O3127" i="62"/>
  <c r="M3127" i="62"/>
  <c r="N3127" i="62" s="1"/>
  <c r="O3126" i="62"/>
  <c r="M3126" i="62"/>
  <c r="N3126" i="62" s="1"/>
  <c r="O3125" i="62"/>
  <c r="M3125" i="62"/>
  <c r="N3125" i="62" s="1"/>
  <c r="O3124" i="62"/>
  <c r="M3124" i="62"/>
  <c r="N3124" i="62" s="1"/>
  <c r="O3123" i="62"/>
  <c r="M3123" i="62"/>
  <c r="N3123" i="62" s="1"/>
  <c r="O3122" i="62"/>
  <c r="M3122" i="62"/>
  <c r="N3122" i="62" s="1"/>
  <c r="O3121" i="62"/>
  <c r="M3121" i="62"/>
  <c r="N3121" i="62" s="1"/>
  <c r="O3120" i="62"/>
  <c r="M3120" i="62"/>
  <c r="N3120" i="62" s="1"/>
  <c r="O3119" i="62"/>
  <c r="M3119" i="62"/>
  <c r="N3119" i="62" s="1"/>
  <c r="O3118" i="62"/>
  <c r="M3118" i="62"/>
  <c r="N3118" i="62" s="1"/>
  <c r="O3117" i="62"/>
  <c r="M3117" i="62"/>
  <c r="N3117" i="62" s="1"/>
  <c r="O3116" i="62"/>
  <c r="M3116" i="62"/>
  <c r="N3116" i="62" s="1"/>
  <c r="O3115" i="62"/>
  <c r="M3115" i="62"/>
  <c r="N3115" i="62" s="1"/>
  <c r="O3114" i="62"/>
  <c r="M3114" i="62"/>
  <c r="N3114" i="62" s="1"/>
  <c r="O3113" i="62"/>
  <c r="M3113" i="62"/>
  <c r="N3113" i="62" s="1"/>
  <c r="O3112" i="62"/>
  <c r="M3112" i="62"/>
  <c r="N3112" i="62" s="1"/>
  <c r="O3111" i="62"/>
  <c r="M3111" i="62"/>
  <c r="N3111" i="62" s="1"/>
  <c r="O3110" i="62"/>
  <c r="M3110" i="62"/>
  <c r="N3110" i="62" s="1"/>
  <c r="O3109" i="62"/>
  <c r="M3109" i="62"/>
  <c r="N3109" i="62" s="1"/>
  <c r="O3108" i="62"/>
  <c r="M3108" i="62"/>
  <c r="N3108" i="62" s="1"/>
  <c r="O3107" i="62"/>
  <c r="M3107" i="62"/>
  <c r="N3107" i="62" s="1"/>
  <c r="O3106" i="62"/>
  <c r="M3106" i="62"/>
  <c r="N3106" i="62" s="1"/>
  <c r="O3105" i="62"/>
  <c r="M3105" i="62"/>
  <c r="N3105" i="62" s="1"/>
  <c r="O3104" i="62"/>
  <c r="M3104" i="62"/>
  <c r="N3104" i="62" s="1"/>
  <c r="O3103" i="62"/>
  <c r="M3103" i="62"/>
  <c r="N3103" i="62" s="1"/>
  <c r="O3102" i="62"/>
  <c r="M3102" i="62"/>
  <c r="N3102" i="62" s="1"/>
  <c r="O3101" i="62"/>
  <c r="M3101" i="62"/>
  <c r="N3101" i="62" s="1"/>
  <c r="O3100" i="62"/>
  <c r="M3100" i="62"/>
  <c r="N3100" i="62" s="1"/>
  <c r="O3099" i="62"/>
  <c r="M3099" i="62"/>
  <c r="N3099" i="62" s="1"/>
  <c r="O3098" i="62"/>
  <c r="M3098" i="62"/>
  <c r="N3098" i="62" s="1"/>
  <c r="O3097" i="62"/>
  <c r="M3097" i="62"/>
  <c r="N3097" i="62" s="1"/>
  <c r="O3096" i="62"/>
  <c r="M3096" i="62"/>
  <c r="N3096" i="62" s="1"/>
  <c r="O3095" i="62"/>
  <c r="M3095" i="62"/>
  <c r="N3095" i="62" s="1"/>
  <c r="O3094" i="62"/>
  <c r="M3094" i="62"/>
  <c r="N3094" i="62" s="1"/>
  <c r="O3093" i="62"/>
  <c r="M3093" i="62"/>
  <c r="N3093" i="62" s="1"/>
  <c r="O3092" i="62"/>
  <c r="M3092" i="62"/>
  <c r="N3092" i="62" s="1"/>
  <c r="O3091" i="62"/>
  <c r="M3091" i="62"/>
  <c r="N3091" i="62" s="1"/>
  <c r="O3090" i="62"/>
  <c r="M3090" i="62"/>
  <c r="N3090" i="62" s="1"/>
  <c r="O3089" i="62"/>
  <c r="M3089" i="62"/>
  <c r="N3089" i="62" s="1"/>
  <c r="O3088" i="62"/>
  <c r="M3088" i="62"/>
  <c r="N3088" i="62" s="1"/>
  <c r="O3087" i="62"/>
  <c r="M3087" i="62"/>
  <c r="N3087" i="62" s="1"/>
  <c r="O3086" i="62"/>
  <c r="M3086" i="62"/>
  <c r="N3086" i="62" s="1"/>
  <c r="O3085" i="62"/>
  <c r="M3085" i="62"/>
  <c r="N3085" i="62" s="1"/>
  <c r="O3084" i="62"/>
  <c r="M3084" i="62"/>
  <c r="N3084" i="62" s="1"/>
  <c r="O3083" i="62"/>
  <c r="M3083" i="62"/>
  <c r="N3083" i="62" s="1"/>
  <c r="O3082" i="62"/>
  <c r="M3082" i="62"/>
  <c r="N3082" i="62" s="1"/>
  <c r="O3081" i="62"/>
  <c r="M3081" i="62"/>
  <c r="N3081" i="62" s="1"/>
  <c r="O3080" i="62"/>
  <c r="M3080" i="62"/>
  <c r="N3080" i="62" s="1"/>
  <c r="O3079" i="62"/>
  <c r="M3079" i="62"/>
  <c r="N3079" i="62" s="1"/>
  <c r="O3078" i="62"/>
  <c r="M3078" i="62"/>
  <c r="N3078" i="62" s="1"/>
  <c r="O3077" i="62"/>
  <c r="M3077" i="62"/>
  <c r="N3077" i="62" s="1"/>
  <c r="O3076" i="62"/>
  <c r="M3076" i="62"/>
  <c r="N3076" i="62" s="1"/>
  <c r="O3075" i="62"/>
  <c r="M3075" i="62"/>
  <c r="N3075" i="62" s="1"/>
  <c r="O3074" i="62"/>
  <c r="M3074" i="62"/>
  <c r="N3074" i="62" s="1"/>
  <c r="O3073" i="62"/>
  <c r="M3073" i="62"/>
  <c r="N3073" i="62" s="1"/>
  <c r="O3072" i="62"/>
  <c r="M3072" i="62"/>
  <c r="N3072" i="62" s="1"/>
  <c r="O3071" i="62"/>
  <c r="M3071" i="62"/>
  <c r="N3071" i="62" s="1"/>
  <c r="O3070" i="62"/>
  <c r="M3070" i="62"/>
  <c r="N3070" i="62" s="1"/>
  <c r="O3069" i="62"/>
  <c r="M3069" i="62"/>
  <c r="N3069" i="62" s="1"/>
  <c r="O3068" i="62"/>
  <c r="M3068" i="62"/>
  <c r="N3068" i="62" s="1"/>
  <c r="O3067" i="62"/>
  <c r="M3067" i="62"/>
  <c r="N3067" i="62" s="1"/>
  <c r="O3066" i="62"/>
  <c r="M3066" i="62"/>
  <c r="N3066" i="62" s="1"/>
  <c r="O3065" i="62"/>
  <c r="M3065" i="62"/>
  <c r="N3065" i="62" s="1"/>
  <c r="O3064" i="62"/>
  <c r="M3064" i="62"/>
  <c r="N3064" i="62" s="1"/>
  <c r="O3063" i="62"/>
  <c r="M3063" i="62"/>
  <c r="N3063" i="62" s="1"/>
  <c r="O3062" i="62"/>
  <c r="M3062" i="62"/>
  <c r="N3062" i="62" s="1"/>
  <c r="O3061" i="62"/>
  <c r="M3061" i="62"/>
  <c r="N3061" i="62" s="1"/>
  <c r="O3060" i="62"/>
  <c r="M3060" i="62"/>
  <c r="N3060" i="62" s="1"/>
  <c r="O3059" i="62"/>
  <c r="M3059" i="62"/>
  <c r="N3059" i="62" s="1"/>
  <c r="O3058" i="62"/>
  <c r="M3058" i="62"/>
  <c r="N3058" i="62" s="1"/>
  <c r="O3057" i="62"/>
  <c r="M3057" i="62"/>
  <c r="N3057" i="62" s="1"/>
  <c r="O3056" i="62"/>
  <c r="M3056" i="62"/>
  <c r="N3056" i="62" s="1"/>
  <c r="O3055" i="62"/>
  <c r="M3055" i="62"/>
  <c r="N3055" i="62" s="1"/>
  <c r="O3054" i="62"/>
  <c r="M3054" i="62"/>
  <c r="N3054" i="62" s="1"/>
  <c r="O3053" i="62"/>
  <c r="M3053" i="62"/>
  <c r="N3053" i="62" s="1"/>
  <c r="O3052" i="62"/>
  <c r="M3052" i="62"/>
  <c r="N3052" i="62" s="1"/>
  <c r="O3051" i="62"/>
  <c r="M3051" i="62"/>
  <c r="N3051" i="62" s="1"/>
  <c r="O3050" i="62"/>
  <c r="M3050" i="62"/>
  <c r="N3050" i="62" s="1"/>
  <c r="O3049" i="62"/>
  <c r="M3049" i="62"/>
  <c r="N3049" i="62" s="1"/>
  <c r="O3048" i="62"/>
  <c r="M3048" i="62"/>
  <c r="N3048" i="62" s="1"/>
  <c r="O3047" i="62"/>
  <c r="M3047" i="62"/>
  <c r="N3047" i="62" s="1"/>
  <c r="O3046" i="62"/>
  <c r="M3046" i="62"/>
  <c r="N3046" i="62" s="1"/>
  <c r="O3045" i="62"/>
  <c r="M3045" i="62"/>
  <c r="N3045" i="62" s="1"/>
  <c r="O3044" i="62"/>
  <c r="M3044" i="62"/>
  <c r="N3044" i="62" s="1"/>
  <c r="O3043" i="62"/>
  <c r="M3043" i="62"/>
  <c r="N3043" i="62" s="1"/>
  <c r="O3042" i="62"/>
  <c r="M3042" i="62"/>
  <c r="N3042" i="62" s="1"/>
  <c r="O3041" i="62"/>
  <c r="M3041" i="62"/>
  <c r="N3041" i="62" s="1"/>
  <c r="O3040" i="62"/>
  <c r="M3040" i="62"/>
  <c r="N3040" i="62" s="1"/>
  <c r="O3039" i="62"/>
  <c r="M3039" i="62"/>
  <c r="N3039" i="62" s="1"/>
  <c r="O3038" i="62"/>
  <c r="M3038" i="62"/>
  <c r="N3038" i="62" s="1"/>
  <c r="O3037" i="62"/>
  <c r="M3037" i="62"/>
  <c r="N3037" i="62" s="1"/>
  <c r="O3036" i="62"/>
  <c r="M3036" i="62"/>
  <c r="N3036" i="62" s="1"/>
  <c r="O3035" i="62"/>
  <c r="M3035" i="62"/>
  <c r="N3035" i="62" s="1"/>
  <c r="O3034" i="62"/>
  <c r="M3034" i="62"/>
  <c r="N3034" i="62" s="1"/>
  <c r="O3033" i="62"/>
  <c r="M3033" i="62"/>
  <c r="N3033" i="62" s="1"/>
  <c r="O3032" i="62"/>
  <c r="M3032" i="62"/>
  <c r="N3032" i="62" s="1"/>
  <c r="O3031" i="62"/>
  <c r="M3031" i="62"/>
  <c r="N3031" i="62" s="1"/>
  <c r="O3030" i="62"/>
  <c r="M3030" i="62"/>
  <c r="N3030" i="62" s="1"/>
  <c r="O3029" i="62"/>
  <c r="M3029" i="62"/>
  <c r="N3029" i="62" s="1"/>
  <c r="O3028" i="62"/>
  <c r="M3028" i="62"/>
  <c r="N3028" i="62" s="1"/>
  <c r="O3027" i="62"/>
  <c r="M3027" i="62"/>
  <c r="N3027" i="62" s="1"/>
  <c r="O3026" i="62"/>
  <c r="M3026" i="62"/>
  <c r="N3026" i="62" s="1"/>
  <c r="O3025" i="62"/>
  <c r="M3025" i="62"/>
  <c r="N3025" i="62" s="1"/>
  <c r="O3024" i="62"/>
  <c r="M3024" i="62"/>
  <c r="N3024" i="62" s="1"/>
  <c r="O3023" i="62"/>
  <c r="M3023" i="62"/>
  <c r="N3023" i="62" s="1"/>
  <c r="O3022" i="62"/>
  <c r="M3022" i="62"/>
  <c r="N3022" i="62" s="1"/>
  <c r="O3021" i="62"/>
  <c r="M3021" i="62"/>
  <c r="N3021" i="62" s="1"/>
  <c r="O3020" i="62"/>
  <c r="M3020" i="62"/>
  <c r="N3020" i="62" s="1"/>
  <c r="O3019" i="62"/>
  <c r="M3019" i="62"/>
  <c r="N3019" i="62" s="1"/>
  <c r="O3018" i="62"/>
  <c r="M3018" i="62"/>
  <c r="N3018" i="62" s="1"/>
  <c r="O3017" i="62"/>
  <c r="M3017" i="62"/>
  <c r="N3017" i="62" s="1"/>
  <c r="O3016" i="62"/>
  <c r="M3016" i="62"/>
  <c r="N3016" i="62" s="1"/>
  <c r="O3015" i="62"/>
  <c r="M3015" i="62"/>
  <c r="N3015" i="62" s="1"/>
  <c r="O3014" i="62"/>
  <c r="M3014" i="62"/>
  <c r="N3014" i="62" s="1"/>
  <c r="O3013" i="62"/>
  <c r="M3013" i="62"/>
  <c r="N3013" i="62" s="1"/>
  <c r="O3012" i="62"/>
  <c r="M3012" i="62"/>
  <c r="N3012" i="62" s="1"/>
  <c r="O3011" i="62"/>
  <c r="M3011" i="62"/>
  <c r="N3011" i="62" s="1"/>
  <c r="O3010" i="62"/>
  <c r="M3010" i="62"/>
  <c r="N3010" i="62" s="1"/>
  <c r="O3009" i="62"/>
  <c r="M3009" i="62"/>
  <c r="N3009" i="62" s="1"/>
  <c r="O3008" i="62"/>
  <c r="M3008" i="62"/>
  <c r="N3008" i="62" s="1"/>
  <c r="O3007" i="62"/>
  <c r="M3007" i="62"/>
  <c r="N3007" i="62" s="1"/>
  <c r="O3006" i="62"/>
  <c r="M3006" i="62"/>
  <c r="N3006" i="62" s="1"/>
  <c r="O3005" i="62"/>
  <c r="M3005" i="62"/>
  <c r="N3005" i="62" s="1"/>
  <c r="O3004" i="62"/>
  <c r="M3004" i="62"/>
  <c r="N3004" i="62" s="1"/>
  <c r="O3003" i="62"/>
  <c r="M3003" i="62"/>
  <c r="N3003" i="62" s="1"/>
  <c r="O3002" i="62"/>
  <c r="M3002" i="62"/>
  <c r="N3002" i="62" s="1"/>
  <c r="O3001" i="62"/>
  <c r="M3001" i="62"/>
  <c r="N3001" i="62" s="1"/>
  <c r="O3000" i="62"/>
  <c r="M3000" i="62"/>
  <c r="N3000" i="62" s="1"/>
  <c r="O2999" i="62"/>
  <c r="M2999" i="62"/>
  <c r="N2999" i="62" s="1"/>
  <c r="O2998" i="62"/>
  <c r="M2998" i="62"/>
  <c r="N2998" i="62" s="1"/>
  <c r="O2997" i="62"/>
  <c r="M2997" i="62"/>
  <c r="N2997" i="62" s="1"/>
  <c r="O2996" i="62"/>
  <c r="M2996" i="62"/>
  <c r="N2996" i="62" s="1"/>
  <c r="O2995" i="62"/>
  <c r="M2995" i="62"/>
  <c r="N2995" i="62" s="1"/>
  <c r="O2994" i="62"/>
  <c r="M2994" i="62"/>
  <c r="N2994" i="62" s="1"/>
  <c r="O2993" i="62"/>
  <c r="M2993" i="62"/>
  <c r="N2993" i="62" s="1"/>
  <c r="O2992" i="62"/>
  <c r="M2992" i="62"/>
  <c r="N2992" i="62" s="1"/>
  <c r="O2991" i="62"/>
  <c r="M2991" i="62"/>
  <c r="N2991" i="62" s="1"/>
  <c r="O2990" i="62"/>
  <c r="M2990" i="62"/>
  <c r="N2990" i="62" s="1"/>
  <c r="O2989" i="62"/>
  <c r="M2989" i="62"/>
  <c r="N2989" i="62" s="1"/>
  <c r="O2988" i="62"/>
  <c r="M2988" i="62"/>
  <c r="N2988" i="62" s="1"/>
  <c r="O2987" i="62"/>
  <c r="M2987" i="62"/>
  <c r="N2987" i="62" s="1"/>
  <c r="O2986" i="62"/>
  <c r="M2986" i="62"/>
  <c r="N2986" i="62" s="1"/>
  <c r="O2985" i="62"/>
  <c r="M2985" i="62"/>
  <c r="N2985" i="62" s="1"/>
  <c r="O2984" i="62"/>
  <c r="M2984" i="62"/>
  <c r="N2984" i="62" s="1"/>
  <c r="O2983" i="62"/>
  <c r="M2983" i="62"/>
  <c r="N2983" i="62" s="1"/>
  <c r="O2982" i="62"/>
  <c r="M2982" i="62"/>
  <c r="N2982" i="62" s="1"/>
  <c r="O2981" i="62"/>
  <c r="M2981" i="62"/>
  <c r="N2981" i="62" s="1"/>
  <c r="O2980" i="62"/>
  <c r="M2980" i="62"/>
  <c r="N2980" i="62" s="1"/>
  <c r="O2979" i="62"/>
  <c r="M2979" i="62"/>
  <c r="N2979" i="62" s="1"/>
  <c r="O2978" i="62"/>
  <c r="M2978" i="62"/>
  <c r="N2978" i="62" s="1"/>
  <c r="O2977" i="62"/>
  <c r="M2977" i="62"/>
  <c r="N2977" i="62" s="1"/>
  <c r="O2976" i="62"/>
  <c r="M2976" i="62"/>
  <c r="N2976" i="62" s="1"/>
  <c r="O2975" i="62"/>
  <c r="M2975" i="62"/>
  <c r="N2975" i="62" s="1"/>
  <c r="O2974" i="62"/>
  <c r="M2974" i="62"/>
  <c r="N2974" i="62" s="1"/>
  <c r="O2973" i="62"/>
  <c r="M2973" i="62"/>
  <c r="N2973" i="62" s="1"/>
  <c r="O2972" i="62"/>
  <c r="M2972" i="62"/>
  <c r="N2972" i="62" s="1"/>
  <c r="O2971" i="62"/>
  <c r="M2971" i="62"/>
  <c r="N2971" i="62" s="1"/>
  <c r="O2970" i="62"/>
  <c r="M2970" i="62"/>
  <c r="N2970" i="62" s="1"/>
  <c r="O2969" i="62"/>
  <c r="M2969" i="62"/>
  <c r="N2969" i="62" s="1"/>
  <c r="O2968" i="62"/>
  <c r="M2968" i="62"/>
  <c r="N2968" i="62" s="1"/>
  <c r="O2967" i="62"/>
  <c r="M2967" i="62"/>
  <c r="N2967" i="62" s="1"/>
  <c r="O2966" i="62"/>
  <c r="M2966" i="62"/>
  <c r="N2966" i="62" s="1"/>
  <c r="O2965" i="62"/>
  <c r="M2965" i="62"/>
  <c r="N2965" i="62" s="1"/>
  <c r="O2964" i="62"/>
  <c r="M2964" i="62"/>
  <c r="N2964" i="62" s="1"/>
  <c r="O2963" i="62"/>
  <c r="M2963" i="62"/>
  <c r="N2963" i="62" s="1"/>
  <c r="O2962" i="62"/>
  <c r="M2962" i="62"/>
  <c r="N2962" i="62" s="1"/>
  <c r="O2961" i="62"/>
  <c r="M2961" i="62"/>
  <c r="N2961" i="62" s="1"/>
  <c r="O2960" i="62"/>
  <c r="M2960" i="62"/>
  <c r="N2960" i="62" s="1"/>
  <c r="O2959" i="62"/>
  <c r="M2959" i="62"/>
  <c r="N2959" i="62" s="1"/>
  <c r="O2958" i="62"/>
  <c r="M2958" i="62"/>
  <c r="N2958" i="62" s="1"/>
  <c r="O2957" i="62"/>
  <c r="M2957" i="62"/>
  <c r="N2957" i="62" s="1"/>
  <c r="O2956" i="62"/>
  <c r="M2956" i="62"/>
  <c r="N2956" i="62" s="1"/>
  <c r="O2955" i="62"/>
  <c r="M2955" i="62"/>
  <c r="N2955" i="62" s="1"/>
  <c r="O2954" i="62"/>
  <c r="M2954" i="62"/>
  <c r="N2954" i="62" s="1"/>
  <c r="O2953" i="62"/>
  <c r="M2953" i="62"/>
  <c r="N2953" i="62" s="1"/>
  <c r="O2952" i="62"/>
  <c r="M2952" i="62"/>
  <c r="N2952" i="62" s="1"/>
  <c r="O2951" i="62"/>
  <c r="M2951" i="62"/>
  <c r="N2951" i="62" s="1"/>
  <c r="O2950" i="62"/>
  <c r="M2950" i="62"/>
  <c r="N2950" i="62" s="1"/>
  <c r="O2949" i="62"/>
  <c r="M2949" i="62"/>
  <c r="N2949" i="62" s="1"/>
  <c r="O2948" i="62"/>
  <c r="M2948" i="62"/>
  <c r="N2948" i="62" s="1"/>
  <c r="O2947" i="62"/>
  <c r="M2947" i="62"/>
  <c r="N2947" i="62" s="1"/>
  <c r="O2946" i="62"/>
  <c r="M2946" i="62"/>
  <c r="N2946" i="62" s="1"/>
  <c r="O2945" i="62"/>
  <c r="M2945" i="62"/>
  <c r="N2945" i="62" s="1"/>
  <c r="O2944" i="62"/>
  <c r="M2944" i="62"/>
  <c r="N2944" i="62" s="1"/>
  <c r="O2943" i="62"/>
  <c r="M2943" i="62"/>
  <c r="N2943" i="62" s="1"/>
  <c r="O2942" i="62"/>
  <c r="M2942" i="62"/>
  <c r="N2942" i="62" s="1"/>
  <c r="O2941" i="62"/>
  <c r="M2941" i="62"/>
  <c r="N2941" i="62" s="1"/>
  <c r="O2940" i="62"/>
  <c r="M2940" i="62"/>
  <c r="N2940" i="62" s="1"/>
  <c r="O2939" i="62"/>
  <c r="M2939" i="62"/>
  <c r="N2939" i="62" s="1"/>
  <c r="O2938" i="62"/>
  <c r="M2938" i="62"/>
  <c r="N2938" i="62" s="1"/>
  <c r="O2937" i="62"/>
  <c r="M2937" i="62"/>
  <c r="N2937" i="62" s="1"/>
  <c r="O2936" i="62"/>
  <c r="M2936" i="62"/>
  <c r="N2936" i="62" s="1"/>
  <c r="O2935" i="62"/>
  <c r="M2935" i="62"/>
  <c r="N2935" i="62" s="1"/>
  <c r="O2934" i="62"/>
  <c r="M2934" i="62"/>
  <c r="N2934" i="62" s="1"/>
  <c r="O2933" i="62"/>
  <c r="M2933" i="62"/>
  <c r="N2933" i="62" s="1"/>
  <c r="O2932" i="62"/>
  <c r="M2932" i="62"/>
  <c r="N2932" i="62" s="1"/>
  <c r="O2931" i="62"/>
  <c r="M2931" i="62"/>
  <c r="N2931" i="62" s="1"/>
  <c r="O2930" i="62"/>
  <c r="M2930" i="62"/>
  <c r="N2930" i="62" s="1"/>
  <c r="O2929" i="62"/>
  <c r="M2929" i="62"/>
  <c r="N2929" i="62" s="1"/>
  <c r="O2928" i="62"/>
  <c r="M2928" i="62"/>
  <c r="N2928" i="62" s="1"/>
  <c r="O2927" i="62"/>
  <c r="M2927" i="62"/>
  <c r="N2927" i="62" s="1"/>
  <c r="O2926" i="62"/>
  <c r="M2926" i="62"/>
  <c r="N2926" i="62" s="1"/>
  <c r="O2925" i="62"/>
  <c r="M2925" i="62"/>
  <c r="N2925" i="62" s="1"/>
  <c r="O2924" i="62"/>
  <c r="M2924" i="62"/>
  <c r="N2924" i="62" s="1"/>
  <c r="O2923" i="62"/>
  <c r="M2923" i="62"/>
  <c r="N2923" i="62" s="1"/>
  <c r="O2922" i="62"/>
  <c r="M2922" i="62"/>
  <c r="N2922" i="62" s="1"/>
  <c r="O2921" i="62"/>
  <c r="M2921" i="62"/>
  <c r="N2921" i="62" s="1"/>
  <c r="O2920" i="62"/>
  <c r="M2920" i="62"/>
  <c r="N2920" i="62" s="1"/>
  <c r="O2919" i="62"/>
  <c r="M2919" i="62"/>
  <c r="N2919" i="62" s="1"/>
  <c r="O2918" i="62"/>
  <c r="M2918" i="62"/>
  <c r="N2918" i="62" s="1"/>
  <c r="O2917" i="62"/>
  <c r="M2917" i="62"/>
  <c r="N2917" i="62" s="1"/>
  <c r="O2916" i="62"/>
  <c r="M2916" i="62"/>
  <c r="N2916" i="62" s="1"/>
  <c r="O2915" i="62"/>
  <c r="M2915" i="62"/>
  <c r="N2915" i="62" s="1"/>
  <c r="O2914" i="62"/>
  <c r="M2914" i="62"/>
  <c r="N2914" i="62" s="1"/>
  <c r="O2913" i="62"/>
  <c r="M2913" i="62"/>
  <c r="N2913" i="62" s="1"/>
  <c r="O2912" i="62"/>
  <c r="M2912" i="62"/>
  <c r="N2912" i="62" s="1"/>
  <c r="O2911" i="62"/>
  <c r="M2911" i="62"/>
  <c r="N2911" i="62" s="1"/>
  <c r="O2910" i="62"/>
  <c r="M2910" i="62"/>
  <c r="N2910" i="62" s="1"/>
  <c r="O2909" i="62"/>
  <c r="M2909" i="62"/>
  <c r="N2909" i="62" s="1"/>
  <c r="O2908" i="62"/>
  <c r="M2908" i="62"/>
  <c r="N2908" i="62" s="1"/>
  <c r="O2907" i="62"/>
  <c r="M2907" i="62"/>
  <c r="N2907" i="62" s="1"/>
  <c r="O2906" i="62"/>
  <c r="M2906" i="62"/>
  <c r="N2906" i="62" s="1"/>
  <c r="O2905" i="62"/>
  <c r="M2905" i="62"/>
  <c r="N2905" i="62" s="1"/>
  <c r="O2904" i="62"/>
  <c r="M2904" i="62"/>
  <c r="N2904" i="62" s="1"/>
  <c r="O2903" i="62"/>
  <c r="M2903" i="62"/>
  <c r="N2903" i="62" s="1"/>
  <c r="O2902" i="62"/>
  <c r="M2902" i="62"/>
  <c r="N2902" i="62" s="1"/>
  <c r="O2901" i="62"/>
  <c r="M2901" i="62"/>
  <c r="N2901" i="62" s="1"/>
  <c r="O2900" i="62"/>
  <c r="M2900" i="62"/>
  <c r="N2900" i="62" s="1"/>
  <c r="O2899" i="62"/>
  <c r="M2899" i="62"/>
  <c r="N2899" i="62" s="1"/>
  <c r="O2898" i="62"/>
  <c r="M2898" i="62"/>
  <c r="N2898" i="62" s="1"/>
  <c r="O2897" i="62"/>
  <c r="M2897" i="62"/>
  <c r="N2897" i="62" s="1"/>
  <c r="O2896" i="62"/>
  <c r="M2896" i="62"/>
  <c r="N2896" i="62" s="1"/>
  <c r="O2895" i="62"/>
  <c r="M2895" i="62"/>
  <c r="N2895" i="62" s="1"/>
  <c r="O2894" i="62"/>
  <c r="M2894" i="62"/>
  <c r="N2894" i="62" s="1"/>
  <c r="O2893" i="62"/>
  <c r="M2893" i="62"/>
  <c r="N2893" i="62" s="1"/>
  <c r="O2892" i="62"/>
  <c r="M2892" i="62"/>
  <c r="N2892" i="62" s="1"/>
  <c r="O2891" i="62"/>
  <c r="M2891" i="62"/>
  <c r="N2891" i="62" s="1"/>
  <c r="O2890" i="62"/>
  <c r="M2890" i="62"/>
  <c r="N2890" i="62" s="1"/>
  <c r="O2889" i="62"/>
  <c r="M2889" i="62"/>
  <c r="N2889" i="62" s="1"/>
  <c r="O2888" i="62"/>
  <c r="M2888" i="62"/>
  <c r="N2888" i="62" s="1"/>
  <c r="O2887" i="62"/>
  <c r="M2887" i="62"/>
  <c r="N2887" i="62" s="1"/>
  <c r="O2886" i="62"/>
  <c r="M2886" i="62"/>
  <c r="N2886" i="62" s="1"/>
  <c r="O2885" i="62"/>
  <c r="M2885" i="62"/>
  <c r="N2885" i="62" s="1"/>
  <c r="O2884" i="62"/>
  <c r="M2884" i="62"/>
  <c r="N2884" i="62" s="1"/>
  <c r="O2883" i="62"/>
  <c r="M2883" i="62"/>
  <c r="N2883" i="62" s="1"/>
  <c r="O2882" i="62"/>
  <c r="M2882" i="62"/>
  <c r="N2882" i="62" s="1"/>
  <c r="O2881" i="62"/>
  <c r="M2881" i="62"/>
  <c r="N2881" i="62" s="1"/>
  <c r="O2880" i="62"/>
  <c r="M2880" i="62"/>
  <c r="N2880" i="62" s="1"/>
  <c r="O2879" i="62"/>
  <c r="M2879" i="62"/>
  <c r="N2879" i="62" s="1"/>
  <c r="O2878" i="62"/>
  <c r="M2878" i="62"/>
  <c r="N2878" i="62" s="1"/>
  <c r="O2877" i="62"/>
  <c r="M2877" i="62"/>
  <c r="N2877" i="62" s="1"/>
  <c r="O2876" i="62"/>
  <c r="M2876" i="62"/>
  <c r="N2876" i="62" s="1"/>
  <c r="O2875" i="62"/>
  <c r="M2875" i="62"/>
  <c r="N2875" i="62" s="1"/>
  <c r="O2874" i="62"/>
  <c r="M2874" i="62"/>
  <c r="N2874" i="62" s="1"/>
  <c r="O2873" i="62"/>
  <c r="M2873" i="62"/>
  <c r="N2873" i="62" s="1"/>
  <c r="O2872" i="62"/>
  <c r="M2872" i="62"/>
  <c r="N2872" i="62" s="1"/>
  <c r="O2871" i="62"/>
  <c r="M2871" i="62"/>
  <c r="N2871" i="62" s="1"/>
  <c r="O2870" i="62"/>
  <c r="M2870" i="62"/>
  <c r="N2870" i="62" s="1"/>
  <c r="O2869" i="62"/>
  <c r="M2869" i="62"/>
  <c r="N2869" i="62" s="1"/>
  <c r="O2868" i="62"/>
  <c r="M2868" i="62"/>
  <c r="N2868" i="62" s="1"/>
  <c r="O2867" i="62"/>
  <c r="M2867" i="62"/>
  <c r="N2867" i="62" s="1"/>
  <c r="O2866" i="62"/>
  <c r="M2866" i="62"/>
  <c r="N2866" i="62" s="1"/>
  <c r="O2865" i="62"/>
  <c r="M2865" i="62"/>
  <c r="N2865" i="62" s="1"/>
  <c r="O2864" i="62"/>
  <c r="M2864" i="62"/>
  <c r="N2864" i="62" s="1"/>
  <c r="O2863" i="62"/>
  <c r="M2863" i="62"/>
  <c r="N2863" i="62" s="1"/>
  <c r="O2862" i="62"/>
  <c r="M2862" i="62"/>
  <c r="N2862" i="62" s="1"/>
  <c r="O2861" i="62"/>
  <c r="M2861" i="62"/>
  <c r="N2861" i="62" s="1"/>
  <c r="O2860" i="62"/>
  <c r="M2860" i="62"/>
  <c r="N2860" i="62" s="1"/>
  <c r="O2859" i="62"/>
  <c r="M2859" i="62"/>
  <c r="N2859" i="62" s="1"/>
  <c r="O2858" i="62"/>
  <c r="M2858" i="62"/>
  <c r="N2858" i="62" s="1"/>
  <c r="O2857" i="62"/>
  <c r="M2857" i="62"/>
  <c r="N2857" i="62" s="1"/>
  <c r="O2856" i="62"/>
  <c r="M2856" i="62"/>
  <c r="N2856" i="62" s="1"/>
  <c r="O2855" i="62"/>
  <c r="M2855" i="62"/>
  <c r="N2855" i="62" s="1"/>
  <c r="O2854" i="62"/>
  <c r="M2854" i="62"/>
  <c r="N2854" i="62" s="1"/>
  <c r="O2853" i="62"/>
  <c r="M2853" i="62"/>
  <c r="N2853" i="62" s="1"/>
  <c r="O2852" i="62"/>
  <c r="M2852" i="62"/>
  <c r="N2852" i="62" s="1"/>
  <c r="O2851" i="62"/>
  <c r="M2851" i="62"/>
  <c r="N2851" i="62" s="1"/>
  <c r="O2850" i="62"/>
  <c r="M2850" i="62"/>
  <c r="N2850" i="62" s="1"/>
  <c r="O2849" i="62"/>
  <c r="M2849" i="62"/>
  <c r="N2849" i="62" s="1"/>
  <c r="O2848" i="62"/>
  <c r="M2848" i="62"/>
  <c r="N2848" i="62" s="1"/>
  <c r="O2847" i="62"/>
  <c r="M2847" i="62"/>
  <c r="N2847" i="62" s="1"/>
  <c r="O2846" i="62"/>
  <c r="M2846" i="62"/>
  <c r="N2846" i="62" s="1"/>
  <c r="O2845" i="62"/>
  <c r="M2845" i="62"/>
  <c r="N2845" i="62" s="1"/>
  <c r="O2844" i="62"/>
  <c r="M2844" i="62"/>
  <c r="N2844" i="62" s="1"/>
  <c r="O2843" i="62"/>
  <c r="M2843" i="62"/>
  <c r="N2843" i="62" s="1"/>
  <c r="O2842" i="62"/>
  <c r="M2842" i="62"/>
  <c r="N2842" i="62" s="1"/>
  <c r="O2841" i="62"/>
  <c r="M2841" i="62"/>
  <c r="N2841" i="62" s="1"/>
  <c r="O2840" i="62"/>
  <c r="M2840" i="62"/>
  <c r="N2840" i="62" s="1"/>
  <c r="O2839" i="62"/>
  <c r="M2839" i="62"/>
  <c r="N2839" i="62" s="1"/>
  <c r="O2838" i="62"/>
  <c r="M2838" i="62"/>
  <c r="N2838" i="62" s="1"/>
  <c r="O2837" i="62"/>
  <c r="M2837" i="62"/>
  <c r="N2837" i="62" s="1"/>
  <c r="O2836" i="62"/>
  <c r="M2836" i="62"/>
  <c r="N2836" i="62" s="1"/>
  <c r="O2835" i="62"/>
  <c r="M2835" i="62"/>
  <c r="N2835" i="62" s="1"/>
  <c r="O2834" i="62"/>
  <c r="M2834" i="62"/>
  <c r="N2834" i="62" s="1"/>
  <c r="O2833" i="62"/>
  <c r="M2833" i="62"/>
  <c r="N2833" i="62" s="1"/>
  <c r="O2832" i="62"/>
  <c r="M2832" i="62"/>
  <c r="N2832" i="62" s="1"/>
  <c r="O2831" i="62"/>
  <c r="M2831" i="62"/>
  <c r="N2831" i="62" s="1"/>
  <c r="O2830" i="62"/>
  <c r="M2830" i="62"/>
  <c r="N2830" i="62" s="1"/>
  <c r="O2829" i="62"/>
  <c r="M2829" i="62"/>
  <c r="N2829" i="62" s="1"/>
  <c r="O2828" i="62"/>
  <c r="M2828" i="62"/>
  <c r="N2828" i="62" s="1"/>
  <c r="O2827" i="62"/>
  <c r="M2827" i="62"/>
  <c r="N2827" i="62" s="1"/>
  <c r="O2826" i="62"/>
  <c r="M2826" i="62"/>
  <c r="N2826" i="62" s="1"/>
  <c r="O2825" i="62"/>
  <c r="M2825" i="62"/>
  <c r="N2825" i="62" s="1"/>
  <c r="O2824" i="62"/>
  <c r="M2824" i="62"/>
  <c r="N2824" i="62" s="1"/>
  <c r="O2823" i="62"/>
  <c r="M2823" i="62"/>
  <c r="N2823" i="62" s="1"/>
  <c r="O2822" i="62"/>
  <c r="M2822" i="62"/>
  <c r="N2822" i="62" s="1"/>
  <c r="O2821" i="62"/>
  <c r="M2821" i="62"/>
  <c r="N2821" i="62" s="1"/>
  <c r="O2820" i="62"/>
  <c r="M2820" i="62"/>
  <c r="N2820" i="62" s="1"/>
  <c r="O2819" i="62"/>
  <c r="M2819" i="62"/>
  <c r="N2819" i="62" s="1"/>
  <c r="O2818" i="62"/>
  <c r="M2818" i="62"/>
  <c r="N2818" i="62" s="1"/>
  <c r="O2817" i="62"/>
  <c r="M2817" i="62"/>
  <c r="N2817" i="62" s="1"/>
  <c r="O2816" i="62"/>
  <c r="M2816" i="62"/>
  <c r="N2816" i="62" s="1"/>
  <c r="O2815" i="62"/>
  <c r="M2815" i="62"/>
  <c r="N2815" i="62" s="1"/>
  <c r="O2814" i="62"/>
  <c r="M2814" i="62"/>
  <c r="N2814" i="62" s="1"/>
  <c r="O2813" i="62"/>
  <c r="M2813" i="62"/>
  <c r="N2813" i="62" s="1"/>
  <c r="O2812" i="62"/>
  <c r="M2812" i="62"/>
  <c r="N2812" i="62" s="1"/>
  <c r="O2811" i="62"/>
  <c r="M2811" i="62"/>
  <c r="N2811" i="62" s="1"/>
  <c r="O2810" i="62"/>
  <c r="M2810" i="62"/>
  <c r="N2810" i="62" s="1"/>
  <c r="O2809" i="62"/>
  <c r="M2809" i="62"/>
  <c r="N2809" i="62" s="1"/>
  <c r="O2808" i="62"/>
  <c r="M2808" i="62"/>
  <c r="N2808" i="62" s="1"/>
  <c r="O2807" i="62"/>
  <c r="M2807" i="62"/>
  <c r="N2807" i="62" s="1"/>
  <c r="O2806" i="62"/>
  <c r="M2806" i="62"/>
  <c r="N2806" i="62" s="1"/>
  <c r="O2805" i="62"/>
  <c r="M2805" i="62"/>
  <c r="N2805" i="62" s="1"/>
  <c r="O2804" i="62"/>
  <c r="M2804" i="62"/>
  <c r="N2804" i="62" s="1"/>
  <c r="O2803" i="62"/>
  <c r="M2803" i="62"/>
  <c r="N2803" i="62" s="1"/>
  <c r="O2802" i="62"/>
  <c r="M2802" i="62"/>
  <c r="N2802" i="62" s="1"/>
  <c r="O2801" i="62"/>
  <c r="M2801" i="62"/>
  <c r="N2801" i="62" s="1"/>
  <c r="O2800" i="62"/>
  <c r="M2800" i="62"/>
  <c r="N2800" i="62" s="1"/>
  <c r="O2799" i="62"/>
  <c r="M2799" i="62"/>
  <c r="N2799" i="62" s="1"/>
  <c r="O2798" i="62"/>
  <c r="M2798" i="62"/>
  <c r="N2798" i="62" s="1"/>
  <c r="O2797" i="62"/>
  <c r="M2797" i="62"/>
  <c r="N2797" i="62" s="1"/>
  <c r="O2796" i="62"/>
  <c r="M2796" i="62"/>
  <c r="N2796" i="62" s="1"/>
  <c r="O2795" i="62"/>
  <c r="M2795" i="62"/>
  <c r="N2795" i="62" s="1"/>
  <c r="O2794" i="62"/>
  <c r="M2794" i="62"/>
  <c r="N2794" i="62" s="1"/>
  <c r="O2793" i="62"/>
  <c r="M2793" i="62"/>
  <c r="N2793" i="62" s="1"/>
  <c r="O2792" i="62"/>
  <c r="M2792" i="62"/>
  <c r="N2792" i="62" s="1"/>
  <c r="O2791" i="62"/>
  <c r="M2791" i="62"/>
  <c r="N2791" i="62" s="1"/>
  <c r="O2790" i="62"/>
  <c r="M2790" i="62"/>
  <c r="N2790" i="62" s="1"/>
  <c r="O2789" i="62"/>
  <c r="M2789" i="62"/>
  <c r="N2789" i="62" s="1"/>
  <c r="O2788" i="62"/>
  <c r="M2788" i="62"/>
  <c r="N2788" i="62" s="1"/>
  <c r="O2787" i="62"/>
  <c r="M2787" i="62"/>
  <c r="N2787" i="62" s="1"/>
  <c r="O2786" i="62"/>
  <c r="M2786" i="62"/>
  <c r="N2786" i="62" s="1"/>
  <c r="O2785" i="62"/>
  <c r="M2785" i="62"/>
  <c r="N2785" i="62" s="1"/>
  <c r="O2784" i="62"/>
  <c r="M2784" i="62"/>
  <c r="N2784" i="62" s="1"/>
  <c r="O2783" i="62"/>
  <c r="M2783" i="62"/>
  <c r="N2783" i="62" s="1"/>
  <c r="O2782" i="62"/>
  <c r="M2782" i="62"/>
  <c r="N2782" i="62" s="1"/>
  <c r="O2781" i="62"/>
  <c r="M2781" i="62"/>
  <c r="N2781" i="62" s="1"/>
  <c r="O2780" i="62"/>
  <c r="M2780" i="62"/>
  <c r="N2780" i="62" s="1"/>
  <c r="O2779" i="62"/>
  <c r="M2779" i="62"/>
  <c r="N2779" i="62" s="1"/>
  <c r="O2778" i="62"/>
  <c r="M2778" i="62"/>
  <c r="N2778" i="62" s="1"/>
  <c r="O2777" i="62"/>
  <c r="M2777" i="62"/>
  <c r="N2777" i="62" s="1"/>
  <c r="O2776" i="62"/>
  <c r="M2776" i="62"/>
  <c r="N2776" i="62" s="1"/>
  <c r="O2775" i="62"/>
  <c r="M2775" i="62"/>
  <c r="N2775" i="62" s="1"/>
  <c r="O2774" i="62"/>
  <c r="M2774" i="62"/>
  <c r="N2774" i="62" s="1"/>
  <c r="O2773" i="62"/>
  <c r="M2773" i="62"/>
  <c r="N2773" i="62" s="1"/>
  <c r="O2772" i="62"/>
  <c r="M2772" i="62"/>
  <c r="N2772" i="62" s="1"/>
  <c r="O2771" i="62"/>
  <c r="M2771" i="62"/>
  <c r="N2771" i="62" s="1"/>
  <c r="O2770" i="62"/>
  <c r="M2770" i="62"/>
  <c r="N2770" i="62" s="1"/>
  <c r="O2769" i="62"/>
  <c r="M2769" i="62"/>
  <c r="N2769" i="62" s="1"/>
  <c r="O2768" i="62"/>
  <c r="M2768" i="62"/>
  <c r="N2768" i="62" s="1"/>
  <c r="O2767" i="62"/>
  <c r="M2767" i="62"/>
  <c r="N2767" i="62" s="1"/>
  <c r="O2766" i="62"/>
  <c r="M2766" i="62"/>
  <c r="N2766" i="62" s="1"/>
  <c r="O2765" i="62"/>
  <c r="M2765" i="62"/>
  <c r="N2765" i="62" s="1"/>
  <c r="O2764" i="62"/>
  <c r="M2764" i="62"/>
  <c r="N2764" i="62" s="1"/>
  <c r="O2763" i="62"/>
  <c r="M2763" i="62"/>
  <c r="N2763" i="62" s="1"/>
  <c r="O2762" i="62"/>
  <c r="M2762" i="62"/>
  <c r="N2762" i="62" s="1"/>
  <c r="O2761" i="62"/>
  <c r="M2761" i="62"/>
  <c r="N2761" i="62" s="1"/>
  <c r="O2760" i="62"/>
  <c r="M2760" i="62"/>
  <c r="N2760" i="62" s="1"/>
  <c r="O2759" i="62"/>
  <c r="M2759" i="62"/>
  <c r="N2759" i="62" s="1"/>
  <c r="O2758" i="62"/>
  <c r="M2758" i="62"/>
  <c r="N2758" i="62" s="1"/>
  <c r="O2757" i="62"/>
  <c r="M2757" i="62"/>
  <c r="N2757" i="62" s="1"/>
  <c r="O2756" i="62"/>
  <c r="M2756" i="62"/>
  <c r="N2756" i="62" s="1"/>
  <c r="O2755" i="62"/>
  <c r="M2755" i="62"/>
  <c r="N2755" i="62" s="1"/>
  <c r="O2754" i="62"/>
  <c r="M2754" i="62"/>
  <c r="N2754" i="62" s="1"/>
  <c r="O2753" i="62"/>
  <c r="M2753" i="62"/>
  <c r="N2753" i="62" s="1"/>
  <c r="O2752" i="62"/>
  <c r="M2752" i="62"/>
  <c r="N2752" i="62" s="1"/>
  <c r="O2751" i="62"/>
  <c r="M2751" i="62"/>
  <c r="N2751" i="62" s="1"/>
  <c r="O2750" i="62"/>
  <c r="M2750" i="62"/>
  <c r="N2750" i="62" s="1"/>
  <c r="O2749" i="62"/>
  <c r="M2749" i="62"/>
  <c r="N2749" i="62" s="1"/>
  <c r="O2748" i="62"/>
  <c r="M2748" i="62"/>
  <c r="N2748" i="62" s="1"/>
  <c r="O2747" i="62"/>
  <c r="M2747" i="62"/>
  <c r="N2747" i="62" s="1"/>
  <c r="O2746" i="62"/>
  <c r="M2746" i="62"/>
  <c r="N2746" i="62" s="1"/>
  <c r="O2745" i="62"/>
  <c r="M2745" i="62"/>
  <c r="N2745" i="62" s="1"/>
  <c r="O2744" i="62"/>
  <c r="M2744" i="62"/>
  <c r="N2744" i="62" s="1"/>
  <c r="O2743" i="62"/>
  <c r="M2743" i="62"/>
  <c r="N2743" i="62" s="1"/>
  <c r="O2742" i="62"/>
  <c r="M2742" i="62"/>
  <c r="N2742" i="62" s="1"/>
  <c r="O2741" i="62"/>
  <c r="M2741" i="62"/>
  <c r="N2741" i="62" s="1"/>
  <c r="O2740" i="62"/>
  <c r="M2740" i="62"/>
  <c r="N2740" i="62" s="1"/>
  <c r="O2739" i="62"/>
  <c r="M2739" i="62"/>
  <c r="N2739" i="62" s="1"/>
  <c r="O2738" i="62"/>
  <c r="M2738" i="62"/>
  <c r="N2738" i="62" s="1"/>
  <c r="O2737" i="62"/>
  <c r="M2737" i="62"/>
  <c r="N2737" i="62" s="1"/>
  <c r="O2736" i="62"/>
  <c r="M2736" i="62"/>
  <c r="N2736" i="62" s="1"/>
  <c r="O2735" i="62"/>
  <c r="M2735" i="62"/>
  <c r="N2735" i="62" s="1"/>
  <c r="O2734" i="62"/>
  <c r="M2734" i="62"/>
  <c r="N2734" i="62" s="1"/>
  <c r="O2733" i="62"/>
  <c r="M2733" i="62"/>
  <c r="N2733" i="62" s="1"/>
  <c r="O2732" i="62"/>
  <c r="M2732" i="62"/>
  <c r="N2732" i="62" s="1"/>
  <c r="O2731" i="62"/>
  <c r="M2731" i="62"/>
  <c r="N2731" i="62" s="1"/>
  <c r="O2730" i="62"/>
  <c r="M2730" i="62"/>
  <c r="N2730" i="62" s="1"/>
  <c r="O2729" i="62"/>
  <c r="M2729" i="62"/>
  <c r="N2729" i="62" s="1"/>
  <c r="O2728" i="62"/>
  <c r="M2728" i="62"/>
  <c r="N2728" i="62" s="1"/>
  <c r="O2727" i="62"/>
  <c r="M2727" i="62"/>
  <c r="N2727" i="62" s="1"/>
  <c r="O2726" i="62"/>
  <c r="M2726" i="62"/>
  <c r="N2726" i="62" s="1"/>
  <c r="O2725" i="62"/>
  <c r="M2725" i="62"/>
  <c r="N2725" i="62" s="1"/>
  <c r="O2724" i="62"/>
  <c r="M2724" i="62"/>
  <c r="N2724" i="62" s="1"/>
  <c r="O2723" i="62"/>
  <c r="M2723" i="62"/>
  <c r="N2723" i="62" s="1"/>
  <c r="O2722" i="62"/>
  <c r="M2722" i="62"/>
  <c r="N2722" i="62" s="1"/>
  <c r="O2721" i="62"/>
  <c r="M2721" i="62"/>
  <c r="N2721" i="62" s="1"/>
  <c r="O2720" i="62"/>
  <c r="M2720" i="62"/>
  <c r="N2720" i="62" s="1"/>
  <c r="O2719" i="62"/>
  <c r="M2719" i="62"/>
  <c r="N2719" i="62" s="1"/>
  <c r="O2718" i="62"/>
  <c r="M2718" i="62"/>
  <c r="N2718" i="62" s="1"/>
  <c r="O2717" i="62"/>
  <c r="M2717" i="62"/>
  <c r="N2717" i="62" s="1"/>
  <c r="O2716" i="62"/>
  <c r="M2716" i="62"/>
  <c r="N2716" i="62" s="1"/>
  <c r="O2715" i="62"/>
  <c r="M2715" i="62"/>
  <c r="N2715" i="62" s="1"/>
  <c r="O2714" i="62"/>
  <c r="M2714" i="62"/>
  <c r="N2714" i="62" s="1"/>
  <c r="O2713" i="62"/>
  <c r="M2713" i="62"/>
  <c r="N2713" i="62" s="1"/>
  <c r="O2712" i="62"/>
  <c r="M2712" i="62"/>
  <c r="N2712" i="62" s="1"/>
  <c r="O2711" i="62"/>
  <c r="M2711" i="62"/>
  <c r="N2711" i="62" s="1"/>
  <c r="O2710" i="62"/>
  <c r="M2710" i="62"/>
  <c r="N2710" i="62" s="1"/>
  <c r="O2709" i="62"/>
  <c r="M2709" i="62"/>
  <c r="N2709" i="62" s="1"/>
  <c r="O2708" i="62"/>
  <c r="M2708" i="62"/>
  <c r="N2708" i="62" s="1"/>
  <c r="O2707" i="62"/>
  <c r="M2707" i="62"/>
  <c r="N2707" i="62" s="1"/>
  <c r="O2706" i="62"/>
  <c r="M2706" i="62"/>
  <c r="N2706" i="62" s="1"/>
  <c r="O2705" i="62"/>
  <c r="M2705" i="62"/>
  <c r="N2705" i="62" s="1"/>
  <c r="O2704" i="62"/>
  <c r="M2704" i="62"/>
  <c r="N2704" i="62" s="1"/>
  <c r="O2703" i="62"/>
  <c r="M2703" i="62"/>
  <c r="N2703" i="62" s="1"/>
  <c r="O2702" i="62"/>
  <c r="M2702" i="62"/>
  <c r="N2702" i="62" s="1"/>
  <c r="O2701" i="62"/>
  <c r="M2701" i="62"/>
  <c r="N2701" i="62" s="1"/>
  <c r="O2700" i="62"/>
  <c r="M2700" i="62"/>
  <c r="N2700" i="62" s="1"/>
  <c r="O2699" i="62"/>
  <c r="M2699" i="62"/>
  <c r="N2699" i="62" s="1"/>
  <c r="O2698" i="62"/>
  <c r="M2698" i="62"/>
  <c r="N2698" i="62" s="1"/>
  <c r="O2697" i="62"/>
  <c r="M2697" i="62"/>
  <c r="N2697" i="62" s="1"/>
  <c r="O2696" i="62"/>
  <c r="M2696" i="62"/>
  <c r="N2696" i="62" s="1"/>
  <c r="O2695" i="62"/>
  <c r="M2695" i="62"/>
  <c r="N2695" i="62" s="1"/>
  <c r="O2694" i="62"/>
  <c r="M2694" i="62"/>
  <c r="N2694" i="62" s="1"/>
  <c r="O2693" i="62"/>
  <c r="M2693" i="62"/>
  <c r="N2693" i="62" s="1"/>
  <c r="O2692" i="62"/>
  <c r="M2692" i="62"/>
  <c r="N2692" i="62" s="1"/>
  <c r="O2691" i="62"/>
  <c r="M2691" i="62"/>
  <c r="N2691" i="62" s="1"/>
  <c r="O2690" i="62"/>
  <c r="M2690" i="62"/>
  <c r="N2690" i="62" s="1"/>
  <c r="O2689" i="62"/>
  <c r="M2689" i="62"/>
  <c r="N2689" i="62" s="1"/>
  <c r="O2688" i="62"/>
  <c r="M2688" i="62"/>
  <c r="N2688" i="62" s="1"/>
  <c r="O2687" i="62"/>
  <c r="M2687" i="62"/>
  <c r="N2687" i="62" s="1"/>
  <c r="O2686" i="62"/>
  <c r="M2686" i="62"/>
  <c r="N2686" i="62" s="1"/>
  <c r="O2685" i="62"/>
  <c r="M2685" i="62"/>
  <c r="N2685" i="62" s="1"/>
  <c r="O2684" i="62"/>
  <c r="M2684" i="62"/>
  <c r="N2684" i="62" s="1"/>
  <c r="O2683" i="62"/>
  <c r="M2683" i="62"/>
  <c r="N2683" i="62" s="1"/>
  <c r="O2682" i="62"/>
  <c r="M2682" i="62"/>
  <c r="N2682" i="62" s="1"/>
  <c r="O2681" i="62"/>
  <c r="M2681" i="62"/>
  <c r="N2681" i="62" s="1"/>
  <c r="O2680" i="62"/>
  <c r="M2680" i="62"/>
  <c r="N2680" i="62" s="1"/>
  <c r="O2679" i="62"/>
  <c r="M2679" i="62"/>
  <c r="N2679" i="62" s="1"/>
  <c r="O2678" i="62"/>
  <c r="M2678" i="62"/>
  <c r="N2678" i="62" s="1"/>
  <c r="O2677" i="62"/>
  <c r="M2677" i="62"/>
  <c r="N2677" i="62" s="1"/>
  <c r="O2676" i="62"/>
  <c r="M2676" i="62"/>
  <c r="N2676" i="62" s="1"/>
  <c r="O2675" i="62"/>
  <c r="M2675" i="62"/>
  <c r="N2675" i="62" s="1"/>
  <c r="O2674" i="62"/>
  <c r="M2674" i="62"/>
  <c r="N2674" i="62" s="1"/>
  <c r="O2673" i="62"/>
  <c r="M2673" i="62"/>
  <c r="N2673" i="62" s="1"/>
  <c r="O2672" i="62"/>
  <c r="M2672" i="62"/>
  <c r="N2672" i="62" s="1"/>
  <c r="O2671" i="62"/>
  <c r="M2671" i="62"/>
  <c r="N2671" i="62" s="1"/>
  <c r="O2670" i="62"/>
  <c r="M2670" i="62"/>
  <c r="N2670" i="62" s="1"/>
  <c r="O2669" i="62"/>
  <c r="M2669" i="62"/>
  <c r="N2669" i="62" s="1"/>
  <c r="O2668" i="62"/>
  <c r="M2668" i="62"/>
  <c r="N2668" i="62" s="1"/>
  <c r="O2667" i="62"/>
  <c r="M2667" i="62"/>
  <c r="N2667" i="62" s="1"/>
  <c r="O2666" i="62"/>
  <c r="M2666" i="62"/>
  <c r="N2666" i="62" s="1"/>
  <c r="O2665" i="62"/>
  <c r="M2665" i="62"/>
  <c r="N2665" i="62" s="1"/>
  <c r="O2664" i="62"/>
  <c r="M2664" i="62"/>
  <c r="N2664" i="62" s="1"/>
  <c r="O2663" i="62"/>
  <c r="M2663" i="62"/>
  <c r="N2663" i="62" s="1"/>
  <c r="O2662" i="62"/>
  <c r="M2662" i="62"/>
  <c r="N2662" i="62" s="1"/>
  <c r="O2661" i="62"/>
  <c r="M2661" i="62"/>
  <c r="N2661" i="62" s="1"/>
  <c r="O2660" i="62"/>
  <c r="M2660" i="62"/>
  <c r="N2660" i="62" s="1"/>
  <c r="O2659" i="62"/>
  <c r="M2659" i="62"/>
  <c r="N2659" i="62" s="1"/>
  <c r="O2658" i="62"/>
  <c r="M2658" i="62"/>
  <c r="N2658" i="62" s="1"/>
  <c r="O2657" i="62"/>
  <c r="M2657" i="62"/>
  <c r="N2657" i="62" s="1"/>
  <c r="O2656" i="62"/>
  <c r="M2656" i="62"/>
  <c r="N2656" i="62" s="1"/>
  <c r="O2655" i="62"/>
  <c r="M2655" i="62"/>
  <c r="N2655" i="62" s="1"/>
  <c r="O2654" i="62"/>
  <c r="M2654" i="62"/>
  <c r="N2654" i="62" s="1"/>
  <c r="O2653" i="62"/>
  <c r="M2653" i="62"/>
  <c r="N2653" i="62" s="1"/>
  <c r="O2652" i="62"/>
  <c r="M2652" i="62"/>
  <c r="N2652" i="62" s="1"/>
  <c r="O2651" i="62"/>
  <c r="M2651" i="62"/>
  <c r="N2651" i="62" s="1"/>
  <c r="O2650" i="62"/>
  <c r="M2650" i="62"/>
  <c r="N2650" i="62" s="1"/>
  <c r="O2649" i="62"/>
  <c r="M2649" i="62"/>
  <c r="N2649" i="62" s="1"/>
  <c r="O2648" i="62"/>
  <c r="M2648" i="62"/>
  <c r="N2648" i="62" s="1"/>
  <c r="O2647" i="62"/>
  <c r="M2647" i="62"/>
  <c r="N2647" i="62" s="1"/>
  <c r="O2646" i="62"/>
  <c r="M2646" i="62"/>
  <c r="N2646" i="62" s="1"/>
  <c r="O2645" i="62"/>
  <c r="M2645" i="62"/>
  <c r="N2645" i="62" s="1"/>
  <c r="O2644" i="62"/>
  <c r="M2644" i="62"/>
  <c r="N2644" i="62" s="1"/>
  <c r="O2643" i="62"/>
  <c r="M2643" i="62"/>
  <c r="N2643" i="62" s="1"/>
  <c r="O2642" i="62"/>
  <c r="M2642" i="62"/>
  <c r="N2642" i="62" s="1"/>
  <c r="O2641" i="62"/>
  <c r="M2641" i="62"/>
  <c r="N2641" i="62" s="1"/>
  <c r="O2640" i="62"/>
  <c r="M2640" i="62"/>
  <c r="N2640" i="62" s="1"/>
  <c r="O2639" i="62"/>
  <c r="M2639" i="62"/>
  <c r="N2639" i="62" s="1"/>
  <c r="O2638" i="62"/>
  <c r="M2638" i="62"/>
  <c r="N2638" i="62" s="1"/>
  <c r="O2637" i="62"/>
  <c r="M2637" i="62"/>
  <c r="N2637" i="62" s="1"/>
  <c r="O2636" i="62"/>
  <c r="M2636" i="62"/>
  <c r="N2636" i="62" s="1"/>
  <c r="O2635" i="62"/>
  <c r="M2635" i="62"/>
  <c r="N2635" i="62" s="1"/>
  <c r="O2634" i="62"/>
  <c r="M2634" i="62"/>
  <c r="N2634" i="62" s="1"/>
  <c r="O2633" i="62"/>
  <c r="M2633" i="62"/>
  <c r="N2633" i="62" s="1"/>
  <c r="O2632" i="62"/>
  <c r="M2632" i="62"/>
  <c r="N2632" i="62" s="1"/>
  <c r="O2631" i="62"/>
  <c r="M2631" i="62"/>
  <c r="N2631" i="62" s="1"/>
  <c r="O2630" i="62"/>
  <c r="M2630" i="62"/>
  <c r="N2630" i="62" s="1"/>
  <c r="O2629" i="62"/>
  <c r="M2629" i="62"/>
  <c r="N2629" i="62" s="1"/>
  <c r="O2628" i="62"/>
  <c r="M2628" i="62"/>
  <c r="N2628" i="62" s="1"/>
  <c r="O2627" i="62"/>
  <c r="M2627" i="62"/>
  <c r="N2627" i="62" s="1"/>
  <c r="O2626" i="62"/>
  <c r="M2626" i="62"/>
  <c r="N2626" i="62" s="1"/>
  <c r="O2625" i="62"/>
  <c r="M2625" i="62"/>
  <c r="N2625" i="62" s="1"/>
  <c r="O2624" i="62"/>
  <c r="M2624" i="62"/>
  <c r="N2624" i="62" s="1"/>
  <c r="O2623" i="62"/>
  <c r="M2623" i="62"/>
  <c r="N2623" i="62" s="1"/>
  <c r="O2622" i="62"/>
  <c r="M2622" i="62"/>
  <c r="N2622" i="62" s="1"/>
  <c r="O2621" i="62"/>
  <c r="M2621" i="62"/>
  <c r="N2621" i="62" s="1"/>
  <c r="O2620" i="62"/>
  <c r="M2620" i="62"/>
  <c r="N2620" i="62" s="1"/>
  <c r="O2619" i="62"/>
  <c r="M2619" i="62"/>
  <c r="N2619" i="62" s="1"/>
  <c r="O2618" i="62"/>
  <c r="M2618" i="62"/>
  <c r="N2618" i="62" s="1"/>
  <c r="O2617" i="62"/>
  <c r="M2617" i="62"/>
  <c r="N2617" i="62" s="1"/>
  <c r="O2616" i="62"/>
  <c r="M2616" i="62"/>
  <c r="N2616" i="62" s="1"/>
  <c r="O2615" i="62"/>
  <c r="M2615" i="62"/>
  <c r="N2615" i="62" s="1"/>
  <c r="O2614" i="62"/>
  <c r="M2614" i="62"/>
  <c r="N2614" i="62" s="1"/>
  <c r="O2613" i="62"/>
  <c r="M2613" i="62"/>
  <c r="N2613" i="62" s="1"/>
  <c r="O2612" i="62"/>
  <c r="M2612" i="62"/>
  <c r="N2612" i="62" s="1"/>
  <c r="O2611" i="62"/>
  <c r="M2611" i="62"/>
  <c r="N2611" i="62" s="1"/>
  <c r="O2610" i="62"/>
  <c r="M2610" i="62"/>
  <c r="N2610" i="62" s="1"/>
  <c r="O2609" i="62"/>
  <c r="M2609" i="62"/>
  <c r="N2609" i="62" s="1"/>
  <c r="O2608" i="62"/>
  <c r="M2608" i="62"/>
  <c r="N2608" i="62" s="1"/>
  <c r="O2607" i="62"/>
  <c r="M2607" i="62"/>
  <c r="N2607" i="62" s="1"/>
  <c r="O2606" i="62"/>
  <c r="M2606" i="62"/>
  <c r="N2606" i="62" s="1"/>
  <c r="O2605" i="62"/>
  <c r="M2605" i="62"/>
  <c r="N2605" i="62" s="1"/>
  <c r="O2604" i="62"/>
  <c r="M2604" i="62"/>
  <c r="N2604" i="62" s="1"/>
  <c r="O2603" i="62"/>
  <c r="M2603" i="62"/>
  <c r="N2603" i="62" s="1"/>
  <c r="O2602" i="62"/>
  <c r="M2602" i="62"/>
  <c r="N2602" i="62" s="1"/>
  <c r="O2601" i="62"/>
  <c r="M2601" i="62"/>
  <c r="N2601" i="62" s="1"/>
  <c r="O2600" i="62"/>
  <c r="M2600" i="62"/>
  <c r="N2600" i="62" s="1"/>
  <c r="O2599" i="62"/>
  <c r="M2599" i="62"/>
  <c r="N2599" i="62" s="1"/>
  <c r="O2598" i="62"/>
  <c r="M2598" i="62"/>
  <c r="N2598" i="62" s="1"/>
  <c r="O2597" i="62"/>
  <c r="M2597" i="62"/>
  <c r="N2597" i="62" s="1"/>
  <c r="O2596" i="62"/>
  <c r="M2596" i="62"/>
  <c r="N2596" i="62" s="1"/>
  <c r="O2595" i="62"/>
  <c r="M2595" i="62"/>
  <c r="N2595" i="62" s="1"/>
  <c r="O2594" i="62"/>
  <c r="M2594" i="62"/>
  <c r="N2594" i="62" s="1"/>
  <c r="O2593" i="62"/>
  <c r="M2593" i="62"/>
  <c r="N2593" i="62" s="1"/>
  <c r="O2592" i="62"/>
  <c r="M2592" i="62"/>
  <c r="N2592" i="62" s="1"/>
  <c r="O2591" i="62"/>
  <c r="M2591" i="62"/>
  <c r="N2591" i="62" s="1"/>
  <c r="O2590" i="62"/>
  <c r="M2590" i="62"/>
  <c r="N2590" i="62" s="1"/>
  <c r="O2589" i="62"/>
  <c r="M2589" i="62"/>
  <c r="N2589" i="62" s="1"/>
  <c r="O2588" i="62"/>
  <c r="M2588" i="62"/>
  <c r="N2588" i="62" s="1"/>
  <c r="O2587" i="62"/>
  <c r="M2587" i="62"/>
  <c r="N2587" i="62" s="1"/>
  <c r="O2586" i="62"/>
  <c r="M2586" i="62"/>
  <c r="N2586" i="62" s="1"/>
  <c r="O2585" i="62"/>
  <c r="M2585" i="62"/>
  <c r="N2585" i="62" s="1"/>
  <c r="O2584" i="62"/>
  <c r="M2584" i="62"/>
  <c r="N2584" i="62" s="1"/>
  <c r="O2583" i="62"/>
  <c r="M2583" i="62"/>
  <c r="N2583" i="62" s="1"/>
  <c r="O2582" i="62"/>
  <c r="M2582" i="62"/>
  <c r="N2582" i="62" s="1"/>
  <c r="O2581" i="62"/>
  <c r="M2581" i="62"/>
  <c r="N2581" i="62" s="1"/>
  <c r="O2580" i="62"/>
  <c r="M2580" i="62"/>
  <c r="N2580" i="62" s="1"/>
  <c r="O2579" i="62"/>
  <c r="M2579" i="62"/>
  <c r="N2579" i="62" s="1"/>
  <c r="O2578" i="62"/>
  <c r="M2578" i="62"/>
  <c r="N2578" i="62" s="1"/>
  <c r="O2577" i="62"/>
  <c r="M2577" i="62"/>
  <c r="N2577" i="62" s="1"/>
  <c r="O2576" i="62"/>
  <c r="M2576" i="62"/>
  <c r="N2576" i="62" s="1"/>
  <c r="O2575" i="62"/>
  <c r="M2575" i="62"/>
  <c r="N2575" i="62" s="1"/>
  <c r="O2574" i="62"/>
  <c r="M2574" i="62"/>
  <c r="N2574" i="62" s="1"/>
  <c r="O2573" i="62"/>
  <c r="M2573" i="62"/>
  <c r="N2573" i="62" s="1"/>
  <c r="O2572" i="62"/>
  <c r="M2572" i="62"/>
  <c r="N2572" i="62" s="1"/>
  <c r="O2571" i="62"/>
  <c r="M2571" i="62"/>
  <c r="N2571" i="62" s="1"/>
  <c r="O2570" i="62"/>
  <c r="M2570" i="62"/>
  <c r="N2570" i="62" s="1"/>
  <c r="O2569" i="62"/>
  <c r="M2569" i="62"/>
  <c r="N2569" i="62" s="1"/>
  <c r="O2568" i="62"/>
  <c r="M2568" i="62"/>
  <c r="N2568" i="62" s="1"/>
  <c r="O2567" i="62"/>
  <c r="M2567" i="62"/>
  <c r="N2567" i="62" s="1"/>
  <c r="O2566" i="62"/>
  <c r="M2566" i="62"/>
  <c r="N2566" i="62" s="1"/>
  <c r="O2565" i="62"/>
  <c r="M2565" i="62"/>
  <c r="N2565" i="62" s="1"/>
  <c r="O2564" i="62"/>
  <c r="M2564" i="62"/>
  <c r="N2564" i="62" s="1"/>
  <c r="O2563" i="62"/>
  <c r="M2563" i="62"/>
  <c r="N2563" i="62" s="1"/>
  <c r="O2562" i="62"/>
  <c r="M2562" i="62"/>
  <c r="N2562" i="62" s="1"/>
  <c r="O2561" i="62"/>
  <c r="M2561" i="62"/>
  <c r="N2561" i="62" s="1"/>
  <c r="O2560" i="62"/>
  <c r="M2560" i="62"/>
  <c r="N2560" i="62" s="1"/>
  <c r="O2559" i="62"/>
  <c r="M2559" i="62"/>
  <c r="N2559" i="62" s="1"/>
  <c r="O2558" i="62"/>
  <c r="M2558" i="62"/>
  <c r="N2558" i="62" s="1"/>
  <c r="O2557" i="62"/>
  <c r="M2557" i="62"/>
  <c r="N2557" i="62" s="1"/>
  <c r="O2556" i="62"/>
  <c r="M2556" i="62"/>
  <c r="N2556" i="62" s="1"/>
  <c r="O2555" i="62"/>
  <c r="M2555" i="62"/>
  <c r="N2555" i="62" s="1"/>
  <c r="O2554" i="62"/>
  <c r="M2554" i="62"/>
  <c r="N2554" i="62" s="1"/>
  <c r="O2553" i="62"/>
  <c r="M2553" i="62"/>
  <c r="N2553" i="62" s="1"/>
  <c r="O2552" i="62"/>
  <c r="M2552" i="62"/>
  <c r="N2552" i="62" s="1"/>
  <c r="O2551" i="62"/>
  <c r="M2551" i="62"/>
  <c r="N2551" i="62" s="1"/>
  <c r="O2550" i="62"/>
  <c r="M2550" i="62"/>
  <c r="N2550" i="62" s="1"/>
  <c r="O2549" i="62"/>
  <c r="M2549" i="62"/>
  <c r="N2549" i="62" s="1"/>
  <c r="O2548" i="62"/>
  <c r="M2548" i="62"/>
  <c r="N2548" i="62" s="1"/>
  <c r="O2547" i="62"/>
  <c r="M2547" i="62"/>
  <c r="N2547" i="62" s="1"/>
  <c r="O2546" i="62"/>
  <c r="M2546" i="62"/>
  <c r="N2546" i="62" s="1"/>
  <c r="O2545" i="62"/>
  <c r="M2545" i="62"/>
  <c r="N2545" i="62" s="1"/>
  <c r="O2544" i="62"/>
  <c r="M2544" i="62"/>
  <c r="N2544" i="62" s="1"/>
  <c r="O2543" i="62"/>
  <c r="M2543" i="62"/>
  <c r="N2543" i="62" s="1"/>
  <c r="O2542" i="62"/>
  <c r="M2542" i="62"/>
  <c r="N2542" i="62" s="1"/>
  <c r="O2541" i="62"/>
  <c r="M2541" i="62"/>
  <c r="N2541" i="62" s="1"/>
  <c r="O2540" i="62"/>
  <c r="M2540" i="62"/>
  <c r="N2540" i="62" s="1"/>
  <c r="O2539" i="62"/>
  <c r="M2539" i="62"/>
  <c r="N2539" i="62" s="1"/>
  <c r="O2538" i="62"/>
  <c r="M2538" i="62"/>
  <c r="N2538" i="62" s="1"/>
  <c r="O2537" i="62"/>
  <c r="M2537" i="62"/>
  <c r="N2537" i="62" s="1"/>
  <c r="O2536" i="62"/>
  <c r="M2536" i="62"/>
  <c r="N2536" i="62" s="1"/>
  <c r="O2535" i="62"/>
  <c r="M2535" i="62"/>
  <c r="N2535" i="62" s="1"/>
  <c r="O2534" i="62"/>
  <c r="M2534" i="62"/>
  <c r="N2534" i="62" s="1"/>
  <c r="O2533" i="62"/>
  <c r="M2533" i="62"/>
  <c r="N2533" i="62" s="1"/>
  <c r="O2532" i="62"/>
  <c r="M2532" i="62"/>
  <c r="N2532" i="62" s="1"/>
  <c r="O2531" i="62"/>
  <c r="M2531" i="62"/>
  <c r="N2531" i="62" s="1"/>
  <c r="O2530" i="62"/>
  <c r="M2530" i="62"/>
  <c r="N2530" i="62" s="1"/>
  <c r="O2529" i="62"/>
  <c r="M2529" i="62"/>
  <c r="N2529" i="62" s="1"/>
  <c r="O2528" i="62"/>
  <c r="M2528" i="62"/>
  <c r="N2528" i="62" s="1"/>
  <c r="O2527" i="62"/>
  <c r="M2527" i="62"/>
  <c r="N2527" i="62" s="1"/>
  <c r="O2526" i="62"/>
  <c r="M2526" i="62"/>
  <c r="N2526" i="62" s="1"/>
  <c r="O2525" i="62"/>
  <c r="M2525" i="62"/>
  <c r="N2525" i="62" s="1"/>
  <c r="O2524" i="62"/>
  <c r="M2524" i="62"/>
  <c r="N2524" i="62" s="1"/>
  <c r="O2523" i="62"/>
  <c r="M2523" i="62"/>
  <c r="N2523" i="62" s="1"/>
  <c r="O2522" i="62"/>
  <c r="M2522" i="62"/>
  <c r="N2522" i="62" s="1"/>
  <c r="O2521" i="62"/>
  <c r="M2521" i="62"/>
  <c r="N2521" i="62" s="1"/>
  <c r="O2520" i="62"/>
  <c r="M2520" i="62"/>
  <c r="N2520" i="62" s="1"/>
  <c r="O2519" i="62"/>
  <c r="M2519" i="62"/>
  <c r="N2519" i="62" s="1"/>
  <c r="O2518" i="62"/>
  <c r="M2518" i="62"/>
  <c r="N2518" i="62" s="1"/>
  <c r="O2517" i="62"/>
  <c r="M2517" i="62"/>
  <c r="N2517" i="62" s="1"/>
  <c r="O2516" i="62"/>
  <c r="M2516" i="62"/>
  <c r="N2516" i="62" s="1"/>
  <c r="O2515" i="62"/>
  <c r="M2515" i="62"/>
  <c r="N2515" i="62" s="1"/>
  <c r="O2514" i="62"/>
  <c r="M2514" i="62"/>
  <c r="N2514" i="62" s="1"/>
  <c r="O2513" i="62"/>
  <c r="M2513" i="62"/>
  <c r="N2513" i="62" s="1"/>
  <c r="O2512" i="62"/>
  <c r="M2512" i="62"/>
  <c r="N2512" i="62" s="1"/>
  <c r="O2511" i="62"/>
  <c r="M2511" i="62"/>
  <c r="N2511" i="62" s="1"/>
  <c r="O2510" i="62"/>
  <c r="M2510" i="62"/>
  <c r="N2510" i="62" s="1"/>
  <c r="O2509" i="62"/>
  <c r="M2509" i="62"/>
  <c r="N2509" i="62" s="1"/>
  <c r="O2508" i="62"/>
  <c r="M2508" i="62"/>
  <c r="N2508" i="62" s="1"/>
  <c r="O2507" i="62"/>
  <c r="M2507" i="62"/>
  <c r="N2507" i="62" s="1"/>
  <c r="O2506" i="62"/>
  <c r="M2506" i="62"/>
  <c r="N2506" i="62" s="1"/>
  <c r="O2505" i="62"/>
  <c r="M2505" i="62"/>
  <c r="N2505" i="62" s="1"/>
  <c r="O2504" i="62"/>
  <c r="M2504" i="62"/>
  <c r="N2504" i="62" s="1"/>
  <c r="O2503" i="62"/>
  <c r="M2503" i="62"/>
  <c r="N2503" i="62" s="1"/>
  <c r="O2502" i="62"/>
  <c r="M2502" i="62"/>
  <c r="N2502" i="62" s="1"/>
  <c r="O2501" i="62"/>
  <c r="M2501" i="62"/>
  <c r="N2501" i="62" s="1"/>
  <c r="O2500" i="62"/>
  <c r="M2500" i="62"/>
  <c r="N2500" i="62" s="1"/>
  <c r="O2499" i="62"/>
  <c r="M2499" i="62"/>
  <c r="N2499" i="62" s="1"/>
  <c r="O2498" i="62"/>
  <c r="M2498" i="62"/>
  <c r="N2498" i="62" s="1"/>
  <c r="O2497" i="62"/>
  <c r="M2497" i="62"/>
  <c r="N2497" i="62" s="1"/>
  <c r="O2496" i="62"/>
  <c r="M2496" i="62"/>
  <c r="N2496" i="62" s="1"/>
  <c r="O2495" i="62"/>
  <c r="M2495" i="62"/>
  <c r="N2495" i="62" s="1"/>
  <c r="O2494" i="62"/>
  <c r="M2494" i="62"/>
  <c r="N2494" i="62" s="1"/>
  <c r="O2493" i="62"/>
  <c r="M2493" i="62"/>
  <c r="N2493" i="62" s="1"/>
  <c r="O2492" i="62"/>
  <c r="M2492" i="62"/>
  <c r="N2492" i="62" s="1"/>
  <c r="O2491" i="62"/>
  <c r="M2491" i="62"/>
  <c r="N2491" i="62" s="1"/>
  <c r="O2490" i="62"/>
  <c r="M2490" i="62"/>
  <c r="N2490" i="62" s="1"/>
  <c r="O2489" i="62"/>
  <c r="M2489" i="62"/>
  <c r="N2489" i="62" s="1"/>
  <c r="O2488" i="62"/>
  <c r="M2488" i="62"/>
  <c r="N2488" i="62" s="1"/>
  <c r="O2487" i="62"/>
  <c r="M2487" i="62"/>
  <c r="N2487" i="62" s="1"/>
  <c r="O2486" i="62"/>
  <c r="M2486" i="62"/>
  <c r="N2486" i="62" s="1"/>
  <c r="O2485" i="62"/>
  <c r="M2485" i="62"/>
  <c r="N2485" i="62" s="1"/>
  <c r="O2484" i="62"/>
  <c r="M2484" i="62"/>
  <c r="N2484" i="62" s="1"/>
  <c r="O2483" i="62"/>
  <c r="M2483" i="62"/>
  <c r="N2483" i="62" s="1"/>
  <c r="O2482" i="62"/>
  <c r="M2482" i="62"/>
  <c r="N2482" i="62" s="1"/>
  <c r="O2481" i="62"/>
  <c r="M2481" i="62"/>
  <c r="N2481" i="62" s="1"/>
  <c r="O2480" i="62"/>
  <c r="M2480" i="62"/>
  <c r="N2480" i="62" s="1"/>
  <c r="O2479" i="62"/>
  <c r="M2479" i="62"/>
  <c r="N2479" i="62" s="1"/>
  <c r="O2478" i="62"/>
  <c r="M2478" i="62"/>
  <c r="N2478" i="62" s="1"/>
  <c r="O2477" i="62"/>
  <c r="M2477" i="62"/>
  <c r="N2477" i="62" s="1"/>
  <c r="O2476" i="62"/>
  <c r="M2476" i="62"/>
  <c r="N2476" i="62" s="1"/>
  <c r="O2475" i="62"/>
  <c r="M2475" i="62"/>
  <c r="N2475" i="62" s="1"/>
  <c r="O2474" i="62"/>
  <c r="M2474" i="62"/>
  <c r="N2474" i="62" s="1"/>
  <c r="O2473" i="62"/>
  <c r="M2473" i="62"/>
  <c r="N2473" i="62" s="1"/>
  <c r="O2472" i="62"/>
  <c r="M2472" i="62"/>
  <c r="N2472" i="62" s="1"/>
  <c r="O2471" i="62"/>
  <c r="M2471" i="62"/>
  <c r="N2471" i="62" s="1"/>
  <c r="O2470" i="62"/>
  <c r="M2470" i="62"/>
  <c r="N2470" i="62" s="1"/>
  <c r="O2469" i="62"/>
  <c r="M2469" i="62"/>
  <c r="N2469" i="62" s="1"/>
  <c r="O2468" i="62"/>
  <c r="M2468" i="62"/>
  <c r="N2468" i="62" s="1"/>
  <c r="O2467" i="62"/>
  <c r="M2467" i="62"/>
  <c r="N2467" i="62" s="1"/>
  <c r="O2466" i="62"/>
  <c r="M2466" i="62"/>
  <c r="N2466" i="62" s="1"/>
  <c r="O2465" i="62"/>
  <c r="M2465" i="62"/>
  <c r="N2465" i="62" s="1"/>
  <c r="O2464" i="62"/>
  <c r="M2464" i="62"/>
  <c r="N2464" i="62" s="1"/>
  <c r="O2463" i="62"/>
  <c r="M2463" i="62"/>
  <c r="N2463" i="62" s="1"/>
  <c r="O2462" i="62"/>
  <c r="M2462" i="62"/>
  <c r="N2462" i="62" s="1"/>
  <c r="O2461" i="62"/>
  <c r="M2461" i="62"/>
  <c r="N2461" i="62" s="1"/>
  <c r="O2460" i="62"/>
  <c r="M2460" i="62"/>
  <c r="N2460" i="62" s="1"/>
  <c r="O2459" i="62"/>
  <c r="M2459" i="62"/>
  <c r="N2459" i="62" s="1"/>
  <c r="O2458" i="62"/>
  <c r="M2458" i="62"/>
  <c r="N2458" i="62" s="1"/>
  <c r="O2457" i="62"/>
  <c r="M2457" i="62"/>
  <c r="N2457" i="62" s="1"/>
  <c r="O2456" i="62"/>
  <c r="M2456" i="62"/>
  <c r="N2456" i="62" s="1"/>
  <c r="O2455" i="62"/>
  <c r="M2455" i="62"/>
  <c r="N2455" i="62" s="1"/>
  <c r="O2454" i="62"/>
  <c r="M2454" i="62"/>
  <c r="N2454" i="62" s="1"/>
  <c r="O2453" i="62"/>
  <c r="M2453" i="62"/>
  <c r="N2453" i="62" s="1"/>
  <c r="O2452" i="62"/>
  <c r="M2452" i="62"/>
  <c r="N2452" i="62" s="1"/>
  <c r="O2451" i="62"/>
  <c r="M2451" i="62"/>
  <c r="N2451" i="62" s="1"/>
  <c r="O2450" i="62"/>
  <c r="M2450" i="62"/>
  <c r="N2450" i="62" s="1"/>
  <c r="O2449" i="62"/>
  <c r="M2449" i="62"/>
  <c r="N2449" i="62" s="1"/>
  <c r="O2448" i="62"/>
  <c r="M2448" i="62"/>
  <c r="N2448" i="62" s="1"/>
  <c r="O2447" i="62"/>
  <c r="M2447" i="62"/>
  <c r="N2447" i="62" s="1"/>
  <c r="O2446" i="62"/>
  <c r="M2446" i="62"/>
  <c r="N2446" i="62" s="1"/>
  <c r="O2445" i="62"/>
  <c r="M2445" i="62"/>
  <c r="N2445" i="62" s="1"/>
  <c r="O2444" i="62"/>
  <c r="M2444" i="62"/>
  <c r="N2444" i="62" s="1"/>
  <c r="O2443" i="62"/>
  <c r="M2443" i="62"/>
  <c r="N2443" i="62" s="1"/>
  <c r="O2442" i="62"/>
  <c r="M2442" i="62"/>
  <c r="N2442" i="62" s="1"/>
  <c r="O2441" i="62"/>
  <c r="M2441" i="62"/>
  <c r="N2441" i="62" s="1"/>
  <c r="O2440" i="62"/>
  <c r="M2440" i="62"/>
  <c r="N2440" i="62" s="1"/>
  <c r="O2439" i="62"/>
  <c r="M2439" i="62"/>
  <c r="N2439" i="62" s="1"/>
  <c r="O2438" i="62"/>
  <c r="M2438" i="62"/>
  <c r="N2438" i="62" s="1"/>
  <c r="O2437" i="62"/>
  <c r="M2437" i="62"/>
  <c r="N2437" i="62" s="1"/>
  <c r="O2436" i="62"/>
  <c r="M2436" i="62"/>
  <c r="N2436" i="62" s="1"/>
  <c r="O2435" i="62"/>
  <c r="M2435" i="62"/>
  <c r="N2435" i="62" s="1"/>
  <c r="O2434" i="62"/>
  <c r="M2434" i="62"/>
  <c r="N2434" i="62" s="1"/>
  <c r="O2433" i="62"/>
  <c r="M2433" i="62"/>
  <c r="N2433" i="62" s="1"/>
  <c r="O2432" i="62"/>
  <c r="M2432" i="62"/>
  <c r="N2432" i="62" s="1"/>
  <c r="O2431" i="62"/>
  <c r="M2431" i="62"/>
  <c r="N2431" i="62" s="1"/>
  <c r="O2430" i="62"/>
  <c r="M2430" i="62"/>
  <c r="N2430" i="62" s="1"/>
  <c r="O2429" i="62"/>
  <c r="M2429" i="62"/>
  <c r="N2429" i="62" s="1"/>
  <c r="O2428" i="62"/>
  <c r="M2428" i="62"/>
  <c r="N2428" i="62" s="1"/>
  <c r="O2427" i="62"/>
  <c r="M2427" i="62"/>
  <c r="N2427" i="62" s="1"/>
  <c r="O2426" i="62"/>
  <c r="M2426" i="62"/>
  <c r="N2426" i="62" s="1"/>
  <c r="O2425" i="62"/>
  <c r="M2425" i="62"/>
  <c r="N2425" i="62" s="1"/>
  <c r="O2424" i="62"/>
  <c r="M2424" i="62"/>
  <c r="N2424" i="62" s="1"/>
  <c r="O2423" i="62"/>
  <c r="M2423" i="62"/>
  <c r="N2423" i="62" s="1"/>
  <c r="O2422" i="62"/>
  <c r="M2422" i="62"/>
  <c r="N2422" i="62" s="1"/>
  <c r="O2421" i="62"/>
  <c r="M2421" i="62"/>
  <c r="N2421" i="62" s="1"/>
  <c r="O2420" i="62"/>
  <c r="M2420" i="62"/>
  <c r="N2420" i="62" s="1"/>
  <c r="O2419" i="62"/>
  <c r="M2419" i="62"/>
  <c r="N2419" i="62" s="1"/>
  <c r="O2418" i="62"/>
  <c r="M2418" i="62"/>
  <c r="N2418" i="62" s="1"/>
  <c r="O2417" i="62"/>
  <c r="M2417" i="62"/>
  <c r="N2417" i="62" s="1"/>
  <c r="O2416" i="62"/>
  <c r="M2416" i="62"/>
  <c r="N2416" i="62" s="1"/>
  <c r="O2415" i="62"/>
  <c r="M2415" i="62"/>
  <c r="N2415" i="62" s="1"/>
  <c r="O2414" i="62"/>
  <c r="M2414" i="62"/>
  <c r="N2414" i="62" s="1"/>
  <c r="O2413" i="62"/>
  <c r="M2413" i="62"/>
  <c r="N2413" i="62" s="1"/>
  <c r="O2412" i="62"/>
  <c r="M2412" i="62"/>
  <c r="N2412" i="62" s="1"/>
  <c r="O2411" i="62"/>
  <c r="M2411" i="62"/>
  <c r="N2411" i="62" s="1"/>
  <c r="O2410" i="62"/>
  <c r="M2410" i="62"/>
  <c r="N2410" i="62" s="1"/>
  <c r="O2409" i="62"/>
  <c r="M2409" i="62"/>
  <c r="N2409" i="62" s="1"/>
  <c r="O2408" i="62"/>
  <c r="M2408" i="62"/>
  <c r="N2408" i="62" s="1"/>
  <c r="O2407" i="62"/>
  <c r="M2407" i="62"/>
  <c r="N2407" i="62" s="1"/>
  <c r="O2406" i="62"/>
  <c r="M2406" i="62"/>
  <c r="N2406" i="62" s="1"/>
  <c r="O2405" i="62"/>
  <c r="M2405" i="62"/>
  <c r="N2405" i="62" s="1"/>
  <c r="O2404" i="62"/>
  <c r="M2404" i="62"/>
  <c r="N2404" i="62" s="1"/>
  <c r="O2403" i="62"/>
  <c r="M2403" i="62"/>
  <c r="N2403" i="62" s="1"/>
  <c r="O2402" i="62"/>
  <c r="M2402" i="62"/>
  <c r="N2402" i="62" s="1"/>
  <c r="O2401" i="62"/>
  <c r="M2401" i="62"/>
  <c r="N2401" i="62" s="1"/>
  <c r="O2400" i="62"/>
  <c r="M2400" i="62"/>
  <c r="N2400" i="62" s="1"/>
  <c r="O2399" i="62"/>
  <c r="M2399" i="62"/>
  <c r="N2399" i="62" s="1"/>
  <c r="O2398" i="62"/>
  <c r="M2398" i="62"/>
  <c r="N2398" i="62" s="1"/>
  <c r="O2397" i="62"/>
  <c r="M2397" i="62"/>
  <c r="N2397" i="62" s="1"/>
  <c r="O2396" i="62"/>
  <c r="M2396" i="62"/>
  <c r="N2396" i="62" s="1"/>
  <c r="O2395" i="62"/>
  <c r="M2395" i="62"/>
  <c r="N2395" i="62" s="1"/>
  <c r="O2394" i="62"/>
  <c r="M2394" i="62"/>
  <c r="N2394" i="62" s="1"/>
  <c r="O2393" i="62"/>
  <c r="M2393" i="62"/>
  <c r="N2393" i="62" s="1"/>
  <c r="O2392" i="62"/>
  <c r="M2392" i="62"/>
  <c r="N2392" i="62" s="1"/>
  <c r="O2391" i="62"/>
  <c r="M2391" i="62"/>
  <c r="N2391" i="62" s="1"/>
  <c r="O2390" i="62"/>
  <c r="M2390" i="62"/>
  <c r="N2390" i="62" s="1"/>
  <c r="O2389" i="62"/>
  <c r="M2389" i="62"/>
  <c r="N2389" i="62" s="1"/>
  <c r="O2388" i="62"/>
  <c r="M2388" i="62"/>
  <c r="N2388" i="62" s="1"/>
  <c r="O2387" i="62"/>
  <c r="M2387" i="62"/>
  <c r="N2387" i="62" s="1"/>
  <c r="O2386" i="62"/>
  <c r="M2386" i="62"/>
  <c r="N2386" i="62" s="1"/>
  <c r="O2385" i="62"/>
  <c r="M2385" i="62"/>
  <c r="N2385" i="62" s="1"/>
  <c r="O2384" i="62"/>
  <c r="M2384" i="62"/>
  <c r="N2384" i="62" s="1"/>
  <c r="O2383" i="62"/>
  <c r="M2383" i="62"/>
  <c r="N2383" i="62" s="1"/>
  <c r="O2382" i="62"/>
  <c r="M2382" i="62"/>
  <c r="N2382" i="62" s="1"/>
  <c r="O2381" i="62"/>
  <c r="M2381" i="62"/>
  <c r="N2381" i="62" s="1"/>
  <c r="O2380" i="62"/>
  <c r="M2380" i="62"/>
  <c r="N2380" i="62" s="1"/>
  <c r="O2379" i="62"/>
  <c r="M2379" i="62"/>
  <c r="N2379" i="62" s="1"/>
  <c r="O2378" i="62"/>
  <c r="M2378" i="62"/>
  <c r="N2378" i="62" s="1"/>
  <c r="O2377" i="62"/>
  <c r="M2377" i="62"/>
  <c r="N2377" i="62" s="1"/>
  <c r="O2376" i="62"/>
  <c r="M2376" i="62"/>
  <c r="N2376" i="62" s="1"/>
  <c r="O2375" i="62"/>
  <c r="M2375" i="62"/>
  <c r="N2375" i="62" s="1"/>
  <c r="O2374" i="62"/>
  <c r="M2374" i="62"/>
  <c r="N2374" i="62" s="1"/>
  <c r="O2373" i="62"/>
  <c r="M2373" i="62"/>
  <c r="N2373" i="62" s="1"/>
  <c r="O2372" i="62"/>
  <c r="M2372" i="62"/>
  <c r="N2372" i="62" s="1"/>
  <c r="O2371" i="62"/>
  <c r="M2371" i="62"/>
  <c r="N2371" i="62" s="1"/>
  <c r="O2370" i="62"/>
  <c r="M2370" i="62"/>
  <c r="N2370" i="62" s="1"/>
  <c r="O2369" i="62"/>
  <c r="M2369" i="62"/>
  <c r="N2369" i="62" s="1"/>
  <c r="O2368" i="62"/>
  <c r="M2368" i="62"/>
  <c r="N2368" i="62" s="1"/>
  <c r="O2367" i="62"/>
  <c r="M2367" i="62"/>
  <c r="N2367" i="62" s="1"/>
  <c r="O2366" i="62"/>
  <c r="M2366" i="62"/>
  <c r="N2366" i="62" s="1"/>
  <c r="O2365" i="62"/>
  <c r="M2365" i="62"/>
  <c r="N2365" i="62" s="1"/>
  <c r="O2364" i="62"/>
  <c r="M2364" i="62"/>
  <c r="N2364" i="62" s="1"/>
  <c r="O2363" i="62"/>
  <c r="M2363" i="62"/>
  <c r="N2363" i="62" s="1"/>
  <c r="O2362" i="62"/>
  <c r="M2362" i="62"/>
  <c r="N2362" i="62" s="1"/>
  <c r="O2361" i="62"/>
  <c r="M2361" i="62"/>
  <c r="N2361" i="62" s="1"/>
  <c r="O2360" i="62"/>
  <c r="M2360" i="62"/>
  <c r="N2360" i="62" s="1"/>
  <c r="O2359" i="62"/>
  <c r="M2359" i="62"/>
  <c r="N2359" i="62" s="1"/>
  <c r="O2358" i="62"/>
  <c r="M2358" i="62"/>
  <c r="N2358" i="62" s="1"/>
  <c r="O2357" i="62"/>
  <c r="M2357" i="62"/>
  <c r="N2357" i="62" s="1"/>
  <c r="O2356" i="62"/>
  <c r="M2356" i="62"/>
  <c r="N2356" i="62" s="1"/>
  <c r="O2355" i="62"/>
  <c r="M2355" i="62"/>
  <c r="N2355" i="62" s="1"/>
  <c r="O2354" i="62"/>
  <c r="M2354" i="62"/>
  <c r="N2354" i="62" s="1"/>
  <c r="O2353" i="62"/>
  <c r="M2353" i="62"/>
  <c r="N2353" i="62" s="1"/>
  <c r="O2352" i="62"/>
  <c r="M2352" i="62"/>
  <c r="N2352" i="62" s="1"/>
  <c r="O2351" i="62"/>
  <c r="M2351" i="62"/>
  <c r="N2351" i="62" s="1"/>
  <c r="O2350" i="62"/>
  <c r="M2350" i="62"/>
  <c r="N2350" i="62" s="1"/>
  <c r="O2349" i="62"/>
  <c r="M2349" i="62"/>
  <c r="N2349" i="62" s="1"/>
  <c r="O2348" i="62"/>
  <c r="M2348" i="62"/>
  <c r="N2348" i="62" s="1"/>
  <c r="O2347" i="62"/>
  <c r="M2347" i="62"/>
  <c r="N2347" i="62" s="1"/>
  <c r="O2346" i="62"/>
  <c r="M2346" i="62"/>
  <c r="N2346" i="62" s="1"/>
  <c r="O2345" i="62"/>
  <c r="M2345" i="62"/>
  <c r="N2345" i="62" s="1"/>
  <c r="O2344" i="62"/>
  <c r="M2344" i="62"/>
  <c r="N2344" i="62" s="1"/>
  <c r="O2343" i="62"/>
  <c r="M2343" i="62"/>
  <c r="N2343" i="62" s="1"/>
  <c r="O2342" i="62"/>
  <c r="M2342" i="62"/>
  <c r="N2342" i="62" s="1"/>
  <c r="O2341" i="62"/>
  <c r="M2341" i="62"/>
  <c r="N2341" i="62" s="1"/>
  <c r="O2340" i="62"/>
  <c r="M2340" i="62"/>
  <c r="N2340" i="62" s="1"/>
  <c r="O2339" i="62"/>
  <c r="M2339" i="62"/>
  <c r="N2339" i="62" s="1"/>
  <c r="O2338" i="62"/>
  <c r="M2338" i="62"/>
  <c r="N2338" i="62" s="1"/>
  <c r="O2337" i="62"/>
  <c r="M2337" i="62"/>
  <c r="N2337" i="62" s="1"/>
  <c r="O2336" i="62"/>
  <c r="M2336" i="62"/>
  <c r="N2336" i="62" s="1"/>
  <c r="O2335" i="62"/>
  <c r="M2335" i="62"/>
  <c r="N2335" i="62" s="1"/>
  <c r="O2334" i="62"/>
  <c r="M2334" i="62"/>
  <c r="N2334" i="62" s="1"/>
  <c r="O2333" i="62"/>
  <c r="M2333" i="62"/>
  <c r="N2333" i="62" s="1"/>
  <c r="O2332" i="62"/>
  <c r="M2332" i="62"/>
  <c r="N2332" i="62" s="1"/>
  <c r="O2331" i="62"/>
  <c r="M2331" i="62"/>
  <c r="N2331" i="62" s="1"/>
  <c r="O2330" i="62"/>
  <c r="M2330" i="62"/>
  <c r="N2330" i="62" s="1"/>
  <c r="O2329" i="62"/>
  <c r="M2329" i="62"/>
  <c r="N2329" i="62" s="1"/>
  <c r="O2328" i="62"/>
  <c r="M2328" i="62"/>
  <c r="N2328" i="62" s="1"/>
  <c r="O2327" i="62"/>
  <c r="M2327" i="62"/>
  <c r="N2327" i="62" s="1"/>
  <c r="O2326" i="62"/>
  <c r="M2326" i="62"/>
  <c r="N2326" i="62" s="1"/>
  <c r="O2325" i="62"/>
  <c r="M2325" i="62"/>
  <c r="N2325" i="62" s="1"/>
  <c r="O2324" i="62"/>
  <c r="M2324" i="62"/>
  <c r="N2324" i="62" s="1"/>
  <c r="O2323" i="62"/>
  <c r="M2323" i="62"/>
  <c r="N2323" i="62" s="1"/>
  <c r="O2322" i="62"/>
  <c r="M2322" i="62"/>
  <c r="N2322" i="62" s="1"/>
  <c r="O2321" i="62"/>
  <c r="M2321" i="62"/>
  <c r="N2321" i="62" s="1"/>
  <c r="O2320" i="62"/>
  <c r="M2320" i="62"/>
  <c r="N2320" i="62" s="1"/>
  <c r="O2319" i="62"/>
  <c r="M2319" i="62"/>
  <c r="N2319" i="62" s="1"/>
  <c r="O2318" i="62"/>
  <c r="M2318" i="62"/>
  <c r="N2318" i="62" s="1"/>
  <c r="O2317" i="62"/>
  <c r="M2317" i="62"/>
  <c r="N2317" i="62" s="1"/>
  <c r="O2316" i="62"/>
  <c r="M2316" i="62"/>
  <c r="N2316" i="62" s="1"/>
  <c r="O2315" i="62"/>
  <c r="M2315" i="62"/>
  <c r="N2315" i="62" s="1"/>
  <c r="O2314" i="62"/>
  <c r="M2314" i="62"/>
  <c r="N2314" i="62" s="1"/>
  <c r="O2313" i="62"/>
  <c r="M2313" i="62"/>
  <c r="N2313" i="62" s="1"/>
  <c r="O2312" i="62"/>
  <c r="M2312" i="62"/>
  <c r="N2312" i="62" s="1"/>
  <c r="O2311" i="62"/>
  <c r="M2311" i="62"/>
  <c r="N2311" i="62" s="1"/>
  <c r="O2310" i="62"/>
  <c r="M2310" i="62"/>
  <c r="N2310" i="62" s="1"/>
  <c r="O2309" i="62"/>
  <c r="M2309" i="62"/>
  <c r="N2309" i="62" s="1"/>
  <c r="O2308" i="62"/>
  <c r="M2308" i="62"/>
  <c r="N2308" i="62" s="1"/>
  <c r="O2307" i="62"/>
  <c r="M2307" i="62"/>
  <c r="N2307" i="62" s="1"/>
  <c r="O2306" i="62"/>
  <c r="M2306" i="62"/>
  <c r="N2306" i="62" s="1"/>
  <c r="O2305" i="62"/>
  <c r="M2305" i="62"/>
  <c r="N2305" i="62" s="1"/>
  <c r="O2304" i="62"/>
  <c r="M2304" i="62"/>
  <c r="N2304" i="62" s="1"/>
  <c r="O2303" i="62"/>
  <c r="M2303" i="62"/>
  <c r="N2303" i="62" s="1"/>
  <c r="O2302" i="62"/>
  <c r="M2302" i="62"/>
  <c r="N2302" i="62" s="1"/>
  <c r="O2301" i="62"/>
  <c r="M2301" i="62"/>
  <c r="N2301" i="62" s="1"/>
  <c r="O2300" i="62"/>
  <c r="M2300" i="62"/>
  <c r="N2300" i="62" s="1"/>
  <c r="O2299" i="62"/>
  <c r="M2299" i="62"/>
  <c r="N2299" i="62" s="1"/>
  <c r="O2298" i="62"/>
  <c r="M2298" i="62"/>
  <c r="N2298" i="62" s="1"/>
  <c r="O2297" i="62"/>
  <c r="M2297" i="62"/>
  <c r="N2297" i="62" s="1"/>
  <c r="O2296" i="62"/>
  <c r="M2296" i="62"/>
  <c r="N2296" i="62" s="1"/>
  <c r="O2295" i="62"/>
  <c r="M2295" i="62"/>
  <c r="N2295" i="62" s="1"/>
  <c r="O2294" i="62"/>
  <c r="M2294" i="62"/>
  <c r="N2294" i="62" s="1"/>
  <c r="O2293" i="62"/>
  <c r="M2293" i="62"/>
  <c r="N2293" i="62" s="1"/>
  <c r="O2292" i="62"/>
  <c r="M2292" i="62"/>
  <c r="N2292" i="62" s="1"/>
  <c r="O2291" i="62"/>
  <c r="M2291" i="62"/>
  <c r="N2291" i="62" s="1"/>
  <c r="O2290" i="62"/>
  <c r="M2290" i="62"/>
  <c r="N2290" i="62" s="1"/>
  <c r="O2289" i="62"/>
  <c r="M2289" i="62"/>
  <c r="N2289" i="62" s="1"/>
  <c r="O2288" i="62"/>
  <c r="M2288" i="62"/>
  <c r="N2288" i="62" s="1"/>
  <c r="O2287" i="62"/>
  <c r="M2287" i="62"/>
  <c r="N2287" i="62" s="1"/>
  <c r="O2286" i="62"/>
  <c r="M2286" i="62"/>
  <c r="N2286" i="62" s="1"/>
  <c r="O2285" i="62"/>
  <c r="M2285" i="62"/>
  <c r="N2285" i="62" s="1"/>
  <c r="O2284" i="62"/>
  <c r="M2284" i="62"/>
  <c r="N2284" i="62" s="1"/>
  <c r="O2283" i="62"/>
  <c r="M2283" i="62"/>
  <c r="N2283" i="62" s="1"/>
  <c r="O2282" i="62"/>
  <c r="M2282" i="62"/>
  <c r="N2282" i="62" s="1"/>
  <c r="O2281" i="62"/>
  <c r="M2281" i="62"/>
  <c r="N2281" i="62" s="1"/>
  <c r="O2280" i="62"/>
  <c r="M2280" i="62"/>
  <c r="N2280" i="62" s="1"/>
  <c r="O2279" i="62"/>
  <c r="M2279" i="62"/>
  <c r="N2279" i="62" s="1"/>
  <c r="O2278" i="62"/>
  <c r="M2278" i="62"/>
  <c r="N2278" i="62" s="1"/>
  <c r="O2277" i="62"/>
  <c r="M2277" i="62"/>
  <c r="N2277" i="62" s="1"/>
  <c r="O2276" i="62"/>
  <c r="M2276" i="62"/>
  <c r="N2276" i="62" s="1"/>
  <c r="O2275" i="62"/>
  <c r="M2275" i="62"/>
  <c r="N2275" i="62" s="1"/>
  <c r="O2274" i="62"/>
  <c r="M2274" i="62"/>
  <c r="N2274" i="62" s="1"/>
  <c r="O2273" i="62"/>
  <c r="M2273" i="62"/>
  <c r="N2273" i="62" s="1"/>
  <c r="O2272" i="62"/>
  <c r="M2272" i="62"/>
  <c r="N2272" i="62" s="1"/>
  <c r="O2271" i="62"/>
  <c r="M2271" i="62"/>
  <c r="N2271" i="62" s="1"/>
  <c r="O2270" i="62"/>
  <c r="M2270" i="62"/>
  <c r="N2270" i="62" s="1"/>
  <c r="O2269" i="62"/>
  <c r="M2269" i="62"/>
  <c r="N2269" i="62" s="1"/>
  <c r="O2268" i="62"/>
  <c r="M2268" i="62"/>
  <c r="N2268" i="62" s="1"/>
  <c r="O2267" i="62"/>
  <c r="M2267" i="62"/>
  <c r="N2267" i="62" s="1"/>
  <c r="O2266" i="62"/>
  <c r="M2266" i="62"/>
  <c r="N2266" i="62" s="1"/>
  <c r="O2265" i="62"/>
  <c r="M2265" i="62"/>
  <c r="N2265" i="62" s="1"/>
  <c r="O2264" i="62"/>
  <c r="M2264" i="62"/>
  <c r="N2264" i="62" s="1"/>
  <c r="O2263" i="62"/>
  <c r="M2263" i="62"/>
  <c r="N2263" i="62" s="1"/>
  <c r="O2262" i="62"/>
  <c r="M2262" i="62"/>
  <c r="N2262" i="62" s="1"/>
  <c r="O2261" i="62"/>
  <c r="M2261" i="62"/>
  <c r="N2261" i="62" s="1"/>
  <c r="O2260" i="62"/>
  <c r="M2260" i="62"/>
  <c r="N2260" i="62" s="1"/>
  <c r="O2259" i="62"/>
  <c r="M2259" i="62"/>
  <c r="N2259" i="62" s="1"/>
  <c r="O2258" i="62"/>
  <c r="M2258" i="62"/>
  <c r="N2258" i="62" s="1"/>
  <c r="O2257" i="62"/>
  <c r="M2257" i="62"/>
  <c r="N2257" i="62" s="1"/>
  <c r="O2256" i="62"/>
  <c r="M2256" i="62"/>
  <c r="N2256" i="62" s="1"/>
  <c r="O2255" i="62"/>
  <c r="M2255" i="62"/>
  <c r="N2255" i="62" s="1"/>
  <c r="O2254" i="62"/>
  <c r="M2254" i="62"/>
  <c r="N2254" i="62" s="1"/>
  <c r="O2253" i="62"/>
  <c r="M2253" i="62"/>
  <c r="N2253" i="62" s="1"/>
  <c r="O2252" i="62"/>
  <c r="M2252" i="62"/>
  <c r="N2252" i="62" s="1"/>
  <c r="O2251" i="62"/>
  <c r="M2251" i="62"/>
  <c r="N2251" i="62" s="1"/>
  <c r="O2250" i="62"/>
  <c r="M2250" i="62"/>
  <c r="N2250" i="62" s="1"/>
  <c r="O2249" i="62"/>
  <c r="M2249" i="62"/>
  <c r="N2249" i="62" s="1"/>
  <c r="O2248" i="62"/>
  <c r="M2248" i="62"/>
  <c r="N2248" i="62" s="1"/>
  <c r="O2247" i="62"/>
  <c r="M2247" i="62"/>
  <c r="N2247" i="62" s="1"/>
  <c r="O2246" i="62"/>
  <c r="M2246" i="62"/>
  <c r="N2246" i="62" s="1"/>
  <c r="O2245" i="62"/>
  <c r="M2245" i="62"/>
  <c r="N2245" i="62" s="1"/>
  <c r="O2244" i="62"/>
  <c r="M2244" i="62"/>
  <c r="N2244" i="62" s="1"/>
  <c r="O2243" i="62"/>
  <c r="M2243" i="62"/>
  <c r="N2243" i="62" s="1"/>
  <c r="O2242" i="62"/>
  <c r="M2242" i="62"/>
  <c r="N2242" i="62" s="1"/>
  <c r="O2241" i="62"/>
  <c r="M2241" i="62"/>
  <c r="N2241" i="62" s="1"/>
  <c r="O2240" i="62"/>
  <c r="M2240" i="62"/>
  <c r="N2240" i="62" s="1"/>
  <c r="O2239" i="62"/>
  <c r="M2239" i="62"/>
  <c r="N2239" i="62" s="1"/>
  <c r="O2238" i="62"/>
  <c r="M2238" i="62"/>
  <c r="N2238" i="62" s="1"/>
  <c r="O2237" i="62"/>
  <c r="M2237" i="62"/>
  <c r="N2237" i="62" s="1"/>
  <c r="O2236" i="62"/>
  <c r="M2236" i="62"/>
  <c r="N2236" i="62" s="1"/>
  <c r="O2235" i="62"/>
  <c r="M2235" i="62"/>
  <c r="N2235" i="62" s="1"/>
  <c r="O2234" i="62"/>
  <c r="M2234" i="62"/>
  <c r="N2234" i="62" s="1"/>
  <c r="O2233" i="62"/>
  <c r="M2233" i="62"/>
  <c r="N2233" i="62" s="1"/>
  <c r="O2232" i="62"/>
  <c r="M2232" i="62"/>
  <c r="N2232" i="62" s="1"/>
  <c r="O2231" i="62"/>
  <c r="M2231" i="62"/>
  <c r="N2231" i="62" s="1"/>
  <c r="O2230" i="62"/>
  <c r="M2230" i="62"/>
  <c r="N2230" i="62" s="1"/>
  <c r="O2229" i="62"/>
  <c r="M2229" i="62"/>
  <c r="N2229" i="62" s="1"/>
  <c r="O2228" i="62"/>
  <c r="M2228" i="62"/>
  <c r="N2228" i="62" s="1"/>
  <c r="O2227" i="62"/>
  <c r="M2227" i="62"/>
  <c r="N2227" i="62" s="1"/>
  <c r="O2226" i="62"/>
  <c r="M2226" i="62"/>
  <c r="N2226" i="62" s="1"/>
  <c r="O2225" i="62"/>
  <c r="M2225" i="62"/>
  <c r="N2225" i="62" s="1"/>
  <c r="O2224" i="62"/>
  <c r="M2224" i="62"/>
  <c r="N2224" i="62" s="1"/>
  <c r="O2223" i="62"/>
  <c r="M2223" i="62"/>
  <c r="N2223" i="62" s="1"/>
  <c r="O2222" i="62"/>
  <c r="M2222" i="62"/>
  <c r="N2222" i="62" s="1"/>
  <c r="O2221" i="62"/>
  <c r="M2221" i="62"/>
  <c r="N2221" i="62" s="1"/>
  <c r="O2220" i="62"/>
  <c r="M2220" i="62"/>
  <c r="N2220" i="62" s="1"/>
  <c r="O2219" i="62"/>
  <c r="M2219" i="62"/>
  <c r="N2219" i="62" s="1"/>
  <c r="O2218" i="62"/>
  <c r="M2218" i="62"/>
  <c r="N2218" i="62" s="1"/>
  <c r="O2217" i="62"/>
  <c r="M2217" i="62"/>
  <c r="N2217" i="62" s="1"/>
  <c r="O2216" i="62"/>
  <c r="M2216" i="62"/>
  <c r="N2216" i="62" s="1"/>
  <c r="O2215" i="62"/>
  <c r="M2215" i="62"/>
  <c r="N2215" i="62" s="1"/>
  <c r="O2214" i="62"/>
  <c r="M2214" i="62"/>
  <c r="N2214" i="62" s="1"/>
  <c r="O2213" i="62"/>
  <c r="M2213" i="62"/>
  <c r="N2213" i="62" s="1"/>
  <c r="O2212" i="62"/>
  <c r="M2212" i="62"/>
  <c r="N2212" i="62" s="1"/>
  <c r="O2211" i="62"/>
  <c r="M2211" i="62"/>
  <c r="N2211" i="62" s="1"/>
  <c r="O2210" i="62"/>
  <c r="M2210" i="62"/>
  <c r="N2210" i="62" s="1"/>
  <c r="O2209" i="62"/>
  <c r="M2209" i="62"/>
  <c r="N2209" i="62" s="1"/>
  <c r="O2208" i="62"/>
  <c r="M2208" i="62"/>
  <c r="N2208" i="62" s="1"/>
  <c r="O2207" i="62"/>
  <c r="M2207" i="62"/>
  <c r="N2207" i="62" s="1"/>
  <c r="O2206" i="62"/>
  <c r="M2206" i="62"/>
  <c r="N2206" i="62" s="1"/>
  <c r="O2205" i="62"/>
  <c r="M2205" i="62"/>
  <c r="N2205" i="62" s="1"/>
  <c r="O2204" i="62"/>
  <c r="M2204" i="62"/>
  <c r="N2204" i="62" s="1"/>
  <c r="O2203" i="62"/>
  <c r="M2203" i="62"/>
  <c r="N2203" i="62" s="1"/>
  <c r="O2202" i="62"/>
  <c r="M2202" i="62"/>
  <c r="N2202" i="62" s="1"/>
  <c r="O2201" i="62"/>
  <c r="M2201" i="62"/>
  <c r="N2201" i="62" s="1"/>
  <c r="O2200" i="62"/>
  <c r="M2200" i="62"/>
  <c r="N2200" i="62" s="1"/>
  <c r="O2199" i="62"/>
  <c r="M2199" i="62"/>
  <c r="N2199" i="62" s="1"/>
  <c r="O2198" i="62"/>
  <c r="M2198" i="62"/>
  <c r="N2198" i="62" s="1"/>
  <c r="O2197" i="62"/>
  <c r="M2197" i="62"/>
  <c r="N2197" i="62" s="1"/>
  <c r="O2196" i="62"/>
  <c r="M2196" i="62"/>
  <c r="N2196" i="62" s="1"/>
  <c r="O2195" i="62"/>
  <c r="M2195" i="62"/>
  <c r="N2195" i="62" s="1"/>
  <c r="O2194" i="62"/>
  <c r="M2194" i="62"/>
  <c r="N2194" i="62" s="1"/>
  <c r="O2193" i="62"/>
  <c r="M2193" i="62"/>
  <c r="N2193" i="62" s="1"/>
  <c r="O2192" i="62"/>
  <c r="M2192" i="62"/>
  <c r="N2192" i="62" s="1"/>
  <c r="O2191" i="62"/>
  <c r="M2191" i="62"/>
  <c r="N2191" i="62" s="1"/>
  <c r="O2190" i="62"/>
  <c r="M2190" i="62"/>
  <c r="N2190" i="62" s="1"/>
  <c r="O2189" i="62"/>
  <c r="M2189" i="62"/>
  <c r="N2189" i="62" s="1"/>
  <c r="O2188" i="62"/>
  <c r="M2188" i="62"/>
  <c r="N2188" i="62" s="1"/>
  <c r="O2187" i="62"/>
  <c r="M2187" i="62"/>
  <c r="N2187" i="62" s="1"/>
  <c r="O2186" i="62"/>
  <c r="M2186" i="62"/>
  <c r="N2186" i="62" s="1"/>
  <c r="O2185" i="62"/>
  <c r="M2185" i="62"/>
  <c r="N2185" i="62" s="1"/>
  <c r="O2184" i="62"/>
  <c r="M2184" i="62"/>
  <c r="N2184" i="62" s="1"/>
  <c r="O2183" i="62"/>
  <c r="M2183" i="62"/>
  <c r="N2183" i="62" s="1"/>
  <c r="O2182" i="62"/>
  <c r="M2182" i="62"/>
  <c r="N2182" i="62" s="1"/>
  <c r="O2181" i="62"/>
  <c r="M2181" i="62"/>
  <c r="N2181" i="62" s="1"/>
  <c r="O2180" i="62"/>
  <c r="M2180" i="62"/>
  <c r="N2180" i="62" s="1"/>
  <c r="O2179" i="62"/>
  <c r="M2179" i="62"/>
  <c r="N2179" i="62" s="1"/>
  <c r="O2178" i="62"/>
  <c r="M2178" i="62"/>
  <c r="N2178" i="62" s="1"/>
  <c r="O2177" i="62"/>
  <c r="M2177" i="62"/>
  <c r="N2177" i="62" s="1"/>
  <c r="O2176" i="62"/>
  <c r="M2176" i="62"/>
  <c r="N2176" i="62" s="1"/>
  <c r="O2175" i="62"/>
  <c r="M2175" i="62"/>
  <c r="N2175" i="62" s="1"/>
  <c r="O2174" i="62"/>
  <c r="M2174" i="62"/>
  <c r="N2174" i="62" s="1"/>
  <c r="O2173" i="62"/>
  <c r="M2173" i="62"/>
  <c r="N2173" i="62" s="1"/>
  <c r="O2172" i="62"/>
  <c r="M2172" i="62"/>
  <c r="N2172" i="62" s="1"/>
  <c r="O2171" i="62"/>
  <c r="M2171" i="62"/>
  <c r="N2171" i="62" s="1"/>
  <c r="O2170" i="62"/>
  <c r="M2170" i="62"/>
  <c r="N2170" i="62" s="1"/>
  <c r="O2169" i="62"/>
  <c r="M2169" i="62"/>
  <c r="N2169" i="62" s="1"/>
  <c r="O2168" i="62"/>
  <c r="M2168" i="62"/>
  <c r="N2168" i="62" s="1"/>
  <c r="O2167" i="62"/>
  <c r="M2167" i="62"/>
  <c r="N2167" i="62" s="1"/>
  <c r="O2166" i="62"/>
  <c r="M2166" i="62"/>
  <c r="N2166" i="62" s="1"/>
  <c r="O2165" i="62"/>
  <c r="M2165" i="62"/>
  <c r="N2165" i="62" s="1"/>
  <c r="O2164" i="62"/>
  <c r="M2164" i="62"/>
  <c r="N2164" i="62" s="1"/>
  <c r="O2163" i="62"/>
  <c r="M2163" i="62"/>
  <c r="N2163" i="62" s="1"/>
  <c r="O2162" i="62"/>
  <c r="M2162" i="62"/>
  <c r="N2162" i="62" s="1"/>
  <c r="O2161" i="62"/>
  <c r="M2161" i="62"/>
  <c r="N2161" i="62" s="1"/>
  <c r="O2160" i="62"/>
  <c r="M2160" i="62"/>
  <c r="N2160" i="62" s="1"/>
  <c r="O2159" i="62"/>
  <c r="M2159" i="62"/>
  <c r="N2159" i="62" s="1"/>
  <c r="O2158" i="62"/>
  <c r="M2158" i="62"/>
  <c r="N2158" i="62" s="1"/>
  <c r="O2157" i="62"/>
  <c r="M2157" i="62"/>
  <c r="N2157" i="62" s="1"/>
  <c r="O2156" i="62"/>
  <c r="M2156" i="62"/>
  <c r="N2156" i="62" s="1"/>
  <c r="O2155" i="62"/>
  <c r="M2155" i="62"/>
  <c r="N2155" i="62" s="1"/>
  <c r="O2154" i="62"/>
  <c r="M2154" i="62"/>
  <c r="N2154" i="62" s="1"/>
  <c r="O2153" i="62"/>
  <c r="M2153" i="62"/>
  <c r="N2153" i="62" s="1"/>
  <c r="O2152" i="62"/>
  <c r="M2152" i="62"/>
  <c r="N2152" i="62" s="1"/>
  <c r="O2151" i="62"/>
  <c r="M2151" i="62"/>
  <c r="N2151" i="62" s="1"/>
  <c r="O2150" i="62"/>
  <c r="M2150" i="62"/>
  <c r="N2150" i="62" s="1"/>
  <c r="O2149" i="62"/>
  <c r="M2149" i="62"/>
  <c r="N2149" i="62" s="1"/>
  <c r="O2148" i="62"/>
  <c r="M2148" i="62"/>
  <c r="N2148" i="62" s="1"/>
  <c r="O2147" i="62"/>
  <c r="M2147" i="62"/>
  <c r="N2147" i="62" s="1"/>
  <c r="O2146" i="62"/>
  <c r="M2146" i="62"/>
  <c r="N2146" i="62" s="1"/>
  <c r="O2145" i="62"/>
  <c r="M2145" i="62"/>
  <c r="N2145" i="62" s="1"/>
  <c r="O2144" i="62"/>
  <c r="M2144" i="62"/>
  <c r="N2144" i="62" s="1"/>
  <c r="O2143" i="62"/>
  <c r="M2143" i="62"/>
  <c r="N2143" i="62" s="1"/>
  <c r="O2142" i="62"/>
  <c r="M2142" i="62"/>
  <c r="N2142" i="62" s="1"/>
  <c r="O2141" i="62"/>
  <c r="M2141" i="62"/>
  <c r="N2141" i="62" s="1"/>
  <c r="O2140" i="62"/>
  <c r="M2140" i="62"/>
  <c r="N2140" i="62" s="1"/>
  <c r="O2139" i="62"/>
  <c r="M2139" i="62"/>
  <c r="N2139" i="62" s="1"/>
  <c r="O2138" i="62"/>
  <c r="M2138" i="62"/>
  <c r="N2138" i="62" s="1"/>
  <c r="O2137" i="62"/>
  <c r="M2137" i="62"/>
  <c r="N2137" i="62" s="1"/>
  <c r="O2136" i="62"/>
  <c r="M2136" i="62"/>
  <c r="N2136" i="62" s="1"/>
  <c r="O2135" i="62"/>
  <c r="M2135" i="62"/>
  <c r="N2135" i="62" s="1"/>
  <c r="O2134" i="62"/>
  <c r="M2134" i="62"/>
  <c r="N2134" i="62" s="1"/>
  <c r="O2133" i="62"/>
  <c r="M2133" i="62"/>
  <c r="N2133" i="62" s="1"/>
  <c r="O2132" i="62"/>
  <c r="M2132" i="62"/>
  <c r="N2132" i="62" s="1"/>
  <c r="O2131" i="62"/>
  <c r="M2131" i="62"/>
  <c r="N2131" i="62" s="1"/>
  <c r="O2130" i="62"/>
  <c r="M2130" i="62"/>
  <c r="N2130" i="62" s="1"/>
  <c r="O2129" i="62"/>
  <c r="M2129" i="62"/>
  <c r="N2129" i="62" s="1"/>
  <c r="O2128" i="62"/>
  <c r="M2128" i="62"/>
  <c r="N2128" i="62" s="1"/>
  <c r="O2127" i="62"/>
  <c r="M2127" i="62"/>
  <c r="N2127" i="62" s="1"/>
  <c r="O2126" i="62"/>
  <c r="M2126" i="62"/>
  <c r="N2126" i="62" s="1"/>
  <c r="O2125" i="62"/>
  <c r="M2125" i="62"/>
  <c r="N2125" i="62" s="1"/>
  <c r="O2124" i="62"/>
  <c r="M2124" i="62"/>
  <c r="N2124" i="62" s="1"/>
  <c r="O2123" i="62"/>
  <c r="M2123" i="62"/>
  <c r="N2123" i="62" s="1"/>
  <c r="O2122" i="62"/>
  <c r="M2122" i="62"/>
  <c r="N2122" i="62" s="1"/>
  <c r="O2121" i="62"/>
  <c r="M2121" i="62"/>
  <c r="N2121" i="62" s="1"/>
  <c r="O2120" i="62"/>
  <c r="M2120" i="62"/>
  <c r="N2120" i="62" s="1"/>
  <c r="O2119" i="62"/>
  <c r="M2119" i="62"/>
  <c r="N2119" i="62" s="1"/>
  <c r="O2118" i="62"/>
  <c r="M2118" i="62"/>
  <c r="N2118" i="62" s="1"/>
  <c r="O2117" i="62"/>
  <c r="M2117" i="62"/>
  <c r="N2117" i="62" s="1"/>
  <c r="O2116" i="62"/>
  <c r="M2116" i="62"/>
  <c r="N2116" i="62" s="1"/>
  <c r="O2115" i="62"/>
  <c r="M2115" i="62"/>
  <c r="N2115" i="62" s="1"/>
  <c r="O2114" i="62"/>
  <c r="M2114" i="62"/>
  <c r="N2114" i="62" s="1"/>
  <c r="O2113" i="62"/>
  <c r="M2113" i="62"/>
  <c r="N2113" i="62" s="1"/>
  <c r="O2112" i="62"/>
  <c r="M2112" i="62"/>
  <c r="N2112" i="62" s="1"/>
  <c r="O2111" i="62"/>
  <c r="M2111" i="62"/>
  <c r="N2111" i="62" s="1"/>
  <c r="O2110" i="62"/>
  <c r="M2110" i="62"/>
  <c r="N2110" i="62" s="1"/>
  <c r="O2109" i="62"/>
  <c r="M2109" i="62"/>
  <c r="N2109" i="62" s="1"/>
  <c r="O2108" i="62"/>
  <c r="M2108" i="62"/>
  <c r="N2108" i="62" s="1"/>
  <c r="O2107" i="62"/>
  <c r="M2107" i="62"/>
  <c r="N2107" i="62" s="1"/>
  <c r="O2106" i="62"/>
  <c r="M2106" i="62"/>
  <c r="N2106" i="62" s="1"/>
  <c r="O2105" i="62"/>
  <c r="M2105" i="62"/>
  <c r="N2105" i="62" s="1"/>
  <c r="O2104" i="62"/>
  <c r="M2104" i="62"/>
  <c r="N2104" i="62" s="1"/>
  <c r="O2103" i="62"/>
  <c r="M2103" i="62"/>
  <c r="N2103" i="62" s="1"/>
  <c r="O2102" i="62"/>
  <c r="M2102" i="62"/>
  <c r="N2102" i="62" s="1"/>
  <c r="O2101" i="62"/>
  <c r="M2101" i="62"/>
  <c r="N2101" i="62" s="1"/>
  <c r="O2100" i="62"/>
  <c r="M2100" i="62"/>
  <c r="N2100" i="62" s="1"/>
  <c r="O2099" i="62"/>
  <c r="M2099" i="62"/>
  <c r="N2099" i="62" s="1"/>
  <c r="O2098" i="62"/>
  <c r="M2098" i="62"/>
  <c r="N2098" i="62" s="1"/>
  <c r="O2097" i="62"/>
  <c r="M2097" i="62"/>
  <c r="N2097" i="62" s="1"/>
  <c r="O2096" i="62"/>
  <c r="M2096" i="62"/>
  <c r="N2096" i="62" s="1"/>
  <c r="O2095" i="62"/>
  <c r="M2095" i="62"/>
  <c r="N2095" i="62" s="1"/>
  <c r="O2094" i="62"/>
  <c r="M2094" i="62"/>
  <c r="N2094" i="62" s="1"/>
  <c r="O2093" i="62"/>
  <c r="M2093" i="62"/>
  <c r="N2093" i="62" s="1"/>
  <c r="O2092" i="62"/>
  <c r="M2092" i="62"/>
  <c r="N2092" i="62" s="1"/>
  <c r="O2091" i="62"/>
  <c r="M2091" i="62"/>
  <c r="N2091" i="62" s="1"/>
  <c r="O2090" i="62"/>
  <c r="M2090" i="62"/>
  <c r="N2090" i="62" s="1"/>
  <c r="O2089" i="62"/>
  <c r="M2089" i="62"/>
  <c r="N2089" i="62" s="1"/>
  <c r="O2088" i="62"/>
  <c r="M2088" i="62"/>
  <c r="N2088" i="62" s="1"/>
  <c r="O2087" i="62"/>
  <c r="M2087" i="62"/>
  <c r="N2087" i="62" s="1"/>
  <c r="O2086" i="62"/>
  <c r="M2086" i="62"/>
  <c r="N2086" i="62" s="1"/>
  <c r="O2085" i="62"/>
  <c r="M2085" i="62"/>
  <c r="N2085" i="62" s="1"/>
  <c r="O2084" i="62"/>
  <c r="M2084" i="62"/>
  <c r="N2084" i="62" s="1"/>
  <c r="O2083" i="62"/>
  <c r="M2083" i="62"/>
  <c r="N2083" i="62" s="1"/>
  <c r="O2082" i="62"/>
  <c r="M2082" i="62"/>
  <c r="N2082" i="62" s="1"/>
  <c r="O2081" i="62"/>
  <c r="M2081" i="62"/>
  <c r="N2081" i="62" s="1"/>
  <c r="O2080" i="62"/>
  <c r="M2080" i="62"/>
  <c r="N2080" i="62" s="1"/>
  <c r="O2079" i="62"/>
  <c r="M2079" i="62"/>
  <c r="N2079" i="62" s="1"/>
  <c r="O2078" i="62"/>
  <c r="M2078" i="62"/>
  <c r="N2078" i="62" s="1"/>
  <c r="O2077" i="62"/>
  <c r="M2077" i="62"/>
  <c r="N2077" i="62" s="1"/>
  <c r="O2076" i="62"/>
  <c r="M2076" i="62"/>
  <c r="N2076" i="62" s="1"/>
  <c r="O2075" i="62"/>
  <c r="M2075" i="62"/>
  <c r="N2075" i="62" s="1"/>
  <c r="O2074" i="62"/>
  <c r="M2074" i="62"/>
  <c r="N2074" i="62" s="1"/>
  <c r="O2073" i="62"/>
  <c r="M2073" i="62"/>
  <c r="N2073" i="62" s="1"/>
  <c r="O2072" i="62"/>
  <c r="M2072" i="62"/>
  <c r="N2072" i="62" s="1"/>
  <c r="O2071" i="62"/>
  <c r="M2071" i="62"/>
  <c r="N2071" i="62" s="1"/>
  <c r="O2070" i="62"/>
  <c r="M2070" i="62"/>
  <c r="N2070" i="62" s="1"/>
  <c r="O2069" i="62"/>
  <c r="M2069" i="62"/>
  <c r="N2069" i="62" s="1"/>
  <c r="O2068" i="62"/>
  <c r="M2068" i="62"/>
  <c r="N2068" i="62" s="1"/>
  <c r="O2067" i="62"/>
  <c r="M2067" i="62"/>
  <c r="N2067" i="62" s="1"/>
  <c r="O2066" i="62"/>
  <c r="M2066" i="62"/>
  <c r="N2066" i="62" s="1"/>
  <c r="O2065" i="62"/>
  <c r="M2065" i="62"/>
  <c r="N2065" i="62" s="1"/>
  <c r="O2064" i="62"/>
  <c r="M2064" i="62"/>
  <c r="N2064" i="62" s="1"/>
  <c r="O2063" i="62"/>
  <c r="M2063" i="62"/>
  <c r="N2063" i="62" s="1"/>
  <c r="O2062" i="62"/>
  <c r="M2062" i="62"/>
  <c r="N2062" i="62" s="1"/>
  <c r="O2061" i="62"/>
  <c r="M2061" i="62"/>
  <c r="N2061" i="62" s="1"/>
  <c r="O2060" i="62"/>
  <c r="M2060" i="62"/>
  <c r="N2060" i="62" s="1"/>
  <c r="O2059" i="62"/>
  <c r="M2059" i="62"/>
  <c r="N2059" i="62" s="1"/>
  <c r="O2058" i="62"/>
  <c r="M2058" i="62"/>
  <c r="N2058" i="62" s="1"/>
  <c r="O2057" i="62"/>
  <c r="M2057" i="62"/>
  <c r="N2057" i="62" s="1"/>
  <c r="O2056" i="62"/>
  <c r="M2056" i="62"/>
  <c r="N2056" i="62" s="1"/>
  <c r="O2055" i="62"/>
  <c r="M2055" i="62"/>
  <c r="N2055" i="62" s="1"/>
  <c r="O2054" i="62"/>
  <c r="M2054" i="62"/>
  <c r="N2054" i="62" s="1"/>
  <c r="O2053" i="62"/>
  <c r="M2053" i="62"/>
  <c r="N2053" i="62" s="1"/>
  <c r="O2052" i="62"/>
  <c r="M2052" i="62"/>
  <c r="N2052" i="62" s="1"/>
  <c r="O2051" i="62"/>
  <c r="M2051" i="62"/>
  <c r="N2051" i="62" s="1"/>
  <c r="O2050" i="62"/>
  <c r="M2050" i="62"/>
  <c r="N2050" i="62" s="1"/>
  <c r="O2049" i="62"/>
  <c r="M2049" i="62"/>
  <c r="N2049" i="62" s="1"/>
  <c r="O2048" i="62"/>
  <c r="M2048" i="62"/>
  <c r="N2048" i="62" s="1"/>
  <c r="O2047" i="62"/>
  <c r="M2047" i="62"/>
  <c r="N2047" i="62" s="1"/>
  <c r="O2046" i="62"/>
  <c r="M2046" i="62"/>
  <c r="N2046" i="62" s="1"/>
  <c r="O2045" i="62"/>
  <c r="M2045" i="62"/>
  <c r="N2045" i="62" s="1"/>
  <c r="O2044" i="62"/>
  <c r="M2044" i="62"/>
  <c r="N2044" i="62" s="1"/>
  <c r="O2043" i="62"/>
  <c r="M2043" i="62"/>
  <c r="N2043" i="62" s="1"/>
  <c r="O2042" i="62"/>
  <c r="M2042" i="62"/>
  <c r="N2042" i="62" s="1"/>
  <c r="O2041" i="62"/>
  <c r="M2041" i="62"/>
  <c r="N2041" i="62" s="1"/>
  <c r="O2040" i="62"/>
  <c r="M2040" i="62"/>
  <c r="N2040" i="62" s="1"/>
  <c r="O2039" i="62"/>
  <c r="M2039" i="62"/>
  <c r="N2039" i="62" s="1"/>
  <c r="O2038" i="62"/>
  <c r="M2038" i="62"/>
  <c r="N2038" i="62" s="1"/>
  <c r="O2037" i="62"/>
  <c r="M2037" i="62"/>
  <c r="N2037" i="62" s="1"/>
  <c r="O2036" i="62"/>
  <c r="M2036" i="62"/>
  <c r="N2036" i="62" s="1"/>
  <c r="O2035" i="62"/>
  <c r="M2035" i="62"/>
  <c r="N2035" i="62" s="1"/>
  <c r="O2034" i="62"/>
  <c r="M2034" i="62"/>
  <c r="N2034" i="62" s="1"/>
  <c r="O2033" i="62"/>
  <c r="M2033" i="62"/>
  <c r="N2033" i="62" s="1"/>
  <c r="O2032" i="62"/>
  <c r="M2032" i="62"/>
  <c r="N2032" i="62" s="1"/>
  <c r="O2031" i="62"/>
  <c r="M2031" i="62"/>
  <c r="N2031" i="62" s="1"/>
  <c r="O2030" i="62"/>
  <c r="M2030" i="62"/>
  <c r="N2030" i="62" s="1"/>
  <c r="O2029" i="62"/>
  <c r="M2029" i="62"/>
  <c r="N2029" i="62" s="1"/>
  <c r="O2028" i="62"/>
  <c r="M2028" i="62"/>
  <c r="N2028" i="62" s="1"/>
  <c r="O2027" i="62"/>
  <c r="M2027" i="62"/>
  <c r="N2027" i="62" s="1"/>
  <c r="O2026" i="62"/>
  <c r="M2026" i="62"/>
  <c r="N2026" i="62" s="1"/>
  <c r="O2025" i="62"/>
  <c r="M2025" i="62"/>
  <c r="N2025" i="62" s="1"/>
  <c r="O2024" i="62"/>
  <c r="M2024" i="62"/>
  <c r="N2024" i="62" s="1"/>
  <c r="O2023" i="62"/>
  <c r="M2023" i="62"/>
  <c r="N2023" i="62" s="1"/>
  <c r="O2022" i="62"/>
  <c r="M2022" i="62"/>
  <c r="N2022" i="62" s="1"/>
  <c r="O2021" i="62"/>
  <c r="M2021" i="62"/>
  <c r="N2021" i="62" s="1"/>
  <c r="O2020" i="62"/>
  <c r="M2020" i="62"/>
  <c r="N2020" i="62" s="1"/>
  <c r="O2019" i="62"/>
  <c r="M2019" i="62"/>
  <c r="N2019" i="62" s="1"/>
  <c r="O2018" i="62"/>
  <c r="M2018" i="62"/>
  <c r="N2018" i="62" s="1"/>
  <c r="O2017" i="62"/>
  <c r="M2017" i="62"/>
  <c r="N2017" i="62" s="1"/>
  <c r="O2016" i="62"/>
  <c r="M2016" i="62"/>
  <c r="N2016" i="62" s="1"/>
  <c r="O2015" i="62"/>
  <c r="M2015" i="62"/>
  <c r="N2015" i="62" s="1"/>
  <c r="O2014" i="62"/>
  <c r="M2014" i="62"/>
  <c r="N2014" i="62" s="1"/>
  <c r="O2013" i="62"/>
  <c r="M2013" i="62"/>
  <c r="N2013" i="62" s="1"/>
  <c r="O2012" i="62"/>
  <c r="M2012" i="62"/>
  <c r="N2012" i="62" s="1"/>
  <c r="O2011" i="62"/>
  <c r="M2011" i="62"/>
  <c r="N2011" i="62" s="1"/>
  <c r="O2010" i="62"/>
  <c r="M2010" i="62"/>
  <c r="N2010" i="62" s="1"/>
  <c r="O2009" i="62"/>
  <c r="M2009" i="62"/>
  <c r="N2009" i="62" s="1"/>
  <c r="O2008" i="62"/>
  <c r="M2008" i="62"/>
  <c r="N2008" i="62" s="1"/>
  <c r="O2007" i="62"/>
  <c r="M2007" i="62"/>
  <c r="N2007" i="62" s="1"/>
  <c r="O2006" i="62"/>
  <c r="M2006" i="62"/>
  <c r="N2006" i="62" s="1"/>
  <c r="O2005" i="62"/>
  <c r="M2005" i="62"/>
  <c r="N2005" i="62" s="1"/>
  <c r="O2004" i="62"/>
  <c r="M2004" i="62"/>
  <c r="N2004" i="62" s="1"/>
  <c r="O2003" i="62"/>
  <c r="M2003" i="62"/>
  <c r="N2003" i="62" s="1"/>
  <c r="O2002" i="62"/>
  <c r="M2002" i="62"/>
  <c r="N2002" i="62" s="1"/>
  <c r="O2001" i="62"/>
  <c r="M2001" i="62"/>
  <c r="N2001" i="62" s="1"/>
  <c r="O2000" i="62"/>
  <c r="M2000" i="62"/>
  <c r="N2000" i="62" s="1"/>
  <c r="O1999" i="62"/>
  <c r="M1999" i="62"/>
  <c r="N1999" i="62" s="1"/>
  <c r="O1998" i="62"/>
  <c r="M1998" i="62"/>
  <c r="N1998" i="62" s="1"/>
  <c r="O1997" i="62"/>
  <c r="M1997" i="62"/>
  <c r="N1997" i="62" s="1"/>
  <c r="O1996" i="62"/>
  <c r="M1996" i="62"/>
  <c r="N1996" i="62" s="1"/>
  <c r="O1995" i="62"/>
  <c r="M1995" i="62"/>
  <c r="N1995" i="62" s="1"/>
  <c r="O1994" i="62"/>
  <c r="M1994" i="62"/>
  <c r="N1994" i="62" s="1"/>
  <c r="O1993" i="62"/>
  <c r="M1993" i="62"/>
  <c r="N1993" i="62" s="1"/>
  <c r="O1992" i="62"/>
  <c r="M1992" i="62"/>
  <c r="N1992" i="62" s="1"/>
  <c r="O1991" i="62"/>
  <c r="M1991" i="62"/>
  <c r="N1991" i="62" s="1"/>
  <c r="O1990" i="62"/>
  <c r="M1990" i="62"/>
  <c r="N1990" i="62" s="1"/>
  <c r="O1989" i="62"/>
  <c r="M1989" i="62"/>
  <c r="N1989" i="62" s="1"/>
  <c r="O1988" i="62"/>
  <c r="M1988" i="62"/>
  <c r="N1988" i="62" s="1"/>
  <c r="O1987" i="62"/>
  <c r="M1987" i="62"/>
  <c r="N1987" i="62" s="1"/>
  <c r="O1986" i="62"/>
  <c r="M1986" i="62"/>
  <c r="N1986" i="62" s="1"/>
  <c r="O1985" i="62"/>
  <c r="M1985" i="62"/>
  <c r="N1985" i="62" s="1"/>
  <c r="O1984" i="62"/>
  <c r="M1984" i="62"/>
  <c r="N1984" i="62" s="1"/>
  <c r="O1983" i="62"/>
  <c r="M1983" i="62"/>
  <c r="N1983" i="62" s="1"/>
  <c r="O1982" i="62"/>
  <c r="M1982" i="62"/>
  <c r="N1982" i="62" s="1"/>
  <c r="O1981" i="62"/>
  <c r="M1981" i="62"/>
  <c r="N1981" i="62" s="1"/>
  <c r="O1980" i="62"/>
  <c r="M1980" i="62"/>
  <c r="N1980" i="62" s="1"/>
  <c r="O1979" i="62"/>
  <c r="M1979" i="62"/>
  <c r="N1979" i="62" s="1"/>
  <c r="O1978" i="62"/>
  <c r="M1978" i="62"/>
  <c r="N1978" i="62" s="1"/>
  <c r="O1977" i="62"/>
  <c r="M1977" i="62"/>
  <c r="N1977" i="62" s="1"/>
  <c r="O1976" i="62"/>
  <c r="M1976" i="62"/>
  <c r="N1976" i="62" s="1"/>
  <c r="O1975" i="62"/>
  <c r="M1975" i="62"/>
  <c r="N1975" i="62" s="1"/>
  <c r="O1974" i="62"/>
  <c r="M1974" i="62"/>
  <c r="N1974" i="62" s="1"/>
  <c r="O1973" i="62"/>
  <c r="M1973" i="62"/>
  <c r="N1973" i="62" s="1"/>
  <c r="O1972" i="62"/>
  <c r="M1972" i="62"/>
  <c r="N1972" i="62" s="1"/>
  <c r="O1971" i="62"/>
  <c r="M1971" i="62"/>
  <c r="N1971" i="62" s="1"/>
  <c r="O1970" i="62"/>
  <c r="M1970" i="62"/>
  <c r="N1970" i="62" s="1"/>
  <c r="O1969" i="62"/>
  <c r="M1969" i="62"/>
  <c r="N1969" i="62" s="1"/>
  <c r="O1968" i="62"/>
  <c r="M1968" i="62"/>
  <c r="N1968" i="62" s="1"/>
  <c r="O1967" i="62"/>
  <c r="M1967" i="62"/>
  <c r="N1967" i="62" s="1"/>
  <c r="O1966" i="62"/>
  <c r="M1966" i="62"/>
  <c r="N1966" i="62" s="1"/>
  <c r="O1965" i="62"/>
  <c r="M1965" i="62"/>
  <c r="N1965" i="62" s="1"/>
  <c r="O1964" i="62"/>
  <c r="M1964" i="62"/>
  <c r="N1964" i="62" s="1"/>
  <c r="O1963" i="62"/>
  <c r="M1963" i="62"/>
  <c r="N1963" i="62" s="1"/>
  <c r="O1962" i="62"/>
  <c r="M1962" i="62"/>
  <c r="N1962" i="62" s="1"/>
  <c r="O1961" i="62"/>
  <c r="M1961" i="62"/>
  <c r="N1961" i="62" s="1"/>
  <c r="O1960" i="62"/>
  <c r="M1960" i="62"/>
  <c r="N1960" i="62" s="1"/>
  <c r="O1959" i="62"/>
  <c r="M1959" i="62"/>
  <c r="N1959" i="62" s="1"/>
  <c r="O1958" i="62"/>
  <c r="M1958" i="62"/>
  <c r="N1958" i="62" s="1"/>
  <c r="O1957" i="62"/>
  <c r="M1957" i="62"/>
  <c r="N1957" i="62" s="1"/>
  <c r="O1956" i="62"/>
  <c r="M1956" i="62"/>
  <c r="N1956" i="62" s="1"/>
  <c r="O1955" i="62"/>
  <c r="M1955" i="62"/>
  <c r="N1955" i="62" s="1"/>
  <c r="O1954" i="62"/>
  <c r="M1954" i="62"/>
  <c r="N1954" i="62" s="1"/>
  <c r="O1953" i="62"/>
  <c r="M1953" i="62"/>
  <c r="N1953" i="62" s="1"/>
  <c r="O1952" i="62"/>
  <c r="M1952" i="62"/>
  <c r="N1952" i="62" s="1"/>
  <c r="O1951" i="62"/>
  <c r="M1951" i="62"/>
  <c r="N1951" i="62" s="1"/>
  <c r="O1950" i="62"/>
  <c r="M1950" i="62"/>
  <c r="N1950" i="62" s="1"/>
  <c r="O1949" i="62"/>
  <c r="M1949" i="62"/>
  <c r="N1949" i="62" s="1"/>
  <c r="O1948" i="62"/>
  <c r="M1948" i="62"/>
  <c r="N1948" i="62" s="1"/>
  <c r="O1947" i="62"/>
  <c r="M1947" i="62"/>
  <c r="N1947" i="62" s="1"/>
  <c r="O1946" i="62"/>
  <c r="M1946" i="62"/>
  <c r="N1946" i="62" s="1"/>
  <c r="O1945" i="62"/>
  <c r="M1945" i="62"/>
  <c r="N1945" i="62" s="1"/>
  <c r="O1944" i="62"/>
  <c r="M1944" i="62"/>
  <c r="N1944" i="62" s="1"/>
  <c r="O1943" i="62"/>
  <c r="M1943" i="62"/>
  <c r="N1943" i="62" s="1"/>
  <c r="O1942" i="62"/>
  <c r="M1942" i="62"/>
  <c r="N1942" i="62" s="1"/>
  <c r="O1941" i="62"/>
  <c r="M1941" i="62"/>
  <c r="N1941" i="62" s="1"/>
  <c r="O1940" i="62"/>
  <c r="M1940" i="62"/>
  <c r="N1940" i="62" s="1"/>
  <c r="O1939" i="62"/>
  <c r="M1939" i="62"/>
  <c r="N1939" i="62" s="1"/>
  <c r="O1938" i="62"/>
  <c r="M1938" i="62"/>
  <c r="N1938" i="62" s="1"/>
  <c r="O1937" i="62"/>
  <c r="M1937" i="62"/>
  <c r="N1937" i="62" s="1"/>
  <c r="O1936" i="62"/>
  <c r="M1936" i="62"/>
  <c r="N1936" i="62" s="1"/>
  <c r="O1935" i="62"/>
  <c r="M1935" i="62"/>
  <c r="N1935" i="62" s="1"/>
  <c r="O1934" i="62"/>
  <c r="M1934" i="62"/>
  <c r="N1934" i="62" s="1"/>
  <c r="O1933" i="62"/>
  <c r="M1933" i="62"/>
  <c r="N1933" i="62" s="1"/>
  <c r="O1932" i="62"/>
  <c r="M1932" i="62"/>
  <c r="N1932" i="62" s="1"/>
  <c r="O1931" i="62"/>
  <c r="M1931" i="62"/>
  <c r="N1931" i="62" s="1"/>
  <c r="O1930" i="62"/>
  <c r="M1930" i="62"/>
  <c r="N1930" i="62" s="1"/>
  <c r="O1929" i="62"/>
  <c r="M1929" i="62"/>
  <c r="N1929" i="62" s="1"/>
  <c r="O1928" i="62"/>
  <c r="M1928" i="62"/>
  <c r="N1928" i="62" s="1"/>
  <c r="O1927" i="62"/>
  <c r="M1927" i="62"/>
  <c r="N1927" i="62" s="1"/>
  <c r="O1926" i="62"/>
  <c r="M1926" i="62"/>
  <c r="N1926" i="62" s="1"/>
  <c r="O1925" i="62"/>
  <c r="M1925" i="62"/>
  <c r="N1925" i="62" s="1"/>
  <c r="O1924" i="62"/>
  <c r="M1924" i="62"/>
  <c r="N1924" i="62" s="1"/>
  <c r="O1923" i="62"/>
  <c r="M1923" i="62"/>
  <c r="N1923" i="62" s="1"/>
  <c r="O1922" i="62"/>
  <c r="M1922" i="62"/>
  <c r="N1922" i="62" s="1"/>
  <c r="O1921" i="62"/>
  <c r="M1921" i="62"/>
  <c r="N1921" i="62" s="1"/>
  <c r="O1920" i="62"/>
  <c r="M1920" i="62"/>
  <c r="N1920" i="62" s="1"/>
  <c r="O1919" i="62"/>
  <c r="M1919" i="62"/>
  <c r="N1919" i="62" s="1"/>
  <c r="O1918" i="62"/>
  <c r="M1918" i="62"/>
  <c r="N1918" i="62" s="1"/>
  <c r="O1917" i="62"/>
  <c r="M1917" i="62"/>
  <c r="N1917" i="62" s="1"/>
  <c r="O1916" i="62"/>
  <c r="M1916" i="62"/>
  <c r="N1916" i="62" s="1"/>
  <c r="O1915" i="62"/>
  <c r="M1915" i="62"/>
  <c r="N1915" i="62" s="1"/>
  <c r="O1914" i="62"/>
  <c r="M1914" i="62"/>
  <c r="N1914" i="62" s="1"/>
  <c r="O1913" i="62"/>
  <c r="M1913" i="62"/>
  <c r="N1913" i="62" s="1"/>
  <c r="O1912" i="62"/>
  <c r="M1912" i="62"/>
  <c r="N1912" i="62" s="1"/>
  <c r="O1911" i="62"/>
  <c r="M1911" i="62"/>
  <c r="N1911" i="62" s="1"/>
  <c r="O1910" i="62"/>
  <c r="M1910" i="62"/>
  <c r="N1910" i="62" s="1"/>
  <c r="O1909" i="62"/>
  <c r="M1909" i="62"/>
  <c r="N1909" i="62" s="1"/>
  <c r="O1908" i="62"/>
  <c r="M1908" i="62"/>
  <c r="N1908" i="62" s="1"/>
  <c r="O1907" i="62"/>
  <c r="M1907" i="62"/>
  <c r="N1907" i="62" s="1"/>
  <c r="O1906" i="62"/>
  <c r="M1906" i="62"/>
  <c r="N1906" i="62" s="1"/>
  <c r="O1905" i="62"/>
  <c r="M1905" i="62"/>
  <c r="N1905" i="62" s="1"/>
  <c r="O1904" i="62"/>
  <c r="M1904" i="62"/>
  <c r="N1904" i="62" s="1"/>
  <c r="O1903" i="62"/>
  <c r="M1903" i="62"/>
  <c r="N1903" i="62" s="1"/>
  <c r="O1902" i="62"/>
  <c r="M1902" i="62"/>
  <c r="N1902" i="62" s="1"/>
  <c r="O1901" i="62"/>
  <c r="M1901" i="62"/>
  <c r="N1901" i="62" s="1"/>
  <c r="O1900" i="62"/>
  <c r="M1900" i="62"/>
  <c r="N1900" i="62" s="1"/>
  <c r="O1899" i="62"/>
  <c r="M1899" i="62"/>
  <c r="N1899" i="62" s="1"/>
  <c r="O1898" i="62"/>
  <c r="M1898" i="62"/>
  <c r="N1898" i="62" s="1"/>
  <c r="O1897" i="62"/>
  <c r="M1897" i="62"/>
  <c r="N1897" i="62" s="1"/>
  <c r="O1896" i="62"/>
  <c r="M1896" i="62"/>
  <c r="N1896" i="62" s="1"/>
  <c r="O1895" i="62"/>
  <c r="M1895" i="62"/>
  <c r="N1895" i="62" s="1"/>
  <c r="O1894" i="62"/>
  <c r="M1894" i="62"/>
  <c r="N1894" i="62" s="1"/>
  <c r="O1893" i="62"/>
  <c r="M1893" i="62"/>
  <c r="N1893" i="62" s="1"/>
  <c r="O1892" i="62"/>
  <c r="M1892" i="62"/>
  <c r="N1892" i="62" s="1"/>
  <c r="O1891" i="62"/>
  <c r="M1891" i="62"/>
  <c r="N1891" i="62" s="1"/>
  <c r="O1890" i="62"/>
  <c r="M1890" i="62"/>
  <c r="N1890" i="62" s="1"/>
  <c r="O1889" i="62"/>
  <c r="M1889" i="62"/>
  <c r="N1889" i="62" s="1"/>
  <c r="O1888" i="62"/>
  <c r="M1888" i="62"/>
  <c r="N1888" i="62" s="1"/>
  <c r="O1887" i="62"/>
  <c r="M1887" i="62"/>
  <c r="N1887" i="62" s="1"/>
  <c r="O1886" i="62"/>
  <c r="M1886" i="62"/>
  <c r="N1886" i="62" s="1"/>
  <c r="O1885" i="62"/>
  <c r="M1885" i="62"/>
  <c r="N1885" i="62" s="1"/>
  <c r="O1884" i="62"/>
  <c r="M1884" i="62"/>
  <c r="N1884" i="62" s="1"/>
  <c r="O1883" i="62"/>
  <c r="M1883" i="62"/>
  <c r="N1883" i="62" s="1"/>
  <c r="O1882" i="62"/>
  <c r="M1882" i="62"/>
  <c r="N1882" i="62" s="1"/>
  <c r="O1881" i="62"/>
  <c r="M1881" i="62"/>
  <c r="N1881" i="62" s="1"/>
  <c r="O1880" i="62"/>
  <c r="M1880" i="62"/>
  <c r="N1880" i="62" s="1"/>
  <c r="O1879" i="62"/>
  <c r="M1879" i="62"/>
  <c r="N1879" i="62" s="1"/>
  <c r="O1878" i="62"/>
  <c r="M1878" i="62"/>
  <c r="N1878" i="62" s="1"/>
  <c r="O1877" i="62"/>
  <c r="M1877" i="62"/>
  <c r="N1877" i="62" s="1"/>
  <c r="O1876" i="62"/>
  <c r="M1876" i="62"/>
  <c r="N1876" i="62" s="1"/>
  <c r="O1875" i="62"/>
  <c r="M1875" i="62"/>
  <c r="N1875" i="62" s="1"/>
  <c r="O1874" i="62"/>
  <c r="M1874" i="62"/>
  <c r="N1874" i="62" s="1"/>
  <c r="O1873" i="62"/>
  <c r="M1873" i="62"/>
  <c r="N1873" i="62" s="1"/>
  <c r="O1872" i="62"/>
  <c r="M1872" i="62"/>
  <c r="N1872" i="62" s="1"/>
  <c r="O1871" i="62"/>
  <c r="M1871" i="62"/>
  <c r="N1871" i="62" s="1"/>
  <c r="O1870" i="62"/>
  <c r="M1870" i="62"/>
  <c r="N1870" i="62" s="1"/>
  <c r="O1869" i="62"/>
  <c r="M1869" i="62"/>
  <c r="N1869" i="62" s="1"/>
  <c r="O1868" i="62"/>
  <c r="M1868" i="62"/>
  <c r="N1868" i="62" s="1"/>
  <c r="O1867" i="62"/>
  <c r="M1867" i="62"/>
  <c r="N1867" i="62" s="1"/>
  <c r="O1866" i="62"/>
  <c r="M1866" i="62"/>
  <c r="N1866" i="62" s="1"/>
  <c r="O1865" i="62"/>
  <c r="M1865" i="62"/>
  <c r="N1865" i="62" s="1"/>
  <c r="O1864" i="62"/>
  <c r="M1864" i="62"/>
  <c r="N1864" i="62" s="1"/>
  <c r="O1863" i="62"/>
  <c r="M1863" i="62"/>
  <c r="N1863" i="62" s="1"/>
  <c r="O1862" i="62"/>
  <c r="M1862" i="62"/>
  <c r="N1862" i="62" s="1"/>
  <c r="O1861" i="62"/>
  <c r="M1861" i="62"/>
  <c r="N1861" i="62" s="1"/>
  <c r="O1860" i="62"/>
  <c r="M1860" i="62"/>
  <c r="N1860" i="62" s="1"/>
  <c r="O1859" i="62"/>
  <c r="M1859" i="62"/>
  <c r="N1859" i="62" s="1"/>
  <c r="O1858" i="62"/>
  <c r="M1858" i="62"/>
  <c r="N1858" i="62" s="1"/>
  <c r="O1857" i="62"/>
  <c r="M1857" i="62"/>
  <c r="N1857" i="62" s="1"/>
  <c r="O1856" i="62"/>
  <c r="M1856" i="62"/>
  <c r="N1856" i="62" s="1"/>
  <c r="O1855" i="62"/>
  <c r="M1855" i="62"/>
  <c r="N1855" i="62" s="1"/>
  <c r="O1854" i="62"/>
  <c r="M1854" i="62"/>
  <c r="N1854" i="62" s="1"/>
  <c r="O1853" i="62"/>
  <c r="M1853" i="62"/>
  <c r="N1853" i="62" s="1"/>
  <c r="O1852" i="62"/>
  <c r="M1852" i="62"/>
  <c r="N1852" i="62" s="1"/>
  <c r="O1851" i="62"/>
  <c r="M1851" i="62"/>
  <c r="N1851" i="62" s="1"/>
  <c r="O1850" i="62"/>
  <c r="M1850" i="62"/>
  <c r="N1850" i="62" s="1"/>
  <c r="O1849" i="62"/>
  <c r="M1849" i="62"/>
  <c r="N1849" i="62" s="1"/>
  <c r="O1848" i="62"/>
  <c r="M1848" i="62"/>
  <c r="N1848" i="62" s="1"/>
  <c r="O1847" i="62"/>
  <c r="M1847" i="62"/>
  <c r="N1847" i="62" s="1"/>
  <c r="O1846" i="62"/>
  <c r="M1846" i="62"/>
  <c r="N1846" i="62" s="1"/>
  <c r="O1845" i="62"/>
  <c r="M1845" i="62"/>
  <c r="N1845" i="62" s="1"/>
  <c r="O1844" i="62"/>
  <c r="M1844" i="62"/>
  <c r="N1844" i="62" s="1"/>
  <c r="O1843" i="62"/>
  <c r="M1843" i="62"/>
  <c r="N1843" i="62" s="1"/>
  <c r="O1842" i="62"/>
  <c r="M1842" i="62"/>
  <c r="N1842" i="62" s="1"/>
  <c r="O1841" i="62"/>
  <c r="M1841" i="62"/>
  <c r="N1841" i="62" s="1"/>
  <c r="O1840" i="62"/>
  <c r="M1840" i="62"/>
  <c r="N1840" i="62" s="1"/>
  <c r="O1839" i="62"/>
  <c r="M1839" i="62"/>
  <c r="N1839" i="62" s="1"/>
  <c r="O1838" i="62"/>
  <c r="M1838" i="62"/>
  <c r="N1838" i="62" s="1"/>
  <c r="O1837" i="62"/>
  <c r="M1837" i="62"/>
  <c r="N1837" i="62" s="1"/>
  <c r="O1836" i="62"/>
  <c r="M1836" i="62"/>
  <c r="N1836" i="62" s="1"/>
  <c r="O1835" i="62"/>
  <c r="M1835" i="62"/>
  <c r="N1835" i="62" s="1"/>
  <c r="O1834" i="62"/>
  <c r="M1834" i="62"/>
  <c r="N1834" i="62" s="1"/>
  <c r="O1833" i="62"/>
  <c r="M1833" i="62"/>
  <c r="N1833" i="62" s="1"/>
  <c r="O1832" i="62"/>
  <c r="M1832" i="62"/>
  <c r="N1832" i="62" s="1"/>
  <c r="O1831" i="62"/>
  <c r="M1831" i="62"/>
  <c r="N1831" i="62" s="1"/>
  <c r="O1830" i="62"/>
  <c r="M1830" i="62"/>
  <c r="N1830" i="62" s="1"/>
  <c r="O1829" i="62"/>
  <c r="M1829" i="62"/>
  <c r="N1829" i="62" s="1"/>
  <c r="O1828" i="62"/>
  <c r="M1828" i="62"/>
  <c r="N1828" i="62" s="1"/>
  <c r="O1827" i="62"/>
  <c r="M1827" i="62"/>
  <c r="N1827" i="62" s="1"/>
  <c r="O1826" i="62"/>
  <c r="M1826" i="62"/>
  <c r="N1826" i="62" s="1"/>
  <c r="O1825" i="62"/>
  <c r="M1825" i="62"/>
  <c r="N1825" i="62" s="1"/>
  <c r="O1824" i="62"/>
  <c r="M1824" i="62"/>
  <c r="N1824" i="62" s="1"/>
  <c r="O1823" i="62"/>
  <c r="M1823" i="62"/>
  <c r="N1823" i="62" s="1"/>
  <c r="O1822" i="62"/>
  <c r="M1822" i="62"/>
  <c r="N1822" i="62" s="1"/>
  <c r="O1821" i="62"/>
  <c r="M1821" i="62"/>
  <c r="N1821" i="62" s="1"/>
  <c r="O1820" i="62"/>
  <c r="M1820" i="62"/>
  <c r="N1820" i="62" s="1"/>
  <c r="O1819" i="62"/>
  <c r="M1819" i="62"/>
  <c r="N1819" i="62" s="1"/>
  <c r="O1818" i="62"/>
  <c r="M1818" i="62"/>
  <c r="N1818" i="62" s="1"/>
  <c r="O1817" i="62"/>
  <c r="M1817" i="62"/>
  <c r="N1817" i="62" s="1"/>
  <c r="O1816" i="62"/>
  <c r="M1816" i="62"/>
  <c r="N1816" i="62" s="1"/>
  <c r="O1815" i="62"/>
  <c r="M1815" i="62"/>
  <c r="N1815" i="62" s="1"/>
  <c r="O1814" i="62"/>
  <c r="M1814" i="62"/>
  <c r="N1814" i="62" s="1"/>
  <c r="O1813" i="62"/>
  <c r="M1813" i="62"/>
  <c r="N1813" i="62" s="1"/>
  <c r="O1812" i="62"/>
  <c r="M1812" i="62"/>
  <c r="N1812" i="62" s="1"/>
  <c r="O1811" i="62"/>
  <c r="M1811" i="62"/>
  <c r="N1811" i="62" s="1"/>
  <c r="O1810" i="62"/>
  <c r="M1810" i="62"/>
  <c r="N1810" i="62" s="1"/>
  <c r="O1809" i="62"/>
  <c r="M1809" i="62"/>
  <c r="N1809" i="62" s="1"/>
  <c r="O1808" i="62"/>
  <c r="M1808" i="62"/>
  <c r="N1808" i="62" s="1"/>
  <c r="O1807" i="62"/>
  <c r="M1807" i="62"/>
  <c r="N1807" i="62" s="1"/>
  <c r="O1806" i="62"/>
  <c r="M1806" i="62"/>
  <c r="N1806" i="62" s="1"/>
  <c r="O1805" i="62"/>
  <c r="M1805" i="62"/>
  <c r="N1805" i="62" s="1"/>
  <c r="O1804" i="62"/>
  <c r="M1804" i="62"/>
  <c r="N1804" i="62" s="1"/>
  <c r="O1803" i="62"/>
  <c r="M1803" i="62"/>
  <c r="N1803" i="62" s="1"/>
  <c r="O1802" i="62"/>
  <c r="M1802" i="62"/>
  <c r="N1802" i="62" s="1"/>
  <c r="O1801" i="62"/>
  <c r="M1801" i="62"/>
  <c r="N1801" i="62" s="1"/>
  <c r="O1800" i="62"/>
  <c r="M1800" i="62"/>
  <c r="N1800" i="62" s="1"/>
  <c r="O1799" i="62"/>
  <c r="M1799" i="62"/>
  <c r="N1799" i="62" s="1"/>
  <c r="O1798" i="62"/>
  <c r="M1798" i="62"/>
  <c r="N1798" i="62" s="1"/>
  <c r="O1797" i="62"/>
  <c r="M1797" i="62"/>
  <c r="N1797" i="62" s="1"/>
  <c r="O1796" i="62"/>
  <c r="M1796" i="62"/>
  <c r="N1796" i="62" s="1"/>
  <c r="O1795" i="62"/>
  <c r="M1795" i="62"/>
  <c r="N1795" i="62" s="1"/>
  <c r="O1794" i="62"/>
  <c r="M1794" i="62"/>
  <c r="N1794" i="62" s="1"/>
  <c r="O1793" i="62"/>
  <c r="M1793" i="62"/>
  <c r="N1793" i="62" s="1"/>
  <c r="O1792" i="62"/>
  <c r="M1792" i="62"/>
  <c r="N1792" i="62" s="1"/>
  <c r="O1791" i="62"/>
  <c r="M1791" i="62"/>
  <c r="N1791" i="62" s="1"/>
  <c r="O1790" i="62"/>
  <c r="M1790" i="62"/>
  <c r="N1790" i="62" s="1"/>
  <c r="O1789" i="62"/>
  <c r="M1789" i="62"/>
  <c r="N1789" i="62" s="1"/>
  <c r="O1788" i="62"/>
  <c r="M1788" i="62"/>
  <c r="N1788" i="62" s="1"/>
  <c r="O1787" i="62"/>
  <c r="M1787" i="62"/>
  <c r="N1787" i="62" s="1"/>
  <c r="O1786" i="62"/>
  <c r="M1786" i="62"/>
  <c r="N1786" i="62" s="1"/>
  <c r="O1785" i="62"/>
  <c r="M1785" i="62"/>
  <c r="N1785" i="62" s="1"/>
  <c r="O1784" i="62"/>
  <c r="M1784" i="62"/>
  <c r="N1784" i="62" s="1"/>
  <c r="O1783" i="62"/>
  <c r="M1783" i="62"/>
  <c r="N1783" i="62" s="1"/>
  <c r="O1782" i="62"/>
  <c r="M1782" i="62"/>
  <c r="N1782" i="62" s="1"/>
  <c r="O1781" i="62"/>
  <c r="M1781" i="62"/>
  <c r="N1781" i="62" s="1"/>
  <c r="O1780" i="62"/>
  <c r="M1780" i="62"/>
  <c r="N1780" i="62" s="1"/>
  <c r="O1779" i="62"/>
  <c r="M1779" i="62"/>
  <c r="N1779" i="62" s="1"/>
  <c r="O1778" i="62"/>
  <c r="M1778" i="62"/>
  <c r="N1778" i="62" s="1"/>
  <c r="O1777" i="62"/>
  <c r="M1777" i="62"/>
  <c r="N1777" i="62" s="1"/>
  <c r="O1776" i="62"/>
  <c r="M1776" i="62"/>
  <c r="N1776" i="62" s="1"/>
  <c r="O1775" i="62"/>
  <c r="M1775" i="62"/>
  <c r="N1775" i="62" s="1"/>
  <c r="O1774" i="62"/>
  <c r="M1774" i="62"/>
  <c r="N1774" i="62" s="1"/>
  <c r="O1773" i="62"/>
  <c r="M1773" i="62"/>
  <c r="N1773" i="62" s="1"/>
  <c r="O1772" i="62"/>
  <c r="M1772" i="62"/>
  <c r="N1772" i="62" s="1"/>
  <c r="O1771" i="62"/>
  <c r="M1771" i="62"/>
  <c r="N1771" i="62" s="1"/>
  <c r="O1770" i="62"/>
  <c r="M1770" i="62"/>
  <c r="N1770" i="62" s="1"/>
  <c r="O1769" i="62"/>
  <c r="M1769" i="62"/>
  <c r="N1769" i="62" s="1"/>
  <c r="O1768" i="62"/>
  <c r="M1768" i="62"/>
  <c r="N1768" i="62" s="1"/>
  <c r="O1767" i="62"/>
  <c r="M1767" i="62"/>
  <c r="N1767" i="62" s="1"/>
  <c r="O1766" i="62"/>
  <c r="M1766" i="62"/>
  <c r="N1766" i="62" s="1"/>
  <c r="O1765" i="62"/>
  <c r="M1765" i="62"/>
  <c r="N1765" i="62" s="1"/>
  <c r="O1764" i="62"/>
  <c r="M1764" i="62"/>
  <c r="N1764" i="62" s="1"/>
  <c r="O1763" i="62"/>
  <c r="M1763" i="62"/>
  <c r="N1763" i="62" s="1"/>
  <c r="O1762" i="62"/>
  <c r="M1762" i="62"/>
  <c r="N1762" i="62" s="1"/>
  <c r="O1761" i="62"/>
  <c r="M1761" i="62"/>
  <c r="N1761" i="62" s="1"/>
  <c r="O1760" i="62"/>
  <c r="M1760" i="62"/>
  <c r="N1760" i="62" s="1"/>
  <c r="O1759" i="62"/>
  <c r="M1759" i="62"/>
  <c r="N1759" i="62" s="1"/>
  <c r="O1758" i="62"/>
  <c r="M1758" i="62"/>
  <c r="N1758" i="62" s="1"/>
  <c r="O1757" i="62"/>
  <c r="M1757" i="62"/>
  <c r="N1757" i="62" s="1"/>
  <c r="O1756" i="62"/>
  <c r="M1756" i="62"/>
  <c r="N1756" i="62" s="1"/>
  <c r="O1755" i="62"/>
  <c r="M1755" i="62"/>
  <c r="N1755" i="62" s="1"/>
  <c r="O1754" i="62"/>
  <c r="M1754" i="62"/>
  <c r="N1754" i="62" s="1"/>
  <c r="O1753" i="62"/>
  <c r="M1753" i="62"/>
  <c r="N1753" i="62" s="1"/>
  <c r="O1752" i="62"/>
  <c r="M1752" i="62"/>
  <c r="N1752" i="62" s="1"/>
  <c r="O1751" i="62"/>
  <c r="M1751" i="62"/>
  <c r="N1751" i="62" s="1"/>
  <c r="O1750" i="62"/>
  <c r="M1750" i="62"/>
  <c r="N1750" i="62" s="1"/>
  <c r="O1749" i="62"/>
  <c r="M1749" i="62"/>
  <c r="N1749" i="62" s="1"/>
  <c r="O1748" i="62"/>
  <c r="M1748" i="62"/>
  <c r="N1748" i="62" s="1"/>
  <c r="O1747" i="62"/>
  <c r="M1747" i="62"/>
  <c r="N1747" i="62" s="1"/>
  <c r="O1746" i="62"/>
  <c r="M1746" i="62"/>
  <c r="N1746" i="62" s="1"/>
  <c r="O1745" i="62"/>
  <c r="M1745" i="62"/>
  <c r="N1745" i="62" s="1"/>
  <c r="O1744" i="62"/>
  <c r="M1744" i="62"/>
  <c r="N1744" i="62" s="1"/>
  <c r="O1743" i="62"/>
  <c r="M1743" i="62"/>
  <c r="N1743" i="62" s="1"/>
  <c r="O1742" i="62"/>
  <c r="M1742" i="62"/>
  <c r="N1742" i="62" s="1"/>
  <c r="O1741" i="62"/>
  <c r="M1741" i="62"/>
  <c r="N1741" i="62" s="1"/>
  <c r="O1740" i="62"/>
  <c r="M1740" i="62"/>
  <c r="N1740" i="62" s="1"/>
  <c r="O1739" i="62"/>
  <c r="M1739" i="62"/>
  <c r="N1739" i="62" s="1"/>
  <c r="O1738" i="62"/>
  <c r="M1738" i="62"/>
  <c r="N1738" i="62" s="1"/>
  <c r="O1737" i="62"/>
  <c r="M1737" i="62"/>
  <c r="N1737" i="62" s="1"/>
  <c r="O1736" i="62"/>
  <c r="M1736" i="62"/>
  <c r="N1736" i="62" s="1"/>
  <c r="O1735" i="62"/>
  <c r="M1735" i="62"/>
  <c r="N1735" i="62" s="1"/>
  <c r="O1734" i="62"/>
  <c r="M1734" i="62"/>
  <c r="N1734" i="62" s="1"/>
  <c r="O1733" i="62"/>
  <c r="M1733" i="62"/>
  <c r="N1733" i="62" s="1"/>
  <c r="O1732" i="62"/>
  <c r="M1732" i="62"/>
  <c r="N1732" i="62" s="1"/>
  <c r="O1731" i="62"/>
  <c r="M1731" i="62"/>
  <c r="N1731" i="62" s="1"/>
  <c r="O1730" i="62"/>
  <c r="M1730" i="62"/>
  <c r="N1730" i="62" s="1"/>
  <c r="O1729" i="62"/>
  <c r="M1729" i="62"/>
  <c r="N1729" i="62" s="1"/>
  <c r="O1728" i="62"/>
  <c r="M1728" i="62"/>
  <c r="N1728" i="62" s="1"/>
  <c r="O1727" i="62"/>
  <c r="M1727" i="62"/>
  <c r="N1727" i="62" s="1"/>
  <c r="O1726" i="62"/>
  <c r="M1726" i="62"/>
  <c r="N1726" i="62" s="1"/>
  <c r="O1725" i="62"/>
  <c r="M1725" i="62"/>
  <c r="N1725" i="62" s="1"/>
  <c r="O1724" i="62"/>
  <c r="M1724" i="62"/>
  <c r="N1724" i="62" s="1"/>
  <c r="O1723" i="62"/>
  <c r="M1723" i="62"/>
  <c r="N1723" i="62" s="1"/>
  <c r="O1722" i="62"/>
  <c r="M1722" i="62"/>
  <c r="N1722" i="62" s="1"/>
  <c r="O1721" i="62"/>
  <c r="M1721" i="62"/>
  <c r="N1721" i="62" s="1"/>
  <c r="O1720" i="62"/>
  <c r="M1720" i="62"/>
  <c r="N1720" i="62" s="1"/>
  <c r="O1719" i="62"/>
  <c r="M1719" i="62"/>
  <c r="N1719" i="62" s="1"/>
  <c r="O1718" i="62"/>
  <c r="M1718" i="62"/>
  <c r="N1718" i="62" s="1"/>
  <c r="O1717" i="62"/>
  <c r="M1717" i="62"/>
  <c r="N1717" i="62" s="1"/>
  <c r="O1716" i="62"/>
  <c r="M1716" i="62"/>
  <c r="N1716" i="62" s="1"/>
  <c r="O1715" i="62"/>
  <c r="M1715" i="62"/>
  <c r="N1715" i="62" s="1"/>
  <c r="O1714" i="62"/>
  <c r="M1714" i="62"/>
  <c r="N1714" i="62" s="1"/>
  <c r="O1713" i="62"/>
  <c r="M1713" i="62"/>
  <c r="N1713" i="62" s="1"/>
  <c r="O1712" i="62"/>
  <c r="M1712" i="62"/>
  <c r="N1712" i="62" s="1"/>
  <c r="O1711" i="62"/>
  <c r="M1711" i="62"/>
  <c r="N1711" i="62" s="1"/>
  <c r="O1710" i="62"/>
  <c r="M1710" i="62"/>
  <c r="N1710" i="62" s="1"/>
  <c r="O1709" i="62"/>
  <c r="M1709" i="62"/>
  <c r="N1709" i="62" s="1"/>
  <c r="O1708" i="62"/>
  <c r="M1708" i="62"/>
  <c r="N1708" i="62" s="1"/>
  <c r="O1707" i="62"/>
  <c r="M1707" i="62"/>
  <c r="N1707" i="62" s="1"/>
  <c r="O1706" i="62"/>
  <c r="M1706" i="62"/>
  <c r="N1706" i="62" s="1"/>
  <c r="O1705" i="62"/>
  <c r="M1705" i="62"/>
  <c r="N1705" i="62" s="1"/>
  <c r="O1704" i="62"/>
  <c r="M1704" i="62"/>
  <c r="N1704" i="62" s="1"/>
  <c r="O1703" i="62"/>
  <c r="M1703" i="62"/>
  <c r="N1703" i="62" s="1"/>
  <c r="O1702" i="62"/>
  <c r="M1702" i="62"/>
  <c r="N1702" i="62" s="1"/>
  <c r="O1701" i="62"/>
  <c r="M1701" i="62"/>
  <c r="N1701" i="62" s="1"/>
  <c r="O1700" i="62"/>
  <c r="M1700" i="62"/>
  <c r="N1700" i="62" s="1"/>
  <c r="O1699" i="62"/>
  <c r="M1699" i="62"/>
  <c r="N1699" i="62" s="1"/>
  <c r="O1698" i="62"/>
  <c r="M1698" i="62"/>
  <c r="N1698" i="62" s="1"/>
  <c r="O1697" i="62"/>
  <c r="M1697" i="62"/>
  <c r="N1697" i="62" s="1"/>
  <c r="O1696" i="62"/>
  <c r="M1696" i="62"/>
  <c r="N1696" i="62" s="1"/>
  <c r="O1695" i="62"/>
  <c r="M1695" i="62"/>
  <c r="N1695" i="62" s="1"/>
  <c r="O1694" i="62"/>
  <c r="M1694" i="62"/>
  <c r="N1694" i="62" s="1"/>
  <c r="O1693" i="62"/>
  <c r="M1693" i="62"/>
  <c r="N1693" i="62" s="1"/>
  <c r="O1692" i="62"/>
  <c r="M1692" i="62"/>
  <c r="N1692" i="62" s="1"/>
  <c r="O1691" i="62"/>
  <c r="M1691" i="62"/>
  <c r="N1691" i="62" s="1"/>
  <c r="O1690" i="62"/>
  <c r="M1690" i="62"/>
  <c r="N1690" i="62" s="1"/>
  <c r="O1689" i="62"/>
  <c r="M1689" i="62"/>
  <c r="N1689" i="62" s="1"/>
  <c r="O1688" i="62"/>
  <c r="M1688" i="62"/>
  <c r="N1688" i="62" s="1"/>
  <c r="O1687" i="62"/>
  <c r="M1687" i="62"/>
  <c r="N1687" i="62" s="1"/>
  <c r="O1686" i="62"/>
  <c r="M1686" i="62"/>
  <c r="N1686" i="62" s="1"/>
  <c r="O1685" i="62"/>
  <c r="M1685" i="62"/>
  <c r="N1685" i="62" s="1"/>
  <c r="O1684" i="62"/>
  <c r="M1684" i="62"/>
  <c r="N1684" i="62" s="1"/>
  <c r="O1683" i="62"/>
  <c r="M1683" i="62"/>
  <c r="N1683" i="62" s="1"/>
  <c r="O1682" i="62"/>
  <c r="M1682" i="62"/>
  <c r="N1682" i="62" s="1"/>
  <c r="O1681" i="62"/>
  <c r="M1681" i="62"/>
  <c r="N1681" i="62" s="1"/>
  <c r="O1680" i="62"/>
  <c r="M1680" i="62"/>
  <c r="N1680" i="62" s="1"/>
  <c r="O1679" i="62"/>
  <c r="M1679" i="62"/>
  <c r="N1679" i="62" s="1"/>
  <c r="O1678" i="62"/>
  <c r="M1678" i="62"/>
  <c r="N1678" i="62" s="1"/>
  <c r="O1677" i="62"/>
  <c r="M1677" i="62"/>
  <c r="N1677" i="62" s="1"/>
  <c r="O1676" i="62"/>
  <c r="M1676" i="62"/>
  <c r="N1676" i="62" s="1"/>
  <c r="O1675" i="62"/>
  <c r="M1675" i="62"/>
  <c r="N1675" i="62" s="1"/>
  <c r="O1674" i="62"/>
  <c r="M1674" i="62"/>
  <c r="N1674" i="62" s="1"/>
  <c r="O1673" i="62"/>
  <c r="M1673" i="62"/>
  <c r="N1673" i="62" s="1"/>
  <c r="O1672" i="62"/>
  <c r="M1672" i="62"/>
  <c r="N1672" i="62" s="1"/>
  <c r="O1671" i="62"/>
  <c r="M1671" i="62"/>
  <c r="N1671" i="62" s="1"/>
  <c r="O1670" i="62"/>
  <c r="M1670" i="62"/>
  <c r="N1670" i="62" s="1"/>
  <c r="O1669" i="62"/>
  <c r="M1669" i="62"/>
  <c r="N1669" i="62" s="1"/>
  <c r="O1668" i="62"/>
  <c r="M1668" i="62"/>
  <c r="N1668" i="62" s="1"/>
  <c r="O1667" i="62"/>
  <c r="M1667" i="62"/>
  <c r="N1667" i="62" s="1"/>
  <c r="O1666" i="62"/>
  <c r="M1666" i="62"/>
  <c r="N1666" i="62" s="1"/>
  <c r="O1665" i="62"/>
  <c r="M1665" i="62"/>
  <c r="N1665" i="62" s="1"/>
  <c r="O1664" i="62"/>
  <c r="M1664" i="62"/>
  <c r="N1664" i="62" s="1"/>
  <c r="O1663" i="62"/>
  <c r="M1663" i="62"/>
  <c r="N1663" i="62" s="1"/>
  <c r="O1662" i="62"/>
  <c r="M1662" i="62"/>
  <c r="N1662" i="62" s="1"/>
  <c r="O1661" i="62"/>
  <c r="M1661" i="62"/>
  <c r="N1661" i="62" s="1"/>
  <c r="O1660" i="62"/>
  <c r="M1660" i="62"/>
  <c r="N1660" i="62" s="1"/>
  <c r="O1659" i="62"/>
  <c r="M1659" i="62"/>
  <c r="N1659" i="62" s="1"/>
  <c r="O1658" i="62"/>
  <c r="M1658" i="62"/>
  <c r="N1658" i="62" s="1"/>
  <c r="O1657" i="62"/>
  <c r="M1657" i="62"/>
  <c r="N1657" i="62" s="1"/>
  <c r="O1656" i="62"/>
  <c r="M1656" i="62"/>
  <c r="N1656" i="62" s="1"/>
  <c r="O1655" i="62"/>
  <c r="M1655" i="62"/>
  <c r="N1655" i="62" s="1"/>
  <c r="O1654" i="62"/>
  <c r="M1654" i="62"/>
  <c r="N1654" i="62" s="1"/>
  <c r="O1653" i="62"/>
  <c r="M1653" i="62"/>
  <c r="N1653" i="62" s="1"/>
  <c r="O1652" i="62"/>
  <c r="M1652" i="62"/>
  <c r="N1652" i="62" s="1"/>
  <c r="O1651" i="62"/>
  <c r="M1651" i="62"/>
  <c r="N1651" i="62" s="1"/>
  <c r="O1650" i="62"/>
  <c r="M1650" i="62"/>
  <c r="N1650" i="62" s="1"/>
  <c r="O1649" i="62"/>
  <c r="M1649" i="62"/>
  <c r="N1649" i="62" s="1"/>
  <c r="O1648" i="62"/>
  <c r="M1648" i="62"/>
  <c r="N1648" i="62" s="1"/>
  <c r="O1647" i="62"/>
  <c r="M1647" i="62"/>
  <c r="N1647" i="62" s="1"/>
  <c r="O1646" i="62"/>
  <c r="M1646" i="62"/>
  <c r="N1646" i="62" s="1"/>
  <c r="O1645" i="62"/>
  <c r="M1645" i="62"/>
  <c r="N1645" i="62" s="1"/>
  <c r="O1644" i="62"/>
  <c r="M1644" i="62"/>
  <c r="N1644" i="62" s="1"/>
  <c r="O1643" i="62"/>
  <c r="M1643" i="62"/>
  <c r="N1643" i="62" s="1"/>
  <c r="O1642" i="62"/>
  <c r="M1642" i="62"/>
  <c r="N1642" i="62" s="1"/>
  <c r="O1641" i="62"/>
  <c r="M1641" i="62"/>
  <c r="N1641" i="62" s="1"/>
  <c r="O1640" i="62"/>
  <c r="M1640" i="62"/>
  <c r="N1640" i="62" s="1"/>
  <c r="O1639" i="62"/>
  <c r="M1639" i="62"/>
  <c r="N1639" i="62" s="1"/>
  <c r="O1638" i="62"/>
  <c r="M1638" i="62"/>
  <c r="N1638" i="62" s="1"/>
  <c r="O1637" i="62"/>
  <c r="M1637" i="62"/>
  <c r="N1637" i="62" s="1"/>
  <c r="O1636" i="62"/>
  <c r="M1636" i="62"/>
  <c r="N1636" i="62" s="1"/>
  <c r="O1635" i="62"/>
  <c r="M1635" i="62"/>
  <c r="N1635" i="62" s="1"/>
  <c r="O1634" i="62"/>
  <c r="M1634" i="62"/>
  <c r="N1634" i="62" s="1"/>
  <c r="O1633" i="62"/>
  <c r="M1633" i="62"/>
  <c r="N1633" i="62" s="1"/>
  <c r="O1632" i="62"/>
  <c r="M1632" i="62"/>
  <c r="N1632" i="62" s="1"/>
  <c r="O1631" i="62"/>
  <c r="M1631" i="62"/>
  <c r="N1631" i="62" s="1"/>
  <c r="O1630" i="62"/>
  <c r="M1630" i="62"/>
  <c r="N1630" i="62" s="1"/>
  <c r="O1629" i="62"/>
  <c r="M1629" i="62"/>
  <c r="N1629" i="62" s="1"/>
  <c r="O1628" i="62"/>
  <c r="M1628" i="62"/>
  <c r="N1628" i="62" s="1"/>
  <c r="O1627" i="62"/>
  <c r="M1627" i="62"/>
  <c r="N1627" i="62" s="1"/>
  <c r="O1626" i="62"/>
  <c r="M1626" i="62"/>
  <c r="N1626" i="62" s="1"/>
  <c r="O1625" i="62"/>
  <c r="M1625" i="62"/>
  <c r="N1625" i="62" s="1"/>
  <c r="O1624" i="62"/>
  <c r="M1624" i="62"/>
  <c r="N1624" i="62" s="1"/>
  <c r="O1623" i="62"/>
  <c r="M1623" i="62"/>
  <c r="N1623" i="62" s="1"/>
  <c r="O1622" i="62"/>
  <c r="M1622" i="62"/>
  <c r="N1622" i="62" s="1"/>
  <c r="O1621" i="62"/>
  <c r="M1621" i="62"/>
  <c r="N1621" i="62" s="1"/>
  <c r="O1620" i="62"/>
  <c r="M1620" i="62"/>
  <c r="N1620" i="62" s="1"/>
  <c r="O1619" i="62"/>
  <c r="M1619" i="62"/>
  <c r="N1619" i="62" s="1"/>
  <c r="O1618" i="62"/>
  <c r="M1618" i="62"/>
  <c r="N1618" i="62" s="1"/>
  <c r="O1617" i="62"/>
  <c r="M1617" i="62"/>
  <c r="N1617" i="62" s="1"/>
  <c r="O1616" i="62"/>
  <c r="M1616" i="62"/>
  <c r="N1616" i="62" s="1"/>
  <c r="O1615" i="62"/>
  <c r="M1615" i="62"/>
  <c r="N1615" i="62" s="1"/>
  <c r="O1614" i="62"/>
  <c r="M1614" i="62"/>
  <c r="N1614" i="62" s="1"/>
  <c r="O1613" i="62"/>
  <c r="M1613" i="62"/>
  <c r="N1613" i="62" s="1"/>
  <c r="O1612" i="62"/>
  <c r="M1612" i="62"/>
  <c r="N1612" i="62" s="1"/>
  <c r="O1611" i="62"/>
  <c r="M1611" i="62"/>
  <c r="N1611" i="62" s="1"/>
  <c r="O1610" i="62"/>
  <c r="M1610" i="62"/>
  <c r="N1610" i="62" s="1"/>
  <c r="O1609" i="62"/>
  <c r="M1609" i="62"/>
  <c r="N1609" i="62" s="1"/>
  <c r="O1608" i="62"/>
  <c r="M1608" i="62"/>
  <c r="N1608" i="62" s="1"/>
  <c r="O1607" i="62"/>
  <c r="M1607" i="62"/>
  <c r="N1607" i="62" s="1"/>
  <c r="O1606" i="62"/>
  <c r="M1606" i="62"/>
  <c r="N1606" i="62" s="1"/>
  <c r="O1605" i="62"/>
  <c r="M1605" i="62"/>
  <c r="N1605" i="62" s="1"/>
  <c r="O1604" i="62"/>
  <c r="M1604" i="62"/>
  <c r="N1604" i="62" s="1"/>
  <c r="O1603" i="62"/>
  <c r="M1603" i="62"/>
  <c r="N1603" i="62" s="1"/>
  <c r="O1602" i="62"/>
  <c r="M1602" i="62"/>
  <c r="N1602" i="62" s="1"/>
  <c r="O1601" i="62"/>
  <c r="M1601" i="62"/>
  <c r="N1601" i="62" s="1"/>
  <c r="O1600" i="62"/>
  <c r="M1600" i="62"/>
  <c r="N1600" i="62" s="1"/>
  <c r="O1599" i="62"/>
  <c r="M1599" i="62"/>
  <c r="N1599" i="62" s="1"/>
  <c r="O1598" i="62"/>
  <c r="M1598" i="62"/>
  <c r="N1598" i="62" s="1"/>
  <c r="O1597" i="62"/>
  <c r="M1597" i="62"/>
  <c r="N1597" i="62" s="1"/>
  <c r="O1596" i="62"/>
  <c r="M1596" i="62"/>
  <c r="N1596" i="62" s="1"/>
  <c r="O1595" i="62"/>
  <c r="M1595" i="62"/>
  <c r="N1595" i="62" s="1"/>
  <c r="O1594" i="62"/>
  <c r="M1594" i="62"/>
  <c r="N1594" i="62" s="1"/>
  <c r="O1593" i="62"/>
  <c r="M1593" i="62"/>
  <c r="N1593" i="62" s="1"/>
  <c r="O1592" i="62"/>
  <c r="M1592" i="62"/>
  <c r="N1592" i="62" s="1"/>
  <c r="O1591" i="62"/>
  <c r="M1591" i="62"/>
  <c r="N1591" i="62" s="1"/>
  <c r="O1590" i="62"/>
  <c r="M1590" i="62"/>
  <c r="N1590" i="62" s="1"/>
  <c r="O1589" i="62"/>
  <c r="M1589" i="62"/>
  <c r="N1589" i="62" s="1"/>
  <c r="O1588" i="62"/>
  <c r="M1588" i="62"/>
  <c r="N1588" i="62" s="1"/>
  <c r="O1587" i="62"/>
  <c r="M1587" i="62"/>
  <c r="N1587" i="62" s="1"/>
  <c r="O1586" i="62"/>
  <c r="M1586" i="62"/>
  <c r="N1586" i="62" s="1"/>
  <c r="O1585" i="62"/>
  <c r="M1585" i="62"/>
  <c r="N1585" i="62" s="1"/>
  <c r="O1584" i="62"/>
  <c r="M1584" i="62"/>
  <c r="N1584" i="62" s="1"/>
  <c r="O1583" i="62"/>
  <c r="M1583" i="62"/>
  <c r="N1583" i="62" s="1"/>
  <c r="O1582" i="62"/>
  <c r="M1582" i="62"/>
  <c r="N1582" i="62" s="1"/>
  <c r="O1581" i="62"/>
  <c r="M1581" i="62"/>
  <c r="N1581" i="62" s="1"/>
  <c r="O1580" i="62"/>
  <c r="M1580" i="62"/>
  <c r="N1580" i="62" s="1"/>
  <c r="O1579" i="62"/>
  <c r="M1579" i="62"/>
  <c r="N1579" i="62" s="1"/>
  <c r="O1578" i="62"/>
  <c r="M1578" i="62"/>
  <c r="N1578" i="62" s="1"/>
  <c r="O1577" i="62"/>
  <c r="M1577" i="62"/>
  <c r="N1577" i="62" s="1"/>
  <c r="O1576" i="62"/>
  <c r="M1576" i="62"/>
  <c r="N1576" i="62" s="1"/>
  <c r="O1575" i="62"/>
  <c r="M1575" i="62"/>
  <c r="N1575" i="62" s="1"/>
  <c r="O1574" i="62"/>
  <c r="M1574" i="62"/>
  <c r="N1574" i="62" s="1"/>
  <c r="O1573" i="62"/>
  <c r="M1573" i="62"/>
  <c r="N1573" i="62" s="1"/>
  <c r="O1572" i="62"/>
  <c r="M1572" i="62"/>
  <c r="N1572" i="62" s="1"/>
  <c r="O1571" i="62"/>
  <c r="M1571" i="62"/>
  <c r="N1571" i="62" s="1"/>
  <c r="O1570" i="62"/>
  <c r="M1570" i="62"/>
  <c r="N1570" i="62" s="1"/>
  <c r="O1569" i="62"/>
  <c r="M1569" i="62"/>
  <c r="N1569" i="62" s="1"/>
  <c r="O1568" i="62"/>
  <c r="M1568" i="62"/>
  <c r="N1568" i="62" s="1"/>
  <c r="O1567" i="62"/>
  <c r="M1567" i="62"/>
  <c r="N1567" i="62" s="1"/>
  <c r="O1566" i="62"/>
  <c r="M1566" i="62"/>
  <c r="N1566" i="62" s="1"/>
  <c r="O1565" i="62"/>
  <c r="M1565" i="62"/>
  <c r="N1565" i="62" s="1"/>
  <c r="O1564" i="62"/>
  <c r="M1564" i="62"/>
  <c r="N1564" i="62" s="1"/>
  <c r="O1563" i="62"/>
  <c r="M1563" i="62"/>
  <c r="N1563" i="62" s="1"/>
  <c r="O1562" i="62"/>
  <c r="M1562" i="62"/>
  <c r="N1562" i="62" s="1"/>
  <c r="O1561" i="62"/>
  <c r="M1561" i="62"/>
  <c r="N1561" i="62" s="1"/>
  <c r="O1560" i="62"/>
  <c r="M1560" i="62"/>
  <c r="N1560" i="62" s="1"/>
  <c r="O1559" i="62"/>
  <c r="M1559" i="62"/>
  <c r="N1559" i="62" s="1"/>
  <c r="O1558" i="62"/>
  <c r="M1558" i="62"/>
  <c r="N1558" i="62" s="1"/>
  <c r="O1557" i="62"/>
  <c r="M1557" i="62"/>
  <c r="N1557" i="62" s="1"/>
  <c r="O1556" i="62"/>
  <c r="M1556" i="62"/>
  <c r="N1556" i="62" s="1"/>
  <c r="O1555" i="62"/>
  <c r="M1555" i="62"/>
  <c r="N1555" i="62" s="1"/>
  <c r="O1554" i="62"/>
  <c r="M1554" i="62"/>
  <c r="N1554" i="62" s="1"/>
  <c r="O1553" i="62"/>
  <c r="M1553" i="62"/>
  <c r="N1553" i="62" s="1"/>
  <c r="O1552" i="62"/>
  <c r="M1552" i="62"/>
  <c r="N1552" i="62" s="1"/>
  <c r="O1551" i="62"/>
  <c r="M1551" i="62"/>
  <c r="N1551" i="62" s="1"/>
  <c r="O1550" i="62"/>
  <c r="M1550" i="62"/>
  <c r="N1550" i="62" s="1"/>
  <c r="O1549" i="62"/>
  <c r="M1549" i="62"/>
  <c r="N1549" i="62" s="1"/>
  <c r="O1548" i="62"/>
  <c r="M1548" i="62"/>
  <c r="N1548" i="62" s="1"/>
  <c r="O1547" i="62"/>
  <c r="M1547" i="62"/>
  <c r="N1547" i="62" s="1"/>
  <c r="O1546" i="62"/>
  <c r="M1546" i="62"/>
  <c r="N1546" i="62" s="1"/>
  <c r="O1545" i="62"/>
  <c r="M1545" i="62"/>
  <c r="N1545" i="62" s="1"/>
  <c r="O1544" i="62"/>
  <c r="M1544" i="62"/>
  <c r="N1544" i="62" s="1"/>
  <c r="O1543" i="62"/>
  <c r="M1543" i="62"/>
  <c r="N1543" i="62" s="1"/>
  <c r="O1542" i="62"/>
  <c r="M1542" i="62"/>
  <c r="N1542" i="62" s="1"/>
  <c r="O1541" i="62"/>
  <c r="M1541" i="62"/>
  <c r="N1541" i="62" s="1"/>
  <c r="O1540" i="62"/>
  <c r="M1540" i="62"/>
  <c r="N1540" i="62" s="1"/>
  <c r="O1539" i="62"/>
  <c r="M1539" i="62"/>
  <c r="N1539" i="62" s="1"/>
  <c r="O1538" i="62"/>
  <c r="M1538" i="62"/>
  <c r="N1538" i="62" s="1"/>
  <c r="O1537" i="62"/>
  <c r="M1537" i="62"/>
  <c r="N1537" i="62" s="1"/>
  <c r="O1536" i="62"/>
  <c r="M1536" i="62"/>
  <c r="N1536" i="62" s="1"/>
  <c r="O1535" i="62"/>
  <c r="M1535" i="62"/>
  <c r="N1535" i="62" s="1"/>
  <c r="O1534" i="62"/>
  <c r="M1534" i="62"/>
  <c r="N1534" i="62" s="1"/>
  <c r="O1533" i="62"/>
  <c r="M1533" i="62"/>
  <c r="N1533" i="62" s="1"/>
  <c r="O1532" i="62"/>
  <c r="M1532" i="62"/>
  <c r="N1532" i="62" s="1"/>
  <c r="O1531" i="62"/>
  <c r="M1531" i="62"/>
  <c r="N1531" i="62" s="1"/>
  <c r="O1530" i="62"/>
  <c r="M1530" i="62"/>
  <c r="N1530" i="62" s="1"/>
  <c r="O1529" i="62"/>
  <c r="M1529" i="62"/>
  <c r="N1529" i="62" s="1"/>
  <c r="O1528" i="62"/>
  <c r="M1528" i="62"/>
  <c r="N1528" i="62" s="1"/>
  <c r="O1527" i="62"/>
  <c r="M1527" i="62"/>
  <c r="N1527" i="62" s="1"/>
  <c r="O1526" i="62"/>
  <c r="M1526" i="62"/>
  <c r="N1526" i="62" s="1"/>
  <c r="O1525" i="62"/>
  <c r="M1525" i="62"/>
  <c r="N1525" i="62" s="1"/>
  <c r="O1524" i="62"/>
  <c r="M1524" i="62"/>
  <c r="N1524" i="62" s="1"/>
  <c r="O1523" i="62"/>
  <c r="M1523" i="62"/>
  <c r="N1523" i="62" s="1"/>
  <c r="O1522" i="62"/>
  <c r="M1522" i="62"/>
  <c r="N1522" i="62" s="1"/>
  <c r="O1521" i="62"/>
  <c r="M1521" i="62"/>
  <c r="N1521" i="62" s="1"/>
  <c r="O1520" i="62"/>
  <c r="M1520" i="62"/>
  <c r="N1520" i="62" s="1"/>
  <c r="O1519" i="62"/>
  <c r="M1519" i="62"/>
  <c r="N1519" i="62" s="1"/>
  <c r="O1518" i="62"/>
  <c r="M1518" i="62"/>
  <c r="N1518" i="62" s="1"/>
  <c r="O1517" i="62"/>
  <c r="M1517" i="62"/>
  <c r="N1517" i="62" s="1"/>
  <c r="O1516" i="62"/>
  <c r="M1516" i="62"/>
  <c r="N1516" i="62" s="1"/>
  <c r="O1515" i="62"/>
  <c r="M1515" i="62"/>
  <c r="N1515" i="62" s="1"/>
  <c r="O1514" i="62"/>
  <c r="M1514" i="62"/>
  <c r="N1514" i="62" s="1"/>
  <c r="O1513" i="62"/>
  <c r="M1513" i="62"/>
  <c r="N1513" i="62" s="1"/>
  <c r="O1512" i="62"/>
  <c r="M1512" i="62"/>
  <c r="N1512" i="62" s="1"/>
  <c r="O1511" i="62"/>
  <c r="M1511" i="62"/>
  <c r="N1511" i="62" s="1"/>
  <c r="O1510" i="62"/>
  <c r="M1510" i="62"/>
  <c r="N1510" i="62" s="1"/>
  <c r="O1509" i="62"/>
  <c r="M1509" i="62"/>
  <c r="N1509" i="62" s="1"/>
  <c r="O1508" i="62"/>
  <c r="M1508" i="62"/>
  <c r="N1508" i="62" s="1"/>
  <c r="O1507" i="62"/>
  <c r="M1507" i="62"/>
  <c r="N1507" i="62" s="1"/>
  <c r="O1506" i="62"/>
  <c r="M1506" i="62"/>
  <c r="N1506" i="62" s="1"/>
  <c r="O1505" i="62"/>
  <c r="M1505" i="62"/>
  <c r="N1505" i="62" s="1"/>
  <c r="O1504" i="62"/>
  <c r="M1504" i="62"/>
  <c r="N1504" i="62" s="1"/>
  <c r="O1503" i="62"/>
  <c r="M1503" i="62"/>
  <c r="N1503" i="62" s="1"/>
  <c r="O1502" i="62"/>
  <c r="M1502" i="62"/>
  <c r="N1502" i="62" s="1"/>
  <c r="O1501" i="62"/>
  <c r="M1501" i="62"/>
  <c r="N1501" i="62" s="1"/>
  <c r="O1500" i="62"/>
  <c r="M1500" i="62"/>
  <c r="N1500" i="62" s="1"/>
  <c r="O1499" i="62"/>
  <c r="M1499" i="62"/>
  <c r="N1499" i="62" s="1"/>
  <c r="O1498" i="62"/>
  <c r="M1498" i="62"/>
  <c r="N1498" i="62" s="1"/>
  <c r="O1497" i="62"/>
  <c r="M1497" i="62"/>
  <c r="N1497" i="62" s="1"/>
  <c r="O1496" i="62"/>
  <c r="M1496" i="62"/>
  <c r="N1496" i="62" s="1"/>
  <c r="O1495" i="62"/>
  <c r="M1495" i="62"/>
  <c r="N1495" i="62" s="1"/>
  <c r="O1494" i="62"/>
  <c r="M1494" i="62"/>
  <c r="N1494" i="62" s="1"/>
  <c r="O1493" i="62"/>
  <c r="M1493" i="62"/>
  <c r="N1493" i="62" s="1"/>
  <c r="O1492" i="62"/>
  <c r="M1492" i="62"/>
  <c r="N1492" i="62" s="1"/>
  <c r="O1491" i="62"/>
  <c r="M1491" i="62"/>
  <c r="N1491" i="62" s="1"/>
  <c r="O1490" i="62"/>
  <c r="M1490" i="62"/>
  <c r="N1490" i="62" s="1"/>
  <c r="O1489" i="62"/>
  <c r="M1489" i="62"/>
  <c r="N1489" i="62" s="1"/>
  <c r="O1488" i="62"/>
  <c r="M1488" i="62"/>
  <c r="N1488" i="62" s="1"/>
  <c r="O1487" i="62"/>
  <c r="M1487" i="62"/>
  <c r="N1487" i="62" s="1"/>
  <c r="O1486" i="62"/>
  <c r="M1486" i="62"/>
  <c r="N1486" i="62" s="1"/>
  <c r="O1485" i="62"/>
  <c r="M1485" i="62"/>
  <c r="N1485" i="62" s="1"/>
  <c r="O1484" i="62"/>
  <c r="M1484" i="62"/>
  <c r="N1484" i="62" s="1"/>
  <c r="O1483" i="62"/>
  <c r="M1483" i="62"/>
  <c r="N1483" i="62" s="1"/>
  <c r="O1482" i="62"/>
  <c r="M1482" i="62"/>
  <c r="N1482" i="62" s="1"/>
  <c r="O1481" i="62"/>
  <c r="M1481" i="62"/>
  <c r="N1481" i="62" s="1"/>
  <c r="O1480" i="62"/>
  <c r="M1480" i="62"/>
  <c r="N1480" i="62" s="1"/>
  <c r="O1479" i="62"/>
  <c r="M1479" i="62"/>
  <c r="N1479" i="62" s="1"/>
  <c r="O1478" i="62"/>
  <c r="M1478" i="62"/>
  <c r="N1478" i="62" s="1"/>
  <c r="O1477" i="62"/>
  <c r="M1477" i="62"/>
  <c r="N1477" i="62" s="1"/>
  <c r="O1476" i="62"/>
  <c r="M1476" i="62"/>
  <c r="N1476" i="62" s="1"/>
  <c r="O1475" i="62"/>
  <c r="M1475" i="62"/>
  <c r="N1475" i="62" s="1"/>
  <c r="O1474" i="62"/>
  <c r="M1474" i="62"/>
  <c r="N1474" i="62" s="1"/>
  <c r="O1473" i="62"/>
  <c r="M1473" i="62"/>
  <c r="N1473" i="62" s="1"/>
  <c r="O1472" i="62"/>
  <c r="M1472" i="62"/>
  <c r="N1472" i="62" s="1"/>
  <c r="O1471" i="62"/>
  <c r="M1471" i="62"/>
  <c r="N1471" i="62" s="1"/>
  <c r="O1470" i="62"/>
  <c r="M1470" i="62"/>
  <c r="N1470" i="62" s="1"/>
  <c r="O1469" i="62"/>
  <c r="M1469" i="62"/>
  <c r="N1469" i="62" s="1"/>
  <c r="O1468" i="62"/>
  <c r="M1468" i="62"/>
  <c r="N1468" i="62" s="1"/>
  <c r="O1467" i="62"/>
  <c r="M1467" i="62"/>
  <c r="N1467" i="62" s="1"/>
  <c r="O1466" i="62"/>
  <c r="M1466" i="62"/>
  <c r="N1466" i="62" s="1"/>
  <c r="O1465" i="62"/>
  <c r="M1465" i="62"/>
  <c r="N1465" i="62" s="1"/>
  <c r="O1464" i="62"/>
  <c r="M1464" i="62"/>
  <c r="N1464" i="62" s="1"/>
  <c r="O1463" i="62"/>
  <c r="M1463" i="62"/>
  <c r="N1463" i="62" s="1"/>
  <c r="O1462" i="62"/>
  <c r="M1462" i="62"/>
  <c r="N1462" i="62" s="1"/>
  <c r="O1461" i="62"/>
  <c r="M1461" i="62"/>
  <c r="N1461" i="62" s="1"/>
  <c r="O1460" i="62"/>
  <c r="M1460" i="62"/>
  <c r="N1460" i="62" s="1"/>
  <c r="O1459" i="62"/>
  <c r="M1459" i="62"/>
  <c r="N1459" i="62" s="1"/>
  <c r="O1458" i="62"/>
  <c r="M1458" i="62"/>
  <c r="N1458" i="62" s="1"/>
  <c r="O1457" i="62"/>
  <c r="M1457" i="62"/>
  <c r="N1457" i="62" s="1"/>
  <c r="O1456" i="62"/>
  <c r="M1456" i="62"/>
  <c r="N1456" i="62" s="1"/>
  <c r="O1455" i="62"/>
  <c r="M1455" i="62"/>
  <c r="N1455" i="62" s="1"/>
  <c r="O1454" i="62"/>
  <c r="M1454" i="62"/>
  <c r="N1454" i="62" s="1"/>
  <c r="O1453" i="62"/>
  <c r="M1453" i="62"/>
  <c r="N1453" i="62" s="1"/>
  <c r="O1452" i="62"/>
  <c r="M1452" i="62"/>
  <c r="N1452" i="62" s="1"/>
  <c r="O1451" i="62"/>
  <c r="M1451" i="62"/>
  <c r="N1451" i="62" s="1"/>
  <c r="O1450" i="62"/>
  <c r="M1450" i="62"/>
  <c r="N1450" i="62" s="1"/>
  <c r="O1449" i="62"/>
  <c r="M1449" i="62"/>
  <c r="N1449" i="62" s="1"/>
  <c r="O1448" i="62"/>
  <c r="M1448" i="62"/>
  <c r="N1448" i="62" s="1"/>
  <c r="O1447" i="62"/>
  <c r="M1447" i="62"/>
  <c r="N1447" i="62" s="1"/>
  <c r="O1446" i="62"/>
  <c r="M1446" i="62"/>
  <c r="N1446" i="62" s="1"/>
  <c r="O1445" i="62"/>
  <c r="M1445" i="62"/>
  <c r="N1445" i="62" s="1"/>
  <c r="O1444" i="62"/>
  <c r="M1444" i="62"/>
  <c r="N1444" i="62" s="1"/>
  <c r="O1443" i="62"/>
  <c r="M1443" i="62"/>
  <c r="N1443" i="62" s="1"/>
  <c r="O1442" i="62"/>
  <c r="M1442" i="62"/>
  <c r="N1442" i="62" s="1"/>
  <c r="O1441" i="62"/>
  <c r="M1441" i="62"/>
  <c r="N1441" i="62" s="1"/>
  <c r="O1440" i="62"/>
  <c r="M1440" i="62"/>
  <c r="N1440" i="62" s="1"/>
  <c r="O1439" i="62"/>
  <c r="M1439" i="62"/>
  <c r="N1439" i="62" s="1"/>
  <c r="O1438" i="62"/>
  <c r="M1438" i="62"/>
  <c r="N1438" i="62" s="1"/>
  <c r="O1437" i="62"/>
  <c r="M1437" i="62"/>
  <c r="N1437" i="62" s="1"/>
  <c r="O1436" i="62"/>
  <c r="M1436" i="62"/>
  <c r="N1436" i="62" s="1"/>
  <c r="O1435" i="62"/>
  <c r="M1435" i="62"/>
  <c r="N1435" i="62" s="1"/>
  <c r="O1434" i="62"/>
  <c r="M1434" i="62"/>
  <c r="N1434" i="62" s="1"/>
  <c r="O1433" i="62"/>
  <c r="M1433" i="62"/>
  <c r="N1433" i="62" s="1"/>
  <c r="O1432" i="62"/>
  <c r="M1432" i="62"/>
  <c r="N1432" i="62" s="1"/>
  <c r="O1431" i="62"/>
  <c r="M1431" i="62"/>
  <c r="N1431" i="62" s="1"/>
  <c r="O1430" i="62"/>
  <c r="M1430" i="62"/>
  <c r="N1430" i="62" s="1"/>
  <c r="O1429" i="62"/>
  <c r="M1429" i="62"/>
  <c r="N1429" i="62" s="1"/>
  <c r="O1428" i="62"/>
  <c r="M1428" i="62"/>
  <c r="N1428" i="62" s="1"/>
  <c r="O1427" i="62"/>
  <c r="M1427" i="62"/>
  <c r="N1427" i="62" s="1"/>
  <c r="O1426" i="62"/>
  <c r="M1426" i="62"/>
  <c r="N1426" i="62" s="1"/>
  <c r="O1425" i="62"/>
  <c r="M1425" i="62"/>
  <c r="N1425" i="62" s="1"/>
  <c r="O1424" i="62"/>
  <c r="M1424" i="62"/>
  <c r="N1424" i="62" s="1"/>
  <c r="O1423" i="62"/>
  <c r="M1423" i="62"/>
  <c r="N1423" i="62" s="1"/>
  <c r="O1422" i="62"/>
  <c r="M1422" i="62"/>
  <c r="N1422" i="62" s="1"/>
  <c r="O1421" i="62"/>
  <c r="M1421" i="62"/>
  <c r="N1421" i="62" s="1"/>
  <c r="O1420" i="62"/>
  <c r="M1420" i="62"/>
  <c r="N1420" i="62" s="1"/>
  <c r="O1419" i="62"/>
  <c r="M1419" i="62"/>
  <c r="N1419" i="62" s="1"/>
  <c r="O1418" i="62"/>
  <c r="M1418" i="62"/>
  <c r="N1418" i="62" s="1"/>
  <c r="O1417" i="62"/>
  <c r="M1417" i="62"/>
  <c r="N1417" i="62" s="1"/>
  <c r="O1416" i="62"/>
  <c r="M1416" i="62"/>
  <c r="N1416" i="62" s="1"/>
  <c r="O1415" i="62"/>
  <c r="M1415" i="62"/>
  <c r="N1415" i="62" s="1"/>
  <c r="O1414" i="62"/>
  <c r="M1414" i="62"/>
  <c r="N1414" i="62" s="1"/>
  <c r="O1413" i="62"/>
  <c r="M1413" i="62"/>
  <c r="N1413" i="62" s="1"/>
  <c r="O1412" i="62"/>
  <c r="M1412" i="62"/>
  <c r="N1412" i="62" s="1"/>
  <c r="O1411" i="62"/>
  <c r="M1411" i="62"/>
  <c r="N1411" i="62" s="1"/>
  <c r="O1410" i="62"/>
  <c r="M1410" i="62"/>
  <c r="N1410" i="62" s="1"/>
  <c r="O1409" i="62"/>
  <c r="M1409" i="62"/>
  <c r="N1409" i="62" s="1"/>
  <c r="O1408" i="62"/>
  <c r="M1408" i="62"/>
  <c r="N1408" i="62" s="1"/>
  <c r="O1407" i="62"/>
  <c r="M1407" i="62"/>
  <c r="N1407" i="62" s="1"/>
  <c r="O1406" i="62"/>
  <c r="M1406" i="62"/>
  <c r="N1406" i="62" s="1"/>
  <c r="O1405" i="62"/>
  <c r="M1405" i="62"/>
  <c r="N1405" i="62" s="1"/>
  <c r="O1404" i="62"/>
  <c r="M1404" i="62"/>
  <c r="N1404" i="62" s="1"/>
  <c r="O1403" i="62"/>
  <c r="M1403" i="62"/>
  <c r="N1403" i="62" s="1"/>
  <c r="O1402" i="62"/>
  <c r="M1402" i="62"/>
  <c r="N1402" i="62" s="1"/>
  <c r="O1401" i="62"/>
  <c r="M1401" i="62"/>
  <c r="N1401" i="62" s="1"/>
  <c r="O1400" i="62"/>
  <c r="M1400" i="62"/>
  <c r="N1400" i="62" s="1"/>
  <c r="O1399" i="62"/>
  <c r="M1399" i="62"/>
  <c r="N1399" i="62" s="1"/>
  <c r="O1398" i="62"/>
  <c r="M1398" i="62"/>
  <c r="N1398" i="62" s="1"/>
  <c r="O1397" i="62"/>
  <c r="M1397" i="62"/>
  <c r="N1397" i="62" s="1"/>
  <c r="O1396" i="62"/>
  <c r="M1396" i="62"/>
  <c r="N1396" i="62" s="1"/>
  <c r="O1395" i="62"/>
  <c r="M1395" i="62"/>
  <c r="N1395" i="62" s="1"/>
  <c r="O1394" i="62"/>
  <c r="M1394" i="62"/>
  <c r="N1394" i="62" s="1"/>
  <c r="O1393" i="62"/>
  <c r="M1393" i="62"/>
  <c r="N1393" i="62" s="1"/>
  <c r="O1392" i="62"/>
  <c r="M1392" i="62"/>
  <c r="N1392" i="62" s="1"/>
  <c r="O1391" i="62"/>
  <c r="M1391" i="62"/>
  <c r="N1391" i="62" s="1"/>
  <c r="O1390" i="62"/>
  <c r="M1390" i="62"/>
  <c r="N1390" i="62" s="1"/>
  <c r="O1389" i="62"/>
  <c r="M1389" i="62"/>
  <c r="N1389" i="62" s="1"/>
  <c r="O1388" i="62"/>
  <c r="M1388" i="62"/>
  <c r="N1388" i="62" s="1"/>
  <c r="O1387" i="62"/>
  <c r="M1387" i="62"/>
  <c r="N1387" i="62" s="1"/>
  <c r="O1386" i="62"/>
  <c r="M1386" i="62"/>
  <c r="N1386" i="62" s="1"/>
  <c r="O1385" i="62"/>
  <c r="M1385" i="62"/>
  <c r="N1385" i="62" s="1"/>
  <c r="O1384" i="62"/>
  <c r="M1384" i="62"/>
  <c r="N1384" i="62" s="1"/>
  <c r="O1383" i="62"/>
  <c r="M1383" i="62"/>
  <c r="N1383" i="62" s="1"/>
  <c r="O1382" i="62"/>
  <c r="M1382" i="62"/>
  <c r="N1382" i="62" s="1"/>
  <c r="O1381" i="62"/>
  <c r="M1381" i="62"/>
  <c r="N1381" i="62" s="1"/>
  <c r="O1380" i="62"/>
  <c r="M1380" i="62"/>
  <c r="N1380" i="62" s="1"/>
  <c r="O1379" i="62"/>
  <c r="M1379" i="62"/>
  <c r="N1379" i="62" s="1"/>
  <c r="O1378" i="62"/>
  <c r="M1378" i="62"/>
  <c r="N1378" i="62" s="1"/>
  <c r="O1377" i="62"/>
  <c r="M1377" i="62"/>
  <c r="N1377" i="62" s="1"/>
  <c r="O1376" i="62"/>
  <c r="M1376" i="62"/>
  <c r="N1376" i="62" s="1"/>
  <c r="O1375" i="62"/>
  <c r="M1375" i="62"/>
  <c r="N1375" i="62" s="1"/>
  <c r="O1374" i="62"/>
  <c r="M1374" i="62"/>
  <c r="N1374" i="62" s="1"/>
  <c r="O1373" i="62"/>
  <c r="M1373" i="62"/>
  <c r="N1373" i="62" s="1"/>
  <c r="O1372" i="62"/>
  <c r="M1372" i="62"/>
  <c r="N1372" i="62" s="1"/>
  <c r="O1371" i="62"/>
  <c r="M1371" i="62"/>
  <c r="N1371" i="62" s="1"/>
  <c r="O1370" i="62"/>
  <c r="M1370" i="62"/>
  <c r="N1370" i="62" s="1"/>
  <c r="O1369" i="62"/>
  <c r="M1369" i="62"/>
  <c r="N1369" i="62" s="1"/>
  <c r="O1368" i="62"/>
  <c r="M1368" i="62"/>
  <c r="N1368" i="62" s="1"/>
  <c r="O1367" i="62"/>
  <c r="M1367" i="62"/>
  <c r="N1367" i="62" s="1"/>
  <c r="O1366" i="62"/>
  <c r="M1366" i="62"/>
  <c r="N1366" i="62" s="1"/>
  <c r="O1365" i="62"/>
  <c r="M1365" i="62"/>
  <c r="N1365" i="62" s="1"/>
  <c r="O1364" i="62"/>
  <c r="M1364" i="62"/>
  <c r="N1364" i="62" s="1"/>
  <c r="O1363" i="62"/>
  <c r="M1363" i="62"/>
  <c r="N1363" i="62" s="1"/>
  <c r="O1362" i="62"/>
  <c r="M1362" i="62"/>
  <c r="N1362" i="62" s="1"/>
  <c r="O1361" i="62"/>
  <c r="M1361" i="62"/>
  <c r="N1361" i="62" s="1"/>
  <c r="O1360" i="62"/>
  <c r="M1360" i="62"/>
  <c r="N1360" i="62" s="1"/>
  <c r="O1359" i="62"/>
  <c r="M1359" i="62"/>
  <c r="N1359" i="62" s="1"/>
  <c r="O1358" i="62"/>
  <c r="M1358" i="62"/>
  <c r="N1358" i="62" s="1"/>
  <c r="O1357" i="62"/>
  <c r="M1357" i="62"/>
  <c r="N1357" i="62" s="1"/>
  <c r="O1356" i="62"/>
  <c r="M1356" i="62"/>
  <c r="N1356" i="62" s="1"/>
  <c r="O1355" i="62"/>
  <c r="M1355" i="62"/>
  <c r="N1355" i="62" s="1"/>
  <c r="O1354" i="62"/>
  <c r="M1354" i="62"/>
  <c r="N1354" i="62" s="1"/>
  <c r="O1353" i="62"/>
  <c r="M1353" i="62"/>
  <c r="N1353" i="62" s="1"/>
  <c r="O1352" i="62"/>
  <c r="M1352" i="62"/>
  <c r="N1352" i="62" s="1"/>
  <c r="O1351" i="62"/>
  <c r="M1351" i="62"/>
  <c r="N1351" i="62" s="1"/>
  <c r="O1350" i="62"/>
  <c r="M1350" i="62"/>
  <c r="N1350" i="62" s="1"/>
  <c r="O1349" i="62"/>
  <c r="M1349" i="62"/>
  <c r="N1349" i="62" s="1"/>
  <c r="O1348" i="62"/>
  <c r="M1348" i="62"/>
  <c r="N1348" i="62" s="1"/>
  <c r="O1347" i="62"/>
  <c r="M1347" i="62"/>
  <c r="N1347" i="62" s="1"/>
  <c r="O1346" i="62"/>
  <c r="M1346" i="62"/>
  <c r="N1346" i="62" s="1"/>
  <c r="O1345" i="62"/>
  <c r="M1345" i="62"/>
  <c r="N1345" i="62" s="1"/>
  <c r="O1344" i="62"/>
  <c r="M1344" i="62"/>
  <c r="N1344" i="62" s="1"/>
  <c r="O1343" i="62"/>
  <c r="M1343" i="62"/>
  <c r="N1343" i="62" s="1"/>
  <c r="O1342" i="62"/>
  <c r="M1342" i="62"/>
  <c r="N1342" i="62" s="1"/>
  <c r="O1341" i="62"/>
  <c r="M1341" i="62"/>
  <c r="N1341" i="62" s="1"/>
  <c r="O1340" i="62"/>
  <c r="M1340" i="62"/>
  <c r="N1340" i="62" s="1"/>
  <c r="O1339" i="62"/>
  <c r="M1339" i="62"/>
  <c r="N1339" i="62" s="1"/>
  <c r="O1338" i="62"/>
  <c r="M1338" i="62"/>
  <c r="N1338" i="62" s="1"/>
  <c r="O1337" i="62"/>
  <c r="M1337" i="62"/>
  <c r="N1337" i="62" s="1"/>
  <c r="O1336" i="62"/>
  <c r="M1336" i="62"/>
  <c r="N1336" i="62" s="1"/>
  <c r="O1335" i="62"/>
  <c r="M1335" i="62"/>
  <c r="N1335" i="62" s="1"/>
  <c r="O1334" i="62"/>
  <c r="M1334" i="62"/>
  <c r="N1334" i="62" s="1"/>
  <c r="O1333" i="62"/>
  <c r="M1333" i="62"/>
  <c r="N1333" i="62" s="1"/>
  <c r="O1332" i="62"/>
  <c r="M1332" i="62"/>
  <c r="N1332" i="62" s="1"/>
  <c r="O1331" i="62"/>
  <c r="M1331" i="62"/>
  <c r="N1331" i="62" s="1"/>
  <c r="O1330" i="62"/>
  <c r="M1330" i="62"/>
  <c r="N1330" i="62" s="1"/>
  <c r="O1329" i="62"/>
  <c r="M1329" i="62"/>
  <c r="N1329" i="62" s="1"/>
  <c r="O1328" i="62"/>
  <c r="M1328" i="62"/>
  <c r="N1328" i="62" s="1"/>
  <c r="O1327" i="62"/>
  <c r="M1327" i="62"/>
  <c r="N1327" i="62" s="1"/>
  <c r="O1326" i="62"/>
  <c r="M1326" i="62"/>
  <c r="N1326" i="62" s="1"/>
  <c r="O1325" i="62"/>
  <c r="M1325" i="62"/>
  <c r="N1325" i="62" s="1"/>
  <c r="O1324" i="62"/>
  <c r="M1324" i="62"/>
  <c r="N1324" i="62" s="1"/>
  <c r="O1323" i="62"/>
  <c r="M1323" i="62"/>
  <c r="N1323" i="62" s="1"/>
  <c r="O1322" i="62"/>
  <c r="M1322" i="62"/>
  <c r="N1322" i="62" s="1"/>
  <c r="O1321" i="62"/>
  <c r="M1321" i="62"/>
  <c r="N1321" i="62" s="1"/>
  <c r="O1320" i="62"/>
  <c r="M1320" i="62"/>
  <c r="N1320" i="62" s="1"/>
  <c r="O1319" i="62"/>
  <c r="M1319" i="62"/>
  <c r="N1319" i="62" s="1"/>
  <c r="O1318" i="62"/>
  <c r="M1318" i="62"/>
  <c r="N1318" i="62" s="1"/>
  <c r="O1317" i="62"/>
  <c r="M1317" i="62"/>
  <c r="N1317" i="62" s="1"/>
  <c r="O1316" i="62"/>
  <c r="M1316" i="62"/>
  <c r="N1316" i="62" s="1"/>
  <c r="O1315" i="62"/>
  <c r="M1315" i="62"/>
  <c r="N1315" i="62" s="1"/>
  <c r="O1314" i="62"/>
  <c r="M1314" i="62"/>
  <c r="N1314" i="62" s="1"/>
  <c r="O1313" i="62"/>
  <c r="M1313" i="62"/>
  <c r="N1313" i="62" s="1"/>
  <c r="O1312" i="62"/>
  <c r="M1312" i="62"/>
  <c r="N1312" i="62" s="1"/>
  <c r="O1311" i="62"/>
  <c r="M1311" i="62"/>
  <c r="N1311" i="62" s="1"/>
  <c r="O1310" i="62"/>
  <c r="M1310" i="62"/>
  <c r="N1310" i="62" s="1"/>
  <c r="O1309" i="62"/>
  <c r="M1309" i="62"/>
  <c r="N1309" i="62" s="1"/>
  <c r="O1308" i="62"/>
  <c r="M1308" i="62"/>
  <c r="N1308" i="62" s="1"/>
  <c r="O1307" i="62"/>
  <c r="M1307" i="62"/>
  <c r="N1307" i="62" s="1"/>
  <c r="O1306" i="62"/>
  <c r="M1306" i="62"/>
  <c r="N1306" i="62" s="1"/>
  <c r="O1305" i="62"/>
  <c r="M1305" i="62"/>
  <c r="N1305" i="62" s="1"/>
  <c r="O1304" i="62"/>
  <c r="M1304" i="62"/>
  <c r="N1304" i="62" s="1"/>
  <c r="O1303" i="62"/>
  <c r="M1303" i="62"/>
  <c r="N1303" i="62" s="1"/>
  <c r="O1302" i="62"/>
  <c r="M1302" i="62"/>
  <c r="N1302" i="62" s="1"/>
  <c r="O1301" i="62"/>
  <c r="M1301" i="62"/>
  <c r="N1301" i="62" s="1"/>
  <c r="O1300" i="62"/>
  <c r="M1300" i="62"/>
  <c r="N1300" i="62" s="1"/>
  <c r="O1299" i="62"/>
  <c r="M1299" i="62"/>
  <c r="N1299" i="62" s="1"/>
  <c r="O1298" i="62"/>
  <c r="M1298" i="62"/>
  <c r="N1298" i="62" s="1"/>
  <c r="O1297" i="62"/>
  <c r="M1297" i="62"/>
  <c r="N1297" i="62" s="1"/>
  <c r="O1296" i="62"/>
  <c r="M1296" i="62"/>
  <c r="N1296" i="62" s="1"/>
  <c r="O1295" i="62"/>
  <c r="M1295" i="62"/>
  <c r="N1295" i="62" s="1"/>
  <c r="O1294" i="62"/>
  <c r="M1294" i="62"/>
  <c r="N1294" i="62" s="1"/>
  <c r="O1293" i="62"/>
  <c r="M1293" i="62"/>
  <c r="N1293" i="62" s="1"/>
  <c r="O1292" i="62"/>
  <c r="M1292" i="62"/>
  <c r="N1292" i="62" s="1"/>
  <c r="O1291" i="62"/>
  <c r="M1291" i="62"/>
  <c r="N1291" i="62" s="1"/>
  <c r="O1290" i="62"/>
  <c r="M1290" i="62"/>
  <c r="N1290" i="62" s="1"/>
  <c r="O1289" i="62"/>
  <c r="M1289" i="62"/>
  <c r="N1289" i="62" s="1"/>
  <c r="O1288" i="62"/>
  <c r="M1288" i="62"/>
  <c r="N1288" i="62" s="1"/>
  <c r="O1287" i="62"/>
  <c r="M1287" i="62"/>
  <c r="N1287" i="62" s="1"/>
  <c r="O1286" i="62"/>
  <c r="M1286" i="62"/>
  <c r="N1286" i="62" s="1"/>
  <c r="O1285" i="62"/>
  <c r="M1285" i="62"/>
  <c r="N1285" i="62" s="1"/>
  <c r="O1284" i="62"/>
  <c r="M1284" i="62"/>
  <c r="N1284" i="62" s="1"/>
  <c r="O1283" i="62"/>
  <c r="M1283" i="62"/>
  <c r="N1283" i="62" s="1"/>
  <c r="O1282" i="62"/>
  <c r="M1282" i="62"/>
  <c r="N1282" i="62" s="1"/>
  <c r="O1281" i="62"/>
  <c r="M1281" i="62"/>
  <c r="N1281" i="62" s="1"/>
  <c r="O1280" i="62"/>
  <c r="M1280" i="62"/>
  <c r="N1280" i="62" s="1"/>
  <c r="O1279" i="62"/>
  <c r="M1279" i="62"/>
  <c r="N1279" i="62" s="1"/>
  <c r="O1278" i="62"/>
  <c r="M1278" i="62"/>
  <c r="N1278" i="62" s="1"/>
  <c r="O1277" i="62"/>
  <c r="M1277" i="62"/>
  <c r="N1277" i="62" s="1"/>
  <c r="O1276" i="62"/>
  <c r="M1276" i="62"/>
  <c r="N1276" i="62" s="1"/>
  <c r="O1275" i="62"/>
  <c r="M1275" i="62"/>
  <c r="N1275" i="62" s="1"/>
  <c r="O1274" i="62"/>
  <c r="M1274" i="62"/>
  <c r="N1274" i="62" s="1"/>
  <c r="O1273" i="62"/>
  <c r="M1273" i="62"/>
  <c r="N1273" i="62" s="1"/>
  <c r="O1272" i="62"/>
  <c r="M1272" i="62"/>
  <c r="N1272" i="62" s="1"/>
  <c r="O1271" i="62"/>
  <c r="M1271" i="62"/>
  <c r="N1271" i="62" s="1"/>
  <c r="O1270" i="62"/>
  <c r="M1270" i="62"/>
  <c r="N1270" i="62" s="1"/>
  <c r="O1269" i="62"/>
  <c r="M1269" i="62"/>
  <c r="N1269" i="62" s="1"/>
  <c r="O1268" i="62"/>
  <c r="M1268" i="62"/>
  <c r="N1268" i="62" s="1"/>
  <c r="O1267" i="62"/>
  <c r="M1267" i="62"/>
  <c r="N1267" i="62" s="1"/>
  <c r="O1266" i="62"/>
  <c r="M1266" i="62"/>
  <c r="N1266" i="62" s="1"/>
  <c r="O1265" i="62"/>
  <c r="M1265" i="62"/>
  <c r="N1265" i="62" s="1"/>
  <c r="O1264" i="62"/>
  <c r="M1264" i="62"/>
  <c r="N1264" i="62" s="1"/>
  <c r="O1263" i="62"/>
  <c r="M1263" i="62"/>
  <c r="N1263" i="62" s="1"/>
  <c r="O1262" i="62"/>
  <c r="M1262" i="62"/>
  <c r="N1262" i="62" s="1"/>
  <c r="O1261" i="62"/>
  <c r="M1261" i="62"/>
  <c r="N1261" i="62" s="1"/>
  <c r="O1260" i="62"/>
  <c r="M1260" i="62"/>
  <c r="N1260" i="62" s="1"/>
  <c r="O1259" i="62"/>
  <c r="M1259" i="62"/>
  <c r="N1259" i="62" s="1"/>
  <c r="O1258" i="62"/>
  <c r="M1258" i="62"/>
  <c r="N1258" i="62" s="1"/>
  <c r="O1257" i="62"/>
  <c r="M1257" i="62"/>
  <c r="N1257" i="62" s="1"/>
  <c r="O1256" i="62"/>
  <c r="M1256" i="62"/>
  <c r="N1256" i="62" s="1"/>
  <c r="O1255" i="62"/>
  <c r="M1255" i="62"/>
  <c r="N1255" i="62" s="1"/>
  <c r="O1254" i="62"/>
  <c r="M1254" i="62"/>
  <c r="N1254" i="62" s="1"/>
  <c r="O1253" i="62"/>
  <c r="M1253" i="62"/>
  <c r="N1253" i="62" s="1"/>
  <c r="O1252" i="62"/>
  <c r="M1252" i="62"/>
  <c r="N1252" i="62" s="1"/>
  <c r="O1251" i="62"/>
  <c r="M1251" i="62"/>
  <c r="N1251" i="62" s="1"/>
  <c r="O1250" i="62"/>
  <c r="M1250" i="62"/>
  <c r="N1250" i="62" s="1"/>
  <c r="O1249" i="62"/>
  <c r="M1249" i="62"/>
  <c r="N1249" i="62" s="1"/>
  <c r="O1248" i="62"/>
  <c r="M1248" i="62"/>
  <c r="N1248" i="62" s="1"/>
  <c r="O1247" i="62"/>
  <c r="M1247" i="62"/>
  <c r="N1247" i="62" s="1"/>
  <c r="O1246" i="62"/>
  <c r="M1246" i="62"/>
  <c r="N1246" i="62" s="1"/>
  <c r="O1245" i="62"/>
  <c r="M1245" i="62"/>
  <c r="N1245" i="62" s="1"/>
  <c r="O1244" i="62"/>
  <c r="M1244" i="62"/>
  <c r="N1244" i="62" s="1"/>
  <c r="O1243" i="62"/>
  <c r="M1243" i="62"/>
  <c r="N1243" i="62" s="1"/>
  <c r="O1242" i="62"/>
  <c r="M1242" i="62"/>
  <c r="N1242" i="62" s="1"/>
  <c r="O1241" i="62"/>
  <c r="M1241" i="62"/>
  <c r="N1241" i="62" s="1"/>
  <c r="O1240" i="62"/>
  <c r="M1240" i="62"/>
  <c r="N1240" i="62" s="1"/>
  <c r="O1239" i="62"/>
  <c r="M1239" i="62"/>
  <c r="N1239" i="62" s="1"/>
  <c r="O1238" i="62"/>
  <c r="M1238" i="62"/>
  <c r="N1238" i="62" s="1"/>
  <c r="O1237" i="62"/>
  <c r="M1237" i="62"/>
  <c r="N1237" i="62" s="1"/>
  <c r="O1236" i="62"/>
  <c r="M1236" i="62"/>
  <c r="N1236" i="62" s="1"/>
  <c r="O1235" i="62"/>
  <c r="M1235" i="62"/>
  <c r="N1235" i="62" s="1"/>
  <c r="O1234" i="62"/>
  <c r="M1234" i="62"/>
  <c r="N1234" i="62" s="1"/>
  <c r="O1233" i="62"/>
  <c r="M1233" i="62"/>
  <c r="N1233" i="62" s="1"/>
  <c r="O1232" i="62"/>
  <c r="M1232" i="62"/>
  <c r="N1232" i="62" s="1"/>
  <c r="O1231" i="62"/>
  <c r="M1231" i="62"/>
  <c r="N1231" i="62" s="1"/>
  <c r="O1230" i="62"/>
  <c r="M1230" i="62"/>
  <c r="N1230" i="62" s="1"/>
  <c r="O1229" i="62"/>
  <c r="M1229" i="62"/>
  <c r="N1229" i="62" s="1"/>
  <c r="O1228" i="62"/>
  <c r="M1228" i="62"/>
  <c r="N1228" i="62" s="1"/>
  <c r="O1227" i="62"/>
  <c r="M1227" i="62"/>
  <c r="N1227" i="62" s="1"/>
  <c r="O1226" i="62"/>
  <c r="M1226" i="62"/>
  <c r="N1226" i="62" s="1"/>
  <c r="O1225" i="62"/>
  <c r="M1225" i="62"/>
  <c r="N1225" i="62" s="1"/>
  <c r="O1224" i="62"/>
  <c r="M1224" i="62"/>
  <c r="N1224" i="62" s="1"/>
  <c r="O1223" i="62"/>
  <c r="M1223" i="62"/>
  <c r="N1223" i="62" s="1"/>
  <c r="O1222" i="62"/>
  <c r="M1222" i="62"/>
  <c r="N1222" i="62" s="1"/>
  <c r="O1221" i="62"/>
  <c r="M1221" i="62"/>
  <c r="N1221" i="62" s="1"/>
  <c r="O1220" i="62"/>
  <c r="M1220" i="62"/>
  <c r="N1220" i="62" s="1"/>
  <c r="O1219" i="62"/>
  <c r="M1219" i="62"/>
  <c r="N1219" i="62" s="1"/>
  <c r="O1218" i="62"/>
  <c r="M1218" i="62"/>
  <c r="N1218" i="62" s="1"/>
  <c r="O1217" i="62"/>
  <c r="M1217" i="62"/>
  <c r="N1217" i="62" s="1"/>
  <c r="O1216" i="62"/>
  <c r="M1216" i="62"/>
  <c r="N1216" i="62" s="1"/>
  <c r="O1215" i="62"/>
  <c r="M1215" i="62"/>
  <c r="N1215" i="62" s="1"/>
  <c r="O1214" i="62"/>
  <c r="M1214" i="62"/>
  <c r="N1214" i="62" s="1"/>
  <c r="O1213" i="62"/>
  <c r="M1213" i="62"/>
  <c r="N1213" i="62" s="1"/>
  <c r="O1212" i="62"/>
  <c r="M1212" i="62"/>
  <c r="N1212" i="62" s="1"/>
  <c r="O1211" i="62"/>
  <c r="M1211" i="62"/>
  <c r="N1211" i="62" s="1"/>
  <c r="O1210" i="62"/>
  <c r="M1210" i="62"/>
  <c r="N1210" i="62" s="1"/>
  <c r="O1209" i="62"/>
  <c r="M1209" i="62"/>
  <c r="N1209" i="62" s="1"/>
  <c r="O1208" i="62"/>
  <c r="M1208" i="62"/>
  <c r="N1208" i="62" s="1"/>
  <c r="O1207" i="62"/>
  <c r="M1207" i="62"/>
  <c r="N1207" i="62" s="1"/>
  <c r="O1206" i="62"/>
  <c r="M1206" i="62"/>
  <c r="N1206" i="62" s="1"/>
  <c r="O1205" i="62"/>
  <c r="M1205" i="62"/>
  <c r="N1205" i="62" s="1"/>
  <c r="O1204" i="62"/>
  <c r="M1204" i="62"/>
  <c r="N1204" i="62" s="1"/>
  <c r="O1203" i="62"/>
  <c r="M1203" i="62"/>
  <c r="N1203" i="62" s="1"/>
  <c r="O1202" i="62"/>
  <c r="M1202" i="62"/>
  <c r="N1202" i="62" s="1"/>
  <c r="O1201" i="62"/>
  <c r="M1201" i="62"/>
  <c r="N1201" i="62" s="1"/>
  <c r="O1200" i="62"/>
  <c r="M1200" i="62"/>
  <c r="N1200" i="62" s="1"/>
  <c r="O1199" i="62"/>
  <c r="M1199" i="62"/>
  <c r="N1199" i="62" s="1"/>
  <c r="O1198" i="62"/>
  <c r="M1198" i="62"/>
  <c r="N1198" i="62" s="1"/>
  <c r="O1197" i="62"/>
  <c r="M1197" i="62"/>
  <c r="N1197" i="62" s="1"/>
  <c r="O1196" i="62"/>
  <c r="M1196" i="62"/>
  <c r="N1196" i="62" s="1"/>
  <c r="O1195" i="62"/>
  <c r="M1195" i="62"/>
  <c r="N1195" i="62" s="1"/>
  <c r="O1194" i="62"/>
  <c r="M1194" i="62"/>
  <c r="N1194" i="62" s="1"/>
  <c r="O1193" i="62"/>
  <c r="M1193" i="62"/>
  <c r="N1193" i="62" s="1"/>
  <c r="O1192" i="62"/>
  <c r="M1192" i="62"/>
  <c r="N1192" i="62" s="1"/>
  <c r="O1191" i="62"/>
  <c r="M1191" i="62"/>
  <c r="N1191" i="62" s="1"/>
  <c r="O1190" i="62"/>
  <c r="M1190" i="62"/>
  <c r="N1190" i="62" s="1"/>
  <c r="O1189" i="62"/>
  <c r="M1189" i="62"/>
  <c r="N1189" i="62" s="1"/>
  <c r="O1188" i="62"/>
  <c r="M1188" i="62"/>
  <c r="N1188" i="62" s="1"/>
  <c r="O1187" i="62"/>
  <c r="M1187" i="62"/>
  <c r="N1187" i="62" s="1"/>
  <c r="O1186" i="62"/>
  <c r="M1186" i="62"/>
  <c r="N1186" i="62" s="1"/>
  <c r="O1185" i="62"/>
  <c r="M1185" i="62"/>
  <c r="N1185" i="62" s="1"/>
  <c r="O1184" i="62"/>
  <c r="M1184" i="62"/>
  <c r="N1184" i="62" s="1"/>
  <c r="O1183" i="62"/>
  <c r="M1183" i="62"/>
  <c r="N1183" i="62" s="1"/>
  <c r="O1182" i="62"/>
  <c r="M1182" i="62"/>
  <c r="N1182" i="62" s="1"/>
  <c r="O1181" i="62"/>
  <c r="M1181" i="62"/>
  <c r="N1181" i="62" s="1"/>
  <c r="O1180" i="62"/>
  <c r="M1180" i="62"/>
  <c r="N1180" i="62" s="1"/>
  <c r="O1179" i="62"/>
  <c r="M1179" i="62"/>
  <c r="N1179" i="62" s="1"/>
  <c r="O1178" i="62"/>
  <c r="M1178" i="62"/>
  <c r="N1178" i="62" s="1"/>
  <c r="O1177" i="62"/>
  <c r="M1177" i="62"/>
  <c r="N1177" i="62" s="1"/>
  <c r="O1176" i="62"/>
  <c r="M1176" i="62"/>
  <c r="N1176" i="62" s="1"/>
  <c r="O1175" i="62"/>
  <c r="M1175" i="62"/>
  <c r="N1175" i="62" s="1"/>
  <c r="O1174" i="62"/>
  <c r="M1174" i="62"/>
  <c r="N1174" i="62" s="1"/>
  <c r="O1173" i="62"/>
  <c r="M1173" i="62"/>
  <c r="N1173" i="62" s="1"/>
  <c r="O1172" i="62"/>
  <c r="M1172" i="62"/>
  <c r="N1172" i="62" s="1"/>
  <c r="O1171" i="62"/>
  <c r="M1171" i="62"/>
  <c r="N1171" i="62" s="1"/>
  <c r="O1170" i="62"/>
  <c r="M1170" i="62"/>
  <c r="N1170" i="62" s="1"/>
  <c r="O1169" i="62"/>
  <c r="M1169" i="62"/>
  <c r="N1169" i="62" s="1"/>
  <c r="O1168" i="62"/>
  <c r="M1168" i="62"/>
  <c r="N1168" i="62" s="1"/>
  <c r="O1167" i="62"/>
  <c r="M1167" i="62"/>
  <c r="N1167" i="62" s="1"/>
  <c r="O1166" i="62"/>
  <c r="M1166" i="62"/>
  <c r="N1166" i="62" s="1"/>
  <c r="O1165" i="62"/>
  <c r="M1165" i="62"/>
  <c r="N1165" i="62" s="1"/>
  <c r="O1164" i="62"/>
  <c r="M1164" i="62"/>
  <c r="N1164" i="62" s="1"/>
  <c r="O1163" i="62"/>
  <c r="M1163" i="62"/>
  <c r="N1163" i="62" s="1"/>
  <c r="O1162" i="62"/>
  <c r="M1162" i="62"/>
  <c r="N1162" i="62" s="1"/>
  <c r="O1161" i="62"/>
  <c r="M1161" i="62"/>
  <c r="N1161" i="62" s="1"/>
  <c r="O1160" i="62"/>
  <c r="M1160" i="62"/>
  <c r="N1160" i="62" s="1"/>
  <c r="O1159" i="62"/>
  <c r="M1159" i="62"/>
  <c r="N1159" i="62" s="1"/>
  <c r="O1158" i="62"/>
  <c r="M1158" i="62"/>
  <c r="N1158" i="62" s="1"/>
  <c r="O1157" i="62"/>
  <c r="M1157" i="62"/>
  <c r="N1157" i="62" s="1"/>
  <c r="O1156" i="62"/>
  <c r="M1156" i="62"/>
  <c r="N1156" i="62" s="1"/>
  <c r="O1155" i="62"/>
  <c r="M1155" i="62"/>
  <c r="N1155" i="62" s="1"/>
  <c r="O1154" i="62"/>
  <c r="M1154" i="62"/>
  <c r="N1154" i="62" s="1"/>
  <c r="O1153" i="62"/>
  <c r="M1153" i="62"/>
  <c r="N1153" i="62" s="1"/>
  <c r="O1152" i="62"/>
  <c r="M1152" i="62"/>
  <c r="N1152" i="62" s="1"/>
  <c r="O1151" i="62"/>
  <c r="M1151" i="62"/>
  <c r="N1151" i="62" s="1"/>
  <c r="O1150" i="62"/>
  <c r="M1150" i="62"/>
  <c r="N1150" i="62" s="1"/>
  <c r="O1149" i="62"/>
  <c r="M1149" i="62"/>
  <c r="N1149" i="62" s="1"/>
  <c r="O1148" i="62"/>
  <c r="M1148" i="62"/>
  <c r="N1148" i="62" s="1"/>
  <c r="O1147" i="62"/>
  <c r="M1147" i="62"/>
  <c r="N1147" i="62" s="1"/>
  <c r="O1146" i="62"/>
  <c r="M1146" i="62"/>
  <c r="N1146" i="62" s="1"/>
  <c r="O1145" i="62"/>
  <c r="M1145" i="62"/>
  <c r="N1145" i="62" s="1"/>
  <c r="O1144" i="62"/>
  <c r="M1144" i="62"/>
  <c r="N1144" i="62" s="1"/>
  <c r="O1143" i="62"/>
  <c r="M1143" i="62"/>
  <c r="N1143" i="62" s="1"/>
  <c r="O1142" i="62"/>
  <c r="M1142" i="62"/>
  <c r="N1142" i="62" s="1"/>
  <c r="O1141" i="62"/>
  <c r="M1141" i="62"/>
  <c r="N1141" i="62" s="1"/>
  <c r="O1140" i="62"/>
  <c r="M1140" i="62"/>
  <c r="N1140" i="62" s="1"/>
  <c r="O1139" i="62"/>
  <c r="M1139" i="62"/>
  <c r="N1139" i="62" s="1"/>
  <c r="O1138" i="62"/>
  <c r="M1138" i="62"/>
  <c r="N1138" i="62" s="1"/>
  <c r="O1137" i="62"/>
  <c r="M1137" i="62"/>
  <c r="N1137" i="62" s="1"/>
  <c r="O1136" i="62"/>
  <c r="M1136" i="62"/>
  <c r="N1136" i="62" s="1"/>
  <c r="O1135" i="62"/>
  <c r="M1135" i="62"/>
  <c r="N1135" i="62" s="1"/>
  <c r="O1134" i="62"/>
  <c r="M1134" i="62"/>
  <c r="N1134" i="62" s="1"/>
  <c r="O1133" i="62"/>
  <c r="M1133" i="62"/>
  <c r="N1133" i="62" s="1"/>
  <c r="O1132" i="62"/>
  <c r="M1132" i="62"/>
  <c r="N1132" i="62" s="1"/>
  <c r="O1131" i="62"/>
  <c r="M1131" i="62"/>
  <c r="N1131" i="62" s="1"/>
  <c r="O1130" i="62"/>
  <c r="M1130" i="62"/>
  <c r="N1130" i="62" s="1"/>
  <c r="O1129" i="62"/>
  <c r="M1129" i="62"/>
  <c r="N1129" i="62" s="1"/>
  <c r="O1128" i="62"/>
  <c r="M1128" i="62"/>
  <c r="N1128" i="62" s="1"/>
  <c r="O1127" i="62"/>
  <c r="M1127" i="62"/>
  <c r="N1127" i="62" s="1"/>
  <c r="O1126" i="62"/>
  <c r="M1126" i="62"/>
  <c r="N1126" i="62" s="1"/>
  <c r="O1125" i="62"/>
  <c r="M1125" i="62"/>
  <c r="N1125" i="62" s="1"/>
  <c r="O1124" i="62"/>
  <c r="M1124" i="62"/>
  <c r="N1124" i="62" s="1"/>
  <c r="O1123" i="62"/>
  <c r="M1123" i="62"/>
  <c r="N1123" i="62" s="1"/>
  <c r="O1122" i="62"/>
  <c r="M1122" i="62"/>
  <c r="N1122" i="62" s="1"/>
  <c r="O1121" i="62"/>
  <c r="M1121" i="62"/>
  <c r="N1121" i="62" s="1"/>
  <c r="O1120" i="62"/>
  <c r="M1120" i="62"/>
  <c r="N1120" i="62" s="1"/>
  <c r="O1119" i="62"/>
  <c r="M1119" i="62"/>
  <c r="N1119" i="62" s="1"/>
  <c r="O1118" i="62"/>
  <c r="M1118" i="62"/>
  <c r="N1118" i="62" s="1"/>
  <c r="O1117" i="62"/>
  <c r="M1117" i="62"/>
  <c r="N1117" i="62" s="1"/>
  <c r="O1116" i="62"/>
  <c r="M1116" i="62"/>
  <c r="N1116" i="62" s="1"/>
  <c r="O1115" i="62"/>
  <c r="M1115" i="62"/>
  <c r="N1115" i="62" s="1"/>
  <c r="O1114" i="62"/>
  <c r="M1114" i="62"/>
  <c r="N1114" i="62" s="1"/>
  <c r="O1113" i="62"/>
  <c r="M1113" i="62"/>
  <c r="N1113" i="62" s="1"/>
  <c r="O1112" i="62"/>
  <c r="M1112" i="62"/>
  <c r="N1112" i="62" s="1"/>
  <c r="O1111" i="62"/>
  <c r="M1111" i="62"/>
  <c r="N1111" i="62" s="1"/>
  <c r="O1110" i="62"/>
  <c r="M1110" i="62"/>
  <c r="N1110" i="62" s="1"/>
  <c r="O1109" i="62"/>
  <c r="M1109" i="62"/>
  <c r="N1109" i="62" s="1"/>
  <c r="O1108" i="62"/>
  <c r="M1108" i="62"/>
  <c r="N1108" i="62" s="1"/>
  <c r="O1107" i="62"/>
  <c r="M1107" i="62"/>
  <c r="N1107" i="62" s="1"/>
  <c r="O1106" i="62"/>
  <c r="M1106" i="62"/>
  <c r="N1106" i="62" s="1"/>
  <c r="O1105" i="62"/>
  <c r="M1105" i="62"/>
  <c r="N1105" i="62" s="1"/>
  <c r="O1104" i="62"/>
  <c r="M1104" i="62"/>
  <c r="N1104" i="62" s="1"/>
  <c r="O1103" i="62"/>
  <c r="M1103" i="62"/>
  <c r="N1103" i="62" s="1"/>
  <c r="O1102" i="62"/>
  <c r="M1102" i="62"/>
  <c r="N1102" i="62" s="1"/>
  <c r="O1101" i="62"/>
  <c r="M1101" i="62"/>
  <c r="N1101" i="62" s="1"/>
  <c r="O1100" i="62"/>
  <c r="M1100" i="62"/>
  <c r="N1100" i="62" s="1"/>
  <c r="O1099" i="62"/>
  <c r="M1099" i="62"/>
  <c r="N1099" i="62" s="1"/>
  <c r="O1098" i="62"/>
  <c r="M1098" i="62"/>
  <c r="N1098" i="62" s="1"/>
  <c r="O1097" i="62"/>
  <c r="M1097" i="62"/>
  <c r="N1097" i="62" s="1"/>
  <c r="O1096" i="62"/>
  <c r="M1096" i="62"/>
  <c r="N1096" i="62" s="1"/>
  <c r="O1095" i="62"/>
  <c r="M1095" i="62"/>
  <c r="N1095" i="62" s="1"/>
  <c r="O1094" i="62"/>
  <c r="M1094" i="62"/>
  <c r="N1094" i="62" s="1"/>
  <c r="O1093" i="62"/>
  <c r="M1093" i="62"/>
  <c r="N1093" i="62" s="1"/>
  <c r="O1092" i="62"/>
  <c r="M1092" i="62"/>
  <c r="N1092" i="62" s="1"/>
  <c r="O1091" i="62"/>
  <c r="M1091" i="62"/>
  <c r="N1091" i="62" s="1"/>
  <c r="O1090" i="62"/>
  <c r="M1090" i="62"/>
  <c r="N1090" i="62" s="1"/>
  <c r="O1089" i="62"/>
  <c r="M1089" i="62"/>
  <c r="N1089" i="62" s="1"/>
  <c r="O1088" i="62"/>
  <c r="M1088" i="62"/>
  <c r="N1088" i="62" s="1"/>
  <c r="O1087" i="62"/>
  <c r="M1087" i="62"/>
  <c r="N1087" i="62" s="1"/>
  <c r="O1086" i="62"/>
  <c r="M1086" i="62"/>
  <c r="N1086" i="62" s="1"/>
  <c r="O1085" i="62"/>
  <c r="M1085" i="62"/>
  <c r="N1085" i="62" s="1"/>
  <c r="O1084" i="62"/>
  <c r="M1084" i="62"/>
  <c r="N1084" i="62" s="1"/>
  <c r="O1083" i="62"/>
  <c r="M1083" i="62"/>
  <c r="N1083" i="62" s="1"/>
  <c r="O1082" i="62"/>
  <c r="M1082" i="62"/>
  <c r="N1082" i="62" s="1"/>
  <c r="O1081" i="62"/>
  <c r="M1081" i="62"/>
  <c r="N1081" i="62" s="1"/>
  <c r="O1080" i="62"/>
  <c r="M1080" i="62"/>
  <c r="N1080" i="62" s="1"/>
  <c r="O1079" i="62"/>
  <c r="M1079" i="62"/>
  <c r="N1079" i="62" s="1"/>
  <c r="O1078" i="62"/>
  <c r="M1078" i="62"/>
  <c r="N1078" i="62" s="1"/>
  <c r="O1077" i="62"/>
  <c r="M1077" i="62"/>
  <c r="N1077" i="62" s="1"/>
  <c r="O1076" i="62"/>
  <c r="M1076" i="62"/>
  <c r="N1076" i="62" s="1"/>
  <c r="O1075" i="62"/>
  <c r="M1075" i="62"/>
  <c r="N1075" i="62" s="1"/>
  <c r="O1074" i="62"/>
  <c r="M1074" i="62"/>
  <c r="N1074" i="62" s="1"/>
  <c r="O1073" i="62"/>
  <c r="M1073" i="62"/>
  <c r="N1073" i="62" s="1"/>
  <c r="O1072" i="62"/>
  <c r="M1072" i="62"/>
  <c r="N1072" i="62" s="1"/>
  <c r="O1071" i="62"/>
  <c r="M1071" i="62"/>
  <c r="N1071" i="62" s="1"/>
  <c r="O1070" i="62"/>
  <c r="M1070" i="62"/>
  <c r="N1070" i="62" s="1"/>
  <c r="O1069" i="62"/>
  <c r="M1069" i="62"/>
  <c r="N1069" i="62" s="1"/>
  <c r="O1068" i="62"/>
  <c r="M1068" i="62"/>
  <c r="N1068" i="62" s="1"/>
  <c r="O1067" i="62"/>
  <c r="M1067" i="62"/>
  <c r="N1067" i="62" s="1"/>
  <c r="O1066" i="62"/>
  <c r="M1066" i="62"/>
  <c r="N1066" i="62" s="1"/>
  <c r="O1065" i="62"/>
  <c r="M1065" i="62"/>
  <c r="N1065" i="62" s="1"/>
  <c r="O1064" i="62"/>
  <c r="M1064" i="62"/>
  <c r="N1064" i="62" s="1"/>
  <c r="O1063" i="62"/>
  <c r="M1063" i="62"/>
  <c r="N1063" i="62" s="1"/>
  <c r="O1062" i="62"/>
  <c r="M1062" i="62"/>
  <c r="N1062" i="62" s="1"/>
  <c r="O1061" i="62"/>
  <c r="M1061" i="62"/>
  <c r="N1061" i="62" s="1"/>
  <c r="O1060" i="62"/>
  <c r="M1060" i="62"/>
  <c r="N1060" i="62" s="1"/>
  <c r="O1059" i="62"/>
  <c r="M1059" i="62"/>
  <c r="N1059" i="62" s="1"/>
  <c r="O1058" i="62"/>
  <c r="M1058" i="62"/>
  <c r="N1058" i="62" s="1"/>
  <c r="O1057" i="62"/>
  <c r="M1057" i="62"/>
  <c r="N1057" i="62" s="1"/>
  <c r="O1056" i="62"/>
  <c r="M1056" i="62"/>
  <c r="N1056" i="62" s="1"/>
  <c r="O1055" i="62"/>
  <c r="M1055" i="62"/>
  <c r="N1055" i="62" s="1"/>
  <c r="O1054" i="62"/>
  <c r="M1054" i="62"/>
  <c r="N1054" i="62" s="1"/>
  <c r="O1053" i="62"/>
  <c r="M1053" i="62"/>
  <c r="N1053" i="62" s="1"/>
  <c r="O1052" i="62"/>
  <c r="M1052" i="62"/>
  <c r="N1052" i="62" s="1"/>
  <c r="O1051" i="62"/>
  <c r="M1051" i="62"/>
  <c r="N1051" i="62" s="1"/>
  <c r="O1050" i="62"/>
  <c r="M1050" i="62"/>
  <c r="N1050" i="62" s="1"/>
  <c r="O1049" i="62"/>
  <c r="M1049" i="62"/>
  <c r="N1049" i="62" s="1"/>
  <c r="O1048" i="62"/>
  <c r="M1048" i="62"/>
  <c r="N1048" i="62" s="1"/>
  <c r="O1047" i="62"/>
  <c r="M1047" i="62"/>
  <c r="N1047" i="62" s="1"/>
  <c r="O1046" i="62"/>
  <c r="M1046" i="62"/>
  <c r="N1046" i="62" s="1"/>
  <c r="O1045" i="62"/>
  <c r="M1045" i="62"/>
  <c r="N1045" i="62" s="1"/>
  <c r="O1044" i="62"/>
  <c r="M1044" i="62"/>
  <c r="N1044" i="62" s="1"/>
  <c r="O1043" i="62"/>
  <c r="M1043" i="62"/>
  <c r="N1043" i="62" s="1"/>
  <c r="O1042" i="62"/>
  <c r="M1042" i="62"/>
  <c r="N1042" i="62" s="1"/>
  <c r="O1041" i="62"/>
  <c r="M1041" i="62"/>
  <c r="N1041" i="62" s="1"/>
  <c r="O1040" i="62"/>
  <c r="M1040" i="62"/>
  <c r="N1040" i="62" s="1"/>
  <c r="O1039" i="62"/>
  <c r="M1039" i="62"/>
  <c r="N1039" i="62" s="1"/>
  <c r="O1038" i="62"/>
  <c r="M1038" i="62"/>
  <c r="N1038" i="62" s="1"/>
  <c r="O1037" i="62"/>
  <c r="M1037" i="62"/>
  <c r="N1037" i="62" s="1"/>
  <c r="O1036" i="62"/>
  <c r="M1036" i="62"/>
  <c r="N1036" i="62" s="1"/>
  <c r="O1035" i="62"/>
  <c r="M1035" i="62"/>
  <c r="N1035" i="62" s="1"/>
  <c r="O1034" i="62"/>
  <c r="M1034" i="62"/>
  <c r="N1034" i="62" s="1"/>
  <c r="O1033" i="62"/>
  <c r="M1033" i="62"/>
  <c r="N1033" i="62" s="1"/>
  <c r="O1032" i="62"/>
  <c r="M1032" i="62"/>
  <c r="N1032" i="62" s="1"/>
  <c r="O1031" i="62"/>
  <c r="M1031" i="62"/>
  <c r="N1031" i="62" s="1"/>
  <c r="O1030" i="62"/>
  <c r="M1030" i="62"/>
  <c r="N1030" i="62" s="1"/>
  <c r="O1029" i="62"/>
  <c r="M1029" i="62"/>
  <c r="N1029" i="62" s="1"/>
  <c r="O1028" i="62"/>
  <c r="M1028" i="62"/>
  <c r="N1028" i="62" s="1"/>
  <c r="O1027" i="62"/>
  <c r="M1027" i="62"/>
  <c r="N1027" i="62" s="1"/>
  <c r="O1026" i="62"/>
  <c r="M1026" i="62"/>
  <c r="N1026" i="62" s="1"/>
  <c r="O1025" i="62"/>
  <c r="M1025" i="62"/>
  <c r="N1025" i="62" s="1"/>
  <c r="O1024" i="62"/>
  <c r="M1024" i="62"/>
  <c r="N1024" i="62" s="1"/>
  <c r="O1023" i="62"/>
  <c r="M1023" i="62"/>
  <c r="N1023" i="62" s="1"/>
  <c r="O1022" i="62"/>
  <c r="M1022" i="62"/>
  <c r="N1022" i="62" s="1"/>
  <c r="O1021" i="62"/>
  <c r="M1021" i="62"/>
  <c r="N1021" i="62" s="1"/>
  <c r="O1020" i="62"/>
  <c r="M1020" i="62"/>
  <c r="N1020" i="62" s="1"/>
  <c r="O1019" i="62"/>
  <c r="M1019" i="62"/>
  <c r="N1019" i="62" s="1"/>
  <c r="O1018" i="62"/>
  <c r="M1018" i="62"/>
  <c r="N1018" i="62" s="1"/>
  <c r="O1017" i="62"/>
  <c r="M1017" i="62"/>
  <c r="N1017" i="62" s="1"/>
  <c r="O1016" i="62"/>
  <c r="M1016" i="62"/>
  <c r="N1016" i="62" s="1"/>
  <c r="O1015" i="62"/>
  <c r="M1015" i="62"/>
  <c r="N1015" i="62" s="1"/>
  <c r="O1014" i="62"/>
  <c r="M1014" i="62"/>
  <c r="N1014" i="62" s="1"/>
  <c r="O1013" i="62"/>
  <c r="M1013" i="62"/>
  <c r="N1013" i="62" s="1"/>
  <c r="O1012" i="62"/>
  <c r="M1012" i="62"/>
  <c r="N1012" i="62" s="1"/>
  <c r="O1011" i="62"/>
  <c r="M1011" i="62"/>
  <c r="N1011" i="62" s="1"/>
  <c r="O1010" i="62"/>
  <c r="M1010" i="62"/>
  <c r="N1010" i="62" s="1"/>
  <c r="O1009" i="62"/>
  <c r="M1009" i="62"/>
  <c r="N1009" i="62" s="1"/>
  <c r="O1008" i="62"/>
  <c r="M1008" i="62"/>
  <c r="N1008" i="62" s="1"/>
  <c r="O1007" i="62"/>
  <c r="M1007" i="62"/>
  <c r="N1007" i="62" s="1"/>
  <c r="O1006" i="62"/>
  <c r="M1006" i="62"/>
  <c r="N1006" i="62" s="1"/>
  <c r="O1005" i="62"/>
  <c r="M1005" i="62"/>
  <c r="N1005" i="62" s="1"/>
  <c r="O1004" i="62"/>
  <c r="M1004" i="62"/>
  <c r="N1004" i="62" s="1"/>
  <c r="O1003" i="62"/>
  <c r="M1003" i="62"/>
  <c r="N1003" i="62" s="1"/>
  <c r="O1002" i="62"/>
  <c r="M1002" i="62"/>
  <c r="N1002" i="62" s="1"/>
  <c r="O1001" i="62"/>
  <c r="M1001" i="62"/>
  <c r="N1001" i="62" s="1"/>
  <c r="O1000" i="62"/>
  <c r="M1000" i="62"/>
  <c r="N1000" i="62" s="1"/>
  <c r="O999" i="62"/>
  <c r="M999" i="62"/>
  <c r="N999" i="62" s="1"/>
  <c r="O998" i="62"/>
  <c r="M998" i="62"/>
  <c r="N998" i="62" s="1"/>
  <c r="O997" i="62"/>
  <c r="M997" i="62"/>
  <c r="N997" i="62" s="1"/>
  <c r="O996" i="62"/>
  <c r="M996" i="62"/>
  <c r="N996" i="62" s="1"/>
  <c r="O995" i="62"/>
  <c r="M995" i="62"/>
  <c r="N995" i="62" s="1"/>
  <c r="O994" i="62"/>
  <c r="M994" i="62"/>
  <c r="N994" i="62" s="1"/>
  <c r="O993" i="62"/>
  <c r="M993" i="62"/>
  <c r="N993" i="62" s="1"/>
  <c r="O992" i="62"/>
  <c r="M992" i="62"/>
  <c r="N992" i="62" s="1"/>
  <c r="O991" i="62"/>
  <c r="M991" i="62"/>
  <c r="N991" i="62" s="1"/>
  <c r="O990" i="62"/>
  <c r="M990" i="62"/>
  <c r="N990" i="62" s="1"/>
  <c r="O989" i="62"/>
  <c r="M989" i="62"/>
  <c r="N989" i="62" s="1"/>
  <c r="O988" i="62"/>
  <c r="M988" i="62"/>
  <c r="N988" i="62" s="1"/>
  <c r="O987" i="62"/>
  <c r="M987" i="62"/>
  <c r="N987" i="62" s="1"/>
  <c r="O986" i="62"/>
  <c r="M986" i="62"/>
  <c r="N986" i="62" s="1"/>
  <c r="O985" i="62"/>
  <c r="M985" i="62"/>
  <c r="N985" i="62" s="1"/>
  <c r="O984" i="62"/>
  <c r="M984" i="62"/>
  <c r="N984" i="62" s="1"/>
  <c r="O983" i="62"/>
  <c r="M983" i="62"/>
  <c r="N983" i="62" s="1"/>
  <c r="O982" i="62"/>
  <c r="M982" i="62"/>
  <c r="N982" i="62" s="1"/>
  <c r="O981" i="62"/>
  <c r="M981" i="62"/>
  <c r="N981" i="62" s="1"/>
  <c r="O980" i="62"/>
  <c r="M980" i="62"/>
  <c r="N980" i="62" s="1"/>
  <c r="O979" i="62"/>
  <c r="M979" i="62"/>
  <c r="N979" i="62" s="1"/>
  <c r="O978" i="62"/>
  <c r="M978" i="62"/>
  <c r="N978" i="62" s="1"/>
  <c r="O977" i="62"/>
  <c r="M977" i="62"/>
  <c r="N977" i="62" s="1"/>
  <c r="O976" i="62"/>
  <c r="M976" i="62"/>
  <c r="N976" i="62" s="1"/>
  <c r="O975" i="62"/>
  <c r="M975" i="62"/>
  <c r="N975" i="62" s="1"/>
  <c r="O974" i="62"/>
  <c r="M974" i="62"/>
  <c r="N974" i="62" s="1"/>
  <c r="O973" i="62"/>
  <c r="M973" i="62"/>
  <c r="N973" i="62" s="1"/>
  <c r="O972" i="62"/>
  <c r="M972" i="62"/>
  <c r="N972" i="62" s="1"/>
  <c r="O971" i="62"/>
  <c r="M971" i="62"/>
  <c r="N971" i="62" s="1"/>
  <c r="O970" i="62"/>
  <c r="M970" i="62"/>
  <c r="N970" i="62" s="1"/>
  <c r="O969" i="62"/>
  <c r="M969" i="62"/>
  <c r="N969" i="62" s="1"/>
  <c r="O968" i="62"/>
  <c r="M968" i="62"/>
  <c r="N968" i="62" s="1"/>
  <c r="O967" i="62"/>
  <c r="M967" i="62"/>
  <c r="N967" i="62" s="1"/>
  <c r="O966" i="62"/>
  <c r="M966" i="62"/>
  <c r="N966" i="62" s="1"/>
  <c r="O965" i="62"/>
  <c r="M965" i="62"/>
  <c r="N965" i="62" s="1"/>
  <c r="O964" i="62"/>
  <c r="M964" i="62"/>
  <c r="N964" i="62" s="1"/>
  <c r="O963" i="62"/>
  <c r="M963" i="62"/>
  <c r="N963" i="62" s="1"/>
  <c r="O962" i="62"/>
  <c r="M962" i="62"/>
  <c r="N962" i="62" s="1"/>
  <c r="O961" i="62"/>
  <c r="M961" i="62"/>
  <c r="N961" i="62" s="1"/>
  <c r="O960" i="62"/>
  <c r="M960" i="62"/>
  <c r="N960" i="62" s="1"/>
  <c r="O959" i="62"/>
  <c r="M959" i="62"/>
  <c r="N959" i="62" s="1"/>
  <c r="O958" i="62"/>
  <c r="M958" i="62"/>
  <c r="N958" i="62" s="1"/>
  <c r="O957" i="62"/>
  <c r="M957" i="62"/>
  <c r="N957" i="62" s="1"/>
  <c r="O956" i="62"/>
  <c r="M956" i="62"/>
  <c r="N956" i="62" s="1"/>
  <c r="O955" i="62"/>
  <c r="M955" i="62"/>
  <c r="N955" i="62" s="1"/>
  <c r="O954" i="62"/>
  <c r="M954" i="62"/>
  <c r="N954" i="62" s="1"/>
  <c r="O953" i="62"/>
  <c r="M953" i="62"/>
  <c r="N953" i="62" s="1"/>
  <c r="O952" i="62"/>
  <c r="M952" i="62"/>
  <c r="N952" i="62" s="1"/>
  <c r="O951" i="62"/>
  <c r="M951" i="62"/>
  <c r="N951" i="62" s="1"/>
  <c r="O950" i="62"/>
  <c r="M950" i="62"/>
  <c r="N950" i="62" s="1"/>
  <c r="O949" i="62"/>
  <c r="M949" i="62"/>
  <c r="N949" i="62" s="1"/>
  <c r="O948" i="62"/>
  <c r="M948" i="62"/>
  <c r="N948" i="62" s="1"/>
  <c r="O947" i="62"/>
  <c r="M947" i="62"/>
  <c r="N947" i="62" s="1"/>
  <c r="O946" i="62"/>
  <c r="M946" i="62"/>
  <c r="N946" i="62" s="1"/>
  <c r="O945" i="62"/>
  <c r="M945" i="62"/>
  <c r="N945" i="62" s="1"/>
  <c r="O944" i="62"/>
  <c r="M944" i="62"/>
  <c r="N944" i="62" s="1"/>
  <c r="O943" i="62"/>
  <c r="M943" i="62"/>
  <c r="N943" i="62" s="1"/>
  <c r="O942" i="62"/>
  <c r="M942" i="62"/>
  <c r="N942" i="62" s="1"/>
  <c r="O941" i="62"/>
  <c r="M941" i="62"/>
  <c r="N941" i="62" s="1"/>
  <c r="O940" i="62"/>
  <c r="M940" i="62"/>
  <c r="N940" i="62" s="1"/>
  <c r="O939" i="62"/>
  <c r="M939" i="62"/>
  <c r="N939" i="62" s="1"/>
  <c r="O938" i="62"/>
  <c r="M938" i="62"/>
  <c r="N938" i="62" s="1"/>
  <c r="O937" i="62"/>
  <c r="M937" i="62"/>
  <c r="N937" i="62" s="1"/>
  <c r="O936" i="62"/>
  <c r="M936" i="62"/>
  <c r="N936" i="62" s="1"/>
  <c r="O935" i="62"/>
  <c r="M935" i="62"/>
  <c r="N935" i="62" s="1"/>
  <c r="O934" i="62"/>
  <c r="M934" i="62"/>
  <c r="N934" i="62" s="1"/>
  <c r="O933" i="62"/>
  <c r="M933" i="62"/>
  <c r="N933" i="62" s="1"/>
  <c r="O932" i="62"/>
  <c r="M932" i="62"/>
  <c r="N932" i="62" s="1"/>
  <c r="O931" i="62"/>
  <c r="M931" i="62"/>
  <c r="N931" i="62" s="1"/>
  <c r="O930" i="62"/>
  <c r="M930" i="62"/>
  <c r="N930" i="62" s="1"/>
  <c r="O929" i="62"/>
  <c r="M929" i="62"/>
  <c r="N929" i="62" s="1"/>
  <c r="O928" i="62"/>
  <c r="M928" i="62"/>
  <c r="N928" i="62" s="1"/>
  <c r="O927" i="62"/>
  <c r="M927" i="62"/>
  <c r="N927" i="62" s="1"/>
  <c r="O926" i="62"/>
  <c r="M926" i="62"/>
  <c r="N926" i="62" s="1"/>
  <c r="O925" i="62"/>
  <c r="M925" i="62"/>
  <c r="N925" i="62" s="1"/>
  <c r="O924" i="62"/>
  <c r="M924" i="62"/>
  <c r="N924" i="62" s="1"/>
  <c r="O923" i="62"/>
  <c r="M923" i="62"/>
  <c r="N923" i="62" s="1"/>
  <c r="O922" i="62"/>
  <c r="M922" i="62"/>
  <c r="N922" i="62" s="1"/>
  <c r="O921" i="62"/>
  <c r="M921" i="62"/>
  <c r="N921" i="62" s="1"/>
  <c r="O920" i="62"/>
  <c r="M920" i="62"/>
  <c r="N920" i="62" s="1"/>
  <c r="O919" i="62"/>
  <c r="M919" i="62"/>
  <c r="N919" i="62" s="1"/>
  <c r="O918" i="62"/>
  <c r="M918" i="62"/>
  <c r="N918" i="62" s="1"/>
  <c r="O917" i="62"/>
  <c r="M917" i="62"/>
  <c r="N917" i="62" s="1"/>
  <c r="O916" i="62"/>
  <c r="M916" i="62"/>
  <c r="N916" i="62" s="1"/>
  <c r="O915" i="62"/>
  <c r="M915" i="62"/>
  <c r="N915" i="62" s="1"/>
  <c r="O914" i="62"/>
  <c r="M914" i="62"/>
  <c r="N914" i="62" s="1"/>
  <c r="O913" i="62"/>
  <c r="M913" i="62"/>
  <c r="N913" i="62" s="1"/>
  <c r="O912" i="62"/>
  <c r="M912" i="62"/>
  <c r="N912" i="62" s="1"/>
  <c r="O911" i="62"/>
  <c r="M911" i="62"/>
  <c r="N911" i="62" s="1"/>
  <c r="O910" i="62"/>
  <c r="M910" i="62"/>
  <c r="N910" i="62" s="1"/>
  <c r="O909" i="62"/>
  <c r="M909" i="62"/>
  <c r="N909" i="62" s="1"/>
  <c r="O908" i="62"/>
  <c r="M908" i="62"/>
  <c r="N908" i="62" s="1"/>
  <c r="O907" i="62"/>
  <c r="M907" i="62"/>
  <c r="N907" i="62" s="1"/>
  <c r="O906" i="62"/>
  <c r="M906" i="62"/>
  <c r="N906" i="62" s="1"/>
  <c r="O905" i="62"/>
  <c r="M905" i="62"/>
  <c r="N905" i="62" s="1"/>
  <c r="O904" i="62"/>
  <c r="M904" i="62"/>
  <c r="N904" i="62" s="1"/>
  <c r="O903" i="62"/>
  <c r="M903" i="62"/>
  <c r="N903" i="62" s="1"/>
  <c r="O902" i="62"/>
  <c r="M902" i="62"/>
  <c r="N902" i="62" s="1"/>
  <c r="O901" i="62"/>
  <c r="M901" i="62"/>
  <c r="N901" i="62" s="1"/>
  <c r="O900" i="62"/>
  <c r="M900" i="62"/>
  <c r="N900" i="62" s="1"/>
  <c r="O899" i="62"/>
  <c r="M899" i="62"/>
  <c r="N899" i="62" s="1"/>
  <c r="O898" i="62"/>
  <c r="M898" i="62"/>
  <c r="N898" i="62" s="1"/>
  <c r="O897" i="62"/>
  <c r="M897" i="62"/>
  <c r="N897" i="62" s="1"/>
  <c r="O896" i="62"/>
  <c r="M896" i="62"/>
  <c r="N896" i="62" s="1"/>
  <c r="O895" i="62"/>
  <c r="M895" i="62"/>
  <c r="N895" i="62" s="1"/>
  <c r="O894" i="62"/>
  <c r="M894" i="62"/>
  <c r="N894" i="62" s="1"/>
  <c r="O893" i="62"/>
  <c r="M893" i="62"/>
  <c r="N893" i="62" s="1"/>
  <c r="O892" i="62"/>
  <c r="M892" i="62"/>
  <c r="N892" i="62" s="1"/>
  <c r="O891" i="62"/>
  <c r="M891" i="62"/>
  <c r="N891" i="62" s="1"/>
  <c r="O890" i="62"/>
  <c r="M890" i="62"/>
  <c r="N890" i="62" s="1"/>
  <c r="O889" i="62"/>
  <c r="M889" i="62"/>
  <c r="N889" i="62" s="1"/>
  <c r="O888" i="62"/>
  <c r="M888" i="62"/>
  <c r="N888" i="62" s="1"/>
  <c r="O887" i="62"/>
  <c r="M887" i="62"/>
  <c r="N887" i="62" s="1"/>
  <c r="O886" i="62"/>
  <c r="M886" i="62"/>
  <c r="N886" i="62" s="1"/>
  <c r="O885" i="62"/>
  <c r="M885" i="62"/>
  <c r="N885" i="62" s="1"/>
  <c r="O884" i="62"/>
  <c r="M884" i="62"/>
  <c r="N884" i="62" s="1"/>
  <c r="O883" i="62"/>
  <c r="M883" i="62"/>
  <c r="N883" i="62" s="1"/>
  <c r="O882" i="62"/>
  <c r="M882" i="62"/>
  <c r="N882" i="62" s="1"/>
  <c r="O881" i="62"/>
  <c r="M881" i="62"/>
  <c r="N881" i="62" s="1"/>
  <c r="O880" i="62"/>
  <c r="M880" i="62"/>
  <c r="N880" i="62" s="1"/>
  <c r="O879" i="62"/>
  <c r="M879" i="62"/>
  <c r="N879" i="62" s="1"/>
  <c r="O878" i="62"/>
  <c r="M878" i="62"/>
  <c r="N878" i="62" s="1"/>
  <c r="O877" i="62"/>
  <c r="M877" i="62"/>
  <c r="N877" i="62" s="1"/>
  <c r="O876" i="62"/>
  <c r="M876" i="62"/>
  <c r="N876" i="62" s="1"/>
  <c r="O875" i="62"/>
  <c r="M875" i="62"/>
  <c r="N875" i="62" s="1"/>
  <c r="O874" i="62"/>
  <c r="M874" i="62"/>
  <c r="N874" i="62" s="1"/>
  <c r="O873" i="62"/>
  <c r="M873" i="62"/>
  <c r="N873" i="62" s="1"/>
  <c r="O872" i="62"/>
  <c r="M872" i="62"/>
  <c r="N872" i="62" s="1"/>
  <c r="O871" i="62"/>
  <c r="M871" i="62"/>
  <c r="N871" i="62" s="1"/>
  <c r="O870" i="62"/>
  <c r="M870" i="62"/>
  <c r="N870" i="62" s="1"/>
  <c r="O869" i="62"/>
  <c r="M869" i="62"/>
  <c r="N869" i="62" s="1"/>
  <c r="O868" i="62"/>
  <c r="M868" i="62"/>
  <c r="N868" i="62" s="1"/>
  <c r="O867" i="62"/>
  <c r="M867" i="62"/>
  <c r="N867" i="62" s="1"/>
  <c r="O866" i="62"/>
  <c r="M866" i="62"/>
  <c r="N866" i="62" s="1"/>
  <c r="O865" i="62"/>
  <c r="M865" i="62"/>
  <c r="N865" i="62" s="1"/>
  <c r="O864" i="62"/>
  <c r="M864" i="62"/>
  <c r="N864" i="62" s="1"/>
  <c r="O863" i="62"/>
  <c r="M863" i="62"/>
  <c r="N863" i="62" s="1"/>
  <c r="O862" i="62"/>
  <c r="M862" i="62"/>
  <c r="N862" i="62" s="1"/>
  <c r="O861" i="62"/>
  <c r="M861" i="62"/>
  <c r="N861" i="62" s="1"/>
  <c r="O860" i="62"/>
  <c r="M860" i="62"/>
  <c r="N860" i="62" s="1"/>
  <c r="O859" i="62"/>
  <c r="M859" i="62"/>
  <c r="N859" i="62" s="1"/>
  <c r="O858" i="62"/>
  <c r="M858" i="62"/>
  <c r="N858" i="62" s="1"/>
  <c r="O857" i="62"/>
  <c r="M857" i="62"/>
  <c r="N857" i="62" s="1"/>
  <c r="O856" i="62"/>
  <c r="M856" i="62"/>
  <c r="N856" i="62" s="1"/>
  <c r="O855" i="62"/>
  <c r="M855" i="62"/>
  <c r="N855" i="62" s="1"/>
  <c r="O854" i="62"/>
  <c r="M854" i="62"/>
  <c r="N854" i="62" s="1"/>
  <c r="O853" i="62"/>
  <c r="M853" i="62"/>
  <c r="N853" i="62" s="1"/>
  <c r="O852" i="62"/>
  <c r="M852" i="62"/>
  <c r="N852" i="62" s="1"/>
  <c r="O851" i="62"/>
  <c r="M851" i="62"/>
  <c r="N851" i="62" s="1"/>
  <c r="O850" i="62"/>
  <c r="M850" i="62"/>
  <c r="N850" i="62" s="1"/>
  <c r="O849" i="62"/>
  <c r="M849" i="62"/>
  <c r="N849" i="62" s="1"/>
  <c r="O848" i="62"/>
  <c r="M848" i="62"/>
  <c r="N848" i="62" s="1"/>
  <c r="O847" i="62"/>
  <c r="M847" i="62"/>
  <c r="N847" i="62" s="1"/>
  <c r="O846" i="62"/>
  <c r="M846" i="62"/>
  <c r="N846" i="62" s="1"/>
  <c r="O845" i="62"/>
  <c r="M845" i="62"/>
  <c r="N845" i="62" s="1"/>
  <c r="O844" i="62"/>
  <c r="M844" i="62"/>
  <c r="N844" i="62" s="1"/>
  <c r="O843" i="62"/>
  <c r="M843" i="62"/>
  <c r="N843" i="62" s="1"/>
  <c r="O842" i="62"/>
  <c r="M842" i="62"/>
  <c r="N842" i="62" s="1"/>
  <c r="O841" i="62"/>
  <c r="M841" i="62"/>
  <c r="N841" i="62" s="1"/>
  <c r="O840" i="62"/>
  <c r="M840" i="62"/>
  <c r="N840" i="62" s="1"/>
  <c r="O839" i="62"/>
  <c r="M839" i="62"/>
  <c r="N839" i="62" s="1"/>
  <c r="O838" i="62"/>
  <c r="M838" i="62"/>
  <c r="N838" i="62" s="1"/>
  <c r="O837" i="62"/>
  <c r="M837" i="62"/>
  <c r="N837" i="62" s="1"/>
  <c r="O836" i="62"/>
  <c r="M836" i="62"/>
  <c r="N836" i="62" s="1"/>
  <c r="O835" i="62"/>
  <c r="M835" i="62"/>
  <c r="N835" i="62" s="1"/>
  <c r="O834" i="62"/>
  <c r="M834" i="62"/>
  <c r="N834" i="62" s="1"/>
  <c r="O833" i="62"/>
  <c r="M833" i="62"/>
  <c r="N833" i="62" s="1"/>
  <c r="O832" i="62"/>
  <c r="M832" i="62"/>
  <c r="N832" i="62" s="1"/>
  <c r="O831" i="62"/>
  <c r="M831" i="62"/>
  <c r="N831" i="62" s="1"/>
  <c r="O830" i="62"/>
  <c r="M830" i="62"/>
  <c r="N830" i="62" s="1"/>
  <c r="O829" i="62"/>
  <c r="M829" i="62"/>
  <c r="N829" i="62" s="1"/>
  <c r="O828" i="62"/>
  <c r="M828" i="62"/>
  <c r="N828" i="62" s="1"/>
  <c r="O827" i="62"/>
  <c r="M827" i="62"/>
  <c r="N827" i="62" s="1"/>
  <c r="O826" i="62"/>
  <c r="M826" i="62"/>
  <c r="N826" i="62" s="1"/>
  <c r="O825" i="62"/>
  <c r="M825" i="62"/>
  <c r="N825" i="62" s="1"/>
  <c r="O824" i="62"/>
  <c r="M824" i="62"/>
  <c r="N824" i="62" s="1"/>
  <c r="O823" i="62"/>
  <c r="M823" i="62"/>
  <c r="N823" i="62" s="1"/>
  <c r="O822" i="62"/>
  <c r="M822" i="62"/>
  <c r="N822" i="62" s="1"/>
  <c r="O821" i="62"/>
  <c r="M821" i="62"/>
  <c r="N821" i="62" s="1"/>
  <c r="O820" i="62"/>
  <c r="M820" i="62"/>
  <c r="N820" i="62" s="1"/>
  <c r="O819" i="62"/>
  <c r="M819" i="62"/>
  <c r="N819" i="62" s="1"/>
  <c r="O818" i="62"/>
  <c r="M818" i="62"/>
  <c r="N818" i="62" s="1"/>
  <c r="O817" i="62"/>
  <c r="M817" i="62"/>
  <c r="N817" i="62" s="1"/>
  <c r="O816" i="62"/>
  <c r="M816" i="62"/>
  <c r="N816" i="62" s="1"/>
  <c r="O815" i="62"/>
  <c r="M815" i="62"/>
  <c r="N815" i="62" s="1"/>
  <c r="O814" i="62"/>
  <c r="M814" i="62"/>
  <c r="N814" i="62" s="1"/>
  <c r="O813" i="62"/>
  <c r="M813" i="62"/>
  <c r="N813" i="62" s="1"/>
  <c r="O812" i="62"/>
  <c r="M812" i="62"/>
  <c r="N812" i="62" s="1"/>
  <c r="O811" i="62"/>
  <c r="M811" i="62"/>
  <c r="N811" i="62" s="1"/>
  <c r="O810" i="62"/>
  <c r="M810" i="62"/>
  <c r="N810" i="62" s="1"/>
  <c r="O809" i="62"/>
  <c r="M809" i="62"/>
  <c r="N809" i="62" s="1"/>
  <c r="O808" i="62"/>
  <c r="M808" i="62"/>
  <c r="N808" i="62" s="1"/>
  <c r="O807" i="62"/>
  <c r="M807" i="62"/>
  <c r="N807" i="62" s="1"/>
  <c r="O806" i="62"/>
  <c r="M806" i="62"/>
  <c r="N806" i="62" s="1"/>
  <c r="O805" i="62"/>
  <c r="M805" i="62"/>
  <c r="N805" i="62" s="1"/>
  <c r="O804" i="62"/>
  <c r="M804" i="62"/>
  <c r="N804" i="62" s="1"/>
  <c r="O803" i="62"/>
  <c r="M803" i="62"/>
  <c r="N803" i="62" s="1"/>
  <c r="O802" i="62"/>
  <c r="M802" i="62"/>
  <c r="N802" i="62" s="1"/>
  <c r="O801" i="62"/>
  <c r="M801" i="62"/>
  <c r="N801" i="62" s="1"/>
  <c r="O800" i="62"/>
  <c r="M800" i="62"/>
  <c r="N800" i="62" s="1"/>
  <c r="O799" i="62"/>
  <c r="M799" i="62"/>
  <c r="N799" i="62" s="1"/>
  <c r="O798" i="62"/>
  <c r="M798" i="62"/>
  <c r="N798" i="62" s="1"/>
  <c r="O797" i="62"/>
  <c r="M797" i="62"/>
  <c r="N797" i="62" s="1"/>
  <c r="O796" i="62"/>
  <c r="M796" i="62"/>
  <c r="N796" i="62" s="1"/>
  <c r="O795" i="62"/>
  <c r="M795" i="62"/>
  <c r="N795" i="62" s="1"/>
  <c r="O794" i="62"/>
  <c r="M794" i="62"/>
  <c r="N794" i="62" s="1"/>
  <c r="O793" i="62"/>
  <c r="M793" i="62"/>
  <c r="N793" i="62" s="1"/>
  <c r="O792" i="62"/>
  <c r="M792" i="62"/>
  <c r="N792" i="62" s="1"/>
  <c r="O791" i="62"/>
  <c r="M791" i="62"/>
  <c r="N791" i="62" s="1"/>
  <c r="O790" i="62"/>
  <c r="M790" i="62"/>
  <c r="N790" i="62" s="1"/>
  <c r="O789" i="62"/>
  <c r="M789" i="62"/>
  <c r="N789" i="62" s="1"/>
  <c r="O788" i="62"/>
  <c r="M788" i="62"/>
  <c r="N788" i="62" s="1"/>
  <c r="O787" i="62"/>
  <c r="M787" i="62"/>
  <c r="N787" i="62" s="1"/>
  <c r="O786" i="62"/>
  <c r="M786" i="62"/>
  <c r="N786" i="62" s="1"/>
  <c r="O785" i="62"/>
  <c r="M785" i="62"/>
  <c r="N785" i="62" s="1"/>
  <c r="O784" i="62"/>
  <c r="M784" i="62"/>
  <c r="N784" i="62" s="1"/>
  <c r="O783" i="62"/>
  <c r="M783" i="62"/>
  <c r="N783" i="62" s="1"/>
  <c r="O782" i="62"/>
  <c r="M782" i="62"/>
  <c r="N782" i="62" s="1"/>
  <c r="O781" i="62"/>
  <c r="M781" i="62"/>
  <c r="N781" i="62" s="1"/>
  <c r="O780" i="62"/>
  <c r="M780" i="62"/>
  <c r="N780" i="62" s="1"/>
  <c r="O779" i="62"/>
  <c r="M779" i="62"/>
  <c r="N779" i="62" s="1"/>
  <c r="O778" i="62"/>
  <c r="M778" i="62"/>
  <c r="N778" i="62" s="1"/>
  <c r="O777" i="62"/>
  <c r="M777" i="62"/>
  <c r="N777" i="62" s="1"/>
  <c r="O776" i="62"/>
  <c r="M776" i="62"/>
  <c r="N776" i="62" s="1"/>
  <c r="O775" i="62"/>
  <c r="M775" i="62"/>
  <c r="N775" i="62" s="1"/>
  <c r="O774" i="62"/>
  <c r="M774" i="62"/>
  <c r="N774" i="62" s="1"/>
  <c r="O773" i="62"/>
  <c r="M773" i="62"/>
  <c r="N773" i="62" s="1"/>
  <c r="O772" i="62"/>
  <c r="M772" i="62"/>
  <c r="N772" i="62" s="1"/>
  <c r="O771" i="62"/>
  <c r="M771" i="62"/>
  <c r="N771" i="62" s="1"/>
  <c r="O770" i="62"/>
  <c r="M770" i="62"/>
  <c r="N770" i="62" s="1"/>
  <c r="O769" i="62"/>
  <c r="M769" i="62"/>
  <c r="N769" i="62" s="1"/>
  <c r="O768" i="62"/>
  <c r="M768" i="62"/>
  <c r="N768" i="62" s="1"/>
  <c r="O767" i="62"/>
  <c r="M767" i="62"/>
  <c r="N767" i="62" s="1"/>
  <c r="O766" i="62"/>
  <c r="M766" i="62"/>
  <c r="N766" i="62" s="1"/>
  <c r="O765" i="62"/>
  <c r="M765" i="62"/>
  <c r="N765" i="62" s="1"/>
  <c r="O764" i="62"/>
  <c r="M764" i="62"/>
  <c r="N764" i="62" s="1"/>
  <c r="O763" i="62"/>
  <c r="M763" i="62"/>
  <c r="N763" i="62" s="1"/>
  <c r="O762" i="62"/>
  <c r="M762" i="62"/>
  <c r="N762" i="62" s="1"/>
  <c r="O761" i="62"/>
  <c r="M761" i="62"/>
  <c r="N761" i="62" s="1"/>
  <c r="O760" i="62"/>
  <c r="M760" i="62"/>
  <c r="N760" i="62" s="1"/>
  <c r="O759" i="62"/>
  <c r="M759" i="62"/>
  <c r="N759" i="62" s="1"/>
  <c r="O758" i="62"/>
  <c r="M758" i="62"/>
  <c r="N758" i="62" s="1"/>
  <c r="O757" i="62"/>
  <c r="M757" i="62"/>
  <c r="N757" i="62" s="1"/>
  <c r="O756" i="62"/>
  <c r="M756" i="62"/>
  <c r="N756" i="62" s="1"/>
  <c r="O755" i="62"/>
  <c r="M755" i="62"/>
  <c r="N755" i="62" s="1"/>
  <c r="O754" i="62"/>
  <c r="M754" i="62"/>
  <c r="N754" i="62" s="1"/>
  <c r="O753" i="62"/>
  <c r="M753" i="62"/>
  <c r="N753" i="62" s="1"/>
  <c r="O752" i="62"/>
  <c r="M752" i="62"/>
  <c r="N752" i="62" s="1"/>
  <c r="O751" i="62"/>
  <c r="M751" i="62"/>
  <c r="N751" i="62" s="1"/>
  <c r="O750" i="62"/>
  <c r="M750" i="62"/>
  <c r="N750" i="62" s="1"/>
  <c r="O749" i="62"/>
  <c r="M749" i="62"/>
  <c r="N749" i="62" s="1"/>
  <c r="O748" i="62"/>
  <c r="M748" i="62"/>
  <c r="N748" i="62" s="1"/>
  <c r="O747" i="62"/>
  <c r="M747" i="62"/>
  <c r="N747" i="62" s="1"/>
  <c r="O746" i="62"/>
  <c r="M746" i="62"/>
  <c r="N746" i="62" s="1"/>
  <c r="O745" i="62"/>
  <c r="M745" i="62"/>
  <c r="N745" i="62" s="1"/>
  <c r="O744" i="62"/>
  <c r="M744" i="62"/>
  <c r="N744" i="62" s="1"/>
  <c r="O743" i="62"/>
  <c r="M743" i="62"/>
  <c r="N743" i="62" s="1"/>
  <c r="O742" i="62"/>
  <c r="M742" i="62"/>
  <c r="N742" i="62" s="1"/>
  <c r="O741" i="62"/>
  <c r="M741" i="62"/>
  <c r="N741" i="62" s="1"/>
  <c r="O740" i="62"/>
  <c r="M740" i="62"/>
  <c r="N740" i="62" s="1"/>
  <c r="O739" i="62"/>
  <c r="M739" i="62"/>
  <c r="N739" i="62" s="1"/>
  <c r="O738" i="62"/>
  <c r="M738" i="62"/>
  <c r="N738" i="62" s="1"/>
  <c r="O737" i="62"/>
  <c r="M737" i="62"/>
  <c r="N737" i="62" s="1"/>
  <c r="O736" i="62"/>
  <c r="M736" i="62"/>
  <c r="N736" i="62" s="1"/>
  <c r="O735" i="62"/>
  <c r="M735" i="62"/>
  <c r="N735" i="62" s="1"/>
  <c r="O734" i="62"/>
  <c r="M734" i="62"/>
  <c r="N734" i="62" s="1"/>
  <c r="O733" i="62"/>
  <c r="M733" i="62"/>
  <c r="N733" i="62" s="1"/>
  <c r="O732" i="62"/>
  <c r="M732" i="62"/>
  <c r="N732" i="62" s="1"/>
  <c r="O731" i="62"/>
  <c r="M731" i="62"/>
  <c r="N731" i="62" s="1"/>
  <c r="O730" i="62"/>
  <c r="M730" i="62"/>
  <c r="N730" i="62" s="1"/>
  <c r="O729" i="62"/>
  <c r="M729" i="62"/>
  <c r="N729" i="62" s="1"/>
  <c r="O728" i="62"/>
  <c r="M728" i="62"/>
  <c r="N728" i="62" s="1"/>
  <c r="O727" i="62"/>
  <c r="M727" i="62"/>
  <c r="N727" i="62" s="1"/>
  <c r="O726" i="62"/>
  <c r="M726" i="62"/>
  <c r="N726" i="62" s="1"/>
  <c r="O725" i="62"/>
  <c r="M725" i="62"/>
  <c r="N725" i="62" s="1"/>
  <c r="O724" i="62"/>
  <c r="M724" i="62"/>
  <c r="N724" i="62" s="1"/>
  <c r="O723" i="62"/>
  <c r="M723" i="62"/>
  <c r="N723" i="62" s="1"/>
  <c r="O722" i="62"/>
  <c r="M722" i="62"/>
  <c r="N722" i="62" s="1"/>
  <c r="O721" i="62"/>
  <c r="M721" i="62"/>
  <c r="N721" i="62" s="1"/>
  <c r="O720" i="62"/>
  <c r="M720" i="62"/>
  <c r="N720" i="62" s="1"/>
  <c r="O719" i="62"/>
  <c r="M719" i="62"/>
  <c r="N719" i="62" s="1"/>
  <c r="O718" i="62"/>
  <c r="M718" i="62"/>
  <c r="N718" i="62" s="1"/>
  <c r="O717" i="62"/>
  <c r="M717" i="62"/>
  <c r="N717" i="62" s="1"/>
  <c r="O716" i="62"/>
  <c r="M716" i="62"/>
  <c r="N716" i="62" s="1"/>
  <c r="O715" i="62"/>
  <c r="M715" i="62"/>
  <c r="N715" i="62" s="1"/>
  <c r="O714" i="62"/>
  <c r="M714" i="62"/>
  <c r="N714" i="62" s="1"/>
  <c r="O713" i="62"/>
  <c r="M713" i="62"/>
  <c r="N713" i="62" s="1"/>
  <c r="O712" i="62"/>
  <c r="M712" i="62"/>
  <c r="N712" i="62" s="1"/>
  <c r="O711" i="62"/>
  <c r="M711" i="62"/>
  <c r="N711" i="62" s="1"/>
  <c r="O710" i="62"/>
  <c r="M710" i="62"/>
  <c r="N710" i="62" s="1"/>
  <c r="O709" i="62"/>
  <c r="M709" i="62"/>
  <c r="N709" i="62" s="1"/>
  <c r="O708" i="62"/>
  <c r="M708" i="62"/>
  <c r="N708" i="62" s="1"/>
  <c r="O707" i="62"/>
  <c r="M707" i="62"/>
  <c r="N707" i="62" s="1"/>
  <c r="O706" i="62"/>
  <c r="M706" i="62"/>
  <c r="N706" i="62" s="1"/>
  <c r="O705" i="62"/>
  <c r="M705" i="62"/>
  <c r="N705" i="62" s="1"/>
  <c r="O704" i="62"/>
  <c r="M704" i="62"/>
  <c r="N704" i="62" s="1"/>
  <c r="O703" i="62"/>
  <c r="M703" i="62"/>
  <c r="N703" i="62" s="1"/>
  <c r="O702" i="62"/>
  <c r="M702" i="62"/>
  <c r="N702" i="62" s="1"/>
  <c r="O701" i="62"/>
  <c r="M701" i="62"/>
  <c r="N701" i="62" s="1"/>
  <c r="O700" i="62"/>
  <c r="M700" i="62"/>
  <c r="N700" i="62" s="1"/>
  <c r="O699" i="62"/>
  <c r="M699" i="62"/>
  <c r="N699" i="62" s="1"/>
  <c r="O698" i="62"/>
  <c r="M698" i="62"/>
  <c r="N698" i="62" s="1"/>
  <c r="O697" i="62"/>
  <c r="M697" i="62"/>
  <c r="N697" i="62" s="1"/>
  <c r="O696" i="62"/>
  <c r="M696" i="62"/>
  <c r="N696" i="62" s="1"/>
  <c r="O695" i="62"/>
  <c r="M695" i="62"/>
  <c r="N695" i="62" s="1"/>
  <c r="O694" i="62"/>
  <c r="M694" i="62"/>
  <c r="N694" i="62" s="1"/>
  <c r="O693" i="62"/>
  <c r="M693" i="62"/>
  <c r="N693" i="62" s="1"/>
  <c r="O692" i="62"/>
  <c r="M692" i="62"/>
  <c r="N692" i="62" s="1"/>
  <c r="O691" i="62"/>
  <c r="M691" i="62"/>
  <c r="N691" i="62" s="1"/>
  <c r="O690" i="62"/>
  <c r="M690" i="62"/>
  <c r="N690" i="62" s="1"/>
  <c r="O689" i="62"/>
  <c r="M689" i="62"/>
  <c r="N689" i="62" s="1"/>
  <c r="O688" i="62"/>
  <c r="M688" i="62"/>
  <c r="N688" i="62" s="1"/>
  <c r="O687" i="62"/>
  <c r="M687" i="62"/>
  <c r="N687" i="62" s="1"/>
  <c r="O686" i="62"/>
  <c r="M686" i="62"/>
  <c r="N686" i="62" s="1"/>
  <c r="O685" i="62"/>
  <c r="M685" i="62"/>
  <c r="N685" i="62" s="1"/>
  <c r="O684" i="62"/>
  <c r="M684" i="62"/>
  <c r="N684" i="62" s="1"/>
  <c r="O683" i="62"/>
  <c r="M683" i="62"/>
  <c r="N683" i="62" s="1"/>
  <c r="O682" i="62"/>
  <c r="M682" i="62"/>
  <c r="N682" i="62" s="1"/>
  <c r="O681" i="62"/>
  <c r="M681" i="62"/>
  <c r="N681" i="62" s="1"/>
  <c r="O680" i="62"/>
  <c r="M680" i="62"/>
  <c r="N680" i="62" s="1"/>
  <c r="O679" i="62"/>
  <c r="M679" i="62"/>
  <c r="N679" i="62" s="1"/>
  <c r="O678" i="62"/>
  <c r="M678" i="62"/>
  <c r="N678" i="62" s="1"/>
  <c r="O677" i="62"/>
  <c r="M677" i="62"/>
  <c r="N677" i="62" s="1"/>
  <c r="O676" i="62"/>
  <c r="M676" i="62"/>
  <c r="N676" i="62" s="1"/>
  <c r="O675" i="62"/>
  <c r="M675" i="62"/>
  <c r="N675" i="62" s="1"/>
  <c r="O674" i="62"/>
  <c r="M674" i="62"/>
  <c r="N674" i="62" s="1"/>
  <c r="O673" i="62"/>
  <c r="M673" i="62"/>
  <c r="N673" i="62" s="1"/>
  <c r="O672" i="62"/>
  <c r="M672" i="62"/>
  <c r="N672" i="62" s="1"/>
  <c r="O671" i="62"/>
  <c r="M671" i="62"/>
  <c r="N671" i="62" s="1"/>
  <c r="O670" i="62"/>
  <c r="M670" i="62"/>
  <c r="N670" i="62" s="1"/>
  <c r="O669" i="62"/>
  <c r="M669" i="62"/>
  <c r="N669" i="62" s="1"/>
  <c r="O668" i="62"/>
  <c r="M668" i="62"/>
  <c r="N668" i="62" s="1"/>
  <c r="O667" i="62"/>
  <c r="M667" i="62"/>
  <c r="N667" i="62" s="1"/>
  <c r="O666" i="62"/>
  <c r="M666" i="62"/>
  <c r="N666" i="62" s="1"/>
  <c r="O665" i="62"/>
  <c r="M665" i="62"/>
  <c r="N665" i="62" s="1"/>
  <c r="O664" i="62"/>
  <c r="M664" i="62"/>
  <c r="N664" i="62" s="1"/>
  <c r="O663" i="62"/>
  <c r="M663" i="62"/>
  <c r="N663" i="62" s="1"/>
  <c r="O662" i="62"/>
  <c r="M662" i="62"/>
  <c r="N662" i="62" s="1"/>
  <c r="O661" i="62"/>
  <c r="M661" i="62"/>
  <c r="N661" i="62" s="1"/>
  <c r="O660" i="62"/>
  <c r="M660" i="62"/>
  <c r="N660" i="62" s="1"/>
  <c r="O659" i="62"/>
  <c r="M659" i="62"/>
  <c r="N659" i="62" s="1"/>
  <c r="O658" i="62"/>
  <c r="M658" i="62"/>
  <c r="N658" i="62" s="1"/>
  <c r="O657" i="62"/>
  <c r="M657" i="62"/>
  <c r="N657" i="62" s="1"/>
  <c r="O656" i="62"/>
  <c r="M656" i="62"/>
  <c r="N656" i="62" s="1"/>
  <c r="O655" i="62"/>
  <c r="M655" i="62"/>
  <c r="N655" i="62" s="1"/>
  <c r="O654" i="62"/>
  <c r="M654" i="62"/>
  <c r="N654" i="62" s="1"/>
  <c r="O653" i="62"/>
  <c r="M653" i="62"/>
  <c r="N653" i="62" s="1"/>
  <c r="O652" i="62"/>
  <c r="M652" i="62"/>
  <c r="N652" i="62" s="1"/>
  <c r="O651" i="62"/>
  <c r="M651" i="62"/>
  <c r="N651" i="62" s="1"/>
  <c r="O650" i="62"/>
  <c r="M650" i="62"/>
  <c r="N650" i="62" s="1"/>
  <c r="O649" i="62"/>
  <c r="M649" i="62"/>
  <c r="N649" i="62" s="1"/>
  <c r="O648" i="62"/>
  <c r="M648" i="62"/>
  <c r="N648" i="62" s="1"/>
  <c r="O647" i="62"/>
  <c r="M647" i="62"/>
  <c r="N647" i="62" s="1"/>
  <c r="O646" i="62"/>
  <c r="M646" i="62"/>
  <c r="N646" i="62" s="1"/>
  <c r="O645" i="62"/>
  <c r="M645" i="62"/>
  <c r="N645" i="62" s="1"/>
  <c r="O644" i="62"/>
  <c r="M644" i="62"/>
  <c r="N644" i="62" s="1"/>
  <c r="O643" i="62"/>
  <c r="M643" i="62"/>
  <c r="N643" i="62" s="1"/>
  <c r="O642" i="62"/>
  <c r="M642" i="62"/>
  <c r="N642" i="62" s="1"/>
  <c r="O641" i="62"/>
  <c r="M641" i="62"/>
  <c r="N641" i="62" s="1"/>
  <c r="O640" i="62"/>
  <c r="M640" i="62"/>
  <c r="N640" i="62" s="1"/>
  <c r="O639" i="62"/>
  <c r="M639" i="62"/>
  <c r="N639" i="62" s="1"/>
  <c r="O638" i="62"/>
  <c r="M638" i="62"/>
  <c r="N638" i="62" s="1"/>
  <c r="O637" i="62"/>
  <c r="M637" i="62"/>
  <c r="N637" i="62" s="1"/>
  <c r="O636" i="62"/>
  <c r="M636" i="62"/>
  <c r="N636" i="62" s="1"/>
  <c r="O635" i="62"/>
  <c r="M635" i="62"/>
  <c r="N635" i="62" s="1"/>
  <c r="O634" i="62"/>
  <c r="M634" i="62"/>
  <c r="N634" i="62" s="1"/>
  <c r="O633" i="62"/>
  <c r="M633" i="62"/>
  <c r="N633" i="62" s="1"/>
  <c r="O632" i="62"/>
  <c r="M632" i="62"/>
  <c r="N632" i="62" s="1"/>
  <c r="O631" i="62"/>
  <c r="M631" i="62"/>
  <c r="N631" i="62" s="1"/>
  <c r="O630" i="62"/>
  <c r="M630" i="62"/>
  <c r="N630" i="62" s="1"/>
  <c r="O629" i="62"/>
  <c r="M629" i="62"/>
  <c r="N629" i="62" s="1"/>
  <c r="O628" i="62"/>
  <c r="M628" i="62"/>
  <c r="N628" i="62" s="1"/>
  <c r="O627" i="62"/>
  <c r="M627" i="62"/>
  <c r="N627" i="62" s="1"/>
  <c r="O626" i="62"/>
  <c r="M626" i="62"/>
  <c r="N626" i="62" s="1"/>
  <c r="O625" i="62"/>
  <c r="M625" i="62"/>
  <c r="N625" i="62" s="1"/>
  <c r="O624" i="62"/>
  <c r="M624" i="62"/>
  <c r="N624" i="62" s="1"/>
  <c r="O623" i="62"/>
  <c r="M623" i="62"/>
  <c r="N623" i="62" s="1"/>
  <c r="O622" i="62"/>
  <c r="M622" i="62"/>
  <c r="N622" i="62" s="1"/>
  <c r="O621" i="62"/>
  <c r="M621" i="62"/>
  <c r="N621" i="62" s="1"/>
  <c r="O620" i="62"/>
  <c r="M620" i="62"/>
  <c r="N620" i="62" s="1"/>
  <c r="O619" i="62"/>
  <c r="M619" i="62"/>
  <c r="N619" i="62" s="1"/>
  <c r="O618" i="62"/>
  <c r="M618" i="62"/>
  <c r="N618" i="62" s="1"/>
  <c r="O617" i="62"/>
  <c r="M617" i="62"/>
  <c r="N617" i="62" s="1"/>
  <c r="O616" i="62"/>
  <c r="M616" i="62"/>
  <c r="N616" i="62" s="1"/>
  <c r="O615" i="62"/>
  <c r="M615" i="62"/>
  <c r="N615" i="62" s="1"/>
  <c r="O614" i="62"/>
  <c r="M614" i="62"/>
  <c r="N614" i="62" s="1"/>
  <c r="O613" i="62"/>
  <c r="M613" i="62"/>
  <c r="N613" i="62" s="1"/>
  <c r="O612" i="62"/>
  <c r="M612" i="62"/>
  <c r="N612" i="62" s="1"/>
  <c r="O611" i="62"/>
  <c r="M611" i="62"/>
  <c r="N611" i="62" s="1"/>
  <c r="O610" i="62"/>
  <c r="M610" i="62"/>
  <c r="N610" i="62" s="1"/>
  <c r="O609" i="62"/>
  <c r="M609" i="62"/>
  <c r="N609" i="62" s="1"/>
  <c r="O608" i="62"/>
  <c r="M608" i="62"/>
  <c r="N608" i="62" s="1"/>
  <c r="O607" i="62"/>
  <c r="M607" i="62"/>
  <c r="N607" i="62" s="1"/>
  <c r="O606" i="62"/>
  <c r="M606" i="62"/>
  <c r="N606" i="62" s="1"/>
  <c r="O605" i="62"/>
  <c r="M605" i="62"/>
  <c r="N605" i="62" s="1"/>
  <c r="O604" i="62"/>
  <c r="M604" i="62"/>
  <c r="N604" i="62" s="1"/>
  <c r="O603" i="62"/>
  <c r="M603" i="62"/>
  <c r="N603" i="62" s="1"/>
  <c r="O602" i="62"/>
  <c r="M602" i="62"/>
  <c r="N602" i="62" s="1"/>
  <c r="O601" i="62"/>
  <c r="M601" i="62"/>
  <c r="N601" i="62" s="1"/>
  <c r="O600" i="62"/>
  <c r="M600" i="62"/>
  <c r="N600" i="62" s="1"/>
  <c r="O599" i="62"/>
  <c r="M599" i="62"/>
  <c r="N599" i="62" s="1"/>
  <c r="O598" i="62"/>
  <c r="M598" i="62"/>
  <c r="N598" i="62" s="1"/>
  <c r="O597" i="62"/>
  <c r="M597" i="62"/>
  <c r="N597" i="62" s="1"/>
  <c r="O596" i="62"/>
  <c r="M596" i="62"/>
  <c r="N596" i="62" s="1"/>
  <c r="O595" i="62"/>
  <c r="M595" i="62"/>
  <c r="N595" i="62" s="1"/>
  <c r="O594" i="62"/>
  <c r="M594" i="62"/>
  <c r="N594" i="62" s="1"/>
  <c r="O593" i="62"/>
  <c r="M593" i="62"/>
  <c r="N593" i="62" s="1"/>
  <c r="O592" i="62"/>
  <c r="M592" i="62"/>
  <c r="N592" i="62" s="1"/>
  <c r="O591" i="62"/>
  <c r="M591" i="62"/>
  <c r="N591" i="62" s="1"/>
  <c r="O590" i="62"/>
  <c r="M590" i="62"/>
  <c r="N590" i="62" s="1"/>
  <c r="O589" i="62"/>
  <c r="M589" i="62"/>
  <c r="N589" i="62" s="1"/>
  <c r="O588" i="62"/>
  <c r="M588" i="62"/>
  <c r="N588" i="62" s="1"/>
  <c r="O587" i="62"/>
  <c r="M587" i="62"/>
  <c r="N587" i="62" s="1"/>
  <c r="O586" i="62"/>
  <c r="M586" i="62"/>
  <c r="N586" i="62" s="1"/>
  <c r="O585" i="62"/>
  <c r="M585" i="62"/>
  <c r="N585" i="62" s="1"/>
  <c r="O584" i="62"/>
  <c r="M584" i="62"/>
  <c r="N584" i="62" s="1"/>
  <c r="O583" i="62"/>
  <c r="M583" i="62"/>
  <c r="N583" i="62" s="1"/>
  <c r="O582" i="62"/>
  <c r="M582" i="62"/>
  <c r="N582" i="62" s="1"/>
  <c r="O581" i="62"/>
  <c r="M581" i="62"/>
  <c r="N581" i="62" s="1"/>
  <c r="O580" i="62"/>
  <c r="M580" i="62"/>
  <c r="N580" i="62" s="1"/>
  <c r="O579" i="62"/>
  <c r="M579" i="62"/>
  <c r="N579" i="62" s="1"/>
  <c r="O578" i="62"/>
  <c r="M578" i="62"/>
  <c r="N578" i="62" s="1"/>
  <c r="O577" i="62"/>
  <c r="M577" i="62"/>
  <c r="N577" i="62" s="1"/>
  <c r="O576" i="62"/>
  <c r="M576" i="62"/>
  <c r="N576" i="62" s="1"/>
  <c r="O575" i="62"/>
  <c r="M575" i="62"/>
  <c r="N575" i="62" s="1"/>
  <c r="O574" i="62"/>
  <c r="M574" i="62"/>
  <c r="N574" i="62" s="1"/>
  <c r="O573" i="62"/>
  <c r="M573" i="62"/>
  <c r="N573" i="62" s="1"/>
  <c r="O572" i="62"/>
  <c r="M572" i="62"/>
  <c r="N572" i="62" s="1"/>
  <c r="O571" i="62"/>
  <c r="M571" i="62"/>
  <c r="N571" i="62" s="1"/>
  <c r="O570" i="62"/>
  <c r="M570" i="62"/>
  <c r="N570" i="62" s="1"/>
  <c r="O569" i="62"/>
  <c r="M569" i="62"/>
  <c r="N569" i="62" s="1"/>
  <c r="O568" i="62"/>
  <c r="M568" i="62"/>
  <c r="N568" i="62" s="1"/>
  <c r="O567" i="62"/>
  <c r="M567" i="62"/>
  <c r="N567" i="62" s="1"/>
  <c r="O566" i="62"/>
  <c r="M566" i="62"/>
  <c r="N566" i="62" s="1"/>
  <c r="O565" i="62"/>
  <c r="M565" i="62"/>
  <c r="N565" i="62" s="1"/>
  <c r="O564" i="62"/>
  <c r="M564" i="62"/>
  <c r="N564" i="62" s="1"/>
  <c r="O563" i="62"/>
  <c r="M563" i="62"/>
  <c r="N563" i="62" s="1"/>
  <c r="O562" i="62"/>
  <c r="M562" i="62"/>
  <c r="N562" i="62" s="1"/>
  <c r="O561" i="62"/>
  <c r="M561" i="62"/>
  <c r="N561" i="62" s="1"/>
  <c r="O560" i="62"/>
  <c r="M560" i="62"/>
  <c r="N560" i="62" s="1"/>
  <c r="O559" i="62"/>
  <c r="M559" i="62"/>
  <c r="N559" i="62" s="1"/>
  <c r="O558" i="62"/>
  <c r="M558" i="62"/>
  <c r="N558" i="62" s="1"/>
  <c r="O557" i="62"/>
  <c r="M557" i="62"/>
  <c r="N557" i="62" s="1"/>
  <c r="O556" i="62"/>
  <c r="M556" i="62"/>
  <c r="N556" i="62" s="1"/>
  <c r="O555" i="62"/>
  <c r="M555" i="62"/>
  <c r="N555" i="62" s="1"/>
  <c r="O554" i="62"/>
  <c r="M554" i="62"/>
  <c r="N554" i="62" s="1"/>
  <c r="O553" i="62"/>
  <c r="M553" i="62"/>
  <c r="N553" i="62" s="1"/>
  <c r="O552" i="62"/>
  <c r="M552" i="62"/>
  <c r="N552" i="62" s="1"/>
  <c r="O551" i="62"/>
  <c r="M551" i="62"/>
  <c r="N551" i="62" s="1"/>
  <c r="O550" i="62"/>
  <c r="M550" i="62"/>
  <c r="N550" i="62" s="1"/>
  <c r="O549" i="62"/>
  <c r="M549" i="62"/>
  <c r="N549" i="62" s="1"/>
  <c r="O548" i="62"/>
  <c r="M548" i="62"/>
  <c r="N548" i="62" s="1"/>
  <c r="O547" i="62"/>
  <c r="M547" i="62"/>
  <c r="N547" i="62" s="1"/>
  <c r="O546" i="62"/>
  <c r="M546" i="62"/>
  <c r="N546" i="62" s="1"/>
  <c r="O545" i="62"/>
  <c r="M545" i="62"/>
  <c r="N545" i="62" s="1"/>
  <c r="O544" i="62"/>
  <c r="M544" i="62"/>
  <c r="N544" i="62" s="1"/>
  <c r="O543" i="62"/>
  <c r="M543" i="62"/>
  <c r="N543" i="62" s="1"/>
  <c r="O542" i="62"/>
  <c r="M542" i="62"/>
  <c r="N542" i="62" s="1"/>
  <c r="O541" i="62"/>
  <c r="M541" i="62"/>
  <c r="N541" i="62" s="1"/>
  <c r="O540" i="62"/>
  <c r="M540" i="62"/>
  <c r="N540" i="62" s="1"/>
  <c r="O539" i="62"/>
  <c r="M539" i="62"/>
  <c r="N539" i="62" s="1"/>
  <c r="O538" i="62"/>
  <c r="M538" i="62"/>
  <c r="N538" i="62" s="1"/>
  <c r="O537" i="62"/>
  <c r="M537" i="62"/>
  <c r="N537" i="62" s="1"/>
  <c r="O536" i="62"/>
  <c r="M536" i="62"/>
  <c r="N536" i="62" s="1"/>
  <c r="O535" i="62"/>
  <c r="M535" i="62"/>
  <c r="N535" i="62" s="1"/>
  <c r="O534" i="62"/>
  <c r="M534" i="62"/>
  <c r="N534" i="62" s="1"/>
  <c r="O533" i="62"/>
  <c r="M533" i="62"/>
  <c r="N533" i="62" s="1"/>
  <c r="O532" i="62"/>
  <c r="M532" i="62"/>
  <c r="N532" i="62" s="1"/>
  <c r="O531" i="62"/>
  <c r="M531" i="62"/>
  <c r="N531" i="62" s="1"/>
  <c r="O530" i="62"/>
  <c r="M530" i="62"/>
  <c r="N530" i="62" s="1"/>
  <c r="O529" i="62"/>
  <c r="M529" i="62"/>
  <c r="N529" i="62" s="1"/>
  <c r="O528" i="62"/>
  <c r="M528" i="62"/>
  <c r="N528" i="62" s="1"/>
  <c r="O527" i="62"/>
  <c r="M527" i="62"/>
  <c r="N527" i="62" s="1"/>
  <c r="O526" i="62"/>
  <c r="M526" i="62"/>
  <c r="N526" i="62" s="1"/>
  <c r="O525" i="62"/>
  <c r="M525" i="62"/>
  <c r="N525" i="62" s="1"/>
  <c r="O524" i="62"/>
  <c r="M524" i="62"/>
  <c r="N524" i="62" s="1"/>
  <c r="O523" i="62"/>
  <c r="M523" i="62"/>
  <c r="N523" i="62" s="1"/>
  <c r="O522" i="62"/>
  <c r="M522" i="62"/>
  <c r="N522" i="62" s="1"/>
  <c r="O521" i="62"/>
  <c r="M521" i="62"/>
  <c r="N521" i="62" s="1"/>
  <c r="O520" i="62"/>
  <c r="M520" i="62"/>
  <c r="N520" i="62" s="1"/>
  <c r="O519" i="62"/>
  <c r="M519" i="62"/>
  <c r="N519" i="62" s="1"/>
  <c r="O518" i="62"/>
  <c r="M518" i="62"/>
  <c r="N518" i="62" s="1"/>
  <c r="O517" i="62"/>
  <c r="M517" i="62"/>
  <c r="N517" i="62" s="1"/>
  <c r="O516" i="62"/>
  <c r="M516" i="62"/>
  <c r="N516" i="62" s="1"/>
  <c r="O515" i="62"/>
  <c r="M515" i="62"/>
  <c r="N515" i="62" s="1"/>
  <c r="O514" i="62"/>
  <c r="M514" i="62"/>
  <c r="N514" i="62" s="1"/>
  <c r="O513" i="62"/>
  <c r="M513" i="62"/>
  <c r="N513" i="62" s="1"/>
  <c r="O512" i="62"/>
  <c r="M512" i="62"/>
  <c r="N512" i="62" s="1"/>
  <c r="O511" i="62"/>
  <c r="M511" i="62"/>
  <c r="N511" i="62" s="1"/>
  <c r="O510" i="62"/>
  <c r="M510" i="62"/>
  <c r="N510" i="62" s="1"/>
  <c r="O509" i="62"/>
  <c r="M509" i="62"/>
  <c r="N509" i="62" s="1"/>
  <c r="O508" i="62"/>
  <c r="M508" i="62"/>
  <c r="N508" i="62" s="1"/>
  <c r="O507" i="62"/>
  <c r="M507" i="62"/>
  <c r="N507" i="62" s="1"/>
  <c r="O506" i="62"/>
  <c r="M506" i="62"/>
  <c r="N506" i="62" s="1"/>
  <c r="O505" i="62"/>
  <c r="M505" i="62"/>
  <c r="N505" i="62" s="1"/>
  <c r="O504" i="62"/>
  <c r="M504" i="62"/>
  <c r="N504" i="62" s="1"/>
  <c r="O503" i="62"/>
  <c r="M503" i="62"/>
  <c r="N503" i="62" s="1"/>
  <c r="O502" i="62"/>
  <c r="M502" i="62"/>
  <c r="N502" i="62" s="1"/>
  <c r="O501" i="62"/>
  <c r="M501" i="62"/>
  <c r="N501" i="62" s="1"/>
  <c r="O500" i="62"/>
  <c r="M500" i="62"/>
  <c r="N500" i="62" s="1"/>
  <c r="O499" i="62"/>
  <c r="M499" i="62"/>
  <c r="N499" i="62" s="1"/>
  <c r="O498" i="62"/>
  <c r="M498" i="62"/>
  <c r="N498" i="62" s="1"/>
  <c r="O497" i="62"/>
  <c r="M497" i="62"/>
  <c r="N497" i="62" s="1"/>
  <c r="O496" i="62"/>
  <c r="M496" i="62"/>
  <c r="N496" i="62" s="1"/>
  <c r="O495" i="62"/>
  <c r="M495" i="62"/>
  <c r="N495" i="62" s="1"/>
  <c r="O494" i="62"/>
  <c r="M494" i="62"/>
  <c r="N494" i="62" s="1"/>
  <c r="O493" i="62"/>
  <c r="M493" i="62"/>
  <c r="N493" i="62" s="1"/>
  <c r="O492" i="62"/>
  <c r="M492" i="62"/>
  <c r="N492" i="62" s="1"/>
  <c r="O491" i="62"/>
  <c r="M491" i="62"/>
  <c r="N491" i="62" s="1"/>
  <c r="O490" i="62"/>
  <c r="M490" i="62"/>
  <c r="N490" i="62" s="1"/>
  <c r="O489" i="62"/>
  <c r="M489" i="62"/>
  <c r="N489" i="62" s="1"/>
  <c r="O488" i="62"/>
  <c r="M488" i="62"/>
  <c r="N488" i="62" s="1"/>
  <c r="O487" i="62"/>
  <c r="M487" i="62"/>
  <c r="N487" i="62" s="1"/>
  <c r="O486" i="62"/>
  <c r="M486" i="62"/>
  <c r="N486" i="62" s="1"/>
  <c r="O485" i="62"/>
  <c r="M485" i="62"/>
  <c r="N485" i="62" s="1"/>
  <c r="O484" i="62"/>
  <c r="M484" i="62"/>
  <c r="N484" i="62" s="1"/>
  <c r="O483" i="62"/>
  <c r="M483" i="62"/>
  <c r="N483" i="62" s="1"/>
  <c r="O482" i="62"/>
  <c r="M482" i="62"/>
  <c r="N482" i="62" s="1"/>
  <c r="O481" i="62"/>
  <c r="M481" i="62"/>
  <c r="N481" i="62" s="1"/>
  <c r="O480" i="62"/>
  <c r="M480" i="62"/>
  <c r="N480" i="62" s="1"/>
  <c r="O479" i="62"/>
  <c r="M479" i="62"/>
  <c r="N479" i="62" s="1"/>
  <c r="O478" i="62"/>
  <c r="M478" i="62"/>
  <c r="N478" i="62" s="1"/>
  <c r="O477" i="62"/>
  <c r="M477" i="62"/>
  <c r="N477" i="62" s="1"/>
  <c r="O476" i="62"/>
  <c r="M476" i="62"/>
  <c r="N476" i="62" s="1"/>
  <c r="O475" i="62"/>
  <c r="M475" i="62"/>
  <c r="N475" i="62" s="1"/>
  <c r="O474" i="62"/>
  <c r="M474" i="62"/>
  <c r="N474" i="62" s="1"/>
  <c r="O473" i="62"/>
  <c r="M473" i="62"/>
  <c r="N473" i="62" s="1"/>
  <c r="O472" i="62"/>
  <c r="M472" i="62"/>
  <c r="N472" i="62" s="1"/>
  <c r="O471" i="62"/>
  <c r="M471" i="62"/>
  <c r="N471" i="62" s="1"/>
  <c r="O470" i="62"/>
  <c r="M470" i="62"/>
  <c r="N470" i="62" s="1"/>
  <c r="O469" i="62"/>
  <c r="M469" i="62"/>
  <c r="N469" i="62" s="1"/>
  <c r="O468" i="62"/>
  <c r="M468" i="62"/>
  <c r="N468" i="62" s="1"/>
  <c r="O467" i="62"/>
  <c r="M467" i="62"/>
  <c r="N467" i="62" s="1"/>
  <c r="O466" i="62"/>
  <c r="M466" i="62"/>
  <c r="N466" i="62" s="1"/>
  <c r="O465" i="62"/>
  <c r="M465" i="62"/>
  <c r="N465" i="62" s="1"/>
  <c r="O464" i="62"/>
  <c r="M464" i="62"/>
  <c r="N464" i="62" s="1"/>
  <c r="O463" i="62"/>
  <c r="M463" i="62"/>
  <c r="N463" i="62" s="1"/>
  <c r="O462" i="62"/>
  <c r="M462" i="62"/>
  <c r="N462" i="62" s="1"/>
  <c r="O461" i="62"/>
  <c r="M461" i="62"/>
  <c r="N461" i="62" s="1"/>
  <c r="O460" i="62"/>
  <c r="M460" i="62"/>
  <c r="N460" i="62" s="1"/>
  <c r="O459" i="62"/>
  <c r="M459" i="62"/>
  <c r="N459" i="62" s="1"/>
  <c r="O458" i="62"/>
  <c r="M458" i="62"/>
  <c r="N458" i="62" s="1"/>
  <c r="O457" i="62"/>
  <c r="M457" i="62"/>
  <c r="N457" i="62" s="1"/>
  <c r="O456" i="62"/>
  <c r="M456" i="62"/>
  <c r="N456" i="62" s="1"/>
  <c r="O455" i="62"/>
  <c r="M455" i="62"/>
  <c r="N455" i="62" s="1"/>
  <c r="O454" i="62"/>
  <c r="M454" i="62"/>
  <c r="N454" i="62" s="1"/>
  <c r="O453" i="62"/>
  <c r="M453" i="62"/>
  <c r="N453" i="62" s="1"/>
  <c r="O452" i="62"/>
  <c r="M452" i="62"/>
  <c r="N452" i="62" s="1"/>
  <c r="O451" i="62"/>
  <c r="M451" i="62"/>
  <c r="N451" i="62" s="1"/>
  <c r="O450" i="62"/>
  <c r="M450" i="62"/>
  <c r="N450" i="62" s="1"/>
  <c r="O449" i="62"/>
  <c r="M449" i="62"/>
  <c r="N449" i="62" s="1"/>
  <c r="O448" i="62"/>
  <c r="M448" i="62"/>
  <c r="N448" i="62" s="1"/>
  <c r="O447" i="62"/>
  <c r="M447" i="62"/>
  <c r="N447" i="62" s="1"/>
  <c r="O446" i="62"/>
  <c r="M446" i="62"/>
  <c r="N446" i="62" s="1"/>
  <c r="O445" i="62"/>
  <c r="M445" i="62"/>
  <c r="N445" i="62" s="1"/>
  <c r="O444" i="62"/>
  <c r="M444" i="62"/>
  <c r="N444" i="62" s="1"/>
  <c r="O443" i="62"/>
  <c r="M443" i="62"/>
  <c r="N443" i="62" s="1"/>
  <c r="O442" i="62"/>
  <c r="M442" i="62"/>
  <c r="N442" i="62" s="1"/>
  <c r="O441" i="62"/>
  <c r="M441" i="62"/>
  <c r="N441" i="62" s="1"/>
  <c r="O440" i="62"/>
  <c r="M440" i="62"/>
  <c r="N440" i="62" s="1"/>
  <c r="O439" i="62"/>
  <c r="M439" i="62"/>
  <c r="N439" i="62" s="1"/>
  <c r="O438" i="62"/>
  <c r="M438" i="62"/>
  <c r="N438" i="62" s="1"/>
  <c r="O437" i="62"/>
  <c r="M437" i="62"/>
  <c r="N437" i="62" s="1"/>
  <c r="O436" i="62"/>
  <c r="M436" i="62"/>
  <c r="N436" i="62" s="1"/>
  <c r="O435" i="62"/>
  <c r="M435" i="62"/>
  <c r="N435" i="62" s="1"/>
  <c r="O434" i="62"/>
  <c r="M434" i="62"/>
  <c r="N434" i="62" s="1"/>
  <c r="O433" i="62"/>
  <c r="M433" i="62"/>
  <c r="N433" i="62" s="1"/>
  <c r="O432" i="62"/>
  <c r="M432" i="62"/>
  <c r="N432" i="62" s="1"/>
  <c r="O431" i="62"/>
  <c r="M431" i="62"/>
  <c r="N431" i="62" s="1"/>
  <c r="O430" i="62"/>
  <c r="M430" i="62"/>
  <c r="N430" i="62" s="1"/>
  <c r="O429" i="62"/>
  <c r="M429" i="62"/>
  <c r="N429" i="62" s="1"/>
  <c r="O428" i="62"/>
  <c r="M428" i="62"/>
  <c r="N428" i="62" s="1"/>
  <c r="O427" i="62"/>
  <c r="M427" i="62"/>
  <c r="N427" i="62" s="1"/>
  <c r="O426" i="62"/>
  <c r="M426" i="62"/>
  <c r="N426" i="62" s="1"/>
  <c r="O425" i="62"/>
  <c r="M425" i="62"/>
  <c r="N425" i="62" s="1"/>
  <c r="O424" i="62"/>
  <c r="M424" i="62"/>
  <c r="N424" i="62" s="1"/>
  <c r="O423" i="62"/>
  <c r="M423" i="62"/>
  <c r="N423" i="62" s="1"/>
  <c r="O422" i="62"/>
  <c r="M422" i="62"/>
  <c r="N422" i="62" s="1"/>
  <c r="O421" i="62"/>
  <c r="M421" i="62"/>
  <c r="N421" i="62" s="1"/>
  <c r="O420" i="62"/>
  <c r="M420" i="62"/>
  <c r="N420" i="62" s="1"/>
  <c r="O419" i="62"/>
  <c r="M419" i="62"/>
  <c r="N419" i="62" s="1"/>
  <c r="O418" i="62"/>
  <c r="M418" i="62"/>
  <c r="N418" i="62" s="1"/>
  <c r="O417" i="62"/>
  <c r="M417" i="62"/>
  <c r="N417" i="62" s="1"/>
  <c r="O416" i="62"/>
  <c r="M416" i="62"/>
  <c r="N416" i="62" s="1"/>
  <c r="O415" i="62"/>
  <c r="M415" i="62"/>
  <c r="N415" i="62" s="1"/>
  <c r="O414" i="62"/>
  <c r="M414" i="62"/>
  <c r="N414" i="62" s="1"/>
  <c r="O413" i="62"/>
  <c r="M413" i="62"/>
  <c r="N413" i="62" s="1"/>
  <c r="O412" i="62"/>
  <c r="M412" i="62"/>
  <c r="N412" i="62" s="1"/>
  <c r="O411" i="62"/>
  <c r="M411" i="62"/>
  <c r="N411" i="62" s="1"/>
  <c r="O410" i="62"/>
  <c r="M410" i="62"/>
  <c r="N410" i="62" s="1"/>
  <c r="O409" i="62"/>
  <c r="M409" i="62"/>
  <c r="N409" i="62" s="1"/>
  <c r="O408" i="62"/>
  <c r="M408" i="62"/>
  <c r="N408" i="62" s="1"/>
  <c r="O407" i="62"/>
  <c r="M407" i="62"/>
  <c r="N407" i="62" s="1"/>
  <c r="O406" i="62"/>
  <c r="M406" i="62"/>
  <c r="N406" i="62" s="1"/>
  <c r="O405" i="62"/>
  <c r="M405" i="62"/>
  <c r="N405" i="62" s="1"/>
  <c r="O404" i="62"/>
  <c r="M404" i="62"/>
  <c r="N404" i="62" s="1"/>
  <c r="O403" i="62"/>
  <c r="M403" i="62"/>
  <c r="N403" i="62" s="1"/>
  <c r="O402" i="62"/>
  <c r="M402" i="62"/>
  <c r="N402" i="62" s="1"/>
  <c r="O401" i="62"/>
  <c r="M401" i="62"/>
  <c r="N401" i="62" s="1"/>
  <c r="O400" i="62"/>
  <c r="M400" i="62"/>
  <c r="N400" i="62" s="1"/>
  <c r="O399" i="62"/>
  <c r="M399" i="62"/>
  <c r="N399" i="62" s="1"/>
  <c r="O398" i="62"/>
  <c r="M398" i="62"/>
  <c r="N398" i="62" s="1"/>
  <c r="O397" i="62"/>
  <c r="M397" i="62"/>
  <c r="N397" i="62" s="1"/>
  <c r="O396" i="62"/>
  <c r="M396" i="62"/>
  <c r="N396" i="62" s="1"/>
  <c r="O395" i="62"/>
  <c r="M395" i="62"/>
  <c r="N395" i="62" s="1"/>
  <c r="O394" i="62"/>
  <c r="M394" i="62"/>
  <c r="N394" i="62" s="1"/>
  <c r="O393" i="62"/>
  <c r="M393" i="62"/>
  <c r="N393" i="62" s="1"/>
  <c r="O392" i="62"/>
  <c r="M392" i="62"/>
  <c r="N392" i="62" s="1"/>
  <c r="O391" i="62"/>
  <c r="M391" i="62"/>
  <c r="N391" i="62" s="1"/>
  <c r="O390" i="62"/>
  <c r="M390" i="62"/>
  <c r="N390" i="62" s="1"/>
  <c r="O389" i="62"/>
  <c r="M389" i="62"/>
  <c r="N389" i="62" s="1"/>
  <c r="O388" i="62"/>
  <c r="M388" i="62"/>
  <c r="N388" i="62" s="1"/>
  <c r="O387" i="62"/>
  <c r="M387" i="62"/>
  <c r="N387" i="62" s="1"/>
  <c r="O386" i="62"/>
  <c r="M386" i="62"/>
  <c r="N386" i="62" s="1"/>
  <c r="O385" i="62"/>
  <c r="M385" i="62"/>
  <c r="N385" i="62" s="1"/>
  <c r="O384" i="62"/>
  <c r="M384" i="62"/>
  <c r="N384" i="62" s="1"/>
  <c r="O383" i="62"/>
  <c r="M383" i="62"/>
  <c r="N383" i="62" s="1"/>
  <c r="O382" i="62"/>
  <c r="M382" i="62"/>
  <c r="N382" i="62" s="1"/>
  <c r="O381" i="62"/>
  <c r="M381" i="62"/>
  <c r="N381" i="62" s="1"/>
  <c r="O380" i="62"/>
  <c r="M380" i="62"/>
  <c r="N380" i="62" s="1"/>
  <c r="O379" i="62"/>
  <c r="M379" i="62"/>
  <c r="N379" i="62" s="1"/>
  <c r="O378" i="62"/>
  <c r="M378" i="62"/>
  <c r="N378" i="62" s="1"/>
  <c r="O377" i="62"/>
  <c r="M377" i="62"/>
  <c r="N377" i="62" s="1"/>
  <c r="O376" i="62"/>
  <c r="M376" i="62"/>
  <c r="N376" i="62" s="1"/>
  <c r="O375" i="62"/>
  <c r="M375" i="62"/>
  <c r="N375" i="62" s="1"/>
  <c r="O374" i="62"/>
  <c r="M374" i="62"/>
  <c r="N374" i="62" s="1"/>
  <c r="O373" i="62"/>
  <c r="M373" i="62"/>
  <c r="N373" i="62" s="1"/>
  <c r="O372" i="62"/>
  <c r="M372" i="62"/>
  <c r="N372" i="62" s="1"/>
  <c r="O371" i="62"/>
  <c r="M371" i="62"/>
  <c r="N371" i="62" s="1"/>
  <c r="O370" i="62"/>
  <c r="M370" i="62"/>
  <c r="N370" i="62" s="1"/>
  <c r="O369" i="62"/>
  <c r="M369" i="62"/>
  <c r="N369" i="62" s="1"/>
  <c r="O368" i="62"/>
  <c r="M368" i="62"/>
  <c r="N368" i="62" s="1"/>
  <c r="O367" i="62"/>
  <c r="M367" i="62"/>
  <c r="N367" i="62" s="1"/>
  <c r="O366" i="62"/>
  <c r="M366" i="62"/>
  <c r="N366" i="62" s="1"/>
  <c r="O365" i="62"/>
  <c r="M365" i="62"/>
  <c r="N365" i="62" s="1"/>
  <c r="O364" i="62"/>
  <c r="M364" i="62"/>
  <c r="N364" i="62" s="1"/>
  <c r="O363" i="62"/>
  <c r="M363" i="62"/>
  <c r="N363" i="62" s="1"/>
  <c r="O362" i="62"/>
  <c r="M362" i="62"/>
  <c r="N362" i="62" s="1"/>
  <c r="O361" i="62"/>
  <c r="M361" i="62"/>
  <c r="N361" i="62" s="1"/>
  <c r="O360" i="62"/>
  <c r="M360" i="62"/>
  <c r="N360" i="62" s="1"/>
  <c r="O359" i="62"/>
  <c r="M359" i="62"/>
  <c r="N359" i="62" s="1"/>
  <c r="O358" i="62"/>
  <c r="M358" i="62"/>
  <c r="N358" i="62" s="1"/>
  <c r="O357" i="62"/>
  <c r="M357" i="62"/>
  <c r="N357" i="62" s="1"/>
  <c r="O356" i="62"/>
  <c r="M356" i="62"/>
  <c r="N356" i="62" s="1"/>
  <c r="O355" i="62"/>
  <c r="M355" i="62"/>
  <c r="N355" i="62" s="1"/>
  <c r="O354" i="62"/>
  <c r="M354" i="62"/>
  <c r="N354" i="62" s="1"/>
  <c r="O353" i="62"/>
  <c r="M353" i="62"/>
  <c r="N353" i="62" s="1"/>
  <c r="O352" i="62"/>
  <c r="M352" i="62"/>
  <c r="N352" i="62" s="1"/>
  <c r="O351" i="62"/>
  <c r="M351" i="62"/>
  <c r="N351" i="62" s="1"/>
  <c r="O350" i="62"/>
  <c r="M350" i="62"/>
  <c r="N350" i="62" s="1"/>
  <c r="O349" i="62"/>
  <c r="M349" i="62"/>
  <c r="N349" i="62" s="1"/>
  <c r="O348" i="62"/>
  <c r="M348" i="62"/>
  <c r="N348" i="62" s="1"/>
  <c r="O347" i="62"/>
  <c r="M347" i="62"/>
  <c r="N347" i="62" s="1"/>
  <c r="O346" i="62"/>
  <c r="M346" i="62"/>
  <c r="N346" i="62" s="1"/>
  <c r="O345" i="62"/>
  <c r="M345" i="62"/>
  <c r="N345" i="62" s="1"/>
  <c r="O344" i="62"/>
  <c r="M344" i="62"/>
  <c r="N344" i="62" s="1"/>
  <c r="O343" i="62"/>
  <c r="M343" i="62"/>
  <c r="N343" i="62" s="1"/>
  <c r="O342" i="62"/>
  <c r="M342" i="62"/>
  <c r="N342" i="62" s="1"/>
  <c r="O341" i="62"/>
  <c r="M341" i="62"/>
  <c r="N341" i="62" s="1"/>
  <c r="O340" i="62"/>
  <c r="M340" i="62"/>
  <c r="N340" i="62" s="1"/>
  <c r="O339" i="62"/>
  <c r="M339" i="62"/>
  <c r="N339" i="62" s="1"/>
  <c r="O338" i="62"/>
  <c r="M338" i="62"/>
  <c r="N338" i="62" s="1"/>
  <c r="O337" i="62"/>
  <c r="M337" i="62"/>
  <c r="N337" i="62" s="1"/>
  <c r="O336" i="62"/>
  <c r="M336" i="62"/>
  <c r="N336" i="62" s="1"/>
  <c r="O335" i="62"/>
  <c r="M335" i="62"/>
  <c r="N335" i="62" s="1"/>
  <c r="O334" i="62"/>
  <c r="M334" i="62"/>
  <c r="N334" i="62" s="1"/>
  <c r="O333" i="62"/>
  <c r="M333" i="62"/>
  <c r="N333" i="62" s="1"/>
  <c r="O332" i="62"/>
  <c r="M332" i="62"/>
  <c r="N332" i="62" s="1"/>
  <c r="O331" i="62"/>
  <c r="M331" i="62"/>
  <c r="N331" i="62" s="1"/>
  <c r="O330" i="62"/>
  <c r="M330" i="62"/>
  <c r="N330" i="62" s="1"/>
  <c r="O329" i="62"/>
  <c r="M329" i="62"/>
  <c r="N329" i="62" s="1"/>
  <c r="O328" i="62"/>
  <c r="M328" i="62"/>
  <c r="N328" i="62" s="1"/>
  <c r="O327" i="62"/>
  <c r="M327" i="62"/>
  <c r="N327" i="62" s="1"/>
  <c r="O326" i="62"/>
  <c r="M326" i="62"/>
  <c r="N326" i="62" s="1"/>
  <c r="O325" i="62"/>
  <c r="M325" i="62"/>
  <c r="N325" i="62" s="1"/>
  <c r="O324" i="62"/>
  <c r="M324" i="62"/>
  <c r="N324" i="62" s="1"/>
  <c r="O323" i="62"/>
  <c r="M323" i="62"/>
  <c r="N323" i="62" s="1"/>
  <c r="O322" i="62"/>
  <c r="M322" i="62"/>
  <c r="N322" i="62" s="1"/>
  <c r="O321" i="62"/>
  <c r="M321" i="62"/>
  <c r="N321" i="62" s="1"/>
  <c r="O320" i="62"/>
  <c r="M320" i="62"/>
  <c r="N320" i="62" s="1"/>
  <c r="O319" i="62"/>
  <c r="M319" i="62"/>
  <c r="N319" i="62" s="1"/>
  <c r="O318" i="62"/>
  <c r="M318" i="62"/>
  <c r="N318" i="62" s="1"/>
  <c r="O317" i="62"/>
  <c r="M317" i="62"/>
  <c r="N317" i="62" s="1"/>
  <c r="O316" i="62"/>
  <c r="M316" i="62"/>
  <c r="N316" i="62" s="1"/>
  <c r="O315" i="62"/>
  <c r="M315" i="62"/>
  <c r="N315" i="62" s="1"/>
  <c r="O314" i="62"/>
  <c r="M314" i="62"/>
  <c r="N314" i="62" s="1"/>
  <c r="O313" i="62"/>
  <c r="M313" i="62"/>
  <c r="N313" i="62" s="1"/>
  <c r="O312" i="62"/>
  <c r="M312" i="62"/>
  <c r="N312" i="62" s="1"/>
  <c r="O311" i="62"/>
  <c r="M311" i="62"/>
  <c r="N311" i="62" s="1"/>
  <c r="O310" i="62"/>
  <c r="M310" i="62"/>
  <c r="N310" i="62" s="1"/>
  <c r="O309" i="62"/>
  <c r="M309" i="62"/>
  <c r="N309" i="62" s="1"/>
  <c r="O308" i="62"/>
  <c r="M308" i="62"/>
  <c r="N308" i="62" s="1"/>
  <c r="O307" i="62"/>
  <c r="M307" i="62"/>
  <c r="N307" i="62" s="1"/>
  <c r="O306" i="62"/>
  <c r="M306" i="62"/>
  <c r="N306" i="62" s="1"/>
  <c r="O305" i="62"/>
  <c r="M305" i="62"/>
  <c r="N305" i="62" s="1"/>
  <c r="O304" i="62"/>
  <c r="M304" i="62"/>
  <c r="N304" i="62" s="1"/>
  <c r="O303" i="62"/>
  <c r="M303" i="62"/>
  <c r="N303" i="62" s="1"/>
  <c r="O302" i="62"/>
  <c r="M302" i="62"/>
  <c r="N302" i="62" s="1"/>
  <c r="O301" i="62"/>
  <c r="M301" i="62"/>
  <c r="N301" i="62" s="1"/>
  <c r="O300" i="62"/>
  <c r="M300" i="62"/>
  <c r="N300" i="62" s="1"/>
  <c r="O299" i="62"/>
  <c r="M299" i="62"/>
  <c r="N299" i="62" s="1"/>
  <c r="O298" i="62"/>
  <c r="M298" i="62"/>
  <c r="N298" i="62" s="1"/>
  <c r="O297" i="62"/>
  <c r="M297" i="62"/>
  <c r="N297" i="62" s="1"/>
  <c r="O296" i="62"/>
  <c r="M296" i="62"/>
  <c r="N296" i="62" s="1"/>
  <c r="O295" i="62"/>
  <c r="M295" i="62"/>
  <c r="N295" i="62" s="1"/>
  <c r="O294" i="62"/>
  <c r="M294" i="62"/>
  <c r="N294" i="62" s="1"/>
  <c r="O293" i="62"/>
  <c r="M293" i="62"/>
  <c r="N293" i="62" s="1"/>
  <c r="O292" i="62"/>
  <c r="M292" i="62"/>
  <c r="N292" i="62" s="1"/>
  <c r="O291" i="62"/>
  <c r="M291" i="62"/>
  <c r="N291" i="62" s="1"/>
  <c r="O290" i="62"/>
  <c r="M290" i="62"/>
  <c r="N290" i="62" s="1"/>
  <c r="O289" i="62"/>
  <c r="M289" i="62"/>
  <c r="N289" i="62" s="1"/>
  <c r="O288" i="62"/>
  <c r="M288" i="62"/>
  <c r="N288" i="62" s="1"/>
  <c r="O287" i="62"/>
  <c r="M287" i="62"/>
  <c r="N287" i="62" s="1"/>
  <c r="O286" i="62"/>
  <c r="M286" i="62"/>
  <c r="N286" i="62" s="1"/>
  <c r="O285" i="62"/>
  <c r="M285" i="62"/>
  <c r="N285" i="62" s="1"/>
  <c r="O284" i="62"/>
  <c r="M284" i="62"/>
  <c r="N284" i="62" s="1"/>
  <c r="O283" i="62"/>
  <c r="M283" i="62"/>
  <c r="N283" i="62" s="1"/>
  <c r="O282" i="62"/>
  <c r="M282" i="62"/>
  <c r="N282" i="62" s="1"/>
  <c r="O281" i="62"/>
  <c r="M281" i="62"/>
  <c r="N281" i="62" s="1"/>
  <c r="O280" i="62"/>
  <c r="M280" i="62"/>
  <c r="N280" i="62" s="1"/>
  <c r="O279" i="62"/>
  <c r="M279" i="62"/>
  <c r="N279" i="62" s="1"/>
  <c r="O278" i="62"/>
  <c r="M278" i="62"/>
  <c r="N278" i="62" s="1"/>
  <c r="O277" i="62"/>
  <c r="M277" i="62"/>
  <c r="N277" i="62" s="1"/>
  <c r="O276" i="62"/>
  <c r="M276" i="62"/>
  <c r="N276" i="62" s="1"/>
  <c r="O275" i="62"/>
  <c r="M275" i="62"/>
  <c r="N275" i="62" s="1"/>
  <c r="O274" i="62"/>
  <c r="M274" i="62"/>
  <c r="N274" i="62" s="1"/>
  <c r="O273" i="62"/>
  <c r="M273" i="62"/>
  <c r="N273" i="62" s="1"/>
  <c r="O272" i="62"/>
  <c r="M272" i="62"/>
  <c r="N272" i="62" s="1"/>
  <c r="O271" i="62"/>
  <c r="M271" i="62"/>
  <c r="N271" i="62" s="1"/>
  <c r="O270" i="62"/>
  <c r="M270" i="62"/>
  <c r="N270" i="62" s="1"/>
  <c r="O269" i="62"/>
  <c r="M269" i="62"/>
  <c r="N269" i="62" s="1"/>
  <c r="O268" i="62"/>
  <c r="M268" i="62"/>
  <c r="N268" i="62" s="1"/>
  <c r="O267" i="62"/>
  <c r="M267" i="62"/>
  <c r="N267" i="62" s="1"/>
  <c r="O266" i="62"/>
  <c r="M266" i="62"/>
  <c r="N266" i="62" s="1"/>
  <c r="O265" i="62"/>
  <c r="M265" i="62"/>
  <c r="N265" i="62" s="1"/>
  <c r="O264" i="62"/>
  <c r="M264" i="62"/>
  <c r="N264" i="62" s="1"/>
  <c r="O263" i="62"/>
  <c r="M263" i="62"/>
  <c r="N263" i="62" s="1"/>
  <c r="O262" i="62"/>
  <c r="M262" i="62"/>
  <c r="N262" i="62" s="1"/>
  <c r="O261" i="62"/>
  <c r="M261" i="62"/>
  <c r="N261" i="62" s="1"/>
  <c r="O260" i="62"/>
  <c r="M260" i="62"/>
  <c r="N260" i="62" s="1"/>
  <c r="O259" i="62"/>
  <c r="M259" i="62"/>
  <c r="N259" i="62" s="1"/>
  <c r="O258" i="62"/>
  <c r="M258" i="62"/>
  <c r="N258" i="62" s="1"/>
  <c r="O257" i="62"/>
  <c r="M257" i="62"/>
  <c r="N257" i="62" s="1"/>
  <c r="O256" i="62"/>
  <c r="M256" i="62"/>
  <c r="N256" i="62" s="1"/>
  <c r="O255" i="62"/>
  <c r="M255" i="62"/>
  <c r="N255" i="62" s="1"/>
  <c r="O254" i="62"/>
  <c r="M254" i="62"/>
  <c r="N254" i="62" s="1"/>
  <c r="O253" i="62"/>
  <c r="M253" i="62"/>
  <c r="N253" i="62" s="1"/>
  <c r="O252" i="62"/>
  <c r="M252" i="62"/>
  <c r="N252" i="62" s="1"/>
  <c r="O251" i="62"/>
  <c r="M251" i="62"/>
  <c r="N251" i="62" s="1"/>
  <c r="O250" i="62"/>
  <c r="M250" i="62"/>
  <c r="N250" i="62" s="1"/>
  <c r="O249" i="62"/>
  <c r="M249" i="62"/>
  <c r="N249" i="62" s="1"/>
  <c r="O248" i="62"/>
  <c r="M248" i="62"/>
  <c r="N248" i="62" s="1"/>
  <c r="O247" i="62"/>
  <c r="M247" i="62"/>
  <c r="N247" i="62" s="1"/>
  <c r="O246" i="62"/>
  <c r="M246" i="62"/>
  <c r="N246" i="62" s="1"/>
  <c r="O245" i="62"/>
  <c r="M245" i="62"/>
  <c r="N245" i="62" s="1"/>
  <c r="O244" i="62"/>
  <c r="M244" i="62"/>
  <c r="N244" i="62" s="1"/>
  <c r="O243" i="62"/>
  <c r="M243" i="62"/>
  <c r="N243" i="62" s="1"/>
  <c r="O242" i="62"/>
  <c r="M242" i="62"/>
  <c r="N242" i="62" s="1"/>
  <c r="O241" i="62"/>
  <c r="M241" i="62"/>
  <c r="N241" i="62" s="1"/>
  <c r="O240" i="62"/>
  <c r="M240" i="62"/>
  <c r="N240" i="62" s="1"/>
  <c r="O239" i="62"/>
  <c r="M239" i="62"/>
  <c r="N239" i="62" s="1"/>
  <c r="O238" i="62"/>
  <c r="M238" i="62"/>
  <c r="N238" i="62" s="1"/>
  <c r="O237" i="62"/>
  <c r="M237" i="62"/>
  <c r="N237" i="62" s="1"/>
  <c r="O236" i="62"/>
  <c r="M236" i="62"/>
  <c r="N236" i="62" s="1"/>
  <c r="O235" i="62"/>
  <c r="M235" i="62"/>
  <c r="N235" i="62" s="1"/>
  <c r="O234" i="62"/>
  <c r="M234" i="62"/>
  <c r="N234" i="62" s="1"/>
  <c r="O233" i="62"/>
  <c r="M233" i="62"/>
  <c r="N233" i="62" s="1"/>
  <c r="O232" i="62"/>
  <c r="M232" i="62"/>
  <c r="N232" i="62" s="1"/>
  <c r="O231" i="62"/>
  <c r="M231" i="62"/>
  <c r="N231" i="62" s="1"/>
  <c r="O230" i="62"/>
  <c r="M230" i="62"/>
  <c r="N230" i="62" s="1"/>
  <c r="O229" i="62"/>
  <c r="M229" i="62"/>
  <c r="N229" i="62" s="1"/>
  <c r="O228" i="62"/>
  <c r="M228" i="62"/>
  <c r="N228" i="62" s="1"/>
  <c r="O227" i="62"/>
  <c r="M227" i="62"/>
  <c r="N227" i="62" s="1"/>
  <c r="O226" i="62"/>
  <c r="M226" i="62"/>
  <c r="N226" i="62" s="1"/>
  <c r="O225" i="62"/>
  <c r="M225" i="62"/>
  <c r="N225" i="62" s="1"/>
  <c r="O224" i="62"/>
  <c r="M224" i="62"/>
  <c r="N224" i="62" s="1"/>
  <c r="O223" i="62"/>
  <c r="M223" i="62"/>
  <c r="N223" i="62" s="1"/>
  <c r="O222" i="62"/>
  <c r="M222" i="62"/>
  <c r="N222" i="62" s="1"/>
  <c r="O221" i="62"/>
  <c r="M221" i="62"/>
  <c r="N221" i="62" s="1"/>
  <c r="O220" i="62"/>
  <c r="M220" i="62"/>
  <c r="N220" i="62" s="1"/>
  <c r="O219" i="62"/>
  <c r="M219" i="62"/>
  <c r="N219" i="62" s="1"/>
  <c r="O218" i="62"/>
  <c r="M218" i="62"/>
  <c r="N218" i="62" s="1"/>
  <c r="O217" i="62"/>
  <c r="M217" i="62"/>
  <c r="N217" i="62" s="1"/>
  <c r="O216" i="62"/>
  <c r="M216" i="62"/>
  <c r="N216" i="62" s="1"/>
  <c r="O215" i="62"/>
  <c r="M215" i="62"/>
  <c r="N215" i="62" s="1"/>
  <c r="O214" i="62"/>
  <c r="M214" i="62"/>
  <c r="N214" i="62" s="1"/>
  <c r="O213" i="62"/>
  <c r="M213" i="62"/>
  <c r="N213" i="62" s="1"/>
  <c r="O212" i="62"/>
  <c r="M212" i="62"/>
  <c r="N212" i="62" s="1"/>
  <c r="O211" i="62"/>
  <c r="M211" i="62"/>
  <c r="N211" i="62" s="1"/>
  <c r="O210" i="62"/>
  <c r="M210" i="62"/>
  <c r="N210" i="62" s="1"/>
  <c r="O209" i="62"/>
  <c r="M209" i="62"/>
  <c r="N209" i="62" s="1"/>
  <c r="O208" i="62"/>
  <c r="M208" i="62"/>
  <c r="N208" i="62" s="1"/>
  <c r="O207" i="62"/>
  <c r="M207" i="62"/>
  <c r="N207" i="62" s="1"/>
  <c r="O206" i="62"/>
  <c r="M206" i="62"/>
  <c r="N206" i="62" s="1"/>
  <c r="O205" i="62"/>
  <c r="M205" i="62"/>
  <c r="N205" i="62" s="1"/>
  <c r="O204" i="62"/>
  <c r="M204" i="62"/>
  <c r="N204" i="62" s="1"/>
  <c r="O203" i="62"/>
  <c r="M203" i="62"/>
  <c r="N203" i="62" s="1"/>
  <c r="O202" i="62"/>
  <c r="M202" i="62"/>
  <c r="N202" i="62" s="1"/>
  <c r="O201" i="62"/>
  <c r="M201" i="62"/>
  <c r="N201" i="62" s="1"/>
  <c r="O200" i="62"/>
  <c r="M200" i="62"/>
  <c r="N200" i="62" s="1"/>
  <c r="O199" i="62"/>
  <c r="M199" i="62"/>
  <c r="N199" i="62" s="1"/>
  <c r="O198" i="62"/>
  <c r="M198" i="62"/>
  <c r="N198" i="62" s="1"/>
  <c r="O197" i="62"/>
  <c r="M197" i="62"/>
  <c r="N197" i="62" s="1"/>
  <c r="O196" i="62"/>
  <c r="M196" i="62"/>
  <c r="N196" i="62" s="1"/>
  <c r="O195" i="62"/>
  <c r="M195" i="62"/>
  <c r="N195" i="62" s="1"/>
  <c r="O194" i="62"/>
  <c r="M194" i="62"/>
  <c r="N194" i="62" s="1"/>
  <c r="O193" i="62"/>
  <c r="M193" i="62"/>
  <c r="N193" i="62" s="1"/>
  <c r="O192" i="62"/>
  <c r="M192" i="62"/>
  <c r="N192" i="62" s="1"/>
  <c r="O191" i="62"/>
  <c r="M191" i="62"/>
  <c r="N191" i="62" s="1"/>
  <c r="O190" i="62"/>
  <c r="M190" i="62"/>
  <c r="N190" i="62" s="1"/>
  <c r="O189" i="62"/>
  <c r="M189" i="62"/>
  <c r="N189" i="62" s="1"/>
  <c r="O188" i="62"/>
  <c r="M188" i="62"/>
  <c r="N188" i="62" s="1"/>
  <c r="O187" i="62"/>
  <c r="M187" i="62"/>
  <c r="N187" i="62" s="1"/>
  <c r="O186" i="62"/>
  <c r="M186" i="62"/>
  <c r="N186" i="62" s="1"/>
  <c r="O185" i="62"/>
  <c r="M185" i="62"/>
  <c r="N185" i="62" s="1"/>
  <c r="O184" i="62"/>
  <c r="M184" i="62"/>
  <c r="N184" i="62" s="1"/>
  <c r="O183" i="62"/>
  <c r="M183" i="62"/>
  <c r="N183" i="62" s="1"/>
  <c r="O182" i="62"/>
  <c r="M182" i="62"/>
  <c r="N182" i="62" s="1"/>
  <c r="O181" i="62"/>
  <c r="M181" i="62"/>
  <c r="N181" i="62" s="1"/>
  <c r="O180" i="62"/>
  <c r="M180" i="62"/>
  <c r="N180" i="62" s="1"/>
  <c r="O179" i="62"/>
  <c r="M179" i="62"/>
  <c r="N179" i="62" s="1"/>
  <c r="O178" i="62"/>
  <c r="M178" i="62"/>
  <c r="N178" i="62" s="1"/>
  <c r="O177" i="62"/>
  <c r="M177" i="62"/>
  <c r="N177" i="62" s="1"/>
  <c r="O176" i="62"/>
  <c r="M176" i="62"/>
  <c r="N176" i="62" s="1"/>
  <c r="O175" i="62"/>
  <c r="M175" i="62"/>
  <c r="N175" i="62" s="1"/>
  <c r="O174" i="62"/>
  <c r="M174" i="62"/>
  <c r="N174" i="62" s="1"/>
  <c r="O173" i="62"/>
  <c r="M173" i="62"/>
  <c r="N173" i="62" s="1"/>
  <c r="O172" i="62"/>
  <c r="M172" i="62"/>
  <c r="N172" i="62" s="1"/>
  <c r="O171" i="62"/>
  <c r="M171" i="62"/>
  <c r="N171" i="62" s="1"/>
  <c r="O170" i="62"/>
  <c r="M170" i="62"/>
  <c r="N170" i="62" s="1"/>
  <c r="O169" i="62"/>
  <c r="M169" i="62"/>
  <c r="N169" i="62" s="1"/>
  <c r="O168" i="62"/>
  <c r="M168" i="62"/>
  <c r="N168" i="62" s="1"/>
  <c r="O167" i="62"/>
  <c r="M167" i="62"/>
  <c r="N167" i="62" s="1"/>
  <c r="O166" i="62"/>
  <c r="M166" i="62"/>
  <c r="N166" i="62" s="1"/>
  <c r="O165" i="62"/>
  <c r="M165" i="62"/>
  <c r="N165" i="62" s="1"/>
  <c r="O164" i="62"/>
  <c r="M164" i="62"/>
  <c r="N164" i="62" s="1"/>
  <c r="O163" i="62"/>
  <c r="M163" i="62"/>
  <c r="N163" i="62" s="1"/>
  <c r="O162" i="62"/>
  <c r="M162" i="62"/>
  <c r="N162" i="62" s="1"/>
  <c r="O161" i="62"/>
  <c r="M161" i="62"/>
  <c r="N161" i="62" s="1"/>
  <c r="O160" i="62"/>
  <c r="M160" i="62"/>
  <c r="N160" i="62" s="1"/>
  <c r="O159" i="62"/>
  <c r="M159" i="62"/>
  <c r="N159" i="62" s="1"/>
  <c r="O158" i="62"/>
  <c r="M158" i="62"/>
  <c r="N158" i="62" s="1"/>
  <c r="O157" i="62"/>
  <c r="M157" i="62"/>
  <c r="N157" i="62" s="1"/>
  <c r="O156" i="62"/>
  <c r="M156" i="62"/>
  <c r="N156" i="62" s="1"/>
  <c r="O155" i="62"/>
  <c r="M155" i="62"/>
  <c r="N155" i="62" s="1"/>
  <c r="O154" i="62"/>
  <c r="M154" i="62"/>
  <c r="N154" i="62" s="1"/>
  <c r="O153" i="62"/>
  <c r="M153" i="62"/>
  <c r="N153" i="62" s="1"/>
  <c r="O152" i="62"/>
  <c r="M152" i="62"/>
  <c r="N152" i="62" s="1"/>
  <c r="O151" i="62"/>
  <c r="M151" i="62"/>
  <c r="N151" i="62" s="1"/>
  <c r="O150" i="62"/>
  <c r="M150" i="62"/>
  <c r="N150" i="62" s="1"/>
  <c r="O149" i="62"/>
  <c r="M149" i="62"/>
  <c r="N149" i="62" s="1"/>
  <c r="O148" i="62"/>
  <c r="M148" i="62"/>
  <c r="N148" i="62" s="1"/>
  <c r="O147" i="62"/>
  <c r="M147" i="62"/>
  <c r="N147" i="62" s="1"/>
  <c r="O146" i="62"/>
  <c r="M146" i="62"/>
  <c r="N146" i="62" s="1"/>
  <c r="O145" i="62"/>
  <c r="M145" i="62"/>
  <c r="N145" i="62" s="1"/>
  <c r="O144" i="62"/>
  <c r="M144" i="62"/>
  <c r="N144" i="62" s="1"/>
  <c r="O143" i="62"/>
  <c r="M143" i="62"/>
  <c r="N143" i="62" s="1"/>
  <c r="O142" i="62"/>
  <c r="M142" i="62"/>
  <c r="N142" i="62" s="1"/>
  <c r="O141" i="62"/>
  <c r="M141" i="62"/>
  <c r="N141" i="62" s="1"/>
  <c r="O140" i="62"/>
  <c r="M140" i="62"/>
  <c r="N140" i="62" s="1"/>
  <c r="O139" i="62"/>
  <c r="M139" i="62"/>
  <c r="N139" i="62" s="1"/>
  <c r="O138" i="62"/>
  <c r="M138" i="62"/>
  <c r="N138" i="62" s="1"/>
  <c r="O137" i="62"/>
  <c r="M137" i="62"/>
  <c r="N137" i="62" s="1"/>
  <c r="O136" i="62"/>
  <c r="M136" i="62"/>
  <c r="N136" i="62" s="1"/>
  <c r="O135" i="62"/>
  <c r="M135" i="62"/>
  <c r="N135" i="62" s="1"/>
  <c r="O134" i="62"/>
  <c r="M134" i="62"/>
  <c r="N134" i="62" s="1"/>
  <c r="O133" i="62"/>
  <c r="M133" i="62"/>
  <c r="N133" i="62" s="1"/>
  <c r="O132" i="62"/>
  <c r="M132" i="62"/>
  <c r="N132" i="62" s="1"/>
  <c r="O131" i="62"/>
  <c r="M131" i="62"/>
  <c r="N131" i="62" s="1"/>
  <c r="O130" i="62"/>
  <c r="M130" i="62"/>
  <c r="N130" i="62" s="1"/>
  <c r="O129" i="62"/>
  <c r="M129" i="62"/>
  <c r="N129" i="62" s="1"/>
  <c r="O128" i="62"/>
  <c r="M128" i="62"/>
  <c r="N128" i="62" s="1"/>
  <c r="O127" i="62"/>
  <c r="M127" i="62"/>
  <c r="N127" i="62" s="1"/>
  <c r="O126" i="62"/>
  <c r="M126" i="62"/>
  <c r="N126" i="62" s="1"/>
  <c r="O125" i="62"/>
  <c r="M125" i="62"/>
  <c r="N125" i="62" s="1"/>
  <c r="O124" i="62"/>
  <c r="M124" i="62"/>
  <c r="N124" i="62" s="1"/>
  <c r="O123" i="62"/>
  <c r="M123" i="62"/>
  <c r="N123" i="62" s="1"/>
  <c r="O122" i="62"/>
  <c r="M122" i="62"/>
  <c r="N122" i="62" s="1"/>
  <c r="O121" i="62"/>
  <c r="M121" i="62"/>
  <c r="N121" i="62" s="1"/>
  <c r="O120" i="62"/>
  <c r="M120" i="62"/>
  <c r="N120" i="62" s="1"/>
  <c r="O119" i="62"/>
  <c r="M119" i="62"/>
  <c r="N119" i="62" s="1"/>
  <c r="O118" i="62"/>
  <c r="M118" i="62"/>
  <c r="N118" i="62" s="1"/>
  <c r="O117" i="62"/>
  <c r="M117" i="62"/>
  <c r="N117" i="62" s="1"/>
  <c r="O116" i="62"/>
  <c r="M116" i="62"/>
  <c r="N116" i="62" s="1"/>
  <c r="O115" i="62"/>
  <c r="M115" i="62"/>
  <c r="N115" i="62" s="1"/>
  <c r="O114" i="62"/>
  <c r="M114" i="62"/>
  <c r="N114" i="62" s="1"/>
  <c r="O113" i="62"/>
  <c r="M113" i="62"/>
  <c r="N113" i="62" s="1"/>
  <c r="O112" i="62"/>
  <c r="M112" i="62"/>
  <c r="N112" i="62" s="1"/>
  <c r="O111" i="62"/>
  <c r="M111" i="62"/>
  <c r="N111" i="62" s="1"/>
  <c r="O110" i="62"/>
  <c r="M110" i="62"/>
  <c r="N110" i="62" s="1"/>
  <c r="O109" i="62"/>
  <c r="M109" i="62"/>
  <c r="N109" i="62" s="1"/>
  <c r="O108" i="62"/>
  <c r="M108" i="62"/>
  <c r="N108" i="62" s="1"/>
  <c r="O107" i="62"/>
  <c r="M107" i="62"/>
  <c r="N107" i="62" s="1"/>
  <c r="O106" i="62"/>
  <c r="M106" i="62"/>
  <c r="N106" i="62" s="1"/>
  <c r="O105" i="62"/>
  <c r="M105" i="62"/>
  <c r="N105" i="62" s="1"/>
  <c r="O104" i="62"/>
  <c r="M104" i="62"/>
  <c r="N104" i="62" s="1"/>
  <c r="O103" i="62"/>
  <c r="M103" i="62"/>
  <c r="N103" i="62" s="1"/>
  <c r="O102" i="62"/>
  <c r="M102" i="62"/>
  <c r="N102" i="62" s="1"/>
  <c r="O101" i="62"/>
  <c r="M101" i="62"/>
  <c r="N101" i="62" s="1"/>
  <c r="O100" i="62"/>
  <c r="M100" i="62"/>
  <c r="N100" i="62" s="1"/>
  <c r="O99" i="62"/>
  <c r="M99" i="62"/>
  <c r="N99" i="62" s="1"/>
  <c r="O98" i="62"/>
  <c r="M98" i="62"/>
  <c r="N98" i="62" s="1"/>
  <c r="O97" i="62"/>
  <c r="M97" i="62"/>
  <c r="N97" i="62" s="1"/>
  <c r="O96" i="62"/>
  <c r="M96" i="62"/>
  <c r="N96" i="62" s="1"/>
  <c r="O95" i="62"/>
  <c r="M95" i="62"/>
  <c r="N95" i="62" s="1"/>
  <c r="C126" i="56"/>
  <c r="C125" i="56"/>
  <c r="C124" i="56"/>
  <c r="C123" i="56"/>
  <c r="C122" i="56"/>
  <c r="C121" i="56"/>
  <c r="C120" i="56"/>
  <c r="C118" i="56"/>
  <c r="C116" i="56"/>
  <c r="C95" i="56"/>
  <c r="F24" i="61"/>
  <c r="F23" i="61"/>
  <c r="E25" i="61"/>
  <c r="E24" i="61"/>
  <c r="E23" i="61"/>
  <c r="D27" i="61"/>
  <c r="D26" i="61"/>
  <c r="D25" i="61"/>
  <c r="D24" i="61"/>
  <c r="D23" i="61"/>
  <c r="C25" i="61"/>
  <c r="C24" i="61"/>
  <c r="C23" i="61"/>
  <c r="G93" i="56" s="1"/>
  <c r="G96" i="56" s="1"/>
  <c r="C94" i="56"/>
  <c r="C93" i="56"/>
  <c r="C92" i="56"/>
  <c r="H73" i="56"/>
  <c r="I73" i="56" s="1"/>
  <c r="H72" i="56"/>
  <c r="I72" i="56" s="1"/>
  <c r="H71" i="56"/>
  <c r="H70" i="56"/>
  <c r="H69" i="56"/>
  <c r="H68" i="56"/>
  <c r="H67" i="56"/>
  <c r="O4894" i="60"/>
  <c r="M4894" i="60"/>
  <c r="N4894" i="60" s="1"/>
  <c r="O4893" i="60"/>
  <c r="M4893" i="60"/>
  <c r="N4893" i="60" s="1"/>
  <c r="O4892" i="60"/>
  <c r="M4892" i="60"/>
  <c r="N4892" i="60" s="1"/>
  <c r="O4891" i="60"/>
  <c r="M4891" i="60"/>
  <c r="N4891" i="60" s="1"/>
  <c r="O4890" i="60"/>
  <c r="M4890" i="60"/>
  <c r="N4890" i="60" s="1"/>
  <c r="O4889" i="60"/>
  <c r="M4889" i="60"/>
  <c r="N4889" i="60" s="1"/>
  <c r="O4888" i="60"/>
  <c r="M4888" i="60"/>
  <c r="N4888" i="60" s="1"/>
  <c r="O4887" i="60"/>
  <c r="M4887" i="60"/>
  <c r="N4887" i="60" s="1"/>
  <c r="O4886" i="60"/>
  <c r="M4886" i="60"/>
  <c r="N4886" i="60" s="1"/>
  <c r="O4885" i="60"/>
  <c r="M4885" i="60"/>
  <c r="N4885" i="60" s="1"/>
  <c r="O4884" i="60"/>
  <c r="M4884" i="60"/>
  <c r="N4884" i="60" s="1"/>
  <c r="O4883" i="60"/>
  <c r="M4883" i="60"/>
  <c r="N4883" i="60" s="1"/>
  <c r="O4882" i="60"/>
  <c r="M4882" i="60"/>
  <c r="N4882" i="60" s="1"/>
  <c r="O4881" i="60"/>
  <c r="M4881" i="60"/>
  <c r="N4881" i="60" s="1"/>
  <c r="O4880" i="60"/>
  <c r="M4880" i="60"/>
  <c r="N4880" i="60" s="1"/>
  <c r="O4879" i="60"/>
  <c r="M4879" i="60"/>
  <c r="N4879" i="60" s="1"/>
  <c r="O4878" i="60"/>
  <c r="M4878" i="60"/>
  <c r="N4878" i="60" s="1"/>
  <c r="O4877" i="60"/>
  <c r="M4877" i="60"/>
  <c r="N4877" i="60" s="1"/>
  <c r="O4876" i="60"/>
  <c r="M4876" i="60"/>
  <c r="N4876" i="60" s="1"/>
  <c r="O4875" i="60"/>
  <c r="M4875" i="60"/>
  <c r="N4875" i="60" s="1"/>
  <c r="O4874" i="60"/>
  <c r="M4874" i="60"/>
  <c r="N4874" i="60" s="1"/>
  <c r="O4873" i="60"/>
  <c r="M4873" i="60"/>
  <c r="N4873" i="60" s="1"/>
  <c r="O4872" i="60"/>
  <c r="M4872" i="60"/>
  <c r="N4872" i="60" s="1"/>
  <c r="O4871" i="60"/>
  <c r="M4871" i="60"/>
  <c r="N4871" i="60" s="1"/>
  <c r="O4870" i="60"/>
  <c r="M4870" i="60"/>
  <c r="N4870" i="60" s="1"/>
  <c r="O4869" i="60"/>
  <c r="M4869" i="60"/>
  <c r="N4869" i="60" s="1"/>
  <c r="O4868" i="60"/>
  <c r="M4868" i="60"/>
  <c r="N4868" i="60" s="1"/>
  <c r="O4867" i="60"/>
  <c r="M4867" i="60"/>
  <c r="N4867" i="60" s="1"/>
  <c r="O4866" i="60"/>
  <c r="M4866" i="60"/>
  <c r="N4866" i="60" s="1"/>
  <c r="O4865" i="60"/>
  <c r="M4865" i="60"/>
  <c r="N4865" i="60" s="1"/>
  <c r="O4864" i="60"/>
  <c r="M4864" i="60"/>
  <c r="N4864" i="60" s="1"/>
  <c r="O4863" i="60"/>
  <c r="M4863" i="60"/>
  <c r="N4863" i="60" s="1"/>
  <c r="O4862" i="60"/>
  <c r="M4862" i="60"/>
  <c r="N4862" i="60" s="1"/>
  <c r="O4861" i="60"/>
  <c r="M4861" i="60"/>
  <c r="N4861" i="60" s="1"/>
  <c r="O4860" i="60"/>
  <c r="M4860" i="60"/>
  <c r="N4860" i="60" s="1"/>
  <c r="O4859" i="60"/>
  <c r="M4859" i="60"/>
  <c r="N4859" i="60" s="1"/>
  <c r="O4858" i="60"/>
  <c r="M4858" i="60"/>
  <c r="N4858" i="60" s="1"/>
  <c r="O4857" i="60"/>
  <c r="M4857" i="60"/>
  <c r="N4857" i="60" s="1"/>
  <c r="O4856" i="60"/>
  <c r="M4856" i="60"/>
  <c r="N4856" i="60" s="1"/>
  <c r="O4855" i="60"/>
  <c r="M4855" i="60"/>
  <c r="N4855" i="60" s="1"/>
  <c r="O4854" i="60"/>
  <c r="M4854" i="60"/>
  <c r="N4854" i="60" s="1"/>
  <c r="O4853" i="60"/>
  <c r="M4853" i="60"/>
  <c r="N4853" i="60" s="1"/>
  <c r="O4852" i="60"/>
  <c r="M4852" i="60"/>
  <c r="N4852" i="60" s="1"/>
  <c r="O4851" i="60"/>
  <c r="M4851" i="60"/>
  <c r="N4851" i="60" s="1"/>
  <c r="O4850" i="60"/>
  <c r="M4850" i="60"/>
  <c r="N4850" i="60" s="1"/>
  <c r="O4849" i="60"/>
  <c r="M4849" i="60"/>
  <c r="N4849" i="60" s="1"/>
  <c r="O4848" i="60"/>
  <c r="M4848" i="60"/>
  <c r="N4848" i="60" s="1"/>
  <c r="O4847" i="60"/>
  <c r="M4847" i="60"/>
  <c r="N4847" i="60" s="1"/>
  <c r="O4846" i="60"/>
  <c r="M4846" i="60"/>
  <c r="N4846" i="60" s="1"/>
  <c r="O4845" i="60"/>
  <c r="M4845" i="60"/>
  <c r="N4845" i="60" s="1"/>
  <c r="O4844" i="60"/>
  <c r="M4844" i="60"/>
  <c r="N4844" i="60" s="1"/>
  <c r="O4843" i="60"/>
  <c r="M4843" i="60"/>
  <c r="N4843" i="60" s="1"/>
  <c r="O4842" i="60"/>
  <c r="M4842" i="60"/>
  <c r="N4842" i="60" s="1"/>
  <c r="O4841" i="60"/>
  <c r="M4841" i="60"/>
  <c r="N4841" i="60" s="1"/>
  <c r="O4840" i="60"/>
  <c r="M4840" i="60"/>
  <c r="N4840" i="60" s="1"/>
  <c r="O4839" i="60"/>
  <c r="M4839" i="60"/>
  <c r="N4839" i="60" s="1"/>
  <c r="O4838" i="60"/>
  <c r="M4838" i="60"/>
  <c r="N4838" i="60" s="1"/>
  <c r="O4837" i="60"/>
  <c r="M4837" i="60"/>
  <c r="N4837" i="60" s="1"/>
  <c r="O4836" i="60"/>
  <c r="M4836" i="60"/>
  <c r="N4836" i="60" s="1"/>
  <c r="O4835" i="60"/>
  <c r="M4835" i="60"/>
  <c r="N4835" i="60" s="1"/>
  <c r="O4834" i="60"/>
  <c r="M4834" i="60"/>
  <c r="N4834" i="60" s="1"/>
  <c r="O4833" i="60"/>
  <c r="M4833" i="60"/>
  <c r="N4833" i="60" s="1"/>
  <c r="O4832" i="60"/>
  <c r="M4832" i="60"/>
  <c r="N4832" i="60" s="1"/>
  <c r="O4831" i="60"/>
  <c r="M4831" i="60"/>
  <c r="N4831" i="60" s="1"/>
  <c r="O4830" i="60"/>
  <c r="M4830" i="60"/>
  <c r="N4830" i="60" s="1"/>
  <c r="O4829" i="60"/>
  <c r="M4829" i="60"/>
  <c r="N4829" i="60" s="1"/>
  <c r="O4828" i="60"/>
  <c r="M4828" i="60"/>
  <c r="N4828" i="60" s="1"/>
  <c r="O4827" i="60"/>
  <c r="M4827" i="60"/>
  <c r="N4827" i="60" s="1"/>
  <c r="O4826" i="60"/>
  <c r="M4826" i="60"/>
  <c r="N4826" i="60" s="1"/>
  <c r="O4825" i="60"/>
  <c r="M4825" i="60"/>
  <c r="N4825" i="60" s="1"/>
  <c r="O4824" i="60"/>
  <c r="M4824" i="60"/>
  <c r="N4824" i="60" s="1"/>
  <c r="O4823" i="60"/>
  <c r="M4823" i="60"/>
  <c r="N4823" i="60" s="1"/>
  <c r="O4822" i="60"/>
  <c r="M4822" i="60"/>
  <c r="N4822" i="60" s="1"/>
  <c r="O4821" i="60"/>
  <c r="M4821" i="60"/>
  <c r="N4821" i="60" s="1"/>
  <c r="O4820" i="60"/>
  <c r="M4820" i="60"/>
  <c r="N4820" i="60" s="1"/>
  <c r="O4819" i="60"/>
  <c r="M4819" i="60"/>
  <c r="N4819" i="60" s="1"/>
  <c r="O4818" i="60"/>
  <c r="M4818" i="60"/>
  <c r="N4818" i="60" s="1"/>
  <c r="O4817" i="60"/>
  <c r="M4817" i="60"/>
  <c r="N4817" i="60" s="1"/>
  <c r="O4816" i="60"/>
  <c r="M4816" i="60"/>
  <c r="N4816" i="60" s="1"/>
  <c r="O4815" i="60"/>
  <c r="M4815" i="60"/>
  <c r="N4815" i="60" s="1"/>
  <c r="O4814" i="60"/>
  <c r="M4814" i="60"/>
  <c r="N4814" i="60" s="1"/>
  <c r="O4813" i="60"/>
  <c r="M4813" i="60"/>
  <c r="N4813" i="60" s="1"/>
  <c r="O4812" i="60"/>
  <c r="M4812" i="60"/>
  <c r="N4812" i="60" s="1"/>
  <c r="O4811" i="60"/>
  <c r="M4811" i="60"/>
  <c r="N4811" i="60" s="1"/>
  <c r="O4810" i="60"/>
  <c r="M4810" i="60"/>
  <c r="N4810" i="60" s="1"/>
  <c r="O4809" i="60"/>
  <c r="M4809" i="60"/>
  <c r="N4809" i="60" s="1"/>
  <c r="O4808" i="60"/>
  <c r="M4808" i="60"/>
  <c r="N4808" i="60" s="1"/>
  <c r="O4807" i="60"/>
  <c r="M4807" i="60"/>
  <c r="N4807" i="60" s="1"/>
  <c r="O4806" i="60"/>
  <c r="M4806" i="60"/>
  <c r="N4806" i="60" s="1"/>
  <c r="O4805" i="60"/>
  <c r="M4805" i="60"/>
  <c r="N4805" i="60" s="1"/>
  <c r="O4804" i="60"/>
  <c r="M4804" i="60"/>
  <c r="N4804" i="60" s="1"/>
  <c r="O4803" i="60"/>
  <c r="M4803" i="60"/>
  <c r="N4803" i="60" s="1"/>
  <c r="O4802" i="60"/>
  <c r="M4802" i="60"/>
  <c r="N4802" i="60" s="1"/>
  <c r="O4801" i="60"/>
  <c r="M4801" i="60"/>
  <c r="N4801" i="60" s="1"/>
  <c r="O4800" i="60"/>
  <c r="M4800" i="60"/>
  <c r="N4800" i="60" s="1"/>
  <c r="O4799" i="60"/>
  <c r="M4799" i="60"/>
  <c r="N4799" i="60" s="1"/>
  <c r="O4798" i="60"/>
  <c r="M4798" i="60"/>
  <c r="N4798" i="60" s="1"/>
  <c r="O4797" i="60"/>
  <c r="M4797" i="60"/>
  <c r="N4797" i="60" s="1"/>
  <c r="O4796" i="60"/>
  <c r="M4796" i="60"/>
  <c r="N4796" i="60" s="1"/>
  <c r="O4795" i="60"/>
  <c r="M4795" i="60"/>
  <c r="N4795" i="60" s="1"/>
  <c r="O4794" i="60"/>
  <c r="M4794" i="60"/>
  <c r="N4794" i="60" s="1"/>
  <c r="O4793" i="60"/>
  <c r="M4793" i="60"/>
  <c r="N4793" i="60" s="1"/>
  <c r="O4792" i="60"/>
  <c r="M4792" i="60"/>
  <c r="N4792" i="60" s="1"/>
  <c r="O4791" i="60"/>
  <c r="M4791" i="60"/>
  <c r="N4791" i="60" s="1"/>
  <c r="O4790" i="60"/>
  <c r="M4790" i="60"/>
  <c r="N4790" i="60" s="1"/>
  <c r="O4789" i="60"/>
  <c r="M4789" i="60"/>
  <c r="N4789" i="60" s="1"/>
  <c r="O4788" i="60"/>
  <c r="M4788" i="60"/>
  <c r="N4788" i="60" s="1"/>
  <c r="O4787" i="60"/>
  <c r="M4787" i="60"/>
  <c r="N4787" i="60" s="1"/>
  <c r="O4786" i="60"/>
  <c r="M4786" i="60"/>
  <c r="N4786" i="60" s="1"/>
  <c r="O4785" i="60"/>
  <c r="M4785" i="60"/>
  <c r="N4785" i="60" s="1"/>
  <c r="O4784" i="60"/>
  <c r="M4784" i="60"/>
  <c r="N4784" i="60" s="1"/>
  <c r="O4783" i="60"/>
  <c r="M4783" i="60"/>
  <c r="N4783" i="60" s="1"/>
  <c r="O4782" i="60"/>
  <c r="M4782" i="60"/>
  <c r="N4782" i="60" s="1"/>
  <c r="O4781" i="60"/>
  <c r="M4781" i="60"/>
  <c r="N4781" i="60" s="1"/>
  <c r="O4780" i="60"/>
  <c r="M4780" i="60"/>
  <c r="N4780" i="60" s="1"/>
  <c r="O4779" i="60"/>
  <c r="M4779" i="60"/>
  <c r="N4779" i="60" s="1"/>
  <c r="O4778" i="60"/>
  <c r="M4778" i="60"/>
  <c r="N4778" i="60" s="1"/>
  <c r="O4777" i="60"/>
  <c r="M4777" i="60"/>
  <c r="N4777" i="60" s="1"/>
  <c r="O4776" i="60"/>
  <c r="M4776" i="60"/>
  <c r="N4776" i="60" s="1"/>
  <c r="O4775" i="60"/>
  <c r="M4775" i="60"/>
  <c r="N4775" i="60" s="1"/>
  <c r="O4774" i="60"/>
  <c r="M4774" i="60"/>
  <c r="N4774" i="60" s="1"/>
  <c r="O4773" i="60"/>
  <c r="M4773" i="60"/>
  <c r="N4773" i="60" s="1"/>
  <c r="O4772" i="60"/>
  <c r="M4772" i="60"/>
  <c r="N4772" i="60" s="1"/>
  <c r="O4771" i="60"/>
  <c r="M4771" i="60"/>
  <c r="N4771" i="60" s="1"/>
  <c r="O4770" i="60"/>
  <c r="M4770" i="60"/>
  <c r="N4770" i="60" s="1"/>
  <c r="O4769" i="60"/>
  <c r="M4769" i="60"/>
  <c r="N4769" i="60" s="1"/>
  <c r="O4768" i="60"/>
  <c r="M4768" i="60"/>
  <c r="N4768" i="60" s="1"/>
  <c r="O4767" i="60"/>
  <c r="M4767" i="60"/>
  <c r="N4767" i="60" s="1"/>
  <c r="O4766" i="60"/>
  <c r="M4766" i="60"/>
  <c r="N4766" i="60" s="1"/>
  <c r="O4765" i="60"/>
  <c r="M4765" i="60"/>
  <c r="N4765" i="60" s="1"/>
  <c r="O4764" i="60"/>
  <c r="M4764" i="60"/>
  <c r="N4764" i="60" s="1"/>
  <c r="O4763" i="60"/>
  <c r="M4763" i="60"/>
  <c r="N4763" i="60" s="1"/>
  <c r="O4762" i="60"/>
  <c r="M4762" i="60"/>
  <c r="N4762" i="60" s="1"/>
  <c r="O4761" i="60"/>
  <c r="M4761" i="60"/>
  <c r="N4761" i="60" s="1"/>
  <c r="O4760" i="60"/>
  <c r="M4760" i="60"/>
  <c r="N4760" i="60" s="1"/>
  <c r="O4759" i="60"/>
  <c r="M4759" i="60"/>
  <c r="N4759" i="60" s="1"/>
  <c r="O4758" i="60"/>
  <c r="M4758" i="60"/>
  <c r="N4758" i="60" s="1"/>
  <c r="O4757" i="60"/>
  <c r="M4757" i="60"/>
  <c r="N4757" i="60" s="1"/>
  <c r="O4756" i="60"/>
  <c r="M4756" i="60"/>
  <c r="N4756" i="60" s="1"/>
  <c r="O4755" i="60"/>
  <c r="M4755" i="60"/>
  <c r="N4755" i="60" s="1"/>
  <c r="O4754" i="60"/>
  <c r="M4754" i="60"/>
  <c r="N4754" i="60" s="1"/>
  <c r="O4753" i="60"/>
  <c r="M4753" i="60"/>
  <c r="N4753" i="60" s="1"/>
  <c r="O4752" i="60"/>
  <c r="M4752" i="60"/>
  <c r="N4752" i="60" s="1"/>
  <c r="O4751" i="60"/>
  <c r="M4751" i="60"/>
  <c r="N4751" i="60" s="1"/>
  <c r="O4750" i="60"/>
  <c r="M4750" i="60"/>
  <c r="N4750" i="60" s="1"/>
  <c r="O4749" i="60"/>
  <c r="M4749" i="60"/>
  <c r="N4749" i="60" s="1"/>
  <c r="O4748" i="60"/>
  <c r="M4748" i="60"/>
  <c r="N4748" i="60" s="1"/>
  <c r="O4747" i="60"/>
  <c r="M4747" i="60"/>
  <c r="N4747" i="60" s="1"/>
  <c r="O4746" i="60"/>
  <c r="M4746" i="60"/>
  <c r="N4746" i="60" s="1"/>
  <c r="O4745" i="60"/>
  <c r="M4745" i="60"/>
  <c r="N4745" i="60" s="1"/>
  <c r="O4744" i="60"/>
  <c r="M4744" i="60"/>
  <c r="N4744" i="60" s="1"/>
  <c r="O4743" i="60"/>
  <c r="M4743" i="60"/>
  <c r="N4743" i="60" s="1"/>
  <c r="O4742" i="60"/>
  <c r="M4742" i="60"/>
  <c r="N4742" i="60" s="1"/>
  <c r="O4741" i="60"/>
  <c r="M4741" i="60"/>
  <c r="N4741" i="60" s="1"/>
  <c r="O4740" i="60"/>
  <c r="M4740" i="60"/>
  <c r="N4740" i="60" s="1"/>
  <c r="O4739" i="60"/>
  <c r="M4739" i="60"/>
  <c r="N4739" i="60" s="1"/>
  <c r="O4738" i="60"/>
  <c r="M4738" i="60"/>
  <c r="N4738" i="60" s="1"/>
  <c r="O4737" i="60"/>
  <c r="M4737" i="60"/>
  <c r="N4737" i="60" s="1"/>
  <c r="O4736" i="60"/>
  <c r="M4736" i="60"/>
  <c r="N4736" i="60" s="1"/>
  <c r="O4735" i="60"/>
  <c r="M4735" i="60"/>
  <c r="N4735" i="60" s="1"/>
  <c r="O4734" i="60"/>
  <c r="M4734" i="60"/>
  <c r="N4734" i="60" s="1"/>
  <c r="O4733" i="60"/>
  <c r="M4733" i="60"/>
  <c r="N4733" i="60" s="1"/>
  <c r="O4732" i="60"/>
  <c r="M4732" i="60"/>
  <c r="N4732" i="60" s="1"/>
  <c r="O4731" i="60"/>
  <c r="M4731" i="60"/>
  <c r="N4731" i="60" s="1"/>
  <c r="O4730" i="60"/>
  <c r="M4730" i="60"/>
  <c r="N4730" i="60" s="1"/>
  <c r="O4729" i="60"/>
  <c r="M4729" i="60"/>
  <c r="N4729" i="60" s="1"/>
  <c r="O4728" i="60"/>
  <c r="M4728" i="60"/>
  <c r="N4728" i="60" s="1"/>
  <c r="O4727" i="60"/>
  <c r="M4727" i="60"/>
  <c r="N4727" i="60" s="1"/>
  <c r="O4726" i="60"/>
  <c r="M4726" i="60"/>
  <c r="N4726" i="60" s="1"/>
  <c r="O4725" i="60"/>
  <c r="M4725" i="60"/>
  <c r="N4725" i="60" s="1"/>
  <c r="O4724" i="60"/>
  <c r="M4724" i="60"/>
  <c r="N4724" i="60" s="1"/>
  <c r="O4723" i="60"/>
  <c r="M4723" i="60"/>
  <c r="N4723" i="60" s="1"/>
  <c r="O4722" i="60"/>
  <c r="M4722" i="60"/>
  <c r="N4722" i="60" s="1"/>
  <c r="O4721" i="60"/>
  <c r="M4721" i="60"/>
  <c r="N4721" i="60" s="1"/>
  <c r="O4720" i="60"/>
  <c r="M4720" i="60"/>
  <c r="N4720" i="60" s="1"/>
  <c r="O4719" i="60"/>
  <c r="M4719" i="60"/>
  <c r="N4719" i="60" s="1"/>
  <c r="O4718" i="60"/>
  <c r="M4718" i="60"/>
  <c r="N4718" i="60" s="1"/>
  <c r="O4717" i="60"/>
  <c r="M4717" i="60"/>
  <c r="N4717" i="60" s="1"/>
  <c r="O4716" i="60"/>
  <c r="M4716" i="60"/>
  <c r="N4716" i="60" s="1"/>
  <c r="O4715" i="60"/>
  <c r="M4715" i="60"/>
  <c r="N4715" i="60" s="1"/>
  <c r="O4714" i="60"/>
  <c r="M4714" i="60"/>
  <c r="N4714" i="60" s="1"/>
  <c r="O4713" i="60"/>
  <c r="M4713" i="60"/>
  <c r="N4713" i="60" s="1"/>
  <c r="O4712" i="60"/>
  <c r="M4712" i="60"/>
  <c r="N4712" i="60" s="1"/>
  <c r="O4711" i="60"/>
  <c r="M4711" i="60"/>
  <c r="N4711" i="60" s="1"/>
  <c r="O4710" i="60"/>
  <c r="M4710" i="60"/>
  <c r="N4710" i="60" s="1"/>
  <c r="O4709" i="60"/>
  <c r="M4709" i="60"/>
  <c r="N4709" i="60" s="1"/>
  <c r="O4708" i="60"/>
  <c r="M4708" i="60"/>
  <c r="N4708" i="60" s="1"/>
  <c r="O4707" i="60"/>
  <c r="M4707" i="60"/>
  <c r="N4707" i="60" s="1"/>
  <c r="O4706" i="60"/>
  <c r="M4706" i="60"/>
  <c r="N4706" i="60" s="1"/>
  <c r="O4705" i="60"/>
  <c r="M4705" i="60"/>
  <c r="N4705" i="60" s="1"/>
  <c r="O4704" i="60"/>
  <c r="M4704" i="60"/>
  <c r="N4704" i="60" s="1"/>
  <c r="O4703" i="60"/>
  <c r="M4703" i="60"/>
  <c r="N4703" i="60" s="1"/>
  <c r="O4702" i="60"/>
  <c r="M4702" i="60"/>
  <c r="N4702" i="60" s="1"/>
  <c r="O4701" i="60"/>
  <c r="M4701" i="60"/>
  <c r="N4701" i="60" s="1"/>
  <c r="O4700" i="60"/>
  <c r="M4700" i="60"/>
  <c r="N4700" i="60" s="1"/>
  <c r="O4699" i="60"/>
  <c r="M4699" i="60"/>
  <c r="N4699" i="60" s="1"/>
  <c r="O4698" i="60"/>
  <c r="M4698" i="60"/>
  <c r="N4698" i="60" s="1"/>
  <c r="O4697" i="60"/>
  <c r="M4697" i="60"/>
  <c r="N4697" i="60" s="1"/>
  <c r="O4696" i="60"/>
  <c r="M4696" i="60"/>
  <c r="N4696" i="60" s="1"/>
  <c r="O4695" i="60"/>
  <c r="M4695" i="60"/>
  <c r="N4695" i="60" s="1"/>
  <c r="O4694" i="60"/>
  <c r="M4694" i="60"/>
  <c r="N4694" i="60" s="1"/>
  <c r="O4693" i="60"/>
  <c r="M4693" i="60"/>
  <c r="N4693" i="60" s="1"/>
  <c r="O4692" i="60"/>
  <c r="M4692" i="60"/>
  <c r="N4692" i="60" s="1"/>
  <c r="O4691" i="60"/>
  <c r="M4691" i="60"/>
  <c r="N4691" i="60" s="1"/>
  <c r="O4690" i="60"/>
  <c r="M4690" i="60"/>
  <c r="N4690" i="60" s="1"/>
  <c r="O4689" i="60"/>
  <c r="M4689" i="60"/>
  <c r="N4689" i="60" s="1"/>
  <c r="O4688" i="60"/>
  <c r="M4688" i="60"/>
  <c r="N4688" i="60" s="1"/>
  <c r="O4687" i="60"/>
  <c r="M4687" i="60"/>
  <c r="N4687" i="60" s="1"/>
  <c r="O4686" i="60"/>
  <c r="M4686" i="60"/>
  <c r="N4686" i="60" s="1"/>
  <c r="O4685" i="60"/>
  <c r="M4685" i="60"/>
  <c r="N4685" i="60" s="1"/>
  <c r="O4684" i="60"/>
  <c r="M4684" i="60"/>
  <c r="N4684" i="60" s="1"/>
  <c r="O4683" i="60"/>
  <c r="M4683" i="60"/>
  <c r="N4683" i="60" s="1"/>
  <c r="O4682" i="60"/>
  <c r="M4682" i="60"/>
  <c r="N4682" i="60" s="1"/>
  <c r="O4681" i="60"/>
  <c r="M4681" i="60"/>
  <c r="N4681" i="60" s="1"/>
  <c r="O4680" i="60"/>
  <c r="M4680" i="60"/>
  <c r="N4680" i="60" s="1"/>
  <c r="O4679" i="60"/>
  <c r="M4679" i="60"/>
  <c r="N4679" i="60" s="1"/>
  <c r="O4678" i="60"/>
  <c r="M4678" i="60"/>
  <c r="N4678" i="60" s="1"/>
  <c r="O4677" i="60"/>
  <c r="M4677" i="60"/>
  <c r="N4677" i="60" s="1"/>
  <c r="O4676" i="60"/>
  <c r="M4676" i="60"/>
  <c r="N4676" i="60" s="1"/>
  <c r="O4675" i="60"/>
  <c r="M4675" i="60"/>
  <c r="N4675" i="60" s="1"/>
  <c r="O4674" i="60"/>
  <c r="M4674" i="60"/>
  <c r="N4674" i="60" s="1"/>
  <c r="O4673" i="60"/>
  <c r="M4673" i="60"/>
  <c r="N4673" i="60" s="1"/>
  <c r="O4672" i="60"/>
  <c r="M4672" i="60"/>
  <c r="N4672" i="60" s="1"/>
  <c r="O4671" i="60"/>
  <c r="M4671" i="60"/>
  <c r="N4671" i="60" s="1"/>
  <c r="O4670" i="60"/>
  <c r="M4670" i="60"/>
  <c r="N4670" i="60" s="1"/>
  <c r="O4669" i="60"/>
  <c r="M4669" i="60"/>
  <c r="N4669" i="60" s="1"/>
  <c r="O4668" i="60"/>
  <c r="M4668" i="60"/>
  <c r="N4668" i="60" s="1"/>
  <c r="O4667" i="60"/>
  <c r="M4667" i="60"/>
  <c r="N4667" i="60" s="1"/>
  <c r="O4666" i="60"/>
  <c r="M4666" i="60"/>
  <c r="N4666" i="60" s="1"/>
  <c r="O4665" i="60"/>
  <c r="M4665" i="60"/>
  <c r="N4665" i="60" s="1"/>
  <c r="O4664" i="60"/>
  <c r="M4664" i="60"/>
  <c r="N4664" i="60" s="1"/>
  <c r="O4663" i="60"/>
  <c r="M4663" i="60"/>
  <c r="N4663" i="60" s="1"/>
  <c r="O4662" i="60"/>
  <c r="M4662" i="60"/>
  <c r="N4662" i="60" s="1"/>
  <c r="O4661" i="60"/>
  <c r="M4661" i="60"/>
  <c r="N4661" i="60" s="1"/>
  <c r="O4660" i="60"/>
  <c r="M4660" i="60"/>
  <c r="N4660" i="60" s="1"/>
  <c r="O4659" i="60"/>
  <c r="M4659" i="60"/>
  <c r="N4659" i="60" s="1"/>
  <c r="O4658" i="60"/>
  <c r="M4658" i="60"/>
  <c r="N4658" i="60" s="1"/>
  <c r="O4657" i="60"/>
  <c r="M4657" i="60"/>
  <c r="N4657" i="60" s="1"/>
  <c r="O4656" i="60"/>
  <c r="M4656" i="60"/>
  <c r="N4656" i="60" s="1"/>
  <c r="O4655" i="60"/>
  <c r="M4655" i="60"/>
  <c r="N4655" i="60" s="1"/>
  <c r="O4654" i="60"/>
  <c r="M4654" i="60"/>
  <c r="N4654" i="60" s="1"/>
  <c r="O4653" i="60"/>
  <c r="M4653" i="60"/>
  <c r="N4653" i="60" s="1"/>
  <c r="O4652" i="60"/>
  <c r="M4652" i="60"/>
  <c r="N4652" i="60" s="1"/>
  <c r="O4651" i="60"/>
  <c r="M4651" i="60"/>
  <c r="N4651" i="60" s="1"/>
  <c r="O4650" i="60"/>
  <c r="M4650" i="60"/>
  <c r="N4650" i="60" s="1"/>
  <c r="O4649" i="60"/>
  <c r="M4649" i="60"/>
  <c r="N4649" i="60" s="1"/>
  <c r="O4648" i="60"/>
  <c r="M4648" i="60"/>
  <c r="N4648" i="60" s="1"/>
  <c r="O4647" i="60"/>
  <c r="M4647" i="60"/>
  <c r="N4647" i="60" s="1"/>
  <c r="O4646" i="60"/>
  <c r="M4646" i="60"/>
  <c r="N4646" i="60" s="1"/>
  <c r="O4645" i="60"/>
  <c r="M4645" i="60"/>
  <c r="N4645" i="60" s="1"/>
  <c r="O4644" i="60"/>
  <c r="M4644" i="60"/>
  <c r="N4644" i="60" s="1"/>
  <c r="O4643" i="60"/>
  <c r="M4643" i="60"/>
  <c r="N4643" i="60" s="1"/>
  <c r="O4642" i="60"/>
  <c r="M4642" i="60"/>
  <c r="N4642" i="60" s="1"/>
  <c r="O4641" i="60"/>
  <c r="M4641" i="60"/>
  <c r="N4641" i="60" s="1"/>
  <c r="O4640" i="60"/>
  <c r="M4640" i="60"/>
  <c r="N4640" i="60" s="1"/>
  <c r="O4639" i="60"/>
  <c r="M4639" i="60"/>
  <c r="N4639" i="60" s="1"/>
  <c r="O4638" i="60"/>
  <c r="M4638" i="60"/>
  <c r="N4638" i="60" s="1"/>
  <c r="O4637" i="60"/>
  <c r="M4637" i="60"/>
  <c r="N4637" i="60" s="1"/>
  <c r="O4636" i="60"/>
  <c r="M4636" i="60"/>
  <c r="N4636" i="60" s="1"/>
  <c r="O4635" i="60"/>
  <c r="M4635" i="60"/>
  <c r="N4635" i="60" s="1"/>
  <c r="O4634" i="60"/>
  <c r="M4634" i="60"/>
  <c r="N4634" i="60" s="1"/>
  <c r="O4633" i="60"/>
  <c r="M4633" i="60"/>
  <c r="N4633" i="60" s="1"/>
  <c r="O4632" i="60"/>
  <c r="M4632" i="60"/>
  <c r="N4632" i="60" s="1"/>
  <c r="O4631" i="60"/>
  <c r="M4631" i="60"/>
  <c r="N4631" i="60" s="1"/>
  <c r="O4630" i="60"/>
  <c r="M4630" i="60"/>
  <c r="N4630" i="60" s="1"/>
  <c r="O4629" i="60"/>
  <c r="M4629" i="60"/>
  <c r="N4629" i="60" s="1"/>
  <c r="O4628" i="60"/>
  <c r="M4628" i="60"/>
  <c r="N4628" i="60" s="1"/>
  <c r="O4627" i="60"/>
  <c r="M4627" i="60"/>
  <c r="N4627" i="60" s="1"/>
  <c r="O4626" i="60"/>
  <c r="M4626" i="60"/>
  <c r="N4626" i="60" s="1"/>
  <c r="O4625" i="60"/>
  <c r="M4625" i="60"/>
  <c r="N4625" i="60" s="1"/>
  <c r="O4624" i="60"/>
  <c r="M4624" i="60"/>
  <c r="N4624" i="60" s="1"/>
  <c r="O4623" i="60"/>
  <c r="M4623" i="60"/>
  <c r="N4623" i="60" s="1"/>
  <c r="O4622" i="60"/>
  <c r="M4622" i="60"/>
  <c r="N4622" i="60" s="1"/>
  <c r="O4621" i="60"/>
  <c r="M4621" i="60"/>
  <c r="N4621" i="60" s="1"/>
  <c r="O4620" i="60"/>
  <c r="M4620" i="60"/>
  <c r="N4620" i="60" s="1"/>
  <c r="O4619" i="60"/>
  <c r="M4619" i="60"/>
  <c r="N4619" i="60" s="1"/>
  <c r="O4618" i="60"/>
  <c r="M4618" i="60"/>
  <c r="N4618" i="60" s="1"/>
  <c r="O4617" i="60"/>
  <c r="M4617" i="60"/>
  <c r="N4617" i="60" s="1"/>
  <c r="O4616" i="60"/>
  <c r="M4616" i="60"/>
  <c r="N4616" i="60" s="1"/>
  <c r="O4615" i="60"/>
  <c r="M4615" i="60"/>
  <c r="N4615" i="60" s="1"/>
  <c r="O4614" i="60"/>
  <c r="M4614" i="60"/>
  <c r="N4614" i="60" s="1"/>
  <c r="O4613" i="60"/>
  <c r="M4613" i="60"/>
  <c r="N4613" i="60" s="1"/>
  <c r="O4612" i="60"/>
  <c r="M4612" i="60"/>
  <c r="N4612" i="60" s="1"/>
  <c r="O4611" i="60"/>
  <c r="M4611" i="60"/>
  <c r="N4611" i="60" s="1"/>
  <c r="O4610" i="60"/>
  <c r="M4610" i="60"/>
  <c r="N4610" i="60" s="1"/>
  <c r="O4609" i="60"/>
  <c r="M4609" i="60"/>
  <c r="N4609" i="60" s="1"/>
  <c r="O4608" i="60"/>
  <c r="M4608" i="60"/>
  <c r="N4608" i="60" s="1"/>
  <c r="O4607" i="60"/>
  <c r="M4607" i="60"/>
  <c r="N4607" i="60" s="1"/>
  <c r="O4606" i="60"/>
  <c r="M4606" i="60"/>
  <c r="N4606" i="60" s="1"/>
  <c r="O4605" i="60"/>
  <c r="M4605" i="60"/>
  <c r="N4605" i="60" s="1"/>
  <c r="O4604" i="60"/>
  <c r="M4604" i="60"/>
  <c r="N4604" i="60" s="1"/>
  <c r="O4603" i="60"/>
  <c r="M4603" i="60"/>
  <c r="N4603" i="60" s="1"/>
  <c r="O4602" i="60"/>
  <c r="M4602" i="60"/>
  <c r="N4602" i="60" s="1"/>
  <c r="O4601" i="60"/>
  <c r="M4601" i="60"/>
  <c r="N4601" i="60" s="1"/>
  <c r="O4600" i="60"/>
  <c r="M4600" i="60"/>
  <c r="N4600" i="60" s="1"/>
  <c r="O4599" i="60"/>
  <c r="M4599" i="60"/>
  <c r="N4599" i="60" s="1"/>
  <c r="O4598" i="60"/>
  <c r="M4598" i="60"/>
  <c r="N4598" i="60" s="1"/>
  <c r="O4597" i="60"/>
  <c r="M4597" i="60"/>
  <c r="N4597" i="60" s="1"/>
  <c r="O4596" i="60"/>
  <c r="M4596" i="60"/>
  <c r="N4596" i="60" s="1"/>
  <c r="O4595" i="60"/>
  <c r="M4595" i="60"/>
  <c r="N4595" i="60" s="1"/>
  <c r="O4594" i="60"/>
  <c r="M4594" i="60"/>
  <c r="N4594" i="60" s="1"/>
  <c r="O4593" i="60"/>
  <c r="M4593" i="60"/>
  <c r="N4593" i="60" s="1"/>
  <c r="O4592" i="60"/>
  <c r="M4592" i="60"/>
  <c r="N4592" i="60" s="1"/>
  <c r="O4591" i="60"/>
  <c r="M4591" i="60"/>
  <c r="N4591" i="60" s="1"/>
  <c r="O4590" i="60"/>
  <c r="M4590" i="60"/>
  <c r="N4590" i="60" s="1"/>
  <c r="O4589" i="60"/>
  <c r="M4589" i="60"/>
  <c r="N4589" i="60" s="1"/>
  <c r="O4588" i="60"/>
  <c r="M4588" i="60"/>
  <c r="N4588" i="60" s="1"/>
  <c r="O4587" i="60"/>
  <c r="M4587" i="60"/>
  <c r="N4587" i="60" s="1"/>
  <c r="O4586" i="60"/>
  <c r="M4586" i="60"/>
  <c r="N4586" i="60" s="1"/>
  <c r="O4585" i="60"/>
  <c r="M4585" i="60"/>
  <c r="N4585" i="60" s="1"/>
  <c r="O4584" i="60"/>
  <c r="M4584" i="60"/>
  <c r="N4584" i="60" s="1"/>
  <c r="O4583" i="60"/>
  <c r="M4583" i="60"/>
  <c r="N4583" i="60" s="1"/>
  <c r="O4582" i="60"/>
  <c r="M4582" i="60"/>
  <c r="N4582" i="60" s="1"/>
  <c r="O4581" i="60"/>
  <c r="M4581" i="60"/>
  <c r="N4581" i="60" s="1"/>
  <c r="O4580" i="60"/>
  <c r="M4580" i="60"/>
  <c r="N4580" i="60" s="1"/>
  <c r="O4579" i="60"/>
  <c r="M4579" i="60"/>
  <c r="N4579" i="60" s="1"/>
  <c r="O4578" i="60"/>
  <c r="M4578" i="60"/>
  <c r="N4578" i="60" s="1"/>
  <c r="O4577" i="60"/>
  <c r="M4577" i="60"/>
  <c r="N4577" i="60" s="1"/>
  <c r="O4576" i="60"/>
  <c r="M4576" i="60"/>
  <c r="N4576" i="60" s="1"/>
  <c r="O4575" i="60"/>
  <c r="M4575" i="60"/>
  <c r="N4575" i="60" s="1"/>
  <c r="O4574" i="60"/>
  <c r="M4574" i="60"/>
  <c r="N4574" i="60" s="1"/>
  <c r="O4573" i="60"/>
  <c r="M4573" i="60"/>
  <c r="N4573" i="60" s="1"/>
  <c r="O4572" i="60"/>
  <c r="M4572" i="60"/>
  <c r="N4572" i="60" s="1"/>
  <c r="O4571" i="60"/>
  <c r="M4571" i="60"/>
  <c r="N4571" i="60" s="1"/>
  <c r="O4570" i="60"/>
  <c r="M4570" i="60"/>
  <c r="N4570" i="60" s="1"/>
  <c r="O4569" i="60"/>
  <c r="M4569" i="60"/>
  <c r="N4569" i="60" s="1"/>
  <c r="O4568" i="60"/>
  <c r="M4568" i="60"/>
  <c r="N4568" i="60" s="1"/>
  <c r="O4567" i="60"/>
  <c r="M4567" i="60"/>
  <c r="N4567" i="60" s="1"/>
  <c r="O4566" i="60"/>
  <c r="M4566" i="60"/>
  <c r="N4566" i="60" s="1"/>
  <c r="O4565" i="60"/>
  <c r="M4565" i="60"/>
  <c r="N4565" i="60" s="1"/>
  <c r="O4564" i="60"/>
  <c r="M4564" i="60"/>
  <c r="N4564" i="60" s="1"/>
  <c r="O4563" i="60"/>
  <c r="M4563" i="60"/>
  <c r="N4563" i="60" s="1"/>
  <c r="O4562" i="60"/>
  <c r="M4562" i="60"/>
  <c r="N4562" i="60" s="1"/>
  <c r="O4561" i="60"/>
  <c r="M4561" i="60"/>
  <c r="N4561" i="60" s="1"/>
  <c r="O4560" i="60"/>
  <c r="M4560" i="60"/>
  <c r="N4560" i="60" s="1"/>
  <c r="O4559" i="60"/>
  <c r="M4559" i="60"/>
  <c r="N4559" i="60" s="1"/>
  <c r="O4558" i="60"/>
  <c r="M4558" i="60"/>
  <c r="N4558" i="60" s="1"/>
  <c r="O4557" i="60"/>
  <c r="M4557" i="60"/>
  <c r="N4557" i="60" s="1"/>
  <c r="O4556" i="60"/>
  <c r="M4556" i="60"/>
  <c r="N4556" i="60" s="1"/>
  <c r="O4555" i="60"/>
  <c r="M4555" i="60"/>
  <c r="N4555" i="60" s="1"/>
  <c r="O4554" i="60"/>
  <c r="M4554" i="60"/>
  <c r="N4554" i="60" s="1"/>
  <c r="O4553" i="60"/>
  <c r="M4553" i="60"/>
  <c r="N4553" i="60" s="1"/>
  <c r="O4552" i="60"/>
  <c r="M4552" i="60"/>
  <c r="N4552" i="60" s="1"/>
  <c r="O4551" i="60"/>
  <c r="M4551" i="60"/>
  <c r="N4551" i="60" s="1"/>
  <c r="O4550" i="60"/>
  <c r="M4550" i="60"/>
  <c r="N4550" i="60" s="1"/>
  <c r="O4549" i="60"/>
  <c r="M4549" i="60"/>
  <c r="N4549" i="60" s="1"/>
  <c r="O4548" i="60"/>
  <c r="M4548" i="60"/>
  <c r="N4548" i="60" s="1"/>
  <c r="O4547" i="60"/>
  <c r="M4547" i="60"/>
  <c r="N4547" i="60" s="1"/>
  <c r="O4546" i="60"/>
  <c r="M4546" i="60"/>
  <c r="N4546" i="60" s="1"/>
  <c r="O4545" i="60"/>
  <c r="M4545" i="60"/>
  <c r="N4545" i="60" s="1"/>
  <c r="O4544" i="60"/>
  <c r="M4544" i="60"/>
  <c r="N4544" i="60" s="1"/>
  <c r="O4543" i="60"/>
  <c r="M4543" i="60"/>
  <c r="N4543" i="60" s="1"/>
  <c r="O4542" i="60"/>
  <c r="M4542" i="60"/>
  <c r="N4542" i="60" s="1"/>
  <c r="O4541" i="60"/>
  <c r="M4541" i="60"/>
  <c r="N4541" i="60" s="1"/>
  <c r="O4540" i="60"/>
  <c r="M4540" i="60"/>
  <c r="N4540" i="60" s="1"/>
  <c r="O4539" i="60"/>
  <c r="M4539" i="60"/>
  <c r="N4539" i="60" s="1"/>
  <c r="O4538" i="60"/>
  <c r="M4538" i="60"/>
  <c r="N4538" i="60" s="1"/>
  <c r="O4537" i="60"/>
  <c r="M4537" i="60"/>
  <c r="N4537" i="60" s="1"/>
  <c r="O4536" i="60"/>
  <c r="M4536" i="60"/>
  <c r="N4536" i="60" s="1"/>
  <c r="O4535" i="60"/>
  <c r="M4535" i="60"/>
  <c r="N4535" i="60" s="1"/>
  <c r="O4534" i="60"/>
  <c r="M4534" i="60"/>
  <c r="N4534" i="60" s="1"/>
  <c r="O4533" i="60"/>
  <c r="M4533" i="60"/>
  <c r="N4533" i="60" s="1"/>
  <c r="O4532" i="60"/>
  <c r="M4532" i="60"/>
  <c r="N4532" i="60" s="1"/>
  <c r="O4531" i="60"/>
  <c r="M4531" i="60"/>
  <c r="N4531" i="60" s="1"/>
  <c r="O4530" i="60"/>
  <c r="M4530" i="60"/>
  <c r="N4530" i="60" s="1"/>
  <c r="O4529" i="60"/>
  <c r="M4529" i="60"/>
  <c r="N4529" i="60" s="1"/>
  <c r="O4528" i="60"/>
  <c r="M4528" i="60"/>
  <c r="N4528" i="60" s="1"/>
  <c r="O4527" i="60"/>
  <c r="M4527" i="60"/>
  <c r="N4527" i="60" s="1"/>
  <c r="O4526" i="60"/>
  <c r="M4526" i="60"/>
  <c r="N4526" i="60" s="1"/>
  <c r="O4525" i="60"/>
  <c r="M4525" i="60"/>
  <c r="N4525" i="60" s="1"/>
  <c r="O4524" i="60"/>
  <c r="M4524" i="60"/>
  <c r="N4524" i="60" s="1"/>
  <c r="O4523" i="60"/>
  <c r="M4523" i="60"/>
  <c r="N4523" i="60" s="1"/>
  <c r="O4522" i="60"/>
  <c r="M4522" i="60"/>
  <c r="N4522" i="60" s="1"/>
  <c r="O4521" i="60"/>
  <c r="M4521" i="60"/>
  <c r="N4521" i="60" s="1"/>
  <c r="O4520" i="60"/>
  <c r="M4520" i="60"/>
  <c r="N4520" i="60" s="1"/>
  <c r="O4519" i="60"/>
  <c r="M4519" i="60"/>
  <c r="N4519" i="60" s="1"/>
  <c r="O4518" i="60"/>
  <c r="M4518" i="60"/>
  <c r="N4518" i="60" s="1"/>
  <c r="O4517" i="60"/>
  <c r="M4517" i="60"/>
  <c r="N4517" i="60" s="1"/>
  <c r="O4516" i="60"/>
  <c r="M4516" i="60"/>
  <c r="N4516" i="60" s="1"/>
  <c r="O4515" i="60"/>
  <c r="M4515" i="60"/>
  <c r="N4515" i="60" s="1"/>
  <c r="O4514" i="60"/>
  <c r="M4514" i="60"/>
  <c r="N4514" i="60" s="1"/>
  <c r="O4513" i="60"/>
  <c r="M4513" i="60"/>
  <c r="N4513" i="60" s="1"/>
  <c r="O4512" i="60"/>
  <c r="M4512" i="60"/>
  <c r="N4512" i="60" s="1"/>
  <c r="O4511" i="60"/>
  <c r="M4511" i="60"/>
  <c r="N4511" i="60" s="1"/>
  <c r="O4510" i="60"/>
  <c r="M4510" i="60"/>
  <c r="N4510" i="60" s="1"/>
  <c r="O4509" i="60"/>
  <c r="M4509" i="60"/>
  <c r="N4509" i="60" s="1"/>
  <c r="O4508" i="60"/>
  <c r="M4508" i="60"/>
  <c r="N4508" i="60" s="1"/>
  <c r="O4507" i="60"/>
  <c r="M4507" i="60"/>
  <c r="N4507" i="60" s="1"/>
  <c r="O4506" i="60"/>
  <c r="M4506" i="60"/>
  <c r="N4506" i="60" s="1"/>
  <c r="O4505" i="60"/>
  <c r="M4505" i="60"/>
  <c r="N4505" i="60" s="1"/>
  <c r="O4504" i="60"/>
  <c r="M4504" i="60"/>
  <c r="N4504" i="60" s="1"/>
  <c r="O4503" i="60"/>
  <c r="M4503" i="60"/>
  <c r="N4503" i="60" s="1"/>
  <c r="O4502" i="60"/>
  <c r="M4502" i="60"/>
  <c r="N4502" i="60" s="1"/>
  <c r="O4501" i="60"/>
  <c r="M4501" i="60"/>
  <c r="N4501" i="60" s="1"/>
  <c r="O4500" i="60"/>
  <c r="M4500" i="60"/>
  <c r="N4500" i="60" s="1"/>
  <c r="O4499" i="60"/>
  <c r="M4499" i="60"/>
  <c r="N4499" i="60" s="1"/>
  <c r="O4498" i="60"/>
  <c r="M4498" i="60"/>
  <c r="N4498" i="60" s="1"/>
  <c r="O4497" i="60"/>
  <c r="M4497" i="60"/>
  <c r="N4497" i="60" s="1"/>
  <c r="O4496" i="60"/>
  <c r="M4496" i="60"/>
  <c r="N4496" i="60" s="1"/>
  <c r="O4495" i="60"/>
  <c r="M4495" i="60"/>
  <c r="N4495" i="60" s="1"/>
  <c r="O4494" i="60"/>
  <c r="M4494" i="60"/>
  <c r="N4494" i="60" s="1"/>
  <c r="O4493" i="60"/>
  <c r="M4493" i="60"/>
  <c r="N4493" i="60" s="1"/>
  <c r="O4492" i="60"/>
  <c r="M4492" i="60"/>
  <c r="N4492" i="60" s="1"/>
  <c r="O4491" i="60"/>
  <c r="M4491" i="60"/>
  <c r="N4491" i="60" s="1"/>
  <c r="O4490" i="60"/>
  <c r="M4490" i="60"/>
  <c r="N4490" i="60" s="1"/>
  <c r="O4489" i="60"/>
  <c r="M4489" i="60"/>
  <c r="N4489" i="60" s="1"/>
  <c r="O4488" i="60"/>
  <c r="M4488" i="60"/>
  <c r="N4488" i="60" s="1"/>
  <c r="O4487" i="60"/>
  <c r="M4487" i="60"/>
  <c r="N4487" i="60" s="1"/>
  <c r="O4486" i="60"/>
  <c r="M4486" i="60"/>
  <c r="N4486" i="60" s="1"/>
  <c r="O4485" i="60"/>
  <c r="M4485" i="60"/>
  <c r="N4485" i="60" s="1"/>
  <c r="O4484" i="60"/>
  <c r="M4484" i="60"/>
  <c r="N4484" i="60" s="1"/>
  <c r="O4483" i="60"/>
  <c r="M4483" i="60"/>
  <c r="N4483" i="60" s="1"/>
  <c r="O4482" i="60"/>
  <c r="M4482" i="60"/>
  <c r="N4482" i="60" s="1"/>
  <c r="O4481" i="60"/>
  <c r="M4481" i="60"/>
  <c r="N4481" i="60" s="1"/>
  <c r="O4480" i="60"/>
  <c r="M4480" i="60"/>
  <c r="N4480" i="60" s="1"/>
  <c r="O4479" i="60"/>
  <c r="M4479" i="60"/>
  <c r="N4479" i="60" s="1"/>
  <c r="O4478" i="60"/>
  <c r="M4478" i="60"/>
  <c r="N4478" i="60" s="1"/>
  <c r="O4477" i="60"/>
  <c r="M4477" i="60"/>
  <c r="N4477" i="60" s="1"/>
  <c r="O4476" i="60"/>
  <c r="M4476" i="60"/>
  <c r="N4476" i="60" s="1"/>
  <c r="O4475" i="60"/>
  <c r="M4475" i="60"/>
  <c r="N4475" i="60" s="1"/>
  <c r="O4474" i="60"/>
  <c r="M4474" i="60"/>
  <c r="N4474" i="60" s="1"/>
  <c r="O4473" i="60"/>
  <c r="M4473" i="60"/>
  <c r="N4473" i="60" s="1"/>
  <c r="O4472" i="60"/>
  <c r="M4472" i="60"/>
  <c r="N4472" i="60" s="1"/>
  <c r="O4471" i="60"/>
  <c r="M4471" i="60"/>
  <c r="N4471" i="60" s="1"/>
  <c r="O4470" i="60"/>
  <c r="M4470" i="60"/>
  <c r="N4470" i="60" s="1"/>
  <c r="O4469" i="60"/>
  <c r="M4469" i="60"/>
  <c r="N4469" i="60" s="1"/>
  <c r="O4468" i="60"/>
  <c r="M4468" i="60"/>
  <c r="N4468" i="60" s="1"/>
  <c r="O4467" i="60"/>
  <c r="M4467" i="60"/>
  <c r="N4467" i="60" s="1"/>
  <c r="O4466" i="60"/>
  <c r="M4466" i="60"/>
  <c r="N4466" i="60" s="1"/>
  <c r="O4465" i="60"/>
  <c r="M4465" i="60"/>
  <c r="N4465" i="60" s="1"/>
  <c r="O4464" i="60"/>
  <c r="M4464" i="60"/>
  <c r="N4464" i="60" s="1"/>
  <c r="O4463" i="60"/>
  <c r="M4463" i="60"/>
  <c r="N4463" i="60" s="1"/>
  <c r="O4462" i="60"/>
  <c r="M4462" i="60"/>
  <c r="N4462" i="60" s="1"/>
  <c r="O4461" i="60"/>
  <c r="M4461" i="60"/>
  <c r="N4461" i="60" s="1"/>
  <c r="O4460" i="60"/>
  <c r="M4460" i="60"/>
  <c r="N4460" i="60" s="1"/>
  <c r="O4459" i="60"/>
  <c r="M4459" i="60"/>
  <c r="N4459" i="60" s="1"/>
  <c r="O4458" i="60"/>
  <c r="M4458" i="60"/>
  <c r="N4458" i="60" s="1"/>
  <c r="O4457" i="60"/>
  <c r="M4457" i="60"/>
  <c r="N4457" i="60" s="1"/>
  <c r="O4456" i="60"/>
  <c r="M4456" i="60"/>
  <c r="N4456" i="60" s="1"/>
  <c r="O4455" i="60"/>
  <c r="M4455" i="60"/>
  <c r="N4455" i="60" s="1"/>
  <c r="O4454" i="60"/>
  <c r="M4454" i="60"/>
  <c r="N4454" i="60" s="1"/>
  <c r="O4453" i="60"/>
  <c r="M4453" i="60"/>
  <c r="N4453" i="60" s="1"/>
  <c r="O4452" i="60"/>
  <c r="M4452" i="60"/>
  <c r="N4452" i="60" s="1"/>
  <c r="O4451" i="60"/>
  <c r="M4451" i="60"/>
  <c r="N4451" i="60" s="1"/>
  <c r="O4450" i="60"/>
  <c r="M4450" i="60"/>
  <c r="N4450" i="60" s="1"/>
  <c r="O4449" i="60"/>
  <c r="M4449" i="60"/>
  <c r="N4449" i="60" s="1"/>
  <c r="O4448" i="60"/>
  <c r="M4448" i="60"/>
  <c r="N4448" i="60" s="1"/>
  <c r="O4447" i="60"/>
  <c r="M4447" i="60"/>
  <c r="N4447" i="60" s="1"/>
  <c r="O4446" i="60"/>
  <c r="M4446" i="60"/>
  <c r="N4446" i="60" s="1"/>
  <c r="O4445" i="60"/>
  <c r="M4445" i="60"/>
  <c r="N4445" i="60" s="1"/>
  <c r="O4444" i="60"/>
  <c r="M4444" i="60"/>
  <c r="N4444" i="60" s="1"/>
  <c r="O4443" i="60"/>
  <c r="M4443" i="60"/>
  <c r="N4443" i="60" s="1"/>
  <c r="O4442" i="60"/>
  <c r="M4442" i="60"/>
  <c r="N4442" i="60" s="1"/>
  <c r="O4441" i="60"/>
  <c r="M4441" i="60"/>
  <c r="N4441" i="60" s="1"/>
  <c r="O4440" i="60"/>
  <c r="M4440" i="60"/>
  <c r="N4440" i="60" s="1"/>
  <c r="O4439" i="60"/>
  <c r="M4439" i="60"/>
  <c r="N4439" i="60" s="1"/>
  <c r="O4438" i="60"/>
  <c r="M4438" i="60"/>
  <c r="N4438" i="60" s="1"/>
  <c r="O4437" i="60"/>
  <c r="M4437" i="60"/>
  <c r="N4437" i="60" s="1"/>
  <c r="O4436" i="60"/>
  <c r="M4436" i="60"/>
  <c r="N4436" i="60" s="1"/>
  <c r="O4435" i="60"/>
  <c r="M4435" i="60"/>
  <c r="N4435" i="60" s="1"/>
  <c r="O4434" i="60"/>
  <c r="M4434" i="60"/>
  <c r="N4434" i="60" s="1"/>
  <c r="O4433" i="60"/>
  <c r="M4433" i="60"/>
  <c r="N4433" i="60" s="1"/>
  <c r="O4432" i="60"/>
  <c r="M4432" i="60"/>
  <c r="N4432" i="60" s="1"/>
  <c r="O4431" i="60"/>
  <c r="M4431" i="60"/>
  <c r="N4431" i="60" s="1"/>
  <c r="O4430" i="60"/>
  <c r="M4430" i="60"/>
  <c r="N4430" i="60" s="1"/>
  <c r="O4429" i="60"/>
  <c r="M4429" i="60"/>
  <c r="N4429" i="60" s="1"/>
  <c r="O4428" i="60"/>
  <c r="M4428" i="60"/>
  <c r="N4428" i="60" s="1"/>
  <c r="O4427" i="60"/>
  <c r="M4427" i="60"/>
  <c r="N4427" i="60" s="1"/>
  <c r="O4426" i="60"/>
  <c r="M4426" i="60"/>
  <c r="N4426" i="60" s="1"/>
  <c r="O4425" i="60"/>
  <c r="M4425" i="60"/>
  <c r="N4425" i="60" s="1"/>
  <c r="O4424" i="60"/>
  <c r="M4424" i="60"/>
  <c r="N4424" i="60" s="1"/>
  <c r="O4423" i="60"/>
  <c r="M4423" i="60"/>
  <c r="N4423" i="60" s="1"/>
  <c r="O4422" i="60"/>
  <c r="M4422" i="60"/>
  <c r="N4422" i="60" s="1"/>
  <c r="O4421" i="60"/>
  <c r="M4421" i="60"/>
  <c r="N4421" i="60" s="1"/>
  <c r="O4420" i="60"/>
  <c r="M4420" i="60"/>
  <c r="N4420" i="60" s="1"/>
  <c r="O4419" i="60"/>
  <c r="M4419" i="60"/>
  <c r="N4419" i="60" s="1"/>
  <c r="O4418" i="60"/>
  <c r="M4418" i="60"/>
  <c r="N4418" i="60" s="1"/>
  <c r="O4417" i="60"/>
  <c r="M4417" i="60"/>
  <c r="N4417" i="60" s="1"/>
  <c r="O4416" i="60"/>
  <c r="M4416" i="60"/>
  <c r="N4416" i="60" s="1"/>
  <c r="O4415" i="60"/>
  <c r="M4415" i="60"/>
  <c r="N4415" i="60" s="1"/>
  <c r="O4414" i="60"/>
  <c r="M4414" i="60"/>
  <c r="N4414" i="60" s="1"/>
  <c r="O4413" i="60"/>
  <c r="M4413" i="60"/>
  <c r="N4413" i="60" s="1"/>
  <c r="O4412" i="60"/>
  <c r="M4412" i="60"/>
  <c r="N4412" i="60" s="1"/>
  <c r="O4411" i="60"/>
  <c r="M4411" i="60"/>
  <c r="N4411" i="60" s="1"/>
  <c r="O4410" i="60"/>
  <c r="M4410" i="60"/>
  <c r="N4410" i="60" s="1"/>
  <c r="O4409" i="60"/>
  <c r="M4409" i="60"/>
  <c r="N4409" i="60" s="1"/>
  <c r="O4408" i="60"/>
  <c r="M4408" i="60"/>
  <c r="N4408" i="60" s="1"/>
  <c r="O4407" i="60"/>
  <c r="M4407" i="60"/>
  <c r="N4407" i="60" s="1"/>
  <c r="O4406" i="60"/>
  <c r="M4406" i="60"/>
  <c r="N4406" i="60" s="1"/>
  <c r="O4405" i="60"/>
  <c r="M4405" i="60"/>
  <c r="N4405" i="60" s="1"/>
  <c r="O4404" i="60"/>
  <c r="M4404" i="60"/>
  <c r="N4404" i="60" s="1"/>
  <c r="O4403" i="60"/>
  <c r="M4403" i="60"/>
  <c r="N4403" i="60" s="1"/>
  <c r="O4402" i="60"/>
  <c r="M4402" i="60"/>
  <c r="N4402" i="60" s="1"/>
  <c r="O4401" i="60"/>
  <c r="M4401" i="60"/>
  <c r="N4401" i="60" s="1"/>
  <c r="O4400" i="60"/>
  <c r="M4400" i="60"/>
  <c r="N4400" i="60" s="1"/>
  <c r="O4399" i="60"/>
  <c r="M4399" i="60"/>
  <c r="N4399" i="60" s="1"/>
  <c r="O4398" i="60"/>
  <c r="M4398" i="60"/>
  <c r="N4398" i="60" s="1"/>
  <c r="O4397" i="60"/>
  <c r="M4397" i="60"/>
  <c r="N4397" i="60" s="1"/>
  <c r="O4396" i="60"/>
  <c r="M4396" i="60"/>
  <c r="N4396" i="60" s="1"/>
  <c r="O4395" i="60"/>
  <c r="M4395" i="60"/>
  <c r="N4395" i="60" s="1"/>
  <c r="O4394" i="60"/>
  <c r="M4394" i="60"/>
  <c r="N4394" i="60" s="1"/>
  <c r="O4393" i="60"/>
  <c r="M4393" i="60"/>
  <c r="N4393" i="60" s="1"/>
  <c r="O4392" i="60"/>
  <c r="M4392" i="60"/>
  <c r="N4392" i="60" s="1"/>
  <c r="O4391" i="60"/>
  <c r="M4391" i="60"/>
  <c r="N4391" i="60" s="1"/>
  <c r="O4390" i="60"/>
  <c r="M4390" i="60"/>
  <c r="N4390" i="60" s="1"/>
  <c r="O4389" i="60"/>
  <c r="M4389" i="60"/>
  <c r="N4389" i="60" s="1"/>
  <c r="O4388" i="60"/>
  <c r="M4388" i="60"/>
  <c r="N4388" i="60" s="1"/>
  <c r="O4387" i="60"/>
  <c r="M4387" i="60"/>
  <c r="N4387" i="60" s="1"/>
  <c r="O4386" i="60"/>
  <c r="M4386" i="60"/>
  <c r="N4386" i="60" s="1"/>
  <c r="O4385" i="60"/>
  <c r="M4385" i="60"/>
  <c r="N4385" i="60" s="1"/>
  <c r="O4384" i="60"/>
  <c r="M4384" i="60"/>
  <c r="N4384" i="60" s="1"/>
  <c r="O4383" i="60"/>
  <c r="M4383" i="60"/>
  <c r="N4383" i="60" s="1"/>
  <c r="O4382" i="60"/>
  <c r="M4382" i="60"/>
  <c r="N4382" i="60" s="1"/>
  <c r="O4381" i="60"/>
  <c r="M4381" i="60"/>
  <c r="N4381" i="60" s="1"/>
  <c r="O4380" i="60"/>
  <c r="M4380" i="60"/>
  <c r="N4380" i="60" s="1"/>
  <c r="O4379" i="60"/>
  <c r="M4379" i="60"/>
  <c r="N4379" i="60" s="1"/>
  <c r="O4378" i="60"/>
  <c r="M4378" i="60"/>
  <c r="N4378" i="60" s="1"/>
  <c r="O4377" i="60"/>
  <c r="M4377" i="60"/>
  <c r="N4377" i="60" s="1"/>
  <c r="O4376" i="60"/>
  <c r="M4376" i="60"/>
  <c r="N4376" i="60" s="1"/>
  <c r="O4375" i="60"/>
  <c r="M4375" i="60"/>
  <c r="N4375" i="60" s="1"/>
  <c r="O4374" i="60"/>
  <c r="M4374" i="60"/>
  <c r="N4374" i="60" s="1"/>
  <c r="O4373" i="60"/>
  <c r="M4373" i="60"/>
  <c r="N4373" i="60" s="1"/>
  <c r="O4372" i="60"/>
  <c r="M4372" i="60"/>
  <c r="N4372" i="60" s="1"/>
  <c r="O4371" i="60"/>
  <c r="M4371" i="60"/>
  <c r="N4371" i="60" s="1"/>
  <c r="O4370" i="60"/>
  <c r="M4370" i="60"/>
  <c r="N4370" i="60" s="1"/>
  <c r="O4369" i="60"/>
  <c r="M4369" i="60"/>
  <c r="N4369" i="60" s="1"/>
  <c r="O4368" i="60"/>
  <c r="M4368" i="60"/>
  <c r="N4368" i="60" s="1"/>
  <c r="O4367" i="60"/>
  <c r="M4367" i="60"/>
  <c r="N4367" i="60" s="1"/>
  <c r="O4366" i="60"/>
  <c r="M4366" i="60"/>
  <c r="N4366" i="60" s="1"/>
  <c r="O4365" i="60"/>
  <c r="M4365" i="60"/>
  <c r="N4365" i="60" s="1"/>
  <c r="O4364" i="60"/>
  <c r="M4364" i="60"/>
  <c r="N4364" i="60" s="1"/>
  <c r="O4363" i="60"/>
  <c r="M4363" i="60"/>
  <c r="N4363" i="60" s="1"/>
  <c r="O4362" i="60"/>
  <c r="M4362" i="60"/>
  <c r="N4362" i="60" s="1"/>
  <c r="O4361" i="60"/>
  <c r="M4361" i="60"/>
  <c r="N4361" i="60" s="1"/>
  <c r="O4360" i="60"/>
  <c r="M4360" i="60"/>
  <c r="N4360" i="60" s="1"/>
  <c r="O4359" i="60"/>
  <c r="M4359" i="60"/>
  <c r="N4359" i="60" s="1"/>
  <c r="O4358" i="60"/>
  <c r="M4358" i="60"/>
  <c r="N4358" i="60" s="1"/>
  <c r="O4357" i="60"/>
  <c r="M4357" i="60"/>
  <c r="N4357" i="60" s="1"/>
  <c r="O4356" i="60"/>
  <c r="M4356" i="60"/>
  <c r="N4356" i="60" s="1"/>
  <c r="O4355" i="60"/>
  <c r="M4355" i="60"/>
  <c r="N4355" i="60" s="1"/>
  <c r="O4354" i="60"/>
  <c r="M4354" i="60"/>
  <c r="N4354" i="60" s="1"/>
  <c r="O4353" i="60"/>
  <c r="M4353" i="60"/>
  <c r="N4353" i="60" s="1"/>
  <c r="O4352" i="60"/>
  <c r="M4352" i="60"/>
  <c r="N4352" i="60" s="1"/>
  <c r="O4351" i="60"/>
  <c r="M4351" i="60"/>
  <c r="N4351" i="60" s="1"/>
  <c r="O4350" i="60"/>
  <c r="M4350" i="60"/>
  <c r="N4350" i="60" s="1"/>
  <c r="O4349" i="60"/>
  <c r="M4349" i="60"/>
  <c r="N4349" i="60" s="1"/>
  <c r="O4348" i="60"/>
  <c r="M4348" i="60"/>
  <c r="N4348" i="60" s="1"/>
  <c r="O4347" i="60"/>
  <c r="M4347" i="60"/>
  <c r="N4347" i="60" s="1"/>
  <c r="O4346" i="60"/>
  <c r="M4346" i="60"/>
  <c r="N4346" i="60" s="1"/>
  <c r="O4345" i="60"/>
  <c r="M4345" i="60"/>
  <c r="N4345" i="60" s="1"/>
  <c r="O4344" i="60"/>
  <c r="M4344" i="60"/>
  <c r="N4344" i="60" s="1"/>
  <c r="O4343" i="60"/>
  <c r="M4343" i="60"/>
  <c r="N4343" i="60" s="1"/>
  <c r="O4342" i="60"/>
  <c r="M4342" i="60"/>
  <c r="N4342" i="60" s="1"/>
  <c r="O4341" i="60"/>
  <c r="M4341" i="60"/>
  <c r="N4341" i="60" s="1"/>
  <c r="O4340" i="60"/>
  <c r="M4340" i="60"/>
  <c r="N4340" i="60" s="1"/>
  <c r="O4339" i="60"/>
  <c r="M4339" i="60"/>
  <c r="N4339" i="60" s="1"/>
  <c r="O4338" i="60"/>
  <c r="M4338" i="60"/>
  <c r="N4338" i="60" s="1"/>
  <c r="O4337" i="60"/>
  <c r="M4337" i="60"/>
  <c r="N4337" i="60" s="1"/>
  <c r="O4336" i="60"/>
  <c r="M4336" i="60"/>
  <c r="N4336" i="60" s="1"/>
  <c r="O4335" i="60"/>
  <c r="M4335" i="60"/>
  <c r="N4335" i="60" s="1"/>
  <c r="O4334" i="60"/>
  <c r="M4334" i="60"/>
  <c r="N4334" i="60" s="1"/>
  <c r="O4333" i="60"/>
  <c r="M4333" i="60"/>
  <c r="N4333" i="60" s="1"/>
  <c r="O4332" i="60"/>
  <c r="M4332" i="60"/>
  <c r="N4332" i="60" s="1"/>
  <c r="O4331" i="60"/>
  <c r="M4331" i="60"/>
  <c r="N4331" i="60" s="1"/>
  <c r="O4330" i="60"/>
  <c r="M4330" i="60"/>
  <c r="N4330" i="60" s="1"/>
  <c r="O4329" i="60"/>
  <c r="M4329" i="60"/>
  <c r="N4329" i="60" s="1"/>
  <c r="O4328" i="60"/>
  <c r="M4328" i="60"/>
  <c r="N4328" i="60" s="1"/>
  <c r="O4327" i="60"/>
  <c r="M4327" i="60"/>
  <c r="N4327" i="60" s="1"/>
  <c r="O4326" i="60"/>
  <c r="M4326" i="60"/>
  <c r="N4326" i="60" s="1"/>
  <c r="O4325" i="60"/>
  <c r="M4325" i="60"/>
  <c r="N4325" i="60" s="1"/>
  <c r="O4324" i="60"/>
  <c r="M4324" i="60"/>
  <c r="N4324" i="60" s="1"/>
  <c r="O4323" i="60"/>
  <c r="M4323" i="60"/>
  <c r="N4323" i="60" s="1"/>
  <c r="O4322" i="60"/>
  <c r="M4322" i="60"/>
  <c r="N4322" i="60" s="1"/>
  <c r="O4321" i="60"/>
  <c r="M4321" i="60"/>
  <c r="N4321" i="60" s="1"/>
  <c r="O4320" i="60"/>
  <c r="M4320" i="60"/>
  <c r="N4320" i="60" s="1"/>
  <c r="O4319" i="60"/>
  <c r="M4319" i="60"/>
  <c r="N4319" i="60" s="1"/>
  <c r="O4318" i="60"/>
  <c r="M4318" i="60"/>
  <c r="N4318" i="60" s="1"/>
  <c r="O4317" i="60"/>
  <c r="M4317" i="60"/>
  <c r="N4317" i="60" s="1"/>
  <c r="O4316" i="60"/>
  <c r="M4316" i="60"/>
  <c r="N4316" i="60" s="1"/>
  <c r="O4315" i="60"/>
  <c r="M4315" i="60"/>
  <c r="N4315" i="60" s="1"/>
  <c r="O4314" i="60"/>
  <c r="M4314" i="60"/>
  <c r="N4314" i="60" s="1"/>
  <c r="O4313" i="60"/>
  <c r="M4313" i="60"/>
  <c r="N4313" i="60" s="1"/>
  <c r="O4312" i="60"/>
  <c r="M4312" i="60"/>
  <c r="N4312" i="60" s="1"/>
  <c r="O4311" i="60"/>
  <c r="M4311" i="60"/>
  <c r="N4311" i="60" s="1"/>
  <c r="O4310" i="60"/>
  <c r="M4310" i="60"/>
  <c r="N4310" i="60" s="1"/>
  <c r="O4309" i="60"/>
  <c r="M4309" i="60"/>
  <c r="N4309" i="60" s="1"/>
  <c r="O4308" i="60"/>
  <c r="M4308" i="60"/>
  <c r="N4308" i="60" s="1"/>
  <c r="O4307" i="60"/>
  <c r="M4307" i="60"/>
  <c r="N4307" i="60" s="1"/>
  <c r="O4306" i="60"/>
  <c r="M4306" i="60"/>
  <c r="N4306" i="60" s="1"/>
  <c r="O4305" i="60"/>
  <c r="M4305" i="60"/>
  <c r="N4305" i="60" s="1"/>
  <c r="O4304" i="60"/>
  <c r="M4304" i="60"/>
  <c r="N4304" i="60" s="1"/>
  <c r="O4303" i="60"/>
  <c r="M4303" i="60"/>
  <c r="N4303" i="60" s="1"/>
  <c r="O4302" i="60"/>
  <c r="M4302" i="60"/>
  <c r="N4302" i="60" s="1"/>
  <c r="O4301" i="60"/>
  <c r="M4301" i="60"/>
  <c r="N4301" i="60" s="1"/>
  <c r="O4300" i="60"/>
  <c r="M4300" i="60"/>
  <c r="N4300" i="60" s="1"/>
  <c r="O4299" i="60"/>
  <c r="M4299" i="60"/>
  <c r="N4299" i="60" s="1"/>
  <c r="O4298" i="60"/>
  <c r="M4298" i="60"/>
  <c r="N4298" i="60" s="1"/>
  <c r="O4297" i="60"/>
  <c r="M4297" i="60"/>
  <c r="N4297" i="60" s="1"/>
  <c r="O4296" i="60"/>
  <c r="M4296" i="60"/>
  <c r="N4296" i="60" s="1"/>
  <c r="O4295" i="60"/>
  <c r="M4295" i="60"/>
  <c r="N4295" i="60" s="1"/>
  <c r="O4294" i="60"/>
  <c r="M4294" i="60"/>
  <c r="N4294" i="60" s="1"/>
  <c r="O4293" i="60"/>
  <c r="M4293" i="60"/>
  <c r="N4293" i="60" s="1"/>
  <c r="O4292" i="60"/>
  <c r="M4292" i="60"/>
  <c r="N4292" i="60" s="1"/>
  <c r="O4291" i="60"/>
  <c r="M4291" i="60"/>
  <c r="N4291" i="60" s="1"/>
  <c r="O4290" i="60"/>
  <c r="M4290" i="60"/>
  <c r="N4290" i="60" s="1"/>
  <c r="O4289" i="60"/>
  <c r="M4289" i="60"/>
  <c r="N4289" i="60" s="1"/>
  <c r="O4288" i="60"/>
  <c r="M4288" i="60"/>
  <c r="N4288" i="60" s="1"/>
  <c r="O4287" i="60"/>
  <c r="M4287" i="60"/>
  <c r="N4287" i="60" s="1"/>
  <c r="O4286" i="60"/>
  <c r="M4286" i="60"/>
  <c r="N4286" i="60" s="1"/>
  <c r="O4285" i="60"/>
  <c r="M4285" i="60"/>
  <c r="N4285" i="60" s="1"/>
  <c r="O4284" i="60"/>
  <c r="M4284" i="60"/>
  <c r="N4284" i="60" s="1"/>
  <c r="O4283" i="60"/>
  <c r="M4283" i="60"/>
  <c r="N4283" i="60" s="1"/>
  <c r="O4282" i="60"/>
  <c r="M4282" i="60"/>
  <c r="N4282" i="60" s="1"/>
  <c r="O4281" i="60"/>
  <c r="M4281" i="60"/>
  <c r="N4281" i="60" s="1"/>
  <c r="O4280" i="60"/>
  <c r="M4280" i="60"/>
  <c r="N4280" i="60" s="1"/>
  <c r="O4279" i="60"/>
  <c r="M4279" i="60"/>
  <c r="N4279" i="60" s="1"/>
  <c r="O4278" i="60"/>
  <c r="M4278" i="60"/>
  <c r="N4278" i="60" s="1"/>
  <c r="O4277" i="60"/>
  <c r="M4277" i="60"/>
  <c r="N4277" i="60" s="1"/>
  <c r="O4276" i="60"/>
  <c r="M4276" i="60"/>
  <c r="N4276" i="60" s="1"/>
  <c r="O4275" i="60"/>
  <c r="M4275" i="60"/>
  <c r="N4275" i="60" s="1"/>
  <c r="O4274" i="60"/>
  <c r="M4274" i="60"/>
  <c r="N4274" i="60" s="1"/>
  <c r="O4273" i="60"/>
  <c r="M4273" i="60"/>
  <c r="N4273" i="60" s="1"/>
  <c r="O4272" i="60"/>
  <c r="M4272" i="60"/>
  <c r="N4272" i="60" s="1"/>
  <c r="O4271" i="60"/>
  <c r="M4271" i="60"/>
  <c r="N4271" i="60" s="1"/>
  <c r="O4270" i="60"/>
  <c r="M4270" i="60"/>
  <c r="N4270" i="60" s="1"/>
  <c r="O4269" i="60"/>
  <c r="M4269" i="60"/>
  <c r="N4269" i="60" s="1"/>
  <c r="O4268" i="60"/>
  <c r="M4268" i="60"/>
  <c r="N4268" i="60" s="1"/>
  <c r="O4267" i="60"/>
  <c r="M4267" i="60"/>
  <c r="N4267" i="60" s="1"/>
  <c r="O4266" i="60"/>
  <c r="M4266" i="60"/>
  <c r="N4266" i="60" s="1"/>
  <c r="O4265" i="60"/>
  <c r="M4265" i="60"/>
  <c r="N4265" i="60" s="1"/>
  <c r="O4264" i="60"/>
  <c r="M4264" i="60"/>
  <c r="N4264" i="60" s="1"/>
  <c r="O4263" i="60"/>
  <c r="M4263" i="60"/>
  <c r="N4263" i="60" s="1"/>
  <c r="O4262" i="60"/>
  <c r="M4262" i="60"/>
  <c r="N4262" i="60" s="1"/>
  <c r="O4261" i="60"/>
  <c r="M4261" i="60"/>
  <c r="N4261" i="60" s="1"/>
  <c r="O4260" i="60"/>
  <c r="M4260" i="60"/>
  <c r="N4260" i="60" s="1"/>
  <c r="O4259" i="60"/>
  <c r="M4259" i="60"/>
  <c r="N4259" i="60" s="1"/>
  <c r="O4258" i="60"/>
  <c r="M4258" i="60"/>
  <c r="N4258" i="60" s="1"/>
  <c r="O4257" i="60"/>
  <c r="M4257" i="60"/>
  <c r="N4257" i="60" s="1"/>
  <c r="O4256" i="60"/>
  <c r="M4256" i="60"/>
  <c r="N4256" i="60" s="1"/>
  <c r="O4255" i="60"/>
  <c r="M4255" i="60"/>
  <c r="N4255" i="60" s="1"/>
  <c r="O4254" i="60"/>
  <c r="M4254" i="60"/>
  <c r="N4254" i="60" s="1"/>
  <c r="O4253" i="60"/>
  <c r="M4253" i="60"/>
  <c r="N4253" i="60" s="1"/>
  <c r="O4252" i="60"/>
  <c r="M4252" i="60"/>
  <c r="N4252" i="60" s="1"/>
  <c r="O4251" i="60"/>
  <c r="M4251" i="60"/>
  <c r="N4251" i="60" s="1"/>
  <c r="O4250" i="60"/>
  <c r="M4250" i="60"/>
  <c r="N4250" i="60" s="1"/>
  <c r="O4249" i="60"/>
  <c r="M4249" i="60"/>
  <c r="N4249" i="60" s="1"/>
  <c r="O4248" i="60"/>
  <c r="M4248" i="60"/>
  <c r="N4248" i="60" s="1"/>
  <c r="O4247" i="60"/>
  <c r="M4247" i="60"/>
  <c r="N4247" i="60" s="1"/>
  <c r="O4246" i="60"/>
  <c r="M4246" i="60"/>
  <c r="N4246" i="60" s="1"/>
  <c r="O4245" i="60"/>
  <c r="M4245" i="60"/>
  <c r="N4245" i="60" s="1"/>
  <c r="O4244" i="60"/>
  <c r="M4244" i="60"/>
  <c r="N4244" i="60" s="1"/>
  <c r="O4243" i="60"/>
  <c r="M4243" i="60"/>
  <c r="N4243" i="60" s="1"/>
  <c r="O4242" i="60"/>
  <c r="M4242" i="60"/>
  <c r="N4242" i="60" s="1"/>
  <c r="O4241" i="60"/>
  <c r="M4241" i="60"/>
  <c r="N4241" i="60" s="1"/>
  <c r="O4240" i="60"/>
  <c r="M4240" i="60"/>
  <c r="N4240" i="60" s="1"/>
  <c r="O4239" i="60"/>
  <c r="M4239" i="60"/>
  <c r="N4239" i="60" s="1"/>
  <c r="O4238" i="60"/>
  <c r="M4238" i="60"/>
  <c r="N4238" i="60" s="1"/>
  <c r="O4237" i="60"/>
  <c r="M4237" i="60"/>
  <c r="N4237" i="60" s="1"/>
  <c r="O4236" i="60"/>
  <c r="M4236" i="60"/>
  <c r="N4236" i="60" s="1"/>
  <c r="O4235" i="60"/>
  <c r="M4235" i="60"/>
  <c r="N4235" i="60" s="1"/>
  <c r="O4234" i="60"/>
  <c r="M4234" i="60"/>
  <c r="N4234" i="60" s="1"/>
  <c r="O4233" i="60"/>
  <c r="M4233" i="60"/>
  <c r="N4233" i="60" s="1"/>
  <c r="O4232" i="60"/>
  <c r="M4232" i="60"/>
  <c r="N4232" i="60" s="1"/>
  <c r="O4231" i="60"/>
  <c r="M4231" i="60"/>
  <c r="N4231" i="60" s="1"/>
  <c r="O4230" i="60"/>
  <c r="M4230" i="60"/>
  <c r="N4230" i="60" s="1"/>
  <c r="O4229" i="60"/>
  <c r="M4229" i="60"/>
  <c r="N4229" i="60" s="1"/>
  <c r="O4228" i="60"/>
  <c r="M4228" i="60"/>
  <c r="N4228" i="60" s="1"/>
  <c r="O4227" i="60"/>
  <c r="M4227" i="60"/>
  <c r="N4227" i="60" s="1"/>
  <c r="O4226" i="60"/>
  <c r="M4226" i="60"/>
  <c r="N4226" i="60" s="1"/>
  <c r="O4225" i="60"/>
  <c r="M4225" i="60"/>
  <c r="N4225" i="60" s="1"/>
  <c r="O4224" i="60"/>
  <c r="M4224" i="60"/>
  <c r="N4224" i="60" s="1"/>
  <c r="O4223" i="60"/>
  <c r="M4223" i="60"/>
  <c r="N4223" i="60" s="1"/>
  <c r="O4222" i="60"/>
  <c r="M4222" i="60"/>
  <c r="N4222" i="60" s="1"/>
  <c r="O4221" i="60"/>
  <c r="M4221" i="60"/>
  <c r="N4221" i="60" s="1"/>
  <c r="O4220" i="60"/>
  <c r="M4220" i="60"/>
  <c r="N4220" i="60" s="1"/>
  <c r="O4219" i="60"/>
  <c r="M4219" i="60"/>
  <c r="N4219" i="60" s="1"/>
  <c r="O4218" i="60"/>
  <c r="M4218" i="60"/>
  <c r="N4218" i="60" s="1"/>
  <c r="O4217" i="60"/>
  <c r="M4217" i="60"/>
  <c r="N4217" i="60" s="1"/>
  <c r="O4216" i="60"/>
  <c r="M4216" i="60"/>
  <c r="N4216" i="60" s="1"/>
  <c r="O4215" i="60"/>
  <c r="M4215" i="60"/>
  <c r="N4215" i="60" s="1"/>
  <c r="O4214" i="60"/>
  <c r="M4214" i="60"/>
  <c r="N4214" i="60" s="1"/>
  <c r="O4213" i="60"/>
  <c r="M4213" i="60"/>
  <c r="N4213" i="60" s="1"/>
  <c r="O4212" i="60"/>
  <c r="M4212" i="60"/>
  <c r="N4212" i="60" s="1"/>
  <c r="O4211" i="60"/>
  <c r="M4211" i="60"/>
  <c r="N4211" i="60" s="1"/>
  <c r="O4210" i="60"/>
  <c r="M4210" i="60"/>
  <c r="N4210" i="60" s="1"/>
  <c r="O4209" i="60"/>
  <c r="M4209" i="60"/>
  <c r="N4209" i="60" s="1"/>
  <c r="O4208" i="60"/>
  <c r="M4208" i="60"/>
  <c r="N4208" i="60" s="1"/>
  <c r="O4207" i="60"/>
  <c r="M4207" i="60"/>
  <c r="N4207" i="60" s="1"/>
  <c r="O4206" i="60"/>
  <c r="M4206" i="60"/>
  <c r="N4206" i="60" s="1"/>
  <c r="O4205" i="60"/>
  <c r="M4205" i="60"/>
  <c r="N4205" i="60" s="1"/>
  <c r="O4204" i="60"/>
  <c r="M4204" i="60"/>
  <c r="N4204" i="60" s="1"/>
  <c r="O4203" i="60"/>
  <c r="M4203" i="60"/>
  <c r="N4203" i="60" s="1"/>
  <c r="O4202" i="60"/>
  <c r="M4202" i="60"/>
  <c r="N4202" i="60" s="1"/>
  <c r="O4201" i="60"/>
  <c r="M4201" i="60"/>
  <c r="N4201" i="60" s="1"/>
  <c r="O4200" i="60"/>
  <c r="M4200" i="60"/>
  <c r="N4200" i="60" s="1"/>
  <c r="O4199" i="60"/>
  <c r="M4199" i="60"/>
  <c r="N4199" i="60" s="1"/>
  <c r="O4198" i="60"/>
  <c r="M4198" i="60"/>
  <c r="N4198" i="60" s="1"/>
  <c r="O4197" i="60"/>
  <c r="M4197" i="60"/>
  <c r="N4197" i="60" s="1"/>
  <c r="O4196" i="60"/>
  <c r="M4196" i="60"/>
  <c r="N4196" i="60" s="1"/>
  <c r="O4195" i="60"/>
  <c r="M4195" i="60"/>
  <c r="N4195" i="60" s="1"/>
  <c r="O4194" i="60"/>
  <c r="M4194" i="60"/>
  <c r="N4194" i="60" s="1"/>
  <c r="O4193" i="60"/>
  <c r="M4193" i="60"/>
  <c r="N4193" i="60" s="1"/>
  <c r="O4192" i="60"/>
  <c r="M4192" i="60"/>
  <c r="N4192" i="60" s="1"/>
  <c r="O4191" i="60"/>
  <c r="M4191" i="60"/>
  <c r="N4191" i="60" s="1"/>
  <c r="O4190" i="60"/>
  <c r="M4190" i="60"/>
  <c r="N4190" i="60" s="1"/>
  <c r="O4189" i="60"/>
  <c r="M4189" i="60"/>
  <c r="N4189" i="60" s="1"/>
  <c r="O4188" i="60"/>
  <c r="M4188" i="60"/>
  <c r="N4188" i="60" s="1"/>
  <c r="O4187" i="60"/>
  <c r="M4187" i="60"/>
  <c r="N4187" i="60" s="1"/>
  <c r="O4186" i="60"/>
  <c r="M4186" i="60"/>
  <c r="N4186" i="60" s="1"/>
  <c r="O4185" i="60"/>
  <c r="M4185" i="60"/>
  <c r="N4185" i="60" s="1"/>
  <c r="O4184" i="60"/>
  <c r="M4184" i="60"/>
  <c r="N4184" i="60" s="1"/>
  <c r="O4183" i="60"/>
  <c r="M4183" i="60"/>
  <c r="N4183" i="60" s="1"/>
  <c r="O4182" i="60"/>
  <c r="M4182" i="60"/>
  <c r="N4182" i="60" s="1"/>
  <c r="O4181" i="60"/>
  <c r="M4181" i="60"/>
  <c r="N4181" i="60" s="1"/>
  <c r="O4180" i="60"/>
  <c r="M4180" i="60"/>
  <c r="N4180" i="60" s="1"/>
  <c r="O4179" i="60"/>
  <c r="M4179" i="60"/>
  <c r="N4179" i="60" s="1"/>
  <c r="O4178" i="60"/>
  <c r="M4178" i="60"/>
  <c r="N4178" i="60" s="1"/>
  <c r="O4177" i="60"/>
  <c r="M4177" i="60"/>
  <c r="N4177" i="60" s="1"/>
  <c r="O4176" i="60"/>
  <c r="M4176" i="60"/>
  <c r="N4176" i="60" s="1"/>
  <c r="O4175" i="60"/>
  <c r="M4175" i="60"/>
  <c r="N4175" i="60" s="1"/>
  <c r="O4174" i="60"/>
  <c r="M4174" i="60"/>
  <c r="N4174" i="60" s="1"/>
  <c r="O4173" i="60"/>
  <c r="M4173" i="60"/>
  <c r="N4173" i="60" s="1"/>
  <c r="O4172" i="60"/>
  <c r="M4172" i="60"/>
  <c r="N4172" i="60" s="1"/>
  <c r="O4171" i="60"/>
  <c r="M4171" i="60"/>
  <c r="N4171" i="60" s="1"/>
  <c r="O4170" i="60"/>
  <c r="M4170" i="60"/>
  <c r="N4170" i="60" s="1"/>
  <c r="O4169" i="60"/>
  <c r="M4169" i="60"/>
  <c r="N4169" i="60" s="1"/>
  <c r="O4168" i="60"/>
  <c r="M4168" i="60"/>
  <c r="N4168" i="60" s="1"/>
  <c r="O4167" i="60"/>
  <c r="M4167" i="60"/>
  <c r="N4167" i="60" s="1"/>
  <c r="O4166" i="60"/>
  <c r="M4166" i="60"/>
  <c r="N4166" i="60" s="1"/>
  <c r="O4165" i="60"/>
  <c r="M4165" i="60"/>
  <c r="N4165" i="60" s="1"/>
  <c r="O4164" i="60"/>
  <c r="M4164" i="60"/>
  <c r="N4164" i="60" s="1"/>
  <c r="O4163" i="60"/>
  <c r="M4163" i="60"/>
  <c r="N4163" i="60" s="1"/>
  <c r="O4162" i="60"/>
  <c r="M4162" i="60"/>
  <c r="N4162" i="60" s="1"/>
  <c r="O4161" i="60"/>
  <c r="M4161" i="60"/>
  <c r="N4161" i="60" s="1"/>
  <c r="O4160" i="60"/>
  <c r="M4160" i="60"/>
  <c r="N4160" i="60" s="1"/>
  <c r="O4159" i="60"/>
  <c r="M4159" i="60"/>
  <c r="N4159" i="60" s="1"/>
  <c r="O4158" i="60"/>
  <c r="M4158" i="60"/>
  <c r="N4158" i="60" s="1"/>
  <c r="O4157" i="60"/>
  <c r="M4157" i="60"/>
  <c r="N4157" i="60" s="1"/>
  <c r="O4156" i="60"/>
  <c r="M4156" i="60"/>
  <c r="N4156" i="60" s="1"/>
  <c r="O4155" i="60"/>
  <c r="M4155" i="60"/>
  <c r="N4155" i="60" s="1"/>
  <c r="O4154" i="60"/>
  <c r="M4154" i="60"/>
  <c r="N4154" i="60" s="1"/>
  <c r="O4153" i="60"/>
  <c r="M4153" i="60"/>
  <c r="N4153" i="60" s="1"/>
  <c r="O4152" i="60"/>
  <c r="M4152" i="60"/>
  <c r="N4152" i="60" s="1"/>
  <c r="O4151" i="60"/>
  <c r="M4151" i="60"/>
  <c r="N4151" i="60" s="1"/>
  <c r="O4150" i="60"/>
  <c r="M4150" i="60"/>
  <c r="N4150" i="60" s="1"/>
  <c r="O4149" i="60"/>
  <c r="M4149" i="60"/>
  <c r="N4149" i="60" s="1"/>
  <c r="O4148" i="60"/>
  <c r="M4148" i="60"/>
  <c r="N4148" i="60" s="1"/>
  <c r="O4147" i="60"/>
  <c r="M4147" i="60"/>
  <c r="N4147" i="60" s="1"/>
  <c r="O4146" i="60"/>
  <c r="M4146" i="60"/>
  <c r="N4146" i="60" s="1"/>
  <c r="O4145" i="60"/>
  <c r="M4145" i="60"/>
  <c r="N4145" i="60" s="1"/>
  <c r="O4144" i="60"/>
  <c r="M4144" i="60"/>
  <c r="N4144" i="60" s="1"/>
  <c r="O4143" i="60"/>
  <c r="M4143" i="60"/>
  <c r="N4143" i="60" s="1"/>
  <c r="O4142" i="60"/>
  <c r="M4142" i="60"/>
  <c r="N4142" i="60" s="1"/>
  <c r="O4141" i="60"/>
  <c r="M4141" i="60"/>
  <c r="N4141" i="60" s="1"/>
  <c r="O4140" i="60"/>
  <c r="M4140" i="60"/>
  <c r="N4140" i="60" s="1"/>
  <c r="O4139" i="60"/>
  <c r="M4139" i="60"/>
  <c r="N4139" i="60" s="1"/>
  <c r="O4138" i="60"/>
  <c r="M4138" i="60"/>
  <c r="N4138" i="60" s="1"/>
  <c r="O4137" i="60"/>
  <c r="M4137" i="60"/>
  <c r="N4137" i="60" s="1"/>
  <c r="O4136" i="60"/>
  <c r="M4136" i="60"/>
  <c r="N4136" i="60" s="1"/>
  <c r="O4135" i="60"/>
  <c r="M4135" i="60"/>
  <c r="N4135" i="60" s="1"/>
  <c r="O4134" i="60"/>
  <c r="M4134" i="60"/>
  <c r="N4134" i="60" s="1"/>
  <c r="O4133" i="60"/>
  <c r="M4133" i="60"/>
  <c r="N4133" i="60" s="1"/>
  <c r="O4132" i="60"/>
  <c r="M4132" i="60"/>
  <c r="N4132" i="60" s="1"/>
  <c r="O4131" i="60"/>
  <c r="M4131" i="60"/>
  <c r="N4131" i="60" s="1"/>
  <c r="O4130" i="60"/>
  <c r="M4130" i="60"/>
  <c r="N4130" i="60" s="1"/>
  <c r="O4129" i="60"/>
  <c r="M4129" i="60"/>
  <c r="N4129" i="60" s="1"/>
  <c r="O4128" i="60"/>
  <c r="M4128" i="60"/>
  <c r="N4128" i="60" s="1"/>
  <c r="O4127" i="60"/>
  <c r="M4127" i="60"/>
  <c r="N4127" i="60" s="1"/>
  <c r="O4126" i="60"/>
  <c r="M4126" i="60"/>
  <c r="N4126" i="60" s="1"/>
  <c r="O4125" i="60"/>
  <c r="M4125" i="60"/>
  <c r="N4125" i="60" s="1"/>
  <c r="O4124" i="60"/>
  <c r="M4124" i="60"/>
  <c r="N4124" i="60" s="1"/>
  <c r="O4123" i="60"/>
  <c r="M4123" i="60"/>
  <c r="N4123" i="60" s="1"/>
  <c r="O4122" i="60"/>
  <c r="M4122" i="60"/>
  <c r="N4122" i="60" s="1"/>
  <c r="O4121" i="60"/>
  <c r="M4121" i="60"/>
  <c r="N4121" i="60" s="1"/>
  <c r="O4120" i="60"/>
  <c r="M4120" i="60"/>
  <c r="N4120" i="60" s="1"/>
  <c r="O4119" i="60"/>
  <c r="M4119" i="60"/>
  <c r="N4119" i="60" s="1"/>
  <c r="O4118" i="60"/>
  <c r="M4118" i="60"/>
  <c r="N4118" i="60" s="1"/>
  <c r="O4117" i="60"/>
  <c r="M4117" i="60"/>
  <c r="N4117" i="60" s="1"/>
  <c r="O4116" i="60"/>
  <c r="M4116" i="60"/>
  <c r="N4116" i="60" s="1"/>
  <c r="O4115" i="60"/>
  <c r="M4115" i="60"/>
  <c r="N4115" i="60" s="1"/>
  <c r="O4114" i="60"/>
  <c r="M4114" i="60"/>
  <c r="N4114" i="60" s="1"/>
  <c r="O4113" i="60"/>
  <c r="M4113" i="60"/>
  <c r="N4113" i="60" s="1"/>
  <c r="O4112" i="60"/>
  <c r="M4112" i="60"/>
  <c r="N4112" i="60" s="1"/>
  <c r="O4111" i="60"/>
  <c r="M4111" i="60"/>
  <c r="N4111" i="60" s="1"/>
  <c r="O4110" i="60"/>
  <c r="M4110" i="60"/>
  <c r="N4110" i="60" s="1"/>
  <c r="O4109" i="60"/>
  <c r="M4109" i="60"/>
  <c r="N4109" i="60" s="1"/>
  <c r="O4108" i="60"/>
  <c r="M4108" i="60"/>
  <c r="N4108" i="60" s="1"/>
  <c r="O4107" i="60"/>
  <c r="M4107" i="60"/>
  <c r="N4107" i="60" s="1"/>
  <c r="O4106" i="60"/>
  <c r="M4106" i="60"/>
  <c r="N4106" i="60" s="1"/>
  <c r="O4105" i="60"/>
  <c r="M4105" i="60"/>
  <c r="N4105" i="60" s="1"/>
  <c r="O4104" i="60"/>
  <c r="M4104" i="60"/>
  <c r="N4104" i="60" s="1"/>
  <c r="O4103" i="60"/>
  <c r="M4103" i="60"/>
  <c r="N4103" i="60" s="1"/>
  <c r="O4102" i="60"/>
  <c r="M4102" i="60"/>
  <c r="N4102" i="60" s="1"/>
  <c r="O4101" i="60"/>
  <c r="M4101" i="60"/>
  <c r="N4101" i="60" s="1"/>
  <c r="O4100" i="60"/>
  <c r="M4100" i="60"/>
  <c r="N4100" i="60" s="1"/>
  <c r="O4099" i="60"/>
  <c r="M4099" i="60"/>
  <c r="N4099" i="60" s="1"/>
  <c r="O4098" i="60"/>
  <c r="M4098" i="60"/>
  <c r="N4098" i="60" s="1"/>
  <c r="O4097" i="60"/>
  <c r="M4097" i="60"/>
  <c r="N4097" i="60" s="1"/>
  <c r="O4096" i="60"/>
  <c r="M4096" i="60"/>
  <c r="N4096" i="60" s="1"/>
  <c r="O4095" i="60"/>
  <c r="M4095" i="60"/>
  <c r="N4095" i="60" s="1"/>
  <c r="O4094" i="60"/>
  <c r="M4094" i="60"/>
  <c r="N4094" i="60" s="1"/>
  <c r="O4093" i="60"/>
  <c r="M4093" i="60"/>
  <c r="N4093" i="60" s="1"/>
  <c r="O4092" i="60"/>
  <c r="M4092" i="60"/>
  <c r="N4092" i="60" s="1"/>
  <c r="O4091" i="60"/>
  <c r="M4091" i="60"/>
  <c r="N4091" i="60" s="1"/>
  <c r="O4090" i="60"/>
  <c r="M4090" i="60"/>
  <c r="N4090" i="60" s="1"/>
  <c r="O4089" i="60"/>
  <c r="M4089" i="60"/>
  <c r="N4089" i="60" s="1"/>
  <c r="O4088" i="60"/>
  <c r="M4088" i="60"/>
  <c r="N4088" i="60" s="1"/>
  <c r="O4087" i="60"/>
  <c r="M4087" i="60"/>
  <c r="N4087" i="60" s="1"/>
  <c r="O4086" i="60"/>
  <c r="M4086" i="60"/>
  <c r="N4086" i="60" s="1"/>
  <c r="O4085" i="60"/>
  <c r="M4085" i="60"/>
  <c r="N4085" i="60" s="1"/>
  <c r="O4084" i="60"/>
  <c r="M4084" i="60"/>
  <c r="N4084" i="60" s="1"/>
  <c r="O4083" i="60"/>
  <c r="M4083" i="60"/>
  <c r="N4083" i="60" s="1"/>
  <c r="O4082" i="60"/>
  <c r="M4082" i="60"/>
  <c r="N4082" i="60" s="1"/>
  <c r="O4081" i="60"/>
  <c r="M4081" i="60"/>
  <c r="N4081" i="60" s="1"/>
  <c r="O4080" i="60"/>
  <c r="M4080" i="60"/>
  <c r="N4080" i="60" s="1"/>
  <c r="O4079" i="60"/>
  <c r="M4079" i="60"/>
  <c r="N4079" i="60" s="1"/>
  <c r="O4078" i="60"/>
  <c r="M4078" i="60"/>
  <c r="N4078" i="60" s="1"/>
  <c r="O4077" i="60"/>
  <c r="M4077" i="60"/>
  <c r="N4077" i="60" s="1"/>
  <c r="O4076" i="60"/>
  <c r="M4076" i="60"/>
  <c r="N4076" i="60" s="1"/>
  <c r="O4075" i="60"/>
  <c r="M4075" i="60"/>
  <c r="N4075" i="60" s="1"/>
  <c r="O4074" i="60"/>
  <c r="M4074" i="60"/>
  <c r="N4074" i="60" s="1"/>
  <c r="O4073" i="60"/>
  <c r="M4073" i="60"/>
  <c r="N4073" i="60" s="1"/>
  <c r="O4072" i="60"/>
  <c r="M4072" i="60"/>
  <c r="N4072" i="60" s="1"/>
  <c r="O4071" i="60"/>
  <c r="M4071" i="60"/>
  <c r="N4071" i="60" s="1"/>
  <c r="O4070" i="60"/>
  <c r="M4070" i="60"/>
  <c r="N4070" i="60" s="1"/>
  <c r="O4069" i="60"/>
  <c r="M4069" i="60"/>
  <c r="N4069" i="60" s="1"/>
  <c r="O4068" i="60"/>
  <c r="M4068" i="60"/>
  <c r="N4068" i="60" s="1"/>
  <c r="O4067" i="60"/>
  <c r="M4067" i="60"/>
  <c r="N4067" i="60" s="1"/>
  <c r="O4066" i="60"/>
  <c r="M4066" i="60"/>
  <c r="N4066" i="60" s="1"/>
  <c r="O4065" i="60"/>
  <c r="M4065" i="60"/>
  <c r="N4065" i="60" s="1"/>
  <c r="O4064" i="60"/>
  <c r="M4064" i="60"/>
  <c r="N4064" i="60" s="1"/>
  <c r="O4063" i="60"/>
  <c r="M4063" i="60"/>
  <c r="N4063" i="60" s="1"/>
  <c r="O4062" i="60"/>
  <c r="M4062" i="60"/>
  <c r="N4062" i="60" s="1"/>
  <c r="O4061" i="60"/>
  <c r="M4061" i="60"/>
  <c r="N4061" i="60" s="1"/>
  <c r="O4060" i="60"/>
  <c r="M4060" i="60"/>
  <c r="N4060" i="60" s="1"/>
  <c r="O4059" i="60"/>
  <c r="M4059" i="60"/>
  <c r="N4059" i="60" s="1"/>
  <c r="O4058" i="60"/>
  <c r="M4058" i="60"/>
  <c r="N4058" i="60" s="1"/>
  <c r="O4057" i="60"/>
  <c r="M4057" i="60"/>
  <c r="N4057" i="60" s="1"/>
  <c r="O4056" i="60"/>
  <c r="M4056" i="60"/>
  <c r="N4056" i="60" s="1"/>
  <c r="O4055" i="60"/>
  <c r="M4055" i="60"/>
  <c r="N4055" i="60" s="1"/>
  <c r="O4054" i="60"/>
  <c r="M4054" i="60"/>
  <c r="N4054" i="60" s="1"/>
  <c r="O4053" i="60"/>
  <c r="M4053" i="60"/>
  <c r="N4053" i="60" s="1"/>
  <c r="O4052" i="60"/>
  <c r="M4052" i="60"/>
  <c r="N4052" i="60" s="1"/>
  <c r="O4051" i="60"/>
  <c r="M4051" i="60"/>
  <c r="N4051" i="60" s="1"/>
  <c r="O4050" i="60"/>
  <c r="M4050" i="60"/>
  <c r="N4050" i="60" s="1"/>
  <c r="O4049" i="60"/>
  <c r="M4049" i="60"/>
  <c r="N4049" i="60" s="1"/>
  <c r="O4048" i="60"/>
  <c r="M4048" i="60"/>
  <c r="N4048" i="60" s="1"/>
  <c r="O4047" i="60"/>
  <c r="M4047" i="60"/>
  <c r="N4047" i="60" s="1"/>
  <c r="O4046" i="60"/>
  <c r="M4046" i="60"/>
  <c r="N4046" i="60" s="1"/>
  <c r="O4045" i="60"/>
  <c r="M4045" i="60"/>
  <c r="N4045" i="60" s="1"/>
  <c r="O4044" i="60"/>
  <c r="M4044" i="60"/>
  <c r="N4044" i="60" s="1"/>
  <c r="O4043" i="60"/>
  <c r="M4043" i="60"/>
  <c r="N4043" i="60" s="1"/>
  <c r="O4042" i="60"/>
  <c r="M4042" i="60"/>
  <c r="N4042" i="60" s="1"/>
  <c r="O4041" i="60"/>
  <c r="M4041" i="60"/>
  <c r="N4041" i="60" s="1"/>
  <c r="O4040" i="60"/>
  <c r="M4040" i="60"/>
  <c r="N4040" i="60" s="1"/>
  <c r="O4039" i="60"/>
  <c r="M4039" i="60"/>
  <c r="N4039" i="60" s="1"/>
  <c r="O4038" i="60"/>
  <c r="M4038" i="60"/>
  <c r="N4038" i="60" s="1"/>
  <c r="O4037" i="60"/>
  <c r="M4037" i="60"/>
  <c r="N4037" i="60" s="1"/>
  <c r="O4036" i="60"/>
  <c r="M4036" i="60"/>
  <c r="N4036" i="60" s="1"/>
  <c r="O4035" i="60"/>
  <c r="M4035" i="60"/>
  <c r="N4035" i="60" s="1"/>
  <c r="O4034" i="60"/>
  <c r="M4034" i="60"/>
  <c r="N4034" i="60" s="1"/>
  <c r="O4033" i="60"/>
  <c r="M4033" i="60"/>
  <c r="N4033" i="60" s="1"/>
  <c r="O4032" i="60"/>
  <c r="M4032" i="60"/>
  <c r="N4032" i="60" s="1"/>
  <c r="O4031" i="60"/>
  <c r="M4031" i="60"/>
  <c r="N4031" i="60" s="1"/>
  <c r="O4030" i="60"/>
  <c r="M4030" i="60"/>
  <c r="N4030" i="60" s="1"/>
  <c r="O4029" i="60"/>
  <c r="M4029" i="60"/>
  <c r="N4029" i="60" s="1"/>
  <c r="O4028" i="60"/>
  <c r="M4028" i="60"/>
  <c r="N4028" i="60" s="1"/>
  <c r="O4027" i="60"/>
  <c r="M4027" i="60"/>
  <c r="N4027" i="60" s="1"/>
  <c r="O4026" i="60"/>
  <c r="M4026" i="60"/>
  <c r="N4026" i="60" s="1"/>
  <c r="O4025" i="60"/>
  <c r="M4025" i="60"/>
  <c r="N4025" i="60" s="1"/>
  <c r="O4024" i="60"/>
  <c r="M4024" i="60"/>
  <c r="N4024" i="60" s="1"/>
  <c r="O4023" i="60"/>
  <c r="M4023" i="60"/>
  <c r="N4023" i="60" s="1"/>
  <c r="O4022" i="60"/>
  <c r="M4022" i="60"/>
  <c r="N4022" i="60" s="1"/>
  <c r="O4021" i="60"/>
  <c r="M4021" i="60"/>
  <c r="N4021" i="60" s="1"/>
  <c r="O4020" i="60"/>
  <c r="M4020" i="60"/>
  <c r="N4020" i="60" s="1"/>
  <c r="O4019" i="60"/>
  <c r="M4019" i="60"/>
  <c r="N4019" i="60" s="1"/>
  <c r="O4018" i="60"/>
  <c r="M4018" i="60"/>
  <c r="N4018" i="60" s="1"/>
  <c r="O4017" i="60"/>
  <c r="M4017" i="60"/>
  <c r="N4017" i="60" s="1"/>
  <c r="O4016" i="60"/>
  <c r="M4016" i="60"/>
  <c r="N4016" i="60" s="1"/>
  <c r="O4015" i="60"/>
  <c r="M4015" i="60"/>
  <c r="N4015" i="60" s="1"/>
  <c r="O4014" i="60"/>
  <c r="M4014" i="60"/>
  <c r="N4014" i="60" s="1"/>
  <c r="O4013" i="60"/>
  <c r="M4013" i="60"/>
  <c r="N4013" i="60" s="1"/>
  <c r="O4012" i="60"/>
  <c r="M4012" i="60"/>
  <c r="N4012" i="60" s="1"/>
  <c r="O4011" i="60"/>
  <c r="M4011" i="60"/>
  <c r="N4011" i="60" s="1"/>
  <c r="O4010" i="60"/>
  <c r="M4010" i="60"/>
  <c r="N4010" i="60" s="1"/>
  <c r="O4009" i="60"/>
  <c r="M4009" i="60"/>
  <c r="N4009" i="60" s="1"/>
  <c r="O4008" i="60"/>
  <c r="M4008" i="60"/>
  <c r="N4008" i="60" s="1"/>
  <c r="O4007" i="60"/>
  <c r="M4007" i="60"/>
  <c r="N4007" i="60" s="1"/>
  <c r="O4006" i="60"/>
  <c r="M4006" i="60"/>
  <c r="N4006" i="60" s="1"/>
  <c r="O4005" i="60"/>
  <c r="M4005" i="60"/>
  <c r="N4005" i="60" s="1"/>
  <c r="O4004" i="60"/>
  <c r="M4004" i="60"/>
  <c r="N4004" i="60" s="1"/>
  <c r="O4003" i="60"/>
  <c r="M4003" i="60"/>
  <c r="N4003" i="60" s="1"/>
  <c r="O4002" i="60"/>
  <c r="M4002" i="60"/>
  <c r="N4002" i="60" s="1"/>
  <c r="O4001" i="60"/>
  <c r="M4001" i="60"/>
  <c r="N4001" i="60" s="1"/>
  <c r="O4000" i="60"/>
  <c r="M4000" i="60"/>
  <c r="N4000" i="60" s="1"/>
  <c r="O3999" i="60"/>
  <c r="M3999" i="60"/>
  <c r="N3999" i="60" s="1"/>
  <c r="O3998" i="60"/>
  <c r="M3998" i="60"/>
  <c r="N3998" i="60" s="1"/>
  <c r="O3997" i="60"/>
  <c r="M3997" i="60"/>
  <c r="N3997" i="60" s="1"/>
  <c r="O3996" i="60"/>
  <c r="M3996" i="60"/>
  <c r="N3996" i="60" s="1"/>
  <c r="O3995" i="60"/>
  <c r="M3995" i="60"/>
  <c r="N3995" i="60" s="1"/>
  <c r="O3994" i="60"/>
  <c r="M3994" i="60"/>
  <c r="N3994" i="60" s="1"/>
  <c r="O3993" i="60"/>
  <c r="M3993" i="60"/>
  <c r="N3993" i="60" s="1"/>
  <c r="O3992" i="60"/>
  <c r="M3992" i="60"/>
  <c r="N3992" i="60" s="1"/>
  <c r="O3991" i="60"/>
  <c r="M3991" i="60"/>
  <c r="N3991" i="60" s="1"/>
  <c r="O3990" i="60"/>
  <c r="M3990" i="60"/>
  <c r="N3990" i="60" s="1"/>
  <c r="O3989" i="60"/>
  <c r="M3989" i="60"/>
  <c r="N3989" i="60" s="1"/>
  <c r="O3988" i="60"/>
  <c r="M3988" i="60"/>
  <c r="N3988" i="60" s="1"/>
  <c r="O3987" i="60"/>
  <c r="M3987" i="60"/>
  <c r="N3987" i="60" s="1"/>
  <c r="O3986" i="60"/>
  <c r="M3986" i="60"/>
  <c r="N3986" i="60" s="1"/>
  <c r="O3985" i="60"/>
  <c r="M3985" i="60"/>
  <c r="N3985" i="60" s="1"/>
  <c r="O3984" i="60"/>
  <c r="M3984" i="60"/>
  <c r="N3984" i="60" s="1"/>
  <c r="O3983" i="60"/>
  <c r="M3983" i="60"/>
  <c r="N3983" i="60" s="1"/>
  <c r="O3982" i="60"/>
  <c r="M3982" i="60"/>
  <c r="N3982" i="60" s="1"/>
  <c r="O3981" i="60"/>
  <c r="M3981" i="60"/>
  <c r="N3981" i="60" s="1"/>
  <c r="O3980" i="60"/>
  <c r="M3980" i="60"/>
  <c r="N3980" i="60" s="1"/>
  <c r="O3979" i="60"/>
  <c r="M3979" i="60"/>
  <c r="N3979" i="60" s="1"/>
  <c r="O3978" i="60"/>
  <c r="M3978" i="60"/>
  <c r="N3978" i="60" s="1"/>
  <c r="O3977" i="60"/>
  <c r="M3977" i="60"/>
  <c r="N3977" i="60" s="1"/>
  <c r="O3976" i="60"/>
  <c r="M3976" i="60"/>
  <c r="N3976" i="60" s="1"/>
  <c r="O3975" i="60"/>
  <c r="M3975" i="60"/>
  <c r="N3975" i="60" s="1"/>
  <c r="O3974" i="60"/>
  <c r="M3974" i="60"/>
  <c r="N3974" i="60" s="1"/>
  <c r="O3973" i="60"/>
  <c r="M3973" i="60"/>
  <c r="N3973" i="60" s="1"/>
  <c r="O3972" i="60"/>
  <c r="M3972" i="60"/>
  <c r="N3972" i="60" s="1"/>
  <c r="O3971" i="60"/>
  <c r="M3971" i="60"/>
  <c r="N3971" i="60" s="1"/>
  <c r="O3970" i="60"/>
  <c r="M3970" i="60"/>
  <c r="N3970" i="60" s="1"/>
  <c r="O3969" i="60"/>
  <c r="M3969" i="60"/>
  <c r="N3969" i="60" s="1"/>
  <c r="O3968" i="60"/>
  <c r="M3968" i="60"/>
  <c r="N3968" i="60" s="1"/>
  <c r="O3967" i="60"/>
  <c r="M3967" i="60"/>
  <c r="N3967" i="60" s="1"/>
  <c r="O3966" i="60"/>
  <c r="M3966" i="60"/>
  <c r="N3966" i="60" s="1"/>
  <c r="O3965" i="60"/>
  <c r="M3965" i="60"/>
  <c r="N3965" i="60" s="1"/>
  <c r="O3964" i="60"/>
  <c r="M3964" i="60"/>
  <c r="N3964" i="60" s="1"/>
  <c r="O3963" i="60"/>
  <c r="M3963" i="60"/>
  <c r="N3963" i="60" s="1"/>
  <c r="O3962" i="60"/>
  <c r="M3962" i="60"/>
  <c r="N3962" i="60" s="1"/>
  <c r="O3961" i="60"/>
  <c r="M3961" i="60"/>
  <c r="N3961" i="60" s="1"/>
  <c r="O3960" i="60"/>
  <c r="M3960" i="60"/>
  <c r="N3960" i="60" s="1"/>
  <c r="O3959" i="60"/>
  <c r="M3959" i="60"/>
  <c r="N3959" i="60" s="1"/>
  <c r="O3958" i="60"/>
  <c r="M3958" i="60"/>
  <c r="N3958" i="60" s="1"/>
  <c r="O3957" i="60"/>
  <c r="M3957" i="60"/>
  <c r="N3957" i="60" s="1"/>
  <c r="O3956" i="60"/>
  <c r="M3956" i="60"/>
  <c r="N3956" i="60" s="1"/>
  <c r="O3955" i="60"/>
  <c r="M3955" i="60"/>
  <c r="N3955" i="60" s="1"/>
  <c r="O3954" i="60"/>
  <c r="M3954" i="60"/>
  <c r="N3954" i="60" s="1"/>
  <c r="O3953" i="60"/>
  <c r="M3953" i="60"/>
  <c r="N3953" i="60" s="1"/>
  <c r="O3952" i="60"/>
  <c r="M3952" i="60"/>
  <c r="N3952" i="60" s="1"/>
  <c r="O3951" i="60"/>
  <c r="M3951" i="60"/>
  <c r="N3951" i="60" s="1"/>
  <c r="O3950" i="60"/>
  <c r="M3950" i="60"/>
  <c r="N3950" i="60" s="1"/>
  <c r="O3949" i="60"/>
  <c r="M3949" i="60"/>
  <c r="N3949" i="60" s="1"/>
  <c r="O3948" i="60"/>
  <c r="M3948" i="60"/>
  <c r="N3948" i="60" s="1"/>
  <c r="O3947" i="60"/>
  <c r="M3947" i="60"/>
  <c r="N3947" i="60" s="1"/>
  <c r="O3946" i="60"/>
  <c r="M3946" i="60"/>
  <c r="N3946" i="60" s="1"/>
  <c r="O3945" i="60"/>
  <c r="M3945" i="60"/>
  <c r="N3945" i="60" s="1"/>
  <c r="O3944" i="60"/>
  <c r="M3944" i="60"/>
  <c r="N3944" i="60" s="1"/>
  <c r="O3943" i="60"/>
  <c r="M3943" i="60"/>
  <c r="N3943" i="60" s="1"/>
  <c r="O3942" i="60"/>
  <c r="M3942" i="60"/>
  <c r="N3942" i="60" s="1"/>
  <c r="O3941" i="60"/>
  <c r="M3941" i="60"/>
  <c r="N3941" i="60" s="1"/>
  <c r="O3940" i="60"/>
  <c r="M3940" i="60"/>
  <c r="N3940" i="60" s="1"/>
  <c r="O3939" i="60"/>
  <c r="M3939" i="60"/>
  <c r="N3939" i="60" s="1"/>
  <c r="O3938" i="60"/>
  <c r="M3938" i="60"/>
  <c r="N3938" i="60" s="1"/>
  <c r="O3937" i="60"/>
  <c r="M3937" i="60"/>
  <c r="N3937" i="60" s="1"/>
  <c r="O3936" i="60"/>
  <c r="M3936" i="60"/>
  <c r="N3936" i="60" s="1"/>
  <c r="O3935" i="60"/>
  <c r="M3935" i="60"/>
  <c r="N3935" i="60" s="1"/>
  <c r="O3934" i="60"/>
  <c r="M3934" i="60"/>
  <c r="N3934" i="60" s="1"/>
  <c r="O3933" i="60"/>
  <c r="M3933" i="60"/>
  <c r="N3933" i="60" s="1"/>
  <c r="O3932" i="60"/>
  <c r="M3932" i="60"/>
  <c r="N3932" i="60" s="1"/>
  <c r="O3931" i="60"/>
  <c r="M3931" i="60"/>
  <c r="N3931" i="60" s="1"/>
  <c r="O3930" i="60"/>
  <c r="M3930" i="60"/>
  <c r="N3930" i="60" s="1"/>
  <c r="O3929" i="60"/>
  <c r="M3929" i="60"/>
  <c r="N3929" i="60" s="1"/>
  <c r="O3928" i="60"/>
  <c r="M3928" i="60"/>
  <c r="N3928" i="60" s="1"/>
  <c r="O3927" i="60"/>
  <c r="M3927" i="60"/>
  <c r="N3927" i="60" s="1"/>
  <c r="O3926" i="60"/>
  <c r="M3926" i="60"/>
  <c r="N3926" i="60" s="1"/>
  <c r="O3925" i="60"/>
  <c r="M3925" i="60"/>
  <c r="N3925" i="60" s="1"/>
  <c r="O3924" i="60"/>
  <c r="M3924" i="60"/>
  <c r="N3924" i="60" s="1"/>
  <c r="O3923" i="60"/>
  <c r="M3923" i="60"/>
  <c r="N3923" i="60" s="1"/>
  <c r="O3922" i="60"/>
  <c r="M3922" i="60"/>
  <c r="N3922" i="60" s="1"/>
  <c r="O3921" i="60"/>
  <c r="M3921" i="60"/>
  <c r="N3921" i="60" s="1"/>
  <c r="O3920" i="60"/>
  <c r="M3920" i="60"/>
  <c r="N3920" i="60" s="1"/>
  <c r="O3919" i="60"/>
  <c r="M3919" i="60"/>
  <c r="N3919" i="60" s="1"/>
  <c r="O3918" i="60"/>
  <c r="M3918" i="60"/>
  <c r="N3918" i="60" s="1"/>
  <c r="O3917" i="60"/>
  <c r="M3917" i="60"/>
  <c r="N3917" i="60" s="1"/>
  <c r="O3916" i="60"/>
  <c r="M3916" i="60"/>
  <c r="N3916" i="60" s="1"/>
  <c r="O3915" i="60"/>
  <c r="M3915" i="60"/>
  <c r="N3915" i="60" s="1"/>
  <c r="O3914" i="60"/>
  <c r="M3914" i="60"/>
  <c r="N3914" i="60" s="1"/>
  <c r="O3913" i="60"/>
  <c r="M3913" i="60"/>
  <c r="N3913" i="60" s="1"/>
  <c r="O3912" i="60"/>
  <c r="M3912" i="60"/>
  <c r="N3912" i="60" s="1"/>
  <c r="O3911" i="60"/>
  <c r="M3911" i="60"/>
  <c r="N3911" i="60" s="1"/>
  <c r="O3910" i="60"/>
  <c r="M3910" i="60"/>
  <c r="N3910" i="60" s="1"/>
  <c r="O3909" i="60"/>
  <c r="M3909" i="60"/>
  <c r="N3909" i="60" s="1"/>
  <c r="O3908" i="60"/>
  <c r="M3908" i="60"/>
  <c r="N3908" i="60" s="1"/>
  <c r="O3907" i="60"/>
  <c r="M3907" i="60"/>
  <c r="N3907" i="60" s="1"/>
  <c r="O3906" i="60"/>
  <c r="M3906" i="60"/>
  <c r="N3906" i="60" s="1"/>
  <c r="O3905" i="60"/>
  <c r="M3905" i="60"/>
  <c r="N3905" i="60" s="1"/>
  <c r="O3904" i="60"/>
  <c r="M3904" i="60"/>
  <c r="N3904" i="60" s="1"/>
  <c r="O3903" i="60"/>
  <c r="M3903" i="60"/>
  <c r="N3903" i="60" s="1"/>
  <c r="O3902" i="60"/>
  <c r="M3902" i="60"/>
  <c r="N3902" i="60" s="1"/>
  <c r="O3901" i="60"/>
  <c r="M3901" i="60"/>
  <c r="N3901" i="60" s="1"/>
  <c r="O3900" i="60"/>
  <c r="M3900" i="60"/>
  <c r="N3900" i="60" s="1"/>
  <c r="O3899" i="60"/>
  <c r="M3899" i="60"/>
  <c r="N3899" i="60" s="1"/>
  <c r="O3898" i="60"/>
  <c r="M3898" i="60"/>
  <c r="N3898" i="60" s="1"/>
  <c r="O3897" i="60"/>
  <c r="M3897" i="60"/>
  <c r="N3897" i="60" s="1"/>
  <c r="O3896" i="60"/>
  <c r="M3896" i="60"/>
  <c r="N3896" i="60" s="1"/>
  <c r="O3895" i="60"/>
  <c r="M3895" i="60"/>
  <c r="N3895" i="60" s="1"/>
  <c r="O3894" i="60"/>
  <c r="M3894" i="60"/>
  <c r="N3894" i="60" s="1"/>
  <c r="O3893" i="60"/>
  <c r="M3893" i="60"/>
  <c r="N3893" i="60" s="1"/>
  <c r="O3892" i="60"/>
  <c r="M3892" i="60"/>
  <c r="N3892" i="60" s="1"/>
  <c r="O3891" i="60"/>
  <c r="M3891" i="60"/>
  <c r="N3891" i="60" s="1"/>
  <c r="O3890" i="60"/>
  <c r="M3890" i="60"/>
  <c r="N3890" i="60" s="1"/>
  <c r="O3889" i="60"/>
  <c r="M3889" i="60"/>
  <c r="N3889" i="60" s="1"/>
  <c r="O3888" i="60"/>
  <c r="M3888" i="60"/>
  <c r="N3888" i="60" s="1"/>
  <c r="O3887" i="60"/>
  <c r="M3887" i="60"/>
  <c r="N3887" i="60" s="1"/>
  <c r="O3886" i="60"/>
  <c r="M3886" i="60"/>
  <c r="N3886" i="60" s="1"/>
  <c r="O3885" i="60"/>
  <c r="M3885" i="60"/>
  <c r="N3885" i="60" s="1"/>
  <c r="O3884" i="60"/>
  <c r="M3884" i="60"/>
  <c r="N3884" i="60" s="1"/>
  <c r="O3883" i="60"/>
  <c r="M3883" i="60"/>
  <c r="N3883" i="60" s="1"/>
  <c r="O3882" i="60"/>
  <c r="M3882" i="60"/>
  <c r="N3882" i="60" s="1"/>
  <c r="O3881" i="60"/>
  <c r="M3881" i="60"/>
  <c r="N3881" i="60" s="1"/>
  <c r="O3880" i="60"/>
  <c r="M3880" i="60"/>
  <c r="N3880" i="60" s="1"/>
  <c r="O3879" i="60"/>
  <c r="M3879" i="60"/>
  <c r="N3879" i="60" s="1"/>
  <c r="O3878" i="60"/>
  <c r="M3878" i="60"/>
  <c r="N3878" i="60" s="1"/>
  <c r="O3877" i="60"/>
  <c r="M3877" i="60"/>
  <c r="N3877" i="60" s="1"/>
  <c r="O3876" i="60"/>
  <c r="M3876" i="60"/>
  <c r="N3876" i="60" s="1"/>
  <c r="O3875" i="60"/>
  <c r="M3875" i="60"/>
  <c r="N3875" i="60" s="1"/>
  <c r="O3874" i="60"/>
  <c r="M3874" i="60"/>
  <c r="N3874" i="60" s="1"/>
  <c r="O3873" i="60"/>
  <c r="M3873" i="60"/>
  <c r="N3873" i="60" s="1"/>
  <c r="O3872" i="60"/>
  <c r="M3872" i="60"/>
  <c r="N3872" i="60" s="1"/>
  <c r="O3871" i="60"/>
  <c r="M3871" i="60"/>
  <c r="N3871" i="60" s="1"/>
  <c r="O3870" i="60"/>
  <c r="M3870" i="60"/>
  <c r="N3870" i="60" s="1"/>
  <c r="O3869" i="60"/>
  <c r="M3869" i="60"/>
  <c r="N3869" i="60" s="1"/>
  <c r="O3868" i="60"/>
  <c r="M3868" i="60"/>
  <c r="N3868" i="60" s="1"/>
  <c r="O3867" i="60"/>
  <c r="M3867" i="60"/>
  <c r="N3867" i="60" s="1"/>
  <c r="O3866" i="60"/>
  <c r="M3866" i="60"/>
  <c r="N3866" i="60" s="1"/>
  <c r="O3865" i="60"/>
  <c r="M3865" i="60"/>
  <c r="N3865" i="60" s="1"/>
  <c r="O3864" i="60"/>
  <c r="M3864" i="60"/>
  <c r="N3864" i="60" s="1"/>
  <c r="O3863" i="60"/>
  <c r="M3863" i="60"/>
  <c r="N3863" i="60" s="1"/>
  <c r="O3862" i="60"/>
  <c r="M3862" i="60"/>
  <c r="N3862" i="60" s="1"/>
  <c r="O3861" i="60"/>
  <c r="M3861" i="60"/>
  <c r="N3861" i="60" s="1"/>
  <c r="O3860" i="60"/>
  <c r="M3860" i="60"/>
  <c r="N3860" i="60" s="1"/>
  <c r="O3859" i="60"/>
  <c r="M3859" i="60"/>
  <c r="N3859" i="60" s="1"/>
  <c r="O3858" i="60"/>
  <c r="M3858" i="60"/>
  <c r="N3858" i="60" s="1"/>
  <c r="O3857" i="60"/>
  <c r="M3857" i="60"/>
  <c r="N3857" i="60" s="1"/>
  <c r="O3856" i="60"/>
  <c r="M3856" i="60"/>
  <c r="N3856" i="60" s="1"/>
  <c r="O3855" i="60"/>
  <c r="M3855" i="60"/>
  <c r="N3855" i="60" s="1"/>
  <c r="O3854" i="60"/>
  <c r="M3854" i="60"/>
  <c r="N3854" i="60" s="1"/>
  <c r="O3853" i="60"/>
  <c r="M3853" i="60"/>
  <c r="N3853" i="60" s="1"/>
  <c r="O3852" i="60"/>
  <c r="M3852" i="60"/>
  <c r="N3852" i="60" s="1"/>
  <c r="O3851" i="60"/>
  <c r="M3851" i="60"/>
  <c r="N3851" i="60" s="1"/>
  <c r="O3850" i="60"/>
  <c r="M3850" i="60"/>
  <c r="N3850" i="60" s="1"/>
  <c r="O3849" i="60"/>
  <c r="M3849" i="60"/>
  <c r="N3849" i="60" s="1"/>
  <c r="O3848" i="60"/>
  <c r="M3848" i="60"/>
  <c r="N3848" i="60" s="1"/>
  <c r="O3847" i="60"/>
  <c r="M3847" i="60"/>
  <c r="N3847" i="60" s="1"/>
  <c r="O3846" i="60"/>
  <c r="M3846" i="60"/>
  <c r="N3846" i="60" s="1"/>
  <c r="O3845" i="60"/>
  <c r="M3845" i="60"/>
  <c r="N3845" i="60" s="1"/>
  <c r="O3844" i="60"/>
  <c r="M3844" i="60"/>
  <c r="N3844" i="60" s="1"/>
  <c r="O3843" i="60"/>
  <c r="M3843" i="60"/>
  <c r="N3843" i="60" s="1"/>
  <c r="O3842" i="60"/>
  <c r="M3842" i="60"/>
  <c r="N3842" i="60" s="1"/>
  <c r="O3841" i="60"/>
  <c r="M3841" i="60"/>
  <c r="N3841" i="60" s="1"/>
  <c r="O3840" i="60"/>
  <c r="M3840" i="60"/>
  <c r="N3840" i="60" s="1"/>
  <c r="O3839" i="60"/>
  <c r="M3839" i="60"/>
  <c r="N3839" i="60" s="1"/>
  <c r="O3838" i="60"/>
  <c r="M3838" i="60"/>
  <c r="N3838" i="60" s="1"/>
  <c r="O3837" i="60"/>
  <c r="M3837" i="60"/>
  <c r="N3837" i="60" s="1"/>
  <c r="O3836" i="60"/>
  <c r="M3836" i="60"/>
  <c r="N3836" i="60" s="1"/>
  <c r="O3835" i="60"/>
  <c r="M3835" i="60"/>
  <c r="N3835" i="60" s="1"/>
  <c r="O3834" i="60"/>
  <c r="M3834" i="60"/>
  <c r="N3834" i="60" s="1"/>
  <c r="O3833" i="60"/>
  <c r="M3833" i="60"/>
  <c r="N3833" i="60" s="1"/>
  <c r="O3832" i="60"/>
  <c r="M3832" i="60"/>
  <c r="N3832" i="60" s="1"/>
  <c r="O3831" i="60"/>
  <c r="M3831" i="60"/>
  <c r="N3831" i="60" s="1"/>
  <c r="O3830" i="60"/>
  <c r="M3830" i="60"/>
  <c r="N3830" i="60" s="1"/>
  <c r="O3829" i="60"/>
  <c r="M3829" i="60"/>
  <c r="N3829" i="60" s="1"/>
  <c r="O3828" i="60"/>
  <c r="M3828" i="60"/>
  <c r="N3828" i="60" s="1"/>
  <c r="O3827" i="60"/>
  <c r="M3827" i="60"/>
  <c r="N3827" i="60" s="1"/>
  <c r="O3826" i="60"/>
  <c r="M3826" i="60"/>
  <c r="N3826" i="60" s="1"/>
  <c r="O3825" i="60"/>
  <c r="M3825" i="60"/>
  <c r="N3825" i="60" s="1"/>
  <c r="O3824" i="60"/>
  <c r="M3824" i="60"/>
  <c r="N3824" i="60" s="1"/>
  <c r="O3823" i="60"/>
  <c r="M3823" i="60"/>
  <c r="N3823" i="60" s="1"/>
  <c r="O3822" i="60"/>
  <c r="M3822" i="60"/>
  <c r="N3822" i="60" s="1"/>
  <c r="O3821" i="60"/>
  <c r="M3821" i="60"/>
  <c r="N3821" i="60" s="1"/>
  <c r="O3820" i="60"/>
  <c r="M3820" i="60"/>
  <c r="N3820" i="60" s="1"/>
  <c r="O3819" i="60"/>
  <c r="M3819" i="60"/>
  <c r="N3819" i="60" s="1"/>
  <c r="O3818" i="60"/>
  <c r="M3818" i="60"/>
  <c r="N3818" i="60" s="1"/>
  <c r="O3817" i="60"/>
  <c r="M3817" i="60"/>
  <c r="N3817" i="60" s="1"/>
  <c r="O3816" i="60"/>
  <c r="M3816" i="60"/>
  <c r="N3816" i="60" s="1"/>
  <c r="O3815" i="60"/>
  <c r="M3815" i="60"/>
  <c r="N3815" i="60" s="1"/>
  <c r="O3814" i="60"/>
  <c r="M3814" i="60"/>
  <c r="N3814" i="60" s="1"/>
  <c r="O3813" i="60"/>
  <c r="M3813" i="60"/>
  <c r="N3813" i="60" s="1"/>
  <c r="O3812" i="60"/>
  <c r="M3812" i="60"/>
  <c r="N3812" i="60" s="1"/>
  <c r="O3811" i="60"/>
  <c r="M3811" i="60"/>
  <c r="N3811" i="60" s="1"/>
  <c r="O3810" i="60"/>
  <c r="M3810" i="60"/>
  <c r="N3810" i="60" s="1"/>
  <c r="O3809" i="60"/>
  <c r="M3809" i="60"/>
  <c r="N3809" i="60" s="1"/>
  <c r="O3808" i="60"/>
  <c r="M3808" i="60"/>
  <c r="N3808" i="60" s="1"/>
  <c r="O3807" i="60"/>
  <c r="M3807" i="60"/>
  <c r="N3807" i="60" s="1"/>
  <c r="O3806" i="60"/>
  <c r="M3806" i="60"/>
  <c r="N3806" i="60" s="1"/>
  <c r="O3805" i="60"/>
  <c r="M3805" i="60"/>
  <c r="N3805" i="60" s="1"/>
  <c r="O3804" i="60"/>
  <c r="M3804" i="60"/>
  <c r="N3804" i="60" s="1"/>
  <c r="O3803" i="60"/>
  <c r="M3803" i="60"/>
  <c r="N3803" i="60" s="1"/>
  <c r="O3802" i="60"/>
  <c r="M3802" i="60"/>
  <c r="N3802" i="60" s="1"/>
  <c r="O3801" i="60"/>
  <c r="M3801" i="60"/>
  <c r="N3801" i="60" s="1"/>
  <c r="O3800" i="60"/>
  <c r="M3800" i="60"/>
  <c r="N3800" i="60" s="1"/>
  <c r="O3799" i="60"/>
  <c r="M3799" i="60"/>
  <c r="N3799" i="60" s="1"/>
  <c r="O3798" i="60"/>
  <c r="M3798" i="60"/>
  <c r="N3798" i="60" s="1"/>
  <c r="O3797" i="60"/>
  <c r="M3797" i="60"/>
  <c r="N3797" i="60" s="1"/>
  <c r="O3796" i="60"/>
  <c r="M3796" i="60"/>
  <c r="N3796" i="60" s="1"/>
  <c r="O3795" i="60"/>
  <c r="M3795" i="60"/>
  <c r="N3795" i="60" s="1"/>
  <c r="O3794" i="60"/>
  <c r="M3794" i="60"/>
  <c r="N3794" i="60" s="1"/>
  <c r="O3793" i="60"/>
  <c r="M3793" i="60"/>
  <c r="N3793" i="60" s="1"/>
  <c r="O3792" i="60"/>
  <c r="M3792" i="60"/>
  <c r="N3792" i="60" s="1"/>
  <c r="O3791" i="60"/>
  <c r="M3791" i="60"/>
  <c r="N3791" i="60" s="1"/>
  <c r="O3790" i="60"/>
  <c r="M3790" i="60"/>
  <c r="N3790" i="60" s="1"/>
  <c r="O3789" i="60"/>
  <c r="M3789" i="60"/>
  <c r="N3789" i="60" s="1"/>
  <c r="O3788" i="60"/>
  <c r="M3788" i="60"/>
  <c r="N3788" i="60" s="1"/>
  <c r="O3787" i="60"/>
  <c r="M3787" i="60"/>
  <c r="N3787" i="60" s="1"/>
  <c r="O3786" i="60"/>
  <c r="M3786" i="60"/>
  <c r="N3786" i="60" s="1"/>
  <c r="O3785" i="60"/>
  <c r="M3785" i="60"/>
  <c r="N3785" i="60" s="1"/>
  <c r="O3784" i="60"/>
  <c r="M3784" i="60"/>
  <c r="N3784" i="60" s="1"/>
  <c r="O3783" i="60"/>
  <c r="M3783" i="60"/>
  <c r="N3783" i="60" s="1"/>
  <c r="O3782" i="60"/>
  <c r="M3782" i="60"/>
  <c r="N3782" i="60" s="1"/>
  <c r="O3781" i="60"/>
  <c r="M3781" i="60"/>
  <c r="N3781" i="60" s="1"/>
  <c r="O3780" i="60"/>
  <c r="M3780" i="60"/>
  <c r="N3780" i="60" s="1"/>
  <c r="O3779" i="60"/>
  <c r="M3779" i="60"/>
  <c r="N3779" i="60" s="1"/>
  <c r="O3778" i="60"/>
  <c r="M3778" i="60"/>
  <c r="N3778" i="60" s="1"/>
  <c r="O3777" i="60"/>
  <c r="M3777" i="60"/>
  <c r="N3777" i="60" s="1"/>
  <c r="O3776" i="60"/>
  <c r="M3776" i="60"/>
  <c r="N3776" i="60" s="1"/>
  <c r="O3775" i="60"/>
  <c r="M3775" i="60"/>
  <c r="N3775" i="60" s="1"/>
  <c r="O3774" i="60"/>
  <c r="M3774" i="60"/>
  <c r="N3774" i="60" s="1"/>
  <c r="O3773" i="60"/>
  <c r="M3773" i="60"/>
  <c r="N3773" i="60" s="1"/>
  <c r="O3772" i="60"/>
  <c r="M3772" i="60"/>
  <c r="N3772" i="60" s="1"/>
  <c r="O3771" i="60"/>
  <c r="M3771" i="60"/>
  <c r="N3771" i="60" s="1"/>
  <c r="O3770" i="60"/>
  <c r="M3770" i="60"/>
  <c r="N3770" i="60" s="1"/>
  <c r="O3769" i="60"/>
  <c r="M3769" i="60"/>
  <c r="N3769" i="60" s="1"/>
  <c r="O3768" i="60"/>
  <c r="M3768" i="60"/>
  <c r="N3768" i="60" s="1"/>
  <c r="O3767" i="60"/>
  <c r="M3767" i="60"/>
  <c r="N3767" i="60" s="1"/>
  <c r="O3766" i="60"/>
  <c r="M3766" i="60"/>
  <c r="N3766" i="60" s="1"/>
  <c r="O3765" i="60"/>
  <c r="M3765" i="60"/>
  <c r="N3765" i="60" s="1"/>
  <c r="O3764" i="60"/>
  <c r="M3764" i="60"/>
  <c r="N3764" i="60" s="1"/>
  <c r="O3763" i="60"/>
  <c r="M3763" i="60"/>
  <c r="N3763" i="60" s="1"/>
  <c r="O3762" i="60"/>
  <c r="M3762" i="60"/>
  <c r="N3762" i="60" s="1"/>
  <c r="O3761" i="60"/>
  <c r="M3761" i="60"/>
  <c r="N3761" i="60" s="1"/>
  <c r="O3760" i="60"/>
  <c r="M3760" i="60"/>
  <c r="N3760" i="60" s="1"/>
  <c r="O3759" i="60"/>
  <c r="M3759" i="60"/>
  <c r="N3759" i="60" s="1"/>
  <c r="O3758" i="60"/>
  <c r="M3758" i="60"/>
  <c r="N3758" i="60" s="1"/>
  <c r="O3757" i="60"/>
  <c r="M3757" i="60"/>
  <c r="N3757" i="60" s="1"/>
  <c r="O3756" i="60"/>
  <c r="M3756" i="60"/>
  <c r="N3756" i="60" s="1"/>
  <c r="O3755" i="60"/>
  <c r="M3755" i="60"/>
  <c r="N3755" i="60" s="1"/>
  <c r="O3754" i="60"/>
  <c r="M3754" i="60"/>
  <c r="N3754" i="60" s="1"/>
  <c r="O3753" i="60"/>
  <c r="M3753" i="60"/>
  <c r="N3753" i="60" s="1"/>
  <c r="O3752" i="60"/>
  <c r="M3752" i="60"/>
  <c r="N3752" i="60" s="1"/>
  <c r="O3751" i="60"/>
  <c r="M3751" i="60"/>
  <c r="N3751" i="60" s="1"/>
  <c r="O3750" i="60"/>
  <c r="M3750" i="60"/>
  <c r="N3750" i="60" s="1"/>
  <c r="O3749" i="60"/>
  <c r="M3749" i="60"/>
  <c r="N3749" i="60" s="1"/>
  <c r="O3748" i="60"/>
  <c r="M3748" i="60"/>
  <c r="N3748" i="60" s="1"/>
  <c r="O3747" i="60"/>
  <c r="M3747" i="60"/>
  <c r="N3747" i="60" s="1"/>
  <c r="O3746" i="60"/>
  <c r="M3746" i="60"/>
  <c r="N3746" i="60" s="1"/>
  <c r="O3745" i="60"/>
  <c r="M3745" i="60"/>
  <c r="N3745" i="60" s="1"/>
  <c r="O3744" i="60"/>
  <c r="M3744" i="60"/>
  <c r="N3744" i="60" s="1"/>
  <c r="O3743" i="60"/>
  <c r="M3743" i="60"/>
  <c r="N3743" i="60" s="1"/>
  <c r="O3742" i="60"/>
  <c r="M3742" i="60"/>
  <c r="N3742" i="60" s="1"/>
  <c r="O3741" i="60"/>
  <c r="M3741" i="60"/>
  <c r="N3741" i="60" s="1"/>
  <c r="O3740" i="60"/>
  <c r="M3740" i="60"/>
  <c r="N3740" i="60" s="1"/>
  <c r="O3739" i="60"/>
  <c r="M3739" i="60"/>
  <c r="N3739" i="60" s="1"/>
  <c r="O3738" i="60"/>
  <c r="M3738" i="60"/>
  <c r="N3738" i="60" s="1"/>
  <c r="O3737" i="60"/>
  <c r="M3737" i="60"/>
  <c r="N3737" i="60" s="1"/>
  <c r="O3736" i="60"/>
  <c r="M3736" i="60"/>
  <c r="N3736" i="60" s="1"/>
  <c r="O3735" i="60"/>
  <c r="M3735" i="60"/>
  <c r="N3735" i="60" s="1"/>
  <c r="O3734" i="60"/>
  <c r="M3734" i="60"/>
  <c r="N3734" i="60" s="1"/>
  <c r="O3733" i="60"/>
  <c r="M3733" i="60"/>
  <c r="N3733" i="60" s="1"/>
  <c r="O3732" i="60"/>
  <c r="M3732" i="60"/>
  <c r="N3732" i="60" s="1"/>
  <c r="O3731" i="60"/>
  <c r="M3731" i="60"/>
  <c r="N3731" i="60" s="1"/>
  <c r="O3730" i="60"/>
  <c r="M3730" i="60"/>
  <c r="N3730" i="60" s="1"/>
  <c r="O3729" i="60"/>
  <c r="M3729" i="60"/>
  <c r="N3729" i="60" s="1"/>
  <c r="O3728" i="60"/>
  <c r="M3728" i="60"/>
  <c r="N3728" i="60" s="1"/>
  <c r="O3727" i="60"/>
  <c r="M3727" i="60"/>
  <c r="N3727" i="60" s="1"/>
  <c r="O3726" i="60"/>
  <c r="M3726" i="60"/>
  <c r="N3726" i="60" s="1"/>
  <c r="O3725" i="60"/>
  <c r="M3725" i="60"/>
  <c r="N3725" i="60" s="1"/>
  <c r="O3724" i="60"/>
  <c r="M3724" i="60"/>
  <c r="N3724" i="60" s="1"/>
  <c r="O3723" i="60"/>
  <c r="M3723" i="60"/>
  <c r="N3723" i="60" s="1"/>
  <c r="O3722" i="60"/>
  <c r="M3722" i="60"/>
  <c r="N3722" i="60" s="1"/>
  <c r="O3721" i="60"/>
  <c r="M3721" i="60"/>
  <c r="N3721" i="60" s="1"/>
  <c r="O3720" i="60"/>
  <c r="M3720" i="60"/>
  <c r="N3720" i="60" s="1"/>
  <c r="O3719" i="60"/>
  <c r="M3719" i="60"/>
  <c r="N3719" i="60" s="1"/>
  <c r="O3718" i="60"/>
  <c r="M3718" i="60"/>
  <c r="N3718" i="60" s="1"/>
  <c r="O3717" i="60"/>
  <c r="M3717" i="60"/>
  <c r="N3717" i="60" s="1"/>
  <c r="O3716" i="60"/>
  <c r="M3716" i="60"/>
  <c r="N3716" i="60" s="1"/>
  <c r="O3715" i="60"/>
  <c r="M3715" i="60"/>
  <c r="N3715" i="60" s="1"/>
  <c r="O3714" i="60"/>
  <c r="M3714" i="60"/>
  <c r="N3714" i="60" s="1"/>
  <c r="O3713" i="60"/>
  <c r="M3713" i="60"/>
  <c r="N3713" i="60" s="1"/>
  <c r="O3712" i="60"/>
  <c r="M3712" i="60"/>
  <c r="N3712" i="60" s="1"/>
  <c r="O3711" i="60"/>
  <c r="M3711" i="60"/>
  <c r="N3711" i="60" s="1"/>
  <c r="O3710" i="60"/>
  <c r="M3710" i="60"/>
  <c r="N3710" i="60" s="1"/>
  <c r="O3709" i="60"/>
  <c r="M3709" i="60"/>
  <c r="N3709" i="60" s="1"/>
  <c r="O3708" i="60"/>
  <c r="M3708" i="60"/>
  <c r="N3708" i="60" s="1"/>
  <c r="O3707" i="60"/>
  <c r="M3707" i="60"/>
  <c r="N3707" i="60" s="1"/>
  <c r="O3706" i="60"/>
  <c r="M3706" i="60"/>
  <c r="N3706" i="60" s="1"/>
  <c r="O3705" i="60"/>
  <c r="M3705" i="60"/>
  <c r="N3705" i="60" s="1"/>
  <c r="O3704" i="60"/>
  <c r="M3704" i="60"/>
  <c r="N3704" i="60" s="1"/>
  <c r="O3703" i="60"/>
  <c r="M3703" i="60"/>
  <c r="N3703" i="60" s="1"/>
  <c r="O3702" i="60"/>
  <c r="M3702" i="60"/>
  <c r="N3702" i="60" s="1"/>
  <c r="O3701" i="60"/>
  <c r="M3701" i="60"/>
  <c r="N3701" i="60" s="1"/>
  <c r="O3700" i="60"/>
  <c r="M3700" i="60"/>
  <c r="N3700" i="60" s="1"/>
  <c r="O3699" i="60"/>
  <c r="M3699" i="60"/>
  <c r="N3699" i="60" s="1"/>
  <c r="O3698" i="60"/>
  <c r="M3698" i="60"/>
  <c r="N3698" i="60" s="1"/>
  <c r="O3697" i="60"/>
  <c r="M3697" i="60"/>
  <c r="N3697" i="60" s="1"/>
  <c r="O3696" i="60"/>
  <c r="M3696" i="60"/>
  <c r="N3696" i="60" s="1"/>
  <c r="O3695" i="60"/>
  <c r="M3695" i="60"/>
  <c r="N3695" i="60" s="1"/>
  <c r="O3694" i="60"/>
  <c r="M3694" i="60"/>
  <c r="N3694" i="60" s="1"/>
  <c r="O3693" i="60"/>
  <c r="M3693" i="60"/>
  <c r="N3693" i="60" s="1"/>
  <c r="O3692" i="60"/>
  <c r="M3692" i="60"/>
  <c r="N3692" i="60" s="1"/>
  <c r="O3691" i="60"/>
  <c r="M3691" i="60"/>
  <c r="N3691" i="60" s="1"/>
  <c r="O3690" i="60"/>
  <c r="M3690" i="60"/>
  <c r="N3690" i="60" s="1"/>
  <c r="O3689" i="60"/>
  <c r="M3689" i="60"/>
  <c r="N3689" i="60" s="1"/>
  <c r="O3688" i="60"/>
  <c r="M3688" i="60"/>
  <c r="N3688" i="60" s="1"/>
  <c r="O3687" i="60"/>
  <c r="M3687" i="60"/>
  <c r="N3687" i="60" s="1"/>
  <c r="O3686" i="60"/>
  <c r="M3686" i="60"/>
  <c r="N3686" i="60" s="1"/>
  <c r="O3685" i="60"/>
  <c r="M3685" i="60"/>
  <c r="N3685" i="60" s="1"/>
  <c r="O3684" i="60"/>
  <c r="M3684" i="60"/>
  <c r="N3684" i="60" s="1"/>
  <c r="O3683" i="60"/>
  <c r="M3683" i="60"/>
  <c r="N3683" i="60" s="1"/>
  <c r="O3682" i="60"/>
  <c r="M3682" i="60"/>
  <c r="N3682" i="60" s="1"/>
  <c r="O3681" i="60"/>
  <c r="M3681" i="60"/>
  <c r="N3681" i="60" s="1"/>
  <c r="O3680" i="60"/>
  <c r="M3680" i="60"/>
  <c r="N3680" i="60" s="1"/>
  <c r="O3679" i="60"/>
  <c r="M3679" i="60"/>
  <c r="N3679" i="60" s="1"/>
  <c r="O3678" i="60"/>
  <c r="M3678" i="60"/>
  <c r="N3678" i="60" s="1"/>
  <c r="O3677" i="60"/>
  <c r="M3677" i="60"/>
  <c r="N3677" i="60" s="1"/>
  <c r="O3676" i="60"/>
  <c r="M3676" i="60"/>
  <c r="N3676" i="60" s="1"/>
  <c r="O3675" i="60"/>
  <c r="M3675" i="60"/>
  <c r="N3675" i="60" s="1"/>
  <c r="O3674" i="60"/>
  <c r="M3674" i="60"/>
  <c r="N3674" i="60" s="1"/>
  <c r="O3673" i="60"/>
  <c r="M3673" i="60"/>
  <c r="N3673" i="60" s="1"/>
  <c r="O3672" i="60"/>
  <c r="M3672" i="60"/>
  <c r="N3672" i="60" s="1"/>
  <c r="O3671" i="60"/>
  <c r="M3671" i="60"/>
  <c r="N3671" i="60" s="1"/>
  <c r="O3670" i="60"/>
  <c r="M3670" i="60"/>
  <c r="N3670" i="60" s="1"/>
  <c r="O3669" i="60"/>
  <c r="M3669" i="60"/>
  <c r="N3669" i="60" s="1"/>
  <c r="O3668" i="60"/>
  <c r="M3668" i="60"/>
  <c r="N3668" i="60" s="1"/>
  <c r="O3667" i="60"/>
  <c r="M3667" i="60"/>
  <c r="N3667" i="60" s="1"/>
  <c r="O3666" i="60"/>
  <c r="M3666" i="60"/>
  <c r="N3666" i="60" s="1"/>
  <c r="O3665" i="60"/>
  <c r="M3665" i="60"/>
  <c r="N3665" i="60" s="1"/>
  <c r="O3664" i="60"/>
  <c r="M3664" i="60"/>
  <c r="N3664" i="60" s="1"/>
  <c r="O3663" i="60"/>
  <c r="M3663" i="60"/>
  <c r="N3663" i="60" s="1"/>
  <c r="O3662" i="60"/>
  <c r="M3662" i="60"/>
  <c r="N3662" i="60" s="1"/>
  <c r="O3661" i="60"/>
  <c r="M3661" i="60"/>
  <c r="N3661" i="60" s="1"/>
  <c r="O3660" i="60"/>
  <c r="M3660" i="60"/>
  <c r="N3660" i="60" s="1"/>
  <c r="O3659" i="60"/>
  <c r="M3659" i="60"/>
  <c r="N3659" i="60" s="1"/>
  <c r="O3658" i="60"/>
  <c r="M3658" i="60"/>
  <c r="N3658" i="60" s="1"/>
  <c r="O3657" i="60"/>
  <c r="M3657" i="60"/>
  <c r="N3657" i="60" s="1"/>
  <c r="O3656" i="60"/>
  <c r="M3656" i="60"/>
  <c r="N3656" i="60" s="1"/>
  <c r="O3655" i="60"/>
  <c r="M3655" i="60"/>
  <c r="N3655" i="60" s="1"/>
  <c r="O3654" i="60"/>
  <c r="M3654" i="60"/>
  <c r="N3654" i="60" s="1"/>
  <c r="O3653" i="60"/>
  <c r="M3653" i="60"/>
  <c r="N3653" i="60" s="1"/>
  <c r="O3652" i="60"/>
  <c r="M3652" i="60"/>
  <c r="N3652" i="60" s="1"/>
  <c r="O3651" i="60"/>
  <c r="M3651" i="60"/>
  <c r="N3651" i="60" s="1"/>
  <c r="O3650" i="60"/>
  <c r="M3650" i="60"/>
  <c r="N3650" i="60" s="1"/>
  <c r="O3649" i="60"/>
  <c r="M3649" i="60"/>
  <c r="N3649" i="60" s="1"/>
  <c r="O3648" i="60"/>
  <c r="M3648" i="60"/>
  <c r="N3648" i="60" s="1"/>
  <c r="O3647" i="60"/>
  <c r="M3647" i="60"/>
  <c r="N3647" i="60" s="1"/>
  <c r="O3646" i="60"/>
  <c r="M3646" i="60"/>
  <c r="N3646" i="60" s="1"/>
  <c r="O3645" i="60"/>
  <c r="M3645" i="60"/>
  <c r="N3645" i="60" s="1"/>
  <c r="O3644" i="60"/>
  <c r="M3644" i="60"/>
  <c r="N3644" i="60" s="1"/>
  <c r="O3643" i="60"/>
  <c r="M3643" i="60"/>
  <c r="N3643" i="60" s="1"/>
  <c r="O3642" i="60"/>
  <c r="M3642" i="60"/>
  <c r="N3642" i="60" s="1"/>
  <c r="O3641" i="60"/>
  <c r="M3641" i="60"/>
  <c r="N3641" i="60" s="1"/>
  <c r="O3640" i="60"/>
  <c r="M3640" i="60"/>
  <c r="N3640" i="60" s="1"/>
  <c r="O3639" i="60"/>
  <c r="M3639" i="60"/>
  <c r="N3639" i="60" s="1"/>
  <c r="O3638" i="60"/>
  <c r="M3638" i="60"/>
  <c r="N3638" i="60" s="1"/>
  <c r="O3637" i="60"/>
  <c r="M3637" i="60"/>
  <c r="N3637" i="60" s="1"/>
  <c r="O3636" i="60"/>
  <c r="M3636" i="60"/>
  <c r="N3636" i="60" s="1"/>
  <c r="O3635" i="60"/>
  <c r="M3635" i="60"/>
  <c r="N3635" i="60" s="1"/>
  <c r="O3634" i="60"/>
  <c r="M3634" i="60"/>
  <c r="N3634" i="60" s="1"/>
  <c r="O3633" i="60"/>
  <c r="M3633" i="60"/>
  <c r="N3633" i="60" s="1"/>
  <c r="O3632" i="60"/>
  <c r="M3632" i="60"/>
  <c r="N3632" i="60" s="1"/>
  <c r="O3631" i="60"/>
  <c r="M3631" i="60"/>
  <c r="N3631" i="60" s="1"/>
  <c r="O3630" i="60"/>
  <c r="M3630" i="60"/>
  <c r="N3630" i="60" s="1"/>
  <c r="O3629" i="60"/>
  <c r="M3629" i="60"/>
  <c r="N3629" i="60" s="1"/>
  <c r="O3628" i="60"/>
  <c r="M3628" i="60"/>
  <c r="N3628" i="60" s="1"/>
  <c r="O3627" i="60"/>
  <c r="M3627" i="60"/>
  <c r="N3627" i="60" s="1"/>
  <c r="O3626" i="60"/>
  <c r="M3626" i="60"/>
  <c r="N3626" i="60" s="1"/>
  <c r="O3625" i="60"/>
  <c r="M3625" i="60"/>
  <c r="N3625" i="60" s="1"/>
  <c r="O3624" i="60"/>
  <c r="M3624" i="60"/>
  <c r="N3624" i="60" s="1"/>
  <c r="O3623" i="60"/>
  <c r="M3623" i="60"/>
  <c r="N3623" i="60" s="1"/>
  <c r="O3622" i="60"/>
  <c r="M3622" i="60"/>
  <c r="N3622" i="60" s="1"/>
  <c r="O3621" i="60"/>
  <c r="M3621" i="60"/>
  <c r="N3621" i="60" s="1"/>
  <c r="O3620" i="60"/>
  <c r="M3620" i="60"/>
  <c r="N3620" i="60" s="1"/>
  <c r="O3619" i="60"/>
  <c r="M3619" i="60"/>
  <c r="N3619" i="60" s="1"/>
  <c r="O3618" i="60"/>
  <c r="M3618" i="60"/>
  <c r="N3618" i="60" s="1"/>
  <c r="O3617" i="60"/>
  <c r="M3617" i="60"/>
  <c r="N3617" i="60" s="1"/>
  <c r="O3616" i="60"/>
  <c r="M3616" i="60"/>
  <c r="N3616" i="60" s="1"/>
  <c r="O3615" i="60"/>
  <c r="M3615" i="60"/>
  <c r="N3615" i="60" s="1"/>
  <c r="O3614" i="60"/>
  <c r="M3614" i="60"/>
  <c r="N3614" i="60" s="1"/>
  <c r="O3613" i="60"/>
  <c r="M3613" i="60"/>
  <c r="N3613" i="60" s="1"/>
  <c r="O3612" i="60"/>
  <c r="M3612" i="60"/>
  <c r="N3612" i="60" s="1"/>
  <c r="O3611" i="60"/>
  <c r="M3611" i="60"/>
  <c r="N3611" i="60" s="1"/>
  <c r="O3610" i="60"/>
  <c r="M3610" i="60"/>
  <c r="N3610" i="60" s="1"/>
  <c r="O3609" i="60"/>
  <c r="M3609" i="60"/>
  <c r="N3609" i="60" s="1"/>
  <c r="O3608" i="60"/>
  <c r="M3608" i="60"/>
  <c r="N3608" i="60" s="1"/>
  <c r="O3607" i="60"/>
  <c r="M3607" i="60"/>
  <c r="N3607" i="60" s="1"/>
  <c r="O3606" i="60"/>
  <c r="M3606" i="60"/>
  <c r="N3606" i="60" s="1"/>
  <c r="O3605" i="60"/>
  <c r="M3605" i="60"/>
  <c r="N3605" i="60" s="1"/>
  <c r="O3604" i="60"/>
  <c r="M3604" i="60"/>
  <c r="N3604" i="60" s="1"/>
  <c r="O3603" i="60"/>
  <c r="M3603" i="60"/>
  <c r="N3603" i="60" s="1"/>
  <c r="O3602" i="60"/>
  <c r="M3602" i="60"/>
  <c r="N3602" i="60" s="1"/>
  <c r="O3601" i="60"/>
  <c r="M3601" i="60"/>
  <c r="N3601" i="60" s="1"/>
  <c r="O3600" i="60"/>
  <c r="M3600" i="60"/>
  <c r="N3600" i="60" s="1"/>
  <c r="O3599" i="60"/>
  <c r="M3599" i="60"/>
  <c r="N3599" i="60" s="1"/>
  <c r="O3598" i="60"/>
  <c r="M3598" i="60"/>
  <c r="N3598" i="60" s="1"/>
  <c r="O3597" i="60"/>
  <c r="M3597" i="60"/>
  <c r="N3597" i="60" s="1"/>
  <c r="O3596" i="60"/>
  <c r="M3596" i="60"/>
  <c r="N3596" i="60" s="1"/>
  <c r="O3595" i="60"/>
  <c r="M3595" i="60"/>
  <c r="N3595" i="60" s="1"/>
  <c r="O3594" i="60"/>
  <c r="M3594" i="60"/>
  <c r="N3594" i="60" s="1"/>
  <c r="O3593" i="60"/>
  <c r="M3593" i="60"/>
  <c r="N3593" i="60" s="1"/>
  <c r="O3592" i="60"/>
  <c r="M3592" i="60"/>
  <c r="N3592" i="60" s="1"/>
  <c r="O3591" i="60"/>
  <c r="M3591" i="60"/>
  <c r="N3591" i="60" s="1"/>
  <c r="O3590" i="60"/>
  <c r="M3590" i="60"/>
  <c r="N3590" i="60" s="1"/>
  <c r="O3589" i="60"/>
  <c r="M3589" i="60"/>
  <c r="N3589" i="60" s="1"/>
  <c r="O3588" i="60"/>
  <c r="M3588" i="60"/>
  <c r="N3588" i="60" s="1"/>
  <c r="O3587" i="60"/>
  <c r="M3587" i="60"/>
  <c r="N3587" i="60" s="1"/>
  <c r="O3586" i="60"/>
  <c r="M3586" i="60"/>
  <c r="N3586" i="60" s="1"/>
  <c r="O3585" i="60"/>
  <c r="M3585" i="60"/>
  <c r="N3585" i="60" s="1"/>
  <c r="O3584" i="60"/>
  <c r="M3584" i="60"/>
  <c r="N3584" i="60" s="1"/>
  <c r="O3583" i="60"/>
  <c r="M3583" i="60"/>
  <c r="N3583" i="60" s="1"/>
  <c r="O3582" i="60"/>
  <c r="M3582" i="60"/>
  <c r="N3582" i="60" s="1"/>
  <c r="O3581" i="60"/>
  <c r="M3581" i="60"/>
  <c r="N3581" i="60" s="1"/>
  <c r="O3580" i="60"/>
  <c r="M3580" i="60"/>
  <c r="N3580" i="60" s="1"/>
  <c r="O3579" i="60"/>
  <c r="M3579" i="60"/>
  <c r="N3579" i="60" s="1"/>
  <c r="O3578" i="60"/>
  <c r="M3578" i="60"/>
  <c r="N3578" i="60" s="1"/>
  <c r="O3577" i="60"/>
  <c r="M3577" i="60"/>
  <c r="N3577" i="60" s="1"/>
  <c r="O3576" i="60"/>
  <c r="M3576" i="60"/>
  <c r="N3576" i="60" s="1"/>
  <c r="O3575" i="60"/>
  <c r="M3575" i="60"/>
  <c r="N3575" i="60" s="1"/>
  <c r="O3574" i="60"/>
  <c r="M3574" i="60"/>
  <c r="N3574" i="60" s="1"/>
  <c r="O3573" i="60"/>
  <c r="M3573" i="60"/>
  <c r="N3573" i="60" s="1"/>
  <c r="O3572" i="60"/>
  <c r="M3572" i="60"/>
  <c r="N3572" i="60" s="1"/>
  <c r="O3571" i="60"/>
  <c r="M3571" i="60"/>
  <c r="N3571" i="60" s="1"/>
  <c r="O3570" i="60"/>
  <c r="M3570" i="60"/>
  <c r="N3570" i="60" s="1"/>
  <c r="O3569" i="60"/>
  <c r="M3569" i="60"/>
  <c r="N3569" i="60" s="1"/>
  <c r="O3568" i="60"/>
  <c r="M3568" i="60"/>
  <c r="N3568" i="60" s="1"/>
  <c r="O3567" i="60"/>
  <c r="M3567" i="60"/>
  <c r="N3567" i="60" s="1"/>
  <c r="O3566" i="60"/>
  <c r="M3566" i="60"/>
  <c r="N3566" i="60" s="1"/>
  <c r="O3565" i="60"/>
  <c r="M3565" i="60"/>
  <c r="N3565" i="60" s="1"/>
  <c r="O3564" i="60"/>
  <c r="M3564" i="60"/>
  <c r="N3564" i="60" s="1"/>
  <c r="O3563" i="60"/>
  <c r="M3563" i="60"/>
  <c r="N3563" i="60" s="1"/>
  <c r="O3562" i="60"/>
  <c r="M3562" i="60"/>
  <c r="N3562" i="60" s="1"/>
  <c r="O3561" i="60"/>
  <c r="M3561" i="60"/>
  <c r="N3561" i="60" s="1"/>
  <c r="O3560" i="60"/>
  <c r="M3560" i="60"/>
  <c r="N3560" i="60" s="1"/>
  <c r="O3559" i="60"/>
  <c r="M3559" i="60"/>
  <c r="N3559" i="60" s="1"/>
  <c r="O3558" i="60"/>
  <c r="M3558" i="60"/>
  <c r="N3558" i="60" s="1"/>
  <c r="O3557" i="60"/>
  <c r="M3557" i="60"/>
  <c r="N3557" i="60" s="1"/>
  <c r="O3556" i="60"/>
  <c r="M3556" i="60"/>
  <c r="N3556" i="60" s="1"/>
  <c r="O3555" i="60"/>
  <c r="M3555" i="60"/>
  <c r="N3555" i="60" s="1"/>
  <c r="O3554" i="60"/>
  <c r="M3554" i="60"/>
  <c r="N3554" i="60" s="1"/>
  <c r="O3553" i="60"/>
  <c r="M3553" i="60"/>
  <c r="N3553" i="60" s="1"/>
  <c r="O3552" i="60"/>
  <c r="M3552" i="60"/>
  <c r="N3552" i="60" s="1"/>
  <c r="O3551" i="60"/>
  <c r="M3551" i="60"/>
  <c r="N3551" i="60" s="1"/>
  <c r="O3550" i="60"/>
  <c r="M3550" i="60"/>
  <c r="N3550" i="60" s="1"/>
  <c r="O3549" i="60"/>
  <c r="M3549" i="60"/>
  <c r="N3549" i="60" s="1"/>
  <c r="O3548" i="60"/>
  <c r="M3548" i="60"/>
  <c r="N3548" i="60" s="1"/>
  <c r="O3547" i="60"/>
  <c r="M3547" i="60"/>
  <c r="N3547" i="60" s="1"/>
  <c r="O3546" i="60"/>
  <c r="M3546" i="60"/>
  <c r="N3546" i="60" s="1"/>
  <c r="O3545" i="60"/>
  <c r="M3545" i="60"/>
  <c r="N3545" i="60" s="1"/>
  <c r="O3544" i="60"/>
  <c r="M3544" i="60"/>
  <c r="N3544" i="60" s="1"/>
  <c r="O3543" i="60"/>
  <c r="M3543" i="60"/>
  <c r="N3543" i="60" s="1"/>
  <c r="O3542" i="60"/>
  <c r="M3542" i="60"/>
  <c r="N3542" i="60" s="1"/>
  <c r="O3541" i="60"/>
  <c r="M3541" i="60"/>
  <c r="N3541" i="60" s="1"/>
  <c r="O3540" i="60"/>
  <c r="M3540" i="60"/>
  <c r="N3540" i="60" s="1"/>
  <c r="O3539" i="60"/>
  <c r="M3539" i="60"/>
  <c r="N3539" i="60" s="1"/>
  <c r="O3538" i="60"/>
  <c r="M3538" i="60"/>
  <c r="N3538" i="60" s="1"/>
  <c r="O3537" i="60"/>
  <c r="M3537" i="60"/>
  <c r="N3537" i="60" s="1"/>
  <c r="O3536" i="60"/>
  <c r="M3536" i="60"/>
  <c r="N3536" i="60" s="1"/>
  <c r="O3535" i="60"/>
  <c r="M3535" i="60"/>
  <c r="N3535" i="60" s="1"/>
  <c r="O3534" i="60"/>
  <c r="M3534" i="60"/>
  <c r="N3534" i="60" s="1"/>
  <c r="O3533" i="60"/>
  <c r="M3533" i="60"/>
  <c r="N3533" i="60" s="1"/>
  <c r="O3532" i="60"/>
  <c r="M3532" i="60"/>
  <c r="N3532" i="60" s="1"/>
  <c r="O3531" i="60"/>
  <c r="M3531" i="60"/>
  <c r="N3531" i="60" s="1"/>
  <c r="O3530" i="60"/>
  <c r="M3530" i="60"/>
  <c r="N3530" i="60" s="1"/>
  <c r="O3529" i="60"/>
  <c r="M3529" i="60"/>
  <c r="N3529" i="60" s="1"/>
  <c r="O3528" i="60"/>
  <c r="M3528" i="60"/>
  <c r="N3528" i="60" s="1"/>
  <c r="O3527" i="60"/>
  <c r="M3527" i="60"/>
  <c r="N3527" i="60" s="1"/>
  <c r="O3526" i="60"/>
  <c r="M3526" i="60"/>
  <c r="N3526" i="60" s="1"/>
  <c r="O3525" i="60"/>
  <c r="M3525" i="60"/>
  <c r="N3525" i="60" s="1"/>
  <c r="O3524" i="60"/>
  <c r="M3524" i="60"/>
  <c r="N3524" i="60" s="1"/>
  <c r="O3523" i="60"/>
  <c r="M3523" i="60"/>
  <c r="N3523" i="60" s="1"/>
  <c r="O3522" i="60"/>
  <c r="M3522" i="60"/>
  <c r="N3522" i="60" s="1"/>
  <c r="O3521" i="60"/>
  <c r="M3521" i="60"/>
  <c r="N3521" i="60" s="1"/>
  <c r="O3520" i="60"/>
  <c r="M3520" i="60"/>
  <c r="N3520" i="60" s="1"/>
  <c r="O3519" i="60"/>
  <c r="M3519" i="60"/>
  <c r="N3519" i="60" s="1"/>
  <c r="O3518" i="60"/>
  <c r="M3518" i="60"/>
  <c r="N3518" i="60" s="1"/>
  <c r="O3517" i="60"/>
  <c r="M3517" i="60"/>
  <c r="N3517" i="60" s="1"/>
  <c r="O3516" i="60"/>
  <c r="M3516" i="60"/>
  <c r="N3516" i="60" s="1"/>
  <c r="O3515" i="60"/>
  <c r="M3515" i="60"/>
  <c r="N3515" i="60" s="1"/>
  <c r="O3514" i="60"/>
  <c r="M3514" i="60"/>
  <c r="N3514" i="60" s="1"/>
  <c r="O3513" i="60"/>
  <c r="M3513" i="60"/>
  <c r="N3513" i="60" s="1"/>
  <c r="O3512" i="60"/>
  <c r="M3512" i="60"/>
  <c r="N3512" i="60" s="1"/>
  <c r="O3511" i="60"/>
  <c r="M3511" i="60"/>
  <c r="N3511" i="60" s="1"/>
  <c r="O3510" i="60"/>
  <c r="M3510" i="60"/>
  <c r="N3510" i="60" s="1"/>
  <c r="O3509" i="60"/>
  <c r="M3509" i="60"/>
  <c r="N3509" i="60" s="1"/>
  <c r="O3508" i="60"/>
  <c r="M3508" i="60"/>
  <c r="N3508" i="60" s="1"/>
  <c r="O3507" i="60"/>
  <c r="M3507" i="60"/>
  <c r="N3507" i="60" s="1"/>
  <c r="O3506" i="60"/>
  <c r="M3506" i="60"/>
  <c r="N3506" i="60" s="1"/>
  <c r="O3505" i="60"/>
  <c r="M3505" i="60"/>
  <c r="N3505" i="60" s="1"/>
  <c r="O3504" i="60"/>
  <c r="M3504" i="60"/>
  <c r="N3504" i="60" s="1"/>
  <c r="O3503" i="60"/>
  <c r="M3503" i="60"/>
  <c r="N3503" i="60" s="1"/>
  <c r="O3502" i="60"/>
  <c r="M3502" i="60"/>
  <c r="N3502" i="60" s="1"/>
  <c r="O3501" i="60"/>
  <c r="M3501" i="60"/>
  <c r="N3501" i="60" s="1"/>
  <c r="O3500" i="60"/>
  <c r="M3500" i="60"/>
  <c r="N3500" i="60" s="1"/>
  <c r="O3499" i="60"/>
  <c r="M3499" i="60"/>
  <c r="N3499" i="60" s="1"/>
  <c r="O3498" i="60"/>
  <c r="M3498" i="60"/>
  <c r="N3498" i="60" s="1"/>
  <c r="O3497" i="60"/>
  <c r="M3497" i="60"/>
  <c r="N3497" i="60" s="1"/>
  <c r="O3496" i="60"/>
  <c r="M3496" i="60"/>
  <c r="N3496" i="60" s="1"/>
  <c r="O3495" i="60"/>
  <c r="M3495" i="60"/>
  <c r="N3495" i="60" s="1"/>
  <c r="O3494" i="60"/>
  <c r="M3494" i="60"/>
  <c r="N3494" i="60" s="1"/>
  <c r="O3493" i="60"/>
  <c r="M3493" i="60"/>
  <c r="N3493" i="60" s="1"/>
  <c r="O3492" i="60"/>
  <c r="M3492" i="60"/>
  <c r="N3492" i="60" s="1"/>
  <c r="O3491" i="60"/>
  <c r="M3491" i="60"/>
  <c r="N3491" i="60" s="1"/>
  <c r="O3490" i="60"/>
  <c r="M3490" i="60"/>
  <c r="N3490" i="60" s="1"/>
  <c r="O3489" i="60"/>
  <c r="M3489" i="60"/>
  <c r="N3489" i="60" s="1"/>
  <c r="O3488" i="60"/>
  <c r="M3488" i="60"/>
  <c r="N3488" i="60" s="1"/>
  <c r="O3487" i="60"/>
  <c r="M3487" i="60"/>
  <c r="N3487" i="60" s="1"/>
  <c r="O3486" i="60"/>
  <c r="M3486" i="60"/>
  <c r="N3486" i="60" s="1"/>
  <c r="O3485" i="60"/>
  <c r="M3485" i="60"/>
  <c r="N3485" i="60" s="1"/>
  <c r="O3484" i="60"/>
  <c r="M3484" i="60"/>
  <c r="N3484" i="60" s="1"/>
  <c r="O3483" i="60"/>
  <c r="M3483" i="60"/>
  <c r="N3483" i="60" s="1"/>
  <c r="O3482" i="60"/>
  <c r="M3482" i="60"/>
  <c r="N3482" i="60" s="1"/>
  <c r="O3481" i="60"/>
  <c r="M3481" i="60"/>
  <c r="N3481" i="60" s="1"/>
  <c r="O3480" i="60"/>
  <c r="M3480" i="60"/>
  <c r="N3480" i="60" s="1"/>
  <c r="O3479" i="60"/>
  <c r="M3479" i="60"/>
  <c r="N3479" i="60" s="1"/>
  <c r="O3478" i="60"/>
  <c r="M3478" i="60"/>
  <c r="N3478" i="60" s="1"/>
  <c r="O3477" i="60"/>
  <c r="M3477" i="60"/>
  <c r="N3477" i="60" s="1"/>
  <c r="O3476" i="60"/>
  <c r="M3476" i="60"/>
  <c r="N3476" i="60" s="1"/>
  <c r="O3475" i="60"/>
  <c r="M3475" i="60"/>
  <c r="N3475" i="60" s="1"/>
  <c r="O3474" i="60"/>
  <c r="M3474" i="60"/>
  <c r="N3474" i="60" s="1"/>
  <c r="O3473" i="60"/>
  <c r="M3473" i="60"/>
  <c r="N3473" i="60" s="1"/>
  <c r="O3472" i="60"/>
  <c r="M3472" i="60"/>
  <c r="N3472" i="60" s="1"/>
  <c r="O3471" i="60"/>
  <c r="M3471" i="60"/>
  <c r="N3471" i="60" s="1"/>
  <c r="O3470" i="60"/>
  <c r="M3470" i="60"/>
  <c r="N3470" i="60" s="1"/>
  <c r="O3469" i="60"/>
  <c r="M3469" i="60"/>
  <c r="N3469" i="60" s="1"/>
  <c r="O3468" i="60"/>
  <c r="M3468" i="60"/>
  <c r="N3468" i="60" s="1"/>
  <c r="O3467" i="60"/>
  <c r="M3467" i="60"/>
  <c r="N3467" i="60" s="1"/>
  <c r="O3466" i="60"/>
  <c r="M3466" i="60"/>
  <c r="N3466" i="60" s="1"/>
  <c r="O3465" i="60"/>
  <c r="M3465" i="60"/>
  <c r="N3465" i="60" s="1"/>
  <c r="O3464" i="60"/>
  <c r="M3464" i="60"/>
  <c r="N3464" i="60" s="1"/>
  <c r="O3463" i="60"/>
  <c r="M3463" i="60"/>
  <c r="N3463" i="60" s="1"/>
  <c r="O3462" i="60"/>
  <c r="M3462" i="60"/>
  <c r="N3462" i="60" s="1"/>
  <c r="O3461" i="60"/>
  <c r="M3461" i="60"/>
  <c r="N3461" i="60" s="1"/>
  <c r="O3460" i="60"/>
  <c r="M3460" i="60"/>
  <c r="N3460" i="60" s="1"/>
  <c r="O3459" i="60"/>
  <c r="M3459" i="60"/>
  <c r="N3459" i="60" s="1"/>
  <c r="O3458" i="60"/>
  <c r="M3458" i="60"/>
  <c r="N3458" i="60" s="1"/>
  <c r="O3457" i="60"/>
  <c r="M3457" i="60"/>
  <c r="N3457" i="60" s="1"/>
  <c r="O3456" i="60"/>
  <c r="M3456" i="60"/>
  <c r="N3456" i="60" s="1"/>
  <c r="O3455" i="60"/>
  <c r="M3455" i="60"/>
  <c r="N3455" i="60" s="1"/>
  <c r="O3454" i="60"/>
  <c r="M3454" i="60"/>
  <c r="N3454" i="60" s="1"/>
  <c r="O3453" i="60"/>
  <c r="M3453" i="60"/>
  <c r="N3453" i="60" s="1"/>
  <c r="O3452" i="60"/>
  <c r="M3452" i="60"/>
  <c r="N3452" i="60" s="1"/>
  <c r="O3451" i="60"/>
  <c r="M3451" i="60"/>
  <c r="N3451" i="60" s="1"/>
  <c r="O3450" i="60"/>
  <c r="M3450" i="60"/>
  <c r="N3450" i="60" s="1"/>
  <c r="O3449" i="60"/>
  <c r="M3449" i="60"/>
  <c r="N3449" i="60" s="1"/>
  <c r="O3448" i="60"/>
  <c r="M3448" i="60"/>
  <c r="N3448" i="60" s="1"/>
  <c r="O3447" i="60"/>
  <c r="M3447" i="60"/>
  <c r="N3447" i="60" s="1"/>
  <c r="O3446" i="60"/>
  <c r="M3446" i="60"/>
  <c r="N3446" i="60" s="1"/>
  <c r="O3445" i="60"/>
  <c r="M3445" i="60"/>
  <c r="N3445" i="60" s="1"/>
  <c r="O3444" i="60"/>
  <c r="M3444" i="60"/>
  <c r="N3444" i="60" s="1"/>
  <c r="O3443" i="60"/>
  <c r="M3443" i="60"/>
  <c r="N3443" i="60" s="1"/>
  <c r="O3442" i="60"/>
  <c r="M3442" i="60"/>
  <c r="N3442" i="60" s="1"/>
  <c r="O3441" i="60"/>
  <c r="M3441" i="60"/>
  <c r="N3441" i="60" s="1"/>
  <c r="O3440" i="60"/>
  <c r="M3440" i="60"/>
  <c r="N3440" i="60" s="1"/>
  <c r="O3439" i="60"/>
  <c r="M3439" i="60"/>
  <c r="N3439" i="60" s="1"/>
  <c r="O3438" i="60"/>
  <c r="M3438" i="60"/>
  <c r="N3438" i="60" s="1"/>
  <c r="O3437" i="60"/>
  <c r="M3437" i="60"/>
  <c r="N3437" i="60" s="1"/>
  <c r="O3436" i="60"/>
  <c r="M3436" i="60"/>
  <c r="N3436" i="60" s="1"/>
  <c r="O3435" i="60"/>
  <c r="M3435" i="60"/>
  <c r="N3435" i="60" s="1"/>
  <c r="O3434" i="60"/>
  <c r="M3434" i="60"/>
  <c r="N3434" i="60" s="1"/>
  <c r="O3433" i="60"/>
  <c r="M3433" i="60"/>
  <c r="N3433" i="60" s="1"/>
  <c r="O3432" i="60"/>
  <c r="M3432" i="60"/>
  <c r="N3432" i="60" s="1"/>
  <c r="O3431" i="60"/>
  <c r="M3431" i="60"/>
  <c r="N3431" i="60" s="1"/>
  <c r="O3430" i="60"/>
  <c r="M3430" i="60"/>
  <c r="N3430" i="60" s="1"/>
  <c r="O3429" i="60"/>
  <c r="M3429" i="60"/>
  <c r="N3429" i="60" s="1"/>
  <c r="O3428" i="60"/>
  <c r="M3428" i="60"/>
  <c r="N3428" i="60" s="1"/>
  <c r="O3427" i="60"/>
  <c r="M3427" i="60"/>
  <c r="N3427" i="60" s="1"/>
  <c r="O3426" i="60"/>
  <c r="M3426" i="60"/>
  <c r="N3426" i="60" s="1"/>
  <c r="O3425" i="60"/>
  <c r="M3425" i="60"/>
  <c r="N3425" i="60" s="1"/>
  <c r="O3424" i="60"/>
  <c r="M3424" i="60"/>
  <c r="N3424" i="60" s="1"/>
  <c r="O3423" i="60"/>
  <c r="M3423" i="60"/>
  <c r="N3423" i="60" s="1"/>
  <c r="O3422" i="60"/>
  <c r="M3422" i="60"/>
  <c r="N3422" i="60" s="1"/>
  <c r="O3421" i="60"/>
  <c r="M3421" i="60"/>
  <c r="N3421" i="60" s="1"/>
  <c r="O3420" i="60"/>
  <c r="M3420" i="60"/>
  <c r="N3420" i="60" s="1"/>
  <c r="O3419" i="60"/>
  <c r="M3419" i="60"/>
  <c r="N3419" i="60" s="1"/>
  <c r="O3418" i="60"/>
  <c r="M3418" i="60"/>
  <c r="N3418" i="60" s="1"/>
  <c r="O3417" i="60"/>
  <c r="M3417" i="60"/>
  <c r="N3417" i="60" s="1"/>
  <c r="O3416" i="60"/>
  <c r="M3416" i="60"/>
  <c r="N3416" i="60" s="1"/>
  <c r="O3415" i="60"/>
  <c r="M3415" i="60"/>
  <c r="N3415" i="60" s="1"/>
  <c r="O3414" i="60"/>
  <c r="M3414" i="60"/>
  <c r="N3414" i="60" s="1"/>
  <c r="O3413" i="60"/>
  <c r="M3413" i="60"/>
  <c r="N3413" i="60" s="1"/>
  <c r="O3412" i="60"/>
  <c r="M3412" i="60"/>
  <c r="N3412" i="60" s="1"/>
  <c r="O3411" i="60"/>
  <c r="M3411" i="60"/>
  <c r="N3411" i="60" s="1"/>
  <c r="O3410" i="60"/>
  <c r="M3410" i="60"/>
  <c r="N3410" i="60" s="1"/>
  <c r="O3409" i="60"/>
  <c r="M3409" i="60"/>
  <c r="N3409" i="60" s="1"/>
  <c r="O3408" i="60"/>
  <c r="M3408" i="60"/>
  <c r="N3408" i="60" s="1"/>
  <c r="O3407" i="60"/>
  <c r="M3407" i="60"/>
  <c r="N3407" i="60" s="1"/>
  <c r="O3406" i="60"/>
  <c r="M3406" i="60"/>
  <c r="N3406" i="60" s="1"/>
  <c r="O3405" i="60"/>
  <c r="M3405" i="60"/>
  <c r="N3405" i="60" s="1"/>
  <c r="O3404" i="60"/>
  <c r="M3404" i="60"/>
  <c r="N3404" i="60" s="1"/>
  <c r="O3403" i="60"/>
  <c r="M3403" i="60"/>
  <c r="N3403" i="60" s="1"/>
  <c r="O3402" i="60"/>
  <c r="M3402" i="60"/>
  <c r="N3402" i="60" s="1"/>
  <c r="O3401" i="60"/>
  <c r="M3401" i="60"/>
  <c r="N3401" i="60" s="1"/>
  <c r="O3400" i="60"/>
  <c r="M3400" i="60"/>
  <c r="N3400" i="60" s="1"/>
  <c r="O3399" i="60"/>
  <c r="M3399" i="60"/>
  <c r="N3399" i="60" s="1"/>
  <c r="O3398" i="60"/>
  <c r="M3398" i="60"/>
  <c r="N3398" i="60" s="1"/>
  <c r="O3397" i="60"/>
  <c r="M3397" i="60"/>
  <c r="N3397" i="60" s="1"/>
  <c r="O3396" i="60"/>
  <c r="M3396" i="60"/>
  <c r="N3396" i="60" s="1"/>
  <c r="O3395" i="60"/>
  <c r="M3395" i="60"/>
  <c r="N3395" i="60" s="1"/>
  <c r="O3394" i="60"/>
  <c r="M3394" i="60"/>
  <c r="N3394" i="60" s="1"/>
  <c r="O3393" i="60"/>
  <c r="M3393" i="60"/>
  <c r="N3393" i="60" s="1"/>
  <c r="O3392" i="60"/>
  <c r="M3392" i="60"/>
  <c r="N3392" i="60" s="1"/>
  <c r="O3391" i="60"/>
  <c r="M3391" i="60"/>
  <c r="N3391" i="60" s="1"/>
  <c r="O3390" i="60"/>
  <c r="M3390" i="60"/>
  <c r="N3390" i="60" s="1"/>
  <c r="O3389" i="60"/>
  <c r="M3389" i="60"/>
  <c r="N3389" i="60" s="1"/>
  <c r="O3388" i="60"/>
  <c r="M3388" i="60"/>
  <c r="N3388" i="60" s="1"/>
  <c r="O3387" i="60"/>
  <c r="M3387" i="60"/>
  <c r="N3387" i="60" s="1"/>
  <c r="O3386" i="60"/>
  <c r="M3386" i="60"/>
  <c r="N3386" i="60" s="1"/>
  <c r="O3385" i="60"/>
  <c r="M3385" i="60"/>
  <c r="N3385" i="60" s="1"/>
  <c r="O3384" i="60"/>
  <c r="M3384" i="60"/>
  <c r="N3384" i="60" s="1"/>
  <c r="O3383" i="60"/>
  <c r="M3383" i="60"/>
  <c r="N3383" i="60" s="1"/>
  <c r="O3382" i="60"/>
  <c r="M3382" i="60"/>
  <c r="N3382" i="60" s="1"/>
  <c r="O3381" i="60"/>
  <c r="M3381" i="60"/>
  <c r="N3381" i="60" s="1"/>
  <c r="O3380" i="60"/>
  <c r="M3380" i="60"/>
  <c r="N3380" i="60" s="1"/>
  <c r="O3379" i="60"/>
  <c r="M3379" i="60"/>
  <c r="N3379" i="60" s="1"/>
  <c r="O3378" i="60"/>
  <c r="M3378" i="60"/>
  <c r="N3378" i="60" s="1"/>
  <c r="O3377" i="60"/>
  <c r="M3377" i="60"/>
  <c r="N3377" i="60" s="1"/>
  <c r="O3376" i="60"/>
  <c r="M3376" i="60"/>
  <c r="N3376" i="60" s="1"/>
  <c r="O3375" i="60"/>
  <c r="M3375" i="60"/>
  <c r="N3375" i="60" s="1"/>
  <c r="O3374" i="60"/>
  <c r="M3374" i="60"/>
  <c r="N3374" i="60" s="1"/>
  <c r="O3373" i="60"/>
  <c r="M3373" i="60"/>
  <c r="N3373" i="60" s="1"/>
  <c r="O3372" i="60"/>
  <c r="M3372" i="60"/>
  <c r="N3372" i="60" s="1"/>
  <c r="O3371" i="60"/>
  <c r="M3371" i="60"/>
  <c r="N3371" i="60" s="1"/>
  <c r="O3370" i="60"/>
  <c r="M3370" i="60"/>
  <c r="N3370" i="60" s="1"/>
  <c r="O3369" i="60"/>
  <c r="M3369" i="60"/>
  <c r="N3369" i="60" s="1"/>
  <c r="O3368" i="60"/>
  <c r="M3368" i="60"/>
  <c r="N3368" i="60" s="1"/>
  <c r="O3367" i="60"/>
  <c r="M3367" i="60"/>
  <c r="N3367" i="60" s="1"/>
  <c r="O3366" i="60"/>
  <c r="M3366" i="60"/>
  <c r="N3366" i="60" s="1"/>
  <c r="O3365" i="60"/>
  <c r="M3365" i="60"/>
  <c r="N3365" i="60" s="1"/>
  <c r="O3364" i="60"/>
  <c r="M3364" i="60"/>
  <c r="N3364" i="60" s="1"/>
  <c r="O3363" i="60"/>
  <c r="M3363" i="60"/>
  <c r="N3363" i="60" s="1"/>
  <c r="O3362" i="60"/>
  <c r="M3362" i="60"/>
  <c r="N3362" i="60" s="1"/>
  <c r="O3361" i="60"/>
  <c r="M3361" i="60"/>
  <c r="N3361" i="60" s="1"/>
  <c r="O3360" i="60"/>
  <c r="M3360" i="60"/>
  <c r="N3360" i="60" s="1"/>
  <c r="O3359" i="60"/>
  <c r="M3359" i="60"/>
  <c r="N3359" i="60" s="1"/>
  <c r="O3358" i="60"/>
  <c r="M3358" i="60"/>
  <c r="N3358" i="60" s="1"/>
  <c r="O3357" i="60"/>
  <c r="M3357" i="60"/>
  <c r="N3357" i="60" s="1"/>
  <c r="O3356" i="60"/>
  <c r="M3356" i="60"/>
  <c r="N3356" i="60" s="1"/>
  <c r="O3355" i="60"/>
  <c r="M3355" i="60"/>
  <c r="N3355" i="60" s="1"/>
  <c r="O3354" i="60"/>
  <c r="M3354" i="60"/>
  <c r="N3354" i="60" s="1"/>
  <c r="O3353" i="60"/>
  <c r="M3353" i="60"/>
  <c r="N3353" i="60" s="1"/>
  <c r="O3352" i="60"/>
  <c r="M3352" i="60"/>
  <c r="N3352" i="60" s="1"/>
  <c r="O3351" i="60"/>
  <c r="M3351" i="60"/>
  <c r="N3351" i="60" s="1"/>
  <c r="O3350" i="60"/>
  <c r="M3350" i="60"/>
  <c r="N3350" i="60" s="1"/>
  <c r="O3349" i="60"/>
  <c r="M3349" i="60"/>
  <c r="N3349" i="60" s="1"/>
  <c r="O3348" i="60"/>
  <c r="M3348" i="60"/>
  <c r="N3348" i="60" s="1"/>
  <c r="O3347" i="60"/>
  <c r="M3347" i="60"/>
  <c r="N3347" i="60" s="1"/>
  <c r="O3346" i="60"/>
  <c r="M3346" i="60"/>
  <c r="N3346" i="60" s="1"/>
  <c r="O3345" i="60"/>
  <c r="M3345" i="60"/>
  <c r="N3345" i="60" s="1"/>
  <c r="O3344" i="60"/>
  <c r="M3344" i="60"/>
  <c r="N3344" i="60" s="1"/>
  <c r="O3343" i="60"/>
  <c r="M3343" i="60"/>
  <c r="N3343" i="60" s="1"/>
  <c r="O3342" i="60"/>
  <c r="M3342" i="60"/>
  <c r="N3342" i="60" s="1"/>
  <c r="O3341" i="60"/>
  <c r="M3341" i="60"/>
  <c r="N3341" i="60" s="1"/>
  <c r="O3340" i="60"/>
  <c r="M3340" i="60"/>
  <c r="N3340" i="60" s="1"/>
  <c r="O3339" i="60"/>
  <c r="M3339" i="60"/>
  <c r="N3339" i="60" s="1"/>
  <c r="O3338" i="60"/>
  <c r="M3338" i="60"/>
  <c r="N3338" i="60" s="1"/>
  <c r="O3337" i="60"/>
  <c r="M3337" i="60"/>
  <c r="N3337" i="60" s="1"/>
  <c r="O3336" i="60"/>
  <c r="M3336" i="60"/>
  <c r="N3336" i="60" s="1"/>
  <c r="O3335" i="60"/>
  <c r="M3335" i="60"/>
  <c r="N3335" i="60" s="1"/>
  <c r="O3334" i="60"/>
  <c r="M3334" i="60"/>
  <c r="N3334" i="60" s="1"/>
  <c r="O3333" i="60"/>
  <c r="M3333" i="60"/>
  <c r="N3333" i="60" s="1"/>
  <c r="O3332" i="60"/>
  <c r="M3332" i="60"/>
  <c r="N3332" i="60" s="1"/>
  <c r="O3331" i="60"/>
  <c r="M3331" i="60"/>
  <c r="N3331" i="60" s="1"/>
  <c r="O3330" i="60"/>
  <c r="M3330" i="60"/>
  <c r="N3330" i="60" s="1"/>
  <c r="O3329" i="60"/>
  <c r="M3329" i="60"/>
  <c r="N3329" i="60" s="1"/>
  <c r="O3328" i="60"/>
  <c r="M3328" i="60"/>
  <c r="N3328" i="60" s="1"/>
  <c r="O3327" i="60"/>
  <c r="M3327" i="60"/>
  <c r="N3327" i="60" s="1"/>
  <c r="O3326" i="60"/>
  <c r="M3326" i="60"/>
  <c r="N3326" i="60" s="1"/>
  <c r="O3325" i="60"/>
  <c r="M3325" i="60"/>
  <c r="N3325" i="60" s="1"/>
  <c r="O3324" i="60"/>
  <c r="M3324" i="60"/>
  <c r="N3324" i="60" s="1"/>
  <c r="O3323" i="60"/>
  <c r="M3323" i="60"/>
  <c r="N3323" i="60" s="1"/>
  <c r="O3322" i="60"/>
  <c r="M3322" i="60"/>
  <c r="N3322" i="60" s="1"/>
  <c r="O3321" i="60"/>
  <c r="M3321" i="60"/>
  <c r="N3321" i="60" s="1"/>
  <c r="O3320" i="60"/>
  <c r="M3320" i="60"/>
  <c r="N3320" i="60" s="1"/>
  <c r="O3319" i="60"/>
  <c r="M3319" i="60"/>
  <c r="N3319" i="60" s="1"/>
  <c r="O3318" i="60"/>
  <c r="M3318" i="60"/>
  <c r="N3318" i="60" s="1"/>
  <c r="O3317" i="60"/>
  <c r="M3317" i="60"/>
  <c r="N3317" i="60" s="1"/>
  <c r="O3316" i="60"/>
  <c r="M3316" i="60"/>
  <c r="N3316" i="60" s="1"/>
  <c r="O3315" i="60"/>
  <c r="M3315" i="60"/>
  <c r="N3315" i="60" s="1"/>
  <c r="O3314" i="60"/>
  <c r="M3314" i="60"/>
  <c r="N3314" i="60" s="1"/>
  <c r="O3313" i="60"/>
  <c r="M3313" i="60"/>
  <c r="N3313" i="60" s="1"/>
  <c r="O3312" i="60"/>
  <c r="M3312" i="60"/>
  <c r="N3312" i="60" s="1"/>
  <c r="O3311" i="60"/>
  <c r="M3311" i="60"/>
  <c r="N3311" i="60" s="1"/>
  <c r="O3310" i="60"/>
  <c r="M3310" i="60"/>
  <c r="N3310" i="60" s="1"/>
  <c r="O3309" i="60"/>
  <c r="M3309" i="60"/>
  <c r="N3309" i="60" s="1"/>
  <c r="O3308" i="60"/>
  <c r="M3308" i="60"/>
  <c r="N3308" i="60" s="1"/>
  <c r="O3307" i="60"/>
  <c r="M3307" i="60"/>
  <c r="N3307" i="60" s="1"/>
  <c r="O3306" i="60"/>
  <c r="M3306" i="60"/>
  <c r="N3306" i="60" s="1"/>
  <c r="O3305" i="60"/>
  <c r="M3305" i="60"/>
  <c r="N3305" i="60" s="1"/>
  <c r="O3304" i="60"/>
  <c r="M3304" i="60"/>
  <c r="N3304" i="60" s="1"/>
  <c r="O3303" i="60"/>
  <c r="M3303" i="60"/>
  <c r="N3303" i="60" s="1"/>
  <c r="O3302" i="60"/>
  <c r="M3302" i="60"/>
  <c r="N3302" i="60" s="1"/>
  <c r="O3301" i="60"/>
  <c r="M3301" i="60"/>
  <c r="N3301" i="60" s="1"/>
  <c r="O3300" i="60"/>
  <c r="M3300" i="60"/>
  <c r="N3300" i="60" s="1"/>
  <c r="O3299" i="60"/>
  <c r="M3299" i="60"/>
  <c r="N3299" i="60" s="1"/>
  <c r="O3298" i="60"/>
  <c r="M3298" i="60"/>
  <c r="N3298" i="60" s="1"/>
  <c r="O3297" i="60"/>
  <c r="M3297" i="60"/>
  <c r="N3297" i="60" s="1"/>
  <c r="O3296" i="60"/>
  <c r="M3296" i="60"/>
  <c r="N3296" i="60" s="1"/>
  <c r="O3295" i="60"/>
  <c r="M3295" i="60"/>
  <c r="N3295" i="60" s="1"/>
  <c r="O3294" i="60"/>
  <c r="M3294" i="60"/>
  <c r="N3294" i="60" s="1"/>
  <c r="O3293" i="60"/>
  <c r="M3293" i="60"/>
  <c r="N3293" i="60" s="1"/>
  <c r="O3292" i="60"/>
  <c r="M3292" i="60"/>
  <c r="N3292" i="60" s="1"/>
  <c r="O3291" i="60"/>
  <c r="M3291" i="60"/>
  <c r="N3291" i="60" s="1"/>
  <c r="O3290" i="60"/>
  <c r="M3290" i="60"/>
  <c r="N3290" i="60" s="1"/>
  <c r="O3289" i="60"/>
  <c r="M3289" i="60"/>
  <c r="N3289" i="60" s="1"/>
  <c r="O3288" i="60"/>
  <c r="M3288" i="60"/>
  <c r="N3288" i="60" s="1"/>
  <c r="O3287" i="60"/>
  <c r="M3287" i="60"/>
  <c r="N3287" i="60" s="1"/>
  <c r="O3286" i="60"/>
  <c r="M3286" i="60"/>
  <c r="N3286" i="60" s="1"/>
  <c r="O3285" i="60"/>
  <c r="M3285" i="60"/>
  <c r="N3285" i="60" s="1"/>
  <c r="O3284" i="60"/>
  <c r="M3284" i="60"/>
  <c r="N3284" i="60" s="1"/>
  <c r="O3283" i="60"/>
  <c r="M3283" i="60"/>
  <c r="N3283" i="60" s="1"/>
  <c r="O3282" i="60"/>
  <c r="M3282" i="60"/>
  <c r="N3282" i="60" s="1"/>
  <c r="O3281" i="60"/>
  <c r="M3281" i="60"/>
  <c r="N3281" i="60" s="1"/>
  <c r="O3280" i="60"/>
  <c r="M3280" i="60"/>
  <c r="N3280" i="60" s="1"/>
  <c r="O3279" i="60"/>
  <c r="M3279" i="60"/>
  <c r="N3279" i="60" s="1"/>
  <c r="O3278" i="60"/>
  <c r="M3278" i="60"/>
  <c r="N3278" i="60" s="1"/>
  <c r="O3277" i="60"/>
  <c r="M3277" i="60"/>
  <c r="N3277" i="60" s="1"/>
  <c r="O3276" i="60"/>
  <c r="M3276" i="60"/>
  <c r="N3276" i="60" s="1"/>
  <c r="O3275" i="60"/>
  <c r="M3275" i="60"/>
  <c r="N3275" i="60" s="1"/>
  <c r="O3274" i="60"/>
  <c r="M3274" i="60"/>
  <c r="N3274" i="60" s="1"/>
  <c r="O3273" i="60"/>
  <c r="M3273" i="60"/>
  <c r="N3273" i="60" s="1"/>
  <c r="O3272" i="60"/>
  <c r="M3272" i="60"/>
  <c r="N3272" i="60" s="1"/>
  <c r="O3271" i="60"/>
  <c r="M3271" i="60"/>
  <c r="N3271" i="60" s="1"/>
  <c r="O3270" i="60"/>
  <c r="M3270" i="60"/>
  <c r="N3270" i="60" s="1"/>
  <c r="O3269" i="60"/>
  <c r="M3269" i="60"/>
  <c r="N3269" i="60" s="1"/>
  <c r="O3268" i="60"/>
  <c r="M3268" i="60"/>
  <c r="N3268" i="60" s="1"/>
  <c r="O3267" i="60"/>
  <c r="M3267" i="60"/>
  <c r="N3267" i="60" s="1"/>
  <c r="O3266" i="60"/>
  <c r="M3266" i="60"/>
  <c r="N3266" i="60" s="1"/>
  <c r="O3265" i="60"/>
  <c r="M3265" i="60"/>
  <c r="N3265" i="60" s="1"/>
  <c r="O3264" i="60"/>
  <c r="M3264" i="60"/>
  <c r="N3264" i="60" s="1"/>
  <c r="O3263" i="60"/>
  <c r="M3263" i="60"/>
  <c r="N3263" i="60" s="1"/>
  <c r="O3262" i="60"/>
  <c r="M3262" i="60"/>
  <c r="N3262" i="60" s="1"/>
  <c r="O3261" i="60"/>
  <c r="M3261" i="60"/>
  <c r="N3261" i="60" s="1"/>
  <c r="O3260" i="60"/>
  <c r="M3260" i="60"/>
  <c r="N3260" i="60" s="1"/>
  <c r="O3259" i="60"/>
  <c r="M3259" i="60"/>
  <c r="N3259" i="60" s="1"/>
  <c r="O3258" i="60"/>
  <c r="M3258" i="60"/>
  <c r="N3258" i="60" s="1"/>
  <c r="O3257" i="60"/>
  <c r="M3257" i="60"/>
  <c r="N3257" i="60" s="1"/>
  <c r="O3256" i="60"/>
  <c r="M3256" i="60"/>
  <c r="N3256" i="60" s="1"/>
  <c r="O3255" i="60"/>
  <c r="M3255" i="60"/>
  <c r="N3255" i="60" s="1"/>
  <c r="O3254" i="60"/>
  <c r="M3254" i="60"/>
  <c r="N3254" i="60" s="1"/>
  <c r="O3253" i="60"/>
  <c r="M3253" i="60"/>
  <c r="N3253" i="60" s="1"/>
  <c r="O3252" i="60"/>
  <c r="M3252" i="60"/>
  <c r="N3252" i="60" s="1"/>
  <c r="O3251" i="60"/>
  <c r="M3251" i="60"/>
  <c r="N3251" i="60" s="1"/>
  <c r="O3250" i="60"/>
  <c r="M3250" i="60"/>
  <c r="N3250" i="60" s="1"/>
  <c r="O3249" i="60"/>
  <c r="M3249" i="60"/>
  <c r="N3249" i="60" s="1"/>
  <c r="O3248" i="60"/>
  <c r="M3248" i="60"/>
  <c r="N3248" i="60" s="1"/>
  <c r="O3247" i="60"/>
  <c r="M3247" i="60"/>
  <c r="N3247" i="60" s="1"/>
  <c r="O3246" i="60"/>
  <c r="M3246" i="60"/>
  <c r="N3246" i="60" s="1"/>
  <c r="O3245" i="60"/>
  <c r="M3245" i="60"/>
  <c r="N3245" i="60" s="1"/>
  <c r="O3244" i="60"/>
  <c r="M3244" i="60"/>
  <c r="N3244" i="60" s="1"/>
  <c r="O3243" i="60"/>
  <c r="M3243" i="60"/>
  <c r="N3243" i="60" s="1"/>
  <c r="O3242" i="60"/>
  <c r="M3242" i="60"/>
  <c r="N3242" i="60" s="1"/>
  <c r="O3241" i="60"/>
  <c r="M3241" i="60"/>
  <c r="N3241" i="60" s="1"/>
  <c r="O3240" i="60"/>
  <c r="M3240" i="60"/>
  <c r="N3240" i="60" s="1"/>
  <c r="O3239" i="60"/>
  <c r="M3239" i="60"/>
  <c r="N3239" i="60" s="1"/>
  <c r="O3238" i="60"/>
  <c r="M3238" i="60"/>
  <c r="N3238" i="60" s="1"/>
  <c r="O3237" i="60"/>
  <c r="M3237" i="60"/>
  <c r="N3237" i="60" s="1"/>
  <c r="O3236" i="60"/>
  <c r="M3236" i="60"/>
  <c r="N3236" i="60" s="1"/>
  <c r="O3235" i="60"/>
  <c r="M3235" i="60"/>
  <c r="N3235" i="60" s="1"/>
  <c r="O3234" i="60"/>
  <c r="M3234" i="60"/>
  <c r="N3234" i="60" s="1"/>
  <c r="O3233" i="60"/>
  <c r="M3233" i="60"/>
  <c r="N3233" i="60" s="1"/>
  <c r="O3232" i="60"/>
  <c r="M3232" i="60"/>
  <c r="N3232" i="60" s="1"/>
  <c r="O3231" i="60"/>
  <c r="M3231" i="60"/>
  <c r="N3231" i="60" s="1"/>
  <c r="O3230" i="60"/>
  <c r="M3230" i="60"/>
  <c r="N3230" i="60" s="1"/>
  <c r="O3229" i="60"/>
  <c r="M3229" i="60"/>
  <c r="N3229" i="60" s="1"/>
  <c r="O3228" i="60"/>
  <c r="M3228" i="60"/>
  <c r="N3228" i="60" s="1"/>
  <c r="O3227" i="60"/>
  <c r="M3227" i="60"/>
  <c r="N3227" i="60" s="1"/>
  <c r="O3226" i="60"/>
  <c r="M3226" i="60"/>
  <c r="N3226" i="60" s="1"/>
  <c r="O3225" i="60"/>
  <c r="M3225" i="60"/>
  <c r="N3225" i="60" s="1"/>
  <c r="O3224" i="60"/>
  <c r="M3224" i="60"/>
  <c r="N3224" i="60" s="1"/>
  <c r="O3223" i="60"/>
  <c r="M3223" i="60"/>
  <c r="N3223" i="60" s="1"/>
  <c r="O3222" i="60"/>
  <c r="M3222" i="60"/>
  <c r="N3222" i="60" s="1"/>
  <c r="O3221" i="60"/>
  <c r="M3221" i="60"/>
  <c r="N3221" i="60" s="1"/>
  <c r="O3220" i="60"/>
  <c r="M3220" i="60"/>
  <c r="N3220" i="60" s="1"/>
  <c r="O3219" i="60"/>
  <c r="M3219" i="60"/>
  <c r="N3219" i="60" s="1"/>
  <c r="O3218" i="60"/>
  <c r="M3218" i="60"/>
  <c r="N3218" i="60" s="1"/>
  <c r="O3217" i="60"/>
  <c r="M3217" i="60"/>
  <c r="N3217" i="60" s="1"/>
  <c r="O3216" i="60"/>
  <c r="M3216" i="60"/>
  <c r="N3216" i="60" s="1"/>
  <c r="O3215" i="60"/>
  <c r="M3215" i="60"/>
  <c r="N3215" i="60" s="1"/>
  <c r="O3214" i="60"/>
  <c r="M3214" i="60"/>
  <c r="N3214" i="60" s="1"/>
  <c r="O3213" i="60"/>
  <c r="M3213" i="60"/>
  <c r="N3213" i="60" s="1"/>
  <c r="O3212" i="60"/>
  <c r="M3212" i="60"/>
  <c r="N3212" i="60" s="1"/>
  <c r="O3211" i="60"/>
  <c r="M3211" i="60"/>
  <c r="N3211" i="60" s="1"/>
  <c r="O3210" i="60"/>
  <c r="M3210" i="60"/>
  <c r="N3210" i="60" s="1"/>
  <c r="O3209" i="60"/>
  <c r="M3209" i="60"/>
  <c r="N3209" i="60" s="1"/>
  <c r="O3208" i="60"/>
  <c r="M3208" i="60"/>
  <c r="N3208" i="60" s="1"/>
  <c r="O3207" i="60"/>
  <c r="M3207" i="60"/>
  <c r="N3207" i="60" s="1"/>
  <c r="O3206" i="60"/>
  <c r="M3206" i="60"/>
  <c r="N3206" i="60" s="1"/>
  <c r="O3205" i="60"/>
  <c r="M3205" i="60"/>
  <c r="N3205" i="60" s="1"/>
  <c r="O3204" i="60"/>
  <c r="M3204" i="60"/>
  <c r="N3204" i="60" s="1"/>
  <c r="O3203" i="60"/>
  <c r="M3203" i="60"/>
  <c r="N3203" i="60" s="1"/>
  <c r="O3202" i="60"/>
  <c r="M3202" i="60"/>
  <c r="N3202" i="60" s="1"/>
  <c r="O3201" i="60"/>
  <c r="M3201" i="60"/>
  <c r="N3201" i="60" s="1"/>
  <c r="O3200" i="60"/>
  <c r="M3200" i="60"/>
  <c r="N3200" i="60" s="1"/>
  <c r="O3199" i="60"/>
  <c r="M3199" i="60"/>
  <c r="N3199" i="60" s="1"/>
  <c r="O3198" i="60"/>
  <c r="M3198" i="60"/>
  <c r="N3198" i="60" s="1"/>
  <c r="O3197" i="60"/>
  <c r="M3197" i="60"/>
  <c r="N3197" i="60" s="1"/>
  <c r="O3196" i="60"/>
  <c r="M3196" i="60"/>
  <c r="N3196" i="60" s="1"/>
  <c r="O3195" i="60"/>
  <c r="M3195" i="60"/>
  <c r="N3195" i="60" s="1"/>
  <c r="O3194" i="60"/>
  <c r="M3194" i="60"/>
  <c r="N3194" i="60" s="1"/>
  <c r="O3193" i="60"/>
  <c r="M3193" i="60"/>
  <c r="N3193" i="60" s="1"/>
  <c r="O3192" i="60"/>
  <c r="M3192" i="60"/>
  <c r="N3192" i="60" s="1"/>
  <c r="O3191" i="60"/>
  <c r="M3191" i="60"/>
  <c r="N3191" i="60" s="1"/>
  <c r="O3190" i="60"/>
  <c r="M3190" i="60"/>
  <c r="N3190" i="60" s="1"/>
  <c r="O3189" i="60"/>
  <c r="M3189" i="60"/>
  <c r="N3189" i="60" s="1"/>
  <c r="O3188" i="60"/>
  <c r="M3188" i="60"/>
  <c r="N3188" i="60" s="1"/>
  <c r="O3187" i="60"/>
  <c r="M3187" i="60"/>
  <c r="N3187" i="60" s="1"/>
  <c r="O3186" i="60"/>
  <c r="M3186" i="60"/>
  <c r="N3186" i="60" s="1"/>
  <c r="O3185" i="60"/>
  <c r="M3185" i="60"/>
  <c r="N3185" i="60" s="1"/>
  <c r="O3184" i="60"/>
  <c r="M3184" i="60"/>
  <c r="N3184" i="60" s="1"/>
  <c r="O3183" i="60"/>
  <c r="M3183" i="60"/>
  <c r="N3183" i="60" s="1"/>
  <c r="O3182" i="60"/>
  <c r="M3182" i="60"/>
  <c r="N3182" i="60" s="1"/>
  <c r="O3181" i="60"/>
  <c r="M3181" i="60"/>
  <c r="N3181" i="60" s="1"/>
  <c r="O3180" i="60"/>
  <c r="M3180" i="60"/>
  <c r="N3180" i="60" s="1"/>
  <c r="O3179" i="60"/>
  <c r="M3179" i="60"/>
  <c r="N3179" i="60" s="1"/>
  <c r="O3178" i="60"/>
  <c r="M3178" i="60"/>
  <c r="N3178" i="60" s="1"/>
  <c r="O3177" i="60"/>
  <c r="M3177" i="60"/>
  <c r="N3177" i="60" s="1"/>
  <c r="O3176" i="60"/>
  <c r="M3176" i="60"/>
  <c r="N3176" i="60" s="1"/>
  <c r="O3175" i="60"/>
  <c r="M3175" i="60"/>
  <c r="N3175" i="60" s="1"/>
  <c r="O3174" i="60"/>
  <c r="M3174" i="60"/>
  <c r="N3174" i="60" s="1"/>
  <c r="O3173" i="60"/>
  <c r="M3173" i="60"/>
  <c r="N3173" i="60" s="1"/>
  <c r="O3172" i="60"/>
  <c r="M3172" i="60"/>
  <c r="N3172" i="60" s="1"/>
  <c r="O3171" i="60"/>
  <c r="M3171" i="60"/>
  <c r="N3171" i="60" s="1"/>
  <c r="O3170" i="60"/>
  <c r="M3170" i="60"/>
  <c r="N3170" i="60" s="1"/>
  <c r="O3169" i="60"/>
  <c r="M3169" i="60"/>
  <c r="N3169" i="60" s="1"/>
  <c r="O3168" i="60"/>
  <c r="M3168" i="60"/>
  <c r="N3168" i="60" s="1"/>
  <c r="O3167" i="60"/>
  <c r="M3167" i="60"/>
  <c r="N3167" i="60" s="1"/>
  <c r="O3166" i="60"/>
  <c r="M3166" i="60"/>
  <c r="N3166" i="60" s="1"/>
  <c r="O3165" i="60"/>
  <c r="M3165" i="60"/>
  <c r="N3165" i="60" s="1"/>
  <c r="O3164" i="60"/>
  <c r="M3164" i="60"/>
  <c r="N3164" i="60" s="1"/>
  <c r="O3163" i="60"/>
  <c r="M3163" i="60"/>
  <c r="N3163" i="60" s="1"/>
  <c r="O3162" i="60"/>
  <c r="M3162" i="60"/>
  <c r="N3162" i="60" s="1"/>
  <c r="O3161" i="60"/>
  <c r="M3161" i="60"/>
  <c r="N3161" i="60" s="1"/>
  <c r="O3160" i="60"/>
  <c r="M3160" i="60"/>
  <c r="N3160" i="60" s="1"/>
  <c r="O3159" i="60"/>
  <c r="M3159" i="60"/>
  <c r="N3159" i="60" s="1"/>
  <c r="O3158" i="60"/>
  <c r="M3158" i="60"/>
  <c r="N3158" i="60" s="1"/>
  <c r="O3157" i="60"/>
  <c r="M3157" i="60"/>
  <c r="N3157" i="60" s="1"/>
  <c r="O3156" i="60"/>
  <c r="M3156" i="60"/>
  <c r="N3156" i="60" s="1"/>
  <c r="O3155" i="60"/>
  <c r="M3155" i="60"/>
  <c r="N3155" i="60" s="1"/>
  <c r="O3154" i="60"/>
  <c r="M3154" i="60"/>
  <c r="N3154" i="60" s="1"/>
  <c r="O3153" i="60"/>
  <c r="M3153" i="60"/>
  <c r="N3153" i="60" s="1"/>
  <c r="O3152" i="60"/>
  <c r="M3152" i="60"/>
  <c r="N3152" i="60" s="1"/>
  <c r="O3151" i="60"/>
  <c r="M3151" i="60"/>
  <c r="N3151" i="60" s="1"/>
  <c r="O3150" i="60"/>
  <c r="M3150" i="60"/>
  <c r="N3150" i="60" s="1"/>
  <c r="O3149" i="60"/>
  <c r="M3149" i="60"/>
  <c r="N3149" i="60" s="1"/>
  <c r="O3148" i="60"/>
  <c r="M3148" i="60"/>
  <c r="N3148" i="60" s="1"/>
  <c r="O3147" i="60"/>
  <c r="M3147" i="60"/>
  <c r="N3147" i="60" s="1"/>
  <c r="O3146" i="60"/>
  <c r="M3146" i="60"/>
  <c r="N3146" i="60" s="1"/>
  <c r="O3145" i="60"/>
  <c r="M3145" i="60"/>
  <c r="N3145" i="60" s="1"/>
  <c r="O3144" i="60"/>
  <c r="M3144" i="60"/>
  <c r="N3144" i="60" s="1"/>
  <c r="O3143" i="60"/>
  <c r="M3143" i="60"/>
  <c r="N3143" i="60" s="1"/>
  <c r="O3142" i="60"/>
  <c r="M3142" i="60"/>
  <c r="N3142" i="60" s="1"/>
  <c r="O3141" i="60"/>
  <c r="M3141" i="60"/>
  <c r="N3141" i="60" s="1"/>
  <c r="O3140" i="60"/>
  <c r="M3140" i="60"/>
  <c r="N3140" i="60" s="1"/>
  <c r="O3139" i="60"/>
  <c r="M3139" i="60"/>
  <c r="N3139" i="60" s="1"/>
  <c r="O3138" i="60"/>
  <c r="M3138" i="60"/>
  <c r="N3138" i="60" s="1"/>
  <c r="O3137" i="60"/>
  <c r="M3137" i="60"/>
  <c r="N3137" i="60" s="1"/>
  <c r="O3136" i="60"/>
  <c r="M3136" i="60"/>
  <c r="N3136" i="60" s="1"/>
  <c r="O3135" i="60"/>
  <c r="M3135" i="60"/>
  <c r="N3135" i="60" s="1"/>
  <c r="O3134" i="60"/>
  <c r="M3134" i="60"/>
  <c r="N3134" i="60" s="1"/>
  <c r="O3133" i="60"/>
  <c r="M3133" i="60"/>
  <c r="N3133" i="60" s="1"/>
  <c r="O3132" i="60"/>
  <c r="M3132" i="60"/>
  <c r="N3132" i="60" s="1"/>
  <c r="O3131" i="60"/>
  <c r="M3131" i="60"/>
  <c r="N3131" i="60" s="1"/>
  <c r="O3130" i="60"/>
  <c r="M3130" i="60"/>
  <c r="N3130" i="60" s="1"/>
  <c r="O3129" i="60"/>
  <c r="M3129" i="60"/>
  <c r="N3129" i="60" s="1"/>
  <c r="O3128" i="60"/>
  <c r="M3128" i="60"/>
  <c r="N3128" i="60" s="1"/>
  <c r="O3127" i="60"/>
  <c r="M3127" i="60"/>
  <c r="N3127" i="60" s="1"/>
  <c r="O3126" i="60"/>
  <c r="M3126" i="60"/>
  <c r="N3126" i="60" s="1"/>
  <c r="O3125" i="60"/>
  <c r="M3125" i="60"/>
  <c r="N3125" i="60" s="1"/>
  <c r="O3124" i="60"/>
  <c r="M3124" i="60"/>
  <c r="N3124" i="60" s="1"/>
  <c r="O3123" i="60"/>
  <c r="M3123" i="60"/>
  <c r="N3123" i="60" s="1"/>
  <c r="O3122" i="60"/>
  <c r="M3122" i="60"/>
  <c r="N3122" i="60" s="1"/>
  <c r="O3121" i="60"/>
  <c r="M3121" i="60"/>
  <c r="N3121" i="60" s="1"/>
  <c r="O3120" i="60"/>
  <c r="M3120" i="60"/>
  <c r="N3120" i="60" s="1"/>
  <c r="O3119" i="60"/>
  <c r="M3119" i="60"/>
  <c r="N3119" i="60" s="1"/>
  <c r="O3118" i="60"/>
  <c r="M3118" i="60"/>
  <c r="N3118" i="60" s="1"/>
  <c r="O3117" i="60"/>
  <c r="M3117" i="60"/>
  <c r="N3117" i="60" s="1"/>
  <c r="O3116" i="60"/>
  <c r="M3116" i="60"/>
  <c r="N3116" i="60" s="1"/>
  <c r="O3115" i="60"/>
  <c r="M3115" i="60"/>
  <c r="N3115" i="60" s="1"/>
  <c r="O3114" i="60"/>
  <c r="M3114" i="60"/>
  <c r="N3114" i="60" s="1"/>
  <c r="O3113" i="60"/>
  <c r="M3113" i="60"/>
  <c r="N3113" i="60" s="1"/>
  <c r="O3112" i="60"/>
  <c r="M3112" i="60"/>
  <c r="N3112" i="60" s="1"/>
  <c r="O3111" i="60"/>
  <c r="M3111" i="60"/>
  <c r="N3111" i="60" s="1"/>
  <c r="O3110" i="60"/>
  <c r="M3110" i="60"/>
  <c r="N3110" i="60" s="1"/>
  <c r="O3109" i="60"/>
  <c r="M3109" i="60"/>
  <c r="N3109" i="60" s="1"/>
  <c r="O3108" i="60"/>
  <c r="M3108" i="60"/>
  <c r="N3108" i="60" s="1"/>
  <c r="O3107" i="60"/>
  <c r="M3107" i="60"/>
  <c r="N3107" i="60" s="1"/>
  <c r="O3106" i="60"/>
  <c r="M3106" i="60"/>
  <c r="N3106" i="60" s="1"/>
  <c r="O3105" i="60"/>
  <c r="M3105" i="60"/>
  <c r="N3105" i="60" s="1"/>
  <c r="O3104" i="60"/>
  <c r="M3104" i="60"/>
  <c r="N3104" i="60" s="1"/>
  <c r="O3103" i="60"/>
  <c r="M3103" i="60"/>
  <c r="N3103" i="60" s="1"/>
  <c r="O3102" i="60"/>
  <c r="M3102" i="60"/>
  <c r="N3102" i="60" s="1"/>
  <c r="O3101" i="60"/>
  <c r="M3101" i="60"/>
  <c r="N3101" i="60" s="1"/>
  <c r="O3100" i="60"/>
  <c r="M3100" i="60"/>
  <c r="N3100" i="60" s="1"/>
  <c r="O3099" i="60"/>
  <c r="M3099" i="60"/>
  <c r="N3099" i="60" s="1"/>
  <c r="O3098" i="60"/>
  <c r="M3098" i="60"/>
  <c r="N3098" i="60" s="1"/>
  <c r="O3097" i="60"/>
  <c r="M3097" i="60"/>
  <c r="N3097" i="60" s="1"/>
  <c r="O3096" i="60"/>
  <c r="M3096" i="60"/>
  <c r="N3096" i="60" s="1"/>
  <c r="O3095" i="60"/>
  <c r="M3095" i="60"/>
  <c r="N3095" i="60" s="1"/>
  <c r="O3094" i="60"/>
  <c r="M3094" i="60"/>
  <c r="N3094" i="60" s="1"/>
  <c r="O3093" i="60"/>
  <c r="M3093" i="60"/>
  <c r="N3093" i="60" s="1"/>
  <c r="O3092" i="60"/>
  <c r="M3092" i="60"/>
  <c r="N3092" i="60" s="1"/>
  <c r="O3091" i="60"/>
  <c r="M3091" i="60"/>
  <c r="N3091" i="60" s="1"/>
  <c r="O3090" i="60"/>
  <c r="M3090" i="60"/>
  <c r="N3090" i="60" s="1"/>
  <c r="O3089" i="60"/>
  <c r="M3089" i="60"/>
  <c r="N3089" i="60" s="1"/>
  <c r="O3088" i="60"/>
  <c r="M3088" i="60"/>
  <c r="N3088" i="60" s="1"/>
  <c r="O3087" i="60"/>
  <c r="M3087" i="60"/>
  <c r="N3087" i="60" s="1"/>
  <c r="O3086" i="60"/>
  <c r="M3086" i="60"/>
  <c r="N3086" i="60" s="1"/>
  <c r="O3085" i="60"/>
  <c r="M3085" i="60"/>
  <c r="N3085" i="60" s="1"/>
  <c r="O3084" i="60"/>
  <c r="M3084" i="60"/>
  <c r="N3084" i="60" s="1"/>
  <c r="O3083" i="60"/>
  <c r="M3083" i="60"/>
  <c r="N3083" i="60" s="1"/>
  <c r="O3082" i="60"/>
  <c r="M3082" i="60"/>
  <c r="N3082" i="60" s="1"/>
  <c r="O3081" i="60"/>
  <c r="M3081" i="60"/>
  <c r="N3081" i="60" s="1"/>
  <c r="O3080" i="60"/>
  <c r="M3080" i="60"/>
  <c r="N3080" i="60" s="1"/>
  <c r="O3079" i="60"/>
  <c r="M3079" i="60"/>
  <c r="N3079" i="60" s="1"/>
  <c r="O3078" i="60"/>
  <c r="M3078" i="60"/>
  <c r="N3078" i="60" s="1"/>
  <c r="O3077" i="60"/>
  <c r="M3077" i="60"/>
  <c r="N3077" i="60" s="1"/>
  <c r="O3076" i="60"/>
  <c r="M3076" i="60"/>
  <c r="N3076" i="60" s="1"/>
  <c r="O3075" i="60"/>
  <c r="M3075" i="60"/>
  <c r="N3075" i="60" s="1"/>
  <c r="O3074" i="60"/>
  <c r="M3074" i="60"/>
  <c r="N3074" i="60" s="1"/>
  <c r="O3073" i="60"/>
  <c r="M3073" i="60"/>
  <c r="N3073" i="60" s="1"/>
  <c r="O3072" i="60"/>
  <c r="M3072" i="60"/>
  <c r="N3072" i="60" s="1"/>
  <c r="O3071" i="60"/>
  <c r="M3071" i="60"/>
  <c r="N3071" i="60" s="1"/>
  <c r="O3070" i="60"/>
  <c r="M3070" i="60"/>
  <c r="N3070" i="60" s="1"/>
  <c r="O3069" i="60"/>
  <c r="M3069" i="60"/>
  <c r="N3069" i="60" s="1"/>
  <c r="O3068" i="60"/>
  <c r="M3068" i="60"/>
  <c r="N3068" i="60" s="1"/>
  <c r="O3067" i="60"/>
  <c r="M3067" i="60"/>
  <c r="N3067" i="60" s="1"/>
  <c r="O3066" i="60"/>
  <c r="M3066" i="60"/>
  <c r="N3066" i="60" s="1"/>
  <c r="O3065" i="60"/>
  <c r="M3065" i="60"/>
  <c r="N3065" i="60" s="1"/>
  <c r="O3064" i="60"/>
  <c r="M3064" i="60"/>
  <c r="N3064" i="60" s="1"/>
  <c r="O3063" i="60"/>
  <c r="M3063" i="60"/>
  <c r="N3063" i="60" s="1"/>
  <c r="O3062" i="60"/>
  <c r="M3062" i="60"/>
  <c r="N3062" i="60" s="1"/>
  <c r="O3061" i="60"/>
  <c r="M3061" i="60"/>
  <c r="N3061" i="60" s="1"/>
  <c r="O3060" i="60"/>
  <c r="M3060" i="60"/>
  <c r="N3060" i="60" s="1"/>
  <c r="O3059" i="60"/>
  <c r="M3059" i="60"/>
  <c r="N3059" i="60" s="1"/>
  <c r="O3058" i="60"/>
  <c r="M3058" i="60"/>
  <c r="N3058" i="60" s="1"/>
  <c r="O3057" i="60"/>
  <c r="M3057" i="60"/>
  <c r="N3057" i="60" s="1"/>
  <c r="O3056" i="60"/>
  <c r="M3056" i="60"/>
  <c r="N3056" i="60" s="1"/>
  <c r="O3055" i="60"/>
  <c r="M3055" i="60"/>
  <c r="N3055" i="60" s="1"/>
  <c r="O3054" i="60"/>
  <c r="M3054" i="60"/>
  <c r="N3054" i="60" s="1"/>
  <c r="O3053" i="60"/>
  <c r="M3053" i="60"/>
  <c r="N3053" i="60" s="1"/>
  <c r="O3052" i="60"/>
  <c r="M3052" i="60"/>
  <c r="N3052" i="60" s="1"/>
  <c r="O3051" i="60"/>
  <c r="M3051" i="60"/>
  <c r="N3051" i="60" s="1"/>
  <c r="O3050" i="60"/>
  <c r="M3050" i="60"/>
  <c r="N3050" i="60" s="1"/>
  <c r="O3049" i="60"/>
  <c r="M3049" i="60"/>
  <c r="N3049" i="60" s="1"/>
  <c r="O3048" i="60"/>
  <c r="M3048" i="60"/>
  <c r="N3048" i="60" s="1"/>
  <c r="O3047" i="60"/>
  <c r="M3047" i="60"/>
  <c r="N3047" i="60" s="1"/>
  <c r="O3046" i="60"/>
  <c r="M3046" i="60"/>
  <c r="N3046" i="60" s="1"/>
  <c r="O3045" i="60"/>
  <c r="M3045" i="60"/>
  <c r="N3045" i="60" s="1"/>
  <c r="O3044" i="60"/>
  <c r="M3044" i="60"/>
  <c r="N3044" i="60" s="1"/>
  <c r="O3043" i="60"/>
  <c r="M3043" i="60"/>
  <c r="N3043" i="60" s="1"/>
  <c r="O3042" i="60"/>
  <c r="M3042" i="60"/>
  <c r="N3042" i="60" s="1"/>
  <c r="O3041" i="60"/>
  <c r="M3041" i="60"/>
  <c r="N3041" i="60" s="1"/>
  <c r="O3040" i="60"/>
  <c r="M3040" i="60"/>
  <c r="N3040" i="60" s="1"/>
  <c r="O3039" i="60"/>
  <c r="M3039" i="60"/>
  <c r="N3039" i="60" s="1"/>
  <c r="O3038" i="60"/>
  <c r="M3038" i="60"/>
  <c r="N3038" i="60" s="1"/>
  <c r="O3037" i="60"/>
  <c r="M3037" i="60"/>
  <c r="N3037" i="60" s="1"/>
  <c r="O3036" i="60"/>
  <c r="M3036" i="60"/>
  <c r="N3036" i="60" s="1"/>
  <c r="O3035" i="60"/>
  <c r="M3035" i="60"/>
  <c r="N3035" i="60" s="1"/>
  <c r="O3034" i="60"/>
  <c r="M3034" i="60"/>
  <c r="N3034" i="60" s="1"/>
  <c r="O3033" i="60"/>
  <c r="M3033" i="60"/>
  <c r="N3033" i="60" s="1"/>
  <c r="O3032" i="60"/>
  <c r="M3032" i="60"/>
  <c r="N3032" i="60" s="1"/>
  <c r="O3031" i="60"/>
  <c r="M3031" i="60"/>
  <c r="N3031" i="60" s="1"/>
  <c r="O3030" i="60"/>
  <c r="M3030" i="60"/>
  <c r="N3030" i="60" s="1"/>
  <c r="O3029" i="60"/>
  <c r="M3029" i="60"/>
  <c r="N3029" i="60" s="1"/>
  <c r="O3028" i="60"/>
  <c r="M3028" i="60"/>
  <c r="N3028" i="60" s="1"/>
  <c r="O3027" i="60"/>
  <c r="M3027" i="60"/>
  <c r="N3027" i="60" s="1"/>
  <c r="O3026" i="60"/>
  <c r="M3026" i="60"/>
  <c r="N3026" i="60" s="1"/>
  <c r="O3025" i="60"/>
  <c r="M3025" i="60"/>
  <c r="N3025" i="60" s="1"/>
  <c r="O3024" i="60"/>
  <c r="M3024" i="60"/>
  <c r="N3024" i="60" s="1"/>
  <c r="O3023" i="60"/>
  <c r="M3023" i="60"/>
  <c r="N3023" i="60" s="1"/>
  <c r="O3022" i="60"/>
  <c r="M3022" i="60"/>
  <c r="N3022" i="60" s="1"/>
  <c r="O3021" i="60"/>
  <c r="M3021" i="60"/>
  <c r="N3021" i="60" s="1"/>
  <c r="O3020" i="60"/>
  <c r="M3020" i="60"/>
  <c r="N3020" i="60" s="1"/>
  <c r="O3019" i="60"/>
  <c r="M3019" i="60"/>
  <c r="N3019" i="60" s="1"/>
  <c r="O3018" i="60"/>
  <c r="M3018" i="60"/>
  <c r="N3018" i="60" s="1"/>
  <c r="O3017" i="60"/>
  <c r="M3017" i="60"/>
  <c r="N3017" i="60" s="1"/>
  <c r="O3016" i="60"/>
  <c r="M3016" i="60"/>
  <c r="N3016" i="60" s="1"/>
  <c r="O3015" i="60"/>
  <c r="M3015" i="60"/>
  <c r="N3015" i="60" s="1"/>
  <c r="O3014" i="60"/>
  <c r="M3014" i="60"/>
  <c r="N3014" i="60" s="1"/>
  <c r="O3013" i="60"/>
  <c r="M3013" i="60"/>
  <c r="N3013" i="60" s="1"/>
  <c r="O3012" i="60"/>
  <c r="M3012" i="60"/>
  <c r="N3012" i="60" s="1"/>
  <c r="O3011" i="60"/>
  <c r="M3011" i="60"/>
  <c r="N3011" i="60" s="1"/>
  <c r="O3010" i="60"/>
  <c r="M3010" i="60"/>
  <c r="N3010" i="60" s="1"/>
  <c r="O3009" i="60"/>
  <c r="M3009" i="60"/>
  <c r="N3009" i="60" s="1"/>
  <c r="O3008" i="60"/>
  <c r="M3008" i="60"/>
  <c r="N3008" i="60" s="1"/>
  <c r="O3007" i="60"/>
  <c r="M3007" i="60"/>
  <c r="N3007" i="60" s="1"/>
  <c r="O3006" i="60"/>
  <c r="M3006" i="60"/>
  <c r="N3006" i="60" s="1"/>
  <c r="O3005" i="60"/>
  <c r="M3005" i="60"/>
  <c r="N3005" i="60" s="1"/>
  <c r="O3004" i="60"/>
  <c r="M3004" i="60"/>
  <c r="N3004" i="60" s="1"/>
  <c r="O3003" i="60"/>
  <c r="M3003" i="60"/>
  <c r="N3003" i="60" s="1"/>
  <c r="O3002" i="60"/>
  <c r="M3002" i="60"/>
  <c r="N3002" i="60" s="1"/>
  <c r="O3001" i="60"/>
  <c r="M3001" i="60"/>
  <c r="N3001" i="60" s="1"/>
  <c r="O3000" i="60"/>
  <c r="M3000" i="60"/>
  <c r="N3000" i="60" s="1"/>
  <c r="O2999" i="60"/>
  <c r="M2999" i="60"/>
  <c r="N2999" i="60" s="1"/>
  <c r="O2998" i="60"/>
  <c r="M2998" i="60"/>
  <c r="N2998" i="60" s="1"/>
  <c r="O2997" i="60"/>
  <c r="M2997" i="60"/>
  <c r="N2997" i="60" s="1"/>
  <c r="O2996" i="60"/>
  <c r="M2996" i="60"/>
  <c r="N2996" i="60" s="1"/>
  <c r="O2995" i="60"/>
  <c r="M2995" i="60"/>
  <c r="N2995" i="60" s="1"/>
  <c r="O2994" i="60"/>
  <c r="M2994" i="60"/>
  <c r="N2994" i="60" s="1"/>
  <c r="O2993" i="60"/>
  <c r="M2993" i="60"/>
  <c r="N2993" i="60" s="1"/>
  <c r="O2992" i="60"/>
  <c r="M2992" i="60"/>
  <c r="N2992" i="60" s="1"/>
  <c r="O2991" i="60"/>
  <c r="M2991" i="60"/>
  <c r="N2991" i="60" s="1"/>
  <c r="O2990" i="60"/>
  <c r="M2990" i="60"/>
  <c r="N2990" i="60" s="1"/>
  <c r="O2989" i="60"/>
  <c r="M2989" i="60"/>
  <c r="N2989" i="60" s="1"/>
  <c r="O2988" i="60"/>
  <c r="M2988" i="60"/>
  <c r="N2988" i="60" s="1"/>
  <c r="O2987" i="60"/>
  <c r="M2987" i="60"/>
  <c r="N2987" i="60" s="1"/>
  <c r="O2986" i="60"/>
  <c r="M2986" i="60"/>
  <c r="N2986" i="60" s="1"/>
  <c r="O2985" i="60"/>
  <c r="M2985" i="60"/>
  <c r="N2985" i="60" s="1"/>
  <c r="O2984" i="60"/>
  <c r="M2984" i="60"/>
  <c r="N2984" i="60" s="1"/>
  <c r="O2983" i="60"/>
  <c r="M2983" i="60"/>
  <c r="N2983" i="60" s="1"/>
  <c r="O2982" i="60"/>
  <c r="M2982" i="60"/>
  <c r="N2982" i="60" s="1"/>
  <c r="O2981" i="60"/>
  <c r="M2981" i="60"/>
  <c r="N2981" i="60" s="1"/>
  <c r="O2980" i="60"/>
  <c r="M2980" i="60"/>
  <c r="N2980" i="60" s="1"/>
  <c r="O2979" i="60"/>
  <c r="M2979" i="60"/>
  <c r="N2979" i="60" s="1"/>
  <c r="O2978" i="60"/>
  <c r="M2978" i="60"/>
  <c r="N2978" i="60" s="1"/>
  <c r="O2977" i="60"/>
  <c r="M2977" i="60"/>
  <c r="N2977" i="60" s="1"/>
  <c r="O2976" i="60"/>
  <c r="M2976" i="60"/>
  <c r="N2976" i="60" s="1"/>
  <c r="O2975" i="60"/>
  <c r="M2975" i="60"/>
  <c r="N2975" i="60" s="1"/>
  <c r="O2974" i="60"/>
  <c r="M2974" i="60"/>
  <c r="N2974" i="60" s="1"/>
  <c r="O2973" i="60"/>
  <c r="M2973" i="60"/>
  <c r="N2973" i="60" s="1"/>
  <c r="O2972" i="60"/>
  <c r="M2972" i="60"/>
  <c r="N2972" i="60" s="1"/>
  <c r="O2971" i="60"/>
  <c r="M2971" i="60"/>
  <c r="N2971" i="60" s="1"/>
  <c r="O2970" i="60"/>
  <c r="M2970" i="60"/>
  <c r="N2970" i="60" s="1"/>
  <c r="O2969" i="60"/>
  <c r="M2969" i="60"/>
  <c r="N2969" i="60" s="1"/>
  <c r="O2968" i="60"/>
  <c r="M2968" i="60"/>
  <c r="N2968" i="60" s="1"/>
  <c r="O2967" i="60"/>
  <c r="M2967" i="60"/>
  <c r="N2967" i="60" s="1"/>
  <c r="O2966" i="60"/>
  <c r="M2966" i="60"/>
  <c r="N2966" i="60" s="1"/>
  <c r="O2965" i="60"/>
  <c r="M2965" i="60"/>
  <c r="N2965" i="60" s="1"/>
  <c r="O2964" i="60"/>
  <c r="M2964" i="60"/>
  <c r="N2964" i="60" s="1"/>
  <c r="O2963" i="60"/>
  <c r="M2963" i="60"/>
  <c r="N2963" i="60" s="1"/>
  <c r="O2962" i="60"/>
  <c r="M2962" i="60"/>
  <c r="N2962" i="60" s="1"/>
  <c r="O2961" i="60"/>
  <c r="M2961" i="60"/>
  <c r="N2961" i="60" s="1"/>
  <c r="O2960" i="60"/>
  <c r="M2960" i="60"/>
  <c r="N2960" i="60" s="1"/>
  <c r="O2959" i="60"/>
  <c r="M2959" i="60"/>
  <c r="N2959" i="60" s="1"/>
  <c r="O2958" i="60"/>
  <c r="M2958" i="60"/>
  <c r="N2958" i="60" s="1"/>
  <c r="O2957" i="60"/>
  <c r="M2957" i="60"/>
  <c r="N2957" i="60" s="1"/>
  <c r="O2956" i="60"/>
  <c r="M2956" i="60"/>
  <c r="N2956" i="60" s="1"/>
  <c r="O2955" i="60"/>
  <c r="M2955" i="60"/>
  <c r="N2955" i="60" s="1"/>
  <c r="O2954" i="60"/>
  <c r="M2954" i="60"/>
  <c r="N2954" i="60" s="1"/>
  <c r="O2953" i="60"/>
  <c r="M2953" i="60"/>
  <c r="N2953" i="60" s="1"/>
  <c r="O2952" i="60"/>
  <c r="M2952" i="60"/>
  <c r="N2952" i="60" s="1"/>
  <c r="O2951" i="60"/>
  <c r="M2951" i="60"/>
  <c r="N2951" i="60" s="1"/>
  <c r="O2950" i="60"/>
  <c r="M2950" i="60"/>
  <c r="N2950" i="60" s="1"/>
  <c r="O2949" i="60"/>
  <c r="M2949" i="60"/>
  <c r="N2949" i="60" s="1"/>
  <c r="O2948" i="60"/>
  <c r="M2948" i="60"/>
  <c r="N2948" i="60" s="1"/>
  <c r="O2947" i="60"/>
  <c r="M2947" i="60"/>
  <c r="N2947" i="60" s="1"/>
  <c r="O2946" i="60"/>
  <c r="M2946" i="60"/>
  <c r="N2946" i="60" s="1"/>
  <c r="O2945" i="60"/>
  <c r="M2945" i="60"/>
  <c r="N2945" i="60" s="1"/>
  <c r="O2944" i="60"/>
  <c r="M2944" i="60"/>
  <c r="N2944" i="60" s="1"/>
  <c r="O2943" i="60"/>
  <c r="M2943" i="60"/>
  <c r="N2943" i="60" s="1"/>
  <c r="O2942" i="60"/>
  <c r="M2942" i="60"/>
  <c r="N2942" i="60" s="1"/>
  <c r="O2941" i="60"/>
  <c r="M2941" i="60"/>
  <c r="N2941" i="60" s="1"/>
  <c r="O2940" i="60"/>
  <c r="M2940" i="60"/>
  <c r="N2940" i="60" s="1"/>
  <c r="O2939" i="60"/>
  <c r="M2939" i="60"/>
  <c r="N2939" i="60" s="1"/>
  <c r="O2938" i="60"/>
  <c r="M2938" i="60"/>
  <c r="N2938" i="60" s="1"/>
  <c r="O2937" i="60"/>
  <c r="M2937" i="60"/>
  <c r="N2937" i="60" s="1"/>
  <c r="O2936" i="60"/>
  <c r="M2936" i="60"/>
  <c r="N2936" i="60" s="1"/>
  <c r="O2935" i="60"/>
  <c r="M2935" i="60"/>
  <c r="N2935" i="60" s="1"/>
  <c r="O2934" i="60"/>
  <c r="M2934" i="60"/>
  <c r="N2934" i="60" s="1"/>
  <c r="O2933" i="60"/>
  <c r="M2933" i="60"/>
  <c r="N2933" i="60" s="1"/>
  <c r="O2932" i="60"/>
  <c r="M2932" i="60"/>
  <c r="N2932" i="60" s="1"/>
  <c r="O2931" i="60"/>
  <c r="M2931" i="60"/>
  <c r="N2931" i="60" s="1"/>
  <c r="O2930" i="60"/>
  <c r="M2930" i="60"/>
  <c r="N2930" i="60" s="1"/>
  <c r="O2929" i="60"/>
  <c r="M2929" i="60"/>
  <c r="N2929" i="60" s="1"/>
  <c r="O2928" i="60"/>
  <c r="M2928" i="60"/>
  <c r="N2928" i="60" s="1"/>
  <c r="O2927" i="60"/>
  <c r="M2927" i="60"/>
  <c r="N2927" i="60" s="1"/>
  <c r="O2926" i="60"/>
  <c r="M2926" i="60"/>
  <c r="N2926" i="60" s="1"/>
  <c r="O2925" i="60"/>
  <c r="M2925" i="60"/>
  <c r="N2925" i="60" s="1"/>
  <c r="O2924" i="60"/>
  <c r="M2924" i="60"/>
  <c r="N2924" i="60" s="1"/>
  <c r="O2923" i="60"/>
  <c r="M2923" i="60"/>
  <c r="N2923" i="60" s="1"/>
  <c r="O2922" i="60"/>
  <c r="M2922" i="60"/>
  <c r="N2922" i="60" s="1"/>
  <c r="O2921" i="60"/>
  <c r="M2921" i="60"/>
  <c r="N2921" i="60" s="1"/>
  <c r="O2920" i="60"/>
  <c r="M2920" i="60"/>
  <c r="N2920" i="60" s="1"/>
  <c r="O2919" i="60"/>
  <c r="M2919" i="60"/>
  <c r="N2919" i="60" s="1"/>
  <c r="O2918" i="60"/>
  <c r="M2918" i="60"/>
  <c r="N2918" i="60" s="1"/>
  <c r="O2917" i="60"/>
  <c r="M2917" i="60"/>
  <c r="N2917" i="60" s="1"/>
  <c r="O2916" i="60"/>
  <c r="M2916" i="60"/>
  <c r="N2916" i="60" s="1"/>
  <c r="O2915" i="60"/>
  <c r="M2915" i="60"/>
  <c r="N2915" i="60" s="1"/>
  <c r="O2914" i="60"/>
  <c r="M2914" i="60"/>
  <c r="N2914" i="60" s="1"/>
  <c r="O2913" i="60"/>
  <c r="M2913" i="60"/>
  <c r="N2913" i="60" s="1"/>
  <c r="O2912" i="60"/>
  <c r="M2912" i="60"/>
  <c r="N2912" i="60" s="1"/>
  <c r="O2911" i="60"/>
  <c r="M2911" i="60"/>
  <c r="N2911" i="60" s="1"/>
  <c r="O2910" i="60"/>
  <c r="M2910" i="60"/>
  <c r="N2910" i="60" s="1"/>
  <c r="O2909" i="60"/>
  <c r="M2909" i="60"/>
  <c r="N2909" i="60" s="1"/>
  <c r="O2908" i="60"/>
  <c r="M2908" i="60"/>
  <c r="N2908" i="60" s="1"/>
  <c r="O2907" i="60"/>
  <c r="M2907" i="60"/>
  <c r="N2907" i="60" s="1"/>
  <c r="O2906" i="60"/>
  <c r="M2906" i="60"/>
  <c r="N2906" i="60" s="1"/>
  <c r="O2905" i="60"/>
  <c r="M2905" i="60"/>
  <c r="N2905" i="60" s="1"/>
  <c r="O2904" i="60"/>
  <c r="M2904" i="60"/>
  <c r="N2904" i="60" s="1"/>
  <c r="O2903" i="60"/>
  <c r="M2903" i="60"/>
  <c r="N2903" i="60" s="1"/>
  <c r="O2902" i="60"/>
  <c r="M2902" i="60"/>
  <c r="N2902" i="60" s="1"/>
  <c r="O2901" i="60"/>
  <c r="M2901" i="60"/>
  <c r="N2901" i="60" s="1"/>
  <c r="O2900" i="60"/>
  <c r="M2900" i="60"/>
  <c r="N2900" i="60" s="1"/>
  <c r="O2899" i="60"/>
  <c r="M2899" i="60"/>
  <c r="N2899" i="60" s="1"/>
  <c r="O2898" i="60"/>
  <c r="M2898" i="60"/>
  <c r="N2898" i="60" s="1"/>
  <c r="O2897" i="60"/>
  <c r="M2897" i="60"/>
  <c r="N2897" i="60" s="1"/>
  <c r="O2896" i="60"/>
  <c r="M2896" i="60"/>
  <c r="N2896" i="60" s="1"/>
  <c r="O2895" i="60"/>
  <c r="M2895" i="60"/>
  <c r="N2895" i="60" s="1"/>
  <c r="O2894" i="60"/>
  <c r="M2894" i="60"/>
  <c r="N2894" i="60" s="1"/>
  <c r="O2893" i="60"/>
  <c r="M2893" i="60"/>
  <c r="N2893" i="60" s="1"/>
  <c r="O2892" i="60"/>
  <c r="M2892" i="60"/>
  <c r="N2892" i="60" s="1"/>
  <c r="O2891" i="60"/>
  <c r="M2891" i="60"/>
  <c r="N2891" i="60" s="1"/>
  <c r="O2890" i="60"/>
  <c r="M2890" i="60"/>
  <c r="N2890" i="60" s="1"/>
  <c r="O2889" i="60"/>
  <c r="M2889" i="60"/>
  <c r="N2889" i="60" s="1"/>
  <c r="O2888" i="60"/>
  <c r="M2888" i="60"/>
  <c r="N2888" i="60" s="1"/>
  <c r="O2887" i="60"/>
  <c r="M2887" i="60"/>
  <c r="N2887" i="60" s="1"/>
  <c r="O2886" i="60"/>
  <c r="M2886" i="60"/>
  <c r="N2886" i="60" s="1"/>
  <c r="O2885" i="60"/>
  <c r="M2885" i="60"/>
  <c r="N2885" i="60" s="1"/>
  <c r="O2884" i="60"/>
  <c r="M2884" i="60"/>
  <c r="N2884" i="60" s="1"/>
  <c r="O2883" i="60"/>
  <c r="M2883" i="60"/>
  <c r="N2883" i="60" s="1"/>
  <c r="O2882" i="60"/>
  <c r="M2882" i="60"/>
  <c r="N2882" i="60" s="1"/>
  <c r="O2881" i="60"/>
  <c r="M2881" i="60"/>
  <c r="N2881" i="60" s="1"/>
  <c r="O2880" i="60"/>
  <c r="M2880" i="60"/>
  <c r="N2880" i="60" s="1"/>
  <c r="O2879" i="60"/>
  <c r="M2879" i="60"/>
  <c r="N2879" i="60" s="1"/>
  <c r="O2878" i="60"/>
  <c r="M2878" i="60"/>
  <c r="N2878" i="60" s="1"/>
  <c r="O2877" i="60"/>
  <c r="M2877" i="60"/>
  <c r="N2877" i="60" s="1"/>
  <c r="O2876" i="60"/>
  <c r="M2876" i="60"/>
  <c r="N2876" i="60" s="1"/>
  <c r="O2875" i="60"/>
  <c r="M2875" i="60"/>
  <c r="N2875" i="60" s="1"/>
  <c r="O2874" i="60"/>
  <c r="M2874" i="60"/>
  <c r="N2874" i="60" s="1"/>
  <c r="O2873" i="60"/>
  <c r="M2873" i="60"/>
  <c r="N2873" i="60" s="1"/>
  <c r="O2872" i="60"/>
  <c r="M2872" i="60"/>
  <c r="N2872" i="60" s="1"/>
  <c r="O2871" i="60"/>
  <c r="M2871" i="60"/>
  <c r="N2871" i="60" s="1"/>
  <c r="O2870" i="60"/>
  <c r="M2870" i="60"/>
  <c r="N2870" i="60" s="1"/>
  <c r="O2869" i="60"/>
  <c r="M2869" i="60"/>
  <c r="N2869" i="60" s="1"/>
  <c r="O2868" i="60"/>
  <c r="M2868" i="60"/>
  <c r="N2868" i="60" s="1"/>
  <c r="O2867" i="60"/>
  <c r="M2867" i="60"/>
  <c r="N2867" i="60" s="1"/>
  <c r="O2866" i="60"/>
  <c r="M2866" i="60"/>
  <c r="N2866" i="60" s="1"/>
  <c r="O2865" i="60"/>
  <c r="M2865" i="60"/>
  <c r="N2865" i="60" s="1"/>
  <c r="O2864" i="60"/>
  <c r="M2864" i="60"/>
  <c r="N2864" i="60" s="1"/>
  <c r="O2863" i="60"/>
  <c r="M2863" i="60"/>
  <c r="N2863" i="60" s="1"/>
  <c r="O2862" i="60"/>
  <c r="M2862" i="60"/>
  <c r="N2862" i="60" s="1"/>
  <c r="O2861" i="60"/>
  <c r="M2861" i="60"/>
  <c r="N2861" i="60" s="1"/>
  <c r="O2860" i="60"/>
  <c r="M2860" i="60"/>
  <c r="N2860" i="60" s="1"/>
  <c r="O2859" i="60"/>
  <c r="M2859" i="60"/>
  <c r="N2859" i="60" s="1"/>
  <c r="O2858" i="60"/>
  <c r="M2858" i="60"/>
  <c r="N2858" i="60" s="1"/>
  <c r="O2857" i="60"/>
  <c r="M2857" i="60"/>
  <c r="N2857" i="60" s="1"/>
  <c r="O2856" i="60"/>
  <c r="M2856" i="60"/>
  <c r="N2856" i="60" s="1"/>
  <c r="O2855" i="60"/>
  <c r="M2855" i="60"/>
  <c r="N2855" i="60" s="1"/>
  <c r="O2854" i="60"/>
  <c r="M2854" i="60"/>
  <c r="N2854" i="60" s="1"/>
  <c r="O2853" i="60"/>
  <c r="M2853" i="60"/>
  <c r="N2853" i="60" s="1"/>
  <c r="O2852" i="60"/>
  <c r="M2852" i="60"/>
  <c r="N2852" i="60" s="1"/>
  <c r="O2851" i="60"/>
  <c r="M2851" i="60"/>
  <c r="N2851" i="60" s="1"/>
  <c r="O2850" i="60"/>
  <c r="M2850" i="60"/>
  <c r="N2850" i="60" s="1"/>
  <c r="O2849" i="60"/>
  <c r="M2849" i="60"/>
  <c r="N2849" i="60" s="1"/>
  <c r="O2848" i="60"/>
  <c r="M2848" i="60"/>
  <c r="N2848" i="60" s="1"/>
  <c r="O2847" i="60"/>
  <c r="M2847" i="60"/>
  <c r="N2847" i="60" s="1"/>
  <c r="O2846" i="60"/>
  <c r="M2846" i="60"/>
  <c r="N2846" i="60" s="1"/>
  <c r="O2845" i="60"/>
  <c r="M2845" i="60"/>
  <c r="N2845" i="60" s="1"/>
  <c r="O2844" i="60"/>
  <c r="M2844" i="60"/>
  <c r="N2844" i="60" s="1"/>
  <c r="O2843" i="60"/>
  <c r="M2843" i="60"/>
  <c r="N2843" i="60" s="1"/>
  <c r="O2842" i="60"/>
  <c r="M2842" i="60"/>
  <c r="N2842" i="60" s="1"/>
  <c r="O2841" i="60"/>
  <c r="M2841" i="60"/>
  <c r="N2841" i="60" s="1"/>
  <c r="O2840" i="60"/>
  <c r="M2840" i="60"/>
  <c r="N2840" i="60" s="1"/>
  <c r="O2839" i="60"/>
  <c r="M2839" i="60"/>
  <c r="N2839" i="60" s="1"/>
  <c r="O2838" i="60"/>
  <c r="M2838" i="60"/>
  <c r="N2838" i="60" s="1"/>
  <c r="O2837" i="60"/>
  <c r="M2837" i="60"/>
  <c r="N2837" i="60" s="1"/>
  <c r="O2836" i="60"/>
  <c r="M2836" i="60"/>
  <c r="N2836" i="60" s="1"/>
  <c r="O2835" i="60"/>
  <c r="M2835" i="60"/>
  <c r="N2835" i="60" s="1"/>
  <c r="O2834" i="60"/>
  <c r="M2834" i="60"/>
  <c r="N2834" i="60" s="1"/>
  <c r="O2833" i="60"/>
  <c r="M2833" i="60"/>
  <c r="N2833" i="60" s="1"/>
  <c r="O2832" i="60"/>
  <c r="M2832" i="60"/>
  <c r="N2832" i="60" s="1"/>
  <c r="O2831" i="60"/>
  <c r="M2831" i="60"/>
  <c r="N2831" i="60" s="1"/>
  <c r="O2830" i="60"/>
  <c r="M2830" i="60"/>
  <c r="N2830" i="60" s="1"/>
  <c r="O2829" i="60"/>
  <c r="M2829" i="60"/>
  <c r="N2829" i="60" s="1"/>
  <c r="O2828" i="60"/>
  <c r="M2828" i="60"/>
  <c r="N2828" i="60" s="1"/>
  <c r="O2827" i="60"/>
  <c r="M2827" i="60"/>
  <c r="N2827" i="60" s="1"/>
  <c r="O2826" i="60"/>
  <c r="M2826" i="60"/>
  <c r="N2826" i="60" s="1"/>
  <c r="O2825" i="60"/>
  <c r="M2825" i="60"/>
  <c r="N2825" i="60" s="1"/>
  <c r="O2824" i="60"/>
  <c r="M2824" i="60"/>
  <c r="N2824" i="60" s="1"/>
  <c r="O2823" i="60"/>
  <c r="M2823" i="60"/>
  <c r="N2823" i="60" s="1"/>
  <c r="O2822" i="60"/>
  <c r="M2822" i="60"/>
  <c r="N2822" i="60" s="1"/>
  <c r="O2821" i="60"/>
  <c r="M2821" i="60"/>
  <c r="N2821" i="60" s="1"/>
  <c r="O2820" i="60"/>
  <c r="M2820" i="60"/>
  <c r="N2820" i="60" s="1"/>
  <c r="O2819" i="60"/>
  <c r="M2819" i="60"/>
  <c r="N2819" i="60" s="1"/>
  <c r="O2818" i="60"/>
  <c r="M2818" i="60"/>
  <c r="N2818" i="60" s="1"/>
  <c r="O2817" i="60"/>
  <c r="M2817" i="60"/>
  <c r="N2817" i="60" s="1"/>
  <c r="O2816" i="60"/>
  <c r="M2816" i="60"/>
  <c r="N2816" i="60" s="1"/>
  <c r="O2815" i="60"/>
  <c r="M2815" i="60"/>
  <c r="N2815" i="60" s="1"/>
  <c r="O2814" i="60"/>
  <c r="M2814" i="60"/>
  <c r="N2814" i="60" s="1"/>
  <c r="O2813" i="60"/>
  <c r="M2813" i="60"/>
  <c r="N2813" i="60" s="1"/>
  <c r="O2812" i="60"/>
  <c r="M2812" i="60"/>
  <c r="N2812" i="60" s="1"/>
  <c r="O2811" i="60"/>
  <c r="M2811" i="60"/>
  <c r="N2811" i="60" s="1"/>
  <c r="O2810" i="60"/>
  <c r="M2810" i="60"/>
  <c r="N2810" i="60" s="1"/>
  <c r="O2809" i="60"/>
  <c r="M2809" i="60"/>
  <c r="N2809" i="60" s="1"/>
  <c r="O2808" i="60"/>
  <c r="M2808" i="60"/>
  <c r="N2808" i="60" s="1"/>
  <c r="O2807" i="60"/>
  <c r="M2807" i="60"/>
  <c r="N2807" i="60" s="1"/>
  <c r="O2806" i="60"/>
  <c r="M2806" i="60"/>
  <c r="N2806" i="60" s="1"/>
  <c r="O2805" i="60"/>
  <c r="M2805" i="60"/>
  <c r="N2805" i="60" s="1"/>
  <c r="O2804" i="60"/>
  <c r="M2804" i="60"/>
  <c r="N2804" i="60" s="1"/>
  <c r="O2803" i="60"/>
  <c r="M2803" i="60"/>
  <c r="N2803" i="60" s="1"/>
  <c r="O2802" i="60"/>
  <c r="M2802" i="60"/>
  <c r="N2802" i="60" s="1"/>
  <c r="O2801" i="60"/>
  <c r="M2801" i="60"/>
  <c r="N2801" i="60" s="1"/>
  <c r="O2800" i="60"/>
  <c r="M2800" i="60"/>
  <c r="N2800" i="60" s="1"/>
  <c r="O2799" i="60"/>
  <c r="M2799" i="60"/>
  <c r="N2799" i="60" s="1"/>
  <c r="O2798" i="60"/>
  <c r="M2798" i="60"/>
  <c r="N2798" i="60" s="1"/>
  <c r="O2797" i="60"/>
  <c r="M2797" i="60"/>
  <c r="N2797" i="60" s="1"/>
  <c r="O2796" i="60"/>
  <c r="M2796" i="60"/>
  <c r="N2796" i="60" s="1"/>
  <c r="O2795" i="60"/>
  <c r="M2795" i="60"/>
  <c r="N2795" i="60" s="1"/>
  <c r="O2794" i="60"/>
  <c r="M2794" i="60"/>
  <c r="N2794" i="60" s="1"/>
  <c r="O2793" i="60"/>
  <c r="M2793" i="60"/>
  <c r="N2793" i="60" s="1"/>
  <c r="O2792" i="60"/>
  <c r="M2792" i="60"/>
  <c r="N2792" i="60" s="1"/>
  <c r="O2791" i="60"/>
  <c r="M2791" i="60"/>
  <c r="N2791" i="60" s="1"/>
  <c r="O2790" i="60"/>
  <c r="M2790" i="60"/>
  <c r="N2790" i="60" s="1"/>
  <c r="O2789" i="60"/>
  <c r="M2789" i="60"/>
  <c r="N2789" i="60" s="1"/>
  <c r="O2788" i="60"/>
  <c r="M2788" i="60"/>
  <c r="N2788" i="60" s="1"/>
  <c r="O2787" i="60"/>
  <c r="M2787" i="60"/>
  <c r="N2787" i="60" s="1"/>
  <c r="O2786" i="60"/>
  <c r="M2786" i="60"/>
  <c r="N2786" i="60" s="1"/>
  <c r="O2785" i="60"/>
  <c r="M2785" i="60"/>
  <c r="N2785" i="60" s="1"/>
  <c r="O2784" i="60"/>
  <c r="M2784" i="60"/>
  <c r="N2784" i="60" s="1"/>
  <c r="O2783" i="60"/>
  <c r="M2783" i="60"/>
  <c r="N2783" i="60" s="1"/>
  <c r="O2782" i="60"/>
  <c r="M2782" i="60"/>
  <c r="N2782" i="60" s="1"/>
  <c r="O2781" i="60"/>
  <c r="M2781" i="60"/>
  <c r="N2781" i="60" s="1"/>
  <c r="O2780" i="60"/>
  <c r="M2780" i="60"/>
  <c r="N2780" i="60" s="1"/>
  <c r="O2779" i="60"/>
  <c r="M2779" i="60"/>
  <c r="N2779" i="60" s="1"/>
  <c r="O2778" i="60"/>
  <c r="M2778" i="60"/>
  <c r="N2778" i="60" s="1"/>
  <c r="O2777" i="60"/>
  <c r="M2777" i="60"/>
  <c r="N2777" i="60" s="1"/>
  <c r="O2776" i="60"/>
  <c r="M2776" i="60"/>
  <c r="N2776" i="60" s="1"/>
  <c r="O2775" i="60"/>
  <c r="M2775" i="60"/>
  <c r="N2775" i="60" s="1"/>
  <c r="O2774" i="60"/>
  <c r="M2774" i="60"/>
  <c r="N2774" i="60" s="1"/>
  <c r="O2773" i="60"/>
  <c r="M2773" i="60"/>
  <c r="N2773" i="60" s="1"/>
  <c r="O2772" i="60"/>
  <c r="M2772" i="60"/>
  <c r="N2772" i="60" s="1"/>
  <c r="O2771" i="60"/>
  <c r="M2771" i="60"/>
  <c r="N2771" i="60" s="1"/>
  <c r="O2770" i="60"/>
  <c r="M2770" i="60"/>
  <c r="N2770" i="60" s="1"/>
  <c r="O2769" i="60"/>
  <c r="M2769" i="60"/>
  <c r="N2769" i="60" s="1"/>
  <c r="O2768" i="60"/>
  <c r="M2768" i="60"/>
  <c r="N2768" i="60" s="1"/>
  <c r="O2767" i="60"/>
  <c r="M2767" i="60"/>
  <c r="N2767" i="60" s="1"/>
  <c r="O2766" i="60"/>
  <c r="M2766" i="60"/>
  <c r="N2766" i="60" s="1"/>
  <c r="O2765" i="60"/>
  <c r="M2765" i="60"/>
  <c r="N2765" i="60" s="1"/>
  <c r="O2764" i="60"/>
  <c r="M2764" i="60"/>
  <c r="N2764" i="60" s="1"/>
  <c r="O2763" i="60"/>
  <c r="M2763" i="60"/>
  <c r="N2763" i="60" s="1"/>
  <c r="O2762" i="60"/>
  <c r="M2762" i="60"/>
  <c r="N2762" i="60" s="1"/>
  <c r="O2761" i="60"/>
  <c r="M2761" i="60"/>
  <c r="N2761" i="60" s="1"/>
  <c r="O2760" i="60"/>
  <c r="M2760" i="60"/>
  <c r="N2760" i="60" s="1"/>
  <c r="O2759" i="60"/>
  <c r="M2759" i="60"/>
  <c r="N2759" i="60" s="1"/>
  <c r="O2758" i="60"/>
  <c r="M2758" i="60"/>
  <c r="N2758" i="60" s="1"/>
  <c r="O2757" i="60"/>
  <c r="M2757" i="60"/>
  <c r="N2757" i="60" s="1"/>
  <c r="O2756" i="60"/>
  <c r="M2756" i="60"/>
  <c r="N2756" i="60" s="1"/>
  <c r="O2755" i="60"/>
  <c r="M2755" i="60"/>
  <c r="N2755" i="60" s="1"/>
  <c r="O2754" i="60"/>
  <c r="M2754" i="60"/>
  <c r="N2754" i="60" s="1"/>
  <c r="O2753" i="60"/>
  <c r="M2753" i="60"/>
  <c r="N2753" i="60" s="1"/>
  <c r="O2752" i="60"/>
  <c r="M2752" i="60"/>
  <c r="N2752" i="60" s="1"/>
  <c r="O2751" i="60"/>
  <c r="M2751" i="60"/>
  <c r="N2751" i="60" s="1"/>
  <c r="O2750" i="60"/>
  <c r="M2750" i="60"/>
  <c r="N2750" i="60" s="1"/>
  <c r="O2749" i="60"/>
  <c r="M2749" i="60"/>
  <c r="N2749" i="60" s="1"/>
  <c r="O2748" i="60"/>
  <c r="M2748" i="60"/>
  <c r="N2748" i="60" s="1"/>
  <c r="O2747" i="60"/>
  <c r="M2747" i="60"/>
  <c r="N2747" i="60" s="1"/>
  <c r="O2746" i="60"/>
  <c r="M2746" i="60"/>
  <c r="N2746" i="60" s="1"/>
  <c r="O2745" i="60"/>
  <c r="M2745" i="60"/>
  <c r="N2745" i="60" s="1"/>
  <c r="O2744" i="60"/>
  <c r="M2744" i="60"/>
  <c r="N2744" i="60" s="1"/>
  <c r="O2743" i="60"/>
  <c r="M2743" i="60"/>
  <c r="N2743" i="60" s="1"/>
  <c r="O2742" i="60"/>
  <c r="M2742" i="60"/>
  <c r="N2742" i="60" s="1"/>
  <c r="O2741" i="60"/>
  <c r="M2741" i="60"/>
  <c r="N2741" i="60" s="1"/>
  <c r="O2740" i="60"/>
  <c r="M2740" i="60"/>
  <c r="N2740" i="60" s="1"/>
  <c r="O2739" i="60"/>
  <c r="M2739" i="60"/>
  <c r="N2739" i="60" s="1"/>
  <c r="O2738" i="60"/>
  <c r="M2738" i="60"/>
  <c r="N2738" i="60" s="1"/>
  <c r="O2737" i="60"/>
  <c r="M2737" i="60"/>
  <c r="N2737" i="60" s="1"/>
  <c r="O2736" i="60"/>
  <c r="M2736" i="60"/>
  <c r="N2736" i="60" s="1"/>
  <c r="O2735" i="60"/>
  <c r="M2735" i="60"/>
  <c r="N2735" i="60" s="1"/>
  <c r="O2734" i="60"/>
  <c r="M2734" i="60"/>
  <c r="N2734" i="60" s="1"/>
  <c r="O2733" i="60"/>
  <c r="M2733" i="60"/>
  <c r="N2733" i="60" s="1"/>
  <c r="O2732" i="60"/>
  <c r="M2732" i="60"/>
  <c r="N2732" i="60" s="1"/>
  <c r="O2731" i="60"/>
  <c r="M2731" i="60"/>
  <c r="N2731" i="60" s="1"/>
  <c r="O2730" i="60"/>
  <c r="M2730" i="60"/>
  <c r="N2730" i="60" s="1"/>
  <c r="O2729" i="60"/>
  <c r="M2729" i="60"/>
  <c r="N2729" i="60" s="1"/>
  <c r="O2728" i="60"/>
  <c r="M2728" i="60"/>
  <c r="N2728" i="60" s="1"/>
  <c r="O2727" i="60"/>
  <c r="M2727" i="60"/>
  <c r="N2727" i="60" s="1"/>
  <c r="O2726" i="60"/>
  <c r="M2726" i="60"/>
  <c r="N2726" i="60" s="1"/>
  <c r="O2725" i="60"/>
  <c r="M2725" i="60"/>
  <c r="N2725" i="60" s="1"/>
  <c r="O2724" i="60"/>
  <c r="M2724" i="60"/>
  <c r="N2724" i="60" s="1"/>
  <c r="O2723" i="60"/>
  <c r="M2723" i="60"/>
  <c r="N2723" i="60" s="1"/>
  <c r="O2722" i="60"/>
  <c r="M2722" i="60"/>
  <c r="N2722" i="60" s="1"/>
  <c r="O2721" i="60"/>
  <c r="M2721" i="60"/>
  <c r="N2721" i="60" s="1"/>
  <c r="O2720" i="60"/>
  <c r="M2720" i="60"/>
  <c r="N2720" i="60" s="1"/>
  <c r="O2719" i="60"/>
  <c r="M2719" i="60"/>
  <c r="N2719" i="60" s="1"/>
  <c r="O2718" i="60"/>
  <c r="M2718" i="60"/>
  <c r="N2718" i="60" s="1"/>
  <c r="O2717" i="60"/>
  <c r="M2717" i="60"/>
  <c r="N2717" i="60" s="1"/>
  <c r="O2716" i="60"/>
  <c r="M2716" i="60"/>
  <c r="N2716" i="60" s="1"/>
  <c r="O2715" i="60"/>
  <c r="M2715" i="60"/>
  <c r="N2715" i="60" s="1"/>
  <c r="O2714" i="60"/>
  <c r="M2714" i="60"/>
  <c r="N2714" i="60" s="1"/>
  <c r="O2713" i="60"/>
  <c r="M2713" i="60"/>
  <c r="N2713" i="60" s="1"/>
  <c r="O2712" i="60"/>
  <c r="M2712" i="60"/>
  <c r="N2712" i="60" s="1"/>
  <c r="O2711" i="60"/>
  <c r="M2711" i="60"/>
  <c r="N2711" i="60" s="1"/>
  <c r="O2710" i="60"/>
  <c r="M2710" i="60"/>
  <c r="N2710" i="60" s="1"/>
  <c r="O2709" i="60"/>
  <c r="M2709" i="60"/>
  <c r="N2709" i="60" s="1"/>
  <c r="O2708" i="60"/>
  <c r="M2708" i="60"/>
  <c r="N2708" i="60" s="1"/>
  <c r="O2707" i="60"/>
  <c r="M2707" i="60"/>
  <c r="N2707" i="60" s="1"/>
  <c r="O2706" i="60"/>
  <c r="M2706" i="60"/>
  <c r="N2706" i="60" s="1"/>
  <c r="O2705" i="60"/>
  <c r="M2705" i="60"/>
  <c r="N2705" i="60" s="1"/>
  <c r="O2704" i="60"/>
  <c r="M2704" i="60"/>
  <c r="N2704" i="60" s="1"/>
  <c r="O2703" i="60"/>
  <c r="M2703" i="60"/>
  <c r="N2703" i="60" s="1"/>
  <c r="O2702" i="60"/>
  <c r="M2702" i="60"/>
  <c r="N2702" i="60" s="1"/>
  <c r="O2701" i="60"/>
  <c r="M2701" i="60"/>
  <c r="N2701" i="60" s="1"/>
  <c r="O2700" i="60"/>
  <c r="M2700" i="60"/>
  <c r="N2700" i="60" s="1"/>
  <c r="O2699" i="60"/>
  <c r="M2699" i="60"/>
  <c r="N2699" i="60" s="1"/>
  <c r="O2698" i="60"/>
  <c r="M2698" i="60"/>
  <c r="N2698" i="60" s="1"/>
  <c r="O2697" i="60"/>
  <c r="M2697" i="60"/>
  <c r="N2697" i="60" s="1"/>
  <c r="O2696" i="60"/>
  <c r="M2696" i="60"/>
  <c r="N2696" i="60" s="1"/>
  <c r="O2695" i="60"/>
  <c r="M2695" i="60"/>
  <c r="N2695" i="60" s="1"/>
  <c r="O2694" i="60"/>
  <c r="M2694" i="60"/>
  <c r="N2694" i="60" s="1"/>
  <c r="O2693" i="60"/>
  <c r="M2693" i="60"/>
  <c r="N2693" i="60" s="1"/>
  <c r="O2692" i="60"/>
  <c r="M2692" i="60"/>
  <c r="N2692" i="60" s="1"/>
  <c r="O2691" i="60"/>
  <c r="M2691" i="60"/>
  <c r="N2691" i="60" s="1"/>
  <c r="O2690" i="60"/>
  <c r="M2690" i="60"/>
  <c r="N2690" i="60" s="1"/>
  <c r="O2689" i="60"/>
  <c r="M2689" i="60"/>
  <c r="N2689" i="60" s="1"/>
  <c r="O2688" i="60"/>
  <c r="M2688" i="60"/>
  <c r="N2688" i="60" s="1"/>
  <c r="O2687" i="60"/>
  <c r="M2687" i="60"/>
  <c r="N2687" i="60" s="1"/>
  <c r="O2686" i="60"/>
  <c r="M2686" i="60"/>
  <c r="N2686" i="60" s="1"/>
  <c r="O2685" i="60"/>
  <c r="M2685" i="60"/>
  <c r="N2685" i="60" s="1"/>
  <c r="O2684" i="60"/>
  <c r="M2684" i="60"/>
  <c r="N2684" i="60" s="1"/>
  <c r="O2683" i="60"/>
  <c r="M2683" i="60"/>
  <c r="N2683" i="60" s="1"/>
  <c r="O2682" i="60"/>
  <c r="M2682" i="60"/>
  <c r="N2682" i="60" s="1"/>
  <c r="O2681" i="60"/>
  <c r="M2681" i="60"/>
  <c r="N2681" i="60" s="1"/>
  <c r="O2680" i="60"/>
  <c r="M2680" i="60"/>
  <c r="N2680" i="60" s="1"/>
  <c r="O2679" i="60"/>
  <c r="M2679" i="60"/>
  <c r="N2679" i="60" s="1"/>
  <c r="O2678" i="60"/>
  <c r="M2678" i="60"/>
  <c r="N2678" i="60" s="1"/>
  <c r="O2677" i="60"/>
  <c r="M2677" i="60"/>
  <c r="N2677" i="60" s="1"/>
  <c r="O2676" i="60"/>
  <c r="M2676" i="60"/>
  <c r="N2676" i="60" s="1"/>
  <c r="O2675" i="60"/>
  <c r="M2675" i="60"/>
  <c r="N2675" i="60" s="1"/>
  <c r="O2674" i="60"/>
  <c r="M2674" i="60"/>
  <c r="N2674" i="60" s="1"/>
  <c r="O2673" i="60"/>
  <c r="M2673" i="60"/>
  <c r="N2673" i="60" s="1"/>
  <c r="O2672" i="60"/>
  <c r="M2672" i="60"/>
  <c r="N2672" i="60" s="1"/>
  <c r="O2671" i="60"/>
  <c r="M2671" i="60"/>
  <c r="N2671" i="60" s="1"/>
  <c r="O2670" i="60"/>
  <c r="M2670" i="60"/>
  <c r="N2670" i="60" s="1"/>
  <c r="O2669" i="60"/>
  <c r="M2669" i="60"/>
  <c r="N2669" i="60" s="1"/>
  <c r="O2668" i="60"/>
  <c r="M2668" i="60"/>
  <c r="N2668" i="60" s="1"/>
  <c r="O2667" i="60"/>
  <c r="M2667" i="60"/>
  <c r="N2667" i="60" s="1"/>
  <c r="O2666" i="60"/>
  <c r="M2666" i="60"/>
  <c r="N2666" i="60" s="1"/>
  <c r="O2665" i="60"/>
  <c r="M2665" i="60"/>
  <c r="N2665" i="60" s="1"/>
  <c r="O2664" i="60"/>
  <c r="M2664" i="60"/>
  <c r="N2664" i="60" s="1"/>
  <c r="O2663" i="60"/>
  <c r="M2663" i="60"/>
  <c r="N2663" i="60" s="1"/>
  <c r="O2662" i="60"/>
  <c r="M2662" i="60"/>
  <c r="N2662" i="60" s="1"/>
  <c r="O2661" i="60"/>
  <c r="M2661" i="60"/>
  <c r="N2661" i="60" s="1"/>
  <c r="O2660" i="60"/>
  <c r="M2660" i="60"/>
  <c r="N2660" i="60" s="1"/>
  <c r="O2659" i="60"/>
  <c r="M2659" i="60"/>
  <c r="N2659" i="60" s="1"/>
  <c r="O2658" i="60"/>
  <c r="M2658" i="60"/>
  <c r="N2658" i="60" s="1"/>
  <c r="O2657" i="60"/>
  <c r="M2657" i="60"/>
  <c r="N2657" i="60" s="1"/>
  <c r="O2656" i="60"/>
  <c r="M2656" i="60"/>
  <c r="N2656" i="60" s="1"/>
  <c r="O2655" i="60"/>
  <c r="M2655" i="60"/>
  <c r="N2655" i="60" s="1"/>
  <c r="O2654" i="60"/>
  <c r="M2654" i="60"/>
  <c r="N2654" i="60" s="1"/>
  <c r="O2653" i="60"/>
  <c r="M2653" i="60"/>
  <c r="N2653" i="60" s="1"/>
  <c r="O2652" i="60"/>
  <c r="M2652" i="60"/>
  <c r="N2652" i="60" s="1"/>
  <c r="O2651" i="60"/>
  <c r="M2651" i="60"/>
  <c r="N2651" i="60" s="1"/>
  <c r="O2650" i="60"/>
  <c r="M2650" i="60"/>
  <c r="N2650" i="60" s="1"/>
  <c r="O2649" i="60"/>
  <c r="M2649" i="60"/>
  <c r="N2649" i="60" s="1"/>
  <c r="O2648" i="60"/>
  <c r="M2648" i="60"/>
  <c r="N2648" i="60" s="1"/>
  <c r="O2647" i="60"/>
  <c r="M2647" i="60"/>
  <c r="N2647" i="60" s="1"/>
  <c r="O2646" i="60"/>
  <c r="M2646" i="60"/>
  <c r="N2646" i="60" s="1"/>
  <c r="O2645" i="60"/>
  <c r="M2645" i="60"/>
  <c r="N2645" i="60" s="1"/>
  <c r="O2644" i="60"/>
  <c r="M2644" i="60"/>
  <c r="N2644" i="60" s="1"/>
  <c r="O2643" i="60"/>
  <c r="M2643" i="60"/>
  <c r="N2643" i="60" s="1"/>
  <c r="O2642" i="60"/>
  <c r="M2642" i="60"/>
  <c r="N2642" i="60" s="1"/>
  <c r="O2641" i="60"/>
  <c r="M2641" i="60"/>
  <c r="N2641" i="60" s="1"/>
  <c r="O2640" i="60"/>
  <c r="M2640" i="60"/>
  <c r="N2640" i="60" s="1"/>
  <c r="O2639" i="60"/>
  <c r="M2639" i="60"/>
  <c r="N2639" i="60" s="1"/>
  <c r="O2638" i="60"/>
  <c r="M2638" i="60"/>
  <c r="N2638" i="60" s="1"/>
  <c r="O2637" i="60"/>
  <c r="M2637" i="60"/>
  <c r="N2637" i="60" s="1"/>
  <c r="O2636" i="60"/>
  <c r="M2636" i="60"/>
  <c r="N2636" i="60" s="1"/>
  <c r="O2635" i="60"/>
  <c r="M2635" i="60"/>
  <c r="N2635" i="60" s="1"/>
  <c r="O2634" i="60"/>
  <c r="M2634" i="60"/>
  <c r="N2634" i="60" s="1"/>
  <c r="O2633" i="60"/>
  <c r="M2633" i="60"/>
  <c r="N2633" i="60" s="1"/>
  <c r="O2632" i="60"/>
  <c r="M2632" i="60"/>
  <c r="N2632" i="60" s="1"/>
  <c r="O2631" i="60"/>
  <c r="M2631" i="60"/>
  <c r="N2631" i="60" s="1"/>
  <c r="O2630" i="60"/>
  <c r="M2630" i="60"/>
  <c r="N2630" i="60" s="1"/>
  <c r="O2629" i="60"/>
  <c r="M2629" i="60"/>
  <c r="N2629" i="60" s="1"/>
  <c r="O2628" i="60"/>
  <c r="M2628" i="60"/>
  <c r="N2628" i="60" s="1"/>
  <c r="O2627" i="60"/>
  <c r="M2627" i="60"/>
  <c r="N2627" i="60" s="1"/>
  <c r="O2626" i="60"/>
  <c r="M2626" i="60"/>
  <c r="N2626" i="60" s="1"/>
  <c r="O2625" i="60"/>
  <c r="M2625" i="60"/>
  <c r="N2625" i="60" s="1"/>
  <c r="O2624" i="60"/>
  <c r="M2624" i="60"/>
  <c r="N2624" i="60" s="1"/>
  <c r="O2623" i="60"/>
  <c r="M2623" i="60"/>
  <c r="N2623" i="60" s="1"/>
  <c r="O2622" i="60"/>
  <c r="M2622" i="60"/>
  <c r="N2622" i="60" s="1"/>
  <c r="O2621" i="60"/>
  <c r="M2621" i="60"/>
  <c r="N2621" i="60" s="1"/>
  <c r="O2620" i="60"/>
  <c r="M2620" i="60"/>
  <c r="N2620" i="60" s="1"/>
  <c r="O2619" i="60"/>
  <c r="M2619" i="60"/>
  <c r="N2619" i="60" s="1"/>
  <c r="O2618" i="60"/>
  <c r="M2618" i="60"/>
  <c r="N2618" i="60" s="1"/>
  <c r="O2617" i="60"/>
  <c r="M2617" i="60"/>
  <c r="N2617" i="60" s="1"/>
  <c r="O2616" i="60"/>
  <c r="M2616" i="60"/>
  <c r="N2616" i="60" s="1"/>
  <c r="O2615" i="60"/>
  <c r="M2615" i="60"/>
  <c r="N2615" i="60" s="1"/>
  <c r="O2614" i="60"/>
  <c r="M2614" i="60"/>
  <c r="N2614" i="60" s="1"/>
  <c r="O2613" i="60"/>
  <c r="M2613" i="60"/>
  <c r="N2613" i="60" s="1"/>
  <c r="O2612" i="60"/>
  <c r="M2612" i="60"/>
  <c r="N2612" i="60" s="1"/>
  <c r="O2611" i="60"/>
  <c r="M2611" i="60"/>
  <c r="N2611" i="60" s="1"/>
  <c r="O2610" i="60"/>
  <c r="M2610" i="60"/>
  <c r="N2610" i="60" s="1"/>
  <c r="O2609" i="60"/>
  <c r="M2609" i="60"/>
  <c r="N2609" i="60" s="1"/>
  <c r="O2608" i="60"/>
  <c r="M2608" i="60"/>
  <c r="N2608" i="60" s="1"/>
  <c r="O2607" i="60"/>
  <c r="M2607" i="60"/>
  <c r="N2607" i="60" s="1"/>
  <c r="O2606" i="60"/>
  <c r="M2606" i="60"/>
  <c r="N2606" i="60" s="1"/>
  <c r="O2605" i="60"/>
  <c r="M2605" i="60"/>
  <c r="N2605" i="60" s="1"/>
  <c r="O2604" i="60"/>
  <c r="M2604" i="60"/>
  <c r="N2604" i="60" s="1"/>
  <c r="O2603" i="60"/>
  <c r="M2603" i="60"/>
  <c r="N2603" i="60" s="1"/>
  <c r="O2602" i="60"/>
  <c r="M2602" i="60"/>
  <c r="N2602" i="60" s="1"/>
  <c r="O2601" i="60"/>
  <c r="M2601" i="60"/>
  <c r="N2601" i="60" s="1"/>
  <c r="O2600" i="60"/>
  <c r="M2600" i="60"/>
  <c r="N2600" i="60" s="1"/>
  <c r="O2599" i="60"/>
  <c r="M2599" i="60"/>
  <c r="N2599" i="60" s="1"/>
  <c r="O2598" i="60"/>
  <c r="M2598" i="60"/>
  <c r="N2598" i="60" s="1"/>
  <c r="O2597" i="60"/>
  <c r="M2597" i="60"/>
  <c r="N2597" i="60" s="1"/>
  <c r="O2596" i="60"/>
  <c r="M2596" i="60"/>
  <c r="N2596" i="60" s="1"/>
  <c r="O2595" i="60"/>
  <c r="M2595" i="60"/>
  <c r="N2595" i="60" s="1"/>
  <c r="O2594" i="60"/>
  <c r="M2594" i="60"/>
  <c r="N2594" i="60" s="1"/>
  <c r="O2593" i="60"/>
  <c r="M2593" i="60"/>
  <c r="N2593" i="60" s="1"/>
  <c r="O2592" i="60"/>
  <c r="M2592" i="60"/>
  <c r="N2592" i="60" s="1"/>
  <c r="O2591" i="60"/>
  <c r="M2591" i="60"/>
  <c r="N2591" i="60" s="1"/>
  <c r="O2590" i="60"/>
  <c r="M2590" i="60"/>
  <c r="N2590" i="60" s="1"/>
  <c r="O2589" i="60"/>
  <c r="M2589" i="60"/>
  <c r="N2589" i="60" s="1"/>
  <c r="O2588" i="60"/>
  <c r="M2588" i="60"/>
  <c r="N2588" i="60" s="1"/>
  <c r="O2587" i="60"/>
  <c r="M2587" i="60"/>
  <c r="N2587" i="60" s="1"/>
  <c r="O2586" i="60"/>
  <c r="M2586" i="60"/>
  <c r="N2586" i="60" s="1"/>
  <c r="O2585" i="60"/>
  <c r="M2585" i="60"/>
  <c r="N2585" i="60" s="1"/>
  <c r="O2584" i="60"/>
  <c r="M2584" i="60"/>
  <c r="N2584" i="60" s="1"/>
  <c r="O2583" i="60"/>
  <c r="M2583" i="60"/>
  <c r="N2583" i="60" s="1"/>
  <c r="O2582" i="60"/>
  <c r="M2582" i="60"/>
  <c r="N2582" i="60" s="1"/>
  <c r="O2581" i="60"/>
  <c r="M2581" i="60"/>
  <c r="N2581" i="60" s="1"/>
  <c r="O2580" i="60"/>
  <c r="M2580" i="60"/>
  <c r="N2580" i="60" s="1"/>
  <c r="O2579" i="60"/>
  <c r="M2579" i="60"/>
  <c r="N2579" i="60" s="1"/>
  <c r="O2578" i="60"/>
  <c r="M2578" i="60"/>
  <c r="N2578" i="60" s="1"/>
  <c r="O2577" i="60"/>
  <c r="M2577" i="60"/>
  <c r="N2577" i="60" s="1"/>
  <c r="O2576" i="60"/>
  <c r="M2576" i="60"/>
  <c r="N2576" i="60" s="1"/>
  <c r="O2575" i="60"/>
  <c r="M2575" i="60"/>
  <c r="N2575" i="60" s="1"/>
  <c r="O2574" i="60"/>
  <c r="M2574" i="60"/>
  <c r="N2574" i="60" s="1"/>
  <c r="O2573" i="60"/>
  <c r="M2573" i="60"/>
  <c r="N2573" i="60" s="1"/>
  <c r="O2572" i="60"/>
  <c r="M2572" i="60"/>
  <c r="N2572" i="60" s="1"/>
  <c r="O2571" i="60"/>
  <c r="M2571" i="60"/>
  <c r="N2571" i="60" s="1"/>
  <c r="O2570" i="60"/>
  <c r="M2570" i="60"/>
  <c r="N2570" i="60" s="1"/>
  <c r="O2569" i="60"/>
  <c r="M2569" i="60"/>
  <c r="N2569" i="60" s="1"/>
  <c r="O2568" i="60"/>
  <c r="M2568" i="60"/>
  <c r="N2568" i="60" s="1"/>
  <c r="O2567" i="60"/>
  <c r="M2567" i="60"/>
  <c r="N2567" i="60" s="1"/>
  <c r="O2566" i="60"/>
  <c r="M2566" i="60"/>
  <c r="N2566" i="60" s="1"/>
  <c r="O2565" i="60"/>
  <c r="M2565" i="60"/>
  <c r="N2565" i="60" s="1"/>
  <c r="O2564" i="60"/>
  <c r="M2564" i="60"/>
  <c r="N2564" i="60" s="1"/>
  <c r="O2563" i="60"/>
  <c r="M2563" i="60"/>
  <c r="N2563" i="60" s="1"/>
  <c r="O2562" i="60"/>
  <c r="M2562" i="60"/>
  <c r="N2562" i="60" s="1"/>
  <c r="O2561" i="60"/>
  <c r="M2561" i="60"/>
  <c r="N2561" i="60" s="1"/>
  <c r="O2560" i="60"/>
  <c r="M2560" i="60"/>
  <c r="N2560" i="60" s="1"/>
  <c r="O2559" i="60"/>
  <c r="M2559" i="60"/>
  <c r="N2559" i="60" s="1"/>
  <c r="O2558" i="60"/>
  <c r="M2558" i="60"/>
  <c r="N2558" i="60" s="1"/>
  <c r="O2557" i="60"/>
  <c r="M2557" i="60"/>
  <c r="N2557" i="60" s="1"/>
  <c r="O2556" i="60"/>
  <c r="M2556" i="60"/>
  <c r="N2556" i="60" s="1"/>
  <c r="O2555" i="60"/>
  <c r="M2555" i="60"/>
  <c r="N2555" i="60" s="1"/>
  <c r="O2554" i="60"/>
  <c r="M2554" i="60"/>
  <c r="N2554" i="60" s="1"/>
  <c r="O2553" i="60"/>
  <c r="M2553" i="60"/>
  <c r="N2553" i="60" s="1"/>
  <c r="O2552" i="60"/>
  <c r="M2552" i="60"/>
  <c r="N2552" i="60" s="1"/>
  <c r="O2551" i="60"/>
  <c r="M2551" i="60"/>
  <c r="N2551" i="60" s="1"/>
  <c r="O2550" i="60"/>
  <c r="M2550" i="60"/>
  <c r="N2550" i="60" s="1"/>
  <c r="O2549" i="60"/>
  <c r="M2549" i="60"/>
  <c r="N2549" i="60" s="1"/>
  <c r="O2548" i="60"/>
  <c r="M2548" i="60"/>
  <c r="N2548" i="60" s="1"/>
  <c r="O2547" i="60"/>
  <c r="M2547" i="60"/>
  <c r="N2547" i="60" s="1"/>
  <c r="O2546" i="60"/>
  <c r="M2546" i="60"/>
  <c r="N2546" i="60" s="1"/>
  <c r="O2545" i="60"/>
  <c r="M2545" i="60"/>
  <c r="N2545" i="60" s="1"/>
  <c r="O2544" i="60"/>
  <c r="M2544" i="60"/>
  <c r="N2544" i="60" s="1"/>
  <c r="O2543" i="60"/>
  <c r="M2543" i="60"/>
  <c r="N2543" i="60" s="1"/>
  <c r="O2542" i="60"/>
  <c r="M2542" i="60"/>
  <c r="N2542" i="60" s="1"/>
  <c r="O2541" i="60"/>
  <c r="M2541" i="60"/>
  <c r="N2541" i="60" s="1"/>
  <c r="O2540" i="60"/>
  <c r="M2540" i="60"/>
  <c r="N2540" i="60" s="1"/>
  <c r="O2539" i="60"/>
  <c r="M2539" i="60"/>
  <c r="N2539" i="60" s="1"/>
  <c r="O2538" i="60"/>
  <c r="M2538" i="60"/>
  <c r="N2538" i="60" s="1"/>
  <c r="O2537" i="60"/>
  <c r="M2537" i="60"/>
  <c r="N2537" i="60" s="1"/>
  <c r="O2536" i="60"/>
  <c r="M2536" i="60"/>
  <c r="N2536" i="60" s="1"/>
  <c r="O2535" i="60"/>
  <c r="M2535" i="60"/>
  <c r="N2535" i="60" s="1"/>
  <c r="O2534" i="60"/>
  <c r="M2534" i="60"/>
  <c r="N2534" i="60" s="1"/>
  <c r="O2533" i="60"/>
  <c r="M2533" i="60"/>
  <c r="N2533" i="60" s="1"/>
  <c r="O2532" i="60"/>
  <c r="M2532" i="60"/>
  <c r="N2532" i="60" s="1"/>
  <c r="O2531" i="60"/>
  <c r="M2531" i="60"/>
  <c r="N2531" i="60" s="1"/>
  <c r="O2530" i="60"/>
  <c r="M2530" i="60"/>
  <c r="N2530" i="60" s="1"/>
  <c r="O2529" i="60"/>
  <c r="M2529" i="60"/>
  <c r="N2529" i="60" s="1"/>
  <c r="O2528" i="60"/>
  <c r="M2528" i="60"/>
  <c r="N2528" i="60" s="1"/>
  <c r="O2527" i="60"/>
  <c r="M2527" i="60"/>
  <c r="N2527" i="60" s="1"/>
  <c r="O2526" i="60"/>
  <c r="M2526" i="60"/>
  <c r="N2526" i="60" s="1"/>
  <c r="O2525" i="60"/>
  <c r="M2525" i="60"/>
  <c r="N2525" i="60" s="1"/>
  <c r="O2524" i="60"/>
  <c r="M2524" i="60"/>
  <c r="N2524" i="60" s="1"/>
  <c r="O2523" i="60"/>
  <c r="M2523" i="60"/>
  <c r="N2523" i="60" s="1"/>
  <c r="O2522" i="60"/>
  <c r="M2522" i="60"/>
  <c r="N2522" i="60" s="1"/>
  <c r="O2521" i="60"/>
  <c r="M2521" i="60"/>
  <c r="N2521" i="60" s="1"/>
  <c r="O2520" i="60"/>
  <c r="M2520" i="60"/>
  <c r="N2520" i="60" s="1"/>
  <c r="O2519" i="60"/>
  <c r="M2519" i="60"/>
  <c r="N2519" i="60" s="1"/>
  <c r="O2518" i="60"/>
  <c r="M2518" i="60"/>
  <c r="N2518" i="60" s="1"/>
  <c r="O2517" i="60"/>
  <c r="M2517" i="60"/>
  <c r="N2517" i="60" s="1"/>
  <c r="O2516" i="60"/>
  <c r="M2516" i="60"/>
  <c r="N2516" i="60" s="1"/>
  <c r="O2515" i="60"/>
  <c r="M2515" i="60"/>
  <c r="N2515" i="60" s="1"/>
  <c r="O2514" i="60"/>
  <c r="M2514" i="60"/>
  <c r="N2514" i="60" s="1"/>
  <c r="O2513" i="60"/>
  <c r="M2513" i="60"/>
  <c r="N2513" i="60" s="1"/>
  <c r="O2512" i="60"/>
  <c r="M2512" i="60"/>
  <c r="N2512" i="60" s="1"/>
  <c r="O2511" i="60"/>
  <c r="M2511" i="60"/>
  <c r="N2511" i="60" s="1"/>
  <c r="O2510" i="60"/>
  <c r="M2510" i="60"/>
  <c r="N2510" i="60" s="1"/>
  <c r="O2509" i="60"/>
  <c r="M2509" i="60"/>
  <c r="N2509" i="60" s="1"/>
  <c r="O2508" i="60"/>
  <c r="M2508" i="60"/>
  <c r="N2508" i="60" s="1"/>
  <c r="O2507" i="60"/>
  <c r="M2507" i="60"/>
  <c r="N2507" i="60" s="1"/>
  <c r="O2506" i="60"/>
  <c r="M2506" i="60"/>
  <c r="N2506" i="60" s="1"/>
  <c r="O2505" i="60"/>
  <c r="M2505" i="60"/>
  <c r="N2505" i="60" s="1"/>
  <c r="O2504" i="60"/>
  <c r="M2504" i="60"/>
  <c r="N2504" i="60" s="1"/>
  <c r="O2503" i="60"/>
  <c r="M2503" i="60"/>
  <c r="N2503" i="60" s="1"/>
  <c r="O2502" i="60"/>
  <c r="M2502" i="60"/>
  <c r="N2502" i="60" s="1"/>
  <c r="O2501" i="60"/>
  <c r="M2501" i="60"/>
  <c r="N2501" i="60" s="1"/>
  <c r="O2500" i="60"/>
  <c r="M2500" i="60"/>
  <c r="N2500" i="60" s="1"/>
  <c r="O2499" i="60"/>
  <c r="M2499" i="60"/>
  <c r="N2499" i="60" s="1"/>
  <c r="O2498" i="60"/>
  <c r="M2498" i="60"/>
  <c r="N2498" i="60" s="1"/>
  <c r="O2497" i="60"/>
  <c r="M2497" i="60"/>
  <c r="N2497" i="60" s="1"/>
  <c r="O2496" i="60"/>
  <c r="M2496" i="60"/>
  <c r="N2496" i="60" s="1"/>
  <c r="O2495" i="60"/>
  <c r="M2495" i="60"/>
  <c r="N2495" i="60" s="1"/>
  <c r="O2494" i="60"/>
  <c r="M2494" i="60"/>
  <c r="N2494" i="60" s="1"/>
  <c r="O2493" i="60"/>
  <c r="M2493" i="60"/>
  <c r="N2493" i="60" s="1"/>
  <c r="O2492" i="60"/>
  <c r="M2492" i="60"/>
  <c r="N2492" i="60" s="1"/>
  <c r="O2491" i="60"/>
  <c r="M2491" i="60"/>
  <c r="N2491" i="60" s="1"/>
  <c r="O2490" i="60"/>
  <c r="M2490" i="60"/>
  <c r="N2490" i="60" s="1"/>
  <c r="O2489" i="60"/>
  <c r="M2489" i="60"/>
  <c r="N2489" i="60" s="1"/>
  <c r="O2488" i="60"/>
  <c r="M2488" i="60"/>
  <c r="N2488" i="60" s="1"/>
  <c r="O2487" i="60"/>
  <c r="M2487" i="60"/>
  <c r="N2487" i="60" s="1"/>
  <c r="O2486" i="60"/>
  <c r="M2486" i="60"/>
  <c r="N2486" i="60" s="1"/>
  <c r="O2485" i="60"/>
  <c r="M2485" i="60"/>
  <c r="N2485" i="60" s="1"/>
  <c r="O2484" i="60"/>
  <c r="M2484" i="60"/>
  <c r="N2484" i="60" s="1"/>
  <c r="O2483" i="60"/>
  <c r="M2483" i="60"/>
  <c r="N2483" i="60" s="1"/>
  <c r="O2482" i="60"/>
  <c r="M2482" i="60"/>
  <c r="N2482" i="60" s="1"/>
  <c r="O2481" i="60"/>
  <c r="M2481" i="60"/>
  <c r="N2481" i="60" s="1"/>
  <c r="O2480" i="60"/>
  <c r="M2480" i="60"/>
  <c r="N2480" i="60" s="1"/>
  <c r="O2479" i="60"/>
  <c r="M2479" i="60"/>
  <c r="N2479" i="60" s="1"/>
  <c r="O2478" i="60"/>
  <c r="M2478" i="60"/>
  <c r="N2478" i="60" s="1"/>
  <c r="O2477" i="60"/>
  <c r="M2477" i="60"/>
  <c r="N2477" i="60" s="1"/>
  <c r="O2476" i="60"/>
  <c r="M2476" i="60"/>
  <c r="N2476" i="60" s="1"/>
  <c r="O2475" i="60"/>
  <c r="M2475" i="60"/>
  <c r="N2475" i="60" s="1"/>
  <c r="O2474" i="60"/>
  <c r="M2474" i="60"/>
  <c r="N2474" i="60" s="1"/>
  <c r="O2473" i="60"/>
  <c r="M2473" i="60"/>
  <c r="N2473" i="60" s="1"/>
  <c r="O2472" i="60"/>
  <c r="M2472" i="60"/>
  <c r="N2472" i="60" s="1"/>
  <c r="O2471" i="60"/>
  <c r="M2471" i="60"/>
  <c r="N2471" i="60" s="1"/>
  <c r="O2470" i="60"/>
  <c r="M2470" i="60"/>
  <c r="N2470" i="60" s="1"/>
  <c r="O2469" i="60"/>
  <c r="M2469" i="60"/>
  <c r="N2469" i="60" s="1"/>
  <c r="O2468" i="60"/>
  <c r="M2468" i="60"/>
  <c r="N2468" i="60" s="1"/>
  <c r="O2467" i="60"/>
  <c r="M2467" i="60"/>
  <c r="N2467" i="60" s="1"/>
  <c r="O2466" i="60"/>
  <c r="M2466" i="60"/>
  <c r="N2466" i="60" s="1"/>
  <c r="O2465" i="60"/>
  <c r="M2465" i="60"/>
  <c r="N2465" i="60" s="1"/>
  <c r="O2464" i="60"/>
  <c r="M2464" i="60"/>
  <c r="N2464" i="60" s="1"/>
  <c r="O2463" i="60"/>
  <c r="M2463" i="60"/>
  <c r="N2463" i="60" s="1"/>
  <c r="O2462" i="60"/>
  <c r="M2462" i="60"/>
  <c r="N2462" i="60" s="1"/>
  <c r="O2461" i="60"/>
  <c r="M2461" i="60"/>
  <c r="N2461" i="60" s="1"/>
  <c r="O2460" i="60"/>
  <c r="M2460" i="60"/>
  <c r="N2460" i="60" s="1"/>
  <c r="O2459" i="60"/>
  <c r="M2459" i="60"/>
  <c r="N2459" i="60" s="1"/>
  <c r="O2458" i="60"/>
  <c r="M2458" i="60"/>
  <c r="N2458" i="60" s="1"/>
  <c r="O2457" i="60"/>
  <c r="M2457" i="60"/>
  <c r="N2457" i="60" s="1"/>
  <c r="O2456" i="60"/>
  <c r="M2456" i="60"/>
  <c r="N2456" i="60" s="1"/>
  <c r="O2455" i="60"/>
  <c r="M2455" i="60"/>
  <c r="N2455" i="60" s="1"/>
  <c r="O2454" i="60"/>
  <c r="M2454" i="60"/>
  <c r="N2454" i="60" s="1"/>
  <c r="O2453" i="60"/>
  <c r="M2453" i="60"/>
  <c r="N2453" i="60" s="1"/>
  <c r="O2452" i="60"/>
  <c r="M2452" i="60"/>
  <c r="N2452" i="60" s="1"/>
  <c r="O2451" i="60"/>
  <c r="M2451" i="60"/>
  <c r="N2451" i="60" s="1"/>
  <c r="O2450" i="60"/>
  <c r="M2450" i="60"/>
  <c r="N2450" i="60" s="1"/>
  <c r="O2449" i="60"/>
  <c r="M2449" i="60"/>
  <c r="N2449" i="60" s="1"/>
  <c r="O2448" i="60"/>
  <c r="M2448" i="60"/>
  <c r="N2448" i="60" s="1"/>
  <c r="O2447" i="60"/>
  <c r="M2447" i="60"/>
  <c r="N2447" i="60" s="1"/>
  <c r="O2446" i="60"/>
  <c r="M2446" i="60"/>
  <c r="N2446" i="60" s="1"/>
  <c r="O2445" i="60"/>
  <c r="M2445" i="60"/>
  <c r="N2445" i="60" s="1"/>
  <c r="O2444" i="60"/>
  <c r="M2444" i="60"/>
  <c r="N2444" i="60" s="1"/>
  <c r="O2443" i="60"/>
  <c r="M2443" i="60"/>
  <c r="N2443" i="60" s="1"/>
  <c r="O2442" i="60"/>
  <c r="M2442" i="60"/>
  <c r="N2442" i="60" s="1"/>
  <c r="O2441" i="60"/>
  <c r="M2441" i="60"/>
  <c r="N2441" i="60" s="1"/>
  <c r="O2440" i="60"/>
  <c r="M2440" i="60"/>
  <c r="N2440" i="60" s="1"/>
  <c r="O2439" i="60"/>
  <c r="M2439" i="60"/>
  <c r="N2439" i="60" s="1"/>
  <c r="O2438" i="60"/>
  <c r="M2438" i="60"/>
  <c r="N2438" i="60" s="1"/>
  <c r="O2437" i="60"/>
  <c r="M2437" i="60"/>
  <c r="N2437" i="60" s="1"/>
  <c r="O2436" i="60"/>
  <c r="M2436" i="60"/>
  <c r="N2436" i="60" s="1"/>
  <c r="O2435" i="60"/>
  <c r="M2435" i="60"/>
  <c r="N2435" i="60" s="1"/>
  <c r="O2434" i="60"/>
  <c r="M2434" i="60"/>
  <c r="N2434" i="60" s="1"/>
  <c r="O2433" i="60"/>
  <c r="M2433" i="60"/>
  <c r="N2433" i="60" s="1"/>
  <c r="O2432" i="60"/>
  <c r="M2432" i="60"/>
  <c r="N2432" i="60" s="1"/>
  <c r="O2431" i="60"/>
  <c r="M2431" i="60"/>
  <c r="N2431" i="60" s="1"/>
  <c r="O2430" i="60"/>
  <c r="M2430" i="60"/>
  <c r="N2430" i="60" s="1"/>
  <c r="O2429" i="60"/>
  <c r="M2429" i="60"/>
  <c r="N2429" i="60" s="1"/>
  <c r="O2428" i="60"/>
  <c r="M2428" i="60"/>
  <c r="N2428" i="60" s="1"/>
  <c r="O2427" i="60"/>
  <c r="M2427" i="60"/>
  <c r="N2427" i="60" s="1"/>
  <c r="O2426" i="60"/>
  <c r="M2426" i="60"/>
  <c r="N2426" i="60" s="1"/>
  <c r="O2425" i="60"/>
  <c r="M2425" i="60"/>
  <c r="N2425" i="60" s="1"/>
  <c r="O2424" i="60"/>
  <c r="M2424" i="60"/>
  <c r="N2424" i="60" s="1"/>
  <c r="O2423" i="60"/>
  <c r="M2423" i="60"/>
  <c r="N2423" i="60" s="1"/>
  <c r="O2422" i="60"/>
  <c r="M2422" i="60"/>
  <c r="N2422" i="60" s="1"/>
  <c r="O2421" i="60"/>
  <c r="M2421" i="60"/>
  <c r="N2421" i="60" s="1"/>
  <c r="O2420" i="60"/>
  <c r="M2420" i="60"/>
  <c r="N2420" i="60" s="1"/>
  <c r="O2419" i="60"/>
  <c r="M2419" i="60"/>
  <c r="N2419" i="60" s="1"/>
  <c r="O2418" i="60"/>
  <c r="M2418" i="60"/>
  <c r="N2418" i="60" s="1"/>
  <c r="O2417" i="60"/>
  <c r="M2417" i="60"/>
  <c r="N2417" i="60" s="1"/>
  <c r="O2416" i="60"/>
  <c r="M2416" i="60"/>
  <c r="N2416" i="60" s="1"/>
  <c r="O2415" i="60"/>
  <c r="M2415" i="60"/>
  <c r="N2415" i="60" s="1"/>
  <c r="O2414" i="60"/>
  <c r="M2414" i="60"/>
  <c r="N2414" i="60" s="1"/>
  <c r="O2413" i="60"/>
  <c r="M2413" i="60"/>
  <c r="N2413" i="60" s="1"/>
  <c r="O2412" i="60"/>
  <c r="M2412" i="60"/>
  <c r="N2412" i="60" s="1"/>
  <c r="O2411" i="60"/>
  <c r="M2411" i="60"/>
  <c r="N2411" i="60" s="1"/>
  <c r="O2410" i="60"/>
  <c r="M2410" i="60"/>
  <c r="N2410" i="60" s="1"/>
  <c r="O2409" i="60"/>
  <c r="M2409" i="60"/>
  <c r="N2409" i="60" s="1"/>
  <c r="O2408" i="60"/>
  <c r="M2408" i="60"/>
  <c r="N2408" i="60" s="1"/>
  <c r="O2407" i="60"/>
  <c r="M2407" i="60"/>
  <c r="N2407" i="60" s="1"/>
  <c r="O2406" i="60"/>
  <c r="M2406" i="60"/>
  <c r="N2406" i="60" s="1"/>
  <c r="O2405" i="60"/>
  <c r="M2405" i="60"/>
  <c r="N2405" i="60" s="1"/>
  <c r="O2404" i="60"/>
  <c r="M2404" i="60"/>
  <c r="N2404" i="60" s="1"/>
  <c r="O2403" i="60"/>
  <c r="M2403" i="60"/>
  <c r="N2403" i="60" s="1"/>
  <c r="O2402" i="60"/>
  <c r="M2402" i="60"/>
  <c r="N2402" i="60" s="1"/>
  <c r="O2401" i="60"/>
  <c r="M2401" i="60"/>
  <c r="N2401" i="60" s="1"/>
  <c r="O2400" i="60"/>
  <c r="M2400" i="60"/>
  <c r="N2400" i="60" s="1"/>
  <c r="O2399" i="60"/>
  <c r="M2399" i="60"/>
  <c r="N2399" i="60" s="1"/>
  <c r="O2398" i="60"/>
  <c r="M2398" i="60"/>
  <c r="N2398" i="60" s="1"/>
  <c r="O2397" i="60"/>
  <c r="M2397" i="60"/>
  <c r="N2397" i="60" s="1"/>
  <c r="O2396" i="60"/>
  <c r="M2396" i="60"/>
  <c r="N2396" i="60" s="1"/>
  <c r="O2395" i="60"/>
  <c r="M2395" i="60"/>
  <c r="N2395" i="60" s="1"/>
  <c r="O2394" i="60"/>
  <c r="M2394" i="60"/>
  <c r="N2394" i="60" s="1"/>
  <c r="O2393" i="60"/>
  <c r="M2393" i="60"/>
  <c r="N2393" i="60" s="1"/>
  <c r="O2392" i="60"/>
  <c r="M2392" i="60"/>
  <c r="N2392" i="60" s="1"/>
  <c r="O2391" i="60"/>
  <c r="M2391" i="60"/>
  <c r="N2391" i="60" s="1"/>
  <c r="O2390" i="60"/>
  <c r="M2390" i="60"/>
  <c r="N2390" i="60" s="1"/>
  <c r="O2389" i="60"/>
  <c r="M2389" i="60"/>
  <c r="N2389" i="60" s="1"/>
  <c r="O2388" i="60"/>
  <c r="M2388" i="60"/>
  <c r="N2388" i="60" s="1"/>
  <c r="O2387" i="60"/>
  <c r="M2387" i="60"/>
  <c r="N2387" i="60" s="1"/>
  <c r="O2386" i="60"/>
  <c r="M2386" i="60"/>
  <c r="N2386" i="60" s="1"/>
  <c r="O2385" i="60"/>
  <c r="M2385" i="60"/>
  <c r="N2385" i="60" s="1"/>
  <c r="O2384" i="60"/>
  <c r="M2384" i="60"/>
  <c r="N2384" i="60" s="1"/>
  <c r="O2383" i="60"/>
  <c r="M2383" i="60"/>
  <c r="N2383" i="60" s="1"/>
  <c r="O2382" i="60"/>
  <c r="M2382" i="60"/>
  <c r="N2382" i="60" s="1"/>
  <c r="O2381" i="60"/>
  <c r="M2381" i="60"/>
  <c r="N2381" i="60" s="1"/>
  <c r="O2380" i="60"/>
  <c r="M2380" i="60"/>
  <c r="N2380" i="60" s="1"/>
  <c r="O2379" i="60"/>
  <c r="M2379" i="60"/>
  <c r="N2379" i="60" s="1"/>
  <c r="O2378" i="60"/>
  <c r="M2378" i="60"/>
  <c r="N2378" i="60" s="1"/>
  <c r="O2377" i="60"/>
  <c r="M2377" i="60"/>
  <c r="N2377" i="60" s="1"/>
  <c r="O2376" i="60"/>
  <c r="M2376" i="60"/>
  <c r="N2376" i="60" s="1"/>
  <c r="O2375" i="60"/>
  <c r="M2375" i="60"/>
  <c r="N2375" i="60" s="1"/>
  <c r="O2374" i="60"/>
  <c r="M2374" i="60"/>
  <c r="N2374" i="60" s="1"/>
  <c r="O2373" i="60"/>
  <c r="M2373" i="60"/>
  <c r="N2373" i="60" s="1"/>
  <c r="O2372" i="60"/>
  <c r="M2372" i="60"/>
  <c r="N2372" i="60" s="1"/>
  <c r="O2371" i="60"/>
  <c r="M2371" i="60"/>
  <c r="N2371" i="60" s="1"/>
  <c r="O2370" i="60"/>
  <c r="M2370" i="60"/>
  <c r="N2370" i="60" s="1"/>
  <c r="O2369" i="60"/>
  <c r="M2369" i="60"/>
  <c r="N2369" i="60" s="1"/>
  <c r="O2368" i="60"/>
  <c r="M2368" i="60"/>
  <c r="N2368" i="60" s="1"/>
  <c r="O2367" i="60"/>
  <c r="M2367" i="60"/>
  <c r="N2367" i="60" s="1"/>
  <c r="O2366" i="60"/>
  <c r="M2366" i="60"/>
  <c r="N2366" i="60" s="1"/>
  <c r="O2365" i="60"/>
  <c r="M2365" i="60"/>
  <c r="N2365" i="60" s="1"/>
  <c r="O2364" i="60"/>
  <c r="M2364" i="60"/>
  <c r="N2364" i="60" s="1"/>
  <c r="O2363" i="60"/>
  <c r="M2363" i="60"/>
  <c r="N2363" i="60" s="1"/>
  <c r="O2362" i="60"/>
  <c r="M2362" i="60"/>
  <c r="N2362" i="60" s="1"/>
  <c r="O2361" i="60"/>
  <c r="M2361" i="60"/>
  <c r="N2361" i="60" s="1"/>
  <c r="O2360" i="60"/>
  <c r="M2360" i="60"/>
  <c r="N2360" i="60" s="1"/>
  <c r="O2359" i="60"/>
  <c r="M2359" i="60"/>
  <c r="N2359" i="60" s="1"/>
  <c r="O2358" i="60"/>
  <c r="M2358" i="60"/>
  <c r="N2358" i="60" s="1"/>
  <c r="O2357" i="60"/>
  <c r="M2357" i="60"/>
  <c r="N2357" i="60" s="1"/>
  <c r="O2356" i="60"/>
  <c r="M2356" i="60"/>
  <c r="N2356" i="60" s="1"/>
  <c r="O2355" i="60"/>
  <c r="M2355" i="60"/>
  <c r="N2355" i="60" s="1"/>
  <c r="O2354" i="60"/>
  <c r="M2354" i="60"/>
  <c r="N2354" i="60" s="1"/>
  <c r="O2353" i="60"/>
  <c r="M2353" i="60"/>
  <c r="N2353" i="60" s="1"/>
  <c r="O2352" i="60"/>
  <c r="M2352" i="60"/>
  <c r="N2352" i="60" s="1"/>
  <c r="O2351" i="60"/>
  <c r="M2351" i="60"/>
  <c r="N2351" i="60" s="1"/>
  <c r="O2350" i="60"/>
  <c r="M2350" i="60"/>
  <c r="N2350" i="60" s="1"/>
  <c r="O2349" i="60"/>
  <c r="M2349" i="60"/>
  <c r="N2349" i="60" s="1"/>
  <c r="O2348" i="60"/>
  <c r="M2348" i="60"/>
  <c r="N2348" i="60" s="1"/>
  <c r="O2347" i="60"/>
  <c r="M2347" i="60"/>
  <c r="N2347" i="60" s="1"/>
  <c r="O2346" i="60"/>
  <c r="M2346" i="60"/>
  <c r="N2346" i="60" s="1"/>
  <c r="O2345" i="60"/>
  <c r="M2345" i="60"/>
  <c r="N2345" i="60" s="1"/>
  <c r="O2344" i="60"/>
  <c r="M2344" i="60"/>
  <c r="N2344" i="60" s="1"/>
  <c r="O2343" i="60"/>
  <c r="M2343" i="60"/>
  <c r="N2343" i="60" s="1"/>
  <c r="O2342" i="60"/>
  <c r="M2342" i="60"/>
  <c r="N2342" i="60" s="1"/>
  <c r="O2341" i="60"/>
  <c r="M2341" i="60"/>
  <c r="N2341" i="60" s="1"/>
  <c r="O2340" i="60"/>
  <c r="M2340" i="60"/>
  <c r="N2340" i="60" s="1"/>
  <c r="O2339" i="60"/>
  <c r="M2339" i="60"/>
  <c r="N2339" i="60" s="1"/>
  <c r="O2338" i="60"/>
  <c r="M2338" i="60"/>
  <c r="N2338" i="60" s="1"/>
  <c r="O2337" i="60"/>
  <c r="M2337" i="60"/>
  <c r="N2337" i="60" s="1"/>
  <c r="O2336" i="60"/>
  <c r="M2336" i="60"/>
  <c r="N2336" i="60" s="1"/>
  <c r="O2335" i="60"/>
  <c r="M2335" i="60"/>
  <c r="N2335" i="60" s="1"/>
  <c r="O2334" i="60"/>
  <c r="M2334" i="60"/>
  <c r="N2334" i="60" s="1"/>
  <c r="O2333" i="60"/>
  <c r="M2333" i="60"/>
  <c r="N2333" i="60" s="1"/>
  <c r="O2332" i="60"/>
  <c r="M2332" i="60"/>
  <c r="N2332" i="60" s="1"/>
  <c r="O2331" i="60"/>
  <c r="M2331" i="60"/>
  <c r="N2331" i="60" s="1"/>
  <c r="O2330" i="60"/>
  <c r="M2330" i="60"/>
  <c r="N2330" i="60" s="1"/>
  <c r="O2329" i="60"/>
  <c r="M2329" i="60"/>
  <c r="N2329" i="60" s="1"/>
  <c r="O2328" i="60"/>
  <c r="M2328" i="60"/>
  <c r="N2328" i="60" s="1"/>
  <c r="O2327" i="60"/>
  <c r="M2327" i="60"/>
  <c r="N2327" i="60" s="1"/>
  <c r="O2326" i="60"/>
  <c r="M2326" i="60"/>
  <c r="N2326" i="60" s="1"/>
  <c r="O2325" i="60"/>
  <c r="M2325" i="60"/>
  <c r="N2325" i="60" s="1"/>
  <c r="O2324" i="60"/>
  <c r="M2324" i="60"/>
  <c r="N2324" i="60" s="1"/>
  <c r="O2323" i="60"/>
  <c r="M2323" i="60"/>
  <c r="N2323" i="60" s="1"/>
  <c r="O2322" i="60"/>
  <c r="M2322" i="60"/>
  <c r="N2322" i="60" s="1"/>
  <c r="O2321" i="60"/>
  <c r="M2321" i="60"/>
  <c r="N2321" i="60" s="1"/>
  <c r="O2320" i="60"/>
  <c r="M2320" i="60"/>
  <c r="N2320" i="60" s="1"/>
  <c r="O2319" i="60"/>
  <c r="M2319" i="60"/>
  <c r="N2319" i="60" s="1"/>
  <c r="O2318" i="60"/>
  <c r="M2318" i="60"/>
  <c r="N2318" i="60" s="1"/>
  <c r="O2317" i="60"/>
  <c r="M2317" i="60"/>
  <c r="N2317" i="60" s="1"/>
  <c r="O2316" i="60"/>
  <c r="M2316" i="60"/>
  <c r="N2316" i="60" s="1"/>
  <c r="O2315" i="60"/>
  <c r="M2315" i="60"/>
  <c r="N2315" i="60" s="1"/>
  <c r="O2314" i="60"/>
  <c r="M2314" i="60"/>
  <c r="N2314" i="60" s="1"/>
  <c r="O2313" i="60"/>
  <c r="M2313" i="60"/>
  <c r="N2313" i="60" s="1"/>
  <c r="O2312" i="60"/>
  <c r="M2312" i="60"/>
  <c r="N2312" i="60" s="1"/>
  <c r="O2311" i="60"/>
  <c r="M2311" i="60"/>
  <c r="N2311" i="60" s="1"/>
  <c r="O2310" i="60"/>
  <c r="M2310" i="60"/>
  <c r="N2310" i="60" s="1"/>
  <c r="O2309" i="60"/>
  <c r="M2309" i="60"/>
  <c r="N2309" i="60" s="1"/>
  <c r="O2308" i="60"/>
  <c r="M2308" i="60"/>
  <c r="N2308" i="60" s="1"/>
  <c r="O2307" i="60"/>
  <c r="M2307" i="60"/>
  <c r="N2307" i="60" s="1"/>
  <c r="O2306" i="60"/>
  <c r="M2306" i="60"/>
  <c r="N2306" i="60" s="1"/>
  <c r="O2305" i="60"/>
  <c r="M2305" i="60"/>
  <c r="N2305" i="60" s="1"/>
  <c r="O2304" i="60"/>
  <c r="M2304" i="60"/>
  <c r="N2304" i="60" s="1"/>
  <c r="O2303" i="60"/>
  <c r="M2303" i="60"/>
  <c r="N2303" i="60" s="1"/>
  <c r="O2302" i="60"/>
  <c r="M2302" i="60"/>
  <c r="N2302" i="60" s="1"/>
  <c r="O2301" i="60"/>
  <c r="M2301" i="60"/>
  <c r="N2301" i="60" s="1"/>
  <c r="O2300" i="60"/>
  <c r="M2300" i="60"/>
  <c r="N2300" i="60" s="1"/>
  <c r="O2299" i="60"/>
  <c r="M2299" i="60"/>
  <c r="N2299" i="60" s="1"/>
  <c r="O2298" i="60"/>
  <c r="M2298" i="60"/>
  <c r="N2298" i="60" s="1"/>
  <c r="O2297" i="60"/>
  <c r="M2297" i="60"/>
  <c r="N2297" i="60" s="1"/>
  <c r="O2296" i="60"/>
  <c r="M2296" i="60"/>
  <c r="N2296" i="60" s="1"/>
  <c r="O2295" i="60"/>
  <c r="M2295" i="60"/>
  <c r="N2295" i="60" s="1"/>
  <c r="O2294" i="60"/>
  <c r="M2294" i="60"/>
  <c r="N2294" i="60" s="1"/>
  <c r="O2293" i="60"/>
  <c r="M2293" i="60"/>
  <c r="N2293" i="60" s="1"/>
  <c r="O2292" i="60"/>
  <c r="M2292" i="60"/>
  <c r="N2292" i="60" s="1"/>
  <c r="O2291" i="60"/>
  <c r="M2291" i="60"/>
  <c r="N2291" i="60" s="1"/>
  <c r="O2290" i="60"/>
  <c r="M2290" i="60"/>
  <c r="N2290" i="60" s="1"/>
  <c r="O2289" i="60"/>
  <c r="M2289" i="60"/>
  <c r="N2289" i="60" s="1"/>
  <c r="O2288" i="60"/>
  <c r="M2288" i="60"/>
  <c r="N2288" i="60" s="1"/>
  <c r="O2287" i="60"/>
  <c r="M2287" i="60"/>
  <c r="N2287" i="60" s="1"/>
  <c r="O2286" i="60"/>
  <c r="M2286" i="60"/>
  <c r="N2286" i="60" s="1"/>
  <c r="O2285" i="60"/>
  <c r="M2285" i="60"/>
  <c r="N2285" i="60" s="1"/>
  <c r="O2284" i="60"/>
  <c r="M2284" i="60"/>
  <c r="N2284" i="60" s="1"/>
  <c r="O2283" i="60"/>
  <c r="M2283" i="60"/>
  <c r="N2283" i="60" s="1"/>
  <c r="O2282" i="60"/>
  <c r="M2282" i="60"/>
  <c r="N2282" i="60" s="1"/>
  <c r="O2281" i="60"/>
  <c r="M2281" i="60"/>
  <c r="N2281" i="60" s="1"/>
  <c r="O2280" i="60"/>
  <c r="M2280" i="60"/>
  <c r="N2280" i="60" s="1"/>
  <c r="O2279" i="60"/>
  <c r="M2279" i="60"/>
  <c r="N2279" i="60" s="1"/>
  <c r="O2278" i="60"/>
  <c r="M2278" i="60"/>
  <c r="N2278" i="60" s="1"/>
  <c r="O2277" i="60"/>
  <c r="M2277" i="60"/>
  <c r="N2277" i="60" s="1"/>
  <c r="O2276" i="60"/>
  <c r="M2276" i="60"/>
  <c r="N2276" i="60" s="1"/>
  <c r="O2275" i="60"/>
  <c r="M2275" i="60"/>
  <c r="N2275" i="60" s="1"/>
  <c r="O2274" i="60"/>
  <c r="M2274" i="60"/>
  <c r="N2274" i="60" s="1"/>
  <c r="O2273" i="60"/>
  <c r="M2273" i="60"/>
  <c r="N2273" i="60" s="1"/>
  <c r="O2272" i="60"/>
  <c r="M2272" i="60"/>
  <c r="N2272" i="60" s="1"/>
  <c r="O2271" i="60"/>
  <c r="M2271" i="60"/>
  <c r="N2271" i="60" s="1"/>
  <c r="O2270" i="60"/>
  <c r="M2270" i="60"/>
  <c r="N2270" i="60" s="1"/>
  <c r="O2269" i="60"/>
  <c r="M2269" i="60"/>
  <c r="N2269" i="60" s="1"/>
  <c r="O2268" i="60"/>
  <c r="M2268" i="60"/>
  <c r="N2268" i="60" s="1"/>
  <c r="O2267" i="60"/>
  <c r="M2267" i="60"/>
  <c r="N2267" i="60" s="1"/>
  <c r="O2266" i="60"/>
  <c r="M2266" i="60"/>
  <c r="N2266" i="60" s="1"/>
  <c r="O2265" i="60"/>
  <c r="M2265" i="60"/>
  <c r="N2265" i="60" s="1"/>
  <c r="O2264" i="60"/>
  <c r="M2264" i="60"/>
  <c r="N2264" i="60" s="1"/>
  <c r="O2263" i="60"/>
  <c r="M2263" i="60"/>
  <c r="N2263" i="60" s="1"/>
  <c r="O2262" i="60"/>
  <c r="M2262" i="60"/>
  <c r="N2262" i="60" s="1"/>
  <c r="O2261" i="60"/>
  <c r="M2261" i="60"/>
  <c r="N2261" i="60" s="1"/>
  <c r="O2260" i="60"/>
  <c r="M2260" i="60"/>
  <c r="N2260" i="60" s="1"/>
  <c r="O2259" i="60"/>
  <c r="M2259" i="60"/>
  <c r="N2259" i="60" s="1"/>
  <c r="O2258" i="60"/>
  <c r="M2258" i="60"/>
  <c r="N2258" i="60" s="1"/>
  <c r="O2257" i="60"/>
  <c r="M2257" i="60"/>
  <c r="N2257" i="60" s="1"/>
  <c r="O2256" i="60"/>
  <c r="M2256" i="60"/>
  <c r="N2256" i="60" s="1"/>
  <c r="O2255" i="60"/>
  <c r="M2255" i="60"/>
  <c r="N2255" i="60" s="1"/>
  <c r="O2254" i="60"/>
  <c r="M2254" i="60"/>
  <c r="N2254" i="60" s="1"/>
  <c r="O2253" i="60"/>
  <c r="M2253" i="60"/>
  <c r="N2253" i="60" s="1"/>
  <c r="O2252" i="60"/>
  <c r="M2252" i="60"/>
  <c r="N2252" i="60" s="1"/>
  <c r="O2251" i="60"/>
  <c r="M2251" i="60"/>
  <c r="N2251" i="60" s="1"/>
  <c r="O2250" i="60"/>
  <c r="M2250" i="60"/>
  <c r="N2250" i="60" s="1"/>
  <c r="O2249" i="60"/>
  <c r="M2249" i="60"/>
  <c r="N2249" i="60" s="1"/>
  <c r="O2248" i="60"/>
  <c r="M2248" i="60"/>
  <c r="N2248" i="60" s="1"/>
  <c r="O2247" i="60"/>
  <c r="M2247" i="60"/>
  <c r="N2247" i="60" s="1"/>
  <c r="O2246" i="60"/>
  <c r="M2246" i="60"/>
  <c r="N2246" i="60" s="1"/>
  <c r="O2245" i="60"/>
  <c r="M2245" i="60"/>
  <c r="N2245" i="60" s="1"/>
  <c r="O2244" i="60"/>
  <c r="M2244" i="60"/>
  <c r="N2244" i="60" s="1"/>
  <c r="O2243" i="60"/>
  <c r="M2243" i="60"/>
  <c r="N2243" i="60" s="1"/>
  <c r="O2242" i="60"/>
  <c r="M2242" i="60"/>
  <c r="N2242" i="60" s="1"/>
  <c r="O2241" i="60"/>
  <c r="M2241" i="60"/>
  <c r="N2241" i="60" s="1"/>
  <c r="O2240" i="60"/>
  <c r="M2240" i="60"/>
  <c r="N2240" i="60" s="1"/>
  <c r="O2239" i="60"/>
  <c r="M2239" i="60"/>
  <c r="N2239" i="60" s="1"/>
  <c r="O2238" i="60"/>
  <c r="M2238" i="60"/>
  <c r="N2238" i="60" s="1"/>
  <c r="O2237" i="60"/>
  <c r="M2237" i="60"/>
  <c r="N2237" i="60" s="1"/>
  <c r="O2236" i="60"/>
  <c r="M2236" i="60"/>
  <c r="N2236" i="60" s="1"/>
  <c r="O2235" i="60"/>
  <c r="M2235" i="60"/>
  <c r="N2235" i="60" s="1"/>
  <c r="O2234" i="60"/>
  <c r="M2234" i="60"/>
  <c r="N2234" i="60" s="1"/>
  <c r="O2233" i="60"/>
  <c r="M2233" i="60"/>
  <c r="N2233" i="60" s="1"/>
  <c r="O2232" i="60"/>
  <c r="M2232" i="60"/>
  <c r="N2232" i="60" s="1"/>
  <c r="O2231" i="60"/>
  <c r="M2231" i="60"/>
  <c r="N2231" i="60" s="1"/>
  <c r="O2230" i="60"/>
  <c r="M2230" i="60"/>
  <c r="N2230" i="60" s="1"/>
  <c r="O2229" i="60"/>
  <c r="M2229" i="60"/>
  <c r="N2229" i="60" s="1"/>
  <c r="O2228" i="60"/>
  <c r="M2228" i="60"/>
  <c r="N2228" i="60" s="1"/>
  <c r="O2227" i="60"/>
  <c r="M2227" i="60"/>
  <c r="N2227" i="60" s="1"/>
  <c r="O2226" i="60"/>
  <c r="M2226" i="60"/>
  <c r="N2226" i="60" s="1"/>
  <c r="O2225" i="60"/>
  <c r="M2225" i="60"/>
  <c r="N2225" i="60" s="1"/>
  <c r="O2224" i="60"/>
  <c r="M2224" i="60"/>
  <c r="N2224" i="60" s="1"/>
  <c r="O2223" i="60"/>
  <c r="M2223" i="60"/>
  <c r="N2223" i="60" s="1"/>
  <c r="O2222" i="60"/>
  <c r="M2222" i="60"/>
  <c r="N2222" i="60" s="1"/>
  <c r="O2221" i="60"/>
  <c r="M2221" i="60"/>
  <c r="N2221" i="60" s="1"/>
  <c r="O2220" i="60"/>
  <c r="M2220" i="60"/>
  <c r="N2220" i="60" s="1"/>
  <c r="O2219" i="60"/>
  <c r="M2219" i="60"/>
  <c r="N2219" i="60" s="1"/>
  <c r="O2218" i="60"/>
  <c r="M2218" i="60"/>
  <c r="N2218" i="60" s="1"/>
  <c r="O2217" i="60"/>
  <c r="M2217" i="60"/>
  <c r="N2217" i="60" s="1"/>
  <c r="O2216" i="60"/>
  <c r="M2216" i="60"/>
  <c r="N2216" i="60" s="1"/>
  <c r="O2215" i="60"/>
  <c r="M2215" i="60"/>
  <c r="N2215" i="60" s="1"/>
  <c r="O2214" i="60"/>
  <c r="M2214" i="60"/>
  <c r="N2214" i="60" s="1"/>
  <c r="O2213" i="60"/>
  <c r="M2213" i="60"/>
  <c r="N2213" i="60" s="1"/>
  <c r="O2212" i="60"/>
  <c r="M2212" i="60"/>
  <c r="N2212" i="60" s="1"/>
  <c r="O2211" i="60"/>
  <c r="M2211" i="60"/>
  <c r="N2211" i="60" s="1"/>
  <c r="O2210" i="60"/>
  <c r="M2210" i="60"/>
  <c r="N2210" i="60" s="1"/>
  <c r="O2209" i="60"/>
  <c r="M2209" i="60"/>
  <c r="N2209" i="60" s="1"/>
  <c r="O2208" i="60"/>
  <c r="M2208" i="60"/>
  <c r="N2208" i="60" s="1"/>
  <c r="O2207" i="60"/>
  <c r="M2207" i="60"/>
  <c r="N2207" i="60" s="1"/>
  <c r="O2206" i="60"/>
  <c r="M2206" i="60"/>
  <c r="N2206" i="60" s="1"/>
  <c r="O2205" i="60"/>
  <c r="M2205" i="60"/>
  <c r="N2205" i="60" s="1"/>
  <c r="O2204" i="60"/>
  <c r="M2204" i="60"/>
  <c r="N2204" i="60" s="1"/>
  <c r="O2203" i="60"/>
  <c r="M2203" i="60"/>
  <c r="N2203" i="60" s="1"/>
  <c r="O2202" i="60"/>
  <c r="M2202" i="60"/>
  <c r="N2202" i="60" s="1"/>
  <c r="O2201" i="60"/>
  <c r="M2201" i="60"/>
  <c r="N2201" i="60" s="1"/>
  <c r="O2200" i="60"/>
  <c r="M2200" i="60"/>
  <c r="N2200" i="60" s="1"/>
  <c r="O2199" i="60"/>
  <c r="M2199" i="60"/>
  <c r="N2199" i="60" s="1"/>
  <c r="O2198" i="60"/>
  <c r="M2198" i="60"/>
  <c r="N2198" i="60" s="1"/>
  <c r="O2197" i="60"/>
  <c r="M2197" i="60"/>
  <c r="N2197" i="60" s="1"/>
  <c r="O2196" i="60"/>
  <c r="M2196" i="60"/>
  <c r="N2196" i="60" s="1"/>
  <c r="O2195" i="60"/>
  <c r="M2195" i="60"/>
  <c r="N2195" i="60" s="1"/>
  <c r="O2194" i="60"/>
  <c r="M2194" i="60"/>
  <c r="N2194" i="60" s="1"/>
  <c r="O2193" i="60"/>
  <c r="M2193" i="60"/>
  <c r="N2193" i="60" s="1"/>
  <c r="O2192" i="60"/>
  <c r="M2192" i="60"/>
  <c r="N2192" i="60" s="1"/>
  <c r="O2191" i="60"/>
  <c r="M2191" i="60"/>
  <c r="N2191" i="60" s="1"/>
  <c r="O2190" i="60"/>
  <c r="M2190" i="60"/>
  <c r="N2190" i="60" s="1"/>
  <c r="O2189" i="60"/>
  <c r="M2189" i="60"/>
  <c r="N2189" i="60" s="1"/>
  <c r="O2188" i="60"/>
  <c r="M2188" i="60"/>
  <c r="N2188" i="60" s="1"/>
  <c r="O2187" i="60"/>
  <c r="M2187" i="60"/>
  <c r="N2187" i="60" s="1"/>
  <c r="O2186" i="60"/>
  <c r="M2186" i="60"/>
  <c r="N2186" i="60" s="1"/>
  <c r="O2185" i="60"/>
  <c r="M2185" i="60"/>
  <c r="N2185" i="60" s="1"/>
  <c r="O2184" i="60"/>
  <c r="M2184" i="60"/>
  <c r="N2184" i="60" s="1"/>
  <c r="O2183" i="60"/>
  <c r="M2183" i="60"/>
  <c r="N2183" i="60" s="1"/>
  <c r="O2182" i="60"/>
  <c r="M2182" i="60"/>
  <c r="N2182" i="60" s="1"/>
  <c r="O2181" i="60"/>
  <c r="M2181" i="60"/>
  <c r="N2181" i="60" s="1"/>
  <c r="O2180" i="60"/>
  <c r="M2180" i="60"/>
  <c r="N2180" i="60" s="1"/>
  <c r="O2179" i="60"/>
  <c r="M2179" i="60"/>
  <c r="N2179" i="60" s="1"/>
  <c r="O2178" i="60"/>
  <c r="M2178" i="60"/>
  <c r="N2178" i="60" s="1"/>
  <c r="O2177" i="60"/>
  <c r="M2177" i="60"/>
  <c r="N2177" i="60" s="1"/>
  <c r="O2176" i="60"/>
  <c r="M2176" i="60"/>
  <c r="N2176" i="60" s="1"/>
  <c r="O2175" i="60"/>
  <c r="M2175" i="60"/>
  <c r="N2175" i="60" s="1"/>
  <c r="O2174" i="60"/>
  <c r="M2174" i="60"/>
  <c r="N2174" i="60" s="1"/>
  <c r="O2173" i="60"/>
  <c r="M2173" i="60"/>
  <c r="N2173" i="60" s="1"/>
  <c r="O2172" i="60"/>
  <c r="M2172" i="60"/>
  <c r="N2172" i="60" s="1"/>
  <c r="O2171" i="60"/>
  <c r="M2171" i="60"/>
  <c r="N2171" i="60" s="1"/>
  <c r="O2170" i="60"/>
  <c r="M2170" i="60"/>
  <c r="N2170" i="60" s="1"/>
  <c r="O2169" i="60"/>
  <c r="M2169" i="60"/>
  <c r="N2169" i="60" s="1"/>
  <c r="O2168" i="60"/>
  <c r="M2168" i="60"/>
  <c r="N2168" i="60" s="1"/>
  <c r="O2167" i="60"/>
  <c r="M2167" i="60"/>
  <c r="N2167" i="60" s="1"/>
  <c r="O2166" i="60"/>
  <c r="M2166" i="60"/>
  <c r="N2166" i="60" s="1"/>
  <c r="O2165" i="60"/>
  <c r="M2165" i="60"/>
  <c r="N2165" i="60" s="1"/>
  <c r="O2164" i="60"/>
  <c r="M2164" i="60"/>
  <c r="N2164" i="60" s="1"/>
  <c r="O2163" i="60"/>
  <c r="M2163" i="60"/>
  <c r="N2163" i="60" s="1"/>
  <c r="O2162" i="60"/>
  <c r="M2162" i="60"/>
  <c r="N2162" i="60" s="1"/>
  <c r="O2161" i="60"/>
  <c r="M2161" i="60"/>
  <c r="N2161" i="60" s="1"/>
  <c r="O2160" i="60"/>
  <c r="M2160" i="60"/>
  <c r="N2160" i="60" s="1"/>
  <c r="O2159" i="60"/>
  <c r="M2159" i="60"/>
  <c r="N2159" i="60" s="1"/>
  <c r="O2158" i="60"/>
  <c r="M2158" i="60"/>
  <c r="N2158" i="60" s="1"/>
  <c r="O2157" i="60"/>
  <c r="M2157" i="60"/>
  <c r="N2157" i="60" s="1"/>
  <c r="O2156" i="60"/>
  <c r="M2156" i="60"/>
  <c r="N2156" i="60" s="1"/>
  <c r="O2155" i="60"/>
  <c r="M2155" i="60"/>
  <c r="N2155" i="60" s="1"/>
  <c r="O2154" i="60"/>
  <c r="M2154" i="60"/>
  <c r="N2154" i="60" s="1"/>
  <c r="O2153" i="60"/>
  <c r="M2153" i="60"/>
  <c r="N2153" i="60" s="1"/>
  <c r="O2152" i="60"/>
  <c r="M2152" i="60"/>
  <c r="N2152" i="60" s="1"/>
  <c r="O2151" i="60"/>
  <c r="M2151" i="60"/>
  <c r="N2151" i="60" s="1"/>
  <c r="O2150" i="60"/>
  <c r="M2150" i="60"/>
  <c r="N2150" i="60" s="1"/>
  <c r="O2149" i="60"/>
  <c r="M2149" i="60"/>
  <c r="N2149" i="60" s="1"/>
  <c r="O2148" i="60"/>
  <c r="M2148" i="60"/>
  <c r="N2148" i="60" s="1"/>
  <c r="O2147" i="60"/>
  <c r="M2147" i="60"/>
  <c r="N2147" i="60" s="1"/>
  <c r="O2146" i="60"/>
  <c r="M2146" i="60"/>
  <c r="N2146" i="60" s="1"/>
  <c r="O2145" i="60"/>
  <c r="M2145" i="60"/>
  <c r="N2145" i="60" s="1"/>
  <c r="O2144" i="60"/>
  <c r="M2144" i="60"/>
  <c r="N2144" i="60" s="1"/>
  <c r="O2143" i="60"/>
  <c r="M2143" i="60"/>
  <c r="N2143" i="60" s="1"/>
  <c r="O2142" i="60"/>
  <c r="M2142" i="60"/>
  <c r="N2142" i="60" s="1"/>
  <c r="O2141" i="60"/>
  <c r="M2141" i="60"/>
  <c r="N2141" i="60" s="1"/>
  <c r="O2140" i="60"/>
  <c r="M2140" i="60"/>
  <c r="N2140" i="60" s="1"/>
  <c r="O2139" i="60"/>
  <c r="M2139" i="60"/>
  <c r="N2139" i="60" s="1"/>
  <c r="O2138" i="60"/>
  <c r="M2138" i="60"/>
  <c r="N2138" i="60" s="1"/>
  <c r="O2137" i="60"/>
  <c r="M2137" i="60"/>
  <c r="N2137" i="60" s="1"/>
  <c r="O2136" i="60"/>
  <c r="M2136" i="60"/>
  <c r="N2136" i="60" s="1"/>
  <c r="O2135" i="60"/>
  <c r="M2135" i="60"/>
  <c r="N2135" i="60" s="1"/>
  <c r="O2134" i="60"/>
  <c r="M2134" i="60"/>
  <c r="N2134" i="60" s="1"/>
  <c r="O2133" i="60"/>
  <c r="M2133" i="60"/>
  <c r="N2133" i="60" s="1"/>
  <c r="O2132" i="60"/>
  <c r="M2132" i="60"/>
  <c r="N2132" i="60" s="1"/>
  <c r="O2131" i="60"/>
  <c r="M2131" i="60"/>
  <c r="N2131" i="60" s="1"/>
  <c r="O2130" i="60"/>
  <c r="M2130" i="60"/>
  <c r="N2130" i="60" s="1"/>
  <c r="O2129" i="60"/>
  <c r="M2129" i="60"/>
  <c r="N2129" i="60" s="1"/>
  <c r="O2128" i="60"/>
  <c r="M2128" i="60"/>
  <c r="N2128" i="60" s="1"/>
  <c r="O2127" i="60"/>
  <c r="M2127" i="60"/>
  <c r="N2127" i="60" s="1"/>
  <c r="O2126" i="60"/>
  <c r="M2126" i="60"/>
  <c r="N2126" i="60" s="1"/>
  <c r="O2125" i="60"/>
  <c r="M2125" i="60"/>
  <c r="N2125" i="60" s="1"/>
  <c r="O2124" i="60"/>
  <c r="M2124" i="60"/>
  <c r="N2124" i="60" s="1"/>
  <c r="O2123" i="60"/>
  <c r="M2123" i="60"/>
  <c r="N2123" i="60" s="1"/>
  <c r="O2122" i="60"/>
  <c r="M2122" i="60"/>
  <c r="N2122" i="60" s="1"/>
  <c r="O2121" i="60"/>
  <c r="M2121" i="60"/>
  <c r="N2121" i="60" s="1"/>
  <c r="O2120" i="60"/>
  <c r="M2120" i="60"/>
  <c r="N2120" i="60" s="1"/>
  <c r="O2119" i="60"/>
  <c r="M2119" i="60"/>
  <c r="N2119" i="60" s="1"/>
  <c r="O2118" i="60"/>
  <c r="M2118" i="60"/>
  <c r="N2118" i="60" s="1"/>
  <c r="O2117" i="60"/>
  <c r="M2117" i="60"/>
  <c r="N2117" i="60" s="1"/>
  <c r="O2116" i="60"/>
  <c r="M2116" i="60"/>
  <c r="N2116" i="60" s="1"/>
  <c r="O2115" i="60"/>
  <c r="M2115" i="60"/>
  <c r="N2115" i="60" s="1"/>
  <c r="O2114" i="60"/>
  <c r="M2114" i="60"/>
  <c r="N2114" i="60" s="1"/>
  <c r="O2113" i="60"/>
  <c r="M2113" i="60"/>
  <c r="N2113" i="60" s="1"/>
  <c r="O2112" i="60"/>
  <c r="M2112" i="60"/>
  <c r="N2112" i="60" s="1"/>
  <c r="O2111" i="60"/>
  <c r="M2111" i="60"/>
  <c r="N2111" i="60" s="1"/>
  <c r="O2110" i="60"/>
  <c r="M2110" i="60"/>
  <c r="N2110" i="60" s="1"/>
  <c r="O2109" i="60"/>
  <c r="M2109" i="60"/>
  <c r="N2109" i="60" s="1"/>
  <c r="O2108" i="60"/>
  <c r="M2108" i="60"/>
  <c r="N2108" i="60" s="1"/>
  <c r="O2107" i="60"/>
  <c r="M2107" i="60"/>
  <c r="N2107" i="60" s="1"/>
  <c r="O2106" i="60"/>
  <c r="M2106" i="60"/>
  <c r="N2106" i="60" s="1"/>
  <c r="O2105" i="60"/>
  <c r="M2105" i="60"/>
  <c r="N2105" i="60" s="1"/>
  <c r="O2104" i="60"/>
  <c r="M2104" i="60"/>
  <c r="N2104" i="60" s="1"/>
  <c r="O2103" i="60"/>
  <c r="M2103" i="60"/>
  <c r="N2103" i="60" s="1"/>
  <c r="O2102" i="60"/>
  <c r="M2102" i="60"/>
  <c r="N2102" i="60" s="1"/>
  <c r="O2101" i="60"/>
  <c r="M2101" i="60"/>
  <c r="N2101" i="60" s="1"/>
  <c r="O2100" i="60"/>
  <c r="M2100" i="60"/>
  <c r="N2100" i="60" s="1"/>
  <c r="O2099" i="60"/>
  <c r="M2099" i="60"/>
  <c r="N2099" i="60" s="1"/>
  <c r="O2098" i="60"/>
  <c r="M2098" i="60"/>
  <c r="N2098" i="60" s="1"/>
  <c r="O2097" i="60"/>
  <c r="M2097" i="60"/>
  <c r="N2097" i="60" s="1"/>
  <c r="O2096" i="60"/>
  <c r="M2096" i="60"/>
  <c r="N2096" i="60" s="1"/>
  <c r="O2095" i="60"/>
  <c r="M2095" i="60"/>
  <c r="N2095" i="60" s="1"/>
  <c r="O2094" i="60"/>
  <c r="M2094" i="60"/>
  <c r="N2094" i="60" s="1"/>
  <c r="O2093" i="60"/>
  <c r="M2093" i="60"/>
  <c r="N2093" i="60" s="1"/>
  <c r="O2092" i="60"/>
  <c r="M2092" i="60"/>
  <c r="N2092" i="60" s="1"/>
  <c r="O2091" i="60"/>
  <c r="M2091" i="60"/>
  <c r="N2091" i="60" s="1"/>
  <c r="O2090" i="60"/>
  <c r="M2090" i="60"/>
  <c r="N2090" i="60" s="1"/>
  <c r="O2089" i="60"/>
  <c r="M2089" i="60"/>
  <c r="N2089" i="60" s="1"/>
  <c r="O2088" i="60"/>
  <c r="M2088" i="60"/>
  <c r="N2088" i="60" s="1"/>
  <c r="O2087" i="60"/>
  <c r="M2087" i="60"/>
  <c r="N2087" i="60" s="1"/>
  <c r="O2086" i="60"/>
  <c r="M2086" i="60"/>
  <c r="N2086" i="60" s="1"/>
  <c r="O2085" i="60"/>
  <c r="M2085" i="60"/>
  <c r="N2085" i="60" s="1"/>
  <c r="O2084" i="60"/>
  <c r="M2084" i="60"/>
  <c r="N2084" i="60" s="1"/>
  <c r="O2083" i="60"/>
  <c r="M2083" i="60"/>
  <c r="N2083" i="60" s="1"/>
  <c r="O2082" i="60"/>
  <c r="M2082" i="60"/>
  <c r="N2082" i="60" s="1"/>
  <c r="O2081" i="60"/>
  <c r="M2081" i="60"/>
  <c r="N2081" i="60" s="1"/>
  <c r="O2080" i="60"/>
  <c r="M2080" i="60"/>
  <c r="N2080" i="60" s="1"/>
  <c r="O2079" i="60"/>
  <c r="M2079" i="60"/>
  <c r="N2079" i="60" s="1"/>
  <c r="O2078" i="60"/>
  <c r="M2078" i="60"/>
  <c r="N2078" i="60" s="1"/>
  <c r="O2077" i="60"/>
  <c r="M2077" i="60"/>
  <c r="N2077" i="60" s="1"/>
  <c r="O2076" i="60"/>
  <c r="M2076" i="60"/>
  <c r="N2076" i="60" s="1"/>
  <c r="O2075" i="60"/>
  <c r="M2075" i="60"/>
  <c r="N2075" i="60" s="1"/>
  <c r="O2074" i="60"/>
  <c r="M2074" i="60"/>
  <c r="N2074" i="60" s="1"/>
  <c r="O2073" i="60"/>
  <c r="M2073" i="60"/>
  <c r="N2073" i="60" s="1"/>
  <c r="O2072" i="60"/>
  <c r="M2072" i="60"/>
  <c r="N2072" i="60" s="1"/>
  <c r="O2071" i="60"/>
  <c r="M2071" i="60"/>
  <c r="N2071" i="60" s="1"/>
  <c r="O2070" i="60"/>
  <c r="M2070" i="60"/>
  <c r="N2070" i="60" s="1"/>
  <c r="O2069" i="60"/>
  <c r="M2069" i="60"/>
  <c r="N2069" i="60" s="1"/>
  <c r="O2068" i="60"/>
  <c r="M2068" i="60"/>
  <c r="N2068" i="60" s="1"/>
  <c r="O2067" i="60"/>
  <c r="M2067" i="60"/>
  <c r="N2067" i="60" s="1"/>
  <c r="O2066" i="60"/>
  <c r="M2066" i="60"/>
  <c r="N2066" i="60" s="1"/>
  <c r="O2065" i="60"/>
  <c r="M2065" i="60"/>
  <c r="N2065" i="60" s="1"/>
  <c r="O2064" i="60"/>
  <c r="M2064" i="60"/>
  <c r="N2064" i="60" s="1"/>
  <c r="O2063" i="60"/>
  <c r="M2063" i="60"/>
  <c r="N2063" i="60" s="1"/>
  <c r="O2062" i="60"/>
  <c r="M2062" i="60"/>
  <c r="N2062" i="60" s="1"/>
  <c r="O2061" i="60"/>
  <c r="M2061" i="60"/>
  <c r="N2061" i="60" s="1"/>
  <c r="O2060" i="60"/>
  <c r="M2060" i="60"/>
  <c r="N2060" i="60" s="1"/>
  <c r="O2059" i="60"/>
  <c r="M2059" i="60"/>
  <c r="N2059" i="60" s="1"/>
  <c r="O2058" i="60"/>
  <c r="M2058" i="60"/>
  <c r="N2058" i="60" s="1"/>
  <c r="O2057" i="60"/>
  <c r="M2057" i="60"/>
  <c r="N2057" i="60" s="1"/>
  <c r="O2056" i="60"/>
  <c r="M2056" i="60"/>
  <c r="N2056" i="60" s="1"/>
  <c r="O2055" i="60"/>
  <c r="M2055" i="60"/>
  <c r="N2055" i="60" s="1"/>
  <c r="O2054" i="60"/>
  <c r="M2054" i="60"/>
  <c r="N2054" i="60" s="1"/>
  <c r="O2053" i="60"/>
  <c r="M2053" i="60"/>
  <c r="N2053" i="60" s="1"/>
  <c r="O2052" i="60"/>
  <c r="M2052" i="60"/>
  <c r="N2052" i="60" s="1"/>
  <c r="O2051" i="60"/>
  <c r="M2051" i="60"/>
  <c r="N2051" i="60" s="1"/>
  <c r="O2050" i="60"/>
  <c r="M2050" i="60"/>
  <c r="N2050" i="60" s="1"/>
  <c r="O2049" i="60"/>
  <c r="M2049" i="60"/>
  <c r="N2049" i="60" s="1"/>
  <c r="O2048" i="60"/>
  <c r="M2048" i="60"/>
  <c r="N2048" i="60" s="1"/>
  <c r="O2047" i="60"/>
  <c r="M2047" i="60"/>
  <c r="N2047" i="60" s="1"/>
  <c r="O2046" i="60"/>
  <c r="M2046" i="60"/>
  <c r="N2046" i="60" s="1"/>
  <c r="O2045" i="60"/>
  <c r="M2045" i="60"/>
  <c r="N2045" i="60" s="1"/>
  <c r="O2044" i="60"/>
  <c r="M2044" i="60"/>
  <c r="N2044" i="60" s="1"/>
  <c r="O2043" i="60"/>
  <c r="M2043" i="60"/>
  <c r="N2043" i="60" s="1"/>
  <c r="O2042" i="60"/>
  <c r="M2042" i="60"/>
  <c r="N2042" i="60" s="1"/>
  <c r="O2041" i="60"/>
  <c r="M2041" i="60"/>
  <c r="N2041" i="60" s="1"/>
  <c r="O2040" i="60"/>
  <c r="M2040" i="60"/>
  <c r="N2040" i="60" s="1"/>
  <c r="O2039" i="60"/>
  <c r="M2039" i="60"/>
  <c r="N2039" i="60" s="1"/>
  <c r="O2038" i="60"/>
  <c r="M2038" i="60"/>
  <c r="N2038" i="60" s="1"/>
  <c r="O2037" i="60"/>
  <c r="M2037" i="60"/>
  <c r="N2037" i="60" s="1"/>
  <c r="O2036" i="60"/>
  <c r="M2036" i="60"/>
  <c r="N2036" i="60" s="1"/>
  <c r="O2035" i="60"/>
  <c r="M2035" i="60"/>
  <c r="N2035" i="60" s="1"/>
  <c r="O2034" i="60"/>
  <c r="M2034" i="60"/>
  <c r="N2034" i="60" s="1"/>
  <c r="O2033" i="60"/>
  <c r="M2033" i="60"/>
  <c r="N2033" i="60" s="1"/>
  <c r="O2032" i="60"/>
  <c r="M2032" i="60"/>
  <c r="N2032" i="60" s="1"/>
  <c r="O2031" i="60"/>
  <c r="M2031" i="60"/>
  <c r="N2031" i="60" s="1"/>
  <c r="O2030" i="60"/>
  <c r="M2030" i="60"/>
  <c r="N2030" i="60" s="1"/>
  <c r="O2029" i="60"/>
  <c r="M2029" i="60"/>
  <c r="N2029" i="60" s="1"/>
  <c r="O2028" i="60"/>
  <c r="M2028" i="60"/>
  <c r="N2028" i="60" s="1"/>
  <c r="O2027" i="60"/>
  <c r="M2027" i="60"/>
  <c r="N2027" i="60" s="1"/>
  <c r="O2026" i="60"/>
  <c r="M2026" i="60"/>
  <c r="N2026" i="60" s="1"/>
  <c r="O2025" i="60"/>
  <c r="M2025" i="60"/>
  <c r="N2025" i="60" s="1"/>
  <c r="O2024" i="60"/>
  <c r="M2024" i="60"/>
  <c r="N2024" i="60" s="1"/>
  <c r="O2023" i="60"/>
  <c r="M2023" i="60"/>
  <c r="N2023" i="60" s="1"/>
  <c r="O2022" i="60"/>
  <c r="M2022" i="60"/>
  <c r="N2022" i="60" s="1"/>
  <c r="O2021" i="60"/>
  <c r="M2021" i="60"/>
  <c r="N2021" i="60" s="1"/>
  <c r="O2020" i="60"/>
  <c r="M2020" i="60"/>
  <c r="N2020" i="60" s="1"/>
  <c r="O2019" i="60"/>
  <c r="M2019" i="60"/>
  <c r="N2019" i="60" s="1"/>
  <c r="O2018" i="60"/>
  <c r="M2018" i="60"/>
  <c r="N2018" i="60" s="1"/>
  <c r="O2017" i="60"/>
  <c r="M2017" i="60"/>
  <c r="N2017" i="60" s="1"/>
  <c r="O2016" i="60"/>
  <c r="M2016" i="60"/>
  <c r="N2016" i="60" s="1"/>
  <c r="O2015" i="60"/>
  <c r="M2015" i="60"/>
  <c r="N2015" i="60" s="1"/>
  <c r="O2014" i="60"/>
  <c r="M2014" i="60"/>
  <c r="N2014" i="60" s="1"/>
  <c r="O2013" i="60"/>
  <c r="M2013" i="60"/>
  <c r="N2013" i="60" s="1"/>
  <c r="O2012" i="60"/>
  <c r="M2012" i="60"/>
  <c r="N2012" i="60" s="1"/>
  <c r="O2011" i="60"/>
  <c r="M2011" i="60"/>
  <c r="N2011" i="60" s="1"/>
  <c r="O2010" i="60"/>
  <c r="M2010" i="60"/>
  <c r="N2010" i="60" s="1"/>
  <c r="O2009" i="60"/>
  <c r="M2009" i="60"/>
  <c r="N2009" i="60" s="1"/>
  <c r="O2008" i="60"/>
  <c r="M2008" i="60"/>
  <c r="N2008" i="60" s="1"/>
  <c r="O2007" i="60"/>
  <c r="M2007" i="60"/>
  <c r="N2007" i="60" s="1"/>
  <c r="O2006" i="60"/>
  <c r="M2006" i="60"/>
  <c r="N2006" i="60" s="1"/>
  <c r="O2005" i="60"/>
  <c r="M2005" i="60"/>
  <c r="N2005" i="60" s="1"/>
  <c r="O2004" i="60"/>
  <c r="M2004" i="60"/>
  <c r="N2004" i="60" s="1"/>
  <c r="O2003" i="60"/>
  <c r="M2003" i="60"/>
  <c r="N2003" i="60" s="1"/>
  <c r="O2002" i="60"/>
  <c r="M2002" i="60"/>
  <c r="N2002" i="60" s="1"/>
  <c r="O2001" i="60"/>
  <c r="M2001" i="60"/>
  <c r="N2001" i="60" s="1"/>
  <c r="O2000" i="60"/>
  <c r="M2000" i="60"/>
  <c r="N2000" i="60" s="1"/>
  <c r="O1999" i="60"/>
  <c r="M1999" i="60"/>
  <c r="N1999" i="60" s="1"/>
  <c r="O1998" i="60"/>
  <c r="M1998" i="60"/>
  <c r="N1998" i="60" s="1"/>
  <c r="O1997" i="60"/>
  <c r="M1997" i="60"/>
  <c r="N1997" i="60" s="1"/>
  <c r="O1996" i="60"/>
  <c r="M1996" i="60"/>
  <c r="N1996" i="60" s="1"/>
  <c r="O1995" i="60"/>
  <c r="M1995" i="60"/>
  <c r="N1995" i="60" s="1"/>
  <c r="O1994" i="60"/>
  <c r="M1994" i="60"/>
  <c r="N1994" i="60" s="1"/>
  <c r="O1993" i="60"/>
  <c r="M1993" i="60"/>
  <c r="N1993" i="60" s="1"/>
  <c r="O1992" i="60"/>
  <c r="M1992" i="60"/>
  <c r="N1992" i="60" s="1"/>
  <c r="O1991" i="60"/>
  <c r="M1991" i="60"/>
  <c r="N1991" i="60" s="1"/>
  <c r="O1990" i="60"/>
  <c r="M1990" i="60"/>
  <c r="N1990" i="60" s="1"/>
  <c r="O1989" i="60"/>
  <c r="M1989" i="60"/>
  <c r="N1989" i="60" s="1"/>
  <c r="O1988" i="60"/>
  <c r="M1988" i="60"/>
  <c r="N1988" i="60" s="1"/>
  <c r="O1987" i="60"/>
  <c r="M1987" i="60"/>
  <c r="N1987" i="60" s="1"/>
  <c r="O1986" i="60"/>
  <c r="M1986" i="60"/>
  <c r="N1986" i="60" s="1"/>
  <c r="O1985" i="60"/>
  <c r="M1985" i="60"/>
  <c r="N1985" i="60" s="1"/>
  <c r="O1984" i="60"/>
  <c r="M1984" i="60"/>
  <c r="N1984" i="60" s="1"/>
  <c r="O1983" i="60"/>
  <c r="M1983" i="60"/>
  <c r="N1983" i="60" s="1"/>
  <c r="O1982" i="60"/>
  <c r="M1982" i="60"/>
  <c r="N1982" i="60" s="1"/>
  <c r="O1981" i="60"/>
  <c r="M1981" i="60"/>
  <c r="N1981" i="60" s="1"/>
  <c r="O1980" i="60"/>
  <c r="M1980" i="60"/>
  <c r="N1980" i="60" s="1"/>
  <c r="O1979" i="60"/>
  <c r="M1979" i="60"/>
  <c r="N1979" i="60" s="1"/>
  <c r="O1978" i="60"/>
  <c r="M1978" i="60"/>
  <c r="N1978" i="60" s="1"/>
  <c r="O1977" i="60"/>
  <c r="M1977" i="60"/>
  <c r="N1977" i="60" s="1"/>
  <c r="O1976" i="60"/>
  <c r="M1976" i="60"/>
  <c r="N1976" i="60" s="1"/>
  <c r="O1975" i="60"/>
  <c r="M1975" i="60"/>
  <c r="N1975" i="60" s="1"/>
  <c r="O1974" i="60"/>
  <c r="M1974" i="60"/>
  <c r="N1974" i="60" s="1"/>
  <c r="O1973" i="60"/>
  <c r="M1973" i="60"/>
  <c r="N1973" i="60" s="1"/>
  <c r="O1972" i="60"/>
  <c r="M1972" i="60"/>
  <c r="N1972" i="60" s="1"/>
  <c r="O1971" i="60"/>
  <c r="M1971" i="60"/>
  <c r="N1971" i="60" s="1"/>
  <c r="O1970" i="60"/>
  <c r="M1970" i="60"/>
  <c r="N1970" i="60" s="1"/>
  <c r="O1969" i="60"/>
  <c r="M1969" i="60"/>
  <c r="N1969" i="60" s="1"/>
  <c r="O1968" i="60"/>
  <c r="M1968" i="60"/>
  <c r="N1968" i="60" s="1"/>
  <c r="O1967" i="60"/>
  <c r="M1967" i="60"/>
  <c r="N1967" i="60" s="1"/>
  <c r="O1966" i="60"/>
  <c r="M1966" i="60"/>
  <c r="N1966" i="60" s="1"/>
  <c r="O1965" i="60"/>
  <c r="M1965" i="60"/>
  <c r="N1965" i="60" s="1"/>
  <c r="O1964" i="60"/>
  <c r="M1964" i="60"/>
  <c r="N1964" i="60" s="1"/>
  <c r="O1963" i="60"/>
  <c r="M1963" i="60"/>
  <c r="N1963" i="60" s="1"/>
  <c r="O1962" i="60"/>
  <c r="M1962" i="60"/>
  <c r="N1962" i="60" s="1"/>
  <c r="O1961" i="60"/>
  <c r="M1961" i="60"/>
  <c r="N1961" i="60" s="1"/>
  <c r="O1960" i="60"/>
  <c r="M1960" i="60"/>
  <c r="N1960" i="60" s="1"/>
  <c r="O1959" i="60"/>
  <c r="M1959" i="60"/>
  <c r="N1959" i="60" s="1"/>
  <c r="O1958" i="60"/>
  <c r="M1958" i="60"/>
  <c r="N1958" i="60" s="1"/>
  <c r="O1957" i="60"/>
  <c r="M1957" i="60"/>
  <c r="N1957" i="60" s="1"/>
  <c r="O1956" i="60"/>
  <c r="M1956" i="60"/>
  <c r="N1956" i="60" s="1"/>
  <c r="O1955" i="60"/>
  <c r="M1955" i="60"/>
  <c r="N1955" i="60" s="1"/>
  <c r="O1954" i="60"/>
  <c r="M1954" i="60"/>
  <c r="N1954" i="60" s="1"/>
  <c r="O1953" i="60"/>
  <c r="M1953" i="60"/>
  <c r="N1953" i="60" s="1"/>
  <c r="O1952" i="60"/>
  <c r="M1952" i="60"/>
  <c r="N1952" i="60" s="1"/>
  <c r="O1951" i="60"/>
  <c r="M1951" i="60"/>
  <c r="N1951" i="60" s="1"/>
  <c r="O1950" i="60"/>
  <c r="M1950" i="60"/>
  <c r="N1950" i="60" s="1"/>
  <c r="O1949" i="60"/>
  <c r="M1949" i="60"/>
  <c r="N1949" i="60" s="1"/>
  <c r="O1948" i="60"/>
  <c r="M1948" i="60"/>
  <c r="N1948" i="60" s="1"/>
  <c r="O1947" i="60"/>
  <c r="M1947" i="60"/>
  <c r="N1947" i="60" s="1"/>
  <c r="O1946" i="60"/>
  <c r="M1946" i="60"/>
  <c r="N1946" i="60" s="1"/>
  <c r="O1945" i="60"/>
  <c r="M1945" i="60"/>
  <c r="N1945" i="60" s="1"/>
  <c r="O1944" i="60"/>
  <c r="M1944" i="60"/>
  <c r="N1944" i="60" s="1"/>
  <c r="O1943" i="60"/>
  <c r="M1943" i="60"/>
  <c r="N1943" i="60" s="1"/>
  <c r="O1942" i="60"/>
  <c r="M1942" i="60"/>
  <c r="N1942" i="60" s="1"/>
  <c r="O1941" i="60"/>
  <c r="M1941" i="60"/>
  <c r="N1941" i="60" s="1"/>
  <c r="O1940" i="60"/>
  <c r="M1940" i="60"/>
  <c r="N1940" i="60" s="1"/>
  <c r="O1939" i="60"/>
  <c r="M1939" i="60"/>
  <c r="N1939" i="60" s="1"/>
  <c r="O1938" i="60"/>
  <c r="M1938" i="60"/>
  <c r="N1938" i="60" s="1"/>
  <c r="O1937" i="60"/>
  <c r="M1937" i="60"/>
  <c r="N1937" i="60" s="1"/>
  <c r="O1936" i="60"/>
  <c r="M1936" i="60"/>
  <c r="N1936" i="60" s="1"/>
  <c r="O1935" i="60"/>
  <c r="M1935" i="60"/>
  <c r="N1935" i="60" s="1"/>
  <c r="O1934" i="60"/>
  <c r="M1934" i="60"/>
  <c r="N1934" i="60" s="1"/>
  <c r="O1933" i="60"/>
  <c r="M1933" i="60"/>
  <c r="N1933" i="60" s="1"/>
  <c r="O1932" i="60"/>
  <c r="M1932" i="60"/>
  <c r="N1932" i="60" s="1"/>
  <c r="O1931" i="60"/>
  <c r="M1931" i="60"/>
  <c r="N1931" i="60" s="1"/>
  <c r="O1930" i="60"/>
  <c r="M1930" i="60"/>
  <c r="N1930" i="60" s="1"/>
  <c r="O1929" i="60"/>
  <c r="M1929" i="60"/>
  <c r="N1929" i="60" s="1"/>
  <c r="O1928" i="60"/>
  <c r="M1928" i="60"/>
  <c r="N1928" i="60" s="1"/>
  <c r="O1927" i="60"/>
  <c r="M1927" i="60"/>
  <c r="N1927" i="60" s="1"/>
  <c r="O1926" i="60"/>
  <c r="M1926" i="60"/>
  <c r="N1926" i="60" s="1"/>
  <c r="O1925" i="60"/>
  <c r="M1925" i="60"/>
  <c r="N1925" i="60" s="1"/>
  <c r="O1924" i="60"/>
  <c r="M1924" i="60"/>
  <c r="N1924" i="60" s="1"/>
  <c r="O1923" i="60"/>
  <c r="M1923" i="60"/>
  <c r="N1923" i="60" s="1"/>
  <c r="O1922" i="60"/>
  <c r="M1922" i="60"/>
  <c r="N1922" i="60" s="1"/>
  <c r="O1921" i="60"/>
  <c r="M1921" i="60"/>
  <c r="N1921" i="60" s="1"/>
  <c r="O1920" i="60"/>
  <c r="M1920" i="60"/>
  <c r="N1920" i="60" s="1"/>
  <c r="O1919" i="60"/>
  <c r="M1919" i="60"/>
  <c r="N1919" i="60" s="1"/>
  <c r="O1918" i="60"/>
  <c r="M1918" i="60"/>
  <c r="N1918" i="60" s="1"/>
  <c r="O1917" i="60"/>
  <c r="M1917" i="60"/>
  <c r="N1917" i="60" s="1"/>
  <c r="O1916" i="60"/>
  <c r="M1916" i="60"/>
  <c r="N1916" i="60" s="1"/>
  <c r="O1915" i="60"/>
  <c r="M1915" i="60"/>
  <c r="N1915" i="60" s="1"/>
  <c r="O1914" i="60"/>
  <c r="M1914" i="60"/>
  <c r="N1914" i="60" s="1"/>
  <c r="O1913" i="60"/>
  <c r="M1913" i="60"/>
  <c r="N1913" i="60" s="1"/>
  <c r="O1912" i="60"/>
  <c r="M1912" i="60"/>
  <c r="N1912" i="60" s="1"/>
  <c r="O1911" i="60"/>
  <c r="M1911" i="60"/>
  <c r="N1911" i="60" s="1"/>
  <c r="O1910" i="60"/>
  <c r="M1910" i="60"/>
  <c r="N1910" i="60" s="1"/>
  <c r="O1909" i="60"/>
  <c r="M1909" i="60"/>
  <c r="N1909" i="60" s="1"/>
  <c r="O1908" i="60"/>
  <c r="M1908" i="60"/>
  <c r="N1908" i="60" s="1"/>
  <c r="O1907" i="60"/>
  <c r="M1907" i="60"/>
  <c r="N1907" i="60" s="1"/>
  <c r="O1906" i="60"/>
  <c r="M1906" i="60"/>
  <c r="N1906" i="60" s="1"/>
  <c r="O1905" i="60"/>
  <c r="M1905" i="60"/>
  <c r="N1905" i="60" s="1"/>
  <c r="O1904" i="60"/>
  <c r="M1904" i="60"/>
  <c r="N1904" i="60" s="1"/>
  <c r="O1903" i="60"/>
  <c r="M1903" i="60"/>
  <c r="N1903" i="60" s="1"/>
  <c r="O1902" i="60"/>
  <c r="M1902" i="60"/>
  <c r="N1902" i="60" s="1"/>
  <c r="O1901" i="60"/>
  <c r="M1901" i="60"/>
  <c r="N1901" i="60" s="1"/>
  <c r="O1900" i="60"/>
  <c r="M1900" i="60"/>
  <c r="N1900" i="60" s="1"/>
  <c r="O1899" i="60"/>
  <c r="M1899" i="60"/>
  <c r="N1899" i="60" s="1"/>
  <c r="O1898" i="60"/>
  <c r="M1898" i="60"/>
  <c r="N1898" i="60" s="1"/>
  <c r="O1897" i="60"/>
  <c r="M1897" i="60"/>
  <c r="N1897" i="60" s="1"/>
  <c r="O1896" i="60"/>
  <c r="M1896" i="60"/>
  <c r="N1896" i="60" s="1"/>
  <c r="O1895" i="60"/>
  <c r="M1895" i="60"/>
  <c r="N1895" i="60" s="1"/>
  <c r="O1894" i="60"/>
  <c r="M1894" i="60"/>
  <c r="N1894" i="60" s="1"/>
  <c r="O1893" i="60"/>
  <c r="M1893" i="60"/>
  <c r="N1893" i="60" s="1"/>
  <c r="O1892" i="60"/>
  <c r="M1892" i="60"/>
  <c r="N1892" i="60" s="1"/>
  <c r="O1891" i="60"/>
  <c r="M1891" i="60"/>
  <c r="N1891" i="60" s="1"/>
  <c r="O1890" i="60"/>
  <c r="M1890" i="60"/>
  <c r="N1890" i="60" s="1"/>
  <c r="O1889" i="60"/>
  <c r="M1889" i="60"/>
  <c r="N1889" i="60" s="1"/>
  <c r="O1888" i="60"/>
  <c r="M1888" i="60"/>
  <c r="N1888" i="60" s="1"/>
  <c r="O1887" i="60"/>
  <c r="M1887" i="60"/>
  <c r="N1887" i="60" s="1"/>
  <c r="O1886" i="60"/>
  <c r="M1886" i="60"/>
  <c r="N1886" i="60" s="1"/>
  <c r="O1885" i="60"/>
  <c r="M1885" i="60"/>
  <c r="N1885" i="60" s="1"/>
  <c r="O1884" i="60"/>
  <c r="M1884" i="60"/>
  <c r="N1884" i="60" s="1"/>
  <c r="O1883" i="60"/>
  <c r="M1883" i="60"/>
  <c r="N1883" i="60" s="1"/>
  <c r="O1882" i="60"/>
  <c r="M1882" i="60"/>
  <c r="N1882" i="60" s="1"/>
  <c r="O1881" i="60"/>
  <c r="M1881" i="60"/>
  <c r="N1881" i="60" s="1"/>
  <c r="O1880" i="60"/>
  <c r="M1880" i="60"/>
  <c r="N1880" i="60" s="1"/>
  <c r="O1879" i="60"/>
  <c r="M1879" i="60"/>
  <c r="N1879" i="60" s="1"/>
  <c r="O1878" i="60"/>
  <c r="M1878" i="60"/>
  <c r="N1878" i="60" s="1"/>
  <c r="O1877" i="60"/>
  <c r="M1877" i="60"/>
  <c r="N1877" i="60" s="1"/>
  <c r="O1876" i="60"/>
  <c r="M1876" i="60"/>
  <c r="N1876" i="60" s="1"/>
  <c r="O1875" i="60"/>
  <c r="M1875" i="60"/>
  <c r="N1875" i="60" s="1"/>
  <c r="O1874" i="60"/>
  <c r="M1874" i="60"/>
  <c r="N1874" i="60" s="1"/>
  <c r="O1873" i="60"/>
  <c r="M1873" i="60"/>
  <c r="N1873" i="60" s="1"/>
  <c r="O1872" i="60"/>
  <c r="M1872" i="60"/>
  <c r="N1872" i="60" s="1"/>
  <c r="O1871" i="60"/>
  <c r="M1871" i="60"/>
  <c r="N1871" i="60" s="1"/>
  <c r="O1870" i="60"/>
  <c r="M1870" i="60"/>
  <c r="N1870" i="60" s="1"/>
  <c r="O1869" i="60"/>
  <c r="M1869" i="60"/>
  <c r="N1869" i="60" s="1"/>
  <c r="O1868" i="60"/>
  <c r="M1868" i="60"/>
  <c r="N1868" i="60" s="1"/>
  <c r="O1867" i="60"/>
  <c r="M1867" i="60"/>
  <c r="N1867" i="60" s="1"/>
  <c r="O1866" i="60"/>
  <c r="M1866" i="60"/>
  <c r="N1866" i="60" s="1"/>
  <c r="O1865" i="60"/>
  <c r="M1865" i="60"/>
  <c r="N1865" i="60" s="1"/>
  <c r="O1864" i="60"/>
  <c r="M1864" i="60"/>
  <c r="N1864" i="60" s="1"/>
  <c r="O1863" i="60"/>
  <c r="M1863" i="60"/>
  <c r="N1863" i="60" s="1"/>
  <c r="O1862" i="60"/>
  <c r="M1862" i="60"/>
  <c r="N1862" i="60" s="1"/>
  <c r="O1861" i="60"/>
  <c r="M1861" i="60"/>
  <c r="N1861" i="60" s="1"/>
  <c r="O1860" i="60"/>
  <c r="M1860" i="60"/>
  <c r="N1860" i="60" s="1"/>
  <c r="O1859" i="60"/>
  <c r="M1859" i="60"/>
  <c r="N1859" i="60" s="1"/>
  <c r="O1858" i="60"/>
  <c r="M1858" i="60"/>
  <c r="N1858" i="60" s="1"/>
  <c r="O1857" i="60"/>
  <c r="M1857" i="60"/>
  <c r="N1857" i="60" s="1"/>
  <c r="O1856" i="60"/>
  <c r="M1856" i="60"/>
  <c r="N1856" i="60" s="1"/>
  <c r="O1855" i="60"/>
  <c r="M1855" i="60"/>
  <c r="N1855" i="60" s="1"/>
  <c r="O1854" i="60"/>
  <c r="M1854" i="60"/>
  <c r="N1854" i="60" s="1"/>
  <c r="O1853" i="60"/>
  <c r="M1853" i="60"/>
  <c r="N1853" i="60" s="1"/>
  <c r="O1852" i="60"/>
  <c r="M1852" i="60"/>
  <c r="N1852" i="60" s="1"/>
  <c r="O1851" i="60"/>
  <c r="M1851" i="60"/>
  <c r="N1851" i="60" s="1"/>
  <c r="O1850" i="60"/>
  <c r="M1850" i="60"/>
  <c r="N1850" i="60" s="1"/>
  <c r="O1849" i="60"/>
  <c r="M1849" i="60"/>
  <c r="N1849" i="60" s="1"/>
  <c r="O1848" i="60"/>
  <c r="M1848" i="60"/>
  <c r="N1848" i="60" s="1"/>
  <c r="O1847" i="60"/>
  <c r="M1847" i="60"/>
  <c r="N1847" i="60" s="1"/>
  <c r="O1846" i="60"/>
  <c r="M1846" i="60"/>
  <c r="N1846" i="60" s="1"/>
  <c r="O1845" i="60"/>
  <c r="M1845" i="60"/>
  <c r="N1845" i="60" s="1"/>
  <c r="O1844" i="60"/>
  <c r="M1844" i="60"/>
  <c r="N1844" i="60" s="1"/>
  <c r="O1843" i="60"/>
  <c r="M1843" i="60"/>
  <c r="N1843" i="60" s="1"/>
  <c r="O1842" i="60"/>
  <c r="M1842" i="60"/>
  <c r="N1842" i="60" s="1"/>
  <c r="O1841" i="60"/>
  <c r="M1841" i="60"/>
  <c r="N1841" i="60" s="1"/>
  <c r="O1840" i="60"/>
  <c r="M1840" i="60"/>
  <c r="N1840" i="60" s="1"/>
  <c r="O1839" i="60"/>
  <c r="M1839" i="60"/>
  <c r="N1839" i="60" s="1"/>
  <c r="O1838" i="60"/>
  <c r="M1838" i="60"/>
  <c r="N1838" i="60" s="1"/>
  <c r="O1837" i="60"/>
  <c r="M1837" i="60"/>
  <c r="N1837" i="60" s="1"/>
  <c r="O1836" i="60"/>
  <c r="M1836" i="60"/>
  <c r="N1836" i="60" s="1"/>
  <c r="O1835" i="60"/>
  <c r="M1835" i="60"/>
  <c r="N1835" i="60" s="1"/>
  <c r="O1834" i="60"/>
  <c r="M1834" i="60"/>
  <c r="N1834" i="60" s="1"/>
  <c r="O1833" i="60"/>
  <c r="M1833" i="60"/>
  <c r="N1833" i="60" s="1"/>
  <c r="O1832" i="60"/>
  <c r="M1832" i="60"/>
  <c r="N1832" i="60" s="1"/>
  <c r="O1831" i="60"/>
  <c r="M1831" i="60"/>
  <c r="N1831" i="60" s="1"/>
  <c r="O1830" i="60"/>
  <c r="M1830" i="60"/>
  <c r="N1830" i="60" s="1"/>
  <c r="O1829" i="60"/>
  <c r="M1829" i="60"/>
  <c r="N1829" i="60" s="1"/>
  <c r="O1828" i="60"/>
  <c r="M1828" i="60"/>
  <c r="N1828" i="60" s="1"/>
  <c r="O1827" i="60"/>
  <c r="M1827" i="60"/>
  <c r="N1827" i="60" s="1"/>
  <c r="O1826" i="60"/>
  <c r="M1826" i="60"/>
  <c r="N1826" i="60" s="1"/>
  <c r="O1825" i="60"/>
  <c r="M1825" i="60"/>
  <c r="N1825" i="60" s="1"/>
  <c r="O1824" i="60"/>
  <c r="M1824" i="60"/>
  <c r="N1824" i="60" s="1"/>
  <c r="O1823" i="60"/>
  <c r="M1823" i="60"/>
  <c r="N1823" i="60" s="1"/>
  <c r="O1822" i="60"/>
  <c r="M1822" i="60"/>
  <c r="N1822" i="60" s="1"/>
  <c r="O1821" i="60"/>
  <c r="M1821" i="60"/>
  <c r="N1821" i="60" s="1"/>
  <c r="O1820" i="60"/>
  <c r="M1820" i="60"/>
  <c r="N1820" i="60" s="1"/>
  <c r="O1819" i="60"/>
  <c r="M1819" i="60"/>
  <c r="N1819" i="60" s="1"/>
  <c r="O1818" i="60"/>
  <c r="M1818" i="60"/>
  <c r="N1818" i="60" s="1"/>
  <c r="O1817" i="60"/>
  <c r="M1817" i="60"/>
  <c r="N1817" i="60" s="1"/>
  <c r="O1816" i="60"/>
  <c r="M1816" i="60"/>
  <c r="N1816" i="60" s="1"/>
  <c r="O1815" i="60"/>
  <c r="M1815" i="60"/>
  <c r="N1815" i="60" s="1"/>
  <c r="O1814" i="60"/>
  <c r="M1814" i="60"/>
  <c r="N1814" i="60" s="1"/>
  <c r="O1813" i="60"/>
  <c r="M1813" i="60"/>
  <c r="N1813" i="60" s="1"/>
  <c r="O1812" i="60"/>
  <c r="M1812" i="60"/>
  <c r="N1812" i="60" s="1"/>
  <c r="O1811" i="60"/>
  <c r="M1811" i="60"/>
  <c r="N1811" i="60" s="1"/>
  <c r="O1810" i="60"/>
  <c r="M1810" i="60"/>
  <c r="N1810" i="60" s="1"/>
  <c r="O1809" i="60"/>
  <c r="M1809" i="60"/>
  <c r="N1809" i="60" s="1"/>
  <c r="O1808" i="60"/>
  <c r="M1808" i="60"/>
  <c r="N1808" i="60" s="1"/>
  <c r="O1807" i="60"/>
  <c r="M1807" i="60"/>
  <c r="N1807" i="60" s="1"/>
  <c r="O1806" i="60"/>
  <c r="M1806" i="60"/>
  <c r="N1806" i="60" s="1"/>
  <c r="O1805" i="60"/>
  <c r="M1805" i="60"/>
  <c r="N1805" i="60" s="1"/>
  <c r="O1804" i="60"/>
  <c r="M1804" i="60"/>
  <c r="N1804" i="60" s="1"/>
  <c r="O1803" i="60"/>
  <c r="M1803" i="60"/>
  <c r="N1803" i="60" s="1"/>
  <c r="O1802" i="60"/>
  <c r="M1802" i="60"/>
  <c r="N1802" i="60" s="1"/>
  <c r="O1801" i="60"/>
  <c r="M1801" i="60"/>
  <c r="N1801" i="60" s="1"/>
  <c r="O1800" i="60"/>
  <c r="M1800" i="60"/>
  <c r="N1800" i="60" s="1"/>
  <c r="O1799" i="60"/>
  <c r="M1799" i="60"/>
  <c r="N1799" i="60" s="1"/>
  <c r="O1798" i="60"/>
  <c r="M1798" i="60"/>
  <c r="N1798" i="60" s="1"/>
  <c r="O1797" i="60"/>
  <c r="M1797" i="60"/>
  <c r="N1797" i="60" s="1"/>
  <c r="O1796" i="60"/>
  <c r="M1796" i="60"/>
  <c r="N1796" i="60" s="1"/>
  <c r="O1795" i="60"/>
  <c r="M1795" i="60"/>
  <c r="N1795" i="60" s="1"/>
  <c r="O1794" i="60"/>
  <c r="M1794" i="60"/>
  <c r="N1794" i="60" s="1"/>
  <c r="O1793" i="60"/>
  <c r="M1793" i="60"/>
  <c r="N1793" i="60" s="1"/>
  <c r="O1792" i="60"/>
  <c r="M1792" i="60"/>
  <c r="N1792" i="60" s="1"/>
  <c r="O1791" i="60"/>
  <c r="M1791" i="60"/>
  <c r="N1791" i="60" s="1"/>
  <c r="O1790" i="60"/>
  <c r="M1790" i="60"/>
  <c r="N1790" i="60" s="1"/>
  <c r="O1789" i="60"/>
  <c r="M1789" i="60"/>
  <c r="N1789" i="60" s="1"/>
  <c r="O1788" i="60"/>
  <c r="M1788" i="60"/>
  <c r="N1788" i="60" s="1"/>
  <c r="O1787" i="60"/>
  <c r="M1787" i="60"/>
  <c r="N1787" i="60" s="1"/>
  <c r="O1786" i="60"/>
  <c r="M1786" i="60"/>
  <c r="N1786" i="60" s="1"/>
  <c r="O1785" i="60"/>
  <c r="M1785" i="60"/>
  <c r="N1785" i="60" s="1"/>
  <c r="O1784" i="60"/>
  <c r="M1784" i="60"/>
  <c r="N1784" i="60" s="1"/>
  <c r="O1783" i="60"/>
  <c r="M1783" i="60"/>
  <c r="N1783" i="60" s="1"/>
  <c r="O1782" i="60"/>
  <c r="M1782" i="60"/>
  <c r="N1782" i="60" s="1"/>
  <c r="O1781" i="60"/>
  <c r="M1781" i="60"/>
  <c r="N1781" i="60" s="1"/>
  <c r="O1780" i="60"/>
  <c r="M1780" i="60"/>
  <c r="N1780" i="60" s="1"/>
  <c r="O1779" i="60"/>
  <c r="M1779" i="60"/>
  <c r="N1779" i="60" s="1"/>
  <c r="O1778" i="60"/>
  <c r="M1778" i="60"/>
  <c r="N1778" i="60" s="1"/>
  <c r="O1777" i="60"/>
  <c r="M1777" i="60"/>
  <c r="N1777" i="60" s="1"/>
  <c r="O1776" i="60"/>
  <c r="M1776" i="60"/>
  <c r="N1776" i="60" s="1"/>
  <c r="O1775" i="60"/>
  <c r="M1775" i="60"/>
  <c r="N1775" i="60" s="1"/>
  <c r="O1774" i="60"/>
  <c r="M1774" i="60"/>
  <c r="N1774" i="60" s="1"/>
  <c r="O1773" i="60"/>
  <c r="M1773" i="60"/>
  <c r="N1773" i="60" s="1"/>
  <c r="O1772" i="60"/>
  <c r="M1772" i="60"/>
  <c r="N1772" i="60" s="1"/>
  <c r="O1771" i="60"/>
  <c r="M1771" i="60"/>
  <c r="N1771" i="60" s="1"/>
  <c r="O1770" i="60"/>
  <c r="M1770" i="60"/>
  <c r="N1770" i="60" s="1"/>
  <c r="O1769" i="60"/>
  <c r="M1769" i="60"/>
  <c r="N1769" i="60" s="1"/>
  <c r="O1768" i="60"/>
  <c r="M1768" i="60"/>
  <c r="N1768" i="60" s="1"/>
  <c r="O1767" i="60"/>
  <c r="M1767" i="60"/>
  <c r="N1767" i="60" s="1"/>
  <c r="O1766" i="60"/>
  <c r="M1766" i="60"/>
  <c r="N1766" i="60" s="1"/>
  <c r="O1765" i="60"/>
  <c r="M1765" i="60"/>
  <c r="N1765" i="60" s="1"/>
  <c r="O1764" i="60"/>
  <c r="M1764" i="60"/>
  <c r="N1764" i="60" s="1"/>
  <c r="O1763" i="60"/>
  <c r="M1763" i="60"/>
  <c r="N1763" i="60" s="1"/>
  <c r="O1762" i="60"/>
  <c r="M1762" i="60"/>
  <c r="N1762" i="60" s="1"/>
  <c r="O1761" i="60"/>
  <c r="M1761" i="60"/>
  <c r="N1761" i="60" s="1"/>
  <c r="O1760" i="60"/>
  <c r="M1760" i="60"/>
  <c r="N1760" i="60" s="1"/>
  <c r="O1759" i="60"/>
  <c r="M1759" i="60"/>
  <c r="N1759" i="60" s="1"/>
  <c r="O1758" i="60"/>
  <c r="M1758" i="60"/>
  <c r="N1758" i="60" s="1"/>
  <c r="O1757" i="60"/>
  <c r="M1757" i="60"/>
  <c r="N1757" i="60" s="1"/>
  <c r="O1756" i="60"/>
  <c r="M1756" i="60"/>
  <c r="N1756" i="60" s="1"/>
  <c r="O1755" i="60"/>
  <c r="M1755" i="60"/>
  <c r="N1755" i="60" s="1"/>
  <c r="O1754" i="60"/>
  <c r="M1754" i="60"/>
  <c r="N1754" i="60" s="1"/>
  <c r="O1753" i="60"/>
  <c r="M1753" i="60"/>
  <c r="N1753" i="60" s="1"/>
  <c r="O1752" i="60"/>
  <c r="M1752" i="60"/>
  <c r="N1752" i="60" s="1"/>
  <c r="O1751" i="60"/>
  <c r="M1751" i="60"/>
  <c r="N1751" i="60" s="1"/>
  <c r="O1750" i="60"/>
  <c r="M1750" i="60"/>
  <c r="N1750" i="60" s="1"/>
  <c r="O1749" i="60"/>
  <c r="M1749" i="60"/>
  <c r="N1749" i="60" s="1"/>
  <c r="O1748" i="60"/>
  <c r="M1748" i="60"/>
  <c r="N1748" i="60" s="1"/>
  <c r="O1747" i="60"/>
  <c r="M1747" i="60"/>
  <c r="N1747" i="60" s="1"/>
  <c r="O1746" i="60"/>
  <c r="M1746" i="60"/>
  <c r="N1746" i="60" s="1"/>
  <c r="O1745" i="60"/>
  <c r="M1745" i="60"/>
  <c r="N1745" i="60" s="1"/>
  <c r="O1744" i="60"/>
  <c r="M1744" i="60"/>
  <c r="N1744" i="60" s="1"/>
  <c r="O1743" i="60"/>
  <c r="M1743" i="60"/>
  <c r="N1743" i="60" s="1"/>
  <c r="O1742" i="60"/>
  <c r="M1742" i="60"/>
  <c r="N1742" i="60" s="1"/>
  <c r="O1741" i="60"/>
  <c r="M1741" i="60"/>
  <c r="N1741" i="60" s="1"/>
  <c r="O1740" i="60"/>
  <c r="M1740" i="60"/>
  <c r="N1740" i="60" s="1"/>
  <c r="O1739" i="60"/>
  <c r="M1739" i="60"/>
  <c r="N1739" i="60" s="1"/>
  <c r="O1738" i="60"/>
  <c r="M1738" i="60"/>
  <c r="N1738" i="60" s="1"/>
  <c r="O1737" i="60"/>
  <c r="M1737" i="60"/>
  <c r="N1737" i="60" s="1"/>
  <c r="O1736" i="60"/>
  <c r="M1736" i="60"/>
  <c r="N1736" i="60" s="1"/>
  <c r="O1735" i="60"/>
  <c r="M1735" i="60"/>
  <c r="N1735" i="60" s="1"/>
  <c r="O1734" i="60"/>
  <c r="M1734" i="60"/>
  <c r="N1734" i="60" s="1"/>
  <c r="O1733" i="60"/>
  <c r="M1733" i="60"/>
  <c r="N1733" i="60" s="1"/>
  <c r="O1732" i="60"/>
  <c r="M1732" i="60"/>
  <c r="N1732" i="60" s="1"/>
  <c r="O1731" i="60"/>
  <c r="M1731" i="60"/>
  <c r="N1731" i="60" s="1"/>
  <c r="O1730" i="60"/>
  <c r="M1730" i="60"/>
  <c r="N1730" i="60" s="1"/>
  <c r="O1729" i="60"/>
  <c r="M1729" i="60"/>
  <c r="N1729" i="60" s="1"/>
  <c r="O1728" i="60"/>
  <c r="M1728" i="60"/>
  <c r="N1728" i="60" s="1"/>
  <c r="O1727" i="60"/>
  <c r="M1727" i="60"/>
  <c r="N1727" i="60" s="1"/>
  <c r="O1726" i="60"/>
  <c r="M1726" i="60"/>
  <c r="N1726" i="60" s="1"/>
  <c r="O1725" i="60"/>
  <c r="M1725" i="60"/>
  <c r="N1725" i="60" s="1"/>
  <c r="O1724" i="60"/>
  <c r="M1724" i="60"/>
  <c r="N1724" i="60" s="1"/>
  <c r="O1723" i="60"/>
  <c r="M1723" i="60"/>
  <c r="N1723" i="60" s="1"/>
  <c r="O1722" i="60"/>
  <c r="M1722" i="60"/>
  <c r="N1722" i="60" s="1"/>
  <c r="O1721" i="60"/>
  <c r="M1721" i="60"/>
  <c r="N1721" i="60" s="1"/>
  <c r="O1720" i="60"/>
  <c r="M1720" i="60"/>
  <c r="N1720" i="60" s="1"/>
  <c r="O1719" i="60"/>
  <c r="M1719" i="60"/>
  <c r="N1719" i="60" s="1"/>
  <c r="O1718" i="60"/>
  <c r="M1718" i="60"/>
  <c r="N1718" i="60" s="1"/>
  <c r="O1717" i="60"/>
  <c r="M1717" i="60"/>
  <c r="N1717" i="60" s="1"/>
  <c r="O1716" i="60"/>
  <c r="M1716" i="60"/>
  <c r="N1716" i="60" s="1"/>
  <c r="O1715" i="60"/>
  <c r="M1715" i="60"/>
  <c r="N1715" i="60" s="1"/>
  <c r="O1714" i="60"/>
  <c r="M1714" i="60"/>
  <c r="N1714" i="60" s="1"/>
  <c r="O1713" i="60"/>
  <c r="M1713" i="60"/>
  <c r="N1713" i="60" s="1"/>
  <c r="O1712" i="60"/>
  <c r="M1712" i="60"/>
  <c r="N1712" i="60" s="1"/>
  <c r="O1711" i="60"/>
  <c r="M1711" i="60"/>
  <c r="N1711" i="60" s="1"/>
  <c r="O1710" i="60"/>
  <c r="M1710" i="60"/>
  <c r="N1710" i="60" s="1"/>
  <c r="O1709" i="60"/>
  <c r="M1709" i="60"/>
  <c r="N1709" i="60" s="1"/>
  <c r="O1708" i="60"/>
  <c r="M1708" i="60"/>
  <c r="N1708" i="60" s="1"/>
  <c r="O1707" i="60"/>
  <c r="M1707" i="60"/>
  <c r="N1707" i="60" s="1"/>
  <c r="O1706" i="60"/>
  <c r="M1706" i="60"/>
  <c r="N1706" i="60" s="1"/>
  <c r="O1705" i="60"/>
  <c r="M1705" i="60"/>
  <c r="N1705" i="60" s="1"/>
  <c r="O1704" i="60"/>
  <c r="M1704" i="60"/>
  <c r="N1704" i="60" s="1"/>
  <c r="O1703" i="60"/>
  <c r="M1703" i="60"/>
  <c r="N1703" i="60" s="1"/>
  <c r="O1702" i="60"/>
  <c r="M1702" i="60"/>
  <c r="N1702" i="60" s="1"/>
  <c r="O1701" i="60"/>
  <c r="M1701" i="60"/>
  <c r="N1701" i="60" s="1"/>
  <c r="O1700" i="60"/>
  <c r="M1700" i="60"/>
  <c r="N1700" i="60" s="1"/>
  <c r="O1699" i="60"/>
  <c r="M1699" i="60"/>
  <c r="N1699" i="60" s="1"/>
  <c r="O1698" i="60"/>
  <c r="M1698" i="60"/>
  <c r="N1698" i="60" s="1"/>
  <c r="O1697" i="60"/>
  <c r="M1697" i="60"/>
  <c r="N1697" i="60" s="1"/>
  <c r="O1696" i="60"/>
  <c r="M1696" i="60"/>
  <c r="N1696" i="60" s="1"/>
  <c r="O1695" i="60"/>
  <c r="M1695" i="60"/>
  <c r="N1695" i="60" s="1"/>
  <c r="O1694" i="60"/>
  <c r="M1694" i="60"/>
  <c r="N1694" i="60" s="1"/>
  <c r="O1693" i="60"/>
  <c r="M1693" i="60"/>
  <c r="N1693" i="60" s="1"/>
  <c r="O1692" i="60"/>
  <c r="M1692" i="60"/>
  <c r="N1692" i="60" s="1"/>
  <c r="O1691" i="60"/>
  <c r="M1691" i="60"/>
  <c r="N1691" i="60" s="1"/>
  <c r="O1690" i="60"/>
  <c r="M1690" i="60"/>
  <c r="N1690" i="60" s="1"/>
  <c r="O1689" i="60"/>
  <c r="M1689" i="60"/>
  <c r="N1689" i="60" s="1"/>
  <c r="O1688" i="60"/>
  <c r="M1688" i="60"/>
  <c r="N1688" i="60" s="1"/>
  <c r="O1687" i="60"/>
  <c r="M1687" i="60"/>
  <c r="N1687" i="60" s="1"/>
  <c r="O1686" i="60"/>
  <c r="M1686" i="60"/>
  <c r="N1686" i="60" s="1"/>
  <c r="O1685" i="60"/>
  <c r="M1685" i="60"/>
  <c r="N1685" i="60" s="1"/>
  <c r="O1684" i="60"/>
  <c r="M1684" i="60"/>
  <c r="N1684" i="60" s="1"/>
  <c r="O1683" i="60"/>
  <c r="M1683" i="60"/>
  <c r="N1683" i="60" s="1"/>
  <c r="O1682" i="60"/>
  <c r="M1682" i="60"/>
  <c r="N1682" i="60" s="1"/>
  <c r="O1681" i="60"/>
  <c r="M1681" i="60"/>
  <c r="N1681" i="60" s="1"/>
  <c r="O1680" i="60"/>
  <c r="M1680" i="60"/>
  <c r="N1680" i="60" s="1"/>
  <c r="O1679" i="60"/>
  <c r="M1679" i="60"/>
  <c r="N1679" i="60" s="1"/>
  <c r="O1678" i="60"/>
  <c r="M1678" i="60"/>
  <c r="N1678" i="60" s="1"/>
  <c r="O1677" i="60"/>
  <c r="M1677" i="60"/>
  <c r="N1677" i="60" s="1"/>
  <c r="O1676" i="60"/>
  <c r="M1676" i="60"/>
  <c r="N1676" i="60" s="1"/>
  <c r="O1675" i="60"/>
  <c r="M1675" i="60"/>
  <c r="N1675" i="60" s="1"/>
  <c r="O1674" i="60"/>
  <c r="M1674" i="60"/>
  <c r="N1674" i="60" s="1"/>
  <c r="O1673" i="60"/>
  <c r="M1673" i="60"/>
  <c r="N1673" i="60" s="1"/>
  <c r="O1672" i="60"/>
  <c r="M1672" i="60"/>
  <c r="N1672" i="60" s="1"/>
  <c r="O1671" i="60"/>
  <c r="M1671" i="60"/>
  <c r="N1671" i="60" s="1"/>
  <c r="O1670" i="60"/>
  <c r="M1670" i="60"/>
  <c r="N1670" i="60" s="1"/>
  <c r="O1669" i="60"/>
  <c r="M1669" i="60"/>
  <c r="N1669" i="60" s="1"/>
  <c r="O1668" i="60"/>
  <c r="M1668" i="60"/>
  <c r="N1668" i="60" s="1"/>
  <c r="O1667" i="60"/>
  <c r="M1667" i="60"/>
  <c r="N1667" i="60" s="1"/>
  <c r="O1666" i="60"/>
  <c r="M1666" i="60"/>
  <c r="N1666" i="60" s="1"/>
  <c r="O1665" i="60"/>
  <c r="M1665" i="60"/>
  <c r="N1665" i="60" s="1"/>
  <c r="O1664" i="60"/>
  <c r="M1664" i="60"/>
  <c r="N1664" i="60" s="1"/>
  <c r="O1663" i="60"/>
  <c r="M1663" i="60"/>
  <c r="N1663" i="60" s="1"/>
  <c r="O1662" i="60"/>
  <c r="M1662" i="60"/>
  <c r="N1662" i="60" s="1"/>
  <c r="O1661" i="60"/>
  <c r="M1661" i="60"/>
  <c r="N1661" i="60" s="1"/>
  <c r="O1660" i="60"/>
  <c r="M1660" i="60"/>
  <c r="N1660" i="60" s="1"/>
  <c r="O1659" i="60"/>
  <c r="M1659" i="60"/>
  <c r="N1659" i="60" s="1"/>
  <c r="O1658" i="60"/>
  <c r="M1658" i="60"/>
  <c r="N1658" i="60" s="1"/>
  <c r="O1657" i="60"/>
  <c r="M1657" i="60"/>
  <c r="N1657" i="60" s="1"/>
  <c r="O1656" i="60"/>
  <c r="M1656" i="60"/>
  <c r="N1656" i="60" s="1"/>
  <c r="O1655" i="60"/>
  <c r="M1655" i="60"/>
  <c r="N1655" i="60" s="1"/>
  <c r="O1654" i="60"/>
  <c r="M1654" i="60"/>
  <c r="N1654" i="60" s="1"/>
  <c r="O1653" i="60"/>
  <c r="M1653" i="60"/>
  <c r="N1653" i="60" s="1"/>
  <c r="O1652" i="60"/>
  <c r="M1652" i="60"/>
  <c r="N1652" i="60" s="1"/>
  <c r="O1651" i="60"/>
  <c r="M1651" i="60"/>
  <c r="N1651" i="60" s="1"/>
  <c r="O1650" i="60"/>
  <c r="M1650" i="60"/>
  <c r="N1650" i="60" s="1"/>
  <c r="O1649" i="60"/>
  <c r="M1649" i="60"/>
  <c r="N1649" i="60" s="1"/>
  <c r="O1648" i="60"/>
  <c r="M1648" i="60"/>
  <c r="N1648" i="60" s="1"/>
  <c r="O1647" i="60"/>
  <c r="M1647" i="60"/>
  <c r="N1647" i="60" s="1"/>
  <c r="O1646" i="60"/>
  <c r="M1646" i="60"/>
  <c r="N1646" i="60" s="1"/>
  <c r="O1645" i="60"/>
  <c r="M1645" i="60"/>
  <c r="N1645" i="60" s="1"/>
  <c r="O1644" i="60"/>
  <c r="M1644" i="60"/>
  <c r="N1644" i="60" s="1"/>
  <c r="O1643" i="60"/>
  <c r="M1643" i="60"/>
  <c r="N1643" i="60" s="1"/>
  <c r="O1642" i="60"/>
  <c r="M1642" i="60"/>
  <c r="N1642" i="60" s="1"/>
  <c r="O1641" i="60"/>
  <c r="M1641" i="60"/>
  <c r="N1641" i="60" s="1"/>
  <c r="O1640" i="60"/>
  <c r="M1640" i="60"/>
  <c r="N1640" i="60" s="1"/>
  <c r="O1639" i="60"/>
  <c r="M1639" i="60"/>
  <c r="N1639" i="60" s="1"/>
  <c r="O1638" i="60"/>
  <c r="M1638" i="60"/>
  <c r="N1638" i="60" s="1"/>
  <c r="O1637" i="60"/>
  <c r="M1637" i="60"/>
  <c r="N1637" i="60" s="1"/>
  <c r="O1636" i="60"/>
  <c r="M1636" i="60"/>
  <c r="N1636" i="60" s="1"/>
  <c r="O1635" i="60"/>
  <c r="M1635" i="60"/>
  <c r="N1635" i="60" s="1"/>
  <c r="O1634" i="60"/>
  <c r="M1634" i="60"/>
  <c r="N1634" i="60" s="1"/>
  <c r="O1633" i="60"/>
  <c r="M1633" i="60"/>
  <c r="N1633" i="60" s="1"/>
  <c r="O1632" i="60"/>
  <c r="M1632" i="60"/>
  <c r="N1632" i="60" s="1"/>
  <c r="O1631" i="60"/>
  <c r="M1631" i="60"/>
  <c r="N1631" i="60" s="1"/>
  <c r="O1630" i="60"/>
  <c r="M1630" i="60"/>
  <c r="N1630" i="60" s="1"/>
  <c r="O1629" i="60"/>
  <c r="M1629" i="60"/>
  <c r="N1629" i="60" s="1"/>
  <c r="O1628" i="60"/>
  <c r="M1628" i="60"/>
  <c r="N1628" i="60" s="1"/>
  <c r="O1627" i="60"/>
  <c r="M1627" i="60"/>
  <c r="N1627" i="60" s="1"/>
  <c r="O1626" i="60"/>
  <c r="M1626" i="60"/>
  <c r="N1626" i="60" s="1"/>
  <c r="O1625" i="60"/>
  <c r="M1625" i="60"/>
  <c r="N1625" i="60" s="1"/>
  <c r="O1624" i="60"/>
  <c r="M1624" i="60"/>
  <c r="N1624" i="60" s="1"/>
  <c r="O1623" i="60"/>
  <c r="M1623" i="60"/>
  <c r="N1623" i="60" s="1"/>
  <c r="O1622" i="60"/>
  <c r="M1622" i="60"/>
  <c r="N1622" i="60" s="1"/>
  <c r="O1621" i="60"/>
  <c r="M1621" i="60"/>
  <c r="N1621" i="60" s="1"/>
  <c r="O1620" i="60"/>
  <c r="M1620" i="60"/>
  <c r="N1620" i="60" s="1"/>
  <c r="O1619" i="60"/>
  <c r="M1619" i="60"/>
  <c r="N1619" i="60" s="1"/>
  <c r="O1618" i="60"/>
  <c r="M1618" i="60"/>
  <c r="N1618" i="60" s="1"/>
  <c r="O1617" i="60"/>
  <c r="M1617" i="60"/>
  <c r="N1617" i="60" s="1"/>
  <c r="O1616" i="60"/>
  <c r="M1616" i="60"/>
  <c r="N1616" i="60" s="1"/>
  <c r="O1615" i="60"/>
  <c r="M1615" i="60"/>
  <c r="N1615" i="60" s="1"/>
  <c r="O1614" i="60"/>
  <c r="M1614" i="60"/>
  <c r="N1614" i="60" s="1"/>
  <c r="O1613" i="60"/>
  <c r="M1613" i="60"/>
  <c r="N1613" i="60" s="1"/>
  <c r="O1612" i="60"/>
  <c r="M1612" i="60"/>
  <c r="N1612" i="60" s="1"/>
  <c r="O1611" i="60"/>
  <c r="M1611" i="60"/>
  <c r="N1611" i="60" s="1"/>
  <c r="O1610" i="60"/>
  <c r="M1610" i="60"/>
  <c r="N1610" i="60" s="1"/>
  <c r="O1609" i="60"/>
  <c r="M1609" i="60"/>
  <c r="N1609" i="60" s="1"/>
  <c r="O1608" i="60"/>
  <c r="M1608" i="60"/>
  <c r="N1608" i="60" s="1"/>
  <c r="O1607" i="60"/>
  <c r="M1607" i="60"/>
  <c r="N1607" i="60" s="1"/>
  <c r="O1606" i="60"/>
  <c r="M1606" i="60"/>
  <c r="N1606" i="60" s="1"/>
  <c r="O1605" i="60"/>
  <c r="M1605" i="60"/>
  <c r="N1605" i="60" s="1"/>
  <c r="O1604" i="60"/>
  <c r="M1604" i="60"/>
  <c r="N1604" i="60" s="1"/>
  <c r="O1603" i="60"/>
  <c r="M1603" i="60"/>
  <c r="N1603" i="60" s="1"/>
  <c r="O1602" i="60"/>
  <c r="M1602" i="60"/>
  <c r="N1602" i="60" s="1"/>
  <c r="O1601" i="60"/>
  <c r="M1601" i="60"/>
  <c r="N1601" i="60" s="1"/>
  <c r="O1600" i="60"/>
  <c r="M1600" i="60"/>
  <c r="N1600" i="60" s="1"/>
  <c r="O1599" i="60"/>
  <c r="M1599" i="60"/>
  <c r="N1599" i="60" s="1"/>
  <c r="O1598" i="60"/>
  <c r="M1598" i="60"/>
  <c r="N1598" i="60" s="1"/>
  <c r="O1597" i="60"/>
  <c r="M1597" i="60"/>
  <c r="N1597" i="60" s="1"/>
  <c r="O1596" i="60"/>
  <c r="M1596" i="60"/>
  <c r="N1596" i="60" s="1"/>
  <c r="O1595" i="60"/>
  <c r="M1595" i="60"/>
  <c r="N1595" i="60" s="1"/>
  <c r="O1594" i="60"/>
  <c r="M1594" i="60"/>
  <c r="N1594" i="60" s="1"/>
  <c r="O1593" i="60"/>
  <c r="M1593" i="60"/>
  <c r="N1593" i="60" s="1"/>
  <c r="O1592" i="60"/>
  <c r="M1592" i="60"/>
  <c r="N1592" i="60" s="1"/>
  <c r="O1591" i="60"/>
  <c r="M1591" i="60"/>
  <c r="N1591" i="60" s="1"/>
  <c r="O1590" i="60"/>
  <c r="M1590" i="60"/>
  <c r="N1590" i="60" s="1"/>
  <c r="O1589" i="60"/>
  <c r="M1589" i="60"/>
  <c r="N1589" i="60" s="1"/>
  <c r="O1588" i="60"/>
  <c r="M1588" i="60"/>
  <c r="N1588" i="60" s="1"/>
  <c r="O1587" i="60"/>
  <c r="M1587" i="60"/>
  <c r="N1587" i="60" s="1"/>
  <c r="O1586" i="60"/>
  <c r="M1586" i="60"/>
  <c r="N1586" i="60" s="1"/>
  <c r="O1585" i="60"/>
  <c r="M1585" i="60"/>
  <c r="N1585" i="60" s="1"/>
  <c r="O1584" i="60"/>
  <c r="M1584" i="60"/>
  <c r="N1584" i="60" s="1"/>
  <c r="O1583" i="60"/>
  <c r="M1583" i="60"/>
  <c r="N1583" i="60" s="1"/>
  <c r="O1582" i="60"/>
  <c r="M1582" i="60"/>
  <c r="N1582" i="60" s="1"/>
  <c r="O1581" i="60"/>
  <c r="M1581" i="60"/>
  <c r="N1581" i="60" s="1"/>
  <c r="O1580" i="60"/>
  <c r="M1580" i="60"/>
  <c r="N1580" i="60" s="1"/>
  <c r="O1579" i="60"/>
  <c r="M1579" i="60"/>
  <c r="N1579" i="60" s="1"/>
  <c r="O1578" i="60"/>
  <c r="M1578" i="60"/>
  <c r="N1578" i="60" s="1"/>
  <c r="O1577" i="60"/>
  <c r="M1577" i="60"/>
  <c r="N1577" i="60" s="1"/>
  <c r="O1576" i="60"/>
  <c r="M1576" i="60"/>
  <c r="N1576" i="60" s="1"/>
  <c r="O1575" i="60"/>
  <c r="M1575" i="60"/>
  <c r="N1575" i="60" s="1"/>
  <c r="O1574" i="60"/>
  <c r="M1574" i="60"/>
  <c r="N1574" i="60" s="1"/>
  <c r="O1573" i="60"/>
  <c r="M1573" i="60"/>
  <c r="N1573" i="60" s="1"/>
  <c r="O1572" i="60"/>
  <c r="M1572" i="60"/>
  <c r="N1572" i="60" s="1"/>
  <c r="O1571" i="60"/>
  <c r="M1571" i="60"/>
  <c r="N1571" i="60" s="1"/>
  <c r="O1570" i="60"/>
  <c r="M1570" i="60"/>
  <c r="N1570" i="60" s="1"/>
  <c r="O1569" i="60"/>
  <c r="M1569" i="60"/>
  <c r="N1569" i="60" s="1"/>
  <c r="O1568" i="60"/>
  <c r="M1568" i="60"/>
  <c r="N1568" i="60" s="1"/>
  <c r="O1567" i="60"/>
  <c r="M1567" i="60"/>
  <c r="N1567" i="60" s="1"/>
  <c r="O1566" i="60"/>
  <c r="M1566" i="60"/>
  <c r="N1566" i="60" s="1"/>
  <c r="O1565" i="60"/>
  <c r="M1565" i="60"/>
  <c r="N1565" i="60" s="1"/>
  <c r="O1564" i="60"/>
  <c r="M1564" i="60"/>
  <c r="N1564" i="60" s="1"/>
  <c r="O1563" i="60"/>
  <c r="M1563" i="60"/>
  <c r="N1563" i="60" s="1"/>
  <c r="O1562" i="60"/>
  <c r="M1562" i="60"/>
  <c r="N1562" i="60" s="1"/>
  <c r="O1561" i="60"/>
  <c r="M1561" i="60"/>
  <c r="N1561" i="60" s="1"/>
  <c r="O1560" i="60"/>
  <c r="M1560" i="60"/>
  <c r="N1560" i="60" s="1"/>
  <c r="O1559" i="60"/>
  <c r="M1559" i="60"/>
  <c r="N1559" i="60" s="1"/>
  <c r="O1558" i="60"/>
  <c r="M1558" i="60"/>
  <c r="N1558" i="60" s="1"/>
  <c r="O1557" i="60"/>
  <c r="M1557" i="60"/>
  <c r="N1557" i="60" s="1"/>
  <c r="O1556" i="60"/>
  <c r="M1556" i="60"/>
  <c r="N1556" i="60" s="1"/>
  <c r="O1555" i="60"/>
  <c r="M1555" i="60"/>
  <c r="N1555" i="60" s="1"/>
  <c r="O1554" i="60"/>
  <c r="M1554" i="60"/>
  <c r="N1554" i="60" s="1"/>
  <c r="O1553" i="60"/>
  <c r="M1553" i="60"/>
  <c r="N1553" i="60" s="1"/>
  <c r="O1552" i="60"/>
  <c r="M1552" i="60"/>
  <c r="N1552" i="60" s="1"/>
  <c r="O1551" i="60"/>
  <c r="M1551" i="60"/>
  <c r="N1551" i="60" s="1"/>
  <c r="O1550" i="60"/>
  <c r="M1550" i="60"/>
  <c r="N1550" i="60" s="1"/>
  <c r="O1549" i="60"/>
  <c r="M1549" i="60"/>
  <c r="N1549" i="60" s="1"/>
  <c r="O1548" i="60"/>
  <c r="M1548" i="60"/>
  <c r="N1548" i="60" s="1"/>
  <c r="O1547" i="60"/>
  <c r="M1547" i="60"/>
  <c r="N1547" i="60" s="1"/>
  <c r="O1546" i="60"/>
  <c r="M1546" i="60"/>
  <c r="N1546" i="60" s="1"/>
  <c r="O1545" i="60"/>
  <c r="M1545" i="60"/>
  <c r="N1545" i="60" s="1"/>
  <c r="O1544" i="60"/>
  <c r="M1544" i="60"/>
  <c r="N1544" i="60" s="1"/>
  <c r="O1543" i="60"/>
  <c r="M1543" i="60"/>
  <c r="N1543" i="60" s="1"/>
  <c r="O1542" i="60"/>
  <c r="M1542" i="60"/>
  <c r="N1542" i="60" s="1"/>
  <c r="O1541" i="60"/>
  <c r="M1541" i="60"/>
  <c r="N1541" i="60" s="1"/>
  <c r="O1540" i="60"/>
  <c r="M1540" i="60"/>
  <c r="N1540" i="60" s="1"/>
  <c r="O1539" i="60"/>
  <c r="M1539" i="60"/>
  <c r="N1539" i="60" s="1"/>
  <c r="O1538" i="60"/>
  <c r="M1538" i="60"/>
  <c r="N1538" i="60" s="1"/>
  <c r="O1537" i="60"/>
  <c r="M1537" i="60"/>
  <c r="N1537" i="60" s="1"/>
  <c r="O1536" i="60"/>
  <c r="M1536" i="60"/>
  <c r="N1536" i="60" s="1"/>
  <c r="O1535" i="60"/>
  <c r="M1535" i="60"/>
  <c r="N1535" i="60" s="1"/>
  <c r="O1534" i="60"/>
  <c r="M1534" i="60"/>
  <c r="N1534" i="60" s="1"/>
  <c r="O1533" i="60"/>
  <c r="M1533" i="60"/>
  <c r="N1533" i="60" s="1"/>
  <c r="O1532" i="60"/>
  <c r="M1532" i="60"/>
  <c r="N1532" i="60" s="1"/>
  <c r="O1531" i="60"/>
  <c r="M1531" i="60"/>
  <c r="N1531" i="60" s="1"/>
  <c r="O1530" i="60"/>
  <c r="M1530" i="60"/>
  <c r="N1530" i="60" s="1"/>
  <c r="O1529" i="60"/>
  <c r="M1529" i="60"/>
  <c r="N1529" i="60" s="1"/>
  <c r="O1528" i="60"/>
  <c r="M1528" i="60"/>
  <c r="N1528" i="60" s="1"/>
  <c r="O1527" i="60"/>
  <c r="M1527" i="60"/>
  <c r="N1527" i="60" s="1"/>
  <c r="O1526" i="60"/>
  <c r="M1526" i="60"/>
  <c r="N1526" i="60" s="1"/>
  <c r="O1525" i="60"/>
  <c r="M1525" i="60"/>
  <c r="N1525" i="60" s="1"/>
  <c r="O1524" i="60"/>
  <c r="M1524" i="60"/>
  <c r="N1524" i="60" s="1"/>
  <c r="O1523" i="60"/>
  <c r="M1523" i="60"/>
  <c r="N1523" i="60" s="1"/>
  <c r="O1522" i="60"/>
  <c r="M1522" i="60"/>
  <c r="N1522" i="60" s="1"/>
  <c r="O1521" i="60"/>
  <c r="M1521" i="60"/>
  <c r="N1521" i="60" s="1"/>
  <c r="O1520" i="60"/>
  <c r="M1520" i="60"/>
  <c r="N1520" i="60" s="1"/>
  <c r="O1519" i="60"/>
  <c r="M1519" i="60"/>
  <c r="N1519" i="60" s="1"/>
  <c r="O1518" i="60"/>
  <c r="M1518" i="60"/>
  <c r="N1518" i="60" s="1"/>
  <c r="O1517" i="60"/>
  <c r="M1517" i="60"/>
  <c r="N1517" i="60" s="1"/>
  <c r="O1516" i="60"/>
  <c r="M1516" i="60"/>
  <c r="N1516" i="60" s="1"/>
  <c r="O1515" i="60"/>
  <c r="M1515" i="60"/>
  <c r="N1515" i="60" s="1"/>
  <c r="O1514" i="60"/>
  <c r="M1514" i="60"/>
  <c r="N1514" i="60" s="1"/>
  <c r="O1513" i="60"/>
  <c r="M1513" i="60"/>
  <c r="N1513" i="60" s="1"/>
  <c r="O1512" i="60"/>
  <c r="M1512" i="60"/>
  <c r="N1512" i="60" s="1"/>
  <c r="O1511" i="60"/>
  <c r="M1511" i="60"/>
  <c r="N1511" i="60" s="1"/>
  <c r="O1510" i="60"/>
  <c r="M1510" i="60"/>
  <c r="N1510" i="60" s="1"/>
  <c r="O1509" i="60"/>
  <c r="M1509" i="60"/>
  <c r="N1509" i="60" s="1"/>
  <c r="O1508" i="60"/>
  <c r="M1508" i="60"/>
  <c r="N1508" i="60" s="1"/>
  <c r="O1507" i="60"/>
  <c r="M1507" i="60"/>
  <c r="N1507" i="60" s="1"/>
  <c r="O1506" i="60"/>
  <c r="M1506" i="60"/>
  <c r="N1506" i="60" s="1"/>
  <c r="O1505" i="60"/>
  <c r="M1505" i="60"/>
  <c r="N1505" i="60" s="1"/>
  <c r="O1504" i="60"/>
  <c r="M1504" i="60"/>
  <c r="N1504" i="60" s="1"/>
  <c r="O1503" i="60"/>
  <c r="M1503" i="60"/>
  <c r="N1503" i="60" s="1"/>
  <c r="O1502" i="60"/>
  <c r="M1502" i="60"/>
  <c r="N1502" i="60" s="1"/>
  <c r="O1501" i="60"/>
  <c r="M1501" i="60"/>
  <c r="N1501" i="60" s="1"/>
  <c r="O1500" i="60"/>
  <c r="M1500" i="60"/>
  <c r="N1500" i="60" s="1"/>
  <c r="O1499" i="60"/>
  <c r="M1499" i="60"/>
  <c r="N1499" i="60" s="1"/>
  <c r="O1498" i="60"/>
  <c r="M1498" i="60"/>
  <c r="N1498" i="60" s="1"/>
  <c r="O1497" i="60"/>
  <c r="M1497" i="60"/>
  <c r="N1497" i="60" s="1"/>
  <c r="O1496" i="60"/>
  <c r="M1496" i="60"/>
  <c r="N1496" i="60" s="1"/>
  <c r="O1495" i="60"/>
  <c r="M1495" i="60"/>
  <c r="N1495" i="60" s="1"/>
  <c r="O1494" i="60"/>
  <c r="M1494" i="60"/>
  <c r="N1494" i="60" s="1"/>
  <c r="O1493" i="60"/>
  <c r="M1493" i="60"/>
  <c r="N1493" i="60" s="1"/>
  <c r="O1492" i="60"/>
  <c r="M1492" i="60"/>
  <c r="N1492" i="60" s="1"/>
  <c r="O1491" i="60"/>
  <c r="M1491" i="60"/>
  <c r="N1491" i="60" s="1"/>
  <c r="O1490" i="60"/>
  <c r="M1490" i="60"/>
  <c r="N1490" i="60" s="1"/>
  <c r="O1489" i="60"/>
  <c r="M1489" i="60"/>
  <c r="N1489" i="60" s="1"/>
  <c r="O1488" i="60"/>
  <c r="M1488" i="60"/>
  <c r="N1488" i="60" s="1"/>
  <c r="O1487" i="60"/>
  <c r="M1487" i="60"/>
  <c r="N1487" i="60" s="1"/>
  <c r="O1486" i="60"/>
  <c r="M1486" i="60"/>
  <c r="N1486" i="60" s="1"/>
  <c r="O1485" i="60"/>
  <c r="M1485" i="60"/>
  <c r="N1485" i="60" s="1"/>
  <c r="O1484" i="60"/>
  <c r="M1484" i="60"/>
  <c r="N1484" i="60" s="1"/>
  <c r="O1483" i="60"/>
  <c r="M1483" i="60"/>
  <c r="N1483" i="60" s="1"/>
  <c r="O1482" i="60"/>
  <c r="M1482" i="60"/>
  <c r="N1482" i="60" s="1"/>
  <c r="O1481" i="60"/>
  <c r="M1481" i="60"/>
  <c r="N1481" i="60" s="1"/>
  <c r="O1480" i="60"/>
  <c r="M1480" i="60"/>
  <c r="N1480" i="60" s="1"/>
  <c r="O1479" i="60"/>
  <c r="M1479" i="60"/>
  <c r="N1479" i="60" s="1"/>
  <c r="O1478" i="60"/>
  <c r="M1478" i="60"/>
  <c r="N1478" i="60" s="1"/>
  <c r="O1477" i="60"/>
  <c r="M1477" i="60"/>
  <c r="N1477" i="60" s="1"/>
  <c r="O1476" i="60"/>
  <c r="M1476" i="60"/>
  <c r="N1476" i="60" s="1"/>
  <c r="O1475" i="60"/>
  <c r="M1475" i="60"/>
  <c r="N1475" i="60" s="1"/>
  <c r="O1474" i="60"/>
  <c r="M1474" i="60"/>
  <c r="N1474" i="60" s="1"/>
  <c r="O1473" i="60"/>
  <c r="M1473" i="60"/>
  <c r="N1473" i="60" s="1"/>
  <c r="O1472" i="60"/>
  <c r="M1472" i="60"/>
  <c r="N1472" i="60" s="1"/>
  <c r="O1471" i="60"/>
  <c r="M1471" i="60"/>
  <c r="N1471" i="60" s="1"/>
  <c r="O1470" i="60"/>
  <c r="M1470" i="60"/>
  <c r="N1470" i="60" s="1"/>
  <c r="O1469" i="60"/>
  <c r="M1469" i="60"/>
  <c r="N1469" i="60" s="1"/>
  <c r="O1468" i="60"/>
  <c r="M1468" i="60"/>
  <c r="N1468" i="60" s="1"/>
  <c r="O1467" i="60"/>
  <c r="M1467" i="60"/>
  <c r="N1467" i="60" s="1"/>
  <c r="O1466" i="60"/>
  <c r="M1466" i="60"/>
  <c r="N1466" i="60" s="1"/>
  <c r="O1465" i="60"/>
  <c r="M1465" i="60"/>
  <c r="N1465" i="60" s="1"/>
  <c r="O1464" i="60"/>
  <c r="M1464" i="60"/>
  <c r="N1464" i="60" s="1"/>
  <c r="O1463" i="60"/>
  <c r="M1463" i="60"/>
  <c r="N1463" i="60" s="1"/>
  <c r="O1462" i="60"/>
  <c r="M1462" i="60"/>
  <c r="N1462" i="60" s="1"/>
  <c r="O1461" i="60"/>
  <c r="M1461" i="60"/>
  <c r="N1461" i="60" s="1"/>
  <c r="O1460" i="60"/>
  <c r="M1460" i="60"/>
  <c r="N1460" i="60" s="1"/>
  <c r="O1459" i="60"/>
  <c r="M1459" i="60"/>
  <c r="N1459" i="60" s="1"/>
  <c r="O1458" i="60"/>
  <c r="M1458" i="60"/>
  <c r="N1458" i="60" s="1"/>
  <c r="O1457" i="60"/>
  <c r="M1457" i="60"/>
  <c r="N1457" i="60" s="1"/>
  <c r="O1456" i="60"/>
  <c r="M1456" i="60"/>
  <c r="N1456" i="60" s="1"/>
  <c r="O1455" i="60"/>
  <c r="M1455" i="60"/>
  <c r="N1455" i="60" s="1"/>
  <c r="O1454" i="60"/>
  <c r="M1454" i="60"/>
  <c r="N1454" i="60" s="1"/>
  <c r="O1453" i="60"/>
  <c r="M1453" i="60"/>
  <c r="N1453" i="60" s="1"/>
  <c r="O1452" i="60"/>
  <c r="M1452" i="60"/>
  <c r="N1452" i="60" s="1"/>
  <c r="O1451" i="60"/>
  <c r="M1451" i="60"/>
  <c r="N1451" i="60" s="1"/>
  <c r="O1450" i="60"/>
  <c r="M1450" i="60"/>
  <c r="N1450" i="60" s="1"/>
  <c r="O1449" i="60"/>
  <c r="M1449" i="60"/>
  <c r="N1449" i="60" s="1"/>
  <c r="O1448" i="60"/>
  <c r="M1448" i="60"/>
  <c r="N1448" i="60" s="1"/>
  <c r="O1447" i="60"/>
  <c r="M1447" i="60"/>
  <c r="N1447" i="60" s="1"/>
  <c r="O1446" i="60"/>
  <c r="M1446" i="60"/>
  <c r="N1446" i="60" s="1"/>
  <c r="O1445" i="60"/>
  <c r="M1445" i="60"/>
  <c r="N1445" i="60" s="1"/>
  <c r="O1444" i="60"/>
  <c r="M1444" i="60"/>
  <c r="N1444" i="60" s="1"/>
  <c r="O1443" i="60"/>
  <c r="M1443" i="60"/>
  <c r="N1443" i="60" s="1"/>
  <c r="O1442" i="60"/>
  <c r="M1442" i="60"/>
  <c r="N1442" i="60" s="1"/>
  <c r="O1441" i="60"/>
  <c r="M1441" i="60"/>
  <c r="N1441" i="60" s="1"/>
  <c r="O1440" i="60"/>
  <c r="M1440" i="60"/>
  <c r="N1440" i="60" s="1"/>
  <c r="O1439" i="60"/>
  <c r="M1439" i="60"/>
  <c r="N1439" i="60" s="1"/>
  <c r="O1438" i="60"/>
  <c r="M1438" i="60"/>
  <c r="N1438" i="60" s="1"/>
  <c r="O1437" i="60"/>
  <c r="M1437" i="60"/>
  <c r="N1437" i="60" s="1"/>
  <c r="O1436" i="60"/>
  <c r="M1436" i="60"/>
  <c r="N1436" i="60" s="1"/>
  <c r="O1435" i="60"/>
  <c r="M1435" i="60"/>
  <c r="N1435" i="60" s="1"/>
  <c r="O1434" i="60"/>
  <c r="M1434" i="60"/>
  <c r="N1434" i="60" s="1"/>
  <c r="O1433" i="60"/>
  <c r="M1433" i="60"/>
  <c r="N1433" i="60" s="1"/>
  <c r="O1432" i="60"/>
  <c r="M1432" i="60"/>
  <c r="N1432" i="60" s="1"/>
  <c r="O1431" i="60"/>
  <c r="M1431" i="60"/>
  <c r="N1431" i="60" s="1"/>
  <c r="O1430" i="60"/>
  <c r="M1430" i="60"/>
  <c r="N1430" i="60" s="1"/>
  <c r="O1429" i="60"/>
  <c r="M1429" i="60"/>
  <c r="N1429" i="60" s="1"/>
  <c r="O1428" i="60"/>
  <c r="M1428" i="60"/>
  <c r="N1428" i="60" s="1"/>
  <c r="O1427" i="60"/>
  <c r="M1427" i="60"/>
  <c r="N1427" i="60" s="1"/>
  <c r="O1426" i="60"/>
  <c r="M1426" i="60"/>
  <c r="N1426" i="60" s="1"/>
  <c r="O1425" i="60"/>
  <c r="M1425" i="60"/>
  <c r="N1425" i="60" s="1"/>
  <c r="O1424" i="60"/>
  <c r="M1424" i="60"/>
  <c r="N1424" i="60" s="1"/>
  <c r="O1423" i="60"/>
  <c r="M1423" i="60"/>
  <c r="N1423" i="60" s="1"/>
  <c r="O1422" i="60"/>
  <c r="M1422" i="60"/>
  <c r="N1422" i="60" s="1"/>
  <c r="O1421" i="60"/>
  <c r="M1421" i="60"/>
  <c r="N1421" i="60" s="1"/>
  <c r="O1420" i="60"/>
  <c r="M1420" i="60"/>
  <c r="N1420" i="60" s="1"/>
  <c r="O1419" i="60"/>
  <c r="M1419" i="60"/>
  <c r="N1419" i="60" s="1"/>
  <c r="O1418" i="60"/>
  <c r="M1418" i="60"/>
  <c r="N1418" i="60" s="1"/>
  <c r="O1417" i="60"/>
  <c r="M1417" i="60"/>
  <c r="N1417" i="60" s="1"/>
  <c r="O1416" i="60"/>
  <c r="M1416" i="60"/>
  <c r="N1416" i="60" s="1"/>
  <c r="O1415" i="60"/>
  <c r="M1415" i="60"/>
  <c r="N1415" i="60" s="1"/>
  <c r="O1414" i="60"/>
  <c r="M1414" i="60"/>
  <c r="N1414" i="60" s="1"/>
  <c r="O1413" i="60"/>
  <c r="M1413" i="60"/>
  <c r="N1413" i="60" s="1"/>
  <c r="O1412" i="60"/>
  <c r="M1412" i="60"/>
  <c r="N1412" i="60" s="1"/>
  <c r="O1411" i="60"/>
  <c r="M1411" i="60"/>
  <c r="N1411" i="60" s="1"/>
  <c r="O1410" i="60"/>
  <c r="M1410" i="60"/>
  <c r="N1410" i="60" s="1"/>
  <c r="O1409" i="60"/>
  <c r="M1409" i="60"/>
  <c r="N1409" i="60" s="1"/>
  <c r="O1408" i="60"/>
  <c r="M1408" i="60"/>
  <c r="N1408" i="60" s="1"/>
  <c r="O1407" i="60"/>
  <c r="M1407" i="60"/>
  <c r="N1407" i="60" s="1"/>
  <c r="O1406" i="60"/>
  <c r="M1406" i="60"/>
  <c r="N1406" i="60" s="1"/>
  <c r="O1405" i="60"/>
  <c r="M1405" i="60"/>
  <c r="N1405" i="60" s="1"/>
  <c r="O1404" i="60"/>
  <c r="M1404" i="60"/>
  <c r="N1404" i="60" s="1"/>
  <c r="O1403" i="60"/>
  <c r="M1403" i="60"/>
  <c r="N1403" i="60" s="1"/>
  <c r="O1402" i="60"/>
  <c r="M1402" i="60"/>
  <c r="N1402" i="60" s="1"/>
  <c r="O1401" i="60"/>
  <c r="M1401" i="60"/>
  <c r="N1401" i="60" s="1"/>
  <c r="O1400" i="60"/>
  <c r="M1400" i="60"/>
  <c r="N1400" i="60" s="1"/>
  <c r="O1399" i="60"/>
  <c r="M1399" i="60"/>
  <c r="N1399" i="60" s="1"/>
  <c r="O1398" i="60"/>
  <c r="M1398" i="60"/>
  <c r="N1398" i="60" s="1"/>
  <c r="O1397" i="60"/>
  <c r="M1397" i="60"/>
  <c r="N1397" i="60" s="1"/>
  <c r="O1396" i="60"/>
  <c r="M1396" i="60"/>
  <c r="N1396" i="60" s="1"/>
  <c r="O1395" i="60"/>
  <c r="M1395" i="60"/>
  <c r="N1395" i="60" s="1"/>
  <c r="O1394" i="60"/>
  <c r="M1394" i="60"/>
  <c r="N1394" i="60" s="1"/>
  <c r="O1393" i="60"/>
  <c r="M1393" i="60"/>
  <c r="N1393" i="60" s="1"/>
  <c r="O1392" i="60"/>
  <c r="M1392" i="60"/>
  <c r="N1392" i="60" s="1"/>
  <c r="O1391" i="60"/>
  <c r="M1391" i="60"/>
  <c r="N1391" i="60" s="1"/>
  <c r="O1390" i="60"/>
  <c r="M1390" i="60"/>
  <c r="N1390" i="60" s="1"/>
  <c r="O1389" i="60"/>
  <c r="M1389" i="60"/>
  <c r="N1389" i="60" s="1"/>
  <c r="O1388" i="60"/>
  <c r="M1388" i="60"/>
  <c r="N1388" i="60" s="1"/>
  <c r="O1387" i="60"/>
  <c r="M1387" i="60"/>
  <c r="N1387" i="60" s="1"/>
  <c r="O1386" i="60"/>
  <c r="M1386" i="60"/>
  <c r="N1386" i="60" s="1"/>
  <c r="O1385" i="60"/>
  <c r="M1385" i="60"/>
  <c r="N1385" i="60" s="1"/>
  <c r="O1384" i="60"/>
  <c r="M1384" i="60"/>
  <c r="N1384" i="60" s="1"/>
  <c r="O1383" i="60"/>
  <c r="M1383" i="60"/>
  <c r="N1383" i="60" s="1"/>
  <c r="O1382" i="60"/>
  <c r="M1382" i="60"/>
  <c r="N1382" i="60" s="1"/>
  <c r="O1381" i="60"/>
  <c r="M1381" i="60"/>
  <c r="N1381" i="60" s="1"/>
  <c r="O1380" i="60"/>
  <c r="M1380" i="60"/>
  <c r="N1380" i="60" s="1"/>
  <c r="O1379" i="60"/>
  <c r="M1379" i="60"/>
  <c r="N1379" i="60" s="1"/>
  <c r="O1378" i="60"/>
  <c r="M1378" i="60"/>
  <c r="N1378" i="60" s="1"/>
  <c r="O1377" i="60"/>
  <c r="M1377" i="60"/>
  <c r="N1377" i="60" s="1"/>
  <c r="O1376" i="60"/>
  <c r="M1376" i="60"/>
  <c r="N1376" i="60" s="1"/>
  <c r="O1375" i="60"/>
  <c r="M1375" i="60"/>
  <c r="N1375" i="60" s="1"/>
  <c r="O1374" i="60"/>
  <c r="M1374" i="60"/>
  <c r="N1374" i="60" s="1"/>
  <c r="O1373" i="60"/>
  <c r="M1373" i="60"/>
  <c r="N1373" i="60" s="1"/>
  <c r="O1372" i="60"/>
  <c r="M1372" i="60"/>
  <c r="N1372" i="60" s="1"/>
  <c r="O1371" i="60"/>
  <c r="M1371" i="60"/>
  <c r="N1371" i="60" s="1"/>
  <c r="O1370" i="60"/>
  <c r="M1370" i="60"/>
  <c r="N1370" i="60" s="1"/>
  <c r="O1369" i="60"/>
  <c r="M1369" i="60"/>
  <c r="N1369" i="60" s="1"/>
  <c r="O1368" i="60"/>
  <c r="M1368" i="60"/>
  <c r="N1368" i="60" s="1"/>
  <c r="O1367" i="60"/>
  <c r="M1367" i="60"/>
  <c r="N1367" i="60" s="1"/>
  <c r="O1366" i="60"/>
  <c r="M1366" i="60"/>
  <c r="N1366" i="60" s="1"/>
  <c r="O1365" i="60"/>
  <c r="M1365" i="60"/>
  <c r="N1365" i="60" s="1"/>
  <c r="O1364" i="60"/>
  <c r="M1364" i="60"/>
  <c r="N1364" i="60" s="1"/>
  <c r="O1363" i="60"/>
  <c r="M1363" i="60"/>
  <c r="N1363" i="60" s="1"/>
  <c r="O1362" i="60"/>
  <c r="M1362" i="60"/>
  <c r="N1362" i="60" s="1"/>
  <c r="O1361" i="60"/>
  <c r="M1361" i="60"/>
  <c r="N1361" i="60" s="1"/>
  <c r="O1360" i="60"/>
  <c r="M1360" i="60"/>
  <c r="N1360" i="60" s="1"/>
  <c r="O1359" i="60"/>
  <c r="M1359" i="60"/>
  <c r="N1359" i="60" s="1"/>
  <c r="O1358" i="60"/>
  <c r="M1358" i="60"/>
  <c r="N1358" i="60" s="1"/>
  <c r="O1357" i="60"/>
  <c r="M1357" i="60"/>
  <c r="N1357" i="60" s="1"/>
  <c r="O1356" i="60"/>
  <c r="M1356" i="60"/>
  <c r="N1356" i="60" s="1"/>
  <c r="O1355" i="60"/>
  <c r="M1355" i="60"/>
  <c r="N1355" i="60" s="1"/>
  <c r="O1354" i="60"/>
  <c r="M1354" i="60"/>
  <c r="N1354" i="60" s="1"/>
  <c r="O1353" i="60"/>
  <c r="M1353" i="60"/>
  <c r="N1353" i="60" s="1"/>
  <c r="O1352" i="60"/>
  <c r="M1352" i="60"/>
  <c r="N1352" i="60" s="1"/>
  <c r="O1351" i="60"/>
  <c r="M1351" i="60"/>
  <c r="N1351" i="60" s="1"/>
  <c r="O1350" i="60"/>
  <c r="M1350" i="60"/>
  <c r="N1350" i="60" s="1"/>
  <c r="O1349" i="60"/>
  <c r="M1349" i="60"/>
  <c r="N1349" i="60" s="1"/>
  <c r="O1348" i="60"/>
  <c r="M1348" i="60"/>
  <c r="N1348" i="60" s="1"/>
  <c r="O1347" i="60"/>
  <c r="M1347" i="60"/>
  <c r="N1347" i="60" s="1"/>
  <c r="O1346" i="60"/>
  <c r="M1346" i="60"/>
  <c r="N1346" i="60" s="1"/>
  <c r="O1345" i="60"/>
  <c r="M1345" i="60"/>
  <c r="N1345" i="60" s="1"/>
  <c r="O1344" i="60"/>
  <c r="M1344" i="60"/>
  <c r="N1344" i="60" s="1"/>
  <c r="O1343" i="60"/>
  <c r="M1343" i="60"/>
  <c r="N1343" i="60" s="1"/>
  <c r="O1342" i="60"/>
  <c r="M1342" i="60"/>
  <c r="N1342" i="60" s="1"/>
  <c r="O1341" i="60"/>
  <c r="M1341" i="60"/>
  <c r="N1341" i="60" s="1"/>
  <c r="O1340" i="60"/>
  <c r="M1340" i="60"/>
  <c r="N1340" i="60" s="1"/>
  <c r="O1339" i="60"/>
  <c r="M1339" i="60"/>
  <c r="N1339" i="60" s="1"/>
  <c r="O1338" i="60"/>
  <c r="M1338" i="60"/>
  <c r="N1338" i="60" s="1"/>
  <c r="O1337" i="60"/>
  <c r="M1337" i="60"/>
  <c r="N1337" i="60" s="1"/>
  <c r="O1336" i="60"/>
  <c r="M1336" i="60"/>
  <c r="N1336" i="60" s="1"/>
  <c r="O1335" i="60"/>
  <c r="M1335" i="60"/>
  <c r="N1335" i="60" s="1"/>
  <c r="O1334" i="60"/>
  <c r="M1334" i="60"/>
  <c r="N1334" i="60" s="1"/>
  <c r="O1333" i="60"/>
  <c r="M1333" i="60"/>
  <c r="N1333" i="60" s="1"/>
  <c r="O1332" i="60"/>
  <c r="M1332" i="60"/>
  <c r="N1332" i="60" s="1"/>
  <c r="O1331" i="60"/>
  <c r="M1331" i="60"/>
  <c r="N1331" i="60" s="1"/>
  <c r="O1330" i="60"/>
  <c r="M1330" i="60"/>
  <c r="N1330" i="60" s="1"/>
  <c r="O1329" i="60"/>
  <c r="M1329" i="60"/>
  <c r="N1329" i="60" s="1"/>
  <c r="O1328" i="60"/>
  <c r="M1328" i="60"/>
  <c r="N1328" i="60" s="1"/>
  <c r="O1327" i="60"/>
  <c r="M1327" i="60"/>
  <c r="N1327" i="60" s="1"/>
  <c r="O1326" i="60"/>
  <c r="M1326" i="60"/>
  <c r="N1326" i="60" s="1"/>
  <c r="O1325" i="60"/>
  <c r="M1325" i="60"/>
  <c r="N1325" i="60" s="1"/>
  <c r="O1324" i="60"/>
  <c r="M1324" i="60"/>
  <c r="N1324" i="60" s="1"/>
  <c r="O1323" i="60"/>
  <c r="M1323" i="60"/>
  <c r="N1323" i="60" s="1"/>
  <c r="O1322" i="60"/>
  <c r="M1322" i="60"/>
  <c r="N1322" i="60" s="1"/>
  <c r="O1321" i="60"/>
  <c r="M1321" i="60"/>
  <c r="N1321" i="60" s="1"/>
  <c r="O1320" i="60"/>
  <c r="M1320" i="60"/>
  <c r="N1320" i="60" s="1"/>
  <c r="O1319" i="60"/>
  <c r="M1319" i="60"/>
  <c r="N1319" i="60" s="1"/>
  <c r="O1318" i="60"/>
  <c r="M1318" i="60"/>
  <c r="N1318" i="60" s="1"/>
  <c r="O1317" i="60"/>
  <c r="M1317" i="60"/>
  <c r="N1317" i="60" s="1"/>
  <c r="O1316" i="60"/>
  <c r="M1316" i="60"/>
  <c r="N1316" i="60" s="1"/>
  <c r="O1315" i="60"/>
  <c r="M1315" i="60"/>
  <c r="N1315" i="60" s="1"/>
  <c r="O1314" i="60"/>
  <c r="M1314" i="60"/>
  <c r="N1314" i="60" s="1"/>
  <c r="O1313" i="60"/>
  <c r="M1313" i="60"/>
  <c r="N1313" i="60" s="1"/>
  <c r="O1312" i="60"/>
  <c r="M1312" i="60"/>
  <c r="N1312" i="60" s="1"/>
  <c r="O1311" i="60"/>
  <c r="M1311" i="60"/>
  <c r="N1311" i="60" s="1"/>
  <c r="O1310" i="60"/>
  <c r="M1310" i="60"/>
  <c r="N1310" i="60" s="1"/>
  <c r="O1309" i="60"/>
  <c r="M1309" i="60"/>
  <c r="N1309" i="60" s="1"/>
  <c r="O1308" i="60"/>
  <c r="M1308" i="60"/>
  <c r="N1308" i="60" s="1"/>
  <c r="O1307" i="60"/>
  <c r="M1307" i="60"/>
  <c r="N1307" i="60" s="1"/>
  <c r="O1306" i="60"/>
  <c r="M1306" i="60"/>
  <c r="N1306" i="60" s="1"/>
  <c r="O1305" i="60"/>
  <c r="M1305" i="60"/>
  <c r="N1305" i="60" s="1"/>
  <c r="O1304" i="60"/>
  <c r="M1304" i="60"/>
  <c r="N1304" i="60" s="1"/>
  <c r="O1303" i="60"/>
  <c r="M1303" i="60"/>
  <c r="N1303" i="60" s="1"/>
  <c r="O1302" i="60"/>
  <c r="M1302" i="60"/>
  <c r="N1302" i="60" s="1"/>
  <c r="O1301" i="60"/>
  <c r="M1301" i="60"/>
  <c r="N1301" i="60" s="1"/>
  <c r="O1300" i="60"/>
  <c r="M1300" i="60"/>
  <c r="N1300" i="60" s="1"/>
  <c r="O1299" i="60"/>
  <c r="M1299" i="60"/>
  <c r="N1299" i="60" s="1"/>
  <c r="O1298" i="60"/>
  <c r="M1298" i="60"/>
  <c r="N1298" i="60" s="1"/>
  <c r="O1297" i="60"/>
  <c r="M1297" i="60"/>
  <c r="N1297" i="60" s="1"/>
  <c r="O1296" i="60"/>
  <c r="M1296" i="60"/>
  <c r="N1296" i="60" s="1"/>
  <c r="O1295" i="60"/>
  <c r="M1295" i="60"/>
  <c r="N1295" i="60" s="1"/>
  <c r="O1294" i="60"/>
  <c r="M1294" i="60"/>
  <c r="N1294" i="60" s="1"/>
  <c r="O1293" i="60"/>
  <c r="M1293" i="60"/>
  <c r="N1293" i="60" s="1"/>
  <c r="O1292" i="60"/>
  <c r="M1292" i="60"/>
  <c r="N1292" i="60" s="1"/>
  <c r="O1291" i="60"/>
  <c r="M1291" i="60"/>
  <c r="N1291" i="60" s="1"/>
  <c r="O1290" i="60"/>
  <c r="M1290" i="60"/>
  <c r="N1290" i="60" s="1"/>
  <c r="O1289" i="60"/>
  <c r="M1289" i="60"/>
  <c r="N1289" i="60" s="1"/>
  <c r="O1288" i="60"/>
  <c r="M1288" i="60"/>
  <c r="N1288" i="60" s="1"/>
  <c r="O1287" i="60"/>
  <c r="M1287" i="60"/>
  <c r="N1287" i="60" s="1"/>
  <c r="O1286" i="60"/>
  <c r="M1286" i="60"/>
  <c r="N1286" i="60" s="1"/>
  <c r="O1285" i="60"/>
  <c r="M1285" i="60"/>
  <c r="N1285" i="60" s="1"/>
  <c r="O1284" i="60"/>
  <c r="M1284" i="60"/>
  <c r="N1284" i="60" s="1"/>
  <c r="O1283" i="60"/>
  <c r="M1283" i="60"/>
  <c r="N1283" i="60" s="1"/>
  <c r="O1282" i="60"/>
  <c r="M1282" i="60"/>
  <c r="N1282" i="60" s="1"/>
  <c r="O1281" i="60"/>
  <c r="M1281" i="60"/>
  <c r="N1281" i="60" s="1"/>
  <c r="O1280" i="60"/>
  <c r="M1280" i="60"/>
  <c r="N1280" i="60" s="1"/>
  <c r="O1279" i="60"/>
  <c r="M1279" i="60"/>
  <c r="N1279" i="60" s="1"/>
  <c r="O1278" i="60"/>
  <c r="M1278" i="60"/>
  <c r="N1278" i="60" s="1"/>
  <c r="O1277" i="60"/>
  <c r="M1277" i="60"/>
  <c r="N1277" i="60" s="1"/>
  <c r="O1276" i="60"/>
  <c r="M1276" i="60"/>
  <c r="N1276" i="60" s="1"/>
  <c r="O1275" i="60"/>
  <c r="M1275" i="60"/>
  <c r="N1275" i="60" s="1"/>
  <c r="O1274" i="60"/>
  <c r="M1274" i="60"/>
  <c r="N1274" i="60" s="1"/>
  <c r="O1273" i="60"/>
  <c r="M1273" i="60"/>
  <c r="N1273" i="60" s="1"/>
  <c r="O1272" i="60"/>
  <c r="M1272" i="60"/>
  <c r="N1272" i="60" s="1"/>
  <c r="O1271" i="60"/>
  <c r="M1271" i="60"/>
  <c r="N1271" i="60" s="1"/>
  <c r="O1270" i="60"/>
  <c r="M1270" i="60"/>
  <c r="N1270" i="60" s="1"/>
  <c r="O1269" i="60"/>
  <c r="M1269" i="60"/>
  <c r="N1269" i="60" s="1"/>
  <c r="O1268" i="60"/>
  <c r="M1268" i="60"/>
  <c r="N1268" i="60" s="1"/>
  <c r="O1267" i="60"/>
  <c r="M1267" i="60"/>
  <c r="N1267" i="60" s="1"/>
  <c r="O1266" i="60"/>
  <c r="M1266" i="60"/>
  <c r="N1266" i="60" s="1"/>
  <c r="O1265" i="60"/>
  <c r="M1265" i="60"/>
  <c r="N1265" i="60" s="1"/>
  <c r="O1264" i="60"/>
  <c r="M1264" i="60"/>
  <c r="N1264" i="60" s="1"/>
  <c r="O1263" i="60"/>
  <c r="M1263" i="60"/>
  <c r="N1263" i="60" s="1"/>
  <c r="O1262" i="60"/>
  <c r="M1262" i="60"/>
  <c r="N1262" i="60" s="1"/>
  <c r="O1261" i="60"/>
  <c r="M1261" i="60"/>
  <c r="N1261" i="60" s="1"/>
  <c r="O1260" i="60"/>
  <c r="M1260" i="60"/>
  <c r="N1260" i="60" s="1"/>
  <c r="O1259" i="60"/>
  <c r="M1259" i="60"/>
  <c r="N1259" i="60" s="1"/>
  <c r="O1258" i="60"/>
  <c r="M1258" i="60"/>
  <c r="N1258" i="60" s="1"/>
  <c r="O1257" i="60"/>
  <c r="M1257" i="60"/>
  <c r="N1257" i="60" s="1"/>
  <c r="O1256" i="60"/>
  <c r="M1256" i="60"/>
  <c r="N1256" i="60" s="1"/>
  <c r="O1255" i="60"/>
  <c r="M1255" i="60"/>
  <c r="N1255" i="60" s="1"/>
  <c r="O1254" i="60"/>
  <c r="M1254" i="60"/>
  <c r="N1254" i="60" s="1"/>
  <c r="O1253" i="60"/>
  <c r="M1253" i="60"/>
  <c r="N1253" i="60" s="1"/>
  <c r="O1252" i="60"/>
  <c r="M1252" i="60"/>
  <c r="N1252" i="60" s="1"/>
  <c r="O1251" i="60"/>
  <c r="M1251" i="60"/>
  <c r="N1251" i="60" s="1"/>
  <c r="O1250" i="60"/>
  <c r="M1250" i="60"/>
  <c r="N1250" i="60" s="1"/>
  <c r="O1249" i="60"/>
  <c r="M1249" i="60"/>
  <c r="N1249" i="60" s="1"/>
  <c r="O1248" i="60"/>
  <c r="M1248" i="60"/>
  <c r="N1248" i="60" s="1"/>
  <c r="O1247" i="60"/>
  <c r="M1247" i="60"/>
  <c r="N1247" i="60" s="1"/>
  <c r="O1246" i="60"/>
  <c r="M1246" i="60"/>
  <c r="N1246" i="60" s="1"/>
  <c r="O1245" i="60"/>
  <c r="M1245" i="60"/>
  <c r="N1245" i="60" s="1"/>
  <c r="O1244" i="60"/>
  <c r="M1244" i="60"/>
  <c r="N1244" i="60" s="1"/>
  <c r="O1243" i="60"/>
  <c r="M1243" i="60"/>
  <c r="N1243" i="60" s="1"/>
  <c r="O1242" i="60"/>
  <c r="M1242" i="60"/>
  <c r="N1242" i="60" s="1"/>
  <c r="O1241" i="60"/>
  <c r="M1241" i="60"/>
  <c r="N1241" i="60" s="1"/>
  <c r="O1240" i="60"/>
  <c r="M1240" i="60"/>
  <c r="N1240" i="60" s="1"/>
  <c r="O1239" i="60"/>
  <c r="M1239" i="60"/>
  <c r="N1239" i="60" s="1"/>
  <c r="O1238" i="60"/>
  <c r="M1238" i="60"/>
  <c r="N1238" i="60" s="1"/>
  <c r="O1237" i="60"/>
  <c r="M1237" i="60"/>
  <c r="N1237" i="60" s="1"/>
  <c r="O1236" i="60"/>
  <c r="M1236" i="60"/>
  <c r="N1236" i="60" s="1"/>
  <c r="O1235" i="60"/>
  <c r="M1235" i="60"/>
  <c r="N1235" i="60" s="1"/>
  <c r="O1234" i="60"/>
  <c r="M1234" i="60"/>
  <c r="N1234" i="60" s="1"/>
  <c r="O1233" i="60"/>
  <c r="M1233" i="60"/>
  <c r="N1233" i="60" s="1"/>
  <c r="O1232" i="60"/>
  <c r="M1232" i="60"/>
  <c r="N1232" i="60" s="1"/>
  <c r="O1231" i="60"/>
  <c r="M1231" i="60"/>
  <c r="N1231" i="60" s="1"/>
  <c r="O1230" i="60"/>
  <c r="M1230" i="60"/>
  <c r="N1230" i="60" s="1"/>
  <c r="O1229" i="60"/>
  <c r="M1229" i="60"/>
  <c r="N1229" i="60" s="1"/>
  <c r="O1228" i="60"/>
  <c r="M1228" i="60"/>
  <c r="N1228" i="60" s="1"/>
  <c r="O1227" i="60"/>
  <c r="M1227" i="60"/>
  <c r="N1227" i="60" s="1"/>
  <c r="O1226" i="60"/>
  <c r="M1226" i="60"/>
  <c r="N1226" i="60" s="1"/>
  <c r="O1225" i="60"/>
  <c r="M1225" i="60"/>
  <c r="N1225" i="60" s="1"/>
  <c r="O1224" i="60"/>
  <c r="M1224" i="60"/>
  <c r="N1224" i="60" s="1"/>
  <c r="O1223" i="60"/>
  <c r="M1223" i="60"/>
  <c r="N1223" i="60" s="1"/>
  <c r="O1222" i="60"/>
  <c r="M1222" i="60"/>
  <c r="N1222" i="60" s="1"/>
  <c r="O1221" i="60"/>
  <c r="M1221" i="60"/>
  <c r="N1221" i="60" s="1"/>
  <c r="O1220" i="60"/>
  <c r="M1220" i="60"/>
  <c r="N1220" i="60" s="1"/>
  <c r="O1219" i="60"/>
  <c r="M1219" i="60"/>
  <c r="N1219" i="60" s="1"/>
  <c r="O1218" i="60"/>
  <c r="M1218" i="60"/>
  <c r="N1218" i="60" s="1"/>
  <c r="O1217" i="60"/>
  <c r="M1217" i="60"/>
  <c r="N1217" i="60" s="1"/>
  <c r="O1216" i="60"/>
  <c r="M1216" i="60"/>
  <c r="N1216" i="60" s="1"/>
  <c r="O1215" i="60"/>
  <c r="M1215" i="60"/>
  <c r="N1215" i="60" s="1"/>
  <c r="O1214" i="60"/>
  <c r="M1214" i="60"/>
  <c r="N1214" i="60" s="1"/>
  <c r="O1213" i="60"/>
  <c r="M1213" i="60"/>
  <c r="N1213" i="60" s="1"/>
  <c r="O1212" i="60"/>
  <c r="M1212" i="60"/>
  <c r="N1212" i="60" s="1"/>
  <c r="O1211" i="60"/>
  <c r="M1211" i="60"/>
  <c r="N1211" i="60" s="1"/>
  <c r="O1210" i="60"/>
  <c r="M1210" i="60"/>
  <c r="N1210" i="60" s="1"/>
  <c r="O1209" i="60"/>
  <c r="M1209" i="60"/>
  <c r="N1209" i="60" s="1"/>
  <c r="O1208" i="60"/>
  <c r="M1208" i="60"/>
  <c r="N1208" i="60" s="1"/>
  <c r="O1207" i="60"/>
  <c r="M1207" i="60"/>
  <c r="N1207" i="60" s="1"/>
  <c r="O1206" i="60"/>
  <c r="M1206" i="60"/>
  <c r="N1206" i="60" s="1"/>
  <c r="O1205" i="60"/>
  <c r="M1205" i="60"/>
  <c r="N1205" i="60" s="1"/>
  <c r="O1204" i="60"/>
  <c r="M1204" i="60"/>
  <c r="N1204" i="60" s="1"/>
  <c r="O1203" i="60"/>
  <c r="M1203" i="60"/>
  <c r="N1203" i="60" s="1"/>
  <c r="O1202" i="60"/>
  <c r="M1202" i="60"/>
  <c r="N1202" i="60" s="1"/>
  <c r="O1201" i="60"/>
  <c r="M1201" i="60"/>
  <c r="N1201" i="60" s="1"/>
  <c r="O1200" i="60"/>
  <c r="M1200" i="60"/>
  <c r="N1200" i="60" s="1"/>
  <c r="O1199" i="60"/>
  <c r="M1199" i="60"/>
  <c r="N1199" i="60" s="1"/>
  <c r="O1198" i="60"/>
  <c r="M1198" i="60"/>
  <c r="N1198" i="60" s="1"/>
  <c r="O1197" i="60"/>
  <c r="M1197" i="60"/>
  <c r="N1197" i="60" s="1"/>
  <c r="O1196" i="60"/>
  <c r="M1196" i="60"/>
  <c r="N1196" i="60" s="1"/>
  <c r="O1195" i="60"/>
  <c r="M1195" i="60"/>
  <c r="N1195" i="60" s="1"/>
  <c r="O1194" i="60"/>
  <c r="M1194" i="60"/>
  <c r="N1194" i="60" s="1"/>
  <c r="O1193" i="60"/>
  <c r="M1193" i="60"/>
  <c r="N1193" i="60" s="1"/>
  <c r="O1192" i="60"/>
  <c r="M1192" i="60"/>
  <c r="N1192" i="60" s="1"/>
  <c r="O1191" i="60"/>
  <c r="M1191" i="60"/>
  <c r="N1191" i="60" s="1"/>
  <c r="O1190" i="60"/>
  <c r="M1190" i="60"/>
  <c r="N1190" i="60" s="1"/>
  <c r="O1189" i="60"/>
  <c r="M1189" i="60"/>
  <c r="N1189" i="60" s="1"/>
  <c r="O1188" i="60"/>
  <c r="M1188" i="60"/>
  <c r="N1188" i="60" s="1"/>
  <c r="O1187" i="60"/>
  <c r="M1187" i="60"/>
  <c r="N1187" i="60" s="1"/>
  <c r="O1186" i="60"/>
  <c r="M1186" i="60"/>
  <c r="N1186" i="60" s="1"/>
  <c r="O1185" i="60"/>
  <c r="M1185" i="60"/>
  <c r="N1185" i="60" s="1"/>
  <c r="O1184" i="60"/>
  <c r="M1184" i="60"/>
  <c r="N1184" i="60" s="1"/>
  <c r="O1183" i="60"/>
  <c r="M1183" i="60"/>
  <c r="N1183" i="60" s="1"/>
  <c r="O1182" i="60"/>
  <c r="M1182" i="60"/>
  <c r="N1182" i="60" s="1"/>
  <c r="O1181" i="60"/>
  <c r="M1181" i="60"/>
  <c r="N1181" i="60" s="1"/>
  <c r="O1180" i="60"/>
  <c r="M1180" i="60"/>
  <c r="N1180" i="60" s="1"/>
  <c r="O1179" i="60"/>
  <c r="M1179" i="60"/>
  <c r="N1179" i="60" s="1"/>
  <c r="O1178" i="60"/>
  <c r="M1178" i="60"/>
  <c r="N1178" i="60" s="1"/>
  <c r="O1177" i="60"/>
  <c r="M1177" i="60"/>
  <c r="N1177" i="60" s="1"/>
  <c r="O1176" i="60"/>
  <c r="M1176" i="60"/>
  <c r="N1176" i="60" s="1"/>
  <c r="O1175" i="60"/>
  <c r="M1175" i="60"/>
  <c r="N1175" i="60" s="1"/>
  <c r="O1174" i="60"/>
  <c r="M1174" i="60"/>
  <c r="N1174" i="60" s="1"/>
  <c r="O1173" i="60"/>
  <c r="M1173" i="60"/>
  <c r="N1173" i="60" s="1"/>
  <c r="O1172" i="60"/>
  <c r="M1172" i="60"/>
  <c r="N1172" i="60" s="1"/>
  <c r="O1171" i="60"/>
  <c r="M1171" i="60"/>
  <c r="N1171" i="60" s="1"/>
  <c r="O1170" i="60"/>
  <c r="M1170" i="60"/>
  <c r="N1170" i="60" s="1"/>
  <c r="O1169" i="60"/>
  <c r="M1169" i="60"/>
  <c r="N1169" i="60" s="1"/>
  <c r="O1168" i="60"/>
  <c r="M1168" i="60"/>
  <c r="N1168" i="60" s="1"/>
  <c r="O1167" i="60"/>
  <c r="M1167" i="60"/>
  <c r="N1167" i="60" s="1"/>
  <c r="O1166" i="60"/>
  <c r="M1166" i="60"/>
  <c r="N1166" i="60" s="1"/>
  <c r="O1165" i="60"/>
  <c r="M1165" i="60"/>
  <c r="N1165" i="60" s="1"/>
  <c r="O1164" i="60"/>
  <c r="M1164" i="60"/>
  <c r="N1164" i="60" s="1"/>
  <c r="O1163" i="60"/>
  <c r="M1163" i="60"/>
  <c r="N1163" i="60" s="1"/>
  <c r="O1162" i="60"/>
  <c r="M1162" i="60"/>
  <c r="N1162" i="60" s="1"/>
  <c r="O1161" i="60"/>
  <c r="M1161" i="60"/>
  <c r="N1161" i="60" s="1"/>
  <c r="O1160" i="60"/>
  <c r="M1160" i="60"/>
  <c r="N1160" i="60" s="1"/>
  <c r="O1159" i="60"/>
  <c r="M1159" i="60"/>
  <c r="N1159" i="60" s="1"/>
  <c r="O1158" i="60"/>
  <c r="M1158" i="60"/>
  <c r="N1158" i="60" s="1"/>
  <c r="O1157" i="60"/>
  <c r="M1157" i="60"/>
  <c r="N1157" i="60" s="1"/>
  <c r="O1156" i="60"/>
  <c r="M1156" i="60"/>
  <c r="N1156" i="60" s="1"/>
  <c r="O1155" i="60"/>
  <c r="M1155" i="60"/>
  <c r="N1155" i="60" s="1"/>
  <c r="O1154" i="60"/>
  <c r="M1154" i="60"/>
  <c r="N1154" i="60" s="1"/>
  <c r="O1153" i="60"/>
  <c r="M1153" i="60"/>
  <c r="N1153" i="60" s="1"/>
  <c r="O1152" i="60"/>
  <c r="M1152" i="60"/>
  <c r="N1152" i="60" s="1"/>
  <c r="O1151" i="60"/>
  <c r="M1151" i="60"/>
  <c r="N1151" i="60" s="1"/>
  <c r="O1150" i="60"/>
  <c r="M1150" i="60"/>
  <c r="N1150" i="60" s="1"/>
  <c r="O1149" i="60"/>
  <c r="M1149" i="60"/>
  <c r="N1149" i="60" s="1"/>
  <c r="O1148" i="60"/>
  <c r="M1148" i="60"/>
  <c r="N1148" i="60" s="1"/>
  <c r="O1147" i="60"/>
  <c r="M1147" i="60"/>
  <c r="N1147" i="60" s="1"/>
  <c r="O1146" i="60"/>
  <c r="M1146" i="60"/>
  <c r="N1146" i="60" s="1"/>
  <c r="O1145" i="60"/>
  <c r="M1145" i="60"/>
  <c r="N1145" i="60" s="1"/>
  <c r="O1144" i="60"/>
  <c r="M1144" i="60"/>
  <c r="N1144" i="60" s="1"/>
  <c r="O1143" i="60"/>
  <c r="M1143" i="60"/>
  <c r="N1143" i="60" s="1"/>
  <c r="O1142" i="60"/>
  <c r="M1142" i="60"/>
  <c r="N1142" i="60" s="1"/>
  <c r="O1141" i="60"/>
  <c r="M1141" i="60"/>
  <c r="N1141" i="60" s="1"/>
  <c r="O1140" i="60"/>
  <c r="M1140" i="60"/>
  <c r="N1140" i="60" s="1"/>
  <c r="O1139" i="60"/>
  <c r="M1139" i="60"/>
  <c r="N1139" i="60" s="1"/>
  <c r="O1138" i="60"/>
  <c r="M1138" i="60"/>
  <c r="N1138" i="60" s="1"/>
  <c r="O1137" i="60"/>
  <c r="M1137" i="60"/>
  <c r="N1137" i="60" s="1"/>
  <c r="O1136" i="60"/>
  <c r="M1136" i="60"/>
  <c r="N1136" i="60" s="1"/>
  <c r="O1135" i="60"/>
  <c r="M1135" i="60"/>
  <c r="N1135" i="60" s="1"/>
  <c r="O1134" i="60"/>
  <c r="M1134" i="60"/>
  <c r="N1134" i="60" s="1"/>
  <c r="O1133" i="60"/>
  <c r="M1133" i="60"/>
  <c r="N1133" i="60" s="1"/>
  <c r="O1132" i="60"/>
  <c r="M1132" i="60"/>
  <c r="N1132" i="60" s="1"/>
  <c r="O1131" i="60"/>
  <c r="M1131" i="60"/>
  <c r="N1131" i="60" s="1"/>
  <c r="O1130" i="60"/>
  <c r="M1130" i="60"/>
  <c r="N1130" i="60" s="1"/>
  <c r="O1129" i="60"/>
  <c r="M1129" i="60"/>
  <c r="N1129" i="60" s="1"/>
  <c r="O1128" i="60"/>
  <c r="M1128" i="60"/>
  <c r="N1128" i="60" s="1"/>
  <c r="O1127" i="60"/>
  <c r="M1127" i="60"/>
  <c r="N1127" i="60" s="1"/>
  <c r="O1126" i="60"/>
  <c r="M1126" i="60"/>
  <c r="N1126" i="60" s="1"/>
  <c r="O1125" i="60"/>
  <c r="M1125" i="60"/>
  <c r="N1125" i="60" s="1"/>
  <c r="O1124" i="60"/>
  <c r="M1124" i="60"/>
  <c r="N1124" i="60" s="1"/>
  <c r="O1123" i="60"/>
  <c r="M1123" i="60"/>
  <c r="N1123" i="60" s="1"/>
  <c r="O1122" i="60"/>
  <c r="M1122" i="60"/>
  <c r="N1122" i="60" s="1"/>
  <c r="O1121" i="60"/>
  <c r="M1121" i="60"/>
  <c r="N1121" i="60" s="1"/>
  <c r="O1120" i="60"/>
  <c r="M1120" i="60"/>
  <c r="N1120" i="60" s="1"/>
  <c r="O1119" i="60"/>
  <c r="M1119" i="60"/>
  <c r="N1119" i="60" s="1"/>
  <c r="O1118" i="60"/>
  <c r="M1118" i="60"/>
  <c r="N1118" i="60" s="1"/>
  <c r="O1117" i="60"/>
  <c r="M1117" i="60"/>
  <c r="N1117" i="60" s="1"/>
  <c r="O1116" i="60"/>
  <c r="M1116" i="60"/>
  <c r="N1116" i="60" s="1"/>
  <c r="O1115" i="60"/>
  <c r="M1115" i="60"/>
  <c r="N1115" i="60" s="1"/>
  <c r="O1114" i="60"/>
  <c r="M1114" i="60"/>
  <c r="N1114" i="60" s="1"/>
  <c r="O1113" i="60"/>
  <c r="M1113" i="60"/>
  <c r="N1113" i="60" s="1"/>
  <c r="O1112" i="60"/>
  <c r="M1112" i="60"/>
  <c r="N1112" i="60" s="1"/>
  <c r="O1111" i="60"/>
  <c r="M1111" i="60"/>
  <c r="N1111" i="60" s="1"/>
  <c r="O1110" i="60"/>
  <c r="M1110" i="60"/>
  <c r="N1110" i="60" s="1"/>
  <c r="O1109" i="60"/>
  <c r="M1109" i="60"/>
  <c r="N1109" i="60" s="1"/>
  <c r="O1108" i="60"/>
  <c r="M1108" i="60"/>
  <c r="N1108" i="60" s="1"/>
  <c r="O1107" i="60"/>
  <c r="M1107" i="60"/>
  <c r="N1107" i="60" s="1"/>
  <c r="O1106" i="60"/>
  <c r="M1106" i="60"/>
  <c r="N1106" i="60" s="1"/>
  <c r="O1105" i="60"/>
  <c r="M1105" i="60"/>
  <c r="N1105" i="60" s="1"/>
  <c r="O1104" i="60"/>
  <c r="M1104" i="60"/>
  <c r="N1104" i="60" s="1"/>
  <c r="O1103" i="60"/>
  <c r="M1103" i="60"/>
  <c r="N1103" i="60" s="1"/>
  <c r="O1102" i="60"/>
  <c r="M1102" i="60"/>
  <c r="N1102" i="60" s="1"/>
  <c r="O1101" i="60"/>
  <c r="M1101" i="60"/>
  <c r="N1101" i="60" s="1"/>
  <c r="O1100" i="60"/>
  <c r="M1100" i="60"/>
  <c r="N1100" i="60" s="1"/>
  <c r="O1099" i="60"/>
  <c r="M1099" i="60"/>
  <c r="N1099" i="60" s="1"/>
  <c r="O1098" i="60"/>
  <c r="M1098" i="60"/>
  <c r="N1098" i="60" s="1"/>
  <c r="O1097" i="60"/>
  <c r="M1097" i="60"/>
  <c r="N1097" i="60" s="1"/>
  <c r="O1096" i="60"/>
  <c r="M1096" i="60"/>
  <c r="N1096" i="60" s="1"/>
  <c r="O1095" i="60"/>
  <c r="M1095" i="60"/>
  <c r="N1095" i="60" s="1"/>
  <c r="O1094" i="60"/>
  <c r="M1094" i="60"/>
  <c r="N1094" i="60" s="1"/>
  <c r="O1093" i="60"/>
  <c r="M1093" i="60"/>
  <c r="N1093" i="60" s="1"/>
  <c r="O1092" i="60"/>
  <c r="M1092" i="60"/>
  <c r="N1092" i="60" s="1"/>
  <c r="O1091" i="60"/>
  <c r="M1091" i="60"/>
  <c r="N1091" i="60" s="1"/>
  <c r="O1090" i="60"/>
  <c r="M1090" i="60"/>
  <c r="N1090" i="60" s="1"/>
  <c r="O1089" i="60"/>
  <c r="M1089" i="60"/>
  <c r="N1089" i="60" s="1"/>
  <c r="O1088" i="60"/>
  <c r="M1088" i="60"/>
  <c r="N1088" i="60" s="1"/>
  <c r="O1087" i="60"/>
  <c r="M1087" i="60"/>
  <c r="N1087" i="60" s="1"/>
  <c r="O1086" i="60"/>
  <c r="M1086" i="60"/>
  <c r="N1086" i="60" s="1"/>
  <c r="O1085" i="60"/>
  <c r="M1085" i="60"/>
  <c r="N1085" i="60" s="1"/>
  <c r="O1084" i="60"/>
  <c r="M1084" i="60"/>
  <c r="N1084" i="60" s="1"/>
  <c r="O1083" i="60"/>
  <c r="M1083" i="60"/>
  <c r="N1083" i="60" s="1"/>
  <c r="O1082" i="60"/>
  <c r="M1082" i="60"/>
  <c r="N1082" i="60" s="1"/>
  <c r="O1081" i="60"/>
  <c r="M1081" i="60"/>
  <c r="N1081" i="60" s="1"/>
  <c r="O1080" i="60"/>
  <c r="M1080" i="60"/>
  <c r="N1080" i="60" s="1"/>
  <c r="O1079" i="60"/>
  <c r="M1079" i="60"/>
  <c r="N1079" i="60" s="1"/>
  <c r="O1078" i="60"/>
  <c r="M1078" i="60"/>
  <c r="N1078" i="60" s="1"/>
  <c r="O1077" i="60"/>
  <c r="M1077" i="60"/>
  <c r="N1077" i="60" s="1"/>
  <c r="O1076" i="60"/>
  <c r="M1076" i="60"/>
  <c r="N1076" i="60" s="1"/>
  <c r="O1075" i="60"/>
  <c r="M1075" i="60"/>
  <c r="N1075" i="60" s="1"/>
  <c r="O1074" i="60"/>
  <c r="M1074" i="60"/>
  <c r="N1074" i="60" s="1"/>
  <c r="O1073" i="60"/>
  <c r="M1073" i="60"/>
  <c r="N1073" i="60" s="1"/>
  <c r="O1072" i="60"/>
  <c r="M1072" i="60"/>
  <c r="N1072" i="60" s="1"/>
  <c r="O1071" i="60"/>
  <c r="M1071" i="60"/>
  <c r="N1071" i="60" s="1"/>
  <c r="O1070" i="60"/>
  <c r="M1070" i="60"/>
  <c r="N1070" i="60" s="1"/>
  <c r="O1069" i="60"/>
  <c r="M1069" i="60"/>
  <c r="N1069" i="60" s="1"/>
  <c r="O1068" i="60"/>
  <c r="M1068" i="60"/>
  <c r="N1068" i="60" s="1"/>
  <c r="O1067" i="60"/>
  <c r="M1067" i="60"/>
  <c r="N1067" i="60" s="1"/>
  <c r="O1066" i="60"/>
  <c r="M1066" i="60"/>
  <c r="N1066" i="60" s="1"/>
  <c r="O1065" i="60"/>
  <c r="M1065" i="60"/>
  <c r="N1065" i="60" s="1"/>
  <c r="O1064" i="60"/>
  <c r="M1064" i="60"/>
  <c r="N1064" i="60" s="1"/>
  <c r="O1063" i="60"/>
  <c r="M1063" i="60"/>
  <c r="N1063" i="60" s="1"/>
  <c r="O1062" i="60"/>
  <c r="M1062" i="60"/>
  <c r="N1062" i="60" s="1"/>
  <c r="O1061" i="60"/>
  <c r="M1061" i="60"/>
  <c r="N1061" i="60" s="1"/>
  <c r="O1060" i="60"/>
  <c r="M1060" i="60"/>
  <c r="N1060" i="60" s="1"/>
  <c r="O1059" i="60"/>
  <c r="M1059" i="60"/>
  <c r="N1059" i="60" s="1"/>
  <c r="O1058" i="60"/>
  <c r="M1058" i="60"/>
  <c r="N1058" i="60" s="1"/>
  <c r="O1057" i="60"/>
  <c r="M1057" i="60"/>
  <c r="N1057" i="60" s="1"/>
  <c r="O1056" i="60"/>
  <c r="M1056" i="60"/>
  <c r="N1056" i="60" s="1"/>
  <c r="O1055" i="60"/>
  <c r="M1055" i="60"/>
  <c r="N1055" i="60" s="1"/>
  <c r="O1054" i="60"/>
  <c r="M1054" i="60"/>
  <c r="N1054" i="60" s="1"/>
  <c r="O1053" i="60"/>
  <c r="M1053" i="60"/>
  <c r="N1053" i="60" s="1"/>
  <c r="O1052" i="60"/>
  <c r="M1052" i="60"/>
  <c r="N1052" i="60" s="1"/>
  <c r="O1051" i="60"/>
  <c r="M1051" i="60"/>
  <c r="N1051" i="60" s="1"/>
  <c r="O1050" i="60"/>
  <c r="M1050" i="60"/>
  <c r="N1050" i="60" s="1"/>
  <c r="O1049" i="60"/>
  <c r="M1049" i="60"/>
  <c r="N1049" i="60" s="1"/>
  <c r="O1048" i="60"/>
  <c r="M1048" i="60"/>
  <c r="N1048" i="60" s="1"/>
  <c r="O1047" i="60"/>
  <c r="M1047" i="60"/>
  <c r="N1047" i="60" s="1"/>
  <c r="O1046" i="60"/>
  <c r="M1046" i="60"/>
  <c r="N1046" i="60" s="1"/>
  <c r="O1045" i="60"/>
  <c r="M1045" i="60"/>
  <c r="N1045" i="60" s="1"/>
  <c r="O1044" i="60"/>
  <c r="M1044" i="60"/>
  <c r="N1044" i="60" s="1"/>
  <c r="O1043" i="60"/>
  <c r="M1043" i="60"/>
  <c r="N1043" i="60" s="1"/>
  <c r="O1042" i="60"/>
  <c r="M1042" i="60"/>
  <c r="N1042" i="60" s="1"/>
  <c r="O1041" i="60"/>
  <c r="M1041" i="60"/>
  <c r="N1041" i="60" s="1"/>
  <c r="O1040" i="60"/>
  <c r="M1040" i="60"/>
  <c r="N1040" i="60" s="1"/>
  <c r="O1039" i="60"/>
  <c r="M1039" i="60"/>
  <c r="N1039" i="60" s="1"/>
  <c r="O1038" i="60"/>
  <c r="M1038" i="60"/>
  <c r="N1038" i="60" s="1"/>
  <c r="O1037" i="60"/>
  <c r="M1037" i="60"/>
  <c r="N1037" i="60" s="1"/>
  <c r="O1036" i="60"/>
  <c r="M1036" i="60"/>
  <c r="N1036" i="60" s="1"/>
  <c r="O1035" i="60"/>
  <c r="M1035" i="60"/>
  <c r="N1035" i="60" s="1"/>
  <c r="O1034" i="60"/>
  <c r="M1034" i="60"/>
  <c r="N1034" i="60" s="1"/>
  <c r="O1033" i="60"/>
  <c r="M1033" i="60"/>
  <c r="N1033" i="60" s="1"/>
  <c r="O1032" i="60"/>
  <c r="M1032" i="60"/>
  <c r="N1032" i="60" s="1"/>
  <c r="O1031" i="60"/>
  <c r="M1031" i="60"/>
  <c r="N1031" i="60" s="1"/>
  <c r="O1030" i="60"/>
  <c r="M1030" i="60"/>
  <c r="N1030" i="60" s="1"/>
  <c r="O1029" i="60"/>
  <c r="M1029" i="60"/>
  <c r="N1029" i="60" s="1"/>
  <c r="O1028" i="60"/>
  <c r="M1028" i="60"/>
  <c r="N1028" i="60" s="1"/>
  <c r="O1027" i="60"/>
  <c r="M1027" i="60"/>
  <c r="N1027" i="60" s="1"/>
  <c r="O1026" i="60"/>
  <c r="M1026" i="60"/>
  <c r="N1026" i="60" s="1"/>
  <c r="O1025" i="60"/>
  <c r="M1025" i="60"/>
  <c r="N1025" i="60" s="1"/>
  <c r="O1024" i="60"/>
  <c r="M1024" i="60"/>
  <c r="N1024" i="60" s="1"/>
  <c r="O1023" i="60"/>
  <c r="M1023" i="60"/>
  <c r="N1023" i="60" s="1"/>
  <c r="O1022" i="60"/>
  <c r="M1022" i="60"/>
  <c r="N1022" i="60" s="1"/>
  <c r="O1021" i="60"/>
  <c r="M1021" i="60"/>
  <c r="N1021" i="60" s="1"/>
  <c r="O1020" i="60"/>
  <c r="M1020" i="60"/>
  <c r="N1020" i="60" s="1"/>
  <c r="O1019" i="60"/>
  <c r="M1019" i="60"/>
  <c r="N1019" i="60" s="1"/>
  <c r="O1018" i="60"/>
  <c r="M1018" i="60"/>
  <c r="N1018" i="60" s="1"/>
  <c r="O1017" i="60"/>
  <c r="M1017" i="60"/>
  <c r="N1017" i="60" s="1"/>
  <c r="O1016" i="60"/>
  <c r="M1016" i="60"/>
  <c r="N1016" i="60" s="1"/>
  <c r="O1015" i="60"/>
  <c r="M1015" i="60"/>
  <c r="N1015" i="60" s="1"/>
  <c r="O1014" i="60"/>
  <c r="M1014" i="60"/>
  <c r="N1014" i="60" s="1"/>
  <c r="O1013" i="60"/>
  <c r="M1013" i="60"/>
  <c r="N1013" i="60" s="1"/>
  <c r="O1012" i="60"/>
  <c r="M1012" i="60"/>
  <c r="N1012" i="60" s="1"/>
  <c r="O1011" i="60"/>
  <c r="M1011" i="60"/>
  <c r="N1011" i="60" s="1"/>
  <c r="O1010" i="60"/>
  <c r="M1010" i="60"/>
  <c r="N1010" i="60" s="1"/>
  <c r="O1009" i="60"/>
  <c r="M1009" i="60"/>
  <c r="N1009" i="60" s="1"/>
  <c r="O1008" i="60"/>
  <c r="M1008" i="60"/>
  <c r="N1008" i="60" s="1"/>
  <c r="O1007" i="60"/>
  <c r="M1007" i="60"/>
  <c r="N1007" i="60" s="1"/>
  <c r="O1006" i="60"/>
  <c r="M1006" i="60"/>
  <c r="N1006" i="60" s="1"/>
  <c r="O1005" i="60"/>
  <c r="M1005" i="60"/>
  <c r="N1005" i="60" s="1"/>
  <c r="O1004" i="60"/>
  <c r="M1004" i="60"/>
  <c r="N1004" i="60" s="1"/>
  <c r="O1003" i="60"/>
  <c r="M1003" i="60"/>
  <c r="N1003" i="60" s="1"/>
  <c r="O1002" i="60"/>
  <c r="M1002" i="60"/>
  <c r="N1002" i="60" s="1"/>
  <c r="O1001" i="60"/>
  <c r="M1001" i="60"/>
  <c r="N1001" i="60" s="1"/>
  <c r="O1000" i="60"/>
  <c r="M1000" i="60"/>
  <c r="N1000" i="60" s="1"/>
  <c r="O999" i="60"/>
  <c r="M999" i="60"/>
  <c r="N999" i="60" s="1"/>
  <c r="O998" i="60"/>
  <c r="M998" i="60"/>
  <c r="N998" i="60" s="1"/>
  <c r="O997" i="60"/>
  <c r="M997" i="60"/>
  <c r="N997" i="60" s="1"/>
  <c r="O996" i="60"/>
  <c r="M996" i="60"/>
  <c r="N996" i="60" s="1"/>
  <c r="O995" i="60"/>
  <c r="M995" i="60"/>
  <c r="N995" i="60" s="1"/>
  <c r="O994" i="60"/>
  <c r="M994" i="60"/>
  <c r="N994" i="60" s="1"/>
  <c r="O993" i="60"/>
  <c r="M993" i="60"/>
  <c r="N993" i="60" s="1"/>
  <c r="O992" i="60"/>
  <c r="M992" i="60"/>
  <c r="N992" i="60" s="1"/>
  <c r="O991" i="60"/>
  <c r="M991" i="60"/>
  <c r="N991" i="60" s="1"/>
  <c r="O990" i="60"/>
  <c r="M990" i="60"/>
  <c r="N990" i="60" s="1"/>
  <c r="O989" i="60"/>
  <c r="M989" i="60"/>
  <c r="N989" i="60" s="1"/>
  <c r="O988" i="60"/>
  <c r="M988" i="60"/>
  <c r="N988" i="60" s="1"/>
  <c r="O987" i="60"/>
  <c r="M987" i="60"/>
  <c r="N987" i="60" s="1"/>
  <c r="O986" i="60"/>
  <c r="M986" i="60"/>
  <c r="N986" i="60" s="1"/>
  <c r="O985" i="60"/>
  <c r="M985" i="60"/>
  <c r="N985" i="60" s="1"/>
  <c r="O984" i="60"/>
  <c r="M984" i="60"/>
  <c r="N984" i="60" s="1"/>
  <c r="O983" i="60"/>
  <c r="M983" i="60"/>
  <c r="N983" i="60" s="1"/>
  <c r="O982" i="60"/>
  <c r="M982" i="60"/>
  <c r="N982" i="60" s="1"/>
  <c r="O981" i="60"/>
  <c r="M981" i="60"/>
  <c r="N981" i="60" s="1"/>
  <c r="O980" i="60"/>
  <c r="M980" i="60"/>
  <c r="N980" i="60" s="1"/>
  <c r="O979" i="60"/>
  <c r="M979" i="60"/>
  <c r="N979" i="60" s="1"/>
  <c r="O978" i="60"/>
  <c r="M978" i="60"/>
  <c r="N978" i="60" s="1"/>
  <c r="O977" i="60"/>
  <c r="M977" i="60"/>
  <c r="N977" i="60" s="1"/>
  <c r="O976" i="60"/>
  <c r="M976" i="60"/>
  <c r="N976" i="60" s="1"/>
  <c r="O975" i="60"/>
  <c r="M975" i="60"/>
  <c r="N975" i="60" s="1"/>
  <c r="O974" i="60"/>
  <c r="M974" i="60"/>
  <c r="N974" i="60" s="1"/>
  <c r="O973" i="60"/>
  <c r="M973" i="60"/>
  <c r="N973" i="60" s="1"/>
  <c r="O972" i="60"/>
  <c r="M972" i="60"/>
  <c r="N972" i="60" s="1"/>
  <c r="O971" i="60"/>
  <c r="M971" i="60"/>
  <c r="N971" i="60" s="1"/>
  <c r="O970" i="60"/>
  <c r="M970" i="60"/>
  <c r="N970" i="60" s="1"/>
  <c r="O969" i="60"/>
  <c r="M969" i="60"/>
  <c r="N969" i="60" s="1"/>
  <c r="O968" i="60"/>
  <c r="M968" i="60"/>
  <c r="N968" i="60" s="1"/>
  <c r="O967" i="60"/>
  <c r="M967" i="60"/>
  <c r="N967" i="60" s="1"/>
  <c r="O966" i="60"/>
  <c r="M966" i="60"/>
  <c r="N966" i="60" s="1"/>
  <c r="O965" i="60"/>
  <c r="M965" i="60"/>
  <c r="N965" i="60" s="1"/>
  <c r="O964" i="60"/>
  <c r="M964" i="60"/>
  <c r="N964" i="60" s="1"/>
  <c r="O963" i="60"/>
  <c r="M963" i="60"/>
  <c r="N963" i="60" s="1"/>
  <c r="O962" i="60"/>
  <c r="M962" i="60"/>
  <c r="N962" i="60" s="1"/>
  <c r="O961" i="60"/>
  <c r="M961" i="60"/>
  <c r="N961" i="60" s="1"/>
  <c r="O960" i="60"/>
  <c r="M960" i="60"/>
  <c r="N960" i="60" s="1"/>
  <c r="O959" i="60"/>
  <c r="M959" i="60"/>
  <c r="N959" i="60" s="1"/>
  <c r="O958" i="60"/>
  <c r="M958" i="60"/>
  <c r="N958" i="60" s="1"/>
  <c r="O957" i="60"/>
  <c r="M957" i="60"/>
  <c r="N957" i="60" s="1"/>
  <c r="O956" i="60"/>
  <c r="M956" i="60"/>
  <c r="N956" i="60" s="1"/>
  <c r="O955" i="60"/>
  <c r="M955" i="60"/>
  <c r="N955" i="60" s="1"/>
  <c r="O954" i="60"/>
  <c r="M954" i="60"/>
  <c r="N954" i="60" s="1"/>
  <c r="O953" i="60"/>
  <c r="M953" i="60"/>
  <c r="N953" i="60" s="1"/>
  <c r="O952" i="60"/>
  <c r="M952" i="60"/>
  <c r="N952" i="60" s="1"/>
  <c r="O951" i="60"/>
  <c r="M951" i="60"/>
  <c r="N951" i="60" s="1"/>
  <c r="O950" i="60"/>
  <c r="M950" i="60"/>
  <c r="N950" i="60" s="1"/>
  <c r="O949" i="60"/>
  <c r="M949" i="60"/>
  <c r="N949" i="60" s="1"/>
  <c r="O948" i="60"/>
  <c r="M948" i="60"/>
  <c r="N948" i="60" s="1"/>
  <c r="O947" i="60"/>
  <c r="M947" i="60"/>
  <c r="N947" i="60" s="1"/>
  <c r="O946" i="60"/>
  <c r="M946" i="60"/>
  <c r="N946" i="60" s="1"/>
  <c r="O945" i="60"/>
  <c r="M945" i="60"/>
  <c r="N945" i="60" s="1"/>
  <c r="O944" i="60"/>
  <c r="M944" i="60"/>
  <c r="N944" i="60" s="1"/>
  <c r="O943" i="60"/>
  <c r="M943" i="60"/>
  <c r="N943" i="60" s="1"/>
  <c r="O942" i="60"/>
  <c r="M942" i="60"/>
  <c r="N942" i="60" s="1"/>
  <c r="O941" i="60"/>
  <c r="M941" i="60"/>
  <c r="N941" i="60" s="1"/>
  <c r="O940" i="60"/>
  <c r="M940" i="60"/>
  <c r="N940" i="60" s="1"/>
  <c r="O939" i="60"/>
  <c r="M939" i="60"/>
  <c r="N939" i="60" s="1"/>
  <c r="O938" i="60"/>
  <c r="M938" i="60"/>
  <c r="N938" i="60" s="1"/>
  <c r="O937" i="60"/>
  <c r="M937" i="60"/>
  <c r="N937" i="60" s="1"/>
  <c r="O936" i="60"/>
  <c r="M936" i="60"/>
  <c r="N936" i="60" s="1"/>
  <c r="O935" i="60"/>
  <c r="M935" i="60"/>
  <c r="N935" i="60" s="1"/>
  <c r="O934" i="60"/>
  <c r="M934" i="60"/>
  <c r="N934" i="60" s="1"/>
  <c r="O933" i="60"/>
  <c r="M933" i="60"/>
  <c r="N933" i="60" s="1"/>
  <c r="O932" i="60"/>
  <c r="M932" i="60"/>
  <c r="N932" i="60" s="1"/>
  <c r="O931" i="60"/>
  <c r="M931" i="60"/>
  <c r="N931" i="60" s="1"/>
  <c r="O930" i="60"/>
  <c r="M930" i="60"/>
  <c r="N930" i="60" s="1"/>
  <c r="O929" i="60"/>
  <c r="M929" i="60"/>
  <c r="N929" i="60" s="1"/>
  <c r="O928" i="60"/>
  <c r="M928" i="60"/>
  <c r="N928" i="60" s="1"/>
  <c r="O927" i="60"/>
  <c r="M927" i="60"/>
  <c r="N927" i="60" s="1"/>
  <c r="O926" i="60"/>
  <c r="M926" i="60"/>
  <c r="N926" i="60" s="1"/>
  <c r="O925" i="60"/>
  <c r="M925" i="60"/>
  <c r="N925" i="60" s="1"/>
  <c r="O924" i="60"/>
  <c r="M924" i="60"/>
  <c r="N924" i="60" s="1"/>
  <c r="O923" i="60"/>
  <c r="M923" i="60"/>
  <c r="N923" i="60" s="1"/>
  <c r="O922" i="60"/>
  <c r="M922" i="60"/>
  <c r="N922" i="60" s="1"/>
  <c r="O921" i="60"/>
  <c r="M921" i="60"/>
  <c r="N921" i="60" s="1"/>
  <c r="O920" i="60"/>
  <c r="M920" i="60"/>
  <c r="N920" i="60" s="1"/>
  <c r="O919" i="60"/>
  <c r="M919" i="60"/>
  <c r="N919" i="60" s="1"/>
  <c r="O918" i="60"/>
  <c r="M918" i="60"/>
  <c r="N918" i="60" s="1"/>
  <c r="O917" i="60"/>
  <c r="M917" i="60"/>
  <c r="N917" i="60" s="1"/>
  <c r="O916" i="60"/>
  <c r="M916" i="60"/>
  <c r="N916" i="60" s="1"/>
  <c r="O915" i="60"/>
  <c r="M915" i="60"/>
  <c r="N915" i="60" s="1"/>
  <c r="O914" i="60"/>
  <c r="M914" i="60"/>
  <c r="N914" i="60" s="1"/>
  <c r="O913" i="60"/>
  <c r="M913" i="60"/>
  <c r="N913" i="60" s="1"/>
  <c r="O912" i="60"/>
  <c r="M912" i="60"/>
  <c r="N912" i="60" s="1"/>
  <c r="O911" i="60"/>
  <c r="M911" i="60"/>
  <c r="N911" i="60" s="1"/>
  <c r="O910" i="60"/>
  <c r="M910" i="60"/>
  <c r="N910" i="60" s="1"/>
  <c r="O909" i="60"/>
  <c r="M909" i="60"/>
  <c r="N909" i="60" s="1"/>
  <c r="O908" i="60"/>
  <c r="M908" i="60"/>
  <c r="N908" i="60" s="1"/>
  <c r="O907" i="60"/>
  <c r="M907" i="60"/>
  <c r="N907" i="60" s="1"/>
  <c r="O906" i="60"/>
  <c r="M906" i="60"/>
  <c r="N906" i="60" s="1"/>
  <c r="O905" i="60"/>
  <c r="M905" i="60"/>
  <c r="N905" i="60" s="1"/>
  <c r="O904" i="60"/>
  <c r="M904" i="60"/>
  <c r="N904" i="60" s="1"/>
  <c r="O903" i="60"/>
  <c r="M903" i="60"/>
  <c r="N903" i="60" s="1"/>
  <c r="O902" i="60"/>
  <c r="M902" i="60"/>
  <c r="N902" i="60" s="1"/>
  <c r="O901" i="60"/>
  <c r="M901" i="60"/>
  <c r="N901" i="60" s="1"/>
  <c r="O900" i="60"/>
  <c r="M900" i="60"/>
  <c r="N900" i="60" s="1"/>
  <c r="O899" i="60"/>
  <c r="M899" i="60"/>
  <c r="N899" i="60" s="1"/>
  <c r="O898" i="60"/>
  <c r="M898" i="60"/>
  <c r="N898" i="60" s="1"/>
  <c r="O897" i="60"/>
  <c r="M897" i="60"/>
  <c r="N897" i="60" s="1"/>
  <c r="O896" i="60"/>
  <c r="M896" i="60"/>
  <c r="N896" i="60" s="1"/>
  <c r="O895" i="60"/>
  <c r="M895" i="60"/>
  <c r="N895" i="60" s="1"/>
  <c r="O894" i="60"/>
  <c r="M894" i="60"/>
  <c r="N894" i="60" s="1"/>
  <c r="O893" i="60"/>
  <c r="M893" i="60"/>
  <c r="N893" i="60" s="1"/>
  <c r="O892" i="60"/>
  <c r="M892" i="60"/>
  <c r="N892" i="60" s="1"/>
  <c r="O891" i="60"/>
  <c r="M891" i="60"/>
  <c r="N891" i="60" s="1"/>
  <c r="O890" i="60"/>
  <c r="M890" i="60"/>
  <c r="N890" i="60" s="1"/>
  <c r="O889" i="60"/>
  <c r="M889" i="60"/>
  <c r="N889" i="60" s="1"/>
  <c r="O888" i="60"/>
  <c r="M888" i="60"/>
  <c r="N888" i="60" s="1"/>
  <c r="O887" i="60"/>
  <c r="M887" i="60"/>
  <c r="N887" i="60" s="1"/>
  <c r="O886" i="60"/>
  <c r="M886" i="60"/>
  <c r="N886" i="60" s="1"/>
  <c r="O885" i="60"/>
  <c r="M885" i="60"/>
  <c r="N885" i="60" s="1"/>
  <c r="O884" i="60"/>
  <c r="M884" i="60"/>
  <c r="N884" i="60" s="1"/>
  <c r="O883" i="60"/>
  <c r="M883" i="60"/>
  <c r="N883" i="60" s="1"/>
  <c r="O882" i="60"/>
  <c r="M882" i="60"/>
  <c r="N882" i="60" s="1"/>
  <c r="O881" i="60"/>
  <c r="M881" i="60"/>
  <c r="N881" i="60" s="1"/>
  <c r="O880" i="60"/>
  <c r="M880" i="60"/>
  <c r="N880" i="60" s="1"/>
  <c r="O879" i="60"/>
  <c r="M879" i="60"/>
  <c r="N879" i="60" s="1"/>
  <c r="O878" i="60"/>
  <c r="M878" i="60"/>
  <c r="N878" i="60" s="1"/>
  <c r="O877" i="60"/>
  <c r="M877" i="60"/>
  <c r="N877" i="60" s="1"/>
  <c r="O876" i="60"/>
  <c r="M876" i="60"/>
  <c r="N876" i="60" s="1"/>
  <c r="O875" i="60"/>
  <c r="M875" i="60"/>
  <c r="N875" i="60" s="1"/>
  <c r="O874" i="60"/>
  <c r="M874" i="60"/>
  <c r="N874" i="60" s="1"/>
  <c r="O873" i="60"/>
  <c r="M873" i="60"/>
  <c r="N873" i="60" s="1"/>
  <c r="O872" i="60"/>
  <c r="M872" i="60"/>
  <c r="N872" i="60" s="1"/>
  <c r="O871" i="60"/>
  <c r="M871" i="60"/>
  <c r="N871" i="60" s="1"/>
  <c r="O870" i="60"/>
  <c r="M870" i="60"/>
  <c r="N870" i="60" s="1"/>
  <c r="O869" i="60"/>
  <c r="M869" i="60"/>
  <c r="N869" i="60" s="1"/>
  <c r="O868" i="60"/>
  <c r="M868" i="60"/>
  <c r="N868" i="60" s="1"/>
  <c r="O867" i="60"/>
  <c r="M867" i="60"/>
  <c r="N867" i="60" s="1"/>
  <c r="O866" i="60"/>
  <c r="M866" i="60"/>
  <c r="N866" i="60" s="1"/>
  <c r="O865" i="60"/>
  <c r="M865" i="60"/>
  <c r="N865" i="60" s="1"/>
  <c r="O864" i="60"/>
  <c r="M864" i="60"/>
  <c r="N864" i="60" s="1"/>
  <c r="O863" i="60"/>
  <c r="M863" i="60"/>
  <c r="N863" i="60" s="1"/>
  <c r="O862" i="60"/>
  <c r="M862" i="60"/>
  <c r="N862" i="60" s="1"/>
  <c r="O861" i="60"/>
  <c r="M861" i="60"/>
  <c r="N861" i="60" s="1"/>
  <c r="O860" i="60"/>
  <c r="M860" i="60"/>
  <c r="N860" i="60" s="1"/>
  <c r="O859" i="60"/>
  <c r="M859" i="60"/>
  <c r="N859" i="60" s="1"/>
  <c r="O858" i="60"/>
  <c r="M858" i="60"/>
  <c r="N858" i="60" s="1"/>
  <c r="O857" i="60"/>
  <c r="M857" i="60"/>
  <c r="N857" i="60" s="1"/>
  <c r="O856" i="60"/>
  <c r="M856" i="60"/>
  <c r="N856" i="60" s="1"/>
  <c r="O855" i="60"/>
  <c r="M855" i="60"/>
  <c r="N855" i="60" s="1"/>
  <c r="O854" i="60"/>
  <c r="M854" i="60"/>
  <c r="N854" i="60" s="1"/>
  <c r="O853" i="60"/>
  <c r="M853" i="60"/>
  <c r="N853" i="60" s="1"/>
  <c r="O852" i="60"/>
  <c r="M852" i="60"/>
  <c r="N852" i="60" s="1"/>
  <c r="O851" i="60"/>
  <c r="M851" i="60"/>
  <c r="N851" i="60" s="1"/>
  <c r="O850" i="60"/>
  <c r="M850" i="60"/>
  <c r="N850" i="60" s="1"/>
  <c r="O849" i="60"/>
  <c r="M849" i="60"/>
  <c r="N849" i="60" s="1"/>
  <c r="O848" i="60"/>
  <c r="M848" i="60"/>
  <c r="N848" i="60" s="1"/>
  <c r="O847" i="60"/>
  <c r="M847" i="60"/>
  <c r="N847" i="60" s="1"/>
  <c r="O846" i="60"/>
  <c r="M846" i="60"/>
  <c r="N846" i="60" s="1"/>
  <c r="O845" i="60"/>
  <c r="M845" i="60"/>
  <c r="N845" i="60" s="1"/>
  <c r="O844" i="60"/>
  <c r="M844" i="60"/>
  <c r="N844" i="60" s="1"/>
  <c r="O843" i="60"/>
  <c r="M843" i="60"/>
  <c r="N843" i="60" s="1"/>
  <c r="O842" i="60"/>
  <c r="M842" i="60"/>
  <c r="N842" i="60" s="1"/>
  <c r="O841" i="60"/>
  <c r="M841" i="60"/>
  <c r="N841" i="60" s="1"/>
  <c r="O840" i="60"/>
  <c r="M840" i="60"/>
  <c r="N840" i="60" s="1"/>
  <c r="O839" i="60"/>
  <c r="M839" i="60"/>
  <c r="N839" i="60" s="1"/>
  <c r="O838" i="60"/>
  <c r="M838" i="60"/>
  <c r="N838" i="60" s="1"/>
  <c r="O837" i="60"/>
  <c r="M837" i="60"/>
  <c r="N837" i="60" s="1"/>
  <c r="O836" i="60"/>
  <c r="M836" i="60"/>
  <c r="N836" i="60" s="1"/>
  <c r="O835" i="60"/>
  <c r="M835" i="60"/>
  <c r="N835" i="60" s="1"/>
  <c r="O834" i="60"/>
  <c r="M834" i="60"/>
  <c r="N834" i="60" s="1"/>
  <c r="O833" i="60"/>
  <c r="M833" i="60"/>
  <c r="N833" i="60" s="1"/>
  <c r="O832" i="60"/>
  <c r="M832" i="60"/>
  <c r="N832" i="60" s="1"/>
  <c r="O831" i="60"/>
  <c r="M831" i="60"/>
  <c r="N831" i="60" s="1"/>
  <c r="O830" i="60"/>
  <c r="M830" i="60"/>
  <c r="N830" i="60" s="1"/>
  <c r="O829" i="60"/>
  <c r="M829" i="60"/>
  <c r="N829" i="60" s="1"/>
  <c r="O828" i="60"/>
  <c r="M828" i="60"/>
  <c r="N828" i="60" s="1"/>
  <c r="O827" i="60"/>
  <c r="M827" i="60"/>
  <c r="N827" i="60" s="1"/>
  <c r="O826" i="60"/>
  <c r="M826" i="60"/>
  <c r="N826" i="60" s="1"/>
  <c r="O825" i="60"/>
  <c r="M825" i="60"/>
  <c r="N825" i="60" s="1"/>
  <c r="O824" i="60"/>
  <c r="M824" i="60"/>
  <c r="N824" i="60" s="1"/>
  <c r="O823" i="60"/>
  <c r="M823" i="60"/>
  <c r="N823" i="60" s="1"/>
  <c r="O822" i="60"/>
  <c r="M822" i="60"/>
  <c r="N822" i="60" s="1"/>
  <c r="O821" i="60"/>
  <c r="M821" i="60"/>
  <c r="N821" i="60" s="1"/>
  <c r="O820" i="60"/>
  <c r="M820" i="60"/>
  <c r="N820" i="60" s="1"/>
  <c r="O819" i="60"/>
  <c r="M819" i="60"/>
  <c r="N819" i="60" s="1"/>
  <c r="O818" i="60"/>
  <c r="M818" i="60"/>
  <c r="N818" i="60" s="1"/>
  <c r="O817" i="60"/>
  <c r="M817" i="60"/>
  <c r="N817" i="60" s="1"/>
  <c r="O816" i="60"/>
  <c r="M816" i="60"/>
  <c r="N816" i="60" s="1"/>
  <c r="O815" i="60"/>
  <c r="M815" i="60"/>
  <c r="N815" i="60" s="1"/>
  <c r="O814" i="60"/>
  <c r="M814" i="60"/>
  <c r="N814" i="60" s="1"/>
  <c r="O813" i="60"/>
  <c r="M813" i="60"/>
  <c r="N813" i="60" s="1"/>
  <c r="O812" i="60"/>
  <c r="M812" i="60"/>
  <c r="N812" i="60" s="1"/>
  <c r="O811" i="60"/>
  <c r="M811" i="60"/>
  <c r="N811" i="60" s="1"/>
  <c r="O810" i="60"/>
  <c r="M810" i="60"/>
  <c r="N810" i="60" s="1"/>
  <c r="O809" i="60"/>
  <c r="M809" i="60"/>
  <c r="N809" i="60" s="1"/>
  <c r="O808" i="60"/>
  <c r="M808" i="60"/>
  <c r="N808" i="60" s="1"/>
  <c r="O807" i="60"/>
  <c r="M807" i="60"/>
  <c r="N807" i="60" s="1"/>
  <c r="O806" i="60"/>
  <c r="M806" i="60"/>
  <c r="N806" i="60" s="1"/>
  <c r="O805" i="60"/>
  <c r="M805" i="60"/>
  <c r="N805" i="60" s="1"/>
  <c r="O804" i="60"/>
  <c r="M804" i="60"/>
  <c r="N804" i="60" s="1"/>
  <c r="O803" i="60"/>
  <c r="M803" i="60"/>
  <c r="N803" i="60" s="1"/>
  <c r="O802" i="60"/>
  <c r="M802" i="60"/>
  <c r="N802" i="60" s="1"/>
  <c r="O801" i="60"/>
  <c r="M801" i="60"/>
  <c r="N801" i="60" s="1"/>
  <c r="O800" i="60"/>
  <c r="M800" i="60"/>
  <c r="N800" i="60" s="1"/>
  <c r="O799" i="60"/>
  <c r="M799" i="60"/>
  <c r="N799" i="60" s="1"/>
  <c r="O798" i="60"/>
  <c r="M798" i="60"/>
  <c r="N798" i="60" s="1"/>
  <c r="O797" i="60"/>
  <c r="M797" i="60"/>
  <c r="N797" i="60" s="1"/>
  <c r="O796" i="60"/>
  <c r="M796" i="60"/>
  <c r="N796" i="60" s="1"/>
  <c r="O795" i="60"/>
  <c r="M795" i="60"/>
  <c r="N795" i="60" s="1"/>
  <c r="O794" i="60"/>
  <c r="M794" i="60"/>
  <c r="N794" i="60" s="1"/>
  <c r="O793" i="60"/>
  <c r="M793" i="60"/>
  <c r="N793" i="60" s="1"/>
  <c r="O792" i="60"/>
  <c r="M792" i="60"/>
  <c r="N792" i="60" s="1"/>
  <c r="O791" i="60"/>
  <c r="M791" i="60"/>
  <c r="N791" i="60" s="1"/>
  <c r="O790" i="60"/>
  <c r="M790" i="60"/>
  <c r="N790" i="60" s="1"/>
  <c r="O789" i="60"/>
  <c r="M789" i="60"/>
  <c r="N789" i="60" s="1"/>
  <c r="O788" i="60"/>
  <c r="M788" i="60"/>
  <c r="N788" i="60" s="1"/>
  <c r="O787" i="60"/>
  <c r="M787" i="60"/>
  <c r="N787" i="60" s="1"/>
  <c r="O786" i="60"/>
  <c r="M786" i="60"/>
  <c r="N786" i="60" s="1"/>
  <c r="O785" i="60"/>
  <c r="M785" i="60"/>
  <c r="N785" i="60" s="1"/>
  <c r="O784" i="60"/>
  <c r="M784" i="60"/>
  <c r="N784" i="60" s="1"/>
  <c r="O783" i="60"/>
  <c r="M783" i="60"/>
  <c r="N783" i="60" s="1"/>
  <c r="O782" i="60"/>
  <c r="M782" i="60"/>
  <c r="N782" i="60" s="1"/>
  <c r="O781" i="60"/>
  <c r="M781" i="60"/>
  <c r="N781" i="60" s="1"/>
  <c r="O780" i="60"/>
  <c r="M780" i="60"/>
  <c r="N780" i="60" s="1"/>
  <c r="O779" i="60"/>
  <c r="M779" i="60"/>
  <c r="N779" i="60" s="1"/>
  <c r="O778" i="60"/>
  <c r="M778" i="60"/>
  <c r="N778" i="60" s="1"/>
  <c r="O777" i="60"/>
  <c r="M777" i="60"/>
  <c r="N777" i="60" s="1"/>
  <c r="O776" i="60"/>
  <c r="M776" i="60"/>
  <c r="N776" i="60" s="1"/>
  <c r="O775" i="60"/>
  <c r="M775" i="60"/>
  <c r="N775" i="60" s="1"/>
  <c r="O774" i="60"/>
  <c r="M774" i="60"/>
  <c r="N774" i="60" s="1"/>
  <c r="O773" i="60"/>
  <c r="M773" i="60"/>
  <c r="N773" i="60" s="1"/>
  <c r="O772" i="60"/>
  <c r="M772" i="60"/>
  <c r="N772" i="60" s="1"/>
  <c r="O771" i="60"/>
  <c r="M771" i="60"/>
  <c r="N771" i="60" s="1"/>
  <c r="O770" i="60"/>
  <c r="M770" i="60"/>
  <c r="N770" i="60" s="1"/>
  <c r="O769" i="60"/>
  <c r="M769" i="60"/>
  <c r="N769" i="60" s="1"/>
  <c r="O768" i="60"/>
  <c r="M768" i="60"/>
  <c r="N768" i="60" s="1"/>
  <c r="O767" i="60"/>
  <c r="M767" i="60"/>
  <c r="N767" i="60" s="1"/>
  <c r="O766" i="60"/>
  <c r="M766" i="60"/>
  <c r="N766" i="60" s="1"/>
  <c r="O765" i="60"/>
  <c r="M765" i="60"/>
  <c r="N765" i="60" s="1"/>
  <c r="O764" i="60"/>
  <c r="M764" i="60"/>
  <c r="N764" i="60" s="1"/>
  <c r="O763" i="60"/>
  <c r="M763" i="60"/>
  <c r="N763" i="60" s="1"/>
  <c r="O762" i="60"/>
  <c r="M762" i="60"/>
  <c r="N762" i="60" s="1"/>
  <c r="O761" i="60"/>
  <c r="M761" i="60"/>
  <c r="N761" i="60" s="1"/>
  <c r="O760" i="60"/>
  <c r="M760" i="60"/>
  <c r="N760" i="60" s="1"/>
  <c r="O759" i="60"/>
  <c r="M759" i="60"/>
  <c r="N759" i="60" s="1"/>
  <c r="O758" i="60"/>
  <c r="M758" i="60"/>
  <c r="N758" i="60" s="1"/>
  <c r="O757" i="60"/>
  <c r="M757" i="60"/>
  <c r="N757" i="60" s="1"/>
  <c r="O756" i="60"/>
  <c r="M756" i="60"/>
  <c r="N756" i="60" s="1"/>
  <c r="O755" i="60"/>
  <c r="M755" i="60"/>
  <c r="N755" i="60" s="1"/>
  <c r="O754" i="60"/>
  <c r="M754" i="60"/>
  <c r="N754" i="60" s="1"/>
  <c r="O753" i="60"/>
  <c r="M753" i="60"/>
  <c r="N753" i="60" s="1"/>
  <c r="O752" i="60"/>
  <c r="M752" i="60"/>
  <c r="N752" i="60" s="1"/>
  <c r="O751" i="60"/>
  <c r="M751" i="60"/>
  <c r="N751" i="60" s="1"/>
  <c r="O750" i="60"/>
  <c r="M750" i="60"/>
  <c r="N750" i="60" s="1"/>
  <c r="O749" i="60"/>
  <c r="M749" i="60"/>
  <c r="N749" i="60" s="1"/>
  <c r="O748" i="60"/>
  <c r="M748" i="60"/>
  <c r="N748" i="60" s="1"/>
  <c r="O747" i="60"/>
  <c r="M747" i="60"/>
  <c r="N747" i="60" s="1"/>
  <c r="O746" i="60"/>
  <c r="M746" i="60"/>
  <c r="N746" i="60" s="1"/>
  <c r="O745" i="60"/>
  <c r="M745" i="60"/>
  <c r="N745" i="60" s="1"/>
  <c r="O744" i="60"/>
  <c r="M744" i="60"/>
  <c r="N744" i="60" s="1"/>
  <c r="O743" i="60"/>
  <c r="M743" i="60"/>
  <c r="N743" i="60" s="1"/>
  <c r="O742" i="60"/>
  <c r="M742" i="60"/>
  <c r="N742" i="60" s="1"/>
  <c r="O741" i="60"/>
  <c r="M741" i="60"/>
  <c r="N741" i="60" s="1"/>
  <c r="O740" i="60"/>
  <c r="M740" i="60"/>
  <c r="N740" i="60" s="1"/>
  <c r="O739" i="60"/>
  <c r="M739" i="60"/>
  <c r="N739" i="60" s="1"/>
  <c r="O738" i="60"/>
  <c r="M738" i="60"/>
  <c r="N738" i="60" s="1"/>
  <c r="O737" i="60"/>
  <c r="M737" i="60"/>
  <c r="N737" i="60" s="1"/>
  <c r="O736" i="60"/>
  <c r="M736" i="60"/>
  <c r="N736" i="60" s="1"/>
  <c r="O735" i="60"/>
  <c r="M735" i="60"/>
  <c r="N735" i="60" s="1"/>
  <c r="O734" i="60"/>
  <c r="M734" i="60"/>
  <c r="N734" i="60" s="1"/>
  <c r="O733" i="60"/>
  <c r="M733" i="60"/>
  <c r="N733" i="60" s="1"/>
  <c r="O732" i="60"/>
  <c r="M732" i="60"/>
  <c r="N732" i="60" s="1"/>
  <c r="O731" i="60"/>
  <c r="M731" i="60"/>
  <c r="N731" i="60" s="1"/>
  <c r="O730" i="60"/>
  <c r="M730" i="60"/>
  <c r="N730" i="60" s="1"/>
  <c r="O729" i="60"/>
  <c r="M729" i="60"/>
  <c r="N729" i="60" s="1"/>
  <c r="O728" i="60"/>
  <c r="M728" i="60"/>
  <c r="N728" i="60" s="1"/>
  <c r="O727" i="60"/>
  <c r="M727" i="60"/>
  <c r="N727" i="60" s="1"/>
  <c r="O726" i="60"/>
  <c r="M726" i="60"/>
  <c r="N726" i="60" s="1"/>
  <c r="O725" i="60"/>
  <c r="M725" i="60"/>
  <c r="N725" i="60" s="1"/>
  <c r="O724" i="60"/>
  <c r="M724" i="60"/>
  <c r="N724" i="60" s="1"/>
  <c r="O723" i="60"/>
  <c r="M723" i="60"/>
  <c r="N723" i="60" s="1"/>
  <c r="O722" i="60"/>
  <c r="M722" i="60"/>
  <c r="N722" i="60" s="1"/>
  <c r="O721" i="60"/>
  <c r="M721" i="60"/>
  <c r="N721" i="60" s="1"/>
  <c r="O720" i="60"/>
  <c r="M720" i="60"/>
  <c r="N720" i="60" s="1"/>
  <c r="O719" i="60"/>
  <c r="M719" i="60"/>
  <c r="N719" i="60" s="1"/>
  <c r="O718" i="60"/>
  <c r="M718" i="60"/>
  <c r="N718" i="60" s="1"/>
  <c r="O717" i="60"/>
  <c r="M717" i="60"/>
  <c r="N717" i="60" s="1"/>
  <c r="O716" i="60"/>
  <c r="M716" i="60"/>
  <c r="N716" i="60" s="1"/>
  <c r="O715" i="60"/>
  <c r="M715" i="60"/>
  <c r="N715" i="60" s="1"/>
  <c r="O714" i="60"/>
  <c r="M714" i="60"/>
  <c r="N714" i="60" s="1"/>
  <c r="O713" i="60"/>
  <c r="M713" i="60"/>
  <c r="N713" i="60" s="1"/>
  <c r="O712" i="60"/>
  <c r="M712" i="60"/>
  <c r="N712" i="60" s="1"/>
  <c r="O711" i="60"/>
  <c r="M711" i="60"/>
  <c r="N711" i="60" s="1"/>
  <c r="O710" i="60"/>
  <c r="M710" i="60"/>
  <c r="N710" i="60" s="1"/>
  <c r="O709" i="60"/>
  <c r="M709" i="60"/>
  <c r="N709" i="60" s="1"/>
  <c r="O708" i="60"/>
  <c r="M708" i="60"/>
  <c r="N708" i="60" s="1"/>
  <c r="O707" i="60"/>
  <c r="M707" i="60"/>
  <c r="N707" i="60" s="1"/>
  <c r="O706" i="60"/>
  <c r="M706" i="60"/>
  <c r="N706" i="60" s="1"/>
  <c r="O705" i="60"/>
  <c r="M705" i="60"/>
  <c r="N705" i="60" s="1"/>
  <c r="O704" i="60"/>
  <c r="M704" i="60"/>
  <c r="N704" i="60" s="1"/>
  <c r="O703" i="60"/>
  <c r="M703" i="60"/>
  <c r="N703" i="60" s="1"/>
  <c r="O702" i="60"/>
  <c r="M702" i="60"/>
  <c r="N702" i="60" s="1"/>
  <c r="O701" i="60"/>
  <c r="M701" i="60"/>
  <c r="N701" i="60" s="1"/>
  <c r="O700" i="60"/>
  <c r="M700" i="60"/>
  <c r="N700" i="60" s="1"/>
  <c r="O699" i="60"/>
  <c r="M699" i="60"/>
  <c r="N699" i="60" s="1"/>
  <c r="O698" i="60"/>
  <c r="M698" i="60"/>
  <c r="N698" i="60" s="1"/>
  <c r="O697" i="60"/>
  <c r="M697" i="60"/>
  <c r="N697" i="60" s="1"/>
  <c r="O696" i="60"/>
  <c r="M696" i="60"/>
  <c r="N696" i="60" s="1"/>
  <c r="O695" i="60"/>
  <c r="M695" i="60"/>
  <c r="N695" i="60" s="1"/>
  <c r="O694" i="60"/>
  <c r="M694" i="60"/>
  <c r="N694" i="60" s="1"/>
  <c r="O693" i="60"/>
  <c r="M693" i="60"/>
  <c r="N693" i="60" s="1"/>
  <c r="O692" i="60"/>
  <c r="M692" i="60"/>
  <c r="N692" i="60" s="1"/>
  <c r="O691" i="60"/>
  <c r="M691" i="60"/>
  <c r="N691" i="60" s="1"/>
  <c r="O690" i="60"/>
  <c r="M690" i="60"/>
  <c r="N690" i="60" s="1"/>
  <c r="O689" i="60"/>
  <c r="M689" i="60"/>
  <c r="N689" i="60" s="1"/>
  <c r="O688" i="60"/>
  <c r="M688" i="60"/>
  <c r="N688" i="60" s="1"/>
  <c r="O687" i="60"/>
  <c r="M687" i="60"/>
  <c r="N687" i="60" s="1"/>
  <c r="O686" i="60"/>
  <c r="M686" i="60"/>
  <c r="N686" i="60" s="1"/>
  <c r="O685" i="60"/>
  <c r="M685" i="60"/>
  <c r="N685" i="60" s="1"/>
  <c r="O684" i="60"/>
  <c r="M684" i="60"/>
  <c r="N684" i="60" s="1"/>
  <c r="O683" i="60"/>
  <c r="M683" i="60"/>
  <c r="N683" i="60" s="1"/>
  <c r="O682" i="60"/>
  <c r="M682" i="60"/>
  <c r="N682" i="60" s="1"/>
  <c r="O681" i="60"/>
  <c r="M681" i="60"/>
  <c r="N681" i="60" s="1"/>
  <c r="O680" i="60"/>
  <c r="M680" i="60"/>
  <c r="N680" i="60" s="1"/>
  <c r="O679" i="60"/>
  <c r="M679" i="60"/>
  <c r="N679" i="60" s="1"/>
  <c r="O678" i="60"/>
  <c r="M678" i="60"/>
  <c r="N678" i="60" s="1"/>
  <c r="O677" i="60"/>
  <c r="M677" i="60"/>
  <c r="N677" i="60" s="1"/>
  <c r="O676" i="60"/>
  <c r="M676" i="60"/>
  <c r="N676" i="60" s="1"/>
  <c r="O675" i="60"/>
  <c r="M675" i="60"/>
  <c r="N675" i="60" s="1"/>
  <c r="O674" i="60"/>
  <c r="M674" i="60"/>
  <c r="N674" i="60" s="1"/>
  <c r="O673" i="60"/>
  <c r="M673" i="60"/>
  <c r="N673" i="60" s="1"/>
  <c r="O672" i="60"/>
  <c r="M672" i="60"/>
  <c r="N672" i="60" s="1"/>
  <c r="O671" i="60"/>
  <c r="M671" i="60"/>
  <c r="N671" i="60" s="1"/>
  <c r="O670" i="60"/>
  <c r="M670" i="60"/>
  <c r="N670" i="60" s="1"/>
  <c r="O669" i="60"/>
  <c r="M669" i="60"/>
  <c r="N669" i="60" s="1"/>
  <c r="O668" i="60"/>
  <c r="M668" i="60"/>
  <c r="N668" i="60" s="1"/>
  <c r="O667" i="60"/>
  <c r="M667" i="60"/>
  <c r="N667" i="60" s="1"/>
  <c r="O666" i="60"/>
  <c r="M666" i="60"/>
  <c r="N666" i="60" s="1"/>
  <c r="O665" i="60"/>
  <c r="M665" i="60"/>
  <c r="N665" i="60" s="1"/>
  <c r="O664" i="60"/>
  <c r="M664" i="60"/>
  <c r="N664" i="60" s="1"/>
  <c r="O663" i="60"/>
  <c r="M663" i="60"/>
  <c r="N663" i="60" s="1"/>
  <c r="O662" i="60"/>
  <c r="M662" i="60"/>
  <c r="N662" i="60" s="1"/>
  <c r="O661" i="60"/>
  <c r="M661" i="60"/>
  <c r="N661" i="60" s="1"/>
  <c r="O660" i="60"/>
  <c r="M660" i="60"/>
  <c r="N660" i="60" s="1"/>
  <c r="O659" i="60"/>
  <c r="M659" i="60"/>
  <c r="N659" i="60" s="1"/>
  <c r="O658" i="60"/>
  <c r="M658" i="60"/>
  <c r="N658" i="60" s="1"/>
  <c r="O657" i="60"/>
  <c r="M657" i="60"/>
  <c r="N657" i="60" s="1"/>
  <c r="O656" i="60"/>
  <c r="M656" i="60"/>
  <c r="N656" i="60" s="1"/>
  <c r="O655" i="60"/>
  <c r="M655" i="60"/>
  <c r="N655" i="60" s="1"/>
  <c r="O654" i="60"/>
  <c r="M654" i="60"/>
  <c r="N654" i="60" s="1"/>
  <c r="O653" i="60"/>
  <c r="M653" i="60"/>
  <c r="N653" i="60" s="1"/>
  <c r="O652" i="60"/>
  <c r="M652" i="60"/>
  <c r="N652" i="60" s="1"/>
  <c r="O651" i="60"/>
  <c r="M651" i="60"/>
  <c r="N651" i="60" s="1"/>
  <c r="O650" i="60"/>
  <c r="M650" i="60"/>
  <c r="N650" i="60" s="1"/>
  <c r="O649" i="60"/>
  <c r="M649" i="60"/>
  <c r="N649" i="60" s="1"/>
  <c r="O648" i="60"/>
  <c r="M648" i="60"/>
  <c r="N648" i="60" s="1"/>
  <c r="O647" i="60"/>
  <c r="M647" i="60"/>
  <c r="N647" i="60" s="1"/>
  <c r="O646" i="60"/>
  <c r="M646" i="60"/>
  <c r="N646" i="60" s="1"/>
  <c r="O645" i="60"/>
  <c r="M645" i="60"/>
  <c r="N645" i="60" s="1"/>
  <c r="O644" i="60"/>
  <c r="M644" i="60"/>
  <c r="N644" i="60" s="1"/>
  <c r="O643" i="60"/>
  <c r="M643" i="60"/>
  <c r="N643" i="60" s="1"/>
  <c r="O642" i="60"/>
  <c r="M642" i="60"/>
  <c r="N642" i="60" s="1"/>
  <c r="O641" i="60"/>
  <c r="M641" i="60"/>
  <c r="N641" i="60" s="1"/>
  <c r="O640" i="60"/>
  <c r="M640" i="60"/>
  <c r="N640" i="60" s="1"/>
  <c r="O639" i="60"/>
  <c r="M639" i="60"/>
  <c r="N639" i="60" s="1"/>
  <c r="O638" i="60"/>
  <c r="M638" i="60"/>
  <c r="N638" i="60" s="1"/>
  <c r="O637" i="60"/>
  <c r="M637" i="60"/>
  <c r="N637" i="60" s="1"/>
  <c r="O636" i="60"/>
  <c r="M636" i="60"/>
  <c r="N636" i="60" s="1"/>
  <c r="O635" i="60"/>
  <c r="M635" i="60"/>
  <c r="N635" i="60" s="1"/>
  <c r="O634" i="60"/>
  <c r="M634" i="60"/>
  <c r="N634" i="60" s="1"/>
  <c r="O633" i="60"/>
  <c r="M633" i="60"/>
  <c r="N633" i="60" s="1"/>
  <c r="O632" i="60"/>
  <c r="M632" i="60"/>
  <c r="N632" i="60" s="1"/>
  <c r="O631" i="60"/>
  <c r="M631" i="60"/>
  <c r="N631" i="60" s="1"/>
  <c r="O630" i="60"/>
  <c r="M630" i="60"/>
  <c r="N630" i="60" s="1"/>
  <c r="O629" i="60"/>
  <c r="M629" i="60"/>
  <c r="N629" i="60" s="1"/>
  <c r="O628" i="60"/>
  <c r="M628" i="60"/>
  <c r="N628" i="60" s="1"/>
  <c r="O627" i="60"/>
  <c r="M627" i="60"/>
  <c r="N627" i="60" s="1"/>
  <c r="O626" i="60"/>
  <c r="M626" i="60"/>
  <c r="N626" i="60" s="1"/>
  <c r="O625" i="60"/>
  <c r="M625" i="60"/>
  <c r="N625" i="60" s="1"/>
  <c r="O624" i="60"/>
  <c r="M624" i="60"/>
  <c r="N624" i="60" s="1"/>
  <c r="O623" i="60"/>
  <c r="M623" i="60"/>
  <c r="N623" i="60" s="1"/>
  <c r="O622" i="60"/>
  <c r="M622" i="60"/>
  <c r="N622" i="60" s="1"/>
  <c r="O621" i="60"/>
  <c r="M621" i="60"/>
  <c r="N621" i="60" s="1"/>
  <c r="O620" i="60"/>
  <c r="M620" i="60"/>
  <c r="N620" i="60" s="1"/>
  <c r="O619" i="60"/>
  <c r="M619" i="60"/>
  <c r="N619" i="60" s="1"/>
  <c r="O618" i="60"/>
  <c r="M618" i="60"/>
  <c r="N618" i="60" s="1"/>
  <c r="O617" i="60"/>
  <c r="M617" i="60"/>
  <c r="N617" i="60" s="1"/>
  <c r="O616" i="60"/>
  <c r="M616" i="60"/>
  <c r="N616" i="60" s="1"/>
  <c r="O615" i="60"/>
  <c r="M615" i="60"/>
  <c r="N615" i="60" s="1"/>
  <c r="O614" i="60"/>
  <c r="M614" i="60"/>
  <c r="N614" i="60" s="1"/>
  <c r="O613" i="60"/>
  <c r="M613" i="60"/>
  <c r="N613" i="60" s="1"/>
  <c r="O612" i="60"/>
  <c r="M612" i="60"/>
  <c r="N612" i="60" s="1"/>
  <c r="O611" i="60"/>
  <c r="M611" i="60"/>
  <c r="N611" i="60" s="1"/>
  <c r="O610" i="60"/>
  <c r="M610" i="60"/>
  <c r="N610" i="60" s="1"/>
  <c r="O609" i="60"/>
  <c r="M609" i="60"/>
  <c r="N609" i="60" s="1"/>
  <c r="O608" i="60"/>
  <c r="M608" i="60"/>
  <c r="N608" i="60" s="1"/>
  <c r="O607" i="60"/>
  <c r="M607" i="60"/>
  <c r="N607" i="60" s="1"/>
  <c r="O606" i="60"/>
  <c r="M606" i="60"/>
  <c r="N606" i="60" s="1"/>
  <c r="O605" i="60"/>
  <c r="M605" i="60"/>
  <c r="N605" i="60" s="1"/>
  <c r="O604" i="60"/>
  <c r="M604" i="60"/>
  <c r="N604" i="60" s="1"/>
  <c r="O603" i="60"/>
  <c r="M603" i="60"/>
  <c r="N603" i="60" s="1"/>
  <c r="O602" i="60"/>
  <c r="M602" i="60"/>
  <c r="N602" i="60" s="1"/>
  <c r="O601" i="60"/>
  <c r="M601" i="60"/>
  <c r="N601" i="60" s="1"/>
  <c r="O600" i="60"/>
  <c r="M600" i="60"/>
  <c r="N600" i="60" s="1"/>
  <c r="O599" i="60"/>
  <c r="M599" i="60"/>
  <c r="N599" i="60" s="1"/>
  <c r="O598" i="60"/>
  <c r="M598" i="60"/>
  <c r="N598" i="60" s="1"/>
  <c r="O597" i="60"/>
  <c r="M597" i="60"/>
  <c r="N597" i="60" s="1"/>
  <c r="O596" i="60"/>
  <c r="M596" i="60"/>
  <c r="N596" i="60" s="1"/>
  <c r="O595" i="60"/>
  <c r="M595" i="60"/>
  <c r="N595" i="60" s="1"/>
  <c r="O594" i="60"/>
  <c r="M594" i="60"/>
  <c r="N594" i="60" s="1"/>
  <c r="O593" i="60"/>
  <c r="M593" i="60"/>
  <c r="N593" i="60" s="1"/>
  <c r="O592" i="60"/>
  <c r="M592" i="60"/>
  <c r="N592" i="60" s="1"/>
  <c r="O591" i="60"/>
  <c r="M591" i="60"/>
  <c r="N591" i="60" s="1"/>
  <c r="O590" i="60"/>
  <c r="M590" i="60"/>
  <c r="N590" i="60" s="1"/>
  <c r="O589" i="60"/>
  <c r="M589" i="60"/>
  <c r="N589" i="60" s="1"/>
  <c r="O588" i="60"/>
  <c r="M588" i="60"/>
  <c r="N588" i="60" s="1"/>
  <c r="O587" i="60"/>
  <c r="M587" i="60"/>
  <c r="N587" i="60" s="1"/>
  <c r="O586" i="60"/>
  <c r="M586" i="60"/>
  <c r="N586" i="60" s="1"/>
  <c r="O585" i="60"/>
  <c r="M585" i="60"/>
  <c r="N585" i="60" s="1"/>
  <c r="O584" i="60"/>
  <c r="M584" i="60"/>
  <c r="N584" i="60" s="1"/>
  <c r="O583" i="60"/>
  <c r="M583" i="60"/>
  <c r="N583" i="60" s="1"/>
  <c r="O582" i="60"/>
  <c r="M582" i="60"/>
  <c r="N582" i="60" s="1"/>
  <c r="O581" i="60"/>
  <c r="M581" i="60"/>
  <c r="N581" i="60" s="1"/>
  <c r="O580" i="60"/>
  <c r="M580" i="60"/>
  <c r="N580" i="60" s="1"/>
  <c r="O579" i="60"/>
  <c r="M579" i="60"/>
  <c r="N579" i="60" s="1"/>
  <c r="O578" i="60"/>
  <c r="M578" i="60"/>
  <c r="N578" i="60" s="1"/>
  <c r="O577" i="60"/>
  <c r="M577" i="60"/>
  <c r="N577" i="60" s="1"/>
  <c r="O576" i="60"/>
  <c r="M576" i="60"/>
  <c r="N576" i="60" s="1"/>
  <c r="O575" i="60"/>
  <c r="M575" i="60"/>
  <c r="N575" i="60" s="1"/>
  <c r="O574" i="60"/>
  <c r="M574" i="60"/>
  <c r="N574" i="60" s="1"/>
  <c r="O573" i="60"/>
  <c r="M573" i="60"/>
  <c r="N573" i="60" s="1"/>
  <c r="O572" i="60"/>
  <c r="M572" i="60"/>
  <c r="N572" i="60" s="1"/>
  <c r="O571" i="60"/>
  <c r="M571" i="60"/>
  <c r="N571" i="60" s="1"/>
  <c r="O570" i="60"/>
  <c r="M570" i="60"/>
  <c r="N570" i="60" s="1"/>
  <c r="O569" i="60"/>
  <c r="M569" i="60"/>
  <c r="N569" i="60" s="1"/>
  <c r="O568" i="60"/>
  <c r="M568" i="60"/>
  <c r="N568" i="60" s="1"/>
  <c r="O567" i="60"/>
  <c r="M567" i="60"/>
  <c r="N567" i="60" s="1"/>
  <c r="O566" i="60"/>
  <c r="M566" i="60"/>
  <c r="N566" i="60" s="1"/>
  <c r="O565" i="60"/>
  <c r="M565" i="60"/>
  <c r="N565" i="60" s="1"/>
  <c r="O564" i="60"/>
  <c r="M564" i="60"/>
  <c r="N564" i="60" s="1"/>
  <c r="O563" i="60"/>
  <c r="M563" i="60"/>
  <c r="N563" i="60" s="1"/>
  <c r="O562" i="60"/>
  <c r="M562" i="60"/>
  <c r="N562" i="60" s="1"/>
  <c r="O561" i="60"/>
  <c r="M561" i="60"/>
  <c r="N561" i="60" s="1"/>
  <c r="O560" i="60"/>
  <c r="M560" i="60"/>
  <c r="N560" i="60" s="1"/>
  <c r="O559" i="60"/>
  <c r="M559" i="60"/>
  <c r="N559" i="60" s="1"/>
  <c r="O558" i="60"/>
  <c r="M558" i="60"/>
  <c r="N558" i="60" s="1"/>
  <c r="O557" i="60"/>
  <c r="M557" i="60"/>
  <c r="N557" i="60" s="1"/>
  <c r="O556" i="60"/>
  <c r="M556" i="60"/>
  <c r="N556" i="60" s="1"/>
  <c r="O555" i="60"/>
  <c r="M555" i="60"/>
  <c r="N555" i="60" s="1"/>
  <c r="O554" i="60"/>
  <c r="M554" i="60"/>
  <c r="N554" i="60" s="1"/>
  <c r="O553" i="60"/>
  <c r="M553" i="60"/>
  <c r="N553" i="60" s="1"/>
  <c r="O552" i="60"/>
  <c r="M552" i="60"/>
  <c r="N552" i="60" s="1"/>
  <c r="O551" i="60"/>
  <c r="M551" i="60"/>
  <c r="N551" i="60" s="1"/>
  <c r="O550" i="60"/>
  <c r="M550" i="60"/>
  <c r="N550" i="60" s="1"/>
  <c r="O549" i="60"/>
  <c r="M549" i="60"/>
  <c r="N549" i="60" s="1"/>
  <c r="O548" i="60"/>
  <c r="M548" i="60"/>
  <c r="N548" i="60" s="1"/>
  <c r="O547" i="60"/>
  <c r="M547" i="60"/>
  <c r="N547" i="60" s="1"/>
  <c r="O546" i="60"/>
  <c r="M546" i="60"/>
  <c r="N546" i="60" s="1"/>
  <c r="O545" i="60"/>
  <c r="M545" i="60"/>
  <c r="N545" i="60" s="1"/>
  <c r="O544" i="60"/>
  <c r="M544" i="60"/>
  <c r="N544" i="60" s="1"/>
  <c r="O543" i="60"/>
  <c r="M543" i="60"/>
  <c r="N543" i="60" s="1"/>
  <c r="O542" i="60"/>
  <c r="M542" i="60"/>
  <c r="N542" i="60" s="1"/>
  <c r="O541" i="60"/>
  <c r="M541" i="60"/>
  <c r="N541" i="60" s="1"/>
  <c r="O540" i="60"/>
  <c r="M540" i="60"/>
  <c r="N540" i="60" s="1"/>
  <c r="O539" i="60"/>
  <c r="M539" i="60"/>
  <c r="N539" i="60" s="1"/>
  <c r="O538" i="60"/>
  <c r="M538" i="60"/>
  <c r="N538" i="60" s="1"/>
  <c r="O537" i="60"/>
  <c r="M537" i="60"/>
  <c r="N537" i="60" s="1"/>
  <c r="O536" i="60"/>
  <c r="M536" i="60"/>
  <c r="N536" i="60" s="1"/>
  <c r="O535" i="60"/>
  <c r="M535" i="60"/>
  <c r="N535" i="60" s="1"/>
  <c r="O534" i="60"/>
  <c r="M534" i="60"/>
  <c r="N534" i="60" s="1"/>
  <c r="O533" i="60"/>
  <c r="M533" i="60"/>
  <c r="N533" i="60" s="1"/>
  <c r="O532" i="60"/>
  <c r="M532" i="60"/>
  <c r="N532" i="60" s="1"/>
  <c r="O531" i="60"/>
  <c r="M531" i="60"/>
  <c r="N531" i="60" s="1"/>
  <c r="O530" i="60"/>
  <c r="M530" i="60"/>
  <c r="N530" i="60" s="1"/>
  <c r="O529" i="60"/>
  <c r="M529" i="60"/>
  <c r="N529" i="60" s="1"/>
  <c r="O528" i="60"/>
  <c r="M528" i="60"/>
  <c r="N528" i="60" s="1"/>
  <c r="O527" i="60"/>
  <c r="M527" i="60"/>
  <c r="N527" i="60" s="1"/>
  <c r="O526" i="60"/>
  <c r="M526" i="60"/>
  <c r="N526" i="60" s="1"/>
  <c r="O525" i="60"/>
  <c r="M525" i="60"/>
  <c r="N525" i="60" s="1"/>
  <c r="O524" i="60"/>
  <c r="M524" i="60"/>
  <c r="N524" i="60" s="1"/>
  <c r="O523" i="60"/>
  <c r="M523" i="60"/>
  <c r="N523" i="60" s="1"/>
  <c r="O522" i="60"/>
  <c r="M522" i="60"/>
  <c r="N522" i="60" s="1"/>
  <c r="O521" i="60"/>
  <c r="M521" i="60"/>
  <c r="N521" i="60" s="1"/>
  <c r="O520" i="60"/>
  <c r="M520" i="60"/>
  <c r="N520" i="60" s="1"/>
  <c r="O519" i="60"/>
  <c r="M519" i="60"/>
  <c r="N519" i="60" s="1"/>
  <c r="O518" i="60"/>
  <c r="M518" i="60"/>
  <c r="N518" i="60" s="1"/>
  <c r="O517" i="60"/>
  <c r="M517" i="60"/>
  <c r="N517" i="60" s="1"/>
  <c r="O516" i="60"/>
  <c r="M516" i="60"/>
  <c r="N516" i="60" s="1"/>
  <c r="O515" i="60"/>
  <c r="M515" i="60"/>
  <c r="N515" i="60" s="1"/>
  <c r="O514" i="60"/>
  <c r="M514" i="60"/>
  <c r="N514" i="60" s="1"/>
  <c r="O513" i="60"/>
  <c r="M513" i="60"/>
  <c r="N513" i="60" s="1"/>
  <c r="O512" i="60"/>
  <c r="M512" i="60"/>
  <c r="N512" i="60" s="1"/>
  <c r="O511" i="60"/>
  <c r="M511" i="60"/>
  <c r="N511" i="60" s="1"/>
  <c r="O510" i="60"/>
  <c r="M510" i="60"/>
  <c r="N510" i="60" s="1"/>
  <c r="O509" i="60"/>
  <c r="M509" i="60"/>
  <c r="N509" i="60" s="1"/>
  <c r="O508" i="60"/>
  <c r="M508" i="60"/>
  <c r="N508" i="60" s="1"/>
  <c r="O507" i="60"/>
  <c r="M507" i="60"/>
  <c r="N507" i="60" s="1"/>
  <c r="O506" i="60"/>
  <c r="M506" i="60"/>
  <c r="N506" i="60" s="1"/>
  <c r="O505" i="60"/>
  <c r="M505" i="60"/>
  <c r="N505" i="60" s="1"/>
  <c r="O504" i="60"/>
  <c r="M504" i="60"/>
  <c r="N504" i="60" s="1"/>
  <c r="O503" i="60"/>
  <c r="M503" i="60"/>
  <c r="N503" i="60" s="1"/>
  <c r="O502" i="60"/>
  <c r="M502" i="60"/>
  <c r="N502" i="60" s="1"/>
  <c r="O501" i="60"/>
  <c r="M501" i="60"/>
  <c r="N501" i="60" s="1"/>
  <c r="O500" i="60"/>
  <c r="M500" i="60"/>
  <c r="N500" i="60" s="1"/>
  <c r="O499" i="60"/>
  <c r="M499" i="60"/>
  <c r="N499" i="60" s="1"/>
  <c r="O498" i="60"/>
  <c r="M498" i="60"/>
  <c r="N498" i="60" s="1"/>
  <c r="O497" i="60"/>
  <c r="M497" i="60"/>
  <c r="N497" i="60" s="1"/>
  <c r="O496" i="60"/>
  <c r="M496" i="60"/>
  <c r="N496" i="60" s="1"/>
  <c r="O495" i="60"/>
  <c r="M495" i="60"/>
  <c r="N495" i="60" s="1"/>
  <c r="O494" i="60"/>
  <c r="M494" i="60"/>
  <c r="N494" i="60" s="1"/>
  <c r="O493" i="60"/>
  <c r="M493" i="60"/>
  <c r="N493" i="60" s="1"/>
  <c r="O492" i="60"/>
  <c r="M492" i="60"/>
  <c r="N492" i="60" s="1"/>
  <c r="O491" i="60"/>
  <c r="M491" i="60"/>
  <c r="N491" i="60" s="1"/>
  <c r="O490" i="60"/>
  <c r="M490" i="60"/>
  <c r="N490" i="60" s="1"/>
  <c r="O489" i="60"/>
  <c r="M489" i="60"/>
  <c r="N489" i="60" s="1"/>
  <c r="O488" i="60"/>
  <c r="M488" i="60"/>
  <c r="N488" i="60" s="1"/>
  <c r="O487" i="60"/>
  <c r="M487" i="60"/>
  <c r="N487" i="60" s="1"/>
  <c r="O486" i="60"/>
  <c r="M486" i="60"/>
  <c r="N486" i="60" s="1"/>
  <c r="O485" i="60"/>
  <c r="M485" i="60"/>
  <c r="N485" i="60" s="1"/>
  <c r="O484" i="60"/>
  <c r="M484" i="60"/>
  <c r="N484" i="60" s="1"/>
  <c r="O483" i="60"/>
  <c r="M483" i="60"/>
  <c r="N483" i="60" s="1"/>
  <c r="O482" i="60"/>
  <c r="M482" i="60"/>
  <c r="N482" i="60" s="1"/>
  <c r="O481" i="60"/>
  <c r="M481" i="60"/>
  <c r="N481" i="60" s="1"/>
  <c r="O480" i="60"/>
  <c r="M480" i="60"/>
  <c r="N480" i="60" s="1"/>
  <c r="O479" i="60"/>
  <c r="M479" i="60"/>
  <c r="N479" i="60" s="1"/>
  <c r="O478" i="60"/>
  <c r="M478" i="60"/>
  <c r="N478" i="60" s="1"/>
  <c r="O477" i="60"/>
  <c r="M477" i="60"/>
  <c r="N477" i="60" s="1"/>
  <c r="O476" i="60"/>
  <c r="M476" i="60"/>
  <c r="N476" i="60" s="1"/>
  <c r="O475" i="60"/>
  <c r="M475" i="60"/>
  <c r="N475" i="60" s="1"/>
  <c r="O474" i="60"/>
  <c r="M474" i="60"/>
  <c r="N474" i="60" s="1"/>
  <c r="O473" i="60"/>
  <c r="M473" i="60"/>
  <c r="N473" i="60" s="1"/>
  <c r="O472" i="60"/>
  <c r="M472" i="60"/>
  <c r="N472" i="60" s="1"/>
  <c r="O471" i="60"/>
  <c r="M471" i="60"/>
  <c r="N471" i="60" s="1"/>
  <c r="O470" i="60"/>
  <c r="M470" i="60"/>
  <c r="N470" i="60" s="1"/>
  <c r="O469" i="60"/>
  <c r="M469" i="60"/>
  <c r="N469" i="60" s="1"/>
  <c r="O468" i="60"/>
  <c r="M468" i="60"/>
  <c r="N468" i="60" s="1"/>
  <c r="O467" i="60"/>
  <c r="M467" i="60"/>
  <c r="N467" i="60" s="1"/>
  <c r="O466" i="60"/>
  <c r="M466" i="60"/>
  <c r="N466" i="60" s="1"/>
  <c r="O465" i="60"/>
  <c r="M465" i="60"/>
  <c r="N465" i="60" s="1"/>
  <c r="O464" i="60"/>
  <c r="M464" i="60"/>
  <c r="N464" i="60" s="1"/>
  <c r="O463" i="60"/>
  <c r="M463" i="60"/>
  <c r="N463" i="60" s="1"/>
  <c r="O462" i="60"/>
  <c r="M462" i="60"/>
  <c r="N462" i="60" s="1"/>
  <c r="O461" i="60"/>
  <c r="M461" i="60"/>
  <c r="N461" i="60" s="1"/>
  <c r="O460" i="60"/>
  <c r="M460" i="60"/>
  <c r="N460" i="60" s="1"/>
  <c r="O459" i="60"/>
  <c r="M459" i="60"/>
  <c r="N459" i="60" s="1"/>
  <c r="O458" i="60"/>
  <c r="M458" i="60"/>
  <c r="N458" i="60" s="1"/>
  <c r="O457" i="60"/>
  <c r="M457" i="60"/>
  <c r="N457" i="60" s="1"/>
  <c r="O456" i="60"/>
  <c r="M456" i="60"/>
  <c r="N456" i="60" s="1"/>
  <c r="O455" i="60"/>
  <c r="M455" i="60"/>
  <c r="N455" i="60" s="1"/>
  <c r="O454" i="60"/>
  <c r="M454" i="60"/>
  <c r="N454" i="60" s="1"/>
  <c r="O453" i="60"/>
  <c r="M453" i="60"/>
  <c r="N453" i="60" s="1"/>
  <c r="O452" i="60"/>
  <c r="M452" i="60"/>
  <c r="N452" i="60" s="1"/>
  <c r="O451" i="60"/>
  <c r="M451" i="60"/>
  <c r="N451" i="60" s="1"/>
  <c r="O450" i="60"/>
  <c r="M450" i="60"/>
  <c r="N450" i="60" s="1"/>
  <c r="O449" i="60"/>
  <c r="M449" i="60"/>
  <c r="N449" i="60" s="1"/>
  <c r="O448" i="60"/>
  <c r="M448" i="60"/>
  <c r="N448" i="60" s="1"/>
  <c r="O447" i="60"/>
  <c r="M447" i="60"/>
  <c r="N447" i="60" s="1"/>
  <c r="O446" i="60"/>
  <c r="M446" i="60"/>
  <c r="N446" i="60" s="1"/>
  <c r="O445" i="60"/>
  <c r="M445" i="60"/>
  <c r="N445" i="60" s="1"/>
  <c r="O444" i="60"/>
  <c r="M444" i="60"/>
  <c r="N444" i="60" s="1"/>
  <c r="O443" i="60"/>
  <c r="M443" i="60"/>
  <c r="N443" i="60" s="1"/>
  <c r="O442" i="60"/>
  <c r="M442" i="60"/>
  <c r="N442" i="60" s="1"/>
  <c r="O441" i="60"/>
  <c r="M441" i="60"/>
  <c r="N441" i="60" s="1"/>
  <c r="O440" i="60"/>
  <c r="M440" i="60"/>
  <c r="N440" i="60" s="1"/>
  <c r="O439" i="60"/>
  <c r="M439" i="60"/>
  <c r="N439" i="60" s="1"/>
  <c r="O438" i="60"/>
  <c r="M438" i="60"/>
  <c r="N438" i="60" s="1"/>
  <c r="O437" i="60"/>
  <c r="M437" i="60"/>
  <c r="N437" i="60" s="1"/>
  <c r="O436" i="60"/>
  <c r="M436" i="60"/>
  <c r="N436" i="60" s="1"/>
  <c r="O435" i="60"/>
  <c r="M435" i="60"/>
  <c r="N435" i="60" s="1"/>
  <c r="O434" i="60"/>
  <c r="M434" i="60"/>
  <c r="N434" i="60" s="1"/>
  <c r="O433" i="60"/>
  <c r="M433" i="60"/>
  <c r="N433" i="60" s="1"/>
  <c r="O432" i="60"/>
  <c r="M432" i="60"/>
  <c r="N432" i="60" s="1"/>
  <c r="O431" i="60"/>
  <c r="M431" i="60"/>
  <c r="N431" i="60" s="1"/>
  <c r="O430" i="60"/>
  <c r="M430" i="60"/>
  <c r="N430" i="60" s="1"/>
  <c r="O429" i="60"/>
  <c r="M429" i="60"/>
  <c r="N429" i="60" s="1"/>
  <c r="O428" i="60"/>
  <c r="M428" i="60"/>
  <c r="N428" i="60" s="1"/>
  <c r="O427" i="60"/>
  <c r="M427" i="60"/>
  <c r="N427" i="60" s="1"/>
  <c r="O426" i="60"/>
  <c r="M426" i="60"/>
  <c r="N426" i="60" s="1"/>
  <c r="O425" i="60"/>
  <c r="M425" i="60"/>
  <c r="N425" i="60" s="1"/>
  <c r="O424" i="60"/>
  <c r="M424" i="60"/>
  <c r="N424" i="60" s="1"/>
  <c r="O423" i="60"/>
  <c r="M423" i="60"/>
  <c r="N423" i="60" s="1"/>
  <c r="O422" i="60"/>
  <c r="M422" i="60"/>
  <c r="N422" i="60" s="1"/>
  <c r="O421" i="60"/>
  <c r="M421" i="60"/>
  <c r="N421" i="60" s="1"/>
  <c r="O420" i="60"/>
  <c r="M420" i="60"/>
  <c r="N420" i="60" s="1"/>
  <c r="O419" i="60"/>
  <c r="M419" i="60"/>
  <c r="N419" i="60" s="1"/>
  <c r="O418" i="60"/>
  <c r="M418" i="60"/>
  <c r="N418" i="60" s="1"/>
  <c r="O417" i="60"/>
  <c r="M417" i="60"/>
  <c r="N417" i="60" s="1"/>
  <c r="O416" i="60"/>
  <c r="M416" i="60"/>
  <c r="N416" i="60" s="1"/>
  <c r="O415" i="60"/>
  <c r="M415" i="60"/>
  <c r="N415" i="60" s="1"/>
  <c r="O414" i="60"/>
  <c r="M414" i="60"/>
  <c r="N414" i="60" s="1"/>
  <c r="O413" i="60"/>
  <c r="M413" i="60"/>
  <c r="N413" i="60" s="1"/>
  <c r="O412" i="60"/>
  <c r="M412" i="60"/>
  <c r="N412" i="60" s="1"/>
  <c r="O411" i="60"/>
  <c r="M411" i="60"/>
  <c r="N411" i="60" s="1"/>
  <c r="O410" i="60"/>
  <c r="M410" i="60"/>
  <c r="N410" i="60" s="1"/>
  <c r="O409" i="60"/>
  <c r="M409" i="60"/>
  <c r="N409" i="60" s="1"/>
  <c r="O408" i="60"/>
  <c r="M408" i="60"/>
  <c r="N408" i="60" s="1"/>
  <c r="O407" i="60"/>
  <c r="M407" i="60"/>
  <c r="N407" i="60" s="1"/>
  <c r="O406" i="60"/>
  <c r="M406" i="60"/>
  <c r="N406" i="60" s="1"/>
  <c r="O405" i="60"/>
  <c r="M405" i="60"/>
  <c r="N405" i="60" s="1"/>
  <c r="O404" i="60"/>
  <c r="M404" i="60"/>
  <c r="N404" i="60" s="1"/>
  <c r="O403" i="60"/>
  <c r="M403" i="60"/>
  <c r="N403" i="60" s="1"/>
  <c r="O402" i="60"/>
  <c r="M402" i="60"/>
  <c r="N402" i="60" s="1"/>
  <c r="O401" i="60"/>
  <c r="M401" i="60"/>
  <c r="N401" i="60" s="1"/>
  <c r="O400" i="60"/>
  <c r="M400" i="60"/>
  <c r="N400" i="60" s="1"/>
  <c r="O399" i="60"/>
  <c r="M399" i="60"/>
  <c r="N399" i="60" s="1"/>
  <c r="O398" i="60"/>
  <c r="M398" i="60"/>
  <c r="N398" i="60" s="1"/>
  <c r="O397" i="60"/>
  <c r="M397" i="60"/>
  <c r="N397" i="60" s="1"/>
  <c r="O396" i="60"/>
  <c r="M396" i="60"/>
  <c r="N396" i="60" s="1"/>
  <c r="O395" i="60"/>
  <c r="M395" i="60"/>
  <c r="N395" i="60" s="1"/>
  <c r="O394" i="60"/>
  <c r="M394" i="60"/>
  <c r="N394" i="60" s="1"/>
  <c r="O393" i="60"/>
  <c r="M393" i="60"/>
  <c r="N393" i="60" s="1"/>
  <c r="O392" i="60"/>
  <c r="M392" i="60"/>
  <c r="N392" i="60" s="1"/>
  <c r="O391" i="60"/>
  <c r="M391" i="60"/>
  <c r="N391" i="60" s="1"/>
  <c r="O390" i="60"/>
  <c r="M390" i="60"/>
  <c r="N390" i="60" s="1"/>
  <c r="O389" i="60"/>
  <c r="M389" i="60"/>
  <c r="N389" i="60" s="1"/>
  <c r="O388" i="60"/>
  <c r="M388" i="60"/>
  <c r="N388" i="60" s="1"/>
  <c r="O387" i="60"/>
  <c r="M387" i="60"/>
  <c r="N387" i="60" s="1"/>
  <c r="O386" i="60"/>
  <c r="M386" i="60"/>
  <c r="N386" i="60" s="1"/>
  <c r="O385" i="60"/>
  <c r="M385" i="60"/>
  <c r="N385" i="60" s="1"/>
  <c r="O384" i="60"/>
  <c r="M384" i="60"/>
  <c r="N384" i="60" s="1"/>
  <c r="O383" i="60"/>
  <c r="M383" i="60"/>
  <c r="N383" i="60" s="1"/>
  <c r="O382" i="60"/>
  <c r="M382" i="60"/>
  <c r="N382" i="60" s="1"/>
  <c r="O381" i="60"/>
  <c r="M381" i="60"/>
  <c r="N381" i="60" s="1"/>
  <c r="O380" i="60"/>
  <c r="M380" i="60"/>
  <c r="N380" i="60" s="1"/>
  <c r="O379" i="60"/>
  <c r="M379" i="60"/>
  <c r="N379" i="60" s="1"/>
  <c r="O378" i="60"/>
  <c r="M378" i="60"/>
  <c r="N378" i="60" s="1"/>
  <c r="O377" i="60"/>
  <c r="M377" i="60"/>
  <c r="N377" i="60" s="1"/>
  <c r="O376" i="60"/>
  <c r="M376" i="60"/>
  <c r="N376" i="60" s="1"/>
  <c r="O375" i="60"/>
  <c r="M375" i="60"/>
  <c r="N375" i="60" s="1"/>
  <c r="O374" i="60"/>
  <c r="M374" i="60"/>
  <c r="N374" i="60" s="1"/>
  <c r="O373" i="60"/>
  <c r="M373" i="60"/>
  <c r="N373" i="60" s="1"/>
  <c r="O372" i="60"/>
  <c r="M372" i="60"/>
  <c r="N372" i="60" s="1"/>
  <c r="O371" i="60"/>
  <c r="M371" i="60"/>
  <c r="N371" i="60" s="1"/>
  <c r="O370" i="60"/>
  <c r="M370" i="60"/>
  <c r="N370" i="60" s="1"/>
  <c r="O369" i="60"/>
  <c r="M369" i="60"/>
  <c r="N369" i="60" s="1"/>
  <c r="O368" i="60"/>
  <c r="M368" i="60"/>
  <c r="N368" i="60" s="1"/>
  <c r="O367" i="60"/>
  <c r="M367" i="60"/>
  <c r="N367" i="60" s="1"/>
  <c r="O366" i="60"/>
  <c r="M366" i="60"/>
  <c r="N366" i="60" s="1"/>
  <c r="O365" i="60"/>
  <c r="M365" i="60"/>
  <c r="N365" i="60" s="1"/>
  <c r="O364" i="60"/>
  <c r="M364" i="60"/>
  <c r="N364" i="60" s="1"/>
  <c r="O363" i="60"/>
  <c r="M363" i="60"/>
  <c r="N363" i="60" s="1"/>
  <c r="O362" i="60"/>
  <c r="M362" i="60"/>
  <c r="N362" i="60" s="1"/>
  <c r="O361" i="60"/>
  <c r="M361" i="60"/>
  <c r="N361" i="60" s="1"/>
  <c r="O360" i="60"/>
  <c r="M360" i="60"/>
  <c r="N360" i="60" s="1"/>
  <c r="O359" i="60"/>
  <c r="M359" i="60"/>
  <c r="N359" i="60" s="1"/>
  <c r="O358" i="60"/>
  <c r="M358" i="60"/>
  <c r="N358" i="60" s="1"/>
  <c r="O357" i="60"/>
  <c r="M357" i="60"/>
  <c r="N357" i="60" s="1"/>
  <c r="O356" i="60"/>
  <c r="M356" i="60"/>
  <c r="N356" i="60" s="1"/>
  <c r="O355" i="60"/>
  <c r="M355" i="60"/>
  <c r="N355" i="60" s="1"/>
  <c r="O354" i="60"/>
  <c r="M354" i="60"/>
  <c r="N354" i="60" s="1"/>
  <c r="O353" i="60"/>
  <c r="M353" i="60"/>
  <c r="N353" i="60" s="1"/>
  <c r="O352" i="60"/>
  <c r="M352" i="60"/>
  <c r="N352" i="60" s="1"/>
  <c r="O351" i="60"/>
  <c r="M351" i="60"/>
  <c r="N351" i="60" s="1"/>
  <c r="O350" i="60"/>
  <c r="M350" i="60"/>
  <c r="N350" i="60" s="1"/>
  <c r="O349" i="60"/>
  <c r="M349" i="60"/>
  <c r="N349" i="60" s="1"/>
  <c r="O348" i="60"/>
  <c r="M348" i="60"/>
  <c r="N348" i="60" s="1"/>
  <c r="O347" i="60"/>
  <c r="M347" i="60"/>
  <c r="N347" i="60" s="1"/>
  <c r="O346" i="60"/>
  <c r="M346" i="60"/>
  <c r="N346" i="60" s="1"/>
  <c r="O345" i="60"/>
  <c r="M345" i="60"/>
  <c r="N345" i="60" s="1"/>
  <c r="O344" i="60"/>
  <c r="M344" i="60"/>
  <c r="N344" i="60" s="1"/>
  <c r="O343" i="60"/>
  <c r="M343" i="60"/>
  <c r="N343" i="60" s="1"/>
  <c r="O342" i="60"/>
  <c r="M342" i="60"/>
  <c r="N342" i="60" s="1"/>
  <c r="O341" i="60"/>
  <c r="M341" i="60"/>
  <c r="N341" i="60" s="1"/>
  <c r="O340" i="60"/>
  <c r="M340" i="60"/>
  <c r="N340" i="60" s="1"/>
  <c r="O339" i="60"/>
  <c r="M339" i="60"/>
  <c r="N339" i="60" s="1"/>
  <c r="O338" i="60"/>
  <c r="M338" i="60"/>
  <c r="N338" i="60" s="1"/>
  <c r="O337" i="60"/>
  <c r="M337" i="60"/>
  <c r="N337" i="60" s="1"/>
  <c r="O336" i="60"/>
  <c r="M336" i="60"/>
  <c r="N336" i="60" s="1"/>
  <c r="O335" i="60"/>
  <c r="M335" i="60"/>
  <c r="N335" i="60" s="1"/>
  <c r="O334" i="60"/>
  <c r="M334" i="60"/>
  <c r="N334" i="60" s="1"/>
  <c r="O333" i="60"/>
  <c r="M333" i="60"/>
  <c r="N333" i="60" s="1"/>
  <c r="O332" i="60"/>
  <c r="M332" i="60"/>
  <c r="N332" i="60" s="1"/>
  <c r="O331" i="60"/>
  <c r="M331" i="60"/>
  <c r="N331" i="60" s="1"/>
  <c r="O330" i="60"/>
  <c r="M330" i="60"/>
  <c r="N330" i="60" s="1"/>
  <c r="O329" i="60"/>
  <c r="M329" i="60"/>
  <c r="N329" i="60" s="1"/>
  <c r="O328" i="60"/>
  <c r="M328" i="60"/>
  <c r="N328" i="60" s="1"/>
  <c r="O327" i="60"/>
  <c r="M327" i="60"/>
  <c r="N327" i="60" s="1"/>
  <c r="O326" i="60"/>
  <c r="M326" i="60"/>
  <c r="N326" i="60" s="1"/>
  <c r="O325" i="60"/>
  <c r="M325" i="60"/>
  <c r="N325" i="60" s="1"/>
  <c r="O324" i="60"/>
  <c r="M324" i="60"/>
  <c r="N324" i="60" s="1"/>
  <c r="O323" i="60"/>
  <c r="M323" i="60"/>
  <c r="N323" i="60" s="1"/>
  <c r="O322" i="60"/>
  <c r="M322" i="60"/>
  <c r="N322" i="60" s="1"/>
  <c r="O321" i="60"/>
  <c r="M321" i="60"/>
  <c r="N321" i="60" s="1"/>
  <c r="O320" i="60"/>
  <c r="M320" i="60"/>
  <c r="N320" i="60" s="1"/>
  <c r="O319" i="60"/>
  <c r="M319" i="60"/>
  <c r="N319" i="60" s="1"/>
  <c r="O318" i="60"/>
  <c r="M318" i="60"/>
  <c r="N318" i="60" s="1"/>
  <c r="O317" i="60"/>
  <c r="M317" i="60"/>
  <c r="N317" i="60" s="1"/>
  <c r="O316" i="60"/>
  <c r="M316" i="60"/>
  <c r="N316" i="60" s="1"/>
  <c r="O315" i="60"/>
  <c r="M315" i="60"/>
  <c r="N315" i="60" s="1"/>
  <c r="O314" i="60"/>
  <c r="M314" i="60"/>
  <c r="N314" i="60" s="1"/>
  <c r="O313" i="60"/>
  <c r="M313" i="60"/>
  <c r="N313" i="60" s="1"/>
  <c r="O312" i="60"/>
  <c r="M312" i="60"/>
  <c r="N312" i="60" s="1"/>
  <c r="O311" i="60"/>
  <c r="M311" i="60"/>
  <c r="N311" i="60" s="1"/>
  <c r="O310" i="60"/>
  <c r="M310" i="60"/>
  <c r="N310" i="60" s="1"/>
  <c r="O309" i="60"/>
  <c r="M309" i="60"/>
  <c r="N309" i="60" s="1"/>
  <c r="O308" i="60"/>
  <c r="M308" i="60"/>
  <c r="N308" i="60" s="1"/>
  <c r="O307" i="60"/>
  <c r="M307" i="60"/>
  <c r="N307" i="60" s="1"/>
  <c r="O306" i="60"/>
  <c r="M306" i="60"/>
  <c r="N306" i="60" s="1"/>
  <c r="O305" i="60"/>
  <c r="M305" i="60"/>
  <c r="N305" i="60" s="1"/>
  <c r="O304" i="60"/>
  <c r="M304" i="60"/>
  <c r="N304" i="60" s="1"/>
  <c r="O303" i="60"/>
  <c r="M303" i="60"/>
  <c r="N303" i="60" s="1"/>
  <c r="O302" i="60"/>
  <c r="M302" i="60"/>
  <c r="N302" i="60" s="1"/>
  <c r="O301" i="60"/>
  <c r="M301" i="60"/>
  <c r="N301" i="60" s="1"/>
  <c r="O300" i="60"/>
  <c r="M300" i="60"/>
  <c r="N300" i="60" s="1"/>
  <c r="O299" i="60"/>
  <c r="M299" i="60"/>
  <c r="N299" i="60" s="1"/>
  <c r="O298" i="60"/>
  <c r="M298" i="60"/>
  <c r="N298" i="60" s="1"/>
  <c r="O297" i="60"/>
  <c r="M297" i="60"/>
  <c r="N297" i="60" s="1"/>
  <c r="O296" i="60"/>
  <c r="M296" i="60"/>
  <c r="N296" i="60" s="1"/>
  <c r="O295" i="60"/>
  <c r="M295" i="60"/>
  <c r="N295" i="60" s="1"/>
  <c r="O294" i="60"/>
  <c r="M294" i="60"/>
  <c r="N294" i="60" s="1"/>
  <c r="O293" i="60"/>
  <c r="M293" i="60"/>
  <c r="N293" i="60" s="1"/>
  <c r="O292" i="60"/>
  <c r="M292" i="60"/>
  <c r="N292" i="60" s="1"/>
  <c r="O291" i="60"/>
  <c r="M291" i="60"/>
  <c r="N291" i="60" s="1"/>
  <c r="O290" i="60"/>
  <c r="M290" i="60"/>
  <c r="N290" i="60" s="1"/>
  <c r="O289" i="60"/>
  <c r="M289" i="60"/>
  <c r="N289" i="60" s="1"/>
  <c r="O288" i="60"/>
  <c r="M288" i="60"/>
  <c r="N288" i="60" s="1"/>
  <c r="O287" i="60"/>
  <c r="M287" i="60"/>
  <c r="N287" i="60" s="1"/>
  <c r="O286" i="60"/>
  <c r="M286" i="60"/>
  <c r="N286" i="60" s="1"/>
  <c r="O285" i="60"/>
  <c r="M285" i="60"/>
  <c r="N285" i="60" s="1"/>
  <c r="O284" i="60"/>
  <c r="M284" i="60"/>
  <c r="N284" i="60" s="1"/>
  <c r="O283" i="60"/>
  <c r="M283" i="60"/>
  <c r="N283" i="60" s="1"/>
  <c r="O282" i="60"/>
  <c r="M282" i="60"/>
  <c r="N282" i="60" s="1"/>
  <c r="O281" i="60"/>
  <c r="M281" i="60"/>
  <c r="N281" i="60" s="1"/>
  <c r="O280" i="60"/>
  <c r="M280" i="60"/>
  <c r="N280" i="60" s="1"/>
  <c r="O279" i="60"/>
  <c r="M279" i="60"/>
  <c r="N279" i="60" s="1"/>
  <c r="O278" i="60"/>
  <c r="M278" i="60"/>
  <c r="N278" i="60" s="1"/>
  <c r="O277" i="60"/>
  <c r="M277" i="60"/>
  <c r="N277" i="60" s="1"/>
  <c r="O276" i="60"/>
  <c r="M276" i="60"/>
  <c r="N276" i="60" s="1"/>
  <c r="O275" i="60"/>
  <c r="M275" i="60"/>
  <c r="N275" i="60" s="1"/>
  <c r="O274" i="60"/>
  <c r="M274" i="60"/>
  <c r="N274" i="60" s="1"/>
  <c r="O273" i="60"/>
  <c r="M273" i="60"/>
  <c r="N273" i="60" s="1"/>
  <c r="O272" i="60"/>
  <c r="M272" i="60"/>
  <c r="N272" i="60" s="1"/>
  <c r="O271" i="60"/>
  <c r="M271" i="60"/>
  <c r="N271" i="60" s="1"/>
  <c r="O270" i="60"/>
  <c r="M270" i="60"/>
  <c r="N270" i="60" s="1"/>
  <c r="O269" i="60"/>
  <c r="M269" i="60"/>
  <c r="N269" i="60" s="1"/>
  <c r="O268" i="60"/>
  <c r="M268" i="60"/>
  <c r="N268" i="60" s="1"/>
  <c r="O267" i="60"/>
  <c r="M267" i="60"/>
  <c r="N267" i="60" s="1"/>
  <c r="O266" i="60"/>
  <c r="M266" i="60"/>
  <c r="N266" i="60" s="1"/>
  <c r="O265" i="60"/>
  <c r="M265" i="60"/>
  <c r="N265" i="60" s="1"/>
  <c r="O264" i="60"/>
  <c r="M264" i="60"/>
  <c r="N264" i="60" s="1"/>
  <c r="O263" i="60"/>
  <c r="M263" i="60"/>
  <c r="N263" i="60" s="1"/>
  <c r="O262" i="60"/>
  <c r="M262" i="60"/>
  <c r="N262" i="60" s="1"/>
  <c r="O261" i="60"/>
  <c r="M261" i="60"/>
  <c r="N261" i="60" s="1"/>
  <c r="O260" i="60"/>
  <c r="M260" i="60"/>
  <c r="N260" i="60" s="1"/>
  <c r="O259" i="60"/>
  <c r="M259" i="60"/>
  <c r="N259" i="60" s="1"/>
  <c r="O258" i="60"/>
  <c r="M258" i="60"/>
  <c r="N258" i="60" s="1"/>
  <c r="O257" i="60"/>
  <c r="M257" i="60"/>
  <c r="N257" i="60" s="1"/>
  <c r="O256" i="60"/>
  <c r="M256" i="60"/>
  <c r="N256" i="60" s="1"/>
  <c r="O255" i="60"/>
  <c r="M255" i="60"/>
  <c r="N255" i="60" s="1"/>
  <c r="O254" i="60"/>
  <c r="M254" i="60"/>
  <c r="N254" i="60" s="1"/>
  <c r="O253" i="60"/>
  <c r="M253" i="60"/>
  <c r="N253" i="60" s="1"/>
  <c r="O252" i="60"/>
  <c r="M252" i="60"/>
  <c r="N252" i="60" s="1"/>
  <c r="O251" i="60"/>
  <c r="M251" i="60"/>
  <c r="N251" i="60" s="1"/>
  <c r="O250" i="60"/>
  <c r="M250" i="60"/>
  <c r="N250" i="60" s="1"/>
  <c r="O249" i="60"/>
  <c r="M249" i="60"/>
  <c r="N249" i="60" s="1"/>
  <c r="O248" i="60"/>
  <c r="M248" i="60"/>
  <c r="N248" i="60" s="1"/>
  <c r="O247" i="60"/>
  <c r="M247" i="60"/>
  <c r="N247" i="60" s="1"/>
  <c r="O246" i="60"/>
  <c r="M246" i="60"/>
  <c r="N246" i="60" s="1"/>
  <c r="O245" i="60"/>
  <c r="M245" i="60"/>
  <c r="N245" i="60" s="1"/>
  <c r="O244" i="60"/>
  <c r="M244" i="60"/>
  <c r="N244" i="60" s="1"/>
  <c r="O243" i="60"/>
  <c r="M243" i="60"/>
  <c r="N243" i="60" s="1"/>
  <c r="O242" i="60"/>
  <c r="M242" i="60"/>
  <c r="N242" i="60" s="1"/>
  <c r="O241" i="60"/>
  <c r="M241" i="60"/>
  <c r="N241" i="60" s="1"/>
  <c r="O240" i="60"/>
  <c r="M240" i="60"/>
  <c r="N240" i="60" s="1"/>
  <c r="O239" i="60"/>
  <c r="M239" i="60"/>
  <c r="N239" i="60" s="1"/>
  <c r="O238" i="60"/>
  <c r="M238" i="60"/>
  <c r="N238" i="60" s="1"/>
  <c r="O237" i="60"/>
  <c r="M237" i="60"/>
  <c r="N237" i="60" s="1"/>
  <c r="O236" i="60"/>
  <c r="M236" i="60"/>
  <c r="N236" i="60" s="1"/>
  <c r="O235" i="60"/>
  <c r="M235" i="60"/>
  <c r="N235" i="60" s="1"/>
  <c r="O234" i="60"/>
  <c r="M234" i="60"/>
  <c r="N234" i="60" s="1"/>
  <c r="O233" i="60"/>
  <c r="M233" i="60"/>
  <c r="N233" i="60" s="1"/>
  <c r="O232" i="60"/>
  <c r="M232" i="60"/>
  <c r="N232" i="60" s="1"/>
  <c r="O231" i="60"/>
  <c r="M231" i="60"/>
  <c r="N231" i="60" s="1"/>
  <c r="O230" i="60"/>
  <c r="M230" i="60"/>
  <c r="N230" i="60" s="1"/>
  <c r="O229" i="60"/>
  <c r="M229" i="60"/>
  <c r="N229" i="60" s="1"/>
  <c r="O228" i="60"/>
  <c r="M228" i="60"/>
  <c r="N228" i="60" s="1"/>
  <c r="O227" i="60"/>
  <c r="M227" i="60"/>
  <c r="N227" i="60" s="1"/>
  <c r="O226" i="60"/>
  <c r="M226" i="60"/>
  <c r="N226" i="60" s="1"/>
  <c r="O225" i="60"/>
  <c r="M225" i="60"/>
  <c r="N225" i="60" s="1"/>
  <c r="O224" i="60"/>
  <c r="M224" i="60"/>
  <c r="N224" i="60" s="1"/>
  <c r="O223" i="60"/>
  <c r="M223" i="60"/>
  <c r="N223" i="60" s="1"/>
  <c r="O222" i="60"/>
  <c r="M222" i="60"/>
  <c r="N222" i="60" s="1"/>
  <c r="O221" i="60"/>
  <c r="M221" i="60"/>
  <c r="N221" i="60" s="1"/>
  <c r="O220" i="60"/>
  <c r="M220" i="60"/>
  <c r="N220" i="60" s="1"/>
  <c r="O219" i="60"/>
  <c r="M219" i="60"/>
  <c r="N219" i="60" s="1"/>
  <c r="O218" i="60"/>
  <c r="M218" i="60"/>
  <c r="N218" i="60" s="1"/>
  <c r="O217" i="60"/>
  <c r="M217" i="60"/>
  <c r="N217" i="60" s="1"/>
  <c r="O216" i="60"/>
  <c r="M216" i="60"/>
  <c r="N216" i="60" s="1"/>
  <c r="O215" i="60"/>
  <c r="M215" i="60"/>
  <c r="N215" i="60" s="1"/>
  <c r="O214" i="60"/>
  <c r="M214" i="60"/>
  <c r="N214" i="60" s="1"/>
  <c r="O213" i="60"/>
  <c r="M213" i="60"/>
  <c r="N213" i="60" s="1"/>
  <c r="O212" i="60"/>
  <c r="M212" i="60"/>
  <c r="N212" i="60" s="1"/>
  <c r="O211" i="60"/>
  <c r="M211" i="60"/>
  <c r="N211" i="60" s="1"/>
  <c r="O210" i="60"/>
  <c r="M210" i="60"/>
  <c r="N210" i="60" s="1"/>
  <c r="O209" i="60"/>
  <c r="M209" i="60"/>
  <c r="N209" i="60" s="1"/>
  <c r="O208" i="60"/>
  <c r="M208" i="60"/>
  <c r="N208" i="60" s="1"/>
  <c r="O207" i="60"/>
  <c r="M207" i="60"/>
  <c r="N207" i="60" s="1"/>
  <c r="O206" i="60"/>
  <c r="M206" i="60"/>
  <c r="N206" i="60" s="1"/>
  <c r="O205" i="60"/>
  <c r="M205" i="60"/>
  <c r="N205" i="60" s="1"/>
  <c r="O204" i="60"/>
  <c r="M204" i="60"/>
  <c r="N204" i="60" s="1"/>
  <c r="O203" i="60"/>
  <c r="M203" i="60"/>
  <c r="N203" i="60" s="1"/>
  <c r="O202" i="60"/>
  <c r="M202" i="60"/>
  <c r="N202" i="60" s="1"/>
  <c r="O201" i="60"/>
  <c r="M201" i="60"/>
  <c r="N201" i="60" s="1"/>
  <c r="O200" i="60"/>
  <c r="M200" i="60"/>
  <c r="N200" i="60" s="1"/>
  <c r="O199" i="60"/>
  <c r="M199" i="60"/>
  <c r="N199" i="60" s="1"/>
  <c r="O198" i="60"/>
  <c r="M198" i="60"/>
  <c r="N198" i="60" s="1"/>
  <c r="O197" i="60"/>
  <c r="M197" i="60"/>
  <c r="N197" i="60" s="1"/>
  <c r="O196" i="60"/>
  <c r="M196" i="60"/>
  <c r="N196" i="60" s="1"/>
  <c r="O195" i="60"/>
  <c r="M195" i="60"/>
  <c r="N195" i="60" s="1"/>
  <c r="O194" i="60"/>
  <c r="M194" i="60"/>
  <c r="N194" i="60" s="1"/>
  <c r="O193" i="60"/>
  <c r="M193" i="60"/>
  <c r="N193" i="60" s="1"/>
  <c r="O192" i="60"/>
  <c r="M192" i="60"/>
  <c r="N192" i="60" s="1"/>
  <c r="O191" i="60"/>
  <c r="M191" i="60"/>
  <c r="N191" i="60" s="1"/>
  <c r="O190" i="60"/>
  <c r="M190" i="60"/>
  <c r="N190" i="60" s="1"/>
  <c r="O189" i="60"/>
  <c r="M189" i="60"/>
  <c r="N189" i="60" s="1"/>
  <c r="O188" i="60"/>
  <c r="M188" i="60"/>
  <c r="N188" i="60" s="1"/>
  <c r="O187" i="60"/>
  <c r="M187" i="60"/>
  <c r="N187" i="60" s="1"/>
  <c r="O186" i="60"/>
  <c r="M186" i="60"/>
  <c r="N186" i="60" s="1"/>
  <c r="O185" i="60"/>
  <c r="M185" i="60"/>
  <c r="N185" i="60" s="1"/>
  <c r="O184" i="60"/>
  <c r="M184" i="60"/>
  <c r="N184" i="60" s="1"/>
  <c r="O183" i="60"/>
  <c r="M183" i="60"/>
  <c r="N183" i="60" s="1"/>
  <c r="O182" i="60"/>
  <c r="M182" i="60"/>
  <c r="N182" i="60" s="1"/>
  <c r="O181" i="60"/>
  <c r="M181" i="60"/>
  <c r="N181" i="60" s="1"/>
  <c r="O180" i="60"/>
  <c r="M180" i="60"/>
  <c r="N180" i="60" s="1"/>
  <c r="O179" i="60"/>
  <c r="M179" i="60"/>
  <c r="N179" i="60" s="1"/>
  <c r="O178" i="60"/>
  <c r="M178" i="60"/>
  <c r="N178" i="60" s="1"/>
  <c r="O177" i="60"/>
  <c r="M177" i="60"/>
  <c r="N177" i="60" s="1"/>
  <c r="O176" i="60"/>
  <c r="M176" i="60"/>
  <c r="N176" i="60" s="1"/>
  <c r="O175" i="60"/>
  <c r="M175" i="60"/>
  <c r="N175" i="60" s="1"/>
  <c r="O174" i="60"/>
  <c r="M174" i="60"/>
  <c r="N174" i="60" s="1"/>
  <c r="O173" i="60"/>
  <c r="M173" i="60"/>
  <c r="N173" i="60" s="1"/>
  <c r="O172" i="60"/>
  <c r="M172" i="60"/>
  <c r="N172" i="60" s="1"/>
  <c r="O171" i="60"/>
  <c r="M171" i="60"/>
  <c r="N171" i="60" s="1"/>
  <c r="O170" i="60"/>
  <c r="M170" i="60"/>
  <c r="N170" i="60" s="1"/>
  <c r="O169" i="60"/>
  <c r="M169" i="60"/>
  <c r="N169" i="60" s="1"/>
  <c r="O168" i="60"/>
  <c r="M168" i="60"/>
  <c r="N168" i="60" s="1"/>
  <c r="O167" i="60"/>
  <c r="M167" i="60"/>
  <c r="N167" i="60" s="1"/>
  <c r="O166" i="60"/>
  <c r="M166" i="60"/>
  <c r="N166" i="60" s="1"/>
  <c r="O165" i="60"/>
  <c r="M165" i="60"/>
  <c r="N165" i="60" s="1"/>
  <c r="O164" i="60"/>
  <c r="M164" i="60"/>
  <c r="N164" i="60" s="1"/>
  <c r="O163" i="60"/>
  <c r="M163" i="60"/>
  <c r="N163" i="60" s="1"/>
  <c r="O162" i="60"/>
  <c r="M162" i="60"/>
  <c r="N162" i="60" s="1"/>
  <c r="O161" i="60"/>
  <c r="M161" i="60"/>
  <c r="N161" i="60" s="1"/>
  <c r="O160" i="60"/>
  <c r="M160" i="60"/>
  <c r="N160" i="60" s="1"/>
  <c r="O159" i="60"/>
  <c r="M159" i="60"/>
  <c r="N159" i="60" s="1"/>
  <c r="O158" i="60"/>
  <c r="M158" i="60"/>
  <c r="N158" i="60" s="1"/>
  <c r="O157" i="60"/>
  <c r="M157" i="60"/>
  <c r="N157" i="60" s="1"/>
  <c r="O156" i="60"/>
  <c r="M156" i="60"/>
  <c r="N156" i="60" s="1"/>
  <c r="O155" i="60"/>
  <c r="M155" i="60"/>
  <c r="N155" i="60" s="1"/>
  <c r="O154" i="60"/>
  <c r="M154" i="60"/>
  <c r="N154" i="60" s="1"/>
  <c r="O153" i="60"/>
  <c r="M153" i="60"/>
  <c r="N153" i="60" s="1"/>
  <c r="O152" i="60"/>
  <c r="M152" i="60"/>
  <c r="N152" i="60" s="1"/>
  <c r="O151" i="60"/>
  <c r="M151" i="60"/>
  <c r="N151" i="60" s="1"/>
  <c r="O150" i="60"/>
  <c r="M150" i="60"/>
  <c r="N150" i="60" s="1"/>
  <c r="O149" i="60"/>
  <c r="M149" i="60"/>
  <c r="N149" i="60" s="1"/>
  <c r="O148" i="60"/>
  <c r="M148" i="60"/>
  <c r="N148" i="60" s="1"/>
  <c r="O147" i="60"/>
  <c r="M147" i="60"/>
  <c r="N147" i="60" s="1"/>
  <c r="O146" i="60"/>
  <c r="M146" i="60"/>
  <c r="N146" i="60" s="1"/>
  <c r="O145" i="60"/>
  <c r="M145" i="60"/>
  <c r="N145" i="60" s="1"/>
  <c r="O144" i="60"/>
  <c r="M144" i="60"/>
  <c r="N144" i="60" s="1"/>
  <c r="O143" i="60"/>
  <c r="M143" i="60"/>
  <c r="N143" i="60" s="1"/>
  <c r="O142" i="60"/>
  <c r="M142" i="60"/>
  <c r="N142" i="60" s="1"/>
  <c r="O141" i="60"/>
  <c r="M141" i="60"/>
  <c r="N141" i="60" s="1"/>
  <c r="O140" i="60"/>
  <c r="M140" i="60"/>
  <c r="N140" i="60" s="1"/>
  <c r="O139" i="60"/>
  <c r="M139" i="60"/>
  <c r="N139" i="60" s="1"/>
  <c r="O138" i="60"/>
  <c r="M138" i="60"/>
  <c r="N138" i="60" s="1"/>
  <c r="O137" i="60"/>
  <c r="M137" i="60"/>
  <c r="N137" i="60" s="1"/>
  <c r="O136" i="60"/>
  <c r="M136" i="60"/>
  <c r="N136" i="60" s="1"/>
  <c r="O135" i="60"/>
  <c r="M135" i="60"/>
  <c r="N135" i="60" s="1"/>
  <c r="O134" i="60"/>
  <c r="M134" i="60"/>
  <c r="N134" i="60" s="1"/>
  <c r="O133" i="60"/>
  <c r="M133" i="60"/>
  <c r="N133" i="60" s="1"/>
  <c r="O132" i="60"/>
  <c r="M132" i="60"/>
  <c r="N132" i="60" s="1"/>
  <c r="O131" i="60"/>
  <c r="M131" i="60"/>
  <c r="N131" i="60" s="1"/>
  <c r="O130" i="60"/>
  <c r="M130" i="60"/>
  <c r="N130" i="60" s="1"/>
  <c r="O129" i="60"/>
  <c r="M129" i="60"/>
  <c r="N129" i="60" s="1"/>
  <c r="O128" i="60"/>
  <c r="M128" i="60"/>
  <c r="N128" i="60" s="1"/>
  <c r="O127" i="60"/>
  <c r="M127" i="60"/>
  <c r="N127" i="60" s="1"/>
  <c r="O126" i="60"/>
  <c r="M126" i="60"/>
  <c r="N126" i="60" s="1"/>
  <c r="O125" i="60"/>
  <c r="M125" i="60"/>
  <c r="N125" i="60" s="1"/>
  <c r="O124" i="60"/>
  <c r="M124" i="60"/>
  <c r="N124" i="60" s="1"/>
  <c r="O123" i="60"/>
  <c r="M123" i="60"/>
  <c r="N123" i="60" s="1"/>
  <c r="O122" i="60"/>
  <c r="M122" i="60"/>
  <c r="N122" i="60" s="1"/>
  <c r="O121" i="60"/>
  <c r="M121" i="60"/>
  <c r="N121" i="60" s="1"/>
  <c r="O120" i="60"/>
  <c r="M120" i="60"/>
  <c r="N120" i="60" s="1"/>
  <c r="O119" i="60"/>
  <c r="M119" i="60"/>
  <c r="N119" i="60" s="1"/>
  <c r="O118" i="60"/>
  <c r="M118" i="60"/>
  <c r="N118" i="60" s="1"/>
  <c r="O117" i="60"/>
  <c r="M117" i="60"/>
  <c r="N117" i="60" s="1"/>
  <c r="O116" i="60"/>
  <c r="M116" i="60"/>
  <c r="N116" i="60" s="1"/>
  <c r="O115" i="60"/>
  <c r="M115" i="60"/>
  <c r="N115" i="60" s="1"/>
  <c r="O114" i="60"/>
  <c r="M114" i="60"/>
  <c r="N114" i="60" s="1"/>
  <c r="O113" i="60"/>
  <c r="M113" i="60"/>
  <c r="N113" i="60" s="1"/>
  <c r="O112" i="60"/>
  <c r="M112" i="60"/>
  <c r="N112" i="60" s="1"/>
  <c r="O111" i="60"/>
  <c r="M111" i="60"/>
  <c r="N111" i="60" s="1"/>
  <c r="O110" i="60"/>
  <c r="M110" i="60"/>
  <c r="N110" i="60" s="1"/>
  <c r="O109" i="60"/>
  <c r="M109" i="60"/>
  <c r="N109" i="60" s="1"/>
  <c r="O108" i="60"/>
  <c r="M108" i="60"/>
  <c r="N108" i="60" s="1"/>
  <c r="O107" i="60"/>
  <c r="M107" i="60"/>
  <c r="N107" i="60" s="1"/>
  <c r="O106" i="60"/>
  <c r="M106" i="60"/>
  <c r="N106" i="60" s="1"/>
  <c r="O105" i="60"/>
  <c r="M105" i="60"/>
  <c r="N105" i="60" s="1"/>
  <c r="O104" i="60"/>
  <c r="M104" i="60"/>
  <c r="N104" i="60" s="1"/>
  <c r="O103" i="60"/>
  <c r="M103" i="60"/>
  <c r="N103" i="60" s="1"/>
  <c r="O102" i="60"/>
  <c r="M102" i="60"/>
  <c r="N102" i="60" s="1"/>
  <c r="O101" i="60"/>
  <c r="M101" i="60"/>
  <c r="N101" i="60" s="1"/>
  <c r="O100" i="60"/>
  <c r="M100" i="60"/>
  <c r="N100" i="60" s="1"/>
  <c r="O99" i="60"/>
  <c r="M99" i="60"/>
  <c r="N99" i="60" s="1"/>
  <c r="O98" i="60"/>
  <c r="M98" i="60"/>
  <c r="N98" i="60" s="1"/>
  <c r="O97" i="60"/>
  <c r="M97" i="60"/>
  <c r="N97" i="60" s="1"/>
  <c r="O96" i="60"/>
  <c r="M96" i="60"/>
  <c r="N96" i="60" s="1"/>
  <c r="O95" i="60"/>
  <c r="M95" i="60"/>
  <c r="N95" i="60" s="1"/>
  <c r="G48" i="60"/>
  <c r="C73" i="56"/>
  <c r="C72" i="56"/>
  <c r="C71" i="56"/>
  <c r="C70" i="56"/>
  <c r="C69" i="56"/>
  <c r="C68" i="56"/>
  <c r="C67" i="56"/>
  <c r="C65" i="56"/>
  <c r="C63" i="56"/>
  <c r="J48" i="60"/>
  <c r="F48" i="60"/>
  <c r="C42" i="56"/>
  <c r="C41" i="56"/>
  <c r="C40" i="56"/>
  <c r="C39" i="56"/>
  <c r="C19" i="56"/>
  <c r="C18" i="56"/>
  <c r="C17" i="56"/>
  <c r="C16" i="56"/>
  <c r="C15" i="56"/>
  <c r="C14" i="56"/>
  <c r="C13" i="56"/>
  <c r="C11" i="56"/>
  <c r="C9" i="56"/>
  <c r="F25" i="59"/>
  <c r="F24" i="59"/>
  <c r="F23" i="59"/>
  <c r="E25" i="59"/>
  <c r="E24" i="59"/>
  <c r="E23" i="59"/>
  <c r="D25" i="59"/>
  <c r="D24" i="59"/>
  <c r="D23" i="59"/>
  <c r="C25" i="59"/>
  <c r="C24" i="59"/>
  <c r="C23" i="59"/>
  <c r="G40" i="56" s="1"/>
  <c r="H19" i="56"/>
  <c r="H18" i="56"/>
  <c r="H17" i="56"/>
  <c r="H16" i="56"/>
  <c r="H15" i="56"/>
  <c r="H14" i="56"/>
  <c r="I14" i="56" s="1"/>
  <c r="H13" i="56"/>
  <c r="L27" i="58"/>
  <c r="L24" i="58"/>
  <c r="L25" i="58"/>
  <c r="J24" i="58"/>
  <c r="H24" i="58"/>
  <c r="H23" i="58"/>
  <c r="F24" i="58"/>
  <c r="F23" i="58"/>
  <c r="D27" i="58"/>
  <c r="D26" i="58"/>
  <c r="D24" i="58"/>
  <c r="D23" i="58"/>
  <c r="P9" i="56"/>
  <c r="P8" i="56"/>
  <c r="C23" i="58"/>
  <c r="P7" i="56" s="1"/>
  <c r="I67" i="56" l="1" a="1"/>
  <c r="I67" i="56" s="1"/>
  <c r="I13" i="56" a="1"/>
  <c r="I13" i="56" s="1"/>
  <c r="I349" i="56"/>
  <c r="E349" i="56" s="1"/>
  <c r="H350" i="56"/>
  <c r="I346" i="56"/>
  <c r="G43" i="56"/>
  <c r="D43" i="56" s="1"/>
  <c r="R9" i="56"/>
  <c r="R8" i="56"/>
  <c r="R7" i="56"/>
  <c r="G295" i="56"/>
  <c r="I118" i="56"/>
  <c r="I121" i="56"/>
  <c r="I68" i="56"/>
  <c r="I65" i="56"/>
  <c r="I11" i="56"/>
  <c r="H296" i="56"/>
  <c r="I296" i="56" s="1"/>
  <c r="H292" i="56"/>
  <c r="I292" i="56" s="1"/>
  <c r="BD29" i="53"/>
  <c r="Z77" i="22"/>
  <c r="H294" i="56"/>
  <c r="I294" i="56" s="1"/>
  <c r="G17" i="56"/>
  <c r="G12" i="56"/>
  <c r="G13" i="56"/>
  <c r="G293" i="56"/>
  <c r="I374" i="56" a="1"/>
  <c r="I374" i="56" s="1"/>
  <c r="D374" i="56" s="1"/>
  <c r="H171" i="56"/>
  <c r="I171" i="56" s="1"/>
  <c r="G14" i="56"/>
  <c r="I418" i="56"/>
  <c r="I419" i="56"/>
  <c r="I17" i="56"/>
  <c r="H173" i="56"/>
  <c r="I173" i="56" s="1"/>
  <c r="H175" i="56"/>
  <c r="I175" i="56" s="1"/>
  <c r="H291" i="56"/>
  <c r="I291" i="56" s="1"/>
  <c r="H297" i="56"/>
  <c r="I297" i="56" s="1"/>
  <c r="H293" i="56"/>
  <c r="I293" i="56" s="1"/>
  <c r="H295" i="56"/>
  <c r="I295" i="56" s="1"/>
  <c r="H176" i="56"/>
  <c r="I176" i="56" s="1"/>
  <c r="I398" i="56" a="1"/>
  <c r="I398" i="56" s="1"/>
  <c r="D398" i="56" s="1"/>
  <c r="H398" i="56"/>
  <c r="C48" i="58"/>
  <c r="I48" i="60"/>
  <c r="I15" i="56"/>
  <c r="I16" i="56"/>
  <c r="I70" i="56"/>
  <c r="I71" i="56"/>
  <c r="H224" i="56"/>
  <c r="D224" i="56" s="1"/>
  <c r="I123" i="56"/>
  <c r="I124" i="56"/>
  <c r="H200" i="56"/>
  <c r="D200" i="56" s="1"/>
  <c r="G18" i="56"/>
  <c r="G19" i="56"/>
  <c r="G16" i="56"/>
  <c r="H247" i="56"/>
  <c r="D247" i="56" s="1"/>
  <c r="I122" i="56"/>
  <c r="I69" i="56"/>
  <c r="I466" i="56"/>
  <c r="H96" i="56" a="1"/>
  <c r="H96" i="56" s="1"/>
  <c r="H150" i="56" a="1"/>
  <c r="H150" i="56" s="1"/>
  <c r="I116" i="56"/>
  <c r="G126" i="56"/>
  <c r="G122" i="56"/>
  <c r="G121" i="56"/>
  <c r="G123" i="56"/>
  <c r="G118" i="56"/>
  <c r="G125" i="56"/>
  <c r="I63" i="56"/>
  <c r="G73" i="56"/>
  <c r="G69" i="56"/>
  <c r="G65" i="56"/>
  <c r="G72" i="56"/>
  <c r="G68" i="56"/>
  <c r="G70" i="56"/>
  <c r="G11" i="56"/>
  <c r="G15" i="56"/>
  <c r="H20" i="56"/>
  <c r="H48" i="60"/>
  <c r="D48" i="60"/>
  <c r="C48" i="60"/>
  <c r="H446" i="56"/>
  <c r="D446" i="56" s="1"/>
  <c r="H422" i="56"/>
  <c r="H374" i="56"/>
  <c r="H271" i="56"/>
  <c r="D271" i="56" s="1"/>
  <c r="F39" i="22" s="1"/>
  <c r="H322" i="56"/>
  <c r="D322" i="56" s="1"/>
  <c r="H127" i="56"/>
  <c r="H74" i="56"/>
  <c r="L48" i="60"/>
  <c r="K48" i="60"/>
  <c r="K48" i="58"/>
  <c r="I19" i="56"/>
  <c r="I18" i="56"/>
  <c r="I9" i="56"/>
  <c r="I350" i="56" l="1" a="1"/>
  <c r="I350" i="56" s="1"/>
  <c r="D350" i="56" s="1"/>
  <c r="E346" i="56"/>
  <c r="E396" i="56"/>
  <c r="E395" i="56"/>
  <c r="E397" i="56"/>
  <c r="E394" i="56"/>
  <c r="E369" i="56"/>
  <c r="E370" i="56"/>
  <c r="K369" i="56"/>
  <c r="K371" i="56"/>
  <c r="K372" i="56"/>
  <c r="K373" i="56"/>
  <c r="E373" i="56"/>
  <c r="K370" i="56"/>
  <c r="E371" i="56"/>
  <c r="E372" i="56"/>
  <c r="I422" i="56" a="1"/>
  <c r="I422" i="56" s="1"/>
  <c r="D422" i="56" s="1"/>
  <c r="E39" i="56"/>
  <c r="E42" i="56"/>
  <c r="E40" i="56"/>
  <c r="E41" i="56"/>
  <c r="G300" i="56"/>
  <c r="BD9" i="53"/>
  <c r="D150" i="56"/>
  <c r="D96" i="56"/>
  <c r="E92" i="56" s="1"/>
  <c r="BD8" i="53"/>
  <c r="A99" i="27"/>
  <c r="K77" i="22"/>
  <c r="I300" i="56" a="1"/>
  <c r="I300" i="56" s="1"/>
  <c r="E270" i="56"/>
  <c r="E269" i="56"/>
  <c r="E267" i="56"/>
  <c r="E268" i="56"/>
  <c r="E223" i="56"/>
  <c r="E222" i="56"/>
  <c r="E221" i="56"/>
  <c r="E220" i="56"/>
  <c r="E199" i="56"/>
  <c r="E198" i="56"/>
  <c r="E197" i="56"/>
  <c r="E321" i="56"/>
  <c r="E320" i="56"/>
  <c r="E244" i="56"/>
  <c r="E245" i="56"/>
  <c r="E246" i="56"/>
  <c r="E445" i="56"/>
  <c r="E444" i="56"/>
  <c r="E443" i="56"/>
  <c r="E442" i="56"/>
  <c r="I177" i="56" a="1"/>
  <c r="I177" i="56" s="1"/>
  <c r="D177" i="56" s="1"/>
  <c r="H300" i="56" a="1"/>
  <c r="H300" i="56" s="1"/>
  <c r="H177" i="56"/>
  <c r="A49" i="60"/>
  <c r="G127" i="56"/>
  <c r="G74" i="56"/>
  <c r="AD110" i="30"/>
  <c r="I127" i="56" a="1"/>
  <c r="I127" i="56" s="1"/>
  <c r="I74" i="56" a="1"/>
  <c r="I74" i="56" s="1"/>
  <c r="A48" i="60"/>
  <c r="F43" i="22"/>
  <c r="AD108" i="30" s="1"/>
  <c r="G20" i="56"/>
  <c r="F75" i="22"/>
  <c r="F62" i="22"/>
  <c r="F61" i="22"/>
  <c r="F26" i="22"/>
  <c r="AD107" i="30" s="1"/>
  <c r="F25" i="22"/>
  <c r="F24" i="22"/>
  <c r="M15" i="22"/>
  <c r="D48" i="58"/>
  <c r="F48" i="58"/>
  <c r="G48" i="58"/>
  <c r="H48" i="58"/>
  <c r="I48" i="58"/>
  <c r="J48" i="58"/>
  <c r="L43" i="58"/>
  <c r="E420" i="56" l="1"/>
  <c r="E421" i="56"/>
  <c r="E417" i="56"/>
  <c r="E418" i="56"/>
  <c r="E419" i="56"/>
  <c r="K419" i="56"/>
  <c r="K418" i="56"/>
  <c r="K420" i="56"/>
  <c r="K421" i="56"/>
  <c r="K417" i="56"/>
  <c r="D127" i="56"/>
  <c r="E116" i="56" s="1"/>
  <c r="D74" i="56"/>
  <c r="E63" i="56" s="1"/>
  <c r="E147" i="56"/>
  <c r="E149" i="56"/>
  <c r="E148" i="56"/>
  <c r="E146" i="56"/>
  <c r="M16" i="22"/>
  <c r="E94" i="56"/>
  <c r="E93" i="56"/>
  <c r="E95" i="56"/>
  <c r="D300" i="56"/>
  <c r="E294" i="56" s="1"/>
  <c r="A91" i="27"/>
  <c r="E175" i="56"/>
  <c r="E171" i="56"/>
  <c r="E174" i="56"/>
  <c r="E170" i="56"/>
  <c r="E173" i="56"/>
  <c r="E176" i="56"/>
  <c r="E172" i="56"/>
  <c r="F68" i="22"/>
  <c r="F66" i="22"/>
  <c r="I20" i="56" a="1"/>
  <c r="I20" i="56" s="1"/>
  <c r="M17" i="22"/>
  <c r="D20" i="56" l="1"/>
  <c r="E9" i="56" s="1"/>
  <c r="E66" i="56"/>
  <c r="E65" i="56"/>
  <c r="E67" i="56"/>
  <c r="E71" i="56"/>
  <c r="E72" i="56"/>
  <c r="E68" i="56"/>
  <c r="E70" i="56"/>
  <c r="E73" i="56"/>
  <c r="E69" i="56"/>
  <c r="E119" i="56"/>
  <c r="E118" i="56"/>
  <c r="E121" i="56"/>
  <c r="E123" i="56"/>
  <c r="E124" i="56"/>
  <c r="E125" i="56"/>
  <c r="E120" i="56"/>
  <c r="E122" i="56"/>
  <c r="E126" i="56"/>
  <c r="E291" i="56"/>
  <c r="E292" i="56"/>
  <c r="E295" i="56"/>
  <c r="E293" i="56"/>
  <c r="E297" i="56"/>
  <c r="E296" i="56"/>
  <c r="E298" i="56"/>
  <c r="F41" i="22"/>
  <c r="AD109" i="30" s="1"/>
  <c r="AM109" i="30" s="1"/>
  <c r="F16" i="22"/>
  <c r="F17" i="22"/>
  <c r="G18" i="77"/>
  <c r="H465" i="56" s="1"/>
  <c r="F76" i="22"/>
  <c r="AE116" i="30" s="1"/>
  <c r="B18" i="77"/>
  <c r="Y26" i="22"/>
  <c r="E15" i="56" l="1"/>
  <c r="E17" i="56"/>
  <c r="E13" i="56"/>
  <c r="E18" i="56"/>
  <c r="E19" i="56"/>
  <c r="E11" i="56"/>
  <c r="E12" i="56"/>
  <c r="E16" i="56"/>
  <c r="E14" i="56"/>
  <c r="Y23" i="22"/>
  <c r="AE104" i="30" s="1"/>
  <c r="Y24" i="22"/>
  <c r="AE106" i="30" s="1"/>
  <c r="AD116" i="30"/>
  <c r="AM116" i="30" s="1"/>
  <c r="F15" i="22"/>
  <c r="I465" i="56"/>
  <c r="I469" i="56" s="1"/>
  <c r="D469" i="56" s="1"/>
  <c r="H469" i="56"/>
  <c r="E468" i="56" l="1"/>
  <c r="E467" i="56"/>
  <c r="E466" i="56"/>
  <c r="E465" i="56"/>
  <c r="F77" i="22"/>
  <c r="AD117" i="30" s="1"/>
  <c r="AM117" i="30" s="1"/>
  <c r="A48" i="58"/>
  <c r="A49" i="58"/>
  <c r="B2" i="27" l="1"/>
  <c r="O2" i="27"/>
  <c r="K13" i="27" s="1"/>
  <c r="B3" i="27"/>
  <c r="C3" i="27"/>
  <c r="B4" i="27"/>
  <c r="C4" i="27"/>
  <c r="D4" i="27"/>
  <c r="N4" i="27"/>
  <c r="F5" i="27"/>
  <c r="D2" i="27" s="1"/>
  <c r="D7" i="27"/>
  <c r="E8" i="27"/>
  <c r="C11" i="27" s="1"/>
  <c r="D9" i="27"/>
  <c r="H16" i="27"/>
  <c r="B17" i="27"/>
  <c r="D17" i="27"/>
  <c r="B18" i="27"/>
  <c r="C18" i="27"/>
  <c r="B19" i="27"/>
  <c r="C19" i="27"/>
  <c r="D19" i="27"/>
  <c r="D22" i="27"/>
  <c r="E23" i="27"/>
  <c r="C26" i="27" s="1"/>
  <c r="D24" i="27"/>
  <c r="A82" i="27"/>
  <c r="A84" i="27"/>
  <c r="A86" i="27"/>
  <c r="G5" i="32"/>
  <c r="I60" i="2"/>
  <c r="E4" i="42"/>
  <c r="AD99" i="30"/>
  <c r="AM99" i="30" s="1"/>
  <c r="AD100" i="30"/>
  <c r="AM100" i="30" s="1"/>
  <c r="AD101" i="30"/>
  <c r="AM101" i="30" s="1"/>
  <c r="AD102" i="30"/>
  <c r="AM102" i="30" s="1"/>
  <c r="AD103" i="30"/>
  <c r="AM103" i="30" s="1"/>
  <c r="AL104" i="30"/>
  <c r="AD105" i="30"/>
  <c r="AM105" i="30" s="1"/>
  <c r="AD106" i="30"/>
  <c r="AM106" i="30" s="1"/>
  <c r="AM107" i="30"/>
  <c r="AL107" i="30"/>
  <c r="AM108" i="30"/>
  <c r="AL108" i="30"/>
  <c r="AL110" i="30"/>
  <c r="AD111" i="30"/>
  <c r="AM111" i="30" s="1"/>
  <c r="AL111" i="30"/>
  <c r="AD112" i="30"/>
  <c r="AM112" i="30" s="1"/>
  <c r="AL112" i="30"/>
  <c r="AL113" i="30"/>
  <c r="AD114" i="30"/>
  <c r="AM114" i="30" s="1"/>
  <c r="AL114" i="30"/>
  <c r="AL116" i="30"/>
  <c r="AL117" i="30"/>
  <c r="AM121" i="30"/>
  <c r="F6" i="16"/>
  <c r="G12" i="16"/>
  <c r="F13" i="16"/>
  <c r="G14" i="16"/>
  <c r="G16" i="16"/>
  <c r="AG3" i="53"/>
  <c r="BD28" i="53"/>
  <c r="C80" i="27"/>
  <c r="X15" i="22"/>
  <c r="X16" i="22"/>
  <c r="X17" i="22"/>
  <c r="Y19" i="22"/>
  <c r="S43" i="22"/>
  <c r="G22" i="16"/>
  <c r="J61" i="22"/>
  <c r="H63" i="22"/>
  <c r="J63" i="22"/>
  <c r="W65" i="22"/>
  <c r="J66" i="22"/>
  <c r="W66" i="22"/>
  <c r="AD113" i="30" s="1"/>
  <c r="AM113" i="30" s="1"/>
  <c r="W67" i="22"/>
  <c r="J68" i="22"/>
  <c r="Z32" i="53" s="1"/>
  <c r="W70" i="22"/>
  <c r="AX32" i="53" s="1"/>
  <c r="J77" i="22"/>
  <c r="C79" i="22" s="1"/>
  <c r="N49" i="53" l="1"/>
  <c r="BE20" i="53"/>
  <c r="BE18" i="53"/>
  <c r="A90" i="27"/>
  <c r="AN117" i="30"/>
  <c r="AN113" i="30"/>
  <c r="AN111" i="30"/>
  <c r="AN108" i="30"/>
  <c r="N3" i="27"/>
  <c r="Y18" i="22"/>
  <c r="Y16" i="22" s="1"/>
  <c r="AE100" i="30" s="1"/>
  <c r="AL100" i="30" s="1"/>
  <c r="H10" i="16"/>
  <c r="H13" i="16"/>
  <c r="I13" i="81" s="1"/>
  <c r="G20" i="16"/>
  <c r="AE109" i="30"/>
  <c r="AL109" i="30" s="1"/>
  <c r="AN109" i="30" s="1"/>
  <c r="W79" i="22"/>
  <c r="G24" i="16"/>
  <c r="AL106" i="30"/>
  <c r="D21" i="16"/>
  <c r="AN112" i="30"/>
  <c r="AN114" i="30"/>
  <c r="AL105" i="30"/>
  <c r="AN105" i="30" s="1"/>
  <c r="AN116" i="30"/>
  <c r="AM110" i="30"/>
  <c r="AN107" i="30"/>
  <c r="C20" i="16"/>
  <c r="C4" i="80" l="1"/>
  <c r="C11" i="80" s="1"/>
  <c r="E10" i="81"/>
  <c r="AK43" i="53"/>
  <c r="AS43" i="53" s="1"/>
  <c r="BE19" i="53"/>
  <c r="BF19" i="53" s="1"/>
  <c r="I49" i="53"/>
  <c r="Z16" i="22"/>
  <c r="AE101" i="30" s="1"/>
  <c r="Y17" i="22"/>
  <c r="AE102" i="30" s="1"/>
  <c r="Z17" i="22"/>
  <c r="AE103" i="30" s="1"/>
  <c r="AF100" i="30"/>
  <c r="AG100" i="30" s="1"/>
  <c r="AN100" i="30"/>
  <c r="Y15" i="22"/>
  <c r="AE98" i="30" s="1"/>
  <c r="Z15" i="22"/>
  <c r="AE99" i="30" s="1"/>
  <c r="AE119" i="30"/>
  <c r="AE120" i="30" s="1"/>
  <c r="AF106" i="30" s="1"/>
  <c r="AG106" i="30" s="1"/>
  <c r="AH106" i="30" s="1"/>
  <c r="AD98" i="30"/>
  <c r="AM98" i="30" s="1"/>
  <c r="F21" i="16"/>
  <c r="H30" i="22"/>
  <c r="E15" i="81" s="1"/>
  <c r="F17" i="16"/>
  <c r="G18" i="16"/>
  <c r="AN110" i="30"/>
  <c r="AN106" i="30"/>
  <c r="C7" i="80" l="1"/>
  <c r="C8" i="80" s="1"/>
  <c r="D11" i="80" s="1"/>
  <c r="N13" i="80"/>
  <c r="H35" i="22"/>
  <c r="C48" i="22" s="1"/>
  <c r="AL102" i="30"/>
  <c r="AN102" i="30" s="1"/>
  <c r="AL99" i="30"/>
  <c r="AN99" i="30" s="1"/>
  <c r="AF103" i="30"/>
  <c r="AG103" i="30" s="1"/>
  <c r="AH103" i="30" s="1"/>
  <c r="AL103" i="30"/>
  <c r="AN103" i="30" s="1"/>
  <c r="AL101" i="30"/>
  <c r="AN101" i="30" s="1"/>
  <c r="AF98" i="30"/>
  <c r="AG98" i="30" s="1"/>
  <c r="AH98" i="30" s="1"/>
  <c r="AL98" i="30"/>
  <c r="AH100" i="30"/>
  <c r="AI100" i="30" s="1"/>
  <c r="AF102" i="30"/>
  <c r="AG102" i="30" s="1"/>
  <c r="AH102" i="30" s="1"/>
  <c r="AF101" i="30"/>
  <c r="AG101" i="30" s="1"/>
  <c r="AE118" i="30"/>
  <c r="AF99" i="30"/>
  <c r="AG99" i="30" s="1"/>
  <c r="AI106" i="30"/>
  <c r="AF112" i="30"/>
  <c r="AG112" i="30" s="1"/>
  <c r="AH112" i="30" s="1"/>
  <c r="AI112" i="30" s="1"/>
  <c r="AF116" i="30"/>
  <c r="AG116" i="30" s="1"/>
  <c r="AH116" i="30" s="1"/>
  <c r="AI116" i="30" s="1"/>
  <c r="AF110" i="30"/>
  <c r="AG110" i="30" s="1"/>
  <c r="AH110" i="30" s="1"/>
  <c r="AF107" i="30"/>
  <c r="AG107" i="30" s="1"/>
  <c r="AH107" i="30" s="1"/>
  <c r="AI107" i="30" s="1"/>
  <c r="AF111" i="30"/>
  <c r="AG111" i="30" s="1"/>
  <c r="AH111" i="30" s="1"/>
  <c r="AI111" i="30" s="1"/>
  <c r="AF113" i="30"/>
  <c r="AG113" i="30" s="1"/>
  <c r="AH113" i="30" s="1"/>
  <c r="AI113" i="30" s="1"/>
  <c r="AF108" i="30"/>
  <c r="AG108" i="30" s="1"/>
  <c r="AH108" i="30" s="1"/>
  <c r="AI108" i="30" s="1"/>
  <c r="AF114" i="30"/>
  <c r="AG114" i="30" s="1"/>
  <c r="AH114" i="30" s="1"/>
  <c r="AI114" i="30" s="1"/>
  <c r="AF117" i="30"/>
  <c r="AG117" i="30" s="1"/>
  <c r="AH117" i="30" s="1"/>
  <c r="AI117" i="30" s="1"/>
  <c r="AF104" i="30"/>
  <c r="AG104" i="30" s="1"/>
  <c r="AF109" i="30"/>
  <c r="AG109" i="30" s="1"/>
  <c r="AH109" i="30" s="1"/>
  <c r="AI109" i="30" s="1"/>
  <c r="AF105" i="30"/>
  <c r="AG105" i="30" s="1"/>
  <c r="AH105" i="30" s="1"/>
  <c r="E15" i="16"/>
  <c r="C32" i="22"/>
  <c r="G12" i="81" l="1"/>
  <c r="F18" i="81"/>
  <c r="F22" i="81"/>
  <c r="I14" i="81"/>
  <c r="E16" i="81"/>
  <c r="G18" i="81"/>
  <c r="G20" i="81"/>
  <c r="G24" i="81"/>
  <c r="D13" i="80"/>
  <c r="G26" i="81" s="1"/>
  <c r="F14" i="81"/>
  <c r="G22" i="81"/>
  <c r="D22" i="81"/>
  <c r="S49" i="53"/>
  <c r="C21" i="81"/>
  <c r="S51" i="53"/>
  <c r="H51" i="22"/>
  <c r="F27" i="81" s="1"/>
  <c r="H57" i="22"/>
  <c r="N50" i="53"/>
  <c r="AH101" i="30"/>
  <c r="AI101" i="30" s="1"/>
  <c r="AH99" i="30"/>
  <c r="AI99" i="30" s="1"/>
  <c r="AN98" i="30"/>
  <c r="AI102" i="30"/>
  <c r="AI103" i="30"/>
  <c r="AI105" i="30"/>
  <c r="AI110" i="30"/>
  <c r="AF118" i="30"/>
  <c r="AG118" i="30"/>
  <c r="H53" i="22" l="1"/>
  <c r="E25" i="81" s="1"/>
  <c r="I50" i="53"/>
  <c r="S50" i="53" s="1"/>
  <c r="AI98" i="30"/>
  <c r="F27" i="16"/>
  <c r="F28" i="81" s="1"/>
  <c r="H19" i="16"/>
  <c r="I20" i="81" s="1"/>
  <c r="C12" i="80" l="1"/>
  <c r="I19" i="81"/>
  <c r="G29" i="16"/>
  <c r="G29" i="81" s="1"/>
  <c r="I52" i="53"/>
  <c r="S52" i="53" s="1"/>
  <c r="E25" i="16"/>
  <c r="E26" i="81" s="1"/>
  <c r="C14" i="80" l="1"/>
  <c r="D12" i="80"/>
  <c r="M12" i="80"/>
  <c r="H15" i="80"/>
  <c r="H29" i="81"/>
  <c r="N14" i="80"/>
  <c r="F23" i="22"/>
  <c r="AD104" i="30" s="1"/>
  <c r="AM104" i="30" s="1"/>
  <c r="B15" i="80" l="1"/>
  <c r="D14" i="80"/>
  <c r="AN104" i="30"/>
  <c r="AN118" i="30" s="1"/>
  <c r="AH104" i="30"/>
  <c r="C4" i="53" l="1"/>
  <c r="BO2" i="53" s="1"/>
  <c r="BD27" i="53"/>
  <c r="C86" i="22"/>
  <c r="W84" i="22"/>
  <c r="AI104" i="30"/>
  <c r="AJ117" i="30" s="1" a="1"/>
  <c r="AJ117" i="30" s="1"/>
  <c r="AH118" i="30"/>
  <c r="D90" i="27" l="1"/>
  <c r="D91" i="27"/>
  <c r="E91" i="27" s="1"/>
  <c r="D95" i="27"/>
  <c r="D102" i="27" s="1"/>
  <c r="BS69" i="53"/>
  <c r="BS70" i="53" s="1"/>
  <c r="BS72" i="53" s="1"/>
  <c r="BS62" i="53"/>
  <c r="BS63" i="53" s="1"/>
  <c r="BS65" i="53" s="1"/>
  <c r="BZ69" i="53"/>
  <c r="BZ70" i="53" s="1"/>
  <c r="BZ71" i="53" s="1"/>
  <c r="BZ72" i="53" s="1"/>
  <c r="BR6" i="53"/>
  <c r="J7" i="53" s="1"/>
  <c r="BO3" i="53" s="1"/>
  <c r="Q19" i="32"/>
  <c r="K19" i="32"/>
  <c r="N19" i="32"/>
  <c r="E19" i="32"/>
  <c r="H19" i="32"/>
  <c r="BZ36" i="53"/>
  <c r="BZ37" i="53" s="1"/>
  <c r="BZ38" i="53" s="1"/>
  <c r="BZ39" i="53" s="1"/>
  <c r="BZ55" i="53"/>
  <c r="BZ56" i="53" s="1"/>
  <c r="BZ57" i="53" s="1"/>
  <c r="BZ58" i="53" s="1"/>
  <c r="BZ43" i="53"/>
  <c r="BZ44" i="53" s="1"/>
  <c r="BZ45" i="53" s="1"/>
  <c r="BZ46" i="53" s="1"/>
  <c r="C81" i="27"/>
  <c r="D81" i="27" s="1"/>
  <c r="E81" i="27" s="1"/>
  <c r="D99" i="27"/>
  <c r="E99" i="27" s="1"/>
  <c r="C98" i="27"/>
  <c r="C93" i="27"/>
  <c r="C89" i="27"/>
  <c r="D89" i="27" s="1"/>
  <c r="C85" i="27"/>
  <c r="D85" i="27" s="1"/>
  <c r="BS43" i="53"/>
  <c r="BS15" i="53"/>
  <c r="BS16" i="53" s="1"/>
  <c r="C97" i="27"/>
  <c r="C92" i="27"/>
  <c r="D92" i="27" s="1"/>
  <c r="C88" i="27"/>
  <c r="D88" i="27" s="1"/>
  <c r="C84" i="27"/>
  <c r="D84" i="27" s="1"/>
  <c r="C100" i="27"/>
  <c r="C91" i="27"/>
  <c r="C87" i="27"/>
  <c r="C83" i="27"/>
  <c r="BS29" i="53"/>
  <c r="C99" i="27"/>
  <c r="C94" i="27"/>
  <c r="D94" i="27" s="1"/>
  <c r="C90" i="27"/>
  <c r="C86" i="27"/>
  <c r="D86" i="27" s="1"/>
  <c r="C82" i="27"/>
  <c r="BS55" i="53"/>
  <c r="BS56" i="53" s="1"/>
  <c r="BS58" i="53" s="1"/>
  <c r="BS22" i="53"/>
  <c r="AJ113" i="30" a="1"/>
  <c r="AJ113" i="30" s="1"/>
  <c r="AJ116" i="30" a="1"/>
  <c r="AJ116" i="30" s="1"/>
  <c r="AJ112" i="30" a="1"/>
  <c r="AJ112" i="30" s="1"/>
  <c r="AJ111" i="30" a="1"/>
  <c r="AJ111" i="30" s="1"/>
  <c r="AJ114" i="30" a="1"/>
  <c r="AJ114" i="30" s="1"/>
  <c r="AJ109" i="30" a="1"/>
  <c r="AJ109" i="30" s="1"/>
  <c r="AJ105" i="30" a="1"/>
  <c r="AJ105" i="30" s="1"/>
  <c r="AJ108" i="30" a="1"/>
  <c r="AJ108" i="30" s="1"/>
  <c r="AJ110" i="30" a="1"/>
  <c r="AJ110" i="30" s="1"/>
  <c r="AJ106" i="30" a="1"/>
  <c r="AJ106" i="30" s="1"/>
  <c r="AJ107" i="30" a="1"/>
  <c r="AJ107" i="30" s="1"/>
  <c r="AJ104" i="30" a="1"/>
  <c r="AJ104" i="30" s="1"/>
  <c r="AJ103" i="30" a="1"/>
  <c r="AJ103" i="30" s="1"/>
  <c r="AJ101" i="30" a="1"/>
  <c r="AJ101" i="30" s="1"/>
  <c r="AJ100" i="30" a="1"/>
  <c r="AJ100" i="30" s="1"/>
  <c r="AJ99" i="30" a="1"/>
  <c r="AJ99" i="30" s="1"/>
  <c r="AJ98" i="30" a="1"/>
  <c r="AJ98" i="30" s="1"/>
  <c r="AJ102" i="30" a="1"/>
  <c r="AJ102" i="30" s="1"/>
  <c r="N122" i="27" l="1"/>
  <c r="BS8" i="53"/>
  <c r="BS10" i="53" s="1"/>
  <c r="BS36" i="53"/>
  <c r="BR4" i="53"/>
  <c r="F7" i="81" s="1"/>
  <c r="H7" i="81" s="1"/>
  <c r="N51" i="53"/>
  <c r="N52" i="53" s="1"/>
  <c r="E92" i="27"/>
  <c r="E90" i="27"/>
  <c r="E85" i="27"/>
  <c r="D97" i="27"/>
  <c r="E86" i="27"/>
  <c r="E84" i="27"/>
  <c r="E89" i="27"/>
  <c r="D83" i="27"/>
  <c r="E83" i="27" s="1"/>
  <c r="E95" i="27"/>
  <c r="E102" i="27" s="1"/>
  <c r="E88" i="27"/>
  <c r="D87" i="27"/>
  <c r="E87" i="27" s="1"/>
  <c r="D82" i="27"/>
  <c r="E82" i="27" s="1"/>
  <c r="AA18" i="53"/>
  <c r="BS30" i="53"/>
  <c r="BS32" i="53" s="1"/>
  <c r="AU18" i="53"/>
  <c r="AS41" i="53"/>
  <c r="BS23" i="53"/>
  <c r="BS25" i="53" s="1"/>
  <c r="AK18" i="53"/>
  <c r="E78" i="27"/>
  <c r="AH41" i="53"/>
  <c r="AU29" i="53"/>
  <c r="E94" i="27"/>
  <c r="BS44" i="53"/>
  <c r="BS46" i="53" s="1"/>
  <c r="AK29" i="53"/>
  <c r="C91" i="22"/>
  <c r="C90" i="22"/>
  <c r="C89" i="22"/>
  <c r="E79" i="27" l="1"/>
  <c r="D98" i="27"/>
  <c r="D100" i="27" s="1"/>
  <c r="E100" i="27" s="1"/>
  <c r="R7" i="53"/>
  <c r="G6" i="32"/>
  <c r="E97" i="27"/>
  <c r="AL25" i="53"/>
  <c r="AI37" i="53"/>
  <c r="AL14" i="53"/>
  <c r="BS37" i="53"/>
  <c r="BS39" i="53" s="1"/>
  <c r="AA29" i="53"/>
  <c r="AV25" i="53"/>
  <c r="AT37" i="53"/>
  <c r="AV14" i="53"/>
  <c r="X84" i="22"/>
  <c r="C84" i="22" s="1"/>
  <c r="F7" i="16"/>
  <c r="G7" i="16" s="1"/>
  <c r="E98" i="27" l="1"/>
  <c r="AB25" i="53"/>
  <c r="AB14" i="53"/>
  <c r="BS18" i="5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Andrew Chastain-Howley</author>
  </authors>
  <commentList>
    <comment ref="B9" authorId="0" shapeId="0" xr:uid="{00000000-0006-0000-1A00-000001000000}">
      <text>
        <r>
          <rPr>
            <b/>
            <sz val="8"/>
            <color indexed="81"/>
            <rFont val="Tahoma"/>
            <family val="2"/>
          </rPr>
          <t>The volume of treated water input to that part of the water supply system to which the water balance relates. This can be from your own production facilities or bulk supplies from others.</t>
        </r>
        <r>
          <rPr>
            <sz val="8"/>
            <color indexed="81"/>
            <rFont val="Tahoma"/>
            <family val="2"/>
          </rPr>
          <t xml:space="preserve">
</t>
        </r>
      </text>
    </comment>
    <comment ref="E11" authorId="0" shapeId="0" xr:uid="{00000000-0006-0000-1A00-000002000000}">
      <text>
        <r>
          <rPr>
            <b/>
            <sz val="8"/>
            <color indexed="81"/>
            <rFont val="Tahoma"/>
            <family val="2"/>
          </rPr>
          <t>The volume of metered and/or unmetered water taken by registered customers who are authorized to do so by the water supplier. This also includes water exported across operational boundaries. Authorized consumption may include items such as fire fighting, training, flushing of mains and sewers, street cleaning, public fountains and gardens etc. These may be billed, unbilled, metered or unmetered.</t>
        </r>
      </text>
    </comment>
    <comment ref="F11" authorId="0" shapeId="0" xr:uid="{00000000-0006-0000-1A00-000003000000}">
      <text>
        <r>
          <rPr>
            <b/>
            <sz val="8"/>
            <color indexed="81"/>
            <rFont val="Tahoma"/>
            <family val="2"/>
          </rPr>
          <t>All consumption that is billed and authorized by the utility. This may include both metered and unmetered consumption.</t>
        </r>
      </text>
    </comment>
    <comment ref="G11" authorId="0" shapeId="0" xr:uid="{00000000-0006-0000-1A00-000004000000}">
      <text>
        <r>
          <rPr>
            <b/>
            <sz val="8"/>
            <color indexed="81"/>
            <rFont val="Tahoma"/>
            <family val="2"/>
          </rPr>
          <t>All metered consumption which is billed. This includes all groups of customers such as domestic, commercial, industrial or institutional.  It DOES NOT include water transferred across operational boundaries (water exported).</t>
        </r>
      </text>
    </comment>
    <comment ref="H11" authorId="0" shapeId="0" xr:uid="{00000000-0006-0000-1A00-000005000000}">
      <text>
        <r>
          <rPr>
            <b/>
            <sz val="8"/>
            <color indexed="81"/>
            <rFont val="Tahoma"/>
            <family val="2"/>
          </rPr>
          <t>Water which provides revenue to the utility.</t>
        </r>
      </text>
    </comment>
    <comment ref="G13" authorId="0" shapeId="0" xr:uid="{00000000-0006-0000-1A00-000006000000}">
      <text>
        <r>
          <rPr>
            <b/>
            <sz val="8"/>
            <color indexed="81"/>
            <rFont val="Tahoma"/>
            <family val="2"/>
          </rPr>
          <t>All billed consumption which is calculated based on estimates or norms, but is not metered. This might be a small component in fully metered systems (for example billing based on estimates for the period a customer meter is out of order) but can be the key consumption component in systems without universal metering. This component may also include water transferred across operational boundaries (water exported) which is unmetered, but billed.</t>
        </r>
      </text>
    </comment>
    <comment ref="F15" authorId="0" shapeId="0" xr:uid="{00000000-0006-0000-1A00-000007000000}">
      <text>
        <r>
          <rPr>
            <b/>
            <sz val="8"/>
            <color indexed="81"/>
            <rFont val="Tahoma"/>
            <family val="2"/>
          </rPr>
          <t xml:space="preserve">All consumption that is unbilled, but is still authorized by the utility. </t>
        </r>
      </text>
    </comment>
    <comment ref="G15" authorId="0" shapeId="0" xr:uid="{00000000-0006-0000-1A00-000008000000}">
      <text>
        <r>
          <rPr>
            <b/>
            <sz val="8"/>
            <color indexed="81"/>
            <rFont val="Tahoma"/>
            <family val="2"/>
          </rPr>
          <t>Metered consumption which is for any reason unbilled. This might for example include metered consumption of the utility itself or water or water provided to institutions free of charge, including water transferred across operational boundaries (water exported) which is metered but unbilled.</t>
        </r>
      </text>
    </comment>
    <comment ref="H15" authorId="0" shapeId="0" xr:uid="{00000000-0006-0000-1A00-000009000000}">
      <text>
        <r>
          <rPr>
            <b/>
            <sz val="8"/>
            <color indexed="81"/>
            <rFont val="Tahoma"/>
            <family val="2"/>
          </rPr>
          <t>Water which does not provide any revenue to the utility.</t>
        </r>
      </text>
    </comment>
    <comment ref="G17" authorId="0" shapeId="0" xr:uid="{00000000-0006-0000-1A00-00000A000000}">
      <text>
        <r>
          <rPr>
            <b/>
            <sz val="8"/>
            <color indexed="81"/>
            <rFont val="Tahoma"/>
            <family val="2"/>
          </rPr>
          <t>Any kind of Authorized Consumption which is neither billed nor metered. This component typically includes items such as fire fighting, flushing of mains and sewers, street cleaning, frost protection, etc. In a well run utility it is a small component which is often substantially overestimated. Theoretically this might also include water transferred across operational boundaries (water exported) which is unmetered and unbilled, but this is unlikely.</t>
        </r>
      </text>
    </comment>
    <comment ref="E19" authorId="0" shapeId="0" xr:uid="{00000000-0006-0000-1A00-00000B000000}">
      <text>
        <r>
          <rPr>
            <b/>
            <sz val="8"/>
            <color indexed="81"/>
            <rFont val="Tahoma"/>
            <family val="2"/>
          </rPr>
          <t>The difference between System Input volume and Authorized Consumption. Water losses can be considered as a total volume for the whole system, or for partial systems such as transmission or distribution schemes, or individual zones. Water losses consist of Real Losses and Apparent losses.</t>
        </r>
      </text>
    </comment>
    <comment ref="F19" authorId="0" shapeId="0" xr:uid="{00000000-0006-0000-1A00-00000C000000}">
      <text>
        <r>
          <rPr>
            <b/>
            <sz val="8"/>
            <color indexed="81"/>
            <rFont val="Tahoma"/>
            <family val="2"/>
          </rPr>
          <t>Includes all types of inaccuracies associated with customer metering as well as data handling errors (meter reading and billing), plus unauthorized consumption (theft or illegal use). Note that over-registration of customer meters leads to under-estimation of Real Losses. Under-registration of customer meters leads to over-estimation of Real Losses.</t>
        </r>
      </text>
    </comment>
    <comment ref="G19" authorId="0" shapeId="0" xr:uid="{00000000-0006-0000-1A00-00000F000000}">
      <text>
        <r>
          <rPr>
            <b/>
            <sz val="8"/>
            <color indexed="81"/>
            <rFont val="Tahoma"/>
            <family val="2"/>
          </rPr>
          <t>Apparent water losses caused by data handling errors in the meter reading and billing system.</t>
        </r>
      </text>
    </comment>
    <comment ref="G21" authorId="0" shapeId="0" xr:uid="{00000000-0006-0000-1A00-00000E000000}">
      <text>
        <r>
          <rPr>
            <b/>
            <sz val="8"/>
            <color indexed="81"/>
            <rFont val="Tahoma"/>
            <family val="2"/>
          </rPr>
          <t>Apparent water losses caused by customer meter inaccuracies.</t>
        </r>
      </text>
    </comment>
    <comment ref="G23" authorId="0" shapeId="0" xr:uid="{00000000-0006-0000-1A00-00000D000000}">
      <text>
        <r>
          <rPr>
            <b/>
            <sz val="8"/>
            <color indexed="81"/>
            <rFont val="Tahoma"/>
            <family val="2"/>
          </rPr>
          <t>Any unauthorized use of water. This may include illegal water use from hydrants (for example for construction purposes), illegal connections, bypasses to consumption meters or meter tampering.</t>
        </r>
      </text>
    </comment>
    <comment ref="F25" authorId="0" shapeId="0" xr:uid="{00000000-0006-0000-1A00-000010000000}">
      <text>
        <r>
          <rPr>
            <b/>
            <sz val="8"/>
            <color indexed="81"/>
            <rFont val="Tahoma"/>
            <family val="2"/>
          </rPr>
          <t>Physical water losses from a pressurized system and the utilities storage tanks up to the point of customer use. In metered systems this is the customer meter. In unmetered systems this is the first point of use (the stop tap or tap) within the property. This is the annual volume lost through all types of leaks, bursts and overflows.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Andrew Chastain-Howley</author>
  </authors>
  <commentList>
    <comment ref="B9" authorId="0" shapeId="0" xr:uid="{3EE09E37-51EF-461A-91E6-3E94B9B9FFF0}">
      <text>
        <r>
          <rPr>
            <b/>
            <sz val="8"/>
            <color indexed="81"/>
            <rFont val="Tahoma"/>
            <family val="2"/>
          </rPr>
          <t>The volume of treated water input to that part of the water supply system to which the water balance relates. This can be from your own production facilities or bulk supplies from others.</t>
        </r>
        <r>
          <rPr>
            <sz val="8"/>
            <color indexed="81"/>
            <rFont val="Tahoma"/>
            <family val="2"/>
          </rPr>
          <t xml:space="preserve">
</t>
        </r>
      </text>
    </comment>
    <comment ref="E11" authorId="0" shapeId="0" xr:uid="{ED6156D1-4C24-465A-82FB-F95953E8D2D6}">
      <text>
        <r>
          <rPr>
            <b/>
            <sz val="8"/>
            <color indexed="81"/>
            <rFont val="Tahoma"/>
            <family val="2"/>
          </rPr>
          <t>The volume of metered and/or unmetered water taken by registered customers who are authorized to do so by the water supplier. This also includes water exported across operational boundaries. Authorized consumption may include items such as fire fighting, training, flushing of mains and sewers, street cleaning, public fountains and gardens etc. These may be billed, unbilled, metered or unmetered.</t>
        </r>
      </text>
    </comment>
    <comment ref="F11" authorId="0" shapeId="0" xr:uid="{FD888A5E-38EC-4343-B097-680C13A8730A}">
      <text>
        <r>
          <rPr>
            <b/>
            <sz val="8"/>
            <color indexed="81"/>
            <rFont val="Tahoma"/>
            <family val="2"/>
          </rPr>
          <t>All consumption that is billed and authorized by the utility. This may include both metered and unmetered consumption.</t>
        </r>
      </text>
    </comment>
    <comment ref="I11" authorId="0" shapeId="0" xr:uid="{C9FA4D70-1EE6-4EB4-BCC6-12CADD7A7F08}">
      <text>
        <r>
          <rPr>
            <b/>
            <sz val="8"/>
            <color indexed="81"/>
            <rFont val="Tahoma"/>
            <family val="2"/>
          </rPr>
          <t>Water which provides revenue to the utility.</t>
        </r>
      </text>
    </comment>
    <comment ref="F15" authorId="0" shapeId="0" xr:uid="{923406B7-C6C3-4EA7-B22B-80E8D128E7F3}">
      <text>
        <r>
          <rPr>
            <b/>
            <sz val="8"/>
            <color indexed="81"/>
            <rFont val="Tahoma"/>
            <family val="2"/>
          </rPr>
          <t xml:space="preserve">All consumption that is unbilled, but is still authorized by the utility. </t>
        </r>
      </text>
    </comment>
    <comment ref="I15" authorId="0" shapeId="0" xr:uid="{2E0C5CC2-4885-4B01-B91D-09C8AAF853D8}">
      <text>
        <r>
          <rPr>
            <b/>
            <sz val="8"/>
            <color indexed="81"/>
            <rFont val="Tahoma"/>
            <family val="2"/>
          </rPr>
          <t>Water which does not provide any revenue to the utility.</t>
        </r>
      </text>
    </comment>
    <comment ref="E19" authorId="0" shapeId="0" xr:uid="{933AC6D8-8EDE-4FE4-80B6-9DA3805BBBB6}">
      <text>
        <r>
          <rPr>
            <b/>
            <sz val="8"/>
            <color indexed="81"/>
            <rFont val="Tahoma"/>
            <family val="2"/>
          </rPr>
          <t>The difference between System Input volume and Authorized Consumption. Water losses can be considered as a total volume for the whole system, or for partial systems such as transmission or distribution schemes, or individual zones. Water losses consist of Real Losses and Apparent losses.</t>
        </r>
      </text>
    </comment>
    <comment ref="F19" authorId="0" shapeId="0" xr:uid="{F4E09400-4BA1-4F26-8E72-94AECDA36B1A}">
      <text>
        <r>
          <rPr>
            <b/>
            <sz val="8"/>
            <color indexed="81"/>
            <rFont val="Tahoma"/>
            <family val="2"/>
          </rPr>
          <t>Includes all types of inaccuracies associated with customer metering as well as data handling errors (meter reading and billing), plus unauthorized consumption (theft or illegal use). Note that over-registration of customer meters leads to under-estimation of Real Losses. Under-registration of customer meters leads to over-estimation of Real Losses.</t>
        </r>
      </text>
    </comment>
    <comment ref="F25" authorId="0" shapeId="0" xr:uid="{E6787515-01EC-4B54-826F-09B18B2EEDCA}">
      <text>
        <r>
          <rPr>
            <b/>
            <sz val="8"/>
            <color indexed="81"/>
            <rFont val="Tahoma"/>
            <family val="2"/>
          </rPr>
          <t>Physical water losses from a pressurized system and the utilities storage tanks up to the point of customer use. In metered systems this is the customer meter. In unmetered systems this is the first point of use (the stop tap or tap) within the property. This is the annual volume lost through all types of leaks, bursts and overflows.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 Sayers</author>
  </authors>
  <commentList>
    <comment ref="AD97" authorId="0" shapeId="0" xr:uid="{00000000-0006-0000-1B00-000001000000}">
      <text>
        <r>
          <rPr>
            <b/>
            <sz val="8"/>
            <color indexed="81"/>
            <rFont val="Tahoma"/>
            <family val="2"/>
          </rPr>
          <t xml:space="preserve">Grade captured from Reporting Worksheet
</t>
        </r>
        <r>
          <rPr>
            <sz val="8"/>
            <color indexed="81"/>
            <rFont val="Tahoma"/>
            <family val="2"/>
          </rPr>
          <t>If default is used, grading value is set to fixed value regardless of what user enters</t>
        </r>
      </text>
    </comment>
    <comment ref="AE97" authorId="0" shapeId="0" xr:uid="{00000000-0006-0000-1B00-000002000000}">
      <text>
        <r>
          <rPr>
            <b/>
            <sz val="8"/>
            <color indexed="81"/>
            <rFont val="Tahoma"/>
            <family val="2"/>
          </rPr>
          <t xml:space="preserve">Original Weighting suggested by Committee </t>
        </r>
        <r>
          <rPr>
            <sz val="8"/>
            <color indexed="81"/>
            <rFont val="Tahoma"/>
            <family val="2"/>
          </rPr>
          <t xml:space="preserve">
Weighting is set to 0 for those parameters where value is allowed to be zero (import / export / billed unmetered)</t>
        </r>
      </text>
    </comment>
    <comment ref="AF97" authorId="0" shapeId="0" xr:uid="{00000000-0006-0000-1B00-000003000000}">
      <text>
        <r>
          <rPr>
            <b/>
            <sz val="8"/>
            <color indexed="81"/>
            <rFont val="Tahoma"/>
            <family val="2"/>
          </rPr>
          <t>New weighting is calculated for each item - "rebasing" to 100</t>
        </r>
      </text>
    </comment>
    <comment ref="AG97" authorId="0" shapeId="0" xr:uid="{00000000-0006-0000-1B00-000004000000}">
      <text>
        <r>
          <rPr>
            <b/>
            <sz val="8"/>
            <color indexed="81"/>
            <rFont val="Tahoma"/>
            <family val="2"/>
          </rPr>
          <t>Creates "multiplier" for what each point (1-10) is worth</t>
        </r>
      </text>
    </comment>
    <comment ref="AH97" authorId="0" shapeId="0" xr:uid="{00000000-0006-0000-1B00-000005000000}">
      <text>
        <r>
          <rPr>
            <b/>
            <sz val="8"/>
            <color indexed="81"/>
            <rFont val="Tahoma"/>
            <family val="2"/>
          </rPr>
          <t xml:space="preserve">Calculates score (col C x col F) a perfect score will </t>
        </r>
        <r>
          <rPr>
            <b/>
            <u/>
            <sz val="8"/>
            <color indexed="81"/>
            <rFont val="Tahoma"/>
            <family val="2"/>
          </rPr>
          <t xml:space="preserve">always </t>
        </r>
        <r>
          <rPr>
            <b/>
            <sz val="8"/>
            <color indexed="81"/>
            <rFont val="Tahoma"/>
            <family val="2"/>
          </rPr>
          <t xml:space="preserve">= 100. </t>
        </r>
      </text>
    </comment>
    <comment ref="AI97" authorId="0" shapeId="0" xr:uid="{00000000-0006-0000-1B00-000006000000}">
      <text>
        <r>
          <rPr>
            <b/>
            <sz val="8"/>
            <color indexed="81"/>
            <rFont val="Tahoma"/>
            <family val="2"/>
          </rPr>
          <t>Calcualates where most points were lost to identify top 3 areas for focus</t>
        </r>
      </text>
    </comment>
    <comment ref="AJ97" authorId="0" shapeId="0" xr:uid="{00000000-0006-0000-1B00-000007000000}">
      <text>
        <r>
          <rPr>
            <b/>
            <sz val="8"/>
            <color indexed="81"/>
            <rFont val="Tahoma"/>
            <family val="2"/>
          </rPr>
          <t>Unique ranking formula</t>
        </r>
        <r>
          <rPr>
            <sz val="8"/>
            <color indexed="81"/>
            <rFont val="Tahoma"/>
            <family val="2"/>
          </rPr>
          <t>; avoids limitation with Excel RANK() function of duplicate ranks</t>
        </r>
      </text>
    </comment>
    <comment ref="AL97" authorId="0" shapeId="0" xr:uid="{00000000-0006-0000-1B00-000008000000}">
      <text>
        <r>
          <rPr>
            <b/>
            <sz val="8"/>
            <color indexed="81"/>
            <rFont val="Tahoma"/>
            <family val="2"/>
          </rPr>
          <t>Determined based on if a weight has been calcaulted, as weighting is not calculated if value is zero</t>
        </r>
      </text>
    </comment>
    <comment ref="AN97" authorId="0" shapeId="0" xr:uid="{00000000-0006-0000-1B00-000009000000}">
      <text>
        <r>
          <rPr>
            <b/>
            <sz val="8"/>
            <color indexed="81"/>
            <rFont val="Tahoma"/>
            <family val="2"/>
          </rPr>
          <t xml:space="preserve">Identifies if grade is required and has been missed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<sst xmlns="http://schemas.openxmlformats.org/spreadsheetml/2006/main" count="2561" uniqueCount="1332">
  <si>
    <t>Water imported:</t>
  </si>
  <si>
    <t>Water exported:</t>
  </si>
  <si>
    <t>Authorized Consumption</t>
  </si>
  <si>
    <t>Billed Authorized Consumption</t>
  </si>
  <si>
    <t>Revenue Water</t>
  </si>
  <si>
    <t>Unbilled Authorized Consumption</t>
  </si>
  <si>
    <t>Non-Revenue Water (NRW)</t>
  </si>
  <si>
    <t>Unauthorized Consumption</t>
  </si>
  <si>
    <t>Customer Metering Inaccuracies</t>
  </si>
  <si>
    <t>NON-REVENUE WATER</t>
  </si>
  <si>
    <t>&gt;1 = higher customer cost</t>
  </si>
  <si>
    <t>&lt;1 = lower customer cost</t>
  </si>
  <si>
    <t>$/100 cubic feet (ccf)</t>
  </si>
  <si>
    <t>.</t>
  </si>
  <si>
    <t>Water Imported</t>
  </si>
  <si>
    <t>Water Exported</t>
  </si>
  <si>
    <t>Refine data collection practices and establish as routine business process</t>
  </si>
  <si>
    <t>Annual water audit is a reliable gauge of year-to-year water efficiency standing</t>
  </si>
  <si>
    <t>Short-term loss control</t>
  </si>
  <si>
    <t>Establish ongoing mechanisms for customer meter accuracy testing, active leakage control and infrastructure monitoring</t>
  </si>
  <si>
    <t>Refine, enhance or expand ongoing programs based upon economic justification</t>
  </si>
  <si>
    <t>Megalitres (thousand cubic metres)</t>
  </si>
  <si>
    <t>Acre-feet</t>
  </si>
  <si>
    <t>Million gallons (US)</t>
  </si>
  <si>
    <t>Units and Conversions</t>
  </si>
  <si>
    <t>n/a</t>
  </si>
  <si>
    <t>COST DATA</t>
  </si>
  <si>
    <t>REFERENCES:</t>
  </si>
  <si>
    <t>DEVELOPED BY:</t>
  </si>
  <si>
    <t>$/Year</t>
  </si>
  <si>
    <t>Unavoidable Annual Real Losses (UARL)</t>
  </si>
  <si>
    <t>Infrastructure Leakage Index (ILI)</t>
  </si>
  <si>
    <t>Continue incremental improvements in short-term and long-term loss control interventions</t>
  </si>
  <si>
    <t>Target-setting</t>
  </si>
  <si>
    <t>Establish long-term apparent and real loss reduction goals (+10 year horizon)</t>
  </si>
  <si>
    <t>Establish mid-range (5 year horizon) apparent and real loss reduction goals</t>
  </si>
  <si>
    <t>Evaluate and refine loss control goals on a yearly basis</t>
  </si>
  <si>
    <t>Benchmarking</t>
  </si>
  <si>
    <t>Water Imported:</t>
  </si>
  <si>
    <t>Water Exported:</t>
  </si>
  <si>
    <t>Apparent Losses:</t>
  </si>
  <si>
    <t>Grade</t>
  </si>
  <si>
    <t>Weight</t>
  </si>
  <si>
    <t>Grade*Weight</t>
  </si>
  <si>
    <t>Score</t>
  </si>
  <si>
    <t>adjWeight</t>
  </si>
  <si>
    <t>adjFactor</t>
  </si>
  <si>
    <t>droppedPts</t>
  </si>
  <si>
    <t>acre-feet</t>
  </si>
  <si>
    <t>Water Losses</t>
  </si>
  <si>
    <t>Apparent Losses</t>
  </si>
  <si>
    <t>Real Losses</t>
  </si>
  <si>
    <t>Length of mains</t>
  </si>
  <si>
    <t>Length of mains:</t>
  </si>
  <si>
    <t>Has grade</t>
  </si>
  <si>
    <t>Needs grade</t>
  </si>
  <si>
    <t>Grade Problem</t>
  </si>
  <si>
    <t>uniqueRank</t>
  </si>
  <si>
    <t>default(s) being used</t>
  </si>
  <si>
    <t>D</t>
  </si>
  <si>
    <t>Water Loss Control Planning Guide</t>
  </si>
  <si>
    <t>Functional Focus Area</t>
  </si>
  <si>
    <t>Water Audit Report for:</t>
  </si>
  <si>
    <t>SYSTEM DATA</t>
  </si>
  <si>
    <t>Systematic Data Handling Errors</t>
  </si>
  <si>
    <t>Conduct detailed planning, budgeting and launch of comprehensive improvements for metering, billing or infrastructure management</t>
  </si>
  <si>
    <t>Audit Data Collection</t>
  </si>
  <si>
    <t>Establish/revise policies and procedures for data collection</t>
  </si>
  <si>
    <t>million gallons (US)</t>
  </si>
  <si>
    <t>$/1000 gallons (US)</t>
  </si>
  <si>
    <t>NON-REVENUE WATER:</t>
  </si>
  <si>
    <t>Billed Water Exported</t>
  </si>
  <si>
    <t xml:space="preserve">     Otherwise not valid</t>
  </si>
  <si>
    <t>If instructions is gallons Then</t>
  </si>
  <si>
    <t>IF(AND(G55&gt;40,G50*32+G51&gt;3000),(((5.41*G50)+(0.15*G51)+(7.5*(G51*G53/5280)))*G55)/1000000,"Not Valid")))</t>
  </si>
  <si>
    <t xml:space="preserve">     If pressure &gt; 40 AND length of mains * 32 + # connections &gt; 3000 Then</t>
  </si>
  <si>
    <t xml:space="preserve">        (((5.41 * length of mains) + (0.15 * # connections) + (7.5 * (# service connections * avg len of pipe / 5280))) * pressure)   /1000000</t>
  </si>
  <si>
    <t xml:space="preserve">          (((18 * length of mains) + (0.8 * # connections) + (25 * (# service connections * avg len of pipe / 1000))) * pressure)   /1000</t>
  </si>
  <si>
    <t>Logic:</t>
  </si>
  <si>
    <t>If instructions is acre-feet Then</t>
  </si>
  <si>
    <t>wlc@awwa.org</t>
  </si>
  <si>
    <t>(reallosses * real loss cost per unit) + (apparent losses * apparent loss cost per unit * unit conversion factor)</t>
  </si>
  <si>
    <r>
      <t>m</t>
    </r>
    <r>
      <rPr>
        <vertAlign val="superscript"/>
        <sz val="10"/>
        <rFont val="Arial"/>
        <family val="2"/>
      </rPr>
      <t>3</t>
    </r>
  </si>
  <si>
    <t>million</t>
  </si>
  <si>
    <t>thousand cubic metres</t>
  </si>
  <si>
    <t>=IF(ISERROR(1/G60),"",(((G24+G25+G40)*G62)+(G37*G61)*INDEX(Sheet1!B2:D4,MATCH(Instructions!G24,Sheet1!A2:A4,0),MATCH('Reporting Worksheet'!I61:J61,Sheet1!B1:D1,0)))/G60)</t>
  </si>
  <si>
    <t>gallons / cubic foot</t>
  </si>
  <si>
    <t>gallons / litre</t>
  </si>
  <si>
    <t>litres / gallon</t>
  </si>
  <si>
    <t>Conversion table</t>
  </si>
  <si>
    <t>converting FROM volume unit TO pricing UNITS</t>
  </si>
  <si>
    <t>sq feet / acre</t>
  </si>
  <si>
    <t>If volume unit is blank show nothing</t>
  </si>
  <si>
    <t>If instructions is tcm Then</t>
  </si>
  <si>
    <t xml:space="preserve">     If pressure &gt; 25 AND length of mains * 20 + # connections &gt; 3000 Then</t>
  </si>
  <si>
    <t>=IF(ISBLANK(Instructions!$G$26),"",IF(Instructions!$G$26="Megalitres (thousand cubic metres)",IF(AND(G55&gt;25,G50*20+G51&gt;3000),(((18*G50)+(0.8*G51)+(25*(G51*G53/1000)))*G55/1000000)*365,"Not valid"),IF(AND(G55&gt;40,G50*32+G51&gt;3000),(((5.41*G50)+(0.15*G51)+(7.5*(G51*G53/5280)))*G55)/1000000*365,"Not Valid")))</t>
  </si>
  <si>
    <t>From</t>
  </si>
  <si>
    <t>To</t>
  </si>
  <si>
    <t>Million Gallons (US)</t>
  </si>
  <si>
    <t>Multiply By…</t>
  </si>
  <si>
    <t>FROM:                                        TO:</t>
  </si>
  <si>
    <t>=</t>
  </si>
  <si>
    <t>Convert From…</t>
  </si>
  <si>
    <t>Converts to…..</t>
  </si>
  <si>
    <t>Enter Units:</t>
  </si>
  <si>
    <t>WATER LOSSES:</t>
  </si>
  <si>
    <t>AUTHORIZED CONSUMPTION:</t>
  </si>
  <si>
    <t>WATER SUPPLIED:</t>
  </si>
  <si>
    <t>WATER SUPPLIED</t>
  </si>
  <si>
    <t>AUTHORIZED CONSUMPTION</t>
  </si>
  <si>
    <t>losses</t>
  </si>
  <si>
    <t>cost</t>
  </si>
  <si>
    <t>cost =</t>
  </si>
  <si>
    <t>$/1000 litres</t>
  </si>
  <si>
    <t>Water Supplied</t>
  </si>
  <si>
    <t>customer cost</t>
  </si>
  <si>
    <t>marginal production</t>
  </si>
  <si>
    <t>All consumption that is billed and authorized by the utility. This may include both metered and unmetered consumption. See "Authorized Consumption" for more information.</t>
  </si>
  <si>
    <t>Item Name</t>
  </si>
  <si>
    <t>Description</t>
  </si>
  <si>
    <t>For validity scores of 50 or below, the shaded blocks should not be focus areas until better data validity is achieved.</t>
  </si>
  <si>
    <t>Stay abreast of improvements in metering, meter reading, billing, leakage management and infrastructure rehabilitation</t>
  </si>
  <si>
    <t>Long-term loss control</t>
  </si>
  <si>
    <t>Vol. from own sources:</t>
  </si>
  <si>
    <t xml:space="preserve">If Yes, </t>
  </si>
  <si>
    <t>If Yes, force grade to 10</t>
  </si>
  <si>
    <t>If Yes, force length to 0</t>
  </si>
  <si>
    <t>MME</t>
  </si>
  <si>
    <t>Raw Vol</t>
  </si>
  <si>
    <t>total weighting pts</t>
  </si>
  <si>
    <t>Format Shape &gt; Properties - Object positioning: Move and Size with cells</t>
  </si>
  <si>
    <t>Total Pts for Water Supplied (top 6 items):</t>
  </si>
  <si>
    <t>Grading weighting points in red</t>
  </si>
  <si>
    <t>We could add a 3rd option - another box for $ input (at user defined rate)</t>
  </si>
  <si>
    <t>Pcnt(1) or Val(2)</t>
  </si>
  <si>
    <t>Audit Item</t>
  </si>
  <si>
    <t>FALSE=VPC;TRUE=CRUC</t>
  </si>
  <si>
    <t xml:space="preserve">State / Province: </t>
  </si>
  <si>
    <t xml:space="preserve">Country: </t>
  </si>
  <si>
    <t xml:space="preserve">Name of Contact Person: </t>
  </si>
  <si>
    <t xml:space="preserve">City/Town/Municipality: </t>
  </si>
  <si>
    <t xml:space="preserve"> AWWA Free Water Audit Software:
 Customer Service Line Diagrams</t>
  </si>
  <si>
    <t>If you have questions or comments regarding the software please contact us via email at:</t>
  </si>
  <si>
    <t xml:space="preserve">          Cost $</t>
  </si>
  <si>
    <t xml:space="preserve">Testing... different object positioning settings to try to prevent radio buttons from moving - seeing this on many completed audits. Evaluate performance during beta testing
</t>
  </si>
  <si>
    <t>Data for plotting the Cost/Volume Bar Chart on the Dashboard</t>
  </si>
  <si>
    <t xml:space="preserve">Are customer meters typically located at the curbstop or property line? </t>
  </si>
  <si>
    <t>1.5 BGD</t>
  </si>
  <si>
    <r>
      <t xml:space="preserve">All metered consumption which is billed to retail customers, including all groups of customers such as domestic, commercial, industrial or institutional.  </t>
    </r>
    <r>
      <rPr>
        <b/>
        <sz val="10"/>
        <rFont val="Arial"/>
        <family val="2"/>
      </rPr>
      <t xml:space="preserve">It does NOT include water supplied to neighboring utilities (water exported) which is metered and billed.  Be sure to subtract any consumption for exported water sales that may be included in these billing roles.  Water supplied as exports to neighboring water utilities should be included only in the Water Exported component. </t>
    </r>
    <r>
      <rPr>
        <sz val="10"/>
        <rFont val="Arial"/>
        <family val="2"/>
      </rPr>
      <t xml:space="preserve"> The metered consumption data can be taken directly from billing records for the water audit period.  The accuracy of yearly metered consumption data can be refined by including an adjustment to account for customer meter reading lag time since not all customer meters are read on the same day of the meter reading period.  However additional analysis is necessary to determine the lag time adjustment value, which may or may not be significant.</t>
    </r>
  </si>
  <si>
    <r>
      <t xml:space="preserve">All billed consumption which is calculated based on estimates or norms from water usage sites that have been determined </t>
    </r>
    <r>
      <rPr>
        <u/>
        <sz val="10"/>
        <rFont val="Arial"/>
        <family val="2"/>
      </rPr>
      <t>by utility policy</t>
    </r>
    <r>
      <rPr>
        <sz val="10"/>
        <rFont val="Arial"/>
        <family val="2"/>
      </rPr>
      <t xml:space="preserve"> to be left unmetered.  This is typically a very small component in systems that maintain a policy to meter their customer population.  However, this quantity can be the key consumption component in utilities that have not adopted a universal metering policy.   </t>
    </r>
    <r>
      <rPr>
        <b/>
        <sz val="10"/>
        <rFont val="Arial"/>
        <family val="2"/>
      </rPr>
      <t xml:space="preserve">This component should NOT include any water that is supplied to neighboring utilities (water exported) which is unmetered but billed.  Water supplied as exports to neighboring water utilities should be included only in the Water Exported component. </t>
    </r>
  </si>
  <si>
    <t xml:space="preserve">Length of all pipelines (except service connections) in the system starting from the point of system input metering (for example at the outlet of the treatment plant).  It is also recommended to include in this measure the total length of fire hydrant lead pipe.  Hydrant lead pipe is the pipe branching from the water main to the fire hydrant.  Fire hydrant leads are typically of a sufficiently large size that is more representative of a pipeline than a service connection.  The average length of hydrant leads across the entire system can be assumed if not known, and multiplied by the number of fire hydrants in the system, which can also be assumed if not known.  This value can then be added to the total pipeline length.  Total length of mains can therefore be calculated as:
Length of Mains, miles = (total pipeline length, miles) + [ {(average fire hydrant lead length, ft) x (number of fire hydrants)} / 5,280 ft/mile ] 
                                                                                                              or
Length of Mains, kilometres = (total pipeline length, kilometres) + [ {(average fire hydrant lead length, metres) x (number of fire hydrants)} / 1,000 metres/kilometre ] </t>
  </si>
  <si>
    <t>= Apparent Losses + Real Losses + Unbilled Metered Consumption + Unbilled Unmetered Consumption.  This is water which does not provide revenue potential to the utility.</t>
  </si>
  <si>
    <t>Physical water losses from the pressurized system (water mains and customer service connections) and the utility’s storage tanks, up to the point of customer consumption. In metered systems this is the customer meter, in unmetered situations this is the first point of consumption (stop tap/tap) within the property.  The annual volume lost through all types of leaks, breaks and overflows depends on frequencies, flow rates, and average duration of individual leaks, breaks and overflows.</t>
  </si>
  <si>
    <t>Those components of System Input Volume that are billed and have the potential to produce revenue.</t>
  </si>
  <si>
    <t>=number of customer service connections / length of mains</t>
  </si>
  <si>
    <t>Service Connection Density</t>
  </si>
  <si>
    <r>
      <t xml:space="preserve">Metered consumption which is authorized by the water utility, but, for any reason, is </t>
    </r>
    <r>
      <rPr>
        <u/>
        <sz val="10"/>
        <rFont val="Arial"/>
        <family val="2"/>
      </rPr>
      <t>deemed by utility policy</t>
    </r>
    <r>
      <rPr>
        <sz val="10"/>
        <rFont val="Arial"/>
        <family val="2"/>
      </rPr>
      <t xml:space="preserve"> to be unbilled.  This might for example include metered water consumed by the utility itself in treatment or distribution operations, or metered water provided to civic institutions free of charge.  </t>
    </r>
    <r>
      <rPr>
        <b/>
        <sz val="10"/>
        <rFont val="Arial"/>
        <family val="2"/>
      </rPr>
      <t xml:space="preserve">It does </t>
    </r>
    <r>
      <rPr>
        <b/>
        <u/>
        <sz val="10"/>
        <rFont val="Arial"/>
        <family val="2"/>
      </rPr>
      <t>not</t>
    </r>
    <r>
      <rPr>
        <b/>
        <sz val="10"/>
        <rFont val="Arial"/>
        <family val="2"/>
      </rPr>
      <t xml:space="preserve"> include water supplied to neighboring utilities (water exported) which may be metered but not billed.</t>
    </r>
  </si>
  <si>
    <t>&gt;0 if a grading has been missed</t>
  </si>
  <si>
    <t>=0 if no reporting units selected</t>
  </si>
  <si>
    <t xml:space="preserve"> AWWA Free Water Audit Software:
 Definitions</t>
  </si>
  <si>
    <t>Apparent 
Losses</t>
  </si>
  <si>
    <t>Service connection density:</t>
  </si>
  <si>
    <t xml:space="preserve">
WATER LOSSES</t>
  </si>
  <si>
    <t>Alaska (AK)</t>
  </si>
  <si>
    <t>Alabama (AL)</t>
  </si>
  <si>
    <t>Arkansas (AR)</t>
  </si>
  <si>
    <t>Arizona (AZ)</t>
  </si>
  <si>
    <t>California (CA)</t>
  </si>
  <si>
    <t>Colorado (CO)</t>
  </si>
  <si>
    <t>Connecticut (CT)</t>
  </si>
  <si>
    <t>Dist. Columbia (DC)</t>
  </si>
  <si>
    <t>Delaware (DE)</t>
  </si>
  <si>
    <t>Florida (FL)</t>
  </si>
  <si>
    <t>Georgia (GA)</t>
  </si>
  <si>
    <t>Hawaii (HI)</t>
  </si>
  <si>
    <t>Iowa (IA)</t>
  </si>
  <si>
    <t>Idaho (ID)</t>
  </si>
  <si>
    <t>Illinois (IL)</t>
  </si>
  <si>
    <t>Indiana (IN)</t>
  </si>
  <si>
    <t>Kansas (KS)</t>
  </si>
  <si>
    <t>Kentucky (KY)</t>
  </si>
  <si>
    <t>Louisiana (LA)</t>
  </si>
  <si>
    <t>Massachusetts (MA)</t>
  </si>
  <si>
    <t>Maryland (MD)</t>
  </si>
  <si>
    <t>Maine (ME)</t>
  </si>
  <si>
    <t>Michigan (MI)</t>
  </si>
  <si>
    <t>Minnesota (MN)</t>
  </si>
  <si>
    <t>Missouri (MO)</t>
  </si>
  <si>
    <t>Mississippi (MS)</t>
  </si>
  <si>
    <t>Montana (MT)</t>
  </si>
  <si>
    <t>North Carolina (NC)</t>
  </si>
  <si>
    <t>North Dakota (ND)</t>
  </si>
  <si>
    <t>Nebraska (NE)</t>
  </si>
  <si>
    <t>New Hampshire (NH)</t>
  </si>
  <si>
    <t>New Jersey (NJ)</t>
  </si>
  <si>
    <t>New Mexico (NM)</t>
  </si>
  <si>
    <t>Nevada (NV)</t>
  </si>
  <si>
    <t>New York (NY)</t>
  </si>
  <si>
    <t>Ohio (OH)</t>
  </si>
  <si>
    <t>Oklahoma (OK)</t>
  </si>
  <si>
    <t>Oregon (OR)</t>
  </si>
  <si>
    <t>Pennsylvania (PA)</t>
  </si>
  <si>
    <t>Rhode Island (RI)</t>
  </si>
  <si>
    <t>South Carolina (SC)</t>
  </si>
  <si>
    <t>South Dakota (SD)</t>
  </si>
  <si>
    <t>Tennessee (TN)</t>
  </si>
  <si>
    <t>Texas (TX)</t>
  </si>
  <si>
    <t>Utah (UT)</t>
  </si>
  <si>
    <t>Virginia (VA)</t>
  </si>
  <si>
    <t>Vermont (VT)</t>
  </si>
  <si>
    <t>Washington (WA)</t>
  </si>
  <si>
    <t>Wisconsin (WI)</t>
  </si>
  <si>
    <t>West Virginia (WV)</t>
  </si>
  <si>
    <t>Wyoming (WY)</t>
  </si>
  <si>
    <t>Alberta (AB)</t>
  </si>
  <si>
    <t>British Columbia (BC)</t>
  </si>
  <si>
    <t>Labrador (LB)</t>
  </si>
  <si>
    <t>Manitoba (MB)</t>
  </si>
  <si>
    <t>New Brunswick (NB)</t>
  </si>
  <si>
    <t>Newfoundland (NF)</t>
  </si>
  <si>
    <t>Nova Scotia (NS)</t>
  </si>
  <si>
    <t>Nunavut (NU)</t>
  </si>
  <si>
    <t>North West Terr. (NW)</t>
  </si>
  <si>
    <t>Ontario (ON)</t>
  </si>
  <si>
    <t>Prince Edward Is. (PE)</t>
  </si>
  <si>
    <t>Quebec (QC)</t>
  </si>
  <si>
    <t>Saskatchewen (SK)</t>
  </si>
  <si>
    <t>Yukon (YU)</t>
  </si>
  <si>
    <t>Select a state / province from the list</t>
  </si>
  <si>
    <t>Systematic Data Handling Errors:</t>
  </si>
  <si>
    <t xml:space="preserve">Audit Preparation Date: </t>
  </si>
  <si>
    <t>This software is intended to serve as a basic tool to compile a preliminary, or “top-down”, water audit.  It is recommended that users also refer to the current edition of the AWWA M36 Publication, Water Audits and Loss Control Programs, for detailed guidance on compiling a comprehensive, or “bottom-up”, water audit using the same water audit methodology.</t>
  </si>
  <si>
    <t>International (XX)</t>
  </si>
  <si>
    <t>Data Validity Score:</t>
  </si>
  <si>
    <t xml:space="preserve">Volume Reporting Units: </t>
  </si>
  <si>
    <t>-----------</t>
  </si>
  <si>
    <t>VERSION HISTORY:</t>
  </si>
  <si>
    <t>v1</t>
  </si>
  <si>
    <t>v2</t>
  </si>
  <si>
    <t>v3</t>
  </si>
  <si>
    <t>v4 - v4.2</t>
  </si>
  <si>
    <t>v5</t>
  </si>
  <si>
    <t>The AWWA Water Audit Software was piloted in 2005 (v1.0 beta).  The early versions (1.x) of the software restricted data entry to units of Million Gallons per year.  For each entry into the audit, users identified whether the input was measured or estimated.</t>
  </si>
  <si>
    <t xml:space="preserve">The most significant enhancement in v2 of the software was to allow the user to choose the volumetric units to be used in the audit, Million Gallons or Thousand Cubic Metres (megalitres) per year.  Two financial performance indicators were added to provide feedback to the user on the cost of Real and Apparent losses. </t>
  </si>
  <si>
    <t>In v3, the option to report volumetric units in acre-feet was added.  Another new feature in v3 was the inclusion of default values for two water audit components (unbilled unmetered and unauthorized consumption). v3 also included two examples of completed audits in units of million gallons and Megalitres.  Several checks were added into v3 to provide instant feedback to the user on common data entry problems, in order to help the user complete an accurate water audit.</t>
  </si>
  <si>
    <t>Release
 Date:</t>
  </si>
  <si>
    <t>Version:</t>
  </si>
  <si>
    <t>Number of Worksheets:</t>
  </si>
  <si>
    <t>2005/
2006</t>
  </si>
  <si>
    <t xml:space="preserve">In v5, changes were made to the way Water Supplied information is entered into software, with each major component having a corresponding Master Meter Error Adjustment entry (and data grading requirement).  This required changes to the data validity score calculation; v5 of the software uses a weighting system that is, in part, proportional to the volume of input components.  The Grading Matrix was updated to reflect the new audit inputs and also to include clarifications and additions to the scale descriptions.  The appearance of the software was updated in v5 to make the software more user-friendly and several new features were added to provide more feedback to the user.  Notably, a dashboard tab has been added to provide more visual feedback on the water audit results and associated costs of Non-Revenue Water.   A comments sheet was added to allow the user to track notes, comments and to cite sources used. </t>
  </si>
  <si>
    <t>Key Features and Developments</t>
  </si>
  <si>
    <t>v4 (and versions 4.x) of the software included a new approach to data grading.  The simple "estimated" or "measured" approach was replaced with a more granular scale (typically 1-10) that reflected descriptions of utility practices and served to describe the confidence and accuracy of the input data.  Each input value had a corresponding scale fully described in the Grading Matrix tab.  The Grading Matrix also showed the actions required to move to a higher grading score.  Grading descriptions were available on the Reporting Worksheet via a pop-up box next to each water audit input.  A water audit data validity score is generated (max = 100) and priority areas for attention (to improve audit accuracy) are identified, once a user completes the requied data grading.  A service connection diagram was also added to help users understand the impact of customer service line configurations on water losses and how this information should be entered into the water audit software.   An acknoweldgements section was also added.  Minor bug fixes resulted in the release of versions 4.1 and 4.2.  A French language version was also made available for v4.2.</t>
  </si>
  <si>
    <t xml:space="preserve">Telephone | Ext.: </t>
  </si>
  <si>
    <t>Guam</t>
  </si>
  <si>
    <t>American Samoa</t>
  </si>
  <si>
    <t>Commonwealth of the Northern Mariana Islands (CNMI)</t>
  </si>
  <si>
    <t>Yes</t>
  </si>
  <si>
    <t>Tier II (26-50)</t>
  </si>
  <si>
    <t>Tier III (51-70)</t>
  </si>
  <si>
    <t>Tier IV (71-90)</t>
  </si>
  <si>
    <t>Tier V (91-100)</t>
  </si>
  <si>
    <t>&lt;25%</t>
  </si>
  <si>
    <t>Less than annual but within last 5 years</t>
  </si>
  <si>
    <t>No</t>
  </si>
  <si>
    <t>Monthly</t>
  </si>
  <si>
    <t>Annually</t>
  </si>
  <si>
    <t>CMI: BM</t>
  </si>
  <si>
    <t>CMI: UB</t>
  </si>
  <si>
    <t>Volume from Own Sources</t>
  </si>
  <si>
    <t>If no water produced from own sources.</t>
  </si>
  <si>
    <t>Criteria Theme &gt;&gt;</t>
  </si>
  <si>
    <t>Percent of own supply metered</t>
  </si>
  <si>
    <t>Meter calibration frequency</t>
  </si>
  <si>
    <t>Calibration documentation</t>
  </si>
  <si>
    <t>Meter flow accuracy test frequency</t>
  </si>
  <si>
    <t>Flow accuracy test documentation</t>
  </si>
  <si>
    <t>Flow accuracy test results</t>
  </si>
  <si>
    <t>Rigor of testing &amp; calibration procedures</t>
  </si>
  <si>
    <t>Frequency of data collection</t>
  </si>
  <si>
    <t>Frequency of data review</t>
  </si>
  <si>
    <t>Criteria Question &gt;&gt;</t>
  </si>
  <si>
    <t>What percent of own supply volume is metered?</t>
  </si>
  <si>
    <t>Is the most recent electronic calibration documentation available?</t>
  </si>
  <si>
    <t>Is the most recent in-situ flow accuracy testing documentation available?</t>
  </si>
  <si>
    <t>25-50%</t>
  </si>
  <si>
    <t>Less frequently than monthly</t>
  </si>
  <si>
    <t>&gt;50-75%</t>
  </si>
  <si>
    <t>&gt;99%</t>
  </si>
  <si>
    <t>At least semi-annually</t>
  </si>
  <si>
    <t>&lt;&gt; means not an answer available to auditor, but code will need to look at combination of answers</t>
  </si>
  <si>
    <t>Fix red issues</t>
  </si>
  <si>
    <t>Combination</t>
  </si>
  <si>
    <t>SimpleMin</t>
  </si>
  <si>
    <t>If all non-MinScore &gt; MinScore Then +1</t>
  </si>
  <si>
    <t>Average</t>
  </si>
  <si>
    <t>Volumes</t>
  </si>
  <si>
    <t>This has been updated (needs testing) and still need to split for dashboard…..</t>
  </si>
  <si>
    <t>Simple Min.</t>
  </si>
  <si>
    <t>Criteria Question</t>
  </si>
  <si>
    <t>vos.1</t>
  </si>
  <si>
    <t>vos.2</t>
  </si>
  <si>
    <t>vos.3</t>
  </si>
  <si>
    <t>vos.4</t>
  </si>
  <si>
    <t>vos.5</t>
  </si>
  <si>
    <t>vos.6</t>
  </si>
  <si>
    <t>vos.7</t>
  </si>
  <si>
    <t>vos.8</t>
  </si>
  <si>
    <t>vos.9</t>
  </si>
  <si>
    <t>FINAL DATA GRADE FOR THIS AUDIT INPUT:</t>
  </si>
  <si>
    <t>vos</t>
  </si>
  <si>
    <t>blue = different answers associated with same grade level</t>
  </si>
  <si>
    <t>criteria id</t>
  </si>
  <si>
    <t>Meter electronic calibration frequency</t>
  </si>
  <si>
    <t>Electronic calibration documentation</t>
  </si>
  <si>
    <t>Meter flow accuracy test documentation</t>
  </si>
  <si>
    <t>Meter flow accuracy test results</t>
  </si>
  <si>
    <t>Once per month</t>
  </si>
  <si>
    <t>Continuous</t>
  </si>
  <si>
    <t>&lt;cross reference this answer to calibration frequency, account for and/or condition when determining limiting criteria-grade&gt;</t>
  </si>
  <si>
    <t>Is the most recent electronic calibration documentation available for review?</t>
  </si>
  <si>
    <t>Is the most recent in-situ flow accuracy testing documentation available for review?</t>
  </si>
  <si>
    <t>Volume from Own Sources (VOS) - Data Grading Criteria</t>
  </si>
  <si>
    <t>Volume from Own Sources - Error Adjustment</t>
  </si>
  <si>
    <t>Storage monitoring</t>
  </si>
  <si>
    <t>Flow balancing</t>
  </si>
  <si>
    <t>Net storage adjustment</t>
  </si>
  <si>
    <t>Tie between meter maintenance practices and EA input derivation</t>
  </si>
  <si>
    <t>Are tank levels monitored automically &amp; recorded daily?</t>
  </si>
  <si>
    <t>Are daily changes of stored water volumes in distribution system tanks included in the tabulation of the daily "Volume from Own Sources" quantity?</t>
  </si>
  <si>
    <t>Not sure</t>
  </si>
  <si>
    <t>Yes, results are analyzed and incorporated</t>
  </si>
  <si>
    <t>Yes, results are analyzed and a 'no-adjustment' was determined</t>
  </si>
  <si>
    <t>vosea.1</t>
  </si>
  <si>
    <t>vosea.2</t>
  </si>
  <si>
    <t>vosea.3</t>
  </si>
  <si>
    <t>vosea.4</t>
  </si>
  <si>
    <t>Dropdowns</t>
  </si>
  <si>
    <t>Volume from Own Sources Error Adjustment (VOSEA) - Data Grading Criteria</t>
  </si>
  <si>
    <t>dropdowns</t>
  </si>
  <si>
    <t>If no water imported.</t>
  </si>
  <si>
    <t>wi.1</t>
  </si>
  <si>
    <t>wi.2</t>
  </si>
  <si>
    <t>wi.3</t>
  </si>
  <si>
    <t>wi.4</t>
  </si>
  <si>
    <t>wi.5</t>
  </si>
  <si>
    <t>wi.6</t>
  </si>
  <si>
    <t>wi.7</t>
  </si>
  <si>
    <t>wi.8</t>
  </si>
  <si>
    <t>wi.9</t>
  </si>
  <si>
    <t>Percent of import metered</t>
  </si>
  <si>
    <t>What percent of water imported is metered?</t>
  </si>
  <si>
    <t>vosea</t>
  </si>
  <si>
    <t>Water Imported (WI) - Data Grading Criteria</t>
  </si>
  <si>
    <t>wi</t>
  </si>
  <si>
    <t>Water Imported - Error Adjustment</t>
  </si>
  <si>
    <t>wiea.1</t>
  </si>
  <si>
    <t>wiea.2</t>
  </si>
  <si>
    <t>wiea.3</t>
  </si>
  <si>
    <t>wiea.4</t>
  </si>
  <si>
    <t>Agreement in place</t>
  </si>
  <si>
    <t>Data trail accessibility</t>
  </si>
  <si>
    <t>Is an agreement in place between Exporting and Importing Utility for the purchase of water?</t>
  </si>
  <si>
    <t>Who has access to the import meter readings including current and archived data?</t>
  </si>
  <si>
    <t>Yes, and stipulated as less frequent than annual</t>
  </si>
  <si>
    <t>Yes, but not written</t>
  </si>
  <si>
    <t>Yes, and stipulated frequency as annual</t>
  </si>
  <si>
    <t>Yes, written</t>
  </si>
  <si>
    <t>Yes, and stipulated as more frequent than annual</t>
  </si>
  <si>
    <t>Exporting and Importing Utility</t>
  </si>
  <si>
    <t>Water Imported Error Adjustment (WIEA) - Data Grading Criteria</t>
  </si>
  <si>
    <t>wiea</t>
  </si>
  <si>
    <t>Water Exported (WE) - Data Grading Criteria</t>
  </si>
  <si>
    <t>we</t>
  </si>
  <si>
    <t>we.1</t>
  </si>
  <si>
    <t>we.2</t>
  </si>
  <si>
    <t>we.3</t>
  </si>
  <si>
    <t>we.4</t>
  </si>
  <si>
    <t>we.5</t>
  </si>
  <si>
    <t>we.6</t>
  </si>
  <si>
    <t>we.7</t>
  </si>
  <si>
    <t>we.8</t>
  </si>
  <si>
    <t>we.9</t>
  </si>
  <si>
    <t>weea</t>
  </si>
  <si>
    <t>weea.1</t>
  </si>
  <si>
    <t>weea.2</t>
  </si>
  <si>
    <t>weea.3</t>
  </si>
  <si>
    <t>weea.4</t>
  </si>
  <si>
    <t>Water Exported Error Adjustment (WEEA) - Data Grading Criteria</t>
  </si>
  <si>
    <t>If no water exported.</t>
  </si>
  <si>
    <t>Percent of export metered</t>
  </si>
  <si>
    <t>What percent of water exported is metered?</t>
  </si>
  <si>
    <t>Water Exported - Error Adjustment</t>
  </si>
  <si>
    <t>Is an agreement in place between Exporting and Importing Utility?</t>
  </si>
  <si>
    <t>Regular review not conducted / Not sure</t>
  </si>
  <si>
    <t>Billed Metered Authorized Consumption (BMAC) - Data Grading Criteria</t>
  </si>
  <si>
    <t>bmac</t>
  </si>
  <si>
    <t>bmac.1</t>
  </si>
  <si>
    <t>bmac.2</t>
  </si>
  <si>
    <t>bmac.3</t>
  </si>
  <si>
    <t>bmac.4</t>
  </si>
  <si>
    <t>bmac.5</t>
  </si>
  <si>
    <t>bmac.6</t>
  </si>
  <si>
    <t>bmac.7</t>
  </si>
  <si>
    <t>Read Success Rate</t>
  </si>
  <si>
    <t>Read Frequency</t>
  </si>
  <si>
    <t>Pro-Rating</t>
  </si>
  <si>
    <t>Internal Review</t>
  </si>
  <si>
    <t>Third-Party Review</t>
  </si>
  <si>
    <t>What level of detail is examined in the internal review of BMAC volumes?</t>
  </si>
  <si>
    <t>Less frequenty than quarterly</t>
  </si>
  <si>
    <t>None</t>
  </si>
  <si>
    <t>Quarterly</t>
  </si>
  <si>
    <t>Bi-Monthly</t>
  </si>
  <si>
    <t>More frequently than monthly</t>
  </si>
  <si>
    <t>Within last 3 years</t>
  </si>
  <si>
    <t>Between 3 and 5 years ago</t>
  </si>
  <si>
    <t>Less frequently than annually</t>
  </si>
  <si>
    <t>More frequently than annually but less than every billing cycle</t>
  </si>
  <si>
    <t>Every billing cycle</t>
  </si>
  <si>
    <t>Billed Unmetered Authorized Consumption</t>
  </si>
  <si>
    <t>% Billings Unmetered</t>
  </si>
  <si>
    <t>Derivation</t>
  </si>
  <si>
    <t>Billing Frequency</t>
  </si>
  <si>
    <t>What portion of billed accounts are unmetered (% by number of accounts)?</t>
  </si>
  <si>
    <t>&gt;50%</t>
  </si>
  <si>
    <t>&gt;20% up to 50%</t>
  </si>
  <si>
    <t>&gt;10% up to 20%</t>
  </si>
  <si>
    <t>Semi-Annually</t>
  </si>
  <si>
    <t>Bi-monthly</t>
  </si>
  <si>
    <t>buac.1</t>
  </si>
  <si>
    <t>buac.2</t>
  </si>
  <si>
    <t>buac.3</t>
  </si>
  <si>
    <t>vos.0</t>
  </si>
  <si>
    <t>wi.0</t>
  </si>
  <si>
    <t>we.0</t>
  </si>
  <si>
    <t>bmac.0</t>
  </si>
  <si>
    <t>Billed Unmetered Authorized Consumption (BUAC) - Data Grading Criteria</t>
  </si>
  <si>
    <t>buac</t>
  </si>
  <si>
    <t>buac.0</t>
  </si>
  <si>
    <t>&gt;5% up to 10%</t>
  </si>
  <si>
    <t>Unbilled Metered Authorized Consumption</t>
  </si>
  <si>
    <t>Unbilled Metered Account Policy</t>
  </si>
  <si>
    <t>Count of Unbilled Meters</t>
  </si>
  <si>
    <t>Review Frequency</t>
  </si>
  <si>
    <t>Criteria Question&gt;&gt;</t>
  </si>
  <si>
    <t>Does the water utility policy articulate which accounts are exempt from billing?</t>
  </si>
  <si>
    <t>How many unbilled metered accounts exist?</t>
  </si>
  <si>
    <t>How often are unbilled metered volumes reviewed for error?</t>
  </si>
  <si>
    <t>umac.1</t>
  </si>
  <si>
    <t>umac.2</t>
  </si>
  <si>
    <t>umac.3</t>
  </si>
  <si>
    <t>umac.4</t>
  </si>
  <si>
    <t>Unknown</t>
  </si>
  <si>
    <t>No review conducted</t>
  </si>
  <si>
    <t>Unbilled Metered Authorized Consumption (UMAC) - Data Grading Criteria</t>
  </si>
  <si>
    <t>Did the water utility have any unbilled-metered consumption in the audit year?</t>
  </si>
  <si>
    <t>Did the water utility import any water during the audit year?</t>
  </si>
  <si>
    <t>Did the water utility export any water during the audit year?</t>
  </si>
  <si>
    <t>Unbilled Unmetered Authorized Consumption</t>
  </si>
  <si>
    <t>uuac.1</t>
  </si>
  <si>
    <t>uuac.2</t>
  </si>
  <si>
    <t>uuac.3</t>
  </si>
  <si>
    <t>Inventory</t>
  </si>
  <si>
    <t>Documentation</t>
  </si>
  <si>
    <t>How well-understood is the extent of unbilled unmetered use?</t>
  </si>
  <si>
    <t>Unbilled Unmetered Authorized Consumption (UUAC) - Data Grading Criteria</t>
  </si>
  <si>
    <t>umac</t>
  </si>
  <si>
    <t>umac.0</t>
  </si>
  <si>
    <t>uuac</t>
  </si>
  <si>
    <t>uuac.0</t>
  </si>
  <si>
    <t>DEFAULT</t>
  </si>
  <si>
    <t>Which best describes the records that are kept for events of unbilled unmetered use?</t>
  </si>
  <si>
    <t>By a mix of some guesstimation and some event-specific estimates</t>
  </si>
  <si>
    <t>Entirely from event-specific estimates</t>
  </si>
  <si>
    <t>Volume from Own Sources:</t>
  </si>
  <si>
    <t>Billed Metered:</t>
  </si>
  <si>
    <t>Billed Unmetered:</t>
  </si>
  <si>
    <t>Unbilled Metered:</t>
  </si>
  <si>
    <t>Unbilled Unmetered:</t>
  </si>
  <si>
    <t>Unauthorized Consumption:</t>
  </si>
  <si>
    <t>Customer Metering Inaccuracies:</t>
  </si>
  <si>
    <t>Average Operating Pressure:</t>
  </si>
  <si>
    <t>uc.1</t>
  </si>
  <si>
    <t>uc.2</t>
  </si>
  <si>
    <t>Input Derivation</t>
  </si>
  <si>
    <t>Tracking &amp; Oversight</t>
  </si>
  <si>
    <t>Which best describes how the input was derived?</t>
  </si>
  <si>
    <t>Which best describes the extent of unauthorized consumption tracking and oversight?</t>
  </si>
  <si>
    <t>Unauthorized Consumption (UC) - Data Grading Criteria</t>
  </si>
  <si>
    <t>uc</t>
  </si>
  <si>
    <t>uc.0</t>
  </si>
  <si>
    <t>Guesstimated</t>
  </si>
  <si>
    <t>Not tracked</t>
  </si>
  <si>
    <t>Some discovered events recorded, others are not</t>
  </si>
  <si>
    <t>All discovered events are recorded</t>
  </si>
  <si>
    <t>cmi.1</t>
  </si>
  <si>
    <t>cmi.2</t>
  </si>
  <si>
    <t>cmi.5</t>
  </si>
  <si>
    <t>cmi.7</t>
  </si>
  <si>
    <t>cmi.8</t>
  </si>
  <si>
    <t>cmi.9</t>
  </si>
  <si>
    <t>Reactive Testing Frequency</t>
  </si>
  <si>
    <t>Small Meter Testing Frequency</t>
  </si>
  <si>
    <t>Small Meter Testing Sample</t>
  </si>
  <si>
    <t>Large Meter Testing Frequency</t>
  </si>
  <si>
    <t>Large Meters Tested</t>
  </si>
  <si>
    <t>Input Derivation &amp; Data Source</t>
  </si>
  <si>
    <t>Input derivation review</t>
  </si>
  <si>
    <t xml:space="preserve">Meter Stock Inventory </t>
  </si>
  <si>
    <t>Has the input derivation been reviewed by someone with expert knowledge in the M36 methodology?</t>
  </si>
  <si>
    <t>Which best describes the reliability of meter installation records?</t>
  </si>
  <si>
    <t>No reactive testing conducted</t>
  </si>
  <si>
    <t>Records not maintained for installed meters</t>
  </si>
  <si>
    <t>Records are kept for meter installations, and they include data on installation date, type, size, and manufacturer</t>
  </si>
  <si>
    <t>Billed Metered Authorized Consumption</t>
  </si>
  <si>
    <t>Customer Metering Inaccuracies (CMI) - Data Grading Criteria</t>
  </si>
  <si>
    <t>cmi</t>
  </si>
  <si>
    <t>cmi.0</t>
  </si>
  <si>
    <t>cmi.3</t>
  </si>
  <si>
    <t>cmi.4</t>
  </si>
  <si>
    <t>cmi.6</t>
  </si>
  <si>
    <t>*need to make subsequent UUAC questions disappear if uuac.0 = Yes</t>
  </si>
  <si>
    <t>*need to make all WE &amp; WEEA questions disappear if we.0=No</t>
  </si>
  <si>
    <t>*need to make all WI &amp; WIEA questions disappear if wi.0=No</t>
  </si>
  <si>
    <t>*need to make all VOS &amp; VOSEA questions disappear if vos.0=No</t>
  </si>
  <si>
    <t>Is the BMAC volume pro-rated to represent consumption occuring exactly during the audit period?</t>
  </si>
  <si>
    <t>Testing targeted to subsets of meters ie oldest meters</t>
  </si>
  <si>
    <t>sdhe.1</t>
  </si>
  <si>
    <t>sdhe.2</t>
  </si>
  <si>
    <t>sdhe.3</t>
  </si>
  <si>
    <t>sdhe.4</t>
  </si>
  <si>
    <t>Validation of Unit Conversions</t>
  </si>
  <si>
    <t>New Account Integration</t>
  </si>
  <si>
    <t>Billing Process Auditing</t>
  </si>
  <si>
    <t>Which best describes the policy for new service accounts to ensure there is no lapse between start of customer water usage and start of measurement/billing?</t>
  </si>
  <si>
    <t>Which best describes auditing that takes place on the billing process?</t>
  </si>
  <si>
    <t>Policy doesn't exist</t>
  </si>
  <si>
    <t>Policy exists, but is unclear</t>
  </si>
  <si>
    <t>Policy is clear, but adherance in practice is inconsistent</t>
  </si>
  <si>
    <t>Billing data evaluated annually for general errors, but a specific analysis for systematic data handling errors has not been conducted</t>
  </si>
  <si>
    <t>Estimation derived from a specific analysis at the account level to identify erroneous unbilled consumption</t>
  </si>
  <si>
    <t>Policy is clear, and adherance in practice is consistent</t>
  </si>
  <si>
    <t>A sample of meter multipliers have been analyzed to confirm multiplier conversion in the billing system is correct</t>
  </si>
  <si>
    <t>All meter multipliers have been analyzed to confirm multiplier conversion in the billing system is correct</t>
  </si>
  <si>
    <t>Systematic Data Handling Error (SDHE) - Data Grading Criteria</t>
  </si>
  <si>
    <t>sdhe</t>
  </si>
  <si>
    <t>sdhe.0</t>
  </si>
  <si>
    <t>Length of Mains</t>
  </si>
  <si>
    <t>Inventory Updates</t>
  </si>
  <si>
    <t>Inventory Validation</t>
  </si>
  <si>
    <t>Hydrant Laterals</t>
  </si>
  <si>
    <t>Which best describes how the Mains inventory (GIS, ledger, etc) is kept up to date?</t>
  </si>
  <si>
    <t>Which best describes how the Mains inventory (GIS, ledger, etc) is field validated to confirm field conditions match the inventory?</t>
  </si>
  <si>
    <t>How was the input derived?</t>
  </si>
  <si>
    <t>No field validation is conducted</t>
  </si>
  <si>
    <t>Field validation is accomplished (i.e. through normal work order processes or specific validation projects)</t>
  </si>
  <si>
    <t>Derived directly from Mains inventory (GIS, ledger, etc)</t>
  </si>
  <si>
    <t>Lm.1</t>
  </si>
  <si>
    <t>Lm.2</t>
  </si>
  <si>
    <t>Lm.3</t>
  </si>
  <si>
    <t>Lm.4</t>
  </si>
  <si>
    <t>Length of Mains (Lm) - Data Grading Criteria</t>
  </si>
  <si>
    <t>Lm</t>
  </si>
  <si>
    <t>Number of Service Connections</t>
  </si>
  <si>
    <t>Nc.1</t>
  </si>
  <si>
    <t>Nc.2</t>
  </si>
  <si>
    <t>Nc.3</t>
  </si>
  <si>
    <t>Nc.4</t>
  </si>
  <si>
    <t>Nc.5</t>
  </si>
  <si>
    <t>Input Basis</t>
  </si>
  <si>
    <t>What is the count of services based on?</t>
  </si>
  <si>
    <t>Unsure</t>
  </si>
  <si>
    <t>Non-premise based, i.e. meter count, customer count</t>
  </si>
  <si>
    <t>Extracted from Services inventory (GIS, billing system, etc)</t>
  </si>
  <si>
    <t>Number of Service Connections (Nc) - Data Grading Criteria</t>
  </si>
  <si>
    <t>Nc</t>
  </si>
  <si>
    <t>Average Length of (Private) Customer Service Line</t>
  </si>
  <si>
    <t>Lp.1</t>
  </si>
  <si>
    <t>Lp.2</t>
  </si>
  <si>
    <t>Lp.3</t>
  </si>
  <si>
    <t>Lp.4</t>
  </si>
  <si>
    <t>Inventory Completeness</t>
  </si>
  <si>
    <t>Policy for Service Line Ownership Delineation</t>
  </si>
  <si>
    <t>Which best describes how the Customer Service Line and Meter Locations mapping is kept up to date?</t>
  </si>
  <si>
    <t>Which best describes how the Customer Service Line mapping is validated to what is in the field?</t>
  </si>
  <si>
    <t>Which best describes the policy to define where the utility's ownership of the service line ends, and the customer's ownership of the service line begins?</t>
  </si>
  <si>
    <t>Policy is clear, but adherence in practice is uncertain</t>
  </si>
  <si>
    <t>Derived from full mapping and customer inventory</t>
  </si>
  <si>
    <t>Average Length of (Private) Customer Service Line (Lp) - Data Grading Criteria</t>
  </si>
  <si>
    <t>Lp.0</t>
  </si>
  <si>
    <t>Lp</t>
  </si>
  <si>
    <t>Average Operating Pressure</t>
  </si>
  <si>
    <t>Pressure Zone Integrity</t>
  </si>
  <si>
    <t>Extent of static pressure data collected</t>
  </si>
  <si>
    <t>Location of real-time pressure data collected</t>
  </si>
  <si>
    <t>Capture of seasonal variation for real-time pressure data</t>
  </si>
  <si>
    <t>Which best describes checks on the boundary integrity for the system's pressure zone(s)?</t>
  </si>
  <si>
    <t>Which best describes how one-time pressure readings (i.e. from hydrants) are collected?</t>
  </si>
  <si>
    <t>Continuous pressure data is not collected</t>
  </si>
  <si>
    <t>Collected only if there are low pressure complaints, or new development requests</t>
  </si>
  <si>
    <t>At zone boundary conditions, plus some locations inside the zone(s) but not representing the full pressure profile</t>
  </si>
  <si>
    <t>Temporary data logger(s) deployed, but limited and not capturing seasonal variation during the year</t>
  </si>
  <si>
    <t>Calculated from field data as a simple average</t>
  </si>
  <si>
    <t>Temporary data logger(s) deployed, adequately capturing seasonal variation during the year</t>
  </si>
  <si>
    <t>Calculated from field data as a weighted average, compliant with methods described in the M36 Manual</t>
  </si>
  <si>
    <t>Collected annually during routine system flushing and/or hydrant testing</t>
  </si>
  <si>
    <t>At zone boundary conditions, plus locations inside the zone(s) representing the full pressure profile</t>
  </si>
  <si>
    <t>Derived from hydraulic model, where model has been field calibrated in the last 5 years</t>
  </si>
  <si>
    <t>aop.1</t>
  </si>
  <si>
    <t>aop.2</t>
  </si>
  <si>
    <t>aop.3</t>
  </si>
  <si>
    <t>aop.4</t>
  </si>
  <si>
    <t>aop.5</t>
  </si>
  <si>
    <t>aop.4 &lt;sub to aop.3&gt;</t>
  </si>
  <si>
    <t>Average Operating Pressure (AOP) - Data Grading Criteria</t>
  </si>
  <si>
    <t>aop</t>
  </si>
  <si>
    <t>Total Annual Operating Cost:</t>
  </si>
  <si>
    <t>Choose the option that best describes how the input was derived</t>
  </si>
  <si>
    <t>Customer Retail Unit Charge</t>
  </si>
  <si>
    <t>cruc.1</t>
  </si>
  <si>
    <t>cruc.2</t>
  </si>
  <si>
    <t>cruc.3</t>
  </si>
  <si>
    <t>cruc.4</t>
  </si>
  <si>
    <t>Rate Structure in Force</t>
  </si>
  <si>
    <t>Dependent revenue inclusion</t>
  </si>
  <si>
    <t>Which best describes the use and reliability of the current rate structure?</t>
  </si>
  <si>
    <t>Customer bill calculations have not been checked to confirm the rate structure is correctly implemented</t>
  </si>
  <si>
    <t>Rate structure has multiple volumetric rates, but only one rate was selected for this input</t>
  </si>
  <si>
    <t>A non-weighted average of multiple rates was calculated</t>
  </si>
  <si>
    <t>Yes, but this has not been incorporated into the volume-weighted average calculation</t>
  </si>
  <si>
    <t>Customer bill calculations have been checked to confirm the rate structure is correctly implemented</t>
  </si>
  <si>
    <t>Rate structure has only a single volumetric rate, and this was used as the input</t>
  </si>
  <si>
    <t>A volume-weighted average of all rates was calculated</t>
  </si>
  <si>
    <t>Yes, and this has been incorporated into the volume-weighted average calculation</t>
  </si>
  <si>
    <t>Customer Retail Unit Charge (CRUC) - Data Grading Criteria</t>
  </si>
  <si>
    <t>cruc</t>
  </si>
  <si>
    <t>Variable Production Cost (VPC) - Data Grading Criteria</t>
  </si>
  <si>
    <t>vpc</t>
  </si>
  <si>
    <t>vpc.1</t>
  </si>
  <si>
    <t>vpc.2</t>
  </si>
  <si>
    <t>vpc.3</t>
  </si>
  <si>
    <t>vpc.4</t>
  </si>
  <si>
    <t>Variable Production Cost</t>
  </si>
  <si>
    <t>A non-weighted average of multiple sources was calculated</t>
  </si>
  <si>
    <t>Unit costs for the most expensive source utilized based on utility's discretion</t>
  </si>
  <si>
    <t>if vpc.1 answer is CRUC utilized as VPC, match grade to CRUC grade</t>
  </si>
  <si>
    <t xml:space="preserve">*Unit cost for the most expensive source utilized as VPC based on the utility's discretion (per criteria vpc.i) </t>
  </si>
  <si>
    <t>*VPC grade set to match CRUC grade if CRUC used as input</t>
  </si>
  <si>
    <t>&lt;&lt;Needed array formula</t>
  </si>
  <si>
    <t>Look up table for volume - elimintaes other qs if &lt;90%</t>
  </si>
  <si>
    <t>The VPC was entered using the CRUC value, based on the utility's discretion</t>
  </si>
  <si>
    <t>Detailed analysis conducted within 5 years of the audit period on stuck meters, extended estimations, &amp; miscoded multipliers</t>
  </si>
  <si>
    <t>Detailed analysis conducted within 3 years of the audit period on stuck meters, extended estimations, &amp; miscoded multipliers</t>
  </si>
  <si>
    <t>5% or less</t>
  </si>
  <si>
    <t>v6</t>
  </si>
  <si>
    <t>Select Best-Fit Answers to All Visible Questions</t>
  </si>
  <si>
    <t>Real Losses:</t>
  </si>
  <si>
    <t>Number of service connections:</t>
  </si>
  <si>
    <t>(including fire hydrant lead lengths)</t>
  </si>
  <si>
    <t>Average length of (private) customer service line:</t>
  </si>
  <si>
    <t>(average distance between property line and meter)</t>
  </si>
  <si>
    <t>Worksheet</t>
  </si>
  <si>
    <t>WATER LOSSES</t>
  </si>
  <si>
    <t xml:space="preserve">Real Losses </t>
  </si>
  <si>
    <t>Average length of (private) customer service line</t>
  </si>
  <si>
    <t>Number of service connections</t>
  </si>
  <si>
    <t>Includes water illegally withdrawn from fire hydrants, illegal connections, bypasses to customer consumption meters, or tampering with metering or meter reading equipment; as well as any other ways to receive water while thwarting the water utility's ability to collect revenue for the water.  Unauthorized consumption results in uncaptured revenue and creates an error that understates customer consumption.  In most water utilities this volume is low and, if the water auditor has not yet gathered detailed data for these loss occurrences, it is recommended to use the default value of 0.25% of the Billed Authorized Consumption volume.  However, if the auditor has investigated unauthorized occurrences, and has well validated data that indicates the volume from unauthorized consumption is substantially higher or lower than that generated by the default value, then the auditor should enter a quantity that was derived from the utility investigations.  Note that a value of zero will not be accepted since all water utilities tend to have some volume of unauthorized consumption occurring in their system.</t>
  </si>
  <si>
    <t>Interactive Data Grading</t>
  </si>
  <si>
    <t>WJJ:  not sure if this is vital, but it needs to be updated to look at SDHE as well</t>
  </si>
  <si>
    <t xml:space="preserve">On the Worksheet, the status of the default option is: </t>
  </si>
  <si>
    <r>
      <t xml:space="preserve">Revenue Water </t>
    </r>
    <r>
      <rPr>
        <b/>
        <sz val="9"/>
        <color theme="3"/>
        <rFont val="Arial"/>
        <family val="2"/>
      </rPr>
      <t>(Exported)</t>
    </r>
  </si>
  <si>
    <t>Unauthorized Consumption (UC)</t>
  </si>
  <si>
    <t>Unauthorized Consumption (UC) valued at CRUC</t>
  </si>
  <si>
    <t>Customer Metering Inaccuracies (CMI) valued at CRUC</t>
  </si>
  <si>
    <t>Systematic Data Handling Errors (SDHE) valued at CRUC</t>
  </si>
  <si>
    <t>Data Validity Tier:</t>
  </si>
  <si>
    <t>Non-Revenue Water</t>
  </si>
  <si>
    <t>$/Yr</t>
  </si>
  <si>
    <t>Volume</t>
  </si>
  <si>
    <t>Value</t>
  </si>
  <si>
    <t>Units</t>
  </si>
  <si>
    <t>Volume from Own Sources (VOS)</t>
  </si>
  <si>
    <t>VOS Error Adjustment (VOSEA)</t>
  </si>
  <si>
    <t>Water Imported (WI)</t>
  </si>
  <si>
    <t>Billed Metered (BMAC)</t>
  </si>
  <si>
    <t>Billed Unmetered (BUAC)</t>
  </si>
  <si>
    <t>Unbilled Metered (UMAC)</t>
  </si>
  <si>
    <t>Unbilled Unmetered (UUAC)</t>
  </si>
  <si>
    <t>Customer Metering Inaccuracies (CMI)</t>
  </si>
  <si>
    <t>Systematic Data Handling Errors (SDHE)</t>
  </si>
  <si>
    <t>Length of Mains (Lm)</t>
  </si>
  <si>
    <t>Number of Service Connections (Nc)</t>
  </si>
  <si>
    <t>Average Length of Customer Service Line (Lp)</t>
  </si>
  <si>
    <t>Average Operating Pressure (AOP)</t>
  </si>
  <si>
    <t>Customer Retail Unit Charge (CRUC)</t>
  </si>
  <si>
    <t>Variable Production Cost (VPC)</t>
  </si>
  <si>
    <t>WI Error Adjustment (WIEA)</t>
  </si>
  <si>
    <t>Water Exported (WE)</t>
  </si>
  <si>
    <t>WE Error Adjustment (WEEA)</t>
  </si>
  <si>
    <t xml:space="preserve"> Based on the information provided, audit reliability can be most improved by addressing the following components:</t>
  </si>
  <si>
    <t>MG/Yr</t>
  </si>
  <si>
    <t>Acre-ft/yr</t>
  </si>
  <si>
    <t>ML/Yr</t>
  </si>
  <si>
    <t>UARL</t>
  </si>
  <si>
    <t>special conversion gal/conn/day</t>
  </si>
  <si>
    <t xml:space="preserve">
Volume from own sources: error adjustment</t>
  </si>
  <si>
    <t>Water Supplied Error Adjustments</t>
  </si>
  <si>
    <t xml:space="preserve"> Audit Year: </t>
  </si>
  <si>
    <t>Audit Year:</t>
  </si>
  <si>
    <t>Water Audit Data Validity Tier (Score Range)</t>
  </si>
  <si>
    <t>Derived from hydraulic model, where model has not been field calibrated in the last 5 years</t>
  </si>
  <si>
    <t>Which best describes the frequency of data review for anomalies/errors? These can include numbers that are outside of typical patterns, and zero or 'null' values that may reflect a gap in data recording.</t>
  </si>
  <si>
    <t>&gt;75% - 90%</t>
  </si>
  <si>
    <t>&gt;90% - 95%</t>
  </si>
  <si>
    <t>&gt;95 - 99%</t>
  </si>
  <si>
    <t>Daily</t>
  </si>
  <si>
    <t>&lt;cross reference for No, but Yes on flow accuracy test documentation&gt;</t>
  </si>
  <si>
    <t>&lt;cross reference for No, but Yes on calibration documentation&gt;</t>
  </si>
  <si>
    <t>Are flow accuracy test and/or electronic calibration results used to inform the error adjustment input in the water audit?</t>
  </si>
  <si>
    <t>No, but meter accuracy testing and/or electronic calibration is conducted upon request of the importing utility</t>
  </si>
  <si>
    <t>Meter accuracy testing or electronic calibration requirements</t>
  </si>
  <si>
    <t>For billed metered accounts, what % of bills are estimated in a typical billing cycle?</t>
  </si>
  <si>
    <t>Full billing database query and analysis of raw data to verify the summary consumption volumes</t>
  </si>
  <si>
    <t>Estimated for each unmetered customer OR derived from representative statistical samples of the system</t>
  </si>
  <si>
    <t>Extrapolated from similar customer groups in the utility's metered population, but limited is sample sizes</t>
  </si>
  <si>
    <t>Less than annually</t>
  </si>
  <si>
    <t>Policy broadly addresses and there exists a collective understanding</t>
  </si>
  <si>
    <t>Estimated total available</t>
  </si>
  <si>
    <t>More than annually, but less than every billing cycle</t>
  </si>
  <si>
    <t>Policy includes specific exemptions</t>
  </si>
  <si>
    <t>Monitored, count available</t>
  </si>
  <si>
    <t>Each billing cycle</t>
  </si>
  <si>
    <t>A system specific volume has been entered</t>
  </si>
  <si>
    <t>Default Input Utilized. {so no questions presented to the auditor}</t>
  </si>
  <si>
    <t>No documentation</t>
  </si>
  <si>
    <t>Guesstimation</t>
  </si>
  <si>
    <t>Estimation for custom volume extrapolated from observed instances of unauthorized consumption (that were not back-billed)</t>
  </si>
  <si>
    <t>Limited investigation performed and documented for unauthorized consumption, beyond reactively discovered events</t>
  </si>
  <si>
    <t>Estimation for custom volume derived from system-wide study</t>
  </si>
  <si>
    <t>System-wide investigation performed and documented for unauthorized consumption, beyond reactively discovered events</t>
  </si>
  <si>
    <t>Meter Replacement Practice</t>
  </si>
  <si>
    <t>To what extent does meter replacement occur and for which meters?</t>
  </si>
  <si>
    <t>Replacement upon complete failure or special circumstance (as needed)</t>
  </si>
  <si>
    <t>Annual proactive replacement of subset of meters (i.e. by age or throughput)</t>
  </si>
  <si>
    <t>Proactive replacement informed by meter accuracy testing and study of meter performance trends</t>
  </si>
  <si>
    <t xml:space="preserve">To include, but remove grade impacts (these are practice inventorying questions only).	</t>
  </si>
  <si>
    <t>*innocuous, for practice inventory only</t>
  </si>
  <si>
    <t>Which best describes validation performed in the billing software for multipliers (conversions between unit of meter reading and unit of billing)?</t>
  </si>
  <si>
    <t>Are hydrant laterals included in the input derivation?</t>
  </si>
  <si>
    <t>Which best describes how the inventory of service connections (GIS, billing system, etc) is field validated to confirm field conditions match the inventory?</t>
  </si>
  <si>
    <t>Service line inventory (GIS, billing system, etc) is not maintained or updated</t>
  </si>
  <si>
    <t>Additions or subtractions are updated in the service line inventory (GIS, billing system, etc), but less than annually</t>
  </si>
  <si>
    <t>Which best describes where continuous pressure data (via temporary data loggers or permanent telemetry) is collected?</t>
  </si>
  <si>
    <t>At zone boundary conditions only (i.e. supply entry points, PRVs, booster stations)</t>
  </si>
  <si>
    <t>&lt;cross reference this answer if aop.3 = 10, then aop.2 = 10&gt;</t>
  </si>
  <si>
    <r>
      <t xml:space="preserve">Apparent water losses caused by the collective under-registration of customer water meters. Many customer water meters gradually wear as large cumulative volumes of water are passed through them over time.  This causes the meters to under-register the flow of water.  This occurrence is common with smaller residential meters of sizes 5/8-inch and 3/4 inch after they have registered very large cumulative volumes of water, which generally occurs only after periods of years.  For meters sized 1-inch and larger - typical of multi-unit residential, commercial, institutional and industrial accounts - meter under-registration can occur from wear or from the improper application of the meter; i.e. installing the wrong type of meter or the wrong size of meter, for the flow pattern (profile) of the consumer.  For instance, many larger meters have reduced accuracy at low flows.  If an oversized meter is installed, most of the time the routine flow will occur in the low flow range of the meter, and a significant portion of it may not be registered.  It is important to properly select and install all meters, but particularly large customer meters, size 1-inch and larger.  
The auditor has two options for entering data for this component of the audit. The auditor can enter a percentage under-registration (typically an estimated value), this will apply the selected percentage to the two categories of metered consumption to determine the volume of water not recorded due to customer meter inaccuracy.  Note that this percentage is a composite average inaccuracy for </t>
    </r>
    <r>
      <rPr>
        <u/>
        <sz val="10"/>
        <rFont val="Arial"/>
        <family val="2"/>
      </rPr>
      <t>all</t>
    </r>
    <r>
      <rPr>
        <sz val="10"/>
        <rFont val="Arial"/>
        <family val="2"/>
      </rPr>
      <t xml:space="preserve"> customer meters in the entire meter population.  The percentage will be multiplied by the sum of the volumes in the Billed Metered and Unbilled Metered components.  Alternatively, if the auditor has substantial data from meter testing activities, he or she can calculate their own loss volumes, and this volume may be entered directly.
Note that a value of zero will be accepted but is not recommended, as all metered systems tend to have some degree of inaccuracy.  A positive value should be entered.  A value of zero in this component is generally valid only if the water utility does not meter its customer population.    
The formula for caculating a volume of CMI from a percentage input is as follows:    CMI volume = (BMAC+UMAC)/(1-CMI%)-(BMAC+UMAC)</t>
    </r>
  </si>
  <si>
    <t>(corrected for known errors)</t>
  </si>
  <si>
    <t>System Input Volume</t>
  </si>
  <si>
    <t>The Water Imported volume is the bulk water purchased to become part of the Water Supplied volume.  Typically this is water purchased from a neighboring water utility or regional water wholesale supplier, and is metered at the custody transfer point of interconnection between the two water utilities.  Usually the meter(s) are owned by the water supplier selling the water to the utility conducting the water audit.  The water supplier selling the bulk water usually charges the receiving utility based upon a wholesale water rate.</t>
  </si>
  <si>
    <r>
      <t xml:space="preserve">The Water Exported volume is the bulk water conveyed or sold by the water utility to neighboring water systems that exists outside of their service area.  Typically this water is metered at the custody transfer point of interconnection between the two water utilities.  Usually the meter(s) are owned by the water utility that is selling or transfering the water: i.e. the exporter.  If the water utility who is compiling the annual water audit sells or transfers bulk water in this manner, they are an exporter of water.
Note: The Water Exported volume is typically sold to wholesale customers who are charged a wholesale rate that is different than retail rates charged to the retail customers existing within the service area.  Many state regulatory agencies require that the Water Exported volume be reported to them as a quantity separate and distinct from the retail customer billed consumption.  For these reasons - and others - the Water Exported volume is always quantified separately from Billed Authorized Consumption in the standard water audit. </t>
    </r>
    <r>
      <rPr>
        <b/>
        <sz val="10"/>
        <rFont val="Arial"/>
        <family val="2"/>
      </rPr>
      <t xml:space="preserve"> Be certain not to "double-count" this quantity by including it in both the Water Exported box and the Billed Metered Consumption box of the water audit Worksheet.  This volume should be included only in the Water Exported box.</t>
    </r>
  </si>
  <si>
    <t>Puerto Rico (PR)</t>
  </si>
  <si>
    <t>United States Virgin Islands (USVI)</t>
  </si>
  <si>
    <t>The volume of water withdrawn (abstracted) from water resources (rivers, lakes, streams, wells, etc) controlled by the water utility, and then treated for potable water distribution.  Most water audits are compiled for utility retail water distribution systems, so this volume should reflect the amount of treated drinking water that entered the distribution system.  Often the volume of water measured as treated effluent of the treatment works is slightly less than the volume measured at the raw water source, since some of the water is used in the treatment process.  Thus, it is useful if flows are metered at the effluent of the treatment works.
Water treatment plants are also often supplied potable drinking water and therefore are a “customer” of the water utility.  If the service connection line serving the water treatment plant is downstream of treated water effluent flowmeters, this water should be metered and billed as billed authorized consumption.  In this case, this volume of water does not enter into any calculations for Volume from Own Sources.  If the service connection line suppling potable water to the treatment plant is upstream of treated water effluent flowmeters, then this water is considered “process” water and included with calculations accounting for process water use.  
If metering exists only at the raw water source, an adjustment for water used in the treatment process should be included to account for water consumed in treatment operations such as filter backwashing, basin flushing and cleaning, plant potable water consumption (if the supply is drawn upstream of effluent flowmetering.) and similar uses.  If the audit is conducted for a wholesale water agency that sells untreated water, then this quantity reflects the measure of the raw water, typically metered at the source.</t>
  </si>
  <si>
    <t xml:space="preserve">Are customer meters typically located at the curbstop/property line? </t>
  </si>
  <si>
    <t>Hello, I am a blank sheet, at your service.</t>
  </si>
  <si>
    <t xml:space="preserve">Name of Utility: </t>
  </si>
  <si>
    <t>Tiers</t>
  </si>
  <si>
    <t>Teir 3</t>
  </si>
  <si>
    <t>Tier 4</t>
  </si>
  <si>
    <t>Tier 5</t>
  </si>
  <si>
    <t>Tier 1</t>
  </si>
  <si>
    <t>Tier 2</t>
  </si>
  <si>
    <t>Pointer</t>
  </si>
  <si>
    <t>End</t>
  </si>
  <si>
    <t xml:space="preserve">&lt;added logic so if there is zero metered volume, 14 grading points will still be available. End result is to penalize systems with zero metered volume. </t>
  </si>
  <si>
    <t>Data Validity</t>
  </si>
  <si>
    <t>Tier I (1-25)</t>
  </si>
  <si>
    <t>Water Balance</t>
  </si>
  <si>
    <r>
      <t xml:space="preserve"> AWWA Free Water Audit Software:
</t>
    </r>
    <r>
      <rPr>
        <b/>
        <sz val="14"/>
        <color rgb="FFFFFFFF"/>
        <rFont val="Arial"/>
        <family val="2"/>
      </rPr>
      <t xml:space="preserve"> Determining Water Loss Standing</t>
    </r>
  </si>
  <si>
    <r>
      <t xml:space="preserve"> AWWA Free Water Audit Software:
</t>
    </r>
    <r>
      <rPr>
        <b/>
        <sz val="14"/>
        <color rgb="FFFFFFFF"/>
        <rFont val="Arial"/>
        <family val="2"/>
      </rPr>
      <t xml:space="preserve"> Acknowledgements</t>
    </r>
  </si>
  <si>
    <t>default</t>
  </si>
  <si>
    <t>percent</t>
  </si>
  <si>
    <t>volume</t>
  </si>
  <si>
    <t>If entering an 
Error Adjustment, 
select under- or over-registration</t>
  </si>
  <si>
    <t>vos.4, vos. 5</t>
  </si>
  <si>
    <t>all others hidden if 'no'</t>
  </si>
  <si>
    <t>dependency</t>
  </si>
  <si>
    <t>vos.10</t>
  </si>
  <si>
    <t>Scope of electronic calibration</t>
  </si>
  <si>
    <t>What level of data transfer errors are checked as part of the electronic calibration process?</t>
  </si>
  <si>
    <t>What is the frequency of in-situ flow accuracy testing?</t>
  </si>
  <si>
    <t>Have testing and calibration procedures been closely scrutinized for compliance with procedures described in the AWWA M36 and/or M33 Manual(s)?</t>
  </si>
  <si>
    <t xml:space="preserve">
</t>
  </si>
  <si>
    <t>Data transfer errors are checked at secondary device(s), but not to tertiary device(s)</t>
  </si>
  <si>
    <t>At ±6% or greater</t>
  </si>
  <si>
    <t>Between ±3% to ±6%</t>
  </si>
  <si>
    <t>More frequently than monthly, but not every day</t>
  </si>
  <si>
    <t>Data transfer errors are checked at secondary device(s) AND tertiary device(s)</t>
  </si>
  <si>
    <t>At or within ±3%</t>
  </si>
  <si>
    <t>Data transfer errors are checked at secondary device(s), but no tertiary device(s) exist</t>
  </si>
  <si>
    <t>Did the water utility supply any water from its own sources during the audit year?</t>
  </si>
  <si>
    <t>What is the frequency of electronic calibration?</t>
  </si>
  <si>
    <t>wi.4, wi. 5</t>
  </si>
  <si>
    <t>wi.10</t>
  </si>
  <si>
    <t>Which best describes the frequency of meter readings (data collection frequency as opposed to billing frequency)?</t>
  </si>
  <si>
    <t>What is the frequency of data review &amp; correction by Exporting or Importing Utility for data gaps and/or anomalies? These can include numbers that are outside of typical patterns, and zero or 'null' values that may reflect a gap in data recording.</t>
  </si>
  <si>
    <t>set as dependent question from wi.2 and wi.4, if both = 'not within last 5 years' Gamma: add OR for wi.2</t>
  </si>
  <si>
    <t>we.10</t>
  </si>
  <si>
    <t>What is the frequency of data review &amp; correction by Exporting or Importing Utility for data gaps and/or anomalies?</t>
  </si>
  <si>
    <t>we2</t>
  </si>
  <si>
    <t>we.4, we. 5</t>
  </si>
  <si>
    <t>set as dependent question from we.2 and we.4, if both = 'not within last 5 years' Gamma: add OR for we.2</t>
  </si>
  <si>
    <t>criteria questions - - COPY FROM ROW 5</t>
  </si>
  <si>
    <t>n/a given no distribution storage</t>
  </si>
  <si>
    <t>criteria questions - COPY FROM ROW 5</t>
  </si>
  <si>
    <t>How often does the utility read its customer meters?
For systems with multiple read frequencies, select the reading frequency that describes the majority of your customers.</t>
  </si>
  <si>
    <t>How frequently does internal review by utility staff of the BMAC volumes occur?</t>
  </si>
  <si>
    <t>When was the most recent billing data review by someone who is independent of the utility billing process?</t>
  </si>
  <si>
    <t>What level of detail was examined in the review by someone who is independent of the utility billing process?</t>
  </si>
  <si>
    <t>No review</t>
  </si>
  <si>
    <t>all questions hide if = No</t>
  </si>
  <si>
    <t>Methodology to quantify consumption for unmetered accounts?</t>
  </si>
  <si>
    <t>How frequently is unmetered customer consumption estimated?</t>
  </si>
  <si>
    <t>How often is each unbilled customer meter read? 
For systems with multiple read frequencies, select the reading frequency that describes the majority of your customers.</t>
  </si>
  <si>
    <t>Monthly or more frequently</t>
  </si>
  <si>
    <t>Was the default value used for this input?</t>
  </si>
  <si>
    <t>Documentation exists, but not specific to each event</t>
  </si>
  <si>
    <t>Each event is documented</t>
  </si>
  <si>
    <t>at 3</t>
  </si>
  <si>
    <t>custom</t>
  </si>
  <si>
    <t>all questions hide if default is employed</t>
  </si>
  <si>
    <t>Examples known, but no complete inventory</t>
  </si>
  <si>
    <t>Majority identified and tracked</t>
  </si>
  <si>
    <t>Complete inventory exists</t>
  </si>
  <si>
    <t>How is the majority of unbilled unmetered use estimated?</t>
  </si>
  <si>
    <t>Estimation for custom volume extrapolated from study, sampling a portion of the system</t>
  </si>
  <si>
    <t>for 3</t>
  </si>
  <si>
    <t>hide all if = No</t>
  </si>
  <si>
    <t>Was there any metered customer usage during the audit period?</t>
  </si>
  <si>
    <t>select n/a only if the entire customer population is unmetered. In such a case the volume entered must be zero.</t>
  </si>
  <si>
    <t>cmi.3
&lt;sub-question to cmi.2&gt;</t>
  </si>
  <si>
    <t>cmi.5
&lt;sub-question to cmi.4&gt;</t>
  </si>
  <si>
    <t xml:space="preserve">Which best describes what meters are included in the proactive small size customer meter testing activities? </t>
  </si>
  <si>
    <t>For mid and large size customer meters, which best describes the frequency of the proactive testing program?</t>
  </si>
  <si>
    <t xml:space="preserve">Which best describes what meters are included in the proactive mid- and large customer meter testing activities? </t>
  </si>
  <si>
    <t>Guesstimated without any customer meter testing data as a reference</t>
  </si>
  <si>
    <t>No proactive small meter testing activity to date</t>
  </si>
  <si>
    <t>No proactive large meter testing activity to date</t>
  </si>
  <si>
    <t>Not recurring, last effort conducted more than 5 years prior to audit period</t>
  </si>
  <si>
    <t>Not recurring, last testing effort occurred more than 5 years prior to audit period</t>
  </si>
  <si>
    <t>Not recurring, but conducted within 5 years prior to audit period</t>
  </si>
  <si>
    <t>Meter accuracy test results or manufacturer specs are referenced but not analyzed and used directly in calculation</t>
  </si>
  <si>
    <t>Testing targeted to subsets of meters (ie most revenue generating or customer types)</t>
  </si>
  <si>
    <t>Recurring, within 5 years prior to audit period</t>
  </si>
  <si>
    <t>Recurring, within 5 years prior to audit period, but less frequently than annually</t>
  </si>
  <si>
    <t>Recurring, within two years of the audit period</t>
  </si>
  <si>
    <t>Reactive testing conducted</t>
  </si>
  <si>
    <t>Ongoing, conducted annually</t>
  </si>
  <si>
    <t>Proactive - representative sample (for small meters)</t>
  </si>
  <si>
    <t>Proactive - all large meters are on a testing schedule</t>
  </si>
  <si>
    <t>Premise based, i.e. service connection count, location ID count</t>
  </si>
  <si>
    <t>Mains inventory (GIS, ledger, etc) is not maintained or updated</t>
  </si>
  <si>
    <t>hide all if = Yes</t>
  </si>
  <si>
    <t>Customer Service Line and Meter Locations inventory is not maintained or updated</t>
  </si>
  <si>
    <t>Which best describes how the inventory of service connections (GIS, billing system, etc) is kept up to date?</t>
  </si>
  <si>
    <t xml:space="preserve">
Which best describes how continuous pressure data is collected?</t>
  </si>
  <si>
    <t>Not applicable, the system operates as a single pressure zone</t>
  </si>
  <si>
    <t>Is there any additional volumetric revenue the utility receives that depends on water meter readings, such as sewer?</t>
  </si>
  <si>
    <t>cruc.0</t>
  </si>
  <si>
    <t>Was any metered consumption billed on a volumetric basis in the audit period?</t>
  </si>
  <si>
    <t xml:space="preserve">Only one source of water exists, which was the basis for the input derivation
</t>
  </si>
  <si>
    <t>Multiple sources of water exist, and a volume-weighted average was calculated for all sources</t>
  </si>
  <si>
    <t>or</t>
  </si>
  <si>
    <t>set as dependent question from vos.2 and vos.5, if both = 'not within last 5 years' Gamma: add OR for vos.2 if not applicable</t>
  </si>
  <si>
    <t>No error adjustment made due to absence of testing or calibration results</t>
  </si>
  <si>
    <t>n</t>
  </si>
  <si>
    <t>g</t>
  </si>
  <si>
    <r>
      <t xml:space="preserve"> AWWA Free Water Audit Software:
 </t>
    </r>
    <r>
      <rPr>
        <b/>
        <sz val="14"/>
        <color rgb="FFFFFFFF"/>
        <rFont val="Arial"/>
        <family val="2"/>
      </rPr>
      <t>User Notes</t>
    </r>
  </si>
  <si>
    <t>General Notes:</t>
  </si>
  <si>
    <t>Notes on Input Derivation</t>
  </si>
  <si>
    <t>Notes on Data Validity Grading</t>
  </si>
  <si>
    <t xml:space="preserve">Were any customers metered in the audit year? </t>
  </si>
  <si>
    <t>By number of events multiplied by typical use estimates</t>
  </si>
  <si>
    <t>Who has access to the export meter readings including current and archived data?</t>
  </si>
  <si>
    <t>Input extrapolated from study sampling a portion of the system</t>
  </si>
  <si>
    <t>Year-round data collection via permanent monitoring</t>
  </si>
  <si>
    <t>If aop.3 = no continuous data, hide aop.4</t>
  </si>
  <si>
    <t>More than 5 years ago, or not sure</t>
  </si>
  <si>
    <t>Third party review includes a check on a sample of accounts</t>
  </si>
  <si>
    <t xml:space="preserve"> over/under?</t>
  </si>
  <si>
    <t>Need</t>
  </si>
  <si>
    <t>Have</t>
  </si>
  <si>
    <t>over/under?</t>
  </si>
  <si>
    <t>Missing</t>
  </si>
  <si>
    <t>over/under</t>
  </si>
  <si>
    <t>factor</t>
  </si>
  <si>
    <r>
      <t xml:space="preserve">(active </t>
    </r>
    <r>
      <rPr>
        <i/>
        <sz val="9"/>
        <rFont val="Arial"/>
        <family val="2"/>
      </rPr>
      <t>and</t>
    </r>
    <r>
      <rPr>
        <sz val="9"/>
        <rFont val="Arial"/>
        <family val="2"/>
      </rPr>
      <t xml:space="preserve"> inactive)</t>
    </r>
  </si>
  <si>
    <t>Total Annual Operating Cost</t>
  </si>
  <si>
    <t>Total annual operating cost (optional input)</t>
  </si>
  <si>
    <t>*This input has been made optional, as it is no longer used in calculating a Performance Indicator.  Auditors are welcome to continue to track this input as desired.*  These costs include those for operations, maintenance and any annually incurred costs for long-term upkeep of the drinking water supply and distribution system.  It should include the costs of day-to-day upkeep and long-term financing such as repayment of capital bonds for infrastructure expansion or improvement.  Typical costs include employee salaries and benefits, materials, equipment, insurance, fees, administrative costs and all other costs that exist to sustain the drinking water supply.  Depending upon water utility accounting procedures or regulatory agency requirements, it may be appropriate to include depreciation in the total of this cost.   This cost should not include any costs to operate wastewater, biosolids or other systems outside of drinking water.</t>
  </si>
  <si>
    <t xml:space="preserve">Loose estimate inferred from field measurements, but no analysis nor calculations performed </t>
  </si>
  <si>
    <t>VOS</t>
  </si>
  <si>
    <t>WI</t>
  </si>
  <si>
    <t>WE</t>
  </si>
  <si>
    <t>BMAC</t>
  </si>
  <si>
    <t>BUAC</t>
  </si>
  <si>
    <t>CRUC</t>
  </si>
  <si>
    <t>VPC</t>
  </si>
  <si>
    <t>$/yr (optional input)</t>
  </si>
  <si>
    <t>AOP</t>
  </si>
  <si>
    <t>SDHE</t>
  </si>
  <si>
    <t>CMI</t>
  </si>
  <si>
    <t>UC</t>
  </si>
  <si>
    <t>UMAC</t>
  </si>
  <si>
    <t>UUAC</t>
  </si>
  <si>
    <t>VOSEA</t>
  </si>
  <si>
    <t>WIEA</t>
  </si>
  <si>
    <t>WEEA</t>
  </si>
  <si>
    <t>Customer Retail Unit Charge:</t>
  </si>
  <si>
    <t>Variable Production Cost:</t>
  </si>
  <si>
    <t>Which best describes the frequency of finished water meter readings?</t>
  </si>
  <si>
    <t xml:space="preserve"> Audit Year Label: </t>
  </si>
  <si>
    <t>(Fiscal, Calendar, etc)</t>
  </si>
  <si>
    <t>Key of Input Acronyms</t>
  </si>
  <si>
    <t>Guidance for the</t>
  </si>
  <si>
    <t>VOS Error Adjustment</t>
  </si>
  <si>
    <t>WI Error Adjustment</t>
  </si>
  <si>
    <t>WE Error Adjustment</t>
  </si>
  <si>
    <t>Limiting</t>
  </si>
  <si>
    <t>Was there any billed consumption on unmetered accounts in the audit year?</t>
  </si>
  <si>
    <t>Start Page</t>
  </si>
  <si>
    <t xml:space="preserve">The current sheet. Enter contact information and basic audit details. </t>
  </si>
  <si>
    <t>Color Key</t>
  </si>
  <si>
    <t>Enter the required data on this worksheet to calculate the water balance and data grading.</t>
  </si>
  <si>
    <t>Answer questions about operational practices for each audit input, and the data validity grades will automatically populate.</t>
  </si>
  <si>
    <t>25.000</t>
  </si>
  <si>
    <t>Notes</t>
  </si>
  <si>
    <t>(applies to UUAC, SDHE, UC)</t>
  </si>
  <si>
    <t>Blank Sheet</t>
  </si>
  <si>
    <t>By popular demand! A blank sheet.  
The world is your canvas.</t>
  </si>
  <si>
    <t>Loss Control Planning</t>
  </si>
  <si>
    <t>Use this sheet to interpret the results of the audit validity score and performance indicators.</t>
  </si>
  <si>
    <t>Definitions</t>
  </si>
  <si>
    <t>Service Connection Diagram</t>
  </si>
  <si>
    <t>Diagrams depicting possible customer service connection line configurations.</t>
  </si>
  <si>
    <t>Acknowledge-ments</t>
  </si>
  <si>
    <t xml:space="preserve">Other State/Province: </t>
  </si>
  <si>
    <t>Other (enter custom value below)</t>
  </si>
  <si>
    <t>Unit Apparent Losses</t>
  </si>
  <si>
    <t>= systematic data handling errors + customer metering inaccuracies + unauthorized consumption
Apparent Losses include all types of inaccuracies associated with customer metering (worn meters as well as improperly sized meters or wrong type of meter for the water usage profile) as well as systematic data handling errors (meter reading, billing, archiving and reporting), plus unauthorized consumption (theft or illegal use).
NOTE: Over-estimation of Apparent Losses results in under-estimation of Real Losses.  Under-estimation of Apparent Losses results in over-estimation of Real Losses.</t>
  </si>
  <si>
    <t>NRW Components Summary</t>
  </si>
  <si>
    <t>Field validation is accomplished for a portion of the system (i.e. in daily operations or specific validation projects)</t>
  </si>
  <si>
    <t>Field validation is accomplished for the entire system (i.e. in daily operations or specific validation projects)</t>
  </si>
  <si>
    <t>Field validation is accomplished (i.e. in daily operations or specific validation projects)</t>
  </si>
  <si>
    <t>No testing conducted, but at least 10% of meter stock has been replaced within two years of the audit period</t>
  </si>
  <si>
    <t>Calculated based on most recent meter accuracy tests, but not comprehensive of all meter performance</t>
  </si>
  <si>
    <t>No test results were used, but at least 50% of meter stock has been replaced within two years of the audit period</t>
  </si>
  <si>
    <t>Additions or subtractions are updated in the service line and meter locations inventory, but less than annually</t>
  </si>
  <si>
    <t>Additions or subtractions are updated in the service line and meter locations inventory, at least annually</t>
  </si>
  <si>
    <t>Additions or subtractions are updated in the service line inventory (GIS, billing system, etc), at least annually</t>
  </si>
  <si>
    <t>Additions or subtractions are updated in the mains inventory (GIS, ledger, etc), but less than annually</t>
  </si>
  <si>
    <t>Additions or subtractions are updated in the mains inventory (GIS, ledger, etc), at least annually</t>
  </si>
  <si>
    <t>Calculated based on most recent meter accuracy tests, comprehensive of all meter performance</t>
  </si>
  <si>
    <t>Records are kept for meter installations, but data is missing for installation date, type, size, or manufacturer</t>
  </si>
  <si>
    <t>Estimated based on assumptions of consumption by customer characteristics (i.e. customer type or meter size)</t>
  </si>
  <si>
    <t>(applies to VOSEA, WIEA, WEEA, CMI)</t>
  </si>
  <si>
    <t>Enter notes to explain how values were calculated, document data sources, and related information about data management practices.</t>
  </si>
  <si>
    <t>Use this sheet to understand the terms used in the audit process.</t>
  </si>
  <si>
    <t>Totals grouped by use type or customer class</t>
  </si>
  <si>
    <t>Sum total only</t>
  </si>
  <si>
    <t>Extrapolated from discovered instances of erroneous unbilled consumption (that were not back-billed)</t>
  </si>
  <si>
    <t>Totals grouped by use type or customer class and specific accounts flagged for anomalous consumption</t>
  </si>
  <si>
    <t>Are tank levels monitored automatically &amp; recorded daily?</t>
  </si>
  <si>
    <t xml:space="preserve">Are inactive (but still pressurized) service lines included in the input? These may be metered or unmetered.  </t>
  </si>
  <si>
    <t xml:space="preserve">The Customer Retail Unit Charge represents the volumetric portion of the total charges that customers pay for water service.  The CRUC does not include fixed charges. This unit charge cost is applied routinely to the components of Apparent Loss, since these losses represent water reaching customers but not (fully) paid for.  Since most water utilities have a rate structure that includes a variety of different charges costs based upon class of customer, a volume-weighted average of water sold at each unique rate should be calculated to determine a single composite charge that should be entered into this cell. Finally, the weighted average charge should also include additional charges for sewer, storm water or biosolids processing, but only if these charges are based upon the volume of potable water consumed.
For water utilities in regions with limited water resources and a questionable ability to meet the drinking water demands in the future, the Customer Retail Unit Charge Cost might also be applied to value the Real Losses; instead of applying the Variable Production Cost to Real Losses.  In this way, it is assumed that every unit volume of leakage reduced by leakage management activities will be sold to a customer.
Note: the Free Water Audit Software allows the user to select the units that are charged to customers (either $/1,000 gallons, $/hundred cubic feet, or $/1,000 litres) and automatically converts these units for purpose of calculating Apparent Loss valuations.  The monetary units are United States dollars, $. </t>
  </si>
  <si>
    <t>= apparent losses + real losses 
= water supplied - authorized consumption
Water Losses are the difference between Water Supplied and Authorized Consumption.  Water losses can be considered as a total volume for the whole system, or for partial systems such as transmission systems, pressure zones or district metered areas (DMA), if one of these configurations are the basis of the water audit.</t>
  </si>
  <si>
    <t>The user may develop an audit based on one of three unit selections: 
1) Million Gallons (US)
2) Megalitres (Thousand Cubic Metres)
3) Acre-feet
Once this selection has been made in the instructions sheet, all calculations are made on the basis of the chosen units. Should the user wish to make additional conversions, a unit converter is provided below (use drop down menus to select units):</t>
  </si>
  <si>
    <t>Data transfer errors are not checked, or not sure</t>
  </si>
  <si>
    <t>Normally-closed boundary valves between zones have never been confirmed to be fully closed</t>
  </si>
  <si>
    <t>Normally-closed boundary valves between zones have been confirmed to be fully closed more than 3 years ago</t>
  </si>
  <si>
    <t>Normally-closed boundary valves between zones have been confirmed within the past 3 years to be fully closed</t>
  </si>
  <si>
    <t>What are the total volume-weighted average results of in-situ flow accuracy testing (during or closest to audit year)?</t>
  </si>
  <si>
    <r>
      <t xml:space="preserve">Choosing to enter </t>
    </r>
    <r>
      <rPr>
        <b/>
        <sz val="10"/>
        <rFont val="Arial"/>
        <family val="2"/>
      </rPr>
      <t>default</t>
    </r>
    <r>
      <rPr>
        <sz val="10"/>
        <rFont val="Arial"/>
        <family val="2"/>
      </rPr>
      <t xml:space="preserve"> or </t>
    </r>
    <r>
      <rPr>
        <b/>
        <sz val="10"/>
        <rFont val="Arial"/>
        <family val="2"/>
      </rPr>
      <t>custom</t>
    </r>
    <r>
      <rPr>
        <sz val="10"/>
        <rFont val="Arial"/>
        <family val="2"/>
      </rPr>
      <t xml:space="preserve"> </t>
    </r>
    <r>
      <rPr>
        <b/>
        <sz val="10"/>
        <rFont val="Arial"/>
        <family val="2"/>
      </rPr>
      <t>input</t>
    </r>
  </si>
  <si>
    <r>
      <t xml:space="preserve">Choosing to enter unit of </t>
    </r>
    <r>
      <rPr>
        <b/>
        <sz val="10"/>
        <rFont val="Arial"/>
        <family val="2"/>
      </rPr>
      <t>percent</t>
    </r>
    <r>
      <rPr>
        <sz val="10"/>
        <rFont val="Arial"/>
        <family val="2"/>
      </rPr>
      <t xml:space="preserve"> or </t>
    </r>
    <r>
      <rPr>
        <b/>
        <sz val="10"/>
        <rFont val="Arial"/>
        <family val="2"/>
      </rPr>
      <t>volume</t>
    </r>
  </si>
  <si>
    <t>The values entered in the Worksheet automatically populate the Water Balance.</t>
  </si>
  <si>
    <t xml:space="preserve">User input  </t>
  </si>
  <si>
    <t xml:space="preserve">Calculated  </t>
  </si>
  <si>
    <t xml:space="preserve">Optional default  </t>
  </si>
  <si>
    <t xml:space="preserve">Validator Name/ID: </t>
  </si>
  <si>
    <t>Validator Email:</t>
  </si>
  <si>
    <t xml:space="preserve">Email: </t>
  </si>
  <si>
    <t>System ID Number:</t>
  </si>
  <si>
    <t>Estimated Total Population Served by Water Utility:</t>
  </si>
  <si>
    <t>If you have questions or comments regarding this software please contact us at:</t>
  </si>
  <si>
    <t>Water Type:</t>
  </si>
  <si>
    <t>Select</t>
  </si>
  <si>
    <t>Retail</t>
  </si>
  <si>
    <t>Wholesale</t>
  </si>
  <si>
    <t>Potable Water</t>
  </si>
  <si>
    <t>Raw Water</t>
  </si>
  <si>
    <t>Recycled Water</t>
  </si>
  <si>
    <t>Hybrid Wholesale + Retail</t>
  </si>
  <si>
    <t>Water System Structure:</t>
  </si>
  <si>
    <t>Other  ---------------&gt;</t>
  </si>
  <si>
    <t xml:space="preserve">Audit Period Start Date: </t>
  </si>
  <si>
    <t xml:space="preserve">Audit Period End Date: </t>
  </si>
  <si>
    <t>In order of appearance in the Worksheet</t>
  </si>
  <si>
    <t>Enter Basic Information</t>
  </si>
  <si>
    <t>choose entry option:</t>
  </si>
  <si>
    <t>75.000</t>
  </si>
  <si>
    <t>Unit Total Losses</t>
  </si>
  <si>
    <t>25th %ile</t>
  </si>
  <si>
    <t>75th %ile</t>
  </si>
  <si>
    <t>90th %ile</t>
  </si>
  <si>
    <t>Total Loss Cost Rate</t>
  </si>
  <si>
    <t>Apparent Loss Cost Rate</t>
  </si>
  <si>
    <t>Real Loss Cost Rate</t>
  </si>
  <si>
    <t>Infrastrucure Leakage Index</t>
  </si>
  <si>
    <t xml:space="preserve"> AWWA Free Water Audit Software:  Dashboard</t>
  </si>
  <si>
    <t>VOL/CONN/DAY</t>
  </si>
  <si>
    <t>$/CONN/DAY</t>
  </si>
  <si>
    <t>RATIO - NO CONVERSION</t>
  </si>
  <si>
    <t>VOL/LM/DAY</t>
  </si>
  <si>
    <t>M36 VALIDATED DATASET VALUES</t>
  </si>
  <si>
    <t>2018 PERIOD - CA, GA, QUEBEC</t>
  </si>
  <si>
    <t>NO CONVERSION FOR AF</t>
  </si>
  <si>
    <t>NEED CONVERSION FOR ML</t>
  </si>
  <si>
    <t>x3.78541</t>
  </si>
  <si>
    <t>GAL --&gt; LITERS</t>
  </si>
  <si>
    <t>GAL/MILE --&gt; LITERS/KM</t>
  </si>
  <si>
    <t>x 3.78541 / 1.60934</t>
  </si>
  <si>
    <t>Median</t>
  </si>
  <si>
    <t>Relative</t>
  </si>
  <si>
    <t>10th %ile</t>
  </si>
  <si>
    <t>Datum</t>
  </si>
  <si>
    <t>True Value</t>
  </si>
  <si>
    <t>brown cells set with if/then based on Units</t>
  </si>
  <si>
    <t>Pointer width</t>
  </si>
  <si>
    <t>Pointer location</t>
  </si>
  <si>
    <t>PI Value</t>
  </si>
  <si>
    <t>dimensionless</t>
  </si>
  <si>
    <r>
      <t xml:space="preserve">  </t>
    </r>
    <r>
      <rPr>
        <sz val="10"/>
        <color rgb="FF231F20"/>
        <rFont val="Palatino Linotype"/>
        <family val="1"/>
      </rPr>
      <t xml:space="preserve">A proactive policy and program that a water utility implements to control unreported leaks in water distribution systems. Active leakage control includes regular soundings of the system to detect leak noise sounds. Leak noise monitors can be deployed to routinely record leak noise in a given area during opti- mum times for listening. Permanent flow monitoring to infer leakage rates can be established by creating district metered areas. (See </t>
    </r>
    <r>
      <rPr>
        <i/>
        <sz val="10"/>
        <color rgb="FF231F20"/>
        <rFont val="Palatino Linotype"/>
        <family val="1"/>
      </rPr>
      <t>district metered area, leak noise mon- itor, passive leakage control, rate of rise of unreported leakage, and unreported leaks</t>
    </r>
    <r>
      <rPr>
        <sz val="10"/>
        <color rgb="FF231F20"/>
        <rFont val="Palatino Linotype"/>
        <family val="1"/>
      </rPr>
      <t>.)</t>
    </r>
  </si>
  <si>
    <t>active leakage control</t>
  </si>
  <si>
    <r>
      <t xml:space="preserve"> </t>
    </r>
    <r>
      <rPr>
        <sz val="10"/>
        <color rgb="FF231F20"/>
        <rFont val="Palatino Linotype"/>
        <family val="1"/>
      </rPr>
      <t xml:space="preserve">Water consumed in activities such as farming, opera- tion of nurseries, and husbandry. In the United States, agriculture accounts for the largest portion of all freshwater withdrawals, although not all of this water is treated and </t>
    </r>
    <r>
      <rPr>
        <b/>
        <sz val="10"/>
        <color rgb="FF231F20"/>
        <rFont val="Palatino Linotype"/>
        <family val="1"/>
      </rPr>
      <t>distributed</t>
    </r>
    <r>
      <rPr>
        <sz val="10"/>
        <color rgb="FF231F20"/>
        <rFont val="Palatino Linotype"/>
        <family val="1"/>
      </rPr>
      <t xml:space="preserve"> by water utilities.</t>
    </r>
  </si>
  <si>
    <t>agricultural water consumption</t>
  </si>
  <si>
    <r>
      <rPr>
        <sz val="10"/>
        <color rgb="FF231F20"/>
        <rFont val="Palatino Linotype"/>
        <family val="1"/>
      </rPr>
      <t xml:space="preserve">Losses in customer  consumption  attributed  to  inaccuracies  associ- ated with customer metering, systematic data handling errors, plus unauthorized consumption (theft or illegal use of water). Apparent losses represent nonphysical (paper) losses that result in uncaptured revenue for the water utility and distortion of customer consumption data (see </t>
    </r>
    <r>
      <rPr>
        <i/>
        <sz val="10"/>
        <color rgb="FF231F20"/>
        <rFont val="Palatino Linotype"/>
        <family val="1"/>
      </rPr>
      <t xml:space="preserve">water audit </t>
    </r>
    <r>
      <rPr>
        <sz val="10"/>
        <color rgb="FF231F20"/>
        <rFont val="Palatino Linotype"/>
        <family val="1"/>
      </rPr>
      <t xml:space="preserve">and </t>
    </r>
    <r>
      <rPr>
        <i/>
        <sz val="10"/>
        <color rgb="FF231F20"/>
        <rFont val="Palatino Linotype"/>
        <family val="1"/>
      </rPr>
      <t>water balance</t>
    </r>
    <r>
      <rPr>
        <sz val="10"/>
        <color rgb="FF231F20"/>
        <rFont val="Palatino Linotype"/>
        <family val="1"/>
      </rPr>
      <t>).</t>
    </r>
  </si>
  <si>
    <t>apparent losses</t>
  </si>
  <si>
    <r>
      <t xml:space="preserve"> </t>
    </r>
    <r>
      <rPr>
        <sz val="10"/>
        <color rgb="FF231F20"/>
        <rFont val="Palatino Linotype"/>
        <family val="1"/>
      </rPr>
      <t xml:space="preserve">The volume of water taken by registered customers, the water supplier, and others who are implicitly or explicitly authorized to do so by the water supplier for residential, commercial, industrial, or agricultural purposes. In the AWWA Free Water Audit Software, this category of components does </t>
    </r>
    <r>
      <rPr>
        <i/>
        <sz val="10"/>
        <color rgb="FF231F20"/>
        <rFont val="Palatino Linotype"/>
        <family val="1"/>
      </rPr>
      <t xml:space="preserve">not </t>
    </r>
    <r>
      <rPr>
        <sz val="10"/>
        <color rgb="FF231F20"/>
        <rFont val="Palatino Linotype"/>
        <family val="1"/>
      </rPr>
      <t xml:space="preserve">include water supplied to neighboring water utilities (water exported), which is instead included in the </t>
    </r>
    <r>
      <rPr>
        <i/>
        <sz val="10"/>
        <color rgb="FF231F20"/>
        <rFont val="Palatino Linotype"/>
        <family val="1"/>
      </rPr>
      <t xml:space="preserve">Water Supplied volume </t>
    </r>
    <r>
      <rPr>
        <sz val="10"/>
        <color rgb="FF231F20"/>
        <rFont val="Palatino Linotype"/>
        <family val="1"/>
      </rPr>
      <t xml:space="preserve">component. Authorized consumption does include water consumed in such activities as fire fighting and training, flushing of mains and sewers, street cleaning, watering of municipal gardens, public fountains, frost protection, building water, and so forth. Authorized consumption may be billed or unbilled, metered or unmetered (see </t>
    </r>
    <r>
      <rPr>
        <i/>
        <sz val="10"/>
        <color rgb="FF231F20"/>
        <rFont val="Palatino Linotype"/>
        <family val="1"/>
      </rPr>
      <t xml:space="preserve">water audit </t>
    </r>
    <r>
      <rPr>
        <sz val="10"/>
        <color rgb="FF231F20"/>
        <rFont val="Palatino Linotype"/>
        <family val="1"/>
      </rPr>
      <t xml:space="preserve">and </t>
    </r>
    <r>
      <rPr>
        <i/>
        <sz val="10"/>
        <color rgb="FF231F20"/>
        <rFont val="Palatino Linotype"/>
        <family val="1"/>
      </rPr>
      <t>water balance</t>
    </r>
    <r>
      <rPr>
        <sz val="10"/>
        <color rgb="FF231F20"/>
        <rFont val="Palatino Linotype"/>
        <family val="1"/>
      </rPr>
      <t>).</t>
    </r>
  </si>
  <si>
    <t>authorized consumption</t>
  </si>
  <si>
    <t xml:space="preserve">automatic meter reading (AMR) and advanced metering infrastructure (AMI) </t>
  </si>
  <si>
    <t>The electronic reading of customers’ water meters and transfer of the data to a central location. These systems feature a meter interface unit, or meter reading device, attached to the water meter to read the meter and electronically transmit the data to a collection device. In the AMR environment, readings are typically collected by handheld devices used by meter reading personnel in the field, or by a mobile read system (located in vehicles trav- eling past the customer premises on a routine schedule). In the AMI environment, a per- manent or fixed communication network (fixed or cellular-based network) is installed and meter readings are transmitted across the system on a schedule, or on demand, without dispatching personnel to the customer location. With AMI, meter readings can be gathered as frequently as every hour, thereby allowing customer consumption pro- files to be created from the data. Also, two-way communications available in AMI allow signals to be transmitted from the central location to activate customer end-point devices such as an automatic shutoff valve. AMR/AMI technology has greatly expanded the technical capabilities around customer data and end-point management and has greatly reduced human error associated with visual manual meter reading.</t>
  </si>
  <si>
    <t>Term</t>
  </si>
  <si>
    <t>Definition</t>
  </si>
  <si>
    <r>
      <t xml:space="preserve"> </t>
    </r>
    <r>
      <rPr>
        <sz val="10"/>
        <color rgb="FF231F20"/>
        <rFont val="Palatino Linotype"/>
        <family val="1"/>
      </rPr>
      <t>In the distribution system, a value that is used as an input in the standard water audit. Average operating pressure is usually estimated through hydraulic model analysis of a distribution system under average daily demand con- ditions. When calculated using a hydraulic model, the pressure at every node or junction in the model is summed and divided by the total number of nodes or junc- tions to determine the average operating pressure. An alternative approach might  be to use the average pressure in each pipe segment. It is up to the judgment of the modeler to determine the most appropriate approach to use to arrive at the final value. Other methods can be used to quantify the average operating pressure; thus, a hydraulic model is not essential to obtain this value.</t>
    </r>
  </si>
  <si>
    <t>average operating pressure</t>
  </si>
  <si>
    <r>
      <rPr>
        <sz val="10"/>
        <color rgb="FF231F20"/>
        <rFont val="Palatino Linotype"/>
        <family val="1"/>
      </rPr>
      <t xml:space="preserve">The pressure in a discrete zone or pressure managed area that is calculated or measured at a surrogate point and deemed to be the average of all the pressures in the area (see also </t>
    </r>
    <r>
      <rPr>
        <i/>
        <sz val="10"/>
        <color rgb="FF231F20"/>
        <rFont val="Palatino Linotype"/>
        <family val="1"/>
      </rPr>
      <t>pressure managed area</t>
    </r>
    <r>
      <rPr>
        <sz val="10"/>
        <color rgb="FF231F20"/>
        <rFont val="Palatino Linotype"/>
        <family val="1"/>
      </rPr>
      <t>).</t>
    </r>
  </si>
  <si>
    <t xml:space="preserve">average zone point (AZP) </t>
  </si>
  <si>
    <r>
      <rPr>
        <sz val="10"/>
        <color rgb="FF231F20"/>
        <rFont val="Palatino Linotype"/>
        <family val="1"/>
      </rPr>
      <t xml:space="preserve">The distinct time periods associated with response to a water distribution system failure (break or leak) broken into separate components, each of which should be measured and reported to conduct a leakage component analysis (see </t>
    </r>
    <r>
      <rPr>
        <i/>
        <sz val="10"/>
        <color rgb="FF231F20"/>
        <rFont val="Palatino Linotype"/>
        <family val="1"/>
      </rPr>
      <t>bursts and background estimates [BABE] model</t>
    </r>
    <r>
      <rPr>
        <sz val="10"/>
        <color rgb="FF231F20"/>
        <rFont val="Palatino Linotype"/>
        <family val="1"/>
      </rPr>
      <t>).</t>
    </r>
  </si>
  <si>
    <t xml:space="preserve">awareness, location, and repair (ALR) </t>
  </si>
  <si>
    <r>
      <rPr>
        <sz val="10"/>
        <color rgb="FF231F20"/>
        <rFont val="Palatino Linotype"/>
        <family val="1"/>
      </rPr>
      <t xml:space="preserve">Individual water loss events (small leaks and weeps at pipe joints) that will continue to flow, with flow rates too low to be detected by traditional sonic leak detection methods of an active leakage control program. They can be detected either by chance or when they gradually worsen to the point that they are detected acoustically, become disruptive, and are detected as reported leaks. Background leakage is sensitive to pressure levels and is often prevalent in water distribution systems with infrastructure in poor condition (see </t>
    </r>
    <r>
      <rPr>
        <i/>
        <sz val="10"/>
        <color rgb="FF231F20"/>
        <rFont val="Palatino Linotype"/>
        <family val="1"/>
      </rPr>
      <t>pressure management</t>
    </r>
    <r>
      <rPr>
        <sz val="10"/>
        <color rgb="FF231F20"/>
        <rFont val="Palatino Linotype"/>
        <family val="1"/>
      </rPr>
      <t>).</t>
    </r>
  </si>
  <si>
    <t xml:space="preserve">background losses </t>
  </si>
  <si>
    <r>
      <t xml:space="preserve">   </t>
    </r>
    <r>
      <rPr>
        <sz val="10"/>
        <color rgb="FF231F20"/>
        <rFont val="Palatino Linotype"/>
        <family val="1"/>
      </rPr>
      <t xml:space="preserve">All water consumption that is billed and authorized    by the water utility. This includes both metered and unmetered consumption. In  the AWWA Free Water Audit Software, this component does not include water sup- plied to neighboring water utilities (water exported), which is instead included as the </t>
    </r>
    <r>
      <rPr>
        <i/>
        <sz val="10"/>
        <color rgb="FF231F20"/>
        <rFont val="Palatino Linotype"/>
        <family val="1"/>
      </rPr>
      <t xml:space="preserve">Water Exported volume </t>
    </r>
    <r>
      <rPr>
        <sz val="10"/>
        <color rgb="FF231F20"/>
        <rFont val="Palatino Linotype"/>
        <family val="1"/>
      </rPr>
      <t xml:space="preserve">used in the calculation of the </t>
    </r>
    <r>
      <rPr>
        <i/>
        <sz val="10"/>
        <color rgb="FF231F20"/>
        <rFont val="Palatino Linotype"/>
        <family val="1"/>
      </rPr>
      <t>Water Supplied volume</t>
    </r>
    <r>
      <rPr>
        <sz val="10"/>
        <color rgb="FF231F20"/>
        <rFont val="Palatino Linotype"/>
        <family val="1"/>
      </rPr>
      <t>.</t>
    </r>
  </si>
  <si>
    <t>billed authorized consumption</t>
  </si>
  <si>
    <r>
      <t xml:space="preserve"> </t>
    </r>
    <r>
      <rPr>
        <sz val="10"/>
        <color rgb="FF231F20"/>
        <rFont val="Palatino Linotype"/>
        <family val="1"/>
      </rPr>
      <t xml:space="preserve">The part of billed authorized consumption that is metered and billed to retail customers, including all groups of customers such as domestic, commercial, industrial, or institutional. In the AWWA Free Water Audit Software, this component does not include water supplied to neighboring water utilities (water exported) which is metered and billed. The </t>
    </r>
    <r>
      <rPr>
        <i/>
        <sz val="10"/>
        <color rgb="FF231F20"/>
        <rFont val="Palatino Linotype"/>
        <family val="1"/>
      </rPr>
      <t xml:space="preserve">Water Exported volume </t>
    </r>
    <r>
      <rPr>
        <sz val="10"/>
        <color rgb="FF231F20"/>
        <rFont val="Palatino Linotype"/>
        <family val="1"/>
      </rPr>
      <t xml:space="preserve">is instead included in the </t>
    </r>
    <r>
      <rPr>
        <i/>
        <sz val="10"/>
        <color rgb="FF231F20"/>
        <rFont val="Palatino Linotype"/>
        <family val="1"/>
      </rPr>
      <t>Water Supplied volume</t>
    </r>
    <r>
      <rPr>
        <sz val="10"/>
        <color rgb="FF231F20"/>
        <rFont val="Palatino Linotype"/>
        <family val="1"/>
      </rPr>
      <t>.</t>
    </r>
  </si>
  <si>
    <t>billed metered consumption</t>
  </si>
  <si>
    <r>
      <t xml:space="preserve"> </t>
    </r>
    <r>
      <rPr>
        <sz val="10"/>
        <color rgb="FF231F20"/>
        <rFont val="Palatino Linotype"/>
        <family val="1"/>
      </rPr>
      <t xml:space="preserve">The part of billed authorized consumption volumes that are calculated based on estimates or norms from water usage sites that have been determined by utility policy to be left unmetered. In the AWWA Free Water Audit Software, this component does not include water supplied to neighboring water utilities (water exported) that is unmetered and billed. The </t>
    </r>
    <r>
      <rPr>
        <i/>
        <sz val="10"/>
        <color rgb="FF231F20"/>
        <rFont val="Palatino Linotype"/>
        <family val="1"/>
      </rPr>
      <t xml:space="preserve">Water Exported volume </t>
    </r>
    <r>
      <rPr>
        <sz val="10"/>
        <color rgb="FF231F20"/>
        <rFont val="Palatino Linotype"/>
        <family val="1"/>
      </rPr>
      <t xml:space="preserve">is instead included in the </t>
    </r>
    <r>
      <rPr>
        <i/>
        <sz val="10"/>
        <color rgb="FF231F20"/>
        <rFont val="Palatino Linotype"/>
        <family val="1"/>
      </rPr>
      <t>Water Supplied volume</t>
    </r>
    <r>
      <rPr>
        <sz val="10"/>
        <color rgb="FF231F20"/>
        <rFont val="Palatino Linotype"/>
        <family val="1"/>
      </rPr>
      <t>.</t>
    </r>
  </si>
  <si>
    <t>billed unmetered consumption</t>
  </si>
  <si>
    <r>
      <t xml:space="preserve"> </t>
    </r>
    <r>
      <rPr>
        <sz val="10"/>
        <color rgb="FF231F20"/>
        <rFont val="Palatino Linotype"/>
        <family val="1"/>
      </rPr>
      <t>This approach involves the use of detailed investi- gations into individual loss components to describe the nature of the occurrence of the loss and accurately quantify the loss volume and cost impact. An example of a bottom-up approach for real losses is the analysis of minimum-hour flows in district</t>
    </r>
  </si>
  <si>
    <t>bottom-up water audit approach</t>
  </si>
  <si>
    <t>Are meter accuracy testing or electronic calibration requirements stipulated in the water purchase agreement?</t>
  </si>
  <si>
    <t>AWWA Web Resources for Water Loss Control</t>
  </si>
  <si>
    <t>Data Grading Matrix v6.0</t>
  </si>
  <si>
    <t>AWWA Reports on Performance Indicators</t>
  </si>
  <si>
    <t>Water Audit Compiler v6.0</t>
  </si>
  <si>
    <t>Dashboard</t>
  </si>
  <si>
    <t>WJ 9/22/2020:  I removed the OFFSET formula in col E that was referencing the (old) Dashboard. Remnant of v5.  So as not to mess with chart source data, I reset col E to simply = col D.</t>
  </si>
  <si>
    <t>Cost $</t>
  </si>
  <si>
    <t xml:space="preserve">Review NRW components, performance indicators and graphical outputs to evaluate the results of the audit. </t>
  </si>
  <si>
    <r>
      <t xml:space="preserve">Water Imported (WI)
</t>
    </r>
    <r>
      <rPr>
        <b/>
        <sz val="9"/>
        <color theme="3"/>
        <rFont val="Arial"/>
        <family val="2"/>
      </rPr>
      <t>(corrected for known errors)</t>
    </r>
  </si>
  <si>
    <r>
      <t xml:space="preserve">Water Exported (WE)
</t>
    </r>
    <r>
      <rPr>
        <b/>
        <sz val="9"/>
        <color theme="3"/>
        <rFont val="Arial"/>
        <family val="2"/>
      </rPr>
      <t>(corrected for known errors)</t>
    </r>
  </si>
  <si>
    <t>Billed Metered Consumption (BMAC)
(water exported is removed)</t>
  </si>
  <si>
    <t>Billed Unmetered Consumption (BUAC)</t>
  </si>
  <si>
    <t>Unbilled Metered Consumption (UMAC)</t>
  </si>
  <si>
    <t>Unbilled Unmetered Consumption (UUAC)</t>
  </si>
  <si>
    <t>AWWA Free Water Audit Software</t>
  </si>
  <si>
    <t>for Tier Details</t>
  </si>
  <si>
    <t>See</t>
  </si>
  <si>
    <t>Items referenced in the Free Water Audit Software v6.0 on the web:</t>
  </si>
  <si>
    <t xml:space="preserve">Preliminary Comparisons - can begin to rely upon with PIs for performance comparisons for real losses </t>
  </si>
  <si>
    <t>Performance Benchmarking with PIs is meaningful in comparing real loss standing</t>
  </si>
  <si>
    <t>Identify Best Practices/ Best in class; PIs are very reliable as real loss performance indicators for best in class service</t>
  </si>
  <si>
    <t>Long-run marginal costs have not been evaluated for applicability, and are not included</t>
  </si>
  <si>
    <t xml:space="preserve">Long-run marginal costs have been evaluated for applicability, and all applicable costs are included
</t>
  </si>
  <si>
    <t>Long-run marginal costs have been evaluated for applicability, and some but not all applicable costs are included</t>
  </si>
  <si>
    <t>Some but not all applicable short-run marginal costs are included</t>
  </si>
  <si>
    <t>All applicable short-run marginal costs are included</t>
  </si>
  <si>
    <t>Short-Run Marginal Cost Inclusion</t>
  </si>
  <si>
    <t>Long-Run Marginal Cost Inclusion</t>
  </si>
  <si>
    <t>Choose the option that best describes which long-run marginal costs have been included in the input, using the definitions below for reference.
Long-run marginal costs can include the following:
- water treatment residuals management, typically applicable if solids are produced from water treatment process
- accelerated wear &amp; tear on dynamic equipment, typically applicable if pumps exist for treatment and/or distribution, or any other equipment exists that wears out as a function of use instead of time (i.e. filter media, chemical dosing pumps, uv disinfection bulbs, etc)
- payouts for damage claims from main and service line breaks, typically applicable if damage claims are paid by the utility
- accelerated expansion of supply capacity, typically applicable if the utility is at or nearing supply capacity, or scarecity costs in water scarce areas
Some long-run marginal costs may not be applicable. The auditor should analyze the system characteristics to determine which costs are applicable for inclusion in the VPC input derivation.</t>
  </si>
  <si>
    <t>Choose the option that best describes which short-run marginal costs have been included in the input, using the definitions below for reference.
Short-run marginal costs can include the following:
- chemicals + power for treatment, typically applicable if the utility is producing/treating water
- power for distribution, typically applicable if pumps exist in the distribution network 
- water acquisition costs, typically applicable if the utility is purchasing water or incurs any extraction costs for withdrawing from a source
Some short-run marginal costs may not be applicable. The auditor should analyze the system characteristics to determine which costs are applicable for inclusion in the VPC input derivation.</t>
  </si>
  <si>
    <t>a check if there's a flag in row 4.  All PIs set to be "" if LEN&gt;0</t>
  </si>
  <si>
    <t>The cost to produce and supply the next unit of water (e.g., $/million gallons).  This cost can include both short-run and long-run marginal costs.  See the VPC data grading questions on IDG tab for examples of short-run and long-run marginal costs that may be included.  
It is common to apply the VPC unit cost to the volume of Real Losses.  However, if water resources are strained and the ability to meet future drinking water demands is in question, then the water auditor may be justified in applying the Customer Retail Unit Charge to the Real Loss volume, rather than applying the Variable Production Cost.</t>
  </si>
  <si>
    <t>Begin to assess long-term needs requiring large expenditure: customer meter replacement, water main replacement program, new customer billing system or AMR/AMI system</t>
  </si>
  <si>
    <t>Begin to assemble economic business case for long-term needs based upon improved data becoming available through the water audit process</t>
  </si>
  <si>
    <t>Conduct loss assessment investigations on a sample portion of the system: customer meter testing, leak survey, unauthorized consumption, etc</t>
  </si>
  <si>
    <t>Analyze business process for customer metering and billing functions and water supply operations; Identify data gaps; improve supply metering</t>
  </si>
  <si>
    <t>Launch auditing and loss control team; address supply metering deficiencies</t>
  </si>
  <si>
    <t>Research information on leak detection programs; Begin flowcharting analysis of customer billing system</t>
  </si>
  <si>
    <t>Unbilled Unmetered  Authorized Consumption (UUAC)</t>
  </si>
  <si>
    <t>Unbilled Metered Authorized Consumption (UMAC)</t>
  </si>
  <si>
    <t>Average Length of (private) Customer Service Line 
(Lp)</t>
  </si>
  <si>
    <t xml:space="preserve">
Average Operating Pressure
(AOP)</t>
  </si>
  <si>
    <t xml:space="preserve">
Billed Metered Authorized Consumption
(BMAC)</t>
  </si>
  <si>
    <t xml:space="preserve">
Billed Unmetered  Authorized Consumption
(BUAC)</t>
  </si>
  <si>
    <t>Customer Metering Inaccuracies 
(CMI)</t>
  </si>
  <si>
    <t>Customer Retail Unit Charge
(CRUC)</t>
  </si>
  <si>
    <t>Length of Mains
(Lm)</t>
  </si>
  <si>
    <t>Number of Service Connections
(Nc)</t>
  </si>
  <si>
    <t>Systematic Data Handling Errors
(SDHE)</t>
  </si>
  <si>
    <t>Unauthorized Consumption
(UC)</t>
  </si>
  <si>
    <t>Volume from Own Sources
(VOS)</t>
  </si>
  <si>
    <t>Water Exported
(WE)</t>
  </si>
  <si>
    <t>Water Exported: Error Adjustment
(WEEA)</t>
  </si>
  <si>
    <t xml:space="preserve">
Water Imported
(WI)</t>
  </si>
  <si>
    <t xml:space="preserve">
Water Imported: Error Adjustment
(WIEA)</t>
  </si>
  <si>
    <t>go to input</t>
  </si>
  <si>
    <t>go to notes</t>
  </si>
  <si>
    <t>Volume from 
Own Sources
(VOS)</t>
  </si>
  <si>
    <t>Volume from 
Own Sources 
Error Adjustment
(VOSEA)</t>
  </si>
  <si>
    <t>Water Imported
(WI)</t>
  </si>
  <si>
    <t>Water Imported 
Error Adjustment
(WIEA)</t>
  </si>
  <si>
    <t>Water Exported 
Error Adjustment
(WEIA)</t>
  </si>
  <si>
    <t>Billed Metered 
Authorized 
Consumption
(BMAC)</t>
  </si>
  <si>
    <t>Billed Unmetered 
Authorized 
Consumption
(BUAC)</t>
  </si>
  <si>
    <t>Unbilled Metered 
Authorized 
Consumption
(UMAC)</t>
  </si>
  <si>
    <t>Unbilled Unmetered 
Authorized 
Consumption
(UUAC)</t>
  </si>
  <si>
    <t>Systematic Data 
Handling Errors
(SDHE)</t>
  </si>
  <si>
    <t>Customer 
Metering 
Inaccuracies
(CMI)</t>
  </si>
  <si>
    <t>Unauthorized 
Consumption
(UC)</t>
  </si>
  <si>
    <t>Number of 
Service 
Connections
(Nc)</t>
  </si>
  <si>
    <t>Average Length of (private) Customer 
Service Line
(Lp)</t>
  </si>
  <si>
    <t>Average 
Operating 
Pressure
(AOP)</t>
  </si>
  <si>
    <t>Customer Retail 
Unit Charge
(CRUC)</t>
  </si>
  <si>
    <t>Variable 
Production Cost
(VPC)</t>
  </si>
  <si>
    <t>go to worksheet</t>
  </si>
  <si>
    <t>go to grading</t>
  </si>
  <si>
    <t>go to dashboard</t>
  </si>
  <si>
    <t>acronym key</t>
  </si>
  <si>
    <t>Target PI</t>
  </si>
  <si>
    <t>Target Pointer</t>
  </si>
  <si>
    <t xml:space="preserve"> PRIORITY AREAS FOR ATTENTION TO IMPROVE DATA VALIDITY:</t>
  </si>
  <si>
    <t>Unit Total Losses:</t>
  </si>
  <si>
    <t>Unit Apparent Losses:</t>
  </si>
  <si>
    <t>Key Performance Indicators</t>
  </si>
  <si>
    <t>KEY PERFORMANCE INDICATOR TARGETS:</t>
  </si>
  <si>
    <t>Cavanaugh</t>
  </si>
  <si>
    <t>Black &amp; Veatch</t>
  </si>
  <si>
    <t>Software Chair</t>
  </si>
  <si>
    <t>David Sayers</t>
  </si>
  <si>
    <t>Kate Gasner</t>
  </si>
  <si>
    <t>Kunkel Water Efficiency Consulting</t>
  </si>
  <si>
    <t xml:space="preserve">A special thanks to those members of the AWWA Water Loss Control Committee and other water industry stakeholders who assisted in the review and testing of this software.  </t>
  </si>
  <si>
    <t xml:space="preserve">v6 brings an overhaul to the user interface for data grading, now presented as a series of questions on the Interactive Data Grading (IDG) tab for each input that, when answered (by selecting best-fit answer from a dropdown menu), automically determines the data grade for the given input.  This provides transparency to the data practices selected and which specifically are limiting, removes subjectivity in data grade assignments, and provides clarity on candidate next steps for data validity improvements.  IDG tab includes navigation buttons across top banner for ease of movement between inputs, and color signals for completion.  The Worksheet (fka Reporting Worksheet) includes overt designation of error adjustment as "under" or "over" for the 3 Water Supplied inputs, as well as Customer Metering Inaccuracies.  This makes the convention consistent, transparent, and reduces chance of user error.   A Blank Sheet has been added allowing the user to, as desired, perform supplemental calculations or capture additional relevant information.  The Dashboard has been overhauled to include Data Validity, NRW Components and Key Performance Indicators (KPIs).  KPIs are presented in gauge format, depicting the specific KPI result against the range of results from Level 1 validated data in North America (see Web Resources, Start Page).   Percentage-based indicators (% of supply, % of cost) removed as these indicators were deemed unreliable and sunset by the AWWA Water Loss Control Committee, subsequent to research and reporting from its NRW Performance Indicators Task Force.  </t>
  </si>
  <si>
    <r>
      <t xml:space="preserve">2. Kunkel, G. et al.  </t>
    </r>
    <r>
      <rPr>
        <i/>
        <sz val="10"/>
        <rFont val="Arial"/>
        <family val="2"/>
      </rPr>
      <t>AWWA WLCC Reference Water Audit Dataset</t>
    </r>
    <r>
      <rPr>
        <sz val="10"/>
        <rFont val="Arial"/>
        <family val="2"/>
      </rPr>
      <t xml:space="preserve">.  2020.  AWWA. Denver, CO. </t>
    </r>
  </si>
  <si>
    <r>
      <t>3</t>
    </r>
    <r>
      <rPr>
        <i/>
        <sz val="10"/>
        <rFont val="Arial"/>
        <family val="2"/>
      </rPr>
      <t xml:space="preserve">. AWWA Water Audits and Loss Control Programs, M36 Publication. </t>
    </r>
    <r>
      <rPr>
        <sz val="10"/>
        <rFont val="Arial"/>
        <family val="2"/>
      </rPr>
      <t xml:space="preserve">5th Edition, (forthcoming) 2021. AWWA. Denver, CO. </t>
    </r>
  </si>
  <si>
    <r>
      <t xml:space="preserve">6. Lambert, A. 2020. </t>
    </r>
    <r>
      <rPr>
        <i/>
        <sz val="10"/>
        <rFont val="Arial"/>
        <family val="2"/>
      </rPr>
      <t xml:space="preserve">Low ILIs and Small Systems. </t>
    </r>
    <r>
      <rPr>
        <sz val="10"/>
        <rFont val="Arial"/>
        <family val="2"/>
      </rPr>
      <t>Llandudno, UK.  https://leakssuitelibrary.com</t>
    </r>
  </si>
  <si>
    <r>
      <t>7</t>
    </r>
    <r>
      <rPr>
        <i/>
        <sz val="10"/>
        <rFont val="Arial"/>
        <family val="2"/>
      </rPr>
      <t>. Good Practices on Leakage Management, Main Report</t>
    </r>
    <r>
      <rPr>
        <sz val="10"/>
        <rFont val="Arial"/>
        <family val="2"/>
      </rPr>
      <t xml:space="preserve">. EU Reference Document.  European Commission, Luxembourg.  2015. </t>
    </r>
  </si>
  <si>
    <t xml:space="preserve">8. Service Connection Diagrams courtesy of Ronnie McKenzie, WRP Pty Ltd. </t>
  </si>
  <si>
    <r>
      <t>Unit Real Losses</t>
    </r>
    <r>
      <rPr>
        <b/>
        <vertAlign val="superscript"/>
        <sz val="12"/>
        <rFont val="Arial"/>
        <family val="2"/>
      </rPr>
      <t>A</t>
    </r>
  </si>
  <si>
    <r>
      <t>Unit Real Losses</t>
    </r>
    <r>
      <rPr>
        <b/>
        <vertAlign val="superscript"/>
        <sz val="12"/>
        <rFont val="Arial"/>
        <family val="2"/>
      </rPr>
      <t>B</t>
    </r>
  </si>
  <si>
    <t>Do you test meters reactively (when triggered by customer complaint or billing/consumption flag)?</t>
  </si>
  <si>
    <t>For small size customer meters, which best describes the frequency of proactive testing (effort beyond when triggered by customer complaint or billing/consumption flags)?</t>
  </si>
  <si>
    <t>Results are available but not analyzed</t>
  </si>
  <si>
    <t>None, or Not within last 5 years</t>
  </si>
  <si>
    <r>
      <t>Unit Real Losses</t>
    </r>
    <r>
      <rPr>
        <vertAlign val="superscript"/>
        <sz val="10"/>
        <rFont val="Arial "/>
      </rPr>
      <t>A</t>
    </r>
    <r>
      <rPr>
        <sz val="10"/>
        <rFont val="Arial "/>
      </rPr>
      <t>:</t>
    </r>
  </si>
  <si>
    <r>
      <t>Unit Real Losses</t>
    </r>
    <r>
      <rPr>
        <vertAlign val="superscript"/>
        <sz val="10"/>
        <rFont val="Arial "/>
      </rPr>
      <t>B</t>
    </r>
    <r>
      <rPr>
        <sz val="10"/>
        <rFont val="Arial "/>
      </rPr>
      <t>:</t>
    </r>
  </si>
  <si>
    <t>Are the flow accuracy test and/or electronic calibration results included in the VOSEA input in the water audit?</t>
  </si>
  <si>
    <t>Is the annual net distribution storage change included in either the VOS input or the VOSEA input?</t>
  </si>
  <si>
    <t>go to references</t>
  </si>
  <si>
    <r>
      <t>gauge %iles per validated industry ranges</t>
    </r>
    <r>
      <rPr>
        <vertAlign val="superscript"/>
        <sz val="10"/>
        <rFont val="Arial"/>
        <family val="2"/>
      </rPr>
      <t>2</t>
    </r>
  </si>
  <si>
    <r>
      <t xml:space="preserve"> AWWA Free Water Audit Software:
</t>
    </r>
    <r>
      <rPr>
        <b/>
        <sz val="14"/>
        <color rgb="FFFFFFFF"/>
        <rFont val="Arial"/>
        <family val="2"/>
      </rPr>
      <t xml:space="preserve"> Worksheet</t>
    </r>
  </si>
  <si>
    <t>Unit Real LossesA</t>
  </si>
  <si>
    <t>Unit Real LossesB</t>
  </si>
  <si>
    <t>If entered above by user, targets will display on KPI gauges (see Dashboard)</t>
  </si>
  <si>
    <t xml:space="preserve"> WATER AUDIT DATA VALIDITY TIER:</t>
  </si>
  <si>
    <t>If &gt; 0, then a over/under is missing, and H19 should not calculate</t>
  </si>
  <si>
    <t>WSEA</t>
  </si>
  <si>
    <t>For Water Balance</t>
  </si>
  <si>
    <r>
      <t xml:space="preserve">Number of customer service connections, extending from the water main to supply water to a customer. This includes the actual number of pressurized piping connections, including fire connections, </t>
    </r>
    <r>
      <rPr>
        <b/>
        <sz val="10"/>
        <rFont val="Arial"/>
        <family val="2"/>
      </rPr>
      <t>whether active or inactive</t>
    </r>
    <r>
      <rPr>
        <sz val="10"/>
        <rFont val="Arial"/>
        <family val="2"/>
      </rPr>
      <t xml:space="preserve">. This may differ substantially from the number of customers (or number of accounts).  </t>
    </r>
    <r>
      <rPr>
        <b/>
        <sz val="10"/>
        <rFont val="Arial"/>
        <family val="2"/>
      </rPr>
      <t xml:space="preserve">Note: this number does not include the pipeline leads to fire hydrants. The total length of piping supplying fire hydrants should be </t>
    </r>
    <r>
      <rPr>
        <b/>
        <u/>
        <sz val="10"/>
        <rFont val="Arial"/>
        <family val="2"/>
      </rPr>
      <t>included</t>
    </r>
    <r>
      <rPr>
        <b/>
        <sz val="10"/>
        <rFont val="Arial"/>
        <family val="2"/>
      </rPr>
      <t xml:space="preserve"> in the "Length of mains" input, and </t>
    </r>
    <r>
      <rPr>
        <b/>
        <u/>
        <sz val="10"/>
        <rFont val="Arial"/>
        <family val="2"/>
      </rPr>
      <t>excluded</t>
    </r>
    <r>
      <rPr>
        <b/>
        <sz val="10"/>
        <rFont val="Arial"/>
        <family val="2"/>
      </rPr>
      <t xml:space="preserve"> from the Number of service connections input.</t>
    </r>
  </si>
  <si>
    <r>
      <t xml:space="preserve">Apparent losses caused by accounting omissions, errant computer programming, gaps in policy, procedure, and permitting/activation of new accounts; and any type of data lapse that results in under-stated customer water consumption in summary billing reports.  </t>
    </r>
    <r>
      <rPr>
        <b/>
        <sz val="10"/>
        <rFont val="Arial"/>
        <family val="2"/>
      </rPr>
      <t xml:space="preserve">Systematic Data Handling Errors occur as a customer consumption volume and can result in a direct loss of revenue potential.  Water utilities can find "lost" revenue by keying on this component.
</t>
    </r>
    <r>
      <rPr>
        <sz val="10"/>
        <rFont val="Arial"/>
        <family val="2"/>
      </rPr>
      <t xml:space="preserve">
Utilities typically measure water consumption volumes registered by water meters at customer premises.  The meter should be read routinely (ex: monthly) and the data transferred to the Customer Billing System, which generates and sends a bill to the customer.  Data Transfer Errors result in the registered consumption volume value being less than the actual consumption volume, creating an apparent loss.  Such error might occur from illegible and mis-recorded hand-written readings compiled by meter readers, inputting an incorrect meter register unit conversion factor in the automatic meter reading equipment, or a variety of similar errors.
Apparent losses also occur from Data Analysis Errors in the archival and data reporting processes of the Customer Billing System.  Inaccurate estimates used for accounts that fail to produce a meter reading are a common source of error.  Billing adjustments may award customers a rightful monetary credit, but do so by creating a negative value of consumption volume, thus under-stating the actual consumption.  Account activation lapses may allow new buildings to begin using water for months without meter readings and billing.  Poor permitting and construction inspection practices can result in a new building water service commencing without a billing account, a water meter and meter reading; i.e., the customer is unknown to the utility's billing system. Close auditing of the permitting, metering, meter reading, billing and reporting processes of the water consumption data trail can uncover data management gaps that create volumes of systematic data handling error.  Utilities should routinely analyze customer billing records to detect data anomalies and quantify these losses.  For example, a billing account that registers zero consumption for two or more billing cycles should be checked to explain why usage has seemingly halted.  Given the revenue loss impacts of these losses, water utilities are well-justified in providing continuous oversight and timely correction of data transfer errors &amp; data handling errors.
If the water auditor has not yet gathered detailed data or assessment of systematic data handling error, it is recommended that the auditor apply the default value of 0.25% of the Billed Authorized Consumption volume.  However, if the auditor has investigated the billing system and its controls, and has well validated data that indicates the volume from systematic data handling error is substantially higher or lower than that generated by the default value, then the auditor should enter a quantity that was derived from the utility investigations and select an appropriate grading.  Negative or zero values are not allowed for this audit component.  
Note: occasionally billed consumption volumes for a customer account may be over-stated due to issues of double-counting an account or applying an over-stated meter multiplier.  The possibility of such occurrences should be explored in the data validation process, particularly if billed authorized consumption volumes for the year, or for any sub-group of customers (by classification or meter size), appears to be inordinately high.  It is recommended to correct any such errors in the billed consumption total for the year, rather than consider these volumes part of Systematic Data Handling Error.</t>
    </r>
  </si>
  <si>
    <t>$/conn/year</t>
  </si>
  <si>
    <t>NEED CONVERSION FOR US$ to CAN$</t>
  </si>
  <si>
    <t>SHADED CELL VALUES KEYED FROM WARD</t>
  </si>
  <si>
    <t>Andrew Chastain-Howley, PG, MCSM</t>
  </si>
  <si>
    <t>George Kunkel, PE</t>
  </si>
  <si>
    <t>Will Jernigan, PE</t>
  </si>
  <si>
    <t>go to start page</t>
  </si>
  <si>
    <t>M36 Manual</t>
  </si>
  <si>
    <t>Table of Contents (TOC)</t>
  </si>
  <si>
    <t>OPTIONAL:   If targets exist for the operational performance indicators, they can be input below:</t>
  </si>
  <si>
    <r>
      <t xml:space="preserve">The ratio of the Current Annual Real Losses (Real Losses) to the Unavoidable Annual Real Losses (UARL).  This performance indicator is dimensionless.  
</t>
    </r>
    <r>
      <rPr>
        <b/>
        <sz val="10"/>
        <rFont val="Arial"/>
        <family val="2"/>
      </rPr>
      <t xml:space="preserve">NOTES ON THE UARL AND ILI: </t>
    </r>
    <r>
      <rPr>
        <sz val="10"/>
        <rFont val="Arial"/>
        <family val="2"/>
      </rPr>
      <t xml:space="preserve">
1.  This Free Water Audit Software version 6 presents the calculated UARL and ILI for systems of all sizes and all pressures.  Some published research is now available on predicting how UARL is likely to be modified  when modeling low leakage limits in systems that are very small (&lt; 3000 conn), or have very low average pressures, or  have very high pressures (aka boundary cases). Inherent over- or under- estimation of UARL volume may exist in these boundary cases, as they operate at or near the limits of the UARL model assumptions.   More widespread application and understanding of system specific corrections to the UARL model in these boundary cases is now likely to occur, but are not included in the FWAS at the time of this publication. Caution is advised when using the standard UARL modeled value (and subsequently the ILI) for boundary cases.  In boundary cases, the ILI may still be considered a general Performance Indicator, but not used as an absolute performance measurement or for benchmark comparisons.  
2.  The UARL term is based on average operating pressure in a given audit year, and a utility's current pressure conditions may not be optimized.  Thus, ILI should always be interpreted with some measure of pressure, and only used for tracking progress if all justifiable pressure management has already been completed.</t>
    </r>
  </si>
  <si>
    <r>
      <t xml:space="preserve">= billed metered + billed unmetered + unbilled metered + unbilled unmetered consumption
The volume of metered and/or unmetered water taken by registered customers, the water utility's own uses, and uses of others who are implicitly or explicitly authorized to do so by the water utility; for residential, commercial, industrial and public-minded purposes.
Typical retail customers' consumption is tabulated usually from established customer accounts as billed metered consumption, or - for unmetered customers - billed unmetered consumption.  These types of consumption, along with billed water exported, provide revenue potential for the water utility.  Typically a lag will exist between timing for reading of supply meters and reading of customer meters.  A lag-time correction should typically be calculated to account for this.  </t>
    </r>
    <r>
      <rPr>
        <b/>
        <sz val="10"/>
        <rFont val="Arial"/>
        <family val="2"/>
      </rPr>
      <t xml:space="preserve">Be certain to tabulate the water exported volume as a separate component and do not "double-count" it by including in the billed metered consumption component as well as the water exported component.  </t>
    </r>
    <r>
      <rPr>
        <sz val="10"/>
        <rFont val="Arial"/>
        <family val="2"/>
      </rPr>
      <t xml:space="preserve">
Unbilled authorized consumption occurs typically in non-account uses, including water for fire fighting and training, flushing of water mains and sewers, street cleaning, watering of municipal gardens, public fountains, or similar public-minded uses.  Occasionally these uses may be metered and billed (or charged a flat fee), but usually they are unmetered and unbilled.  In the latter case, the water auditor may use a default value to estimate this quantity, or implement procedures for the reliable quantification of these uses.  This starts with documenting usage events as they occur and estimating the amount of water used in each event.   (See Unbilled Unmetered Authorized Consumption)</t>
    </r>
  </si>
  <si>
    <t>This is the average length of underground customer service line, Lp, that is owned and maintained by the customer; from the point of ownership transfer to the customer water meter, or building line (if unmetered).  The quantity is one of the data inputs for the calculation of Unavoidable Annual Real Losses (UARL), which serves as the denominator of the performance indicator: Infrastructure Leakage Index (ILI).  The value of Lp is multiplied by the number of customer service connections to obtain a total length of customer owned piping in the system.  The purpose of this parameter is to account for the unmetered service line infrastructure that is the responsibility of the customer for arranging repairs of leaks that occur on their lines.  In many cases leak repairs arranged by customers take longer to be executed than leak repairs arranged by the water utility on utility-maintained piping.  Leaks run longer - and lose more water - on customer-owned service piping, than utility owned piping. 
If the customer water meter exists near the ownership transfer point (usually the curb stop located between the water main and the customer premises) this distance is zero because the meter and transfer point are the same.  This is the often encountered configuration of customer water meters located in an underground meter box or "pit" outside of the customer's building.  The Free Water Audit Software asks a "Yes/No" question about the meter at this location.  If the auditor selects "Yes" then this distance is set to zero and the data grading score for this component is set to 10.
If water meters are typically located inside the customer premise/building, or properties are unmetered, it is up to the water auditor to estimate a system-wide average Lp length based upon the various customer land parcel sizes and building locations in the service area.  Lp will be a shorter length in areas of high density housing, and a longer length in areas of low density housing and varied commercial and industrial buildings.  General parcel demographics should be employed to obtain a total Lp length (Lc) and subsequently a weighted average Lp length for the entire system.        
Refer to the "Service Connection Diagram" worksheet for a depiction of the service line/metering configurations that typically exist in water utilities.  This worksheet gives guidance on the determination of the Average Length, Lp, for each configuration.</t>
  </si>
  <si>
    <t xml:space="preserve">This is the average pressure in the distribution system that is the subject of the water audit.  If the water utility is compiling the water audit for the first time, the average pressure can be approximated, but with a low data grading.  In subsequent years of auditing, effort should be made to improve the accuracy of the average pressure quantity.  This will then qualify the value for a higher data grading.
In the absence of a hydraulic model, the average pressure may be approximated by obtaining readings of static water pressure from a representative sample of fire hydrants or other system access points evenly located across the system.  A weighted average of the pressure can be assembled; but be sure to take into account the elevation of the fire hydrants, which typically exist several feet higher than the level of buried water pipelines.
If your water utility has an up-to-date and calibrated hydraulic model of the water distribution system, it can be utilized to obtain a very accurate quantity of average pressure.  However using the average pressure of all “nodes” in the system model is not necessarily the most accurate way to calculate the average operating pressure.  This is especially true if there are significant pressure differences throughout the system, and the “nodes” are not evenly distributed throughout the distribution system. The most accurate calculation is to obtain the average pressure that each pipe segment experiences. The way to do this is to calculate the pressure at each end of the pipe.  Then calculate the average of those two values and multiply this average value by the length of that pipe.  This must be calculated for all pipe segments in the model.  Finally calculate the sum of all of these values and and divide by the total pipe length.  This effectively calculates a weighted average of pressure over the total pipe length. For low density systems (&lt;32 connections/mile), average mains pressures at the service connection or curb stop may have greater influence and should be considered.     </t>
  </si>
  <si>
    <r>
      <t xml:space="preserve">The UARL is a theoretical reference value representing the technical low limit of leakage for well managed systems in good condition, with aggressive active leakage control.  It is a key variable in the calculation of the Infrastructure Leakage Index (ILI).   
UARL (gallons) = (5.41Lm + 0.15Nc + 7.5Lc) x P x 365 d/year,          
                     or
UARL (litres) = (18.0Lm + 0.8Nc + 25.0Lc) x P x 365 d/year
where:
Lm = length of mains (miles or kilometres)                                        
Nc = number of customer service connections
Lp = the average length of customer service connection piping (feet or metres)
        (see the Worksheet "Service Connection Diagram" for guidance on deterring the value of Lp)                                         
Lc = total length of customer service connection piping (miles or km) 
     Lc = Nc  X  Lp (miles or kilometres)
P  = Average operating pressure (psi or metres)   (see Average Operating Pressure definition)
</t>
    </r>
    <r>
      <rPr>
        <b/>
        <sz val="10"/>
        <rFont val="Arial"/>
        <family val="2"/>
      </rPr>
      <t xml:space="preserve">NOTES ON THE UARL AND ILI: </t>
    </r>
    <r>
      <rPr>
        <sz val="10"/>
        <rFont val="Arial"/>
        <family val="2"/>
      </rPr>
      <t xml:space="preserve">
1.  This Free Water Audit Software version 6 presents the calculated UARL and ILI for systems of all sizes and all pressures.  Some published research is now available on predicting how UARL is likely to be modified  when modeling low leakage limits in systems that are very small (&lt; 3000 conn), or have very low average pressures, or  have very high pressures (aka boundary cases). Inherent over- or under- estimation of UARL volume may exist in these boundary cases, as they operate at or near the limits of the UARL model assumptions.   More widespread application and understanding of system specific corrections to the UARL model in these boundary cases is now likely to occur, but are not included in the FWAS at the time of this publication. Caution is advised when using the standard UARL modeled value (and subsequently the ILI) for boundary cases.  In boundary cases, the ILI may still be considered a general Performance Indicator, but not used as an absolute performance measurement or for benchmark comparisons.  
2.  The UARL term is based on average operating pressure in a given audit year, and a utility's current pressure conditions may not be optimized.  Thus, ILI should always be interpreted with some measure of pressure, and only used for tracking progress if all justifiable pressure management has already been completed.</t>
    </r>
  </si>
  <si>
    <t xml:space="preserve">All consumption that is unbilled, but still authorized by the utility.  This includes Unbilled Metered Authorized Consumption (UMAC) + Unbilled Unmetered Authorized Consumption (UUAC).  See "Authorized Consumption" for more information.  </t>
  </si>
  <si>
    <t>UNIT OF PRESSURE</t>
  </si>
  <si>
    <t>PSI --&gt; METRES</t>
  </si>
  <si>
    <t>x 0.70324961490205</t>
  </si>
  <si>
    <t>PRESSURE</t>
  </si>
  <si>
    <t>See UARL definition for additional guidance on the ILI</t>
  </si>
  <si>
    <t xml:space="preserve">
Water Supplied Error Adjustments
</t>
  </si>
  <si>
    <r>
      <t xml:space="preserve">An estimate or measure of the volume by which the Water Imported volume is incorrect.  This adjustment is a weighted average that represents the collective error for all of the metered and archived imported flow for all days of the audit year.  Meter error can occur in different ways.  A meter may be inaccurate by under-registering flow (did not capture all the flow), or by over-registering flow (overstated the actual flow).  Error in the metered, archived data can also occur due to data gaps caused by temporary outages of the meter or related instrumentation.  All water utilities encounter some level of meter inaccuracy, particularly if meters are aged and infrequently tested.  Occasional errors also occur in the archived metered data.  Enter a positive percentage or volume, then select 'under-registration' or 'over-registration' from the drop-down immediately adjacent.  If regular meter accuracy testing is conducted on the meter(s) - which is usually conducted by the water utility selling the water - then the results of this testing can be used to help quantify the meter error adjustment.  </t>
    </r>
    <r>
      <rPr>
        <b/>
        <sz val="10"/>
        <rFont val="Arial"/>
        <family val="2"/>
      </rPr>
      <t>See Water Supplied Error Adjustments definition for guidance on how to calculate this input.</t>
    </r>
  </si>
  <si>
    <r>
      <t xml:space="preserve">An estimate or measure of the volume by which the Water Exported volume is incorrect.  This adjustment is a weighted average that represents the collective error for all of the metered and archived exported flow for all days of the audit year.  Meter error can occur in different ways.  A meter may be inaccurate by under-registering flow (did not capture all the flow), or by over-registering flow (overstated the actual flow).  Error in the metered, archived data can also occur due to data gaps caused by temporary outages of the meter or related instrumentation.  All water utilities encounter some degree of error in their metered data, particularly if meters are aged and infrequently tested.  Occasional errors also occur in the archived data.  Enter a positive percentage or volume, then select 'under-registration' or 'over-registration' from the drop-down immediately adjacent.  If regular meter accuracy testing is conducted on the meter(s) - which is usually conducted by the water utility selling the water - then the results of this testing can be used to help quantify the meter error adjustment.  Corrections to data gaps or other errors found in the archived data should also be included as a portion of this meter error adjustment. </t>
    </r>
    <r>
      <rPr>
        <b/>
        <sz val="10"/>
        <rFont val="Arial"/>
        <family val="2"/>
      </rPr>
      <t>See Water Supplied Error Adjustments definition for guidance on how to calculate this input.</t>
    </r>
  </si>
  <si>
    <r>
      <t xml:space="preserve">An estimate or measure of the degree of inaccuracy that exists in the master (production) meters measuring the annual Volume from own Sources, and any error in the data trail that exists to collect, store and report the summary production data.  This adjustment is a weighted average number that represents the collective error for all master meters for all days of the audit year and any errors identified in the data trail.  Meter error can occur in different ways.  A meter or meters may be inaccurate by under-registering flow (did not capture all the flow), or by over-registering flow (overstated the actual flow).  Data error can occur due to data gaps caused by temporary outages of the meter or related instrumentation.  All water utilities encounter some degree of inaccuracy in master meters and data errors in archival systems are common.  Enter a </t>
    </r>
    <r>
      <rPr>
        <u/>
        <sz val="10"/>
        <rFont val="Arial"/>
        <family val="2"/>
      </rPr>
      <t>positive</t>
    </r>
    <r>
      <rPr>
        <sz val="10"/>
        <rFont val="Arial"/>
        <family val="2"/>
      </rPr>
      <t xml:space="preserve"> percentage or volume, then select 'under-registration' or 'over-registration' from the drop-down immediately adjacent. </t>
    </r>
    <r>
      <rPr>
        <b/>
        <sz val="10"/>
        <rFont val="Arial"/>
        <family val="2"/>
      </rPr>
      <t>See Water Supplied Error Adjustments definition for guidance on how to calculate this input.</t>
    </r>
  </si>
  <si>
    <t>Default is used because Custom Value is selected but no value has been entered</t>
  </si>
  <si>
    <t xml:space="preserve">Limiting
criteria
(see Start
Page for 
details) </t>
  </si>
  <si>
    <r>
      <rPr>
        <b/>
        <sz val="8"/>
        <color rgb="FFFF0000"/>
        <rFont val="Arial"/>
        <family val="2"/>
      </rPr>
      <t>For questions 2-10 below:  Choose the answer that applies for those meters that measure &gt;90% of the finished water volume.</t>
    </r>
    <r>
      <rPr>
        <sz val="8"/>
        <color theme="1"/>
        <rFont val="Arial"/>
        <family val="2"/>
      </rPr>
      <t xml:space="preserve">
</t>
    </r>
    <r>
      <rPr>
        <b/>
        <sz val="8"/>
        <color theme="1"/>
        <rFont val="Arial"/>
        <family val="2"/>
      </rPr>
      <t>In-situ flow accuracy testing</t>
    </r>
    <r>
      <rPr>
        <sz val="8"/>
        <color theme="1"/>
        <rFont val="Arial"/>
        <family val="2"/>
      </rPr>
      <t xml:space="preserve"> = a test process that confirms the flow measuring accuracy of the primary device (the flowmeter), in its installed location, using an independent reference volume.  
</t>
    </r>
    <r>
      <rPr>
        <b/>
        <sz val="8"/>
        <color theme="1"/>
        <rFont val="Arial"/>
        <family val="2"/>
      </rPr>
      <t>Electronic calibration</t>
    </r>
    <r>
      <rPr>
        <sz val="8"/>
        <color theme="1"/>
        <rFont val="Arial"/>
        <family val="2"/>
      </rPr>
      <t xml:space="preserve"> = a process that checks for error in the metering secondary device(s) and/or the tertiary device(s).
</t>
    </r>
    <r>
      <rPr>
        <b/>
        <sz val="8"/>
        <color theme="1"/>
        <rFont val="Arial"/>
        <family val="2"/>
      </rPr>
      <t>Secondary device</t>
    </r>
    <r>
      <rPr>
        <sz val="8"/>
        <color theme="1"/>
        <rFont val="Arial"/>
        <family val="2"/>
      </rPr>
      <t xml:space="preserve"> can include conversion to mA, meter transmitter or similar instrumentation.  
</t>
    </r>
    <r>
      <rPr>
        <b/>
        <sz val="8"/>
        <color theme="1"/>
        <rFont val="Arial"/>
        <family val="2"/>
      </rPr>
      <t>Tertiary device</t>
    </r>
    <r>
      <rPr>
        <sz val="8"/>
        <color theme="1"/>
        <rFont val="Arial"/>
        <family val="2"/>
      </rPr>
      <t xml:space="preserve"> can include SCADA, historian or other computerized archival system.</t>
    </r>
  </si>
  <si>
    <r>
      <rPr>
        <b/>
        <sz val="8"/>
        <color rgb="FFFF0000"/>
        <rFont val="Arial"/>
        <family val="2"/>
      </rPr>
      <t>For questions 2-10 below:  Choose the answer that applies for those meters that measure &gt;90% of the water imported volume.</t>
    </r>
    <r>
      <rPr>
        <sz val="8"/>
        <color theme="1"/>
        <rFont val="Arial"/>
        <family val="2"/>
      </rPr>
      <t xml:space="preserve">
</t>
    </r>
    <r>
      <rPr>
        <b/>
        <sz val="8"/>
        <color theme="1"/>
        <rFont val="Arial"/>
        <family val="2"/>
      </rPr>
      <t>In-situ flow accuracy testing</t>
    </r>
    <r>
      <rPr>
        <sz val="8"/>
        <color theme="1"/>
        <rFont val="Arial"/>
        <family val="2"/>
      </rPr>
      <t xml:space="preserve"> = a test process that confirms the flow measuring accuracy of the primary device (the flowmeter), in its installed location, using an independent reference volume.  
</t>
    </r>
    <r>
      <rPr>
        <b/>
        <sz val="8"/>
        <color theme="1"/>
        <rFont val="Arial"/>
        <family val="2"/>
      </rPr>
      <t>Electronic calibration</t>
    </r>
    <r>
      <rPr>
        <sz val="8"/>
        <color theme="1"/>
        <rFont val="Arial"/>
        <family val="2"/>
      </rPr>
      <t xml:space="preserve"> = a process that checks for error in the metering secondary device(s) and/or the tertiary device(s).
</t>
    </r>
    <r>
      <rPr>
        <b/>
        <sz val="8"/>
        <color theme="1"/>
        <rFont val="Arial"/>
        <family val="2"/>
      </rPr>
      <t>Secondary device</t>
    </r>
    <r>
      <rPr>
        <sz val="8"/>
        <color theme="1"/>
        <rFont val="Arial"/>
        <family val="2"/>
      </rPr>
      <t xml:space="preserve"> can include conversion to mA, meter transmitter or similar instrumentation.  
</t>
    </r>
    <r>
      <rPr>
        <b/>
        <sz val="8"/>
        <color theme="1"/>
        <rFont val="Arial"/>
        <family val="2"/>
      </rPr>
      <t>Tertiary device</t>
    </r>
    <r>
      <rPr>
        <sz val="8"/>
        <color theme="1"/>
        <rFont val="Arial"/>
        <family val="2"/>
      </rPr>
      <t xml:space="preserve"> can include SCADA, historian or other computerized archival system.</t>
    </r>
  </si>
  <si>
    <r>
      <rPr>
        <b/>
        <sz val="8"/>
        <color rgb="FFFF0000"/>
        <rFont val="Arial"/>
        <family val="2"/>
      </rPr>
      <t>For questions 2-10 below:  Choose the answer that applies for those meters that measure &gt;90% of the water exported volume.</t>
    </r>
    <r>
      <rPr>
        <sz val="8"/>
        <color theme="1"/>
        <rFont val="Arial"/>
        <family val="2"/>
      </rPr>
      <t xml:space="preserve">
</t>
    </r>
    <r>
      <rPr>
        <b/>
        <sz val="8"/>
        <color theme="1"/>
        <rFont val="Arial"/>
        <family val="2"/>
      </rPr>
      <t>In-situ flow accuracy testing</t>
    </r>
    <r>
      <rPr>
        <sz val="8"/>
        <color theme="1"/>
        <rFont val="Arial"/>
        <family val="2"/>
      </rPr>
      <t xml:space="preserve"> = a test process that confirms the flow measuring accuracy of the primary device (the flowmeter), in its installed location, using an independent reference volume.  
</t>
    </r>
    <r>
      <rPr>
        <b/>
        <sz val="8"/>
        <color theme="1"/>
        <rFont val="Arial"/>
        <family val="2"/>
      </rPr>
      <t>Electronic calibration</t>
    </r>
    <r>
      <rPr>
        <sz val="8"/>
        <color theme="1"/>
        <rFont val="Arial"/>
        <family val="2"/>
      </rPr>
      <t xml:space="preserve"> = a process that checks for error in the metering secondary device(s) and/or the tertiary device(s).
</t>
    </r>
    <r>
      <rPr>
        <b/>
        <sz val="8"/>
        <color theme="1"/>
        <rFont val="Arial"/>
        <family val="2"/>
      </rPr>
      <t>Secondary device</t>
    </r>
    <r>
      <rPr>
        <sz val="8"/>
        <color theme="1"/>
        <rFont val="Arial"/>
        <family val="2"/>
      </rPr>
      <t xml:space="preserve"> can include conversion to mA, meter transmitter or similar instrumentation.  
</t>
    </r>
    <r>
      <rPr>
        <b/>
        <sz val="8"/>
        <color theme="1"/>
        <rFont val="Arial"/>
        <family val="2"/>
      </rPr>
      <t>Tertiary device</t>
    </r>
    <r>
      <rPr>
        <sz val="8"/>
        <color theme="1"/>
        <rFont val="Arial"/>
        <family val="2"/>
      </rPr>
      <t xml:space="preserve"> can include SCADA, historian or other computerized archival system.</t>
    </r>
  </si>
  <si>
    <t>Choose the option that best describes which short-run marginal costs have been included in the input, using the definitions below for reference. 
Short-run marginal costs can include the following:
- chemicals + power for treatment, typically applicable if the utility is producing/treating water
- power for distribution, typically applicable if pumps exist in the distribution network 
- water acquisition costs, typically applicable if the utility is purchasing water or incurs any extraction costs for withdrawing from a source
Some short-run marginal costs may not be applicable. The auditor should analyze the system characteristics to determine which costs are applicable for inclusion in the VPC input derivation. See also the latest AWWA M36 Manual for further guidance.</t>
  </si>
  <si>
    <t>Choose the option that best describes which long-run marginal costs have been included in the input, using the definitions below for reference. 
Long-run marginal costs can include the following:
- water treatment residuals management, typically applicable if solids are produced from water treatment process
- accelerated wear &amp; tear on dynamic equipment, typically applicable if pumps exist for treatment and/or distribution, or any other equipment exists that wears out as a function of use instead of time (i.e. filter media, chemical dosing pumps, uv disinfection bulbs, etc)
- payouts for damage claims from main and service line breaks, typically applicable if damage claims are paid by the utility
- accelerated expansion of supply capacity, typically applicable if the utility is at or nearing supply capacity, or scarecity costs in water scarce areas
- full cost pricing that includes all lifecycle costs and externalities (internalized or not)
Some long-run marginal costs may not be applicable. The auditor should analyze the system characteristics to determine which costs are applicable for inclusion in the VPC input derivation. See also the latest AWWA M36 Manual for further guidance.</t>
  </si>
  <si>
    <t>Choose the option that best describes which short-run marginal costs have been included in the input, using the definitions below for reference. Short-run marginal costs can include the following:
- chemicals + power for treatment, typically applicable if the utility is producing/treating water
- power for distribution, typically applicable if pumps exist in the distribution network 
- water acquisition costs, typically applicable if the utility is purchasing water or incurs any extraction costs for withdrawing from a source
Some short-run marginal costs may not be applicable. The auditor should analyze the system characteristics to determine which costs are applicable for inclusion in the VPC input derivation. See also the latest AWWA M36 Manual for further guidance.</t>
  </si>
  <si>
    <t>Choose the option that best describes which long-run marginal costs have been included in the input, using the definitions below for reference. Long-run marginal costs can include the following:
- water treatment residuals management, typically applicable if solids are produced from water treatment process
- accelerated wear &amp; tear on dynamic equipment, typically applicable if pumps exist for treatment and/or distribution, or any other equipment exists that wears out as a function of use instead of time (i.e. filter media, chemical dosing pumps, uv disinfection bulbs, etc)
- payouts for damage claims from main and service line breaks, typically applicable if damage claims are paid by the utility
- accelerated expansion of supply capacity, typically applicable if the utility is at or nearing supply capacity, or scarecity costs in water scarce areas
- full cost pricing that includes all lifecycle costs and externalities (internalized or not)
Some long-run marginal costs may not be applicable. The auditor should analyze the system characteristics to determine which costs are applicable for inclusion in the VPC input derivation. See also the latest AWWA M36 Manual for further guidance.</t>
  </si>
  <si>
    <t xml:space="preserve">     https://circabc.europa.eu/sd/a/1ddfba34-e1ce-4888-b031-6c559cb28e47/Good%20Practices%20on%20Leakage%20Management%20-%20Main%20Report_Final.pdf </t>
  </si>
  <si>
    <t xml:space="preserve">     https://circabc.europa.eu/sd/a/ec13ae01-7800-4114-8d72-98827b509e18/Good%20Practices%20on%20Leakage%20Management%20-%20Case%20Study%20document._Final.pdf </t>
  </si>
  <si>
    <t>This spreadsheet-based water audit tool is designed to help quantify and track water losses associated with water distribution systems and identify areas for improved efficiency and cost recovery. It provides a "top-down" summary water audit format and is not meant to take the place of a full-scale, comprehensive water audit format. Auditors are strongly encouraged to refer to the most current edition of AWWA M36 Manual for Water Audits for detailed guidance on the water auditing process and targeting loss reduction levels. This tool contains several separate worksheets. Sheets can be accessed using the tabs at the bottom of the screen, or by clicking the TOC links below.</t>
  </si>
  <si>
    <t>Grade will populate when all visible questions 
are complete for an input</t>
  </si>
  <si>
    <t>After clicking an acronym button, answer all visible questions in the order they're presented, choosing best-fit answer</t>
  </si>
  <si>
    <t xml:space="preserve">Use acronym buttons in IDG header to navigate among inputs. Acronym Key above.
White = needs answers, orange = complete, clear = not required.  Example below.  </t>
  </si>
  <si>
    <t>enter current conversion rate for local currency</t>
  </si>
  <si>
    <t>Max DVS Flag</t>
  </si>
  <si>
    <t>Ok</t>
  </si>
  <si>
    <t>a check if DVS = 100 - triggers gremlin image in DVS speedo - see Sheet 1 (hidden) cells BH110</t>
  </si>
  <si>
    <r>
      <rPr>
        <b/>
        <sz val="10"/>
        <rFont val="Arial"/>
        <family val="2"/>
      </rPr>
      <t>Disclaimer</t>
    </r>
    <r>
      <rPr>
        <sz val="10"/>
        <rFont val="Arial"/>
        <family val="2"/>
      </rPr>
      <t xml:space="preserve">:  The guidance provided below should be considered general, representing a typical approach to determining Error Adjustment.  Supply metering setups, metering technologies, instrumentation, data recording/archival, and data management systems can vary significantly from one water utility to the next.  Inherent margins of error will also vary among different testing and calibration methods and the measurement systems being tested.  Other factors that may be important include, but are not limited to, frequency of testing and calibration practices, data communication outages in the audit period, tested flowrates versus typical operating flowrates, and test durations.  All of these factors must be considered when assessing Error Adjustment for the Water Supplied inputs.  Each specific situation should be carefully analyzed to determine the most appropriate approach for determining the Error Adjustment to input, if any.   
</t>
    </r>
    <r>
      <rPr>
        <b/>
        <sz val="10"/>
        <rFont val="Arial"/>
        <family val="2"/>
      </rPr>
      <t>General</t>
    </r>
    <r>
      <rPr>
        <sz val="10"/>
        <rFont val="Arial"/>
        <family val="2"/>
      </rPr>
      <t xml:space="preserve">:  For the Water Supplied inputs, there are three typical sources of error that may warrant an Error Adjustment on the Worksheet.
1. </t>
    </r>
    <r>
      <rPr>
        <b/>
        <sz val="10"/>
        <rFont val="Arial"/>
        <family val="2"/>
      </rPr>
      <t>Meter error:</t>
    </r>
    <r>
      <rPr>
        <sz val="10"/>
        <rFont val="Arial"/>
        <family val="2"/>
      </rPr>
      <t xml:space="preserve">  measurement inaccuracy in the meter(s) used to derive the input volume, typically identified through in-situ flow accuracy testing.  Applicable for VOS, WI and WE.  If no such testing has been performed, adjustment for meter error is not typically recommended.  
2. </t>
    </r>
    <r>
      <rPr>
        <b/>
        <sz val="10"/>
        <rFont val="Arial"/>
        <family val="2"/>
      </rPr>
      <t>Data transfer error</t>
    </r>
    <r>
      <rPr>
        <sz val="10"/>
        <rFont val="Arial"/>
        <family val="2"/>
      </rPr>
      <t xml:space="preserve">: inaccuracy in archived volumes, typically due to gaps in data, programming errors impacting unit conversions, and/or programming errors impacting totalization of measured volumes over the audit period.  Applicable for VOS, WI and WE.  These errors are typically identified through electronic calibration to verify data transfer at the secondary device (i.e. conversion to mA, meter transmitter or similar instrumentation) and/or the tertiary device (i.e. SCADA, historian or other computerized archival system).  
3. </t>
    </r>
    <r>
      <rPr>
        <b/>
        <sz val="10"/>
        <rFont val="Arial"/>
        <family val="2"/>
      </rPr>
      <t>Net distribution storage change</t>
    </r>
    <r>
      <rPr>
        <sz val="10"/>
        <rFont val="Arial"/>
        <family val="2"/>
      </rPr>
      <t xml:space="preserve">:   The difference between end of audit period and beginning of audit period for total finished water stored, downstream of the system input meter(s).  Typically applicable for VOS or WI. This volume is typically derived by comparing distribution storage tank water levels at end and beginning of the water audit period and using approximate tank geometry to convert levels to volumes.  
</t>
    </r>
    <r>
      <rPr>
        <b/>
        <sz val="10"/>
        <rFont val="Arial"/>
        <family val="2"/>
      </rPr>
      <t>Derivation Guidance</t>
    </r>
    <r>
      <rPr>
        <sz val="10"/>
        <rFont val="Arial"/>
        <family val="2"/>
      </rPr>
      <t xml:space="preserve">:
If an Error Adjustment input is being calculated as a </t>
    </r>
    <r>
      <rPr>
        <u/>
        <sz val="10"/>
        <rFont val="Arial"/>
        <family val="2"/>
      </rPr>
      <t>volume</t>
    </r>
    <r>
      <rPr>
        <sz val="10"/>
        <rFont val="Arial"/>
        <family val="2"/>
      </rPr>
      <t xml:space="preserve">, each source of error (described above) may be separately calculated, with careful consideration of under- vs over-registration, then added together to determine the composite </t>
    </r>
    <r>
      <rPr>
        <u/>
        <sz val="10"/>
        <rFont val="Arial"/>
        <family val="2"/>
      </rPr>
      <t>volume</t>
    </r>
    <r>
      <rPr>
        <sz val="10"/>
        <rFont val="Arial"/>
        <family val="2"/>
      </rPr>
      <t xml:space="preserve"> to input.  The composite input should be entered on the Worksheet as a positive number, then under- or over-registration selected on the adjacent dropdown.  
If an Error Adjustment input is being calculated as a </t>
    </r>
    <r>
      <rPr>
        <u/>
        <sz val="10"/>
        <rFont val="Arial"/>
        <family val="2"/>
      </rPr>
      <t>percent</t>
    </r>
    <r>
      <rPr>
        <sz val="10"/>
        <rFont val="Arial"/>
        <family val="2"/>
      </rPr>
      <t xml:space="preserve">, some very general guidance for calculating each error source (described above) is provided below.   The auditor is again cautioned that each specific water supply setup needs to be evaluated closely as noted in the </t>
    </r>
    <r>
      <rPr>
        <u/>
        <sz val="10"/>
        <rFont val="Arial"/>
        <family val="2"/>
      </rPr>
      <t>Disclaimer</t>
    </r>
    <r>
      <rPr>
        <sz val="10"/>
        <rFont val="Arial"/>
        <family val="2"/>
      </rPr>
      <t xml:space="preserve">.  Refer to the latest AWWA M36 Manual for additional discussion and guidance on this matter.  
1. Meter error:  If in-situ flow accuracy testing has been performed, and inherent testing method error is understood, first the </t>
    </r>
    <r>
      <rPr>
        <i/>
        <sz val="10"/>
        <rFont val="Arial"/>
        <family val="2"/>
      </rPr>
      <t>meter accuracy %</t>
    </r>
    <r>
      <rPr>
        <sz val="10"/>
        <rFont val="Arial"/>
        <family val="2"/>
      </rPr>
      <t xml:space="preserve"> may be determined as follows:
</t>
    </r>
    <r>
      <rPr>
        <sz val="10"/>
        <rFont val="Cambria"/>
        <family val="1"/>
        <scheme val="major"/>
      </rPr>
      <t xml:space="preserve">     </t>
    </r>
    <r>
      <rPr>
        <i/>
        <sz val="10"/>
        <rFont val="Cambria"/>
        <family val="1"/>
        <scheme val="major"/>
      </rPr>
      <t>meter accuracy % =   System input meter(s) volume / Reference volume</t>
    </r>
    <r>
      <rPr>
        <i/>
        <sz val="10"/>
        <rFont val="Arial"/>
        <family val="2"/>
      </rPr>
      <t xml:space="preserve"> </t>
    </r>
    <r>
      <rPr>
        <sz val="10"/>
        <rFont val="Arial"/>
        <family val="2"/>
      </rPr>
      <t xml:space="preserve">   
Then, the </t>
    </r>
    <r>
      <rPr>
        <i/>
        <sz val="10"/>
        <rFont val="Arial"/>
        <family val="2"/>
      </rPr>
      <t>meter error %</t>
    </r>
    <r>
      <rPr>
        <sz val="10"/>
        <rFont val="Arial"/>
        <family val="2"/>
      </rPr>
      <t xml:space="preserve"> may be determined as follows: 	                   
    </t>
    </r>
    <r>
      <rPr>
        <i/>
        <sz val="10"/>
        <rFont val="Cambria"/>
        <family val="1"/>
        <scheme val="major"/>
      </rPr>
      <t>meter error % = meter accuracy % - 100%</t>
    </r>
    <r>
      <rPr>
        <sz val="10"/>
        <rFont val="Arial"/>
        <family val="2"/>
      </rPr>
      <t xml:space="preserve">
2. Data transfer error:  If electronic calibration at the secondary (i.e. conversion to mA, meter transmitter or similar instrumentation) and/or tertiary (i.e. SCADA, historian or other computerized archival system) devices has been performed, first the </t>
    </r>
    <r>
      <rPr>
        <i/>
        <sz val="10"/>
        <rFont val="Arial"/>
        <family val="2"/>
      </rPr>
      <t>data transfer accuracy %</t>
    </r>
    <r>
      <rPr>
        <sz val="10"/>
        <rFont val="Arial"/>
        <family val="2"/>
      </rPr>
      <t xml:space="preserve"> may be determined as follows:
</t>
    </r>
    <r>
      <rPr>
        <sz val="10"/>
        <rFont val="Cambria"/>
        <family val="1"/>
        <scheme val="major"/>
      </rPr>
      <t xml:space="preserve">     </t>
    </r>
    <r>
      <rPr>
        <i/>
        <sz val="10"/>
        <rFont val="Cambria"/>
        <family val="1"/>
        <scheme val="major"/>
      </rPr>
      <t xml:space="preserve">data transfer accuracy % =    Tertiary device volume / Reference volume (typically at Secondary device) </t>
    </r>
    <r>
      <rPr>
        <i/>
        <sz val="10"/>
        <rFont val="Arial"/>
        <family val="2"/>
      </rPr>
      <t xml:space="preserve"> </t>
    </r>
    <r>
      <rPr>
        <sz val="10"/>
        <rFont val="Arial"/>
        <family val="2"/>
      </rPr>
      <t xml:space="preserve">
Then, the </t>
    </r>
    <r>
      <rPr>
        <i/>
        <sz val="10"/>
        <rFont val="Arial"/>
        <family val="2"/>
      </rPr>
      <t>data transfer error %</t>
    </r>
    <r>
      <rPr>
        <sz val="10"/>
        <rFont val="Arial"/>
        <family val="2"/>
      </rPr>
      <t xml:space="preserve"> may be determined as follows:	         
   </t>
    </r>
    <r>
      <rPr>
        <i/>
        <sz val="10"/>
        <rFont val="Arial"/>
        <family val="2"/>
      </rPr>
      <t xml:space="preserve"> </t>
    </r>
    <r>
      <rPr>
        <i/>
        <sz val="10"/>
        <rFont val="Cambria"/>
        <family val="1"/>
        <scheme val="major"/>
      </rPr>
      <t>data transfer error % = data transfer accuracy % - 100%</t>
    </r>
    <r>
      <rPr>
        <sz val="10"/>
        <rFont val="Arial"/>
        <family val="2"/>
      </rPr>
      <t xml:space="preserve">
If no error is identified, or if electronic calibration has not been performed, or if no secondary or tertiary devices exist, a </t>
    </r>
    <r>
      <rPr>
        <i/>
        <sz val="10"/>
        <rFont val="Arial"/>
        <family val="2"/>
      </rPr>
      <t>data transfer error %</t>
    </r>
    <r>
      <rPr>
        <sz val="10"/>
        <rFont val="Arial"/>
        <family val="2"/>
      </rPr>
      <t xml:space="preserve"> adjustment is not typically recommended.  
3. Net distribution storage change.  If meter error and/or data transfer error are being calculated as a %, it is recommended to make the adjustment for net distribution storage change as a volume adjustment, directly in the VOS or WI input, as applicable.  
The final step is to add </t>
    </r>
    <r>
      <rPr>
        <i/>
        <sz val="10"/>
        <rFont val="Arial"/>
        <family val="2"/>
      </rPr>
      <t>meter error %</t>
    </r>
    <r>
      <rPr>
        <sz val="10"/>
        <rFont val="Arial"/>
        <family val="2"/>
      </rPr>
      <t xml:space="preserve"> and </t>
    </r>
    <r>
      <rPr>
        <i/>
        <sz val="10"/>
        <rFont val="Arial"/>
        <family val="2"/>
      </rPr>
      <t xml:space="preserve">data transfer error %:  </t>
    </r>
    <r>
      <rPr>
        <sz val="10"/>
        <rFont val="Arial"/>
        <family val="2"/>
      </rPr>
      <t xml:space="preserve">
    </t>
    </r>
    <r>
      <rPr>
        <i/>
        <sz val="10"/>
        <rFont val="Cambria"/>
        <family val="1"/>
        <scheme val="major"/>
      </rPr>
      <t>Error Adjustment % = meter accuracy % + data transfer error %</t>
    </r>
    <r>
      <rPr>
        <sz val="10"/>
        <rFont val="Arial"/>
        <family val="2"/>
      </rPr>
      <t xml:space="preserve">
If the total Error Adjustment % calculates out as a negative number, it represents an under-registration. Vice versa, if positive.  The composite input should be entered on the Worksheet as a positive number, then under- or over-registration selected on the adjacent dropdown.   		
                                                                                                               </t>
    </r>
  </si>
  <si>
    <t>Target (see Worksheet)</t>
  </si>
  <si>
    <t>Actual KPI result</t>
  </si>
  <si>
    <r>
      <t xml:space="preserve">The limiting criteria will be labeled along the right. If only 1 limiting criterion is shown, improving on that criterion will achieve a higher data grade.  If multiple limiting criteria are shown, improving on </t>
    </r>
    <r>
      <rPr>
        <i/>
        <sz val="10"/>
        <color theme="1"/>
        <rFont val="Arial"/>
        <family val="2"/>
      </rPr>
      <t>each</t>
    </r>
    <r>
      <rPr>
        <sz val="10"/>
        <color theme="1"/>
        <rFont val="Arial"/>
        <family val="2"/>
      </rPr>
      <t xml:space="preserve"> limiting criterion is necessary to achieve a higher data grade. A complete inventory of data grading criteria is available in the Data Grading Matrix v6.0 (see web resources)</t>
    </r>
  </si>
  <si>
    <t>Tier I (≤25)</t>
  </si>
  <si>
    <t>Example Water Audit v6.0</t>
  </si>
  <si>
    <t>Unbilled Unmetered Auth Cons</t>
  </si>
  <si>
    <t>Unbilled Metered Authorized Cons</t>
  </si>
  <si>
    <t>Unbilled Authorized Cons</t>
  </si>
  <si>
    <t xml:space="preserve">Force limiting grade if these are the % selected </t>
  </si>
  <si>
    <r>
      <t xml:space="preserve">4. Trachtman G., A. Wyatt, et al. 2019.  </t>
    </r>
    <r>
      <rPr>
        <i/>
        <sz val="10"/>
        <rFont val="Arial"/>
        <family val="2"/>
      </rPr>
      <t>Assessment of Performance Indicator for Non-Revenue Water Target Setting and Progress Tracking</t>
    </r>
    <r>
      <rPr>
        <sz val="10"/>
        <rFont val="Arial"/>
        <family val="2"/>
      </rPr>
      <t xml:space="preserve">.  AWWA. Denver, CO. </t>
    </r>
  </si>
  <si>
    <r>
      <t xml:space="preserve">5. Trachtman G., A. Wyatt, et al. 2019.  </t>
    </r>
    <r>
      <rPr>
        <i/>
        <sz val="10"/>
        <rFont val="Arial"/>
        <family val="2"/>
      </rPr>
      <t>WRF 4695:  Guidance on Implementing an Effective Water Loss Control Plan</t>
    </r>
    <r>
      <rPr>
        <sz val="10"/>
        <rFont val="Arial"/>
        <family val="2"/>
      </rPr>
      <t xml:space="preserve">.  Water Research Foundation.  Denver, CO.  </t>
    </r>
  </si>
  <si>
    <r>
      <t xml:space="preserve">1. Kunkel, G., G. Trachtman, A. Wyatt, and W. Jernigan. </t>
    </r>
    <r>
      <rPr>
        <i/>
        <sz val="10"/>
        <rFont val="Arial"/>
        <family val="2"/>
      </rPr>
      <t>Water Loss Control Committee Report: Key Performance Indicators for Non-Revenue Water—AWWA’s 2020 Position</t>
    </r>
    <r>
      <rPr>
        <sz val="10"/>
        <rFont val="Arial"/>
        <family val="2"/>
      </rPr>
      <t>. 2020.
    Journal AWWA.  https://awwa.onlinelibrary.wiley.com/doi/full/10.1002/awwa.1428</t>
    </r>
  </si>
  <si>
    <t>under-registration</t>
  </si>
  <si>
    <t>Emergency Fix</t>
  </si>
  <si>
    <t>E Fix</t>
  </si>
  <si>
    <t>Billed metered (BMAC):</t>
  </si>
  <si>
    <t>Billed unmetered (BUAC):</t>
  </si>
  <si>
    <t>Customer Metering Inaccuracies (CMI) valued at VPC</t>
  </si>
  <si>
    <t>CMI for charting</t>
  </si>
  <si>
    <t>2/6/2021 - had to add this line so CMI costs can be split by BMAC x CMI x CRUC (line above) and UMAC x CMI x VPC - this line</t>
  </si>
  <si>
    <t>Calculation Notes</t>
  </si>
  <si>
    <t>Reference Carbon Intensity</t>
  </si>
  <si>
    <t>g/kWh</t>
  </si>
  <si>
    <t>Utility Energy Usage</t>
  </si>
  <si>
    <t>Utility Energy Intensity</t>
  </si>
  <si>
    <t>Utility Carbon Intensity</t>
  </si>
  <si>
    <t>Target Leakage Reduction</t>
  </si>
  <si>
    <t>Carbon Balance</t>
  </si>
  <si>
    <t>User Provided:  From Utility Energy Bill(s)</t>
  </si>
  <si>
    <t>Calculated:  From Water Balance</t>
  </si>
  <si>
    <t>Click here to calculate carbon emissions ---&gt;</t>
  </si>
  <si>
    <t>carbon</t>
  </si>
  <si>
    <t>Target Leakage &amp; Carbon Reduction</t>
  </si>
  <si>
    <t>Leakage Level After Reduction</t>
  </si>
  <si>
    <t>Carbon Intensity Calculation</t>
  </si>
  <si>
    <t>Carbon Reduction Calculation</t>
  </si>
  <si>
    <t>User Provided:  Manual input, typically based on a Real Loss Component Analysis</t>
  </si>
  <si>
    <t>Current Leakage Level</t>
  </si>
  <si>
    <t>Acre-ft/Yr</t>
  </si>
  <si>
    <t>Acre-ft</t>
  </si>
  <si>
    <t>ML</t>
  </si>
  <si>
    <t>MG</t>
  </si>
  <si>
    <t>Units for CC1</t>
  </si>
  <si>
    <t>Units for CC2</t>
  </si>
  <si>
    <t>Calculated:  Current Leakage Level minus Target Leakage Reduction</t>
  </si>
  <si>
    <t>Current</t>
  </si>
  <si>
    <t>Reduction</t>
  </si>
  <si>
    <t>USD</t>
  </si>
  <si>
    <t>Local =</t>
  </si>
  <si>
    <t>Currency Conversion</t>
  </si>
  <si>
    <t>VOLUME in</t>
  </si>
  <si>
    <t>CARBON in</t>
  </si>
  <si>
    <t>Carbon</t>
  </si>
  <si>
    <t>Emissions</t>
  </si>
  <si>
    <t>Carbon Reduction Visualization</t>
  </si>
  <si>
    <r>
      <rPr>
        <b/>
        <sz val="14"/>
        <rFont val="Arial"/>
        <family val="2"/>
      </rPr>
      <t xml:space="preserve">AWWA Free Water Audit Software - Version 6.1 </t>
    </r>
    <r>
      <rPr>
        <sz val="14"/>
        <rFont val="Arial"/>
        <family val="2"/>
      </rPr>
      <t xml:space="preserve">
developed by the 
Water Loss Control Committee of the American Water Works Association
June 2025</t>
    </r>
  </si>
  <si>
    <t>E Source</t>
  </si>
  <si>
    <t>metric tons (mt)</t>
  </si>
  <si>
    <t>mt/yr</t>
  </si>
  <si>
    <t>mt = metric tons</t>
  </si>
  <si>
    <t>go to carbon calculations</t>
  </si>
  <si>
    <t>Importing or Exporting Utility only</t>
  </si>
  <si>
    <t>Not applicable due to no electronic signal output</t>
  </si>
  <si>
    <r>
      <t xml:space="preserve">
Any kind of Authorized Consumption which is neither billed nor metered.  This component typically includes water used in activities such as fire fighting, flushing of water mains and sewers, street cleaning, fire flow tests conducted by the water utility, etc.  In most water utilities it is a small component. </t>
    </r>
    <r>
      <rPr>
        <b/>
        <sz val="10"/>
        <rFont val="Arial"/>
        <family val="2"/>
      </rPr>
      <t xml:space="preserve"> </t>
    </r>
    <r>
      <rPr>
        <sz val="10"/>
        <rFont val="Arial"/>
        <family val="2"/>
      </rPr>
      <t xml:space="preserve">
This component does NOT include water supplied to neighboring utilities (water exported) which is unmetered and unbilled – an unlikely case.  Also, if any potable water used at a water treatment plant is tapped from a location </t>
    </r>
    <r>
      <rPr>
        <u/>
        <sz val="10"/>
        <rFont val="Arial"/>
        <family val="2"/>
      </rPr>
      <t>upstream</t>
    </r>
    <r>
      <rPr>
        <sz val="10"/>
        <rFont val="Arial"/>
        <family val="2"/>
      </rPr>
      <t xml:space="preserve"> of the meter(s) used to determine the Volume from Own Sources in the audit, this is outside of the boundary of the audit and should therefore not be included as part of Unbilled, Unmetered Authorized Consumption. 
This component has many sub-components of water use which may not yet be quantified.  The default is 0.25% of the Billed Authorized Consumption volume (BMAC + BUAC), and is recommended for temporary use if customized estimates are not yet available, with recommendation to begin tracking and estimating these volumes for the next audit. 
Note that a value of zero is not permitted, since all water utilities likely have some volume of water in this component occurring in their system.</t>
    </r>
  </si>
  <si>
    <t>AWWA Free Water Audit Software v6.1</t>
  </si>
  <si>
    <t>Carbon Calculations</t>
  </si>
  <si>
    <r>
      <t xml:space="preserve">Need Help? Click </t>
    </r>
    <r>
      <rPr>
        <i/>
        <sz val="10"/>
        <color rgb="FF0000FF"/>
        <rFont val="Arial"/>
        <family val="2"/>
      </rPr>
      <t>Item Name</t>
    </r>
    <r>
      <rPr>
        <i/>
        <sz val="10"/>
        <rFont val="Arial"/>
        <family val="2"/>
      </rPr>
      <t xml:space="preserve"> below for Definitions &amp; Guidance</t>
    </r>
  </si>
  <si>
    <t>https://app.electricitymaps.com</t>
  </si>
  <si>
    <t xml:space="preserve">This is a user-provided input.  It is the measure of CO2 equivalent (grams CO2e), including carbon dioxide and other greenhouse gases, emitted per unit of energy produced in kWh.  This will vary based and the composition of a water utility’s sources of electricity (fossil-derived sources vs renewable sources).  If a water utility does not have this specific information from its power provider(s), this number can be estimated from freely available sources such as:  </t>
  </si>
  <si>
    <r>
      <t xml:space="preserve">This is a user-provided input.  It is the total energy in kWh used by the water utility during the water audit year to obtain, produce and distribute drinking water.  This number can typically be determined from a water utility’s energy bills for the audit year.  Energy usage that does not vary with production and distribution of drinking water, such as “overhead” usage (building HVAC, lighting, etc.) should not be included in the </t>
    </r>
    <r>
      <rPr>
        <b/>
        <sz val="10"/>
        <rFont val="Arial"/>
        <family val="2"/>
      </rPr>
      <t>Utility Energy Usage</t>
    </r>
    <r>
      <rPr>
        <sz val="10"/>
        <rFont val="Arial"/>
        <family val="2"/>
      </rPr>
      <t xml:space="preserve"> total.  If the water utility’s energy bills do not separate out such “overhead” usage, the user may make reasonable assumptions for what portion of total energy was used to obtain, produce and distribute drinking water.  
</t>
    </r>
    <r>
      <rPr>
        <b/>
        <u/>
        <sz val="10"/>
        <rFont val="Arial"/>
        <family val="2"/>
      </rPr>
      <t>For water utilities that import water</t>
    </r>
    <r>
      <rPr>
        <b/>
        <sz val="10"/>
        <rFont val="Arial"/>
        <family val="2"/>
      </rPr>
      <t xml:space="preserve">: </t>
    </r>
    <r>
      <rPr>
        <sz val="10"/>
        <rFont val="Arial"/>
        <family val="2"/>
      </rPr>
      <t xml:space="preserve"> energy usage of the exporting water utility should not be included in the </t>
    </r>
    <r>
      <rPr>
        <b/>
        <sz val="10"/>
        <rFont val="Arial"/>
        <family val="2"/>
      </rPr>
      <t>Utility Energy Usage</t>
    </r>
    <r>
      <rPr>
        <sz val="10"/>
        <rFont val="Arial"/>
        <family val="2"/>
      </rPr>
      <t xml:space="preserve"> total.  It is recommended to encourage the exporting water utility to complete its own Water and Carbon Balance using the AWWA Free Water Audit Software v6.1.  </t>
    </r>
  </si>
  <si>
    <r>
      <t xml:space="preserve">This is a calculated value and is specific to the water utility.  It represents the rate of energy in kWh used by the water utility per unit of drinking water obtained, produced and distributed.  It is calculated as </t>
    </r>
    <r>
      <rPr>
        <b/>
        <sz val="10"/>
        <rFont val="Arial"/>
        <family val="2"/>
      </rPr>
      <t>Utility Energy Usage</t>
    </r>
    <r>
      <rPr>
        <sz val="10"/>
        <rFont val="Arial"/>
        <family val="2"/>
      </rPr>
      <t xml:space="preserve"> (kWh) divided by </t>
    </r>
    <r>
      <rPr>
        <b/>
        <sz val="10"/>
        <rFont val="Arial"/>
        <family val="2"/>
      </rPr>
      <t>System Input Volume</t>
    </r>
    <r>
      <rPr>
        <sz val="10"/>
        <rFont val="Arial"/>
        <family val="2"/>
      </rPr>
      <t xml:space="preserve"> (volume), resulting in units of kWh/volume.</t>
    </r>
  </si>
  <si>
    <t>This is a calculated value and is specific to the water utility.  It represents the rate of CO2 equivalent (grams CO2e), including carbon dioxide and other greenhouse gases, emitted per unit of drinking water obtained, produced and distributed.  It is calculated as Reference Carbon Intensity (grams CO2e/kWh) times Utility Energy Intensity (kWh/volume), with grams being converted to metric tons (mt), resulting in units of mt/volume.  
Unit conversion:  1,000,000 grams = 1 metric ton (mt)</t>
  </si>
  <si>
    <r>
      <t xml:space="preserve">This is a user-provided volume.  It represents the volume of leakage targeted for reduction through real loss control activities.  AWWA-recommended practice is to perform a Leakage Component Analysis (LCA) following the top-down water audit, using the freely available WRF Leakage Component Analysis Model (https://www.waterrf.org/resource/leakage-component-analysis-model).   The </t>
    </r>
    <r>
      <rPr>
        <b/>
        <sz val="10"/>
        <rFont val="Arial"/>
        <family val="2"/>
      </rPr>
      <t>Target Leakage Reduction</t>
    </r>
    <r>
      <rPr>
        <sz val="10"/>
        <rFont val="Arial"/>
        <family val="2"/>
      </rPr>
      <t xml:space="preserve"> is typically determined as part of the LCA.  Further guidance on this and related analyses may be found in the AWWA M36 Manual, 5th Edition (2025).  </t>
    </r>
  </si>
  <si>
    <t xml:space="preserve">
Real Losses</t>
  </si>
  <si>
    <r>
      <rPr>
        <u/>
        <sz val="10"/>
        <color rgb="FF0000FF"/>
        <rFont val="Arial"/>
        <family val="2"/>
      </rPr>
      <t>(UARL)</t>
    </r>
    <r>
      <rPr>
        <sz val="10"/>
        <color indexed="12"/>
        <rFont val="Arial"/>
        <family val="2"/>
      </rPr>
      <t xml:space="preserve"> </t>
    </r>
    <r>
      <rPr>
        <sz val="10"/>
        <rFont val="Arial"/>
        <family val="2"/>
      </rPr>
      <t>Unavoidable Annual Real Losses</t>
    </r>
  </si>
  <si>
    <t xml:space="preserve">
Variable Production Cost
(VPC)
(applied to Real Losses)</t>
  </si>
  <si>
    <t>v6.1</t>
  </si>
  <si>
    <t>Michael Thompson, PE</t>
  </si>
  <si>
    <t>Delaware River Basin Commission</t>
  </si>
  <si>
    <t>v6.1 introduced two new tabs:
Carbon Calculations - allows the user to enter information on the utility's energy usage and carbon intensity. In conjunction with a user-defined target leakage reduction this will calculate a carbon reduction related to the leakage reduction
Carbon Balance - mimics the Water Balance tab and adds metric tons of carbon associated with each water volume
This release also addressed some minor bugs that could occur in certain data grading configurations where hidden questions still contained answers.</t>
  </si>
  <si>
    <t>kWh</t>
  </si>
  <si>
    <r>
      <t xml:space="preserve"> AWWA Free Water Audit Software:
</t>
    </r>
    <r>
      <rPr>
        <b/>
        <sz val="14"/>
        <color rgb="FFFFFFFF"/>
        <rFont val="Arial"/>
        <family val="2"/>
      </rPr>
      <t xml:space="preserve"> Carbon Calculations</t>
    </r>
    <r>
      <rPr>
        <b/>
        <sz val="14"/>
        <color indexed="9"/>
        <rFont val="Arial"/>
        <family val="2"/>
      </rPr>
      <t xml:space="preserve"> (Optional)</t>
    </r>
  </si>
  <si>
    <t>Carbon Balance (Optional)</t>
  </si>
  <si>
    <r>
      <t xml:space="preserve">An </t>
    </r>
    <r>
      <rPr>
        <b/>
        <sz val="10"/>
        <color theme="1"/>
        <rFont val="Arial"/>
        <family val="2"/>
      </rPr>
      <t>optional</t>
    </r>
    <r>
      <rPr>
        <sz val="10"/>
        <color theme="1"/>
        <rFont val="Arial"/>
        <family val="2"/>
      </rPr>
      <t xml:space="preserve"> component to enter information on the utility's carbon intensity and calculation of carbon reduction through leakage reduction</t>
    </r>
  </si>
  <si>
    <t>The values entered in the Worksheet and optional Carbon Calculations automatically populate the Carbon Balance.</t>
  </si>
  <si>
    <t>Acknowledgements for development of the AWWA Free Water Audit Software v6.1.</t>
  </si>
  <si>
    <r>
      <t>Leakage Emissions Initiative - Water Loss Control Committee Report</t>
    </r>
    <r>
      <rPr>
        <vertAlign val="superscript"/>
        <sz val="10"/>
        <rFont val="Arial"/>
        <family val="2"/>
      </rPr>
      <t>10</t>
    </r>
  </si>
  <si>
    <t>https://www.awwa.org/resource/water-loss-control/</t>
  </si>
  <si>
    <t>mt/Yr</t>
  </si>
  <si>
    <t>6.0_6.1_2025_06_05</t>
  </si>
  <si>
    <r>
      <rPr>
        <sz val="10"/>
        <color rgb="FF000000"/>
        <rFont val="Arial"/>
        <family val="2"/>
      </rPr>
      <t>Calculated:</t>
    </r>
    <r>
      <rPr>
        <i/>
        <sz val="10"/>
        <color rgb="FF000000"/>
        <rFont val="Arial"/>
        <family val="2"/>
      </rPr>
      <t xml:space="preserve">  Utility Energy Usage</t>
    </r>
    <r>
      <rPr>
        <b/>
        <i/>
        <sz val="10"/>
        <color rgb="FF000000"/>
        <rFont val="Arial"/>
        <family val="2"/>
      </rPr>
      <t xml:space="preserve"> </t>
    </r>
    <r>
      <rPr>
        <sz val="10"/>
        <color rgb="FF000000"/>
        <rFont val="Arial"/>
        <family val="2"/>
      </rPr>
      <t xml:space="preserve">divided by </t>
    </r>
    <r>
      <rPr>
        <i/>
        <sz val="10"/>
        <color rgb="FF000000"/>
        <rFont val="Arial"/>
        <family val="2"/>
      </rPr>
      <t>Volume of Water Supplied</t>
    </r>
    <r>
      <rPr>
        <sz val="10"/>
        <color rgb="FF000000"/>
        <rFont val="Arial"/>
        <family val="2"/>
      </rPr>
      <t xml:space="preserve"> </t>
    </r>
  </si>
  <si>
    <r>
      <t xml:space="preserve">Calculated:  </t>
    </r>
    <r>
      <rPr>
        <i/>
        <sz val="10"/>
        <color rgb="FF000000"/>
        <rFont val="Arial"/>
        <family val="2"/>
      </rPr>
      <t>Reference Carbon Intensity</t>
    </r>
    <r>
      <rPr>
        <sz val="10"/>
        <color rgb="FF000000"/>
        <rFont val="Arial"/>
        <family val="2"/>
      </rPr>
      <t xml:space="preserve"> times </t>
    </r>
    <r>
      <rPr>
        <i/>
        <sz val="10"/>
        <color rgb="FF000000"/>
        <rFont val="Arial"/>
        <family val="2"/>
      </rPr>
      <t>Utility Energy Intensity, convert g to metric tons (mt)</t>
    </r>
  </si>
  <si>
    <t>←Select Volume or Carbon for display</t>
  </si>
  <si>
    <r>
      <t>User Provided:  From Utility’s energy source(s) , in grams CO</t>
    </r>
    <r>
      <rPr>
        <vertAlign val="subscript"/>
        <sz val="10"/>
        <rFont val="Arial"/>
        <family val="2"/>
      </rPr>
      <t>2</t>
    </r>
    <r>
      <rPr>
        <sz val="10"/>
        <rFont val="Arial"/>
        <family val="2"/>
      </rPr>
      <t xml:space="preserve"> equivalent per kWh</t>
    </r>
  </si>
  <si>
    <t>9. Sturm, R., W. Jernigan, C. Stief, and D. Blackwell.  Level 1 Water Audit Validation Guidance Manual. 2nd Edition, (forthcoming) 2021. Project #5057. Denver: Water Research Foundation.</t>
  </si>
  <si>
    <t>10. Cavanaugh, M.S., A. McCarthy, A. Chastain-Howley.  Water Loss Control Committee Report: Leakage Emissions Initiative.  2025.  
https://www.awwa.org/wp-content/uploads/Leakage-Emissions-Initiative-Committee-Report.pdf</t>
  </si>
  <si>
    <t>Display Volume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</si>
</sst>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6" formatCode="&quot;$&quot;#,##0_);[Red]\(&quot;$&quot;#,##0\)"/>
    <numFmt numFmtId="44" formatCode="_(&quot;$&quot;* #,##0.00_);_(&quot;$&quot;* \(#,##0.00\);_(&quot;$&quot;* &quot;-&quot;??_);_(@_)"/>
    <numFmt numFmtId="43" formatCode="_(* #,##0.00_);_(* \(#,##0.00\);_(* &quot;-&quot;??_);_(@_)"/>
    <numFmt numFmtId="164" formatCode="0.000"/>
    <numFmt numFmtId="165" formatCode="#,##0.0"/>
    <numFmt numFmtId="166" formatCode="&quot;$&quot;#,##0"/>
    <numFmt numFmtId="167" formatCode="0.0%"/>
    <numFmt numFmtId="168" formatCode="#,##0.000"/>
    <numFmt numFmtId="169" formatCode="&quot;$&quot;#,##0.00"/>
    <numFmt numFmtId="170" formatCode="0.0"/>
    <numFmt numFmtId="171" formatCode="0.000000"/>
    <numFmt numFmtId="172" formatCode="_(* #,##0.000_);_(* \(#,##0.000\);_(* &quot;-&quot;??_);_(@_)"/>
    <numFmt numFmtId="173" formatCode="_(* #,##0_);_(* \(#,##0\);_(* &quot;-&quot;??_);_(@_)"/>
    <numFmt numFmtId="174" formatCode="_(&quot;$&quot;* #,##0_);_(&quot;$&quot;* \(#,##0\);_(&quot;$&quot;* &quot;-&quot;??_);_(@_)"/>
    <numFmt numFmtId="175" formatCode="_(* #,##0.0_);_(* \(#,##0.0\);_(* &quot;-&quot;??_);_(@_)"/>
    <numFmt numFmtId="176" formatCode="mmm\ dd\ yyyy"/>
    <numFmt numFmtId="177" formatCode="#,##0.0_);[Red]\(#,##0.0\)"/>
    <numFmt numFmtId="178" formatCode="0.0_);[Red]\(0.0\)"/>
  </numFmts>
  <fonts count="177">
    <font>
      <sz val="10"/>
      <name val="Arial"/>
    </font>
    <font>
      <sz val="11"/>
      <color theme="1"/>
      <name val="Calibri"/>
      <family val="2"/>
      <scheme val="minor"/>
    </font>
    <font>
      <sz val="10"/>
      <name val="Arial"/>
      <family val="2"/>
    </font>
    <font>
      <u/>
      <sz val="10"/>
      <color indexed="12"/>
      <name val="Arial"/>
      <family val="2"/>
    </font>
    <font>
      <sz val="8"/>
      <color indexed="81"/>
      <name val="Tahoma"/>
      <family val="2"/>
    </font>
    <font>
      <b/>
      <sz val="8"/>
      <color indexed="81"/>
      <name val="Tahoma"/>
      <family val="2"/>
    </font>
    <font>
      <sz val="10"/>
      <name val="Courier New"/>
      <family val="3"/>
    </font>
    <font>
      <sz val="9"/>
      <name val="Courier New"/>
      <family val="3"/>
    </font>
    <font>
      <sz val="11"/>
      <name val="Courier New"/>
      <family val="3"/>
    </font>
    <font>
      <i/>
      <u/>
      <sz val="9"/>
      <color indexed="10"/>
      <name val="Courier New"/>
      <family val="3"/>
    </font>
    <font>
      <sz val="10"/>
      <color indexed="9"/>
      <name val="Courier New"/>
      <family val="3"/>
    </font>
    <font>
      <sz val="9"/>
      <name val="Arial"/>
      <family val="2"/>
    </font>
    <font>
      <sz val="10"/>
      <name val="Arial"/>
      <family val="2"/>
    </font>
    <font>
      <sz val="8"/>
      <name val="Arial"/>
      <family val="2"/>
    </font>
    <font>
      <sz val="10"/>
      <color indexed="22"/>
      <name val="Courier New"/>
      <family val="3"/>
    </font>
    <font>
      <b/>
      <sz val="14"/>
      <color indexed="9"/>
      <name val="Arial"/>
      <family val="2"/>
    </font>
    <font>
      <b/>
      <sz val="11"/>
      <color indexed="48"/>
      <name val="Courier New"/>
      <family val="3"/>
    </font>
    <font>
      <b/>
      <sz val="10"/>
      <name val="Arial"/>
      <family val="2"/>
    </font>
    <font>
      <vertAlign val="superscript"/>
      <sz val="10"/>
      <name val="Arial"/>
      <family val="2"/>
    </font>
    <font>
      <b/>
      <sz val="10"/>
      <color indexed="10"/>
      <name val="Arial"/>
      <family val="2"/>
    </font>
    <font>
      <sz val="8"/>
      <name val="Arial"/>
      <family val="2"/>
    </font>
    <font>
      <sz val="10"/>
      <color indexed="10"/>
      <name val="Arial"/>
      <family val="2"/>
    </font>
    <font>
      <b/>
      <sz val="16"/>
      <name val="Arial"/>
      <family val="2"/>
    </font>
    <font>
      <b/>
      <sz val="12"/>
      <name val="Arial"/>
      <family val="2"/>
    </font>
    <font>
      <b/>
      <sz val="12"/>
      <name val="Arial"/>
      <family val="2"/>
    </font>
    <font>
      <i/>
      <sz val="10"/>
      <name val="Arial"/>
      <family val="2"/>
    </font>
    <font>
      <sz val="14"/>
      <name val="Arial"/>
      <family val="2"/>
    </font>
    <font>
      <sz val="10"/>
      <color indexed="12"/>
      <name val="Arial"/>
      <family val="2"/>
    </font>
    <font>
      <b/>
      <sz val="14"/>
      <name val="Arial"/>
      <family val="2"/>
    </font>
    <font>
      <b/>
      <sz val="10"/>
      <color indexed="12"/>
      <name val="Arial"/>
      <family val="2"/>
    </font>
    <font>
      <b/>
      <sz val="8"/>
      <color indexed="22"/>
      <name val="Arial"/>
      <family val="2"/>
    </font>
    <font>
      <b/>
      <sz val="9"/>
      <color indexed="22"/>
      <name val="Arial"/>
      <family val="2"/>
    </font>
    <font>
      <b/>
      <u/>
      <sz val="10"/>
      <name val="Arial"/>
      <family val="2"/>
    </font>
    <font>
      <u/>
      <sz val="10"/>
      <name val="Arial"/>
      <family val="2"/>
    </font>
    <font>
      <b/>
      <sz val="10"/>
      <color indexed="22"/>
      <name val="Arial"/>
      <family val="2"/>
    </font>
    <font>
      <b/>
      <sz val="11"/>
      <name val="Arial Narrow"/>
      <family val="2"/>
    </font>
    <font>
      <sz val="11"/>
      <name val="Arial Narrow"/>
      <family val="2"/>
    </font>
    <font>
      <sz val="11"/>
      <color indexed="8"/>
      <name val="Arial Narrow"/>
      <family val="2"/>
    </font>
    <font>
      <u/>
      <sz val="11"/>
      <color indexed="12"/>
      <name val="Arial Narrow"/>
      <family val="2"/>
    </font>
    <font>
      <sz val="11"/>
      <name val="Arial"/>
      <family val="2"/>
    </font>
    <font>
      <sz val="10"/>
      <name val="Arial"/>
      <family val="2"/>
    </font>
    <font>
      <b/>
      <u/>
      <sz val="8"/>
      <color indexed="81"/>
      <name val="Tahoma"/>
      <family val="2"/>
    </font>
    <font>
      <sz val="12"/>
      <name val="Arial Narrow"/>
      <family val="2"/>
    </font>
    <font>
      <b/>
      <sz val="12"/>
      <name val="Arial Narrow"/>
      <family val="2"/>
    </font>
    <font>
      <b/>
      <sz val="11"/>
      <name val="Arial"/>
      <family val="2"/>
    </font>
    <font>
      <b/>
      <sz val="12"/>
      <color indexed="10"/>
      <name val="Arial Narrow"/>
      <family val="2"/>
    </font>
    <font>
      <sz val="10"/>
      <color indexed="9"/>
      <name val="Arial"/>
      <family val="2"/>
    </font>
    <font>
      <b/>
      <sz val="20"/>
      <color indexed="9"/>
      <name val="Arial"/>
      <family val="2"/>
    </font>
    <font>
      <b/>
      <i/>
      <sz val="10"/>
      <color indexed="8"/>
      <name val="Arial"/>
      <family val="2"/>
    </font>
    <font>
      <u/>
      <sz val="10"/>
      <color indexed="9"/>
      <name val="Arial"/>
      <family val="2"/>
    </font>
    <font>
      <b/>
      <i/>
      <sz val="10"/>
      <color indexed="53"/>
      <name val="Arial"/>
      <family val="2"/>
    </font>
    <font>
      <b/>
      <i/>
      <sz val="10"/>
      <color indexed="10"/>
      <name val="Arial"/>
      <family val="2"/>
    </font>
    <font>
      <b/>
      <sz val="16"/>
      <color indexed="9"/>
      <name val="Arial"/>
      <family val="2"/>
    </font>
    <font>
      <i/>
      <sz val="12"/>
      <name val="Arial"/>
      <family val="2"/>
    </font>
    <font>
      <sz val="12"/>
      <name val="Arial"/>
      <family val="2"/>
    </font>
    <font>
      <i/>
      <sz val="11"/>
      <name val="Arial"/>
      <family val="2"/>
    </font>
    <font>
      <i/>
      <u/>
      <sz val="11"/>
      <name val="Arial"/>
      <family val="2"/>
    </font>
    <font>
      <sz val="11"/>
      <color theme="1"/>
      <name val="Calibri"/>
      <family val="2"/>
      <scheme val="minor"/>
    </font>
    <font>
      <b/>
      <sz val="12"/>
      <color theme="3"/>
      <name val="Arial Narrow"/>
      <family val="2"/>
    </font>
    <font>
      <b/>
      <sz val="10"/>
      <color theme="3"/>
      <name val="Arial"/>
      <family val="2"/>
    </font>
    <font>
      <sz val="10"/>
      <color rgb="FFFF0000"/>
      <name val="Arial"/>
      <family val="2"/>
    </font>
    <font>
      <b/>
      <sz val="10"/>
      <color rgb="FFFF0000"/>
      <name val="Arial"/>
      <family val="2"/>
    </font>
    <font>
      <sz val="12"/>
      <color rgb="FFFF0000"/>
      <name val="Arial Narrow"/>
      <family val="2"/>
    </font>
    <font>
      <sz val="8"/>
      <color theme="1"/>
      <name val="Arial"/>
      <family val="2"/>
    </font>
    <font>
      <sz val="10"/>
      <color theme="1"/>
      <name val="Courier New"/>
      <family val="3"/>
    </font>
    <font>
      <sz val="10"/>
      <color rgb="FF000000"/>
      <name val="Arial"/>
      <family val="2"/>
    </font>
    <font>
      <sz val="10"/>
      <name val="Arial"/>
      <family val="2"/>
    </font>
    <font>
      <sz val="10"/>
      <color rgb="FF00B0F0"/>
      <name val="Arial"/>
      <family val="2"/>
    </font>
    <font>
      <b/>
      <sz val="10"/>
      <name val="Arial"/>
      <family val="2"/>
    </font>
    <font>
      <b/>
      <sz val="10"/>
      <color rgb="FF000000"/>
      <name val="Arial"/>
      <family val="2"/>
    </font>
    <font>
      <strike/>
      <sz val="10"/>
      <name val="Arial"/>
      <family val="2"/>
    </font>
    <font>
      <b/>
      <i/>
      <sz val="10"/>
      <name val="Arial"/>
      <family val="2"/>
    </font>
    <font>
      <i/>
      <sz val="10"/>
      <name val="Arial"/>
      <family val="2"/>
    </font>
    <font>
      <sz val="10"/>
      <color rgb="FF000000"/>
      <name val="Arial"/>
      <family val="2"/>
    </font>
    <font>
      <sz val="10"/>
      <color rgb="FFFF0000"/>
      <name val="Arial"/>
      <family val="2"/>
    </font>
    <font>
      <sz val="10"/>
      <name val="Sans-serif"/>
    </font>
    <font>
      <sz val="10"/>
      <color rgb="FFFF0000"/>
      <name val="Sans-serif"/>
    </font>
    <font>
      <b/>
      <i/>
      <sz val="10"/>
      <name val="Arial"/>
      <family val="2"/>
    </font>
    <font>
      <i/>
      <sz val="10"/>
      <color rgb="FF00B0F0"/>
      <name val="Arial"/>
      <family val="2"/>
    </font>
    <font>
      <sz val="10"/>
      <color rgb="FF00B0F0"/>
      <name val="Sans-serif"/>
    </font>
    <font>
      <i/>
      <sz val="10"/>
      <color rgb="FFFF0000"/>
      <name val="Arial"/>
      <family val="2"/>
    </font>
    <font>
      <b/>
      <sz val="9"/>
      <color theme="3"/>
      <name val="Arial"/>
      <family val="2"/>
    </font>
    <font>
      <sz val="8"/>
      <color theme="0" tint="-0.499984740745262"/>
      <name val="Arial"/>
      <family val="2"/>
    </font>
    <font>
      <sz val="8"/>
      <color theme="0" tint="-0.499984740745262"/>
      <name val="Arial Narrow"/>
      <family val="2"/>
    </font>
    <font>
      <sz val="8"/>
      <color theme="0"/>
      <name val="Arial"/>
      <family val="2"/>
    </font>
    <font>
      <b/>
      <sz val="8"/>
      <color theme="1"/>
      <name val="Arial"/>
      <family val="2"/>
    </font>
    <font>
      <b/>
      <sz val="8"/>
      <color rgb="FF000000"/>
      <name val="Arial"/>
      <family val="2"/>
    </font>
    <font>
      <sz val="8"/>
      <color rgb="FFFF0000"/>
      <name val="Arial"/>
      <family val="2"/>
    </font>
    <font>
      <sz val="8"/>
      <color rgb="FF000000"/>
      <name val="Arial"/>
      <family val="2"/>
    </font>
    <font>
      <sz val="9.5"/>
      <name val="Arial"/>
      <family val="2"/>
    </font>
    <font>
      <sz val="10"/>
      <color theme="3"/>
      <name val="Arial"/>
      <family val="2"/>
    </font>
    <font>
      <b/>
      <sz val="14"/>
      <color rgb="FFFF0000"/>
      <name val="Arial Narrow"/>
      <family val="2"/>
    </font>
    <font>
      <sz val="7.5"/>
      <name val="Arial"/>
      <family val="2"/>
    </font>
    <font>
      <sz val="10"/>
      <name val="Arial"/>
      <family val="2"/>
    </font>
    <font>
      <sz val="8"/>
      <color rgb="FF015CAB"/>
      <name val="Arial"/>
      <family val="2"/>
    </font>
    <font>
      <b/>
      <sz val="10"/>
      <color rgb="FF015CAB"/>
      <name val="Arial"/>
      <family val="2"/>
    </font>
    <font>
      <sz val="9"/>
      <color rgb="FF015CAB"/>
      <name val="Arial"/>
      <family val="2"/>
    </font>
    <font>
      <b/>
      <sz val="9"/>
      <color rgb="FF015CAB"/>
      <name val="Arial"/>
      <family val="2"/>
    </font>
    <font>
      <b/>
      <sz val="16"/>
      <color theme="0"/>
      <name val="Arial"/>
      <family val="2"/>
    </font>
    <font>
      <b/>
      <sz val="12"/>
      <color theme="0"/>
      <name val="Arial"/>
      <family val="2"/>
    </font>
    <font>
      <b/>
      <sz val="10"/>
      <color theme="0"/>
      <name val="Arial"/>
      <family val="2"/>
    </font>
    <font>
      <b/>
      <sz val="14"/>
      <color rgb="FFFFFFFF"/>
      <name val="Arial"/>
      <family val="2"/>
    </font>
    <font>
      <sz val="10"/>
      <color theme="0"/>
      <name val="Arial"/>
      <family val="2"/>
    </font>
    <font>
      <sz val="9"/>
      <color theme="0"/>
      <name val="Arial"/>
      <family val="2"/>
    </font>
    <font>
      <i/>
      <sz val="9"/>
      <name val="Arial"/>
      <family val="2"/>
    </font>
    <font>
      <sz val="10"/>
      <color rgb="FF1433EC"/>
      <name val="Arial"/>
      <family val="2"/>
    </font>
    <font>
      <b/>
      <sz val="10"/>
      <color rgb="FF1433EC"/>
      <name val="Arial"/>
      <family val="2"/>
    </font>
    <font>
      <sz val="9"/>
      <color rgb="FF1433EC"/>
      <name val="Arial"/>
      <family val="2"/>
    </font>
    <font>
      <b/>
      <sz val="11"/>
      <color rgb="FF1433EC"/>
      <name val="Arial Narrow"/>
      <family val="2"/>
    </font>
    <font>
      <sz val="11"/>
      <color rgb="FF1433EC"/>
      <name val="Arial Narrow"/>
      <family val="2"/>
    </font>
    <font>
      <sz val="10"/>
      <color theme="1"/>
      <name val="Arial"/>
      <family val="2"/>
    </font>
    <font>
      <sz val="9"/>
      <color theme="1"/>
      <name val="Arial"/>
      <family val="2"/>
    </font>
    <font>
      <b/>
      <sz val="9"/>
      <color theme="1"/>
      <name val="Arial"/>
      <family val="2"/>
    </font>
    <font>
      <b/>
      <sz val="9"/>
      <color rgb="FF000000"/>
      <name val="Arial"/>
      <family val="2"/>
    </font>
    <font>
      <b/>
      <sz val="9"/>
      <color rgb="FF1433EC"/>
      <name val="Arial"/>
      <family val="2"/>
    </font>
    <font>
      <b/>
      <sz val="9"/>
      <color rgb="FFFF0000"/>
      <name val="Arial"/>
      <family val="2"/>
    </font>
    <font>
      <b/>
      <sz val="12"/>
      <color indexed="12"/>
      <name val="Arial"/>
      <family val="2"/>
    </font>
    <font>
      <b/>
      <sz val="8"/>
      <color rgb="FFFF0000"/>
      <name val="Arial"/>
      <family val="2"/>
    </font>
    <font>
      <sz val="9"/>
      <color indexed="10"/>
      <name val="Arial"/>
      <family val="2"/>
    </font>
    <font>
      <b/>
      <sz val="13"/>
      <color rgb="FF015CAB"/>
      <name val="Arial Narrow"/>
      <family val="2"/>
    </font>
    <font>
      <b/>
      <sz val="12"/>
      <color theme="1"/>
      <name val="Arial"/>
      <family val="2"/>
    </font>
    <font>
      <sz val="8"/>
      <color theme="0" tint="-4.9989318521683403E-2"/>
      <name val="Arial"/>
      <family val="2"/>
    </font>
    <font>
      <sz val="10"/>
      <color theme="0" tint="-4.9989318521683403E-2"/>
      <name val="Arial"/>
      <family val="2"/>
    </font>
    <font>
      <sz val="12"/>
      <color theme="3" tint="0.39997558519241921"/>
      <name val="Arial Narrow"/>
      <family val="2"/>
    </font>
    <font>
      <b/>
      <sz val="11"/>
      <color theme="0"/>
      <name val="Arial"/>
      <family val="2"/>
    </font>
    <font>
      <b/>
      <sz val="14"/>
      <color theme="0"/>
      <name val="Arial"/>
      <family val="2"/>
    </font>
    <font>
      <sz val="12"/>
      <color theme="0"/>
      <name val="Arial Narrow"/>
      <family val="2"/>
    </font>
    <font>
      <b/>
      <sz val="12"/>
      <color rgb="FFFF0000"/>
      <name val="Arial"/>
      <family val="2"/>
    </font>
    <font>
      <b/>
      <u/>
      <sz val="12"/>
      <name val="Arial"/>
      <family val="2"/>
    </font>
    <font>
      <b/>
      <i/>
      <sz val="10"/>
      <color rgb="FF231F20"/>
      <name val="Palatino Linotype"/>
      <family val="1"/>
    </font>
    <font>
      <sz val="10"/>
      <color rgb="FF231F20"/>
      <name val="Palatino Linotype"/>
      <family val="1"/>
    </font>
    <font>
      <i/>
      <sz val="10"/>
      <color rgb="FF231F20"/>
      <name val="Palatino Linotype"/>
      <family val="1"/>
    </font>
    <font>
      <sz val="7"/>
      <name val="Palatino Linotype"/>
      <family val="1"/>
    </font>
    <font>
      <b/>
      <sz val="10"/>
      <color rgb="FF231F20"/>
      <name val="Palatino Linotype"/>
      <family val="1"/>
    </font>
    <font>
      <sz val="8.5"/>
      <name val="Palatino Linotype"/>
      <family val="1"/>
    </font>
    <font>
      <sz val="11"/>
      <color indexed="12"/>
      <name val="Arial"/>
      <family val="2"/>
    </font>
    <font>
      <sz val="12"/>
      <color rgb="FFFF0000"/>
      <name val="Arial"/>
      <family val="2"/>
    </font>
    <font>
      <b/>
      <vertAlign val="superscript"/>
      <sz val="12"/>
      <name val="Arial"/>
      <family val="2"/>
    </font>
    <font>
      <b/>
      <sz val="10"/>
      <color theme="4"/>
      <name val="Arial"/>
      <family val="2"/>
    </font>
    <font>
      <b/>
      <sz val="10"/>
      <color theme="4"/>
      <name val="Sans-serif"/>
    </font>
    <font>
      <sz val="8"/>
      <color rgb="FF1433EC"/>
      <name val="Arial"/>
      <family val="2"/>
    </font>
    <font>
      <u/>
      <sz val="9"/>
      <name val="Arial"/>
      <family val="2"/>
    </font>
    <font>
      <b/>
      <sz val="8"/>
      <color rgb="FF015CAB"/>
      <name val="Arial"/>
      <family val="2"/>
    </font>
    <font>
      <sz val="8"/>
      <name val="Arial Narrow"/>
      <family val="2"/>
    </font>
    <font>
      <b/>
      <sz val="8"/>
      <color indexed="9"/>
      <name val="Arial"/>
      <family val="2"/>
    </font>
    <font>
      <sz val="10"/>
      <name val="Arial "/>
    </font>
    <font>
      <vertAlign val="superscript"/>
      <sz val="10"/>
      <name val="Arial "/>
    </font>
    <font>
      <i/>
      <u/>
      <sz val="12"/>
      <name val="Arial"/>
      <family val="2"/>
    </font>
    <font>
      <sz val="10"/>
      <color theme="0"/>
      <name val="Arial Narrow"/>
      <family val="2"/>
    </font>
    <font>
      <sz val="9"/>
      <color indexed="12"/>
      <name val="Arial"/>
      <family val="2"/>
    </font>
    <font>
      <b/>
      <sz val="10"/>
      <color theme="1" tint="0.34998626667073579"/>
      <name val="Arial"/>
      <family val="2"/>
    </font>
    <font>
      <sz val="9"/>
      <color rgb="FFFF0000"/>
      <name val="Arial"/>
      <family val="2"/>
    </font>
    <font>
      <sz val="10"/>
      <name val="Cambria"/>
      <family val="1"/>
      <scheme val="major"/>
    </font>
    <font>
      <i/>
      <sz val="10"/>
      <name val="Cambria"/>
      <family val="1"/>
      <scheme val="major"/>
    </font>
    <font>
      <i/>
      <sz val="10"/>
      <color theme="1"/>
      <name val="Arial"/>
      <family val="2"/>
    </font>
    <font>
      <sz val="10.5"/>
      <name val="Arial"/>
      <family val="2"/>
    </font>
    <font>
      <sz val="10.5"/>
      <color rgb="FF000000"/>
      <name val="Arial"/>
      <family val="2"/>
    </font>
    <font>
      <sz val="10"/>
      <color theme="9" tint="-0.249977111117893"/>
      <name val="Arial"/>
      <family val="2"/>
    </font>
    <font>
      <b/>
      <i/>
      <sz val="10"/>
      <color theme="0" tint="-0.249977111117893"/>
      <name val="Arial"/>
      <family val="2"/>
    </font>
    <font>
      <b/>
      <i/>
      <sz val="10"/>
      <color rgb="FFFF0000"/>
      <name val="Arial"/>
      <family val="2"/>
    </font>
    <font>
      <b/>
      <i/>
      <sz val="10"/>
      <color theme="0"/>
      <name val="Arial"/>
      <family val="2"/>
    </font>
    <font>
      <i/>
      <sz val="9"/>
      <color theme="0"/>
      <name val="Arial"/>
      <family val="2"/>
    </font>
    <font>
      <b/>
      <i/>
      <sz val="10"/>
      <color theme="0" tint="-0.499984740745262"/>
      <name val="Arial"/>
      <family val="2"/>
    </font>
    <font>
      <u/>
      <sz val="9"/>
      <color indexed="12"/>
      <name val="Arial"/>
      <family val="2"/>
    </font>
    <font>
      <b/>
      <sz val="10"/>
      <color theme="0" tint="-0.499984740745262"/>
      <name val="Arial"/>
      <family val="2"/>
    </font>
    <font>
      <b/>
      <sz val="10"/>
      <color rgb="FF0000FF"/>
      <name val="Arial"/>
      <family val="2"/>
    </font>
    <font>
      <sz val="10"/>
      <color rgb="FF0000FF"/>
      <name val="Arial"/>
      <family val="2"/>
    </font>
    <font>
      <b/>
      <sz val="11"/>
      <color indexed="9"/>
      <name val="Arial"/>
      <family val="2"/>
    </font>
    <font>
      <sz val="11"/>
      <color rgb="FF000000"/>
      <name val="Arial"/>
      <family val="2"/>
    </font>
    <font>
      <b/>
      <sz val="11"/>
      <color rgb="FF000000"/>
      <name val="Arial"/>
      <family val="2"/>
    </font>
    <font>
      <b/>
      <sz val="10"/>
      <color indexed="9"/>
      <name val="Arial"/>
      <family val="2"/>
    </font>
    <font>
      <i/>
      <sz val="10"/>
      <color rgb="FF0000FF"/>
      <name val="Arial"/>
      <family val="2"/>
    </font>
    <font>
      <u/>
      <sz val="10"/>
      <color rgb="FF0000FF"/>
      <name val="Arial"/>
      <family val="2"/>
    </font>
    <font>
      <b/>
      <sz val="10"/>
      <color theme="1"/>
      <name val="Arial"/>
      <family val="2"/>
    </font>
    <font>
      <i/>
      <sz val="10"/>
      <color rgb="FF000000"/>
      <name val="Arial"/>
      <family val="2"/>
    </font>
    <font>
      <b/>
      <i/>
      <sz val="10"/>
      <color rgb="FF000000"/>
      <name val="Arial"/>
      <family val="2"/>
    </font>
    <font>
      <vertAlign val="subscript"/>
      <sz val="10"/>
      <name val="Arial"/>
      <family val="2"/>
    </font>
  </fonts>
  <fills count="3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52"/>
        <bgColor indexed="64"/>
      </patternFill>
    </fill>
    <fill>
      <patternFill patternType="solid">
        <fgColor indexed="42"/>
        <bgColor indexed="64"/>
      </patternFill>
    </fill>
    <fill>
      <patternFill patternType="solid">
        <fgColor indexed="13"/>
        <bgColor indexed="64"/>
      </patternFill>
    </fill>
    <fill>
      <patternFill patternType="solid">
        <fgColor indexed="4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1"/>
        <bgColor indexed="64"/>
      </patternFill>
    </fill>
    <fill>
      <patternFill patternType="solid">
        <fgColor rgb="FFF5C277"/>
        <bgColor indexed="64"/>
      </patternFill>
    </fill>
    <fill>
      <patternFill patternType="solid">
        <fgColor rgb="FFBFBFBF"/>
        <bgColor indexed="64"/>
      </patternFill>
    </fill>
    <fill>
      <patternFill patternType="solid">
        <fgColor rgb="FFDCE6F1"/>
        <bgColor indexed="64"/>
      </patternFill>
    </fill>
    <fill>
      <patternFill patternType="solid">
        <fgColor rgb="FF015CAB"/>
        <bgColor indexed="64"/>
      </patternFill>
    </fill>
    <fill>
      <patternFill patternType="solid">
        <fgColor rgb="FF015CAB"/>
        <bgColor auto="1"/>
      </patternFill>
    </fill>
    <fill>
      <patternFill patternType="solid">
        <fgColor rgb="FF80C342"/>
        <bgColor indexed="64"/>
      </patternFill>
    </fill>
    <fill>
      <patternFill patternType="solid">
        <fgColor rgb="FF92D050"/>
        <bgColor indexed="64"/>
      </patternFill>
    </fill>
    <fill>
      <patternFill patternType="solid">
        <fgColor rgb="FFCC0000"/>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rgb="FF7030A0"/>
        <bgColor indexed="64"/>
      </patternFill>
    </fill>
    <fill>
      <patternFill patternType="solid">
        <fgColor rgb="FF00B0F0"/>
        <bgColor indexed="64"/>
      </patternFill>
    </fill>
    <fill>
      <patternFill patternType="solid">
        <fgColor theme="6"/>
        <bgColor indexed="64"/>
      </patternFill>
    </fill>
    <fill>
      <patternFill patternType="solid">
        <fgColor rgb="FFFFC000"/>
        <bgColor indexed="64"/>
      </patternFill>
    </fill>
  </fills>
  <borders count="172">
    <border>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double">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thick">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right style="double">
        <color indexed="48"/>
      </right>
      <top/>
      <bottom/>
      <diagonal/>
    </border>
    <border>
      <left/>
      <right/>
      <top/>
      <bottom style="double">
        <color indexed="48"/>
      </bottom>
      <diagonal/>
    </border>
    <border>
      <left/>
      <right style="double">
        <color indexed="48"/>
      </right>
      <top/>
      <bottom style="double">
        <color indexed="48"/>
      </bottom>
      <diagonal/>
    </border>
    <border>
      <left style="double">
        <color indexed="48"/>
      </left>
      <right/>
      <top/>
      <bottom/>
      <diagonal/>
    </border>
    <border>
      <left style="double">
        <color indexed="48"/>
      </left>
      <right/>
      <top/>
      <bottom style="double">
        <color indexed="48"/>
      </bottom>
      <diagonal/>
    </border>
    <border>
      <left style="medium">
        <color indexed="64"/>
      </left>
      <right style="double">
        <color indexed="64"/>
      </right>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double">
        <color indexed="48"/>
      </right>
      <top style="double">
        <color indexed="48"/>
      </top>
      <bottom/>
      <diagonal/>
    </border>
    <border>
      <left style="double">
        <color indexed="48"/>
      </left>
      <right/>
      <top style="double">
        <color indexed="48"/>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mediumDashed">
        <color indexed="64"/>
      </bottom>
      <diagonal/>
    </border>
    <border>
      <left/>
      <right/>
      <top/>
      <bottom style="mediumDash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thin">
        <color indexed="64"/>
      </right>
      <top/>
      <bottom style="mediumDashed">
        <color indexed="64"/>
      </bottom>
      <diagonal/>
    </border>
    <border>
      <left/>
      <right style="medium">
        <color indexed="64"/>
      </right>
      <top style="thin">
        <color indexed="64"/>
      </top>
      <bottom style="thin">
        <color indexed="64"/>
      </bottom>
      <diagonal/>
    </border>
    <border>
      <left/>
      <right/>
      <top style="double">
        <color indexed="48"/>
      </top>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right style="medium">
        <color indexed="64"/>
      </right>
      <top style="thin">
        <color indexed="64"/>
      </top>
      <bottom style="double">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top style="thick">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right/>
      <top style="thin">
        <color theme="3" tint="0.39994506668294322"/>
      </top>
      <bottom/>
      <diagonal/>
    </border>
    <border>
      <left style="double">
        <color rgb="FF0070C0"/>
      </left>
      <right/>
      <top/>
      <bottom/>
      <diagonal/>
    </border>
    <border>
      <left/>
      <right style="double">
        <color rgb="FF0070C0"/>
      </right>
      <top/>
      <bottom/>
      <diagonal/>
    </border>
    <border>
      <left style="double">
        <color rgb="FF0070C0"/>
      </left>
      <right/>
      <top/>
      <bottom style="double">
        <color rgb="FF0070C0"/>
      </bottom>
      <diagonal/>
    </border>
    <border>
      <left/>
      <right/>
      <top/>
      <bottom style="double">
        <color rgb="FF0070C0"/>
      </bottom>
      <diagonal/>
    </border>
    <border>
      <left/>
      <right style="double">
        <color rgb="FF0070C0"/>
      </right>
      <top/>
      <bottom style="double">
        <color rgb="FF0070C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double">
        <color theme="3" tint="0.39994506668294322"/>
      </left>
      <right style="thin">
        <color indexed="64"/>
      </right>
      <top/>
      <bottom/>
      <diagonal/>
    </border>
    <border>
      <left style="thin">
        <color indexed="64"/>
      </left>
      <right style="double">
        <color theme="3" tint="0.39994506668294322"/>
      </right>
      <top/>
      <bottom/>
      <diagonal/>
    </border>
    <border>
      <left style="double">
        <color theme="3" tint="0.39994506668294322"/>
      </left>
      <right style="thin">
        <color indexed="64"/>
      </right>
      <top/>
      <bottom style="double">
        <color theme="3" tint="0.39994506668294322"/>
      </bottom>
      <diagonal/>
    </border>
    <border>
      <left style="thin">
        <color indexed="64"/>
      </left>
      <right style="thin">
        <color indexed="64"/>
      </right>
      <top/>
      <bottom style="double">
        <color theme="3" tint="0.39994506668294322"/>
      </bottom>
      <diagonal/>
    </border>
    <border>
      <left/>
      <right/>
      <top/>
      <bottom style="double">
        <color theme="3" tint="0.39994506668294322"/>
      </bottom>
      <diagonal/>
    </border>
    <border>
      <left style="thin">
        <color indexed="64"/>
      </left>
      <right style="double">
        <color theme="3" tint="0.39994506668294322"/>
      </right>
      <top/>
      <bottom style="double">
        <color theme="3" tint="0.39994506668294322"/>
      </bottom>
      <diagonal/>
    </border>
    <border>
      <left style="double">
        <color theme="3" tint="0.39994506668294322"/>
      </left>
      <right/>
      <top/>
      <bottom/>
      <diagonal/>
    </border>
    <border>
      <left/>
      <right style="double">
        <color theme="3" tint="0.39994506668294322"/>
      </right>
      <top/>
      <bottom/>
      <diagonal/>
    </border>
    <border>
      <left style="double">
        <color theme="3" tint="0.39994506668294322"/>
      </left>
      <right/>
      <top/>
      <bottom style="double">
        <color theme="3" tint="0.39994506668294322"/>
      </bottom>
      <diagonal/>
    </border>
    <border>
      <left/>
      <right style="double">
        <color theme="3" tint="0.39994506668294322"/>
      </right>
      <top/>
      <bottom style="double">
        <color theme="3" tint="0.39994506668294322"/>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3" tint="0.39994506668294322"/>
      </left>
      <right/>
      <top style="thin">
        <color theme="3" tint="0.39994506668294322"/>
      </top>
      <bottom style="thin">
        <color theme="3" tint="0.39994506668294322"/>
      </bottom>
      <diagonal/>
    </border>
    <border>
      <left/>
      <right style="thin">
        <color indexed="64"/>
      </right>
      <top/>
      <bottom style="double">
        <color theme="3" tint="0.39994506668294322"/>
      </bottom>
      <diagonal/>
    </border>
    <border>
      <left style="thin">
        <color indexed="64"/>
      </left>
      <right style="thin">
        <color indexed="64"/>
      </right>
      <top style="double">
        <color theme="3" tint="0.39994506668294322"/>
      </top>
      <bottom/>
      <diagonal/>
    </border>
    <border>
      <left style="thin">
        <color indexed="64"/>
      </left>
      <right/>
      <top style="double">
        <color theme="3" tint="0.39994506668294322"/>
      </top>
      <bottom/>
      <diagonal/>
    </border>
    <border>
      <left/>
      <right/>
      <top style="double">
        <color theme="3" tint="0.39994506668294322"/>
      </top>
      <bottom/>
      <diagonal/>
    </border>
    <border>
      <left/>
      <right style="double">
        <color theme="3" tint="0.39994506668294322"/>
      </right>
      <top style="double">
        <color theme="3" tint="0.39994506668294322"/>
      </top>
      <bottom/>
      <diagonal/>
    </border>
    <border>
      <left/>
      <right style="double">
        <color theme="3" tint="0.39994506668294322"/>
      </right>
      <top/>
      <bottom style="mediumDashed">
        <color indexed="64"/>
      </bottom>
      <diagonal/>
    </border>
    <border>
      <left/>
      <right/>
      <top style="thin">
        <color theme="3" tint="0.39994506668294322"/>
      </top>
      <bottom style="thin">
        <color theme="3" tint="0.39994506668294322"/>
      </bottom>
      <diagonal/>
    </border>
    <border>
      <left/>
      <right style="thin">
        <color theme="3" tint="0.39994506668294322"/>
      </right>
      <top style="thin">
        <color theme="3" tint="0.39994506668294322"/>
      </top>
      <bottom style="thin">
        <color theme="3" tint="0.39994506668294322"/>
      </bottom>
      <diagonal/>
    </border>
    <border>
      <left style="double">
        <color rgb="FF0070C0"/>
      </left>
      <right/>
      <top style="double">
        <color rgb="FF0070C0"/>
      </top>
      <bottom/>
      <diagonal/>
    </border>
    <border>
      <left/>
      <right/>
      <top style="double">
        <color rgb="FF0070C0"/>
      </top>
      <bottom/>
      <diagonal/>
    </border>
    <border>
      <left/>
      <right style="double">
        <color rgb="FF0070C0"/>
      </right>
      <top style="double">
        <color rgb="FF0070C0"/>
      </top>
      <bottom/>
      <diagonal/>
    </border>
    <border>
      <left style="thin">
        <color theme="3" tint="0.39994506668294322"/>
      </left>
      <right/>
      <top style="thin">
        <color theme="3" tint="0.39994506668294322"/>
      </top>
      <bottom/>
      <diagonal/>
    </border>
    <border>
      <left style="double">
        <color theme="3" tint="0.39994506668294322"/>
      </left>
      <right/>
      <top style="double">
        <color theme="3" tint="0.39994506668294322"/>
      </top>
      <bottom/>
      <diagonal/>
    </border>
    <border>
      <left/>
      <right style="double">
        <color theme="3" tint="0.39991454817346722"/>
      </right>
      <top style="double">
        <color theme="3" tint="0.39994506668294322"/>
      </top>
      <bottom/>
      <diagonal/>
    </border>
    <border>
      <left/>
      <right style="double">
        <color theme="3" tint="0.39991454817346722"/>
      </right>
      <top/>
      <bottom/>
      <diagonal/>
    </border>
    <border>
      <left style="thin">
        <color indexed="64"/>
      </left>
      <right style="double">
        <color theme="3" tint="0.39994506668294322"/>
      </right>
      <top style="thin">
        <color indexed="64"/>
      </top>
      <bottom/>
      <diagonal/>
    </border>
    <border>
      <left/>
      <right style="thin">
        <color indexed="64"/>
      </right>
      <top style="double">
        <color theme="3" tint="0.39994506668294322"/>
      </top>
      <bottom/>
      <diagonal/>
    </border>
    <border>
      <left style="thin">
        <color theme="4" tint="-0.24994659260841701"/>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style="double">
        <color theme="3" tint="0.39991454817346722"/>
      </right>
      <top/>
      <bottom style="double">
        <color theme="3" tint="0.399945066682943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double">
        <color theme="3" tint="0.39994506668294322"/>
      </left>
      <right style="thin">
        <color indexed="64"/>
      </right>
      <top style="thin">
        <color indexed="64"/>
      </top>
      <bottom/>
      <diagonal/>
    </border>
    <border>
      <left style="thin">
        <color indexed="64"/>
      </left>
      <right/>
      <top/>
      <bottom style="mediumDashed">
        <color indexed="64"/>
      </bottom>
      <diagonal/>
    </border>
    <border>
      <left style="thin">
        <color rgb="FF0070C0"/>
      </left>
      <right style="thin">
        <color rgb="FF0070C0"/>
      </right>
      <top/>
      <bottom/>
      <diagonal/>
    </border>
    <border>
      <left style="thin">
        <color theme="3" tint="0.39991454817346722"/>
      </left>
      <right/>
      <top style="thin">
        <color theme="3" tint="0.39991454817346722"/>
      </top>
      <bottom style="thin">
        <color theme="3" tint="0.39991454817346722"/>
      </bottom>
      <diagonal/>
    </border>
    <border>
      <left/>
      <right/>
      <top style="thin">
        <color theme="3" tint="0.39991454817346722"/>
      </top>
      <bottom style="thin">
        <color theme="3" tint="0.39991454817346722"/>
      </bottom>
      <diagonal/>
    </border>
    <border>
      <left/>
      <right style="thin">
        <color theme="3" tint="0.39991454817346722"/>
      </right>
      <top style="thin">
        <color theme="3" tint="0.39991454817346722"/>
      </top>
      <bottom style="thin">
        <color theme="3" tint="0.39991454817346722"/>
      </bottom>
      <diagonal/>
    </border>
    <border>
      <left style="thin">
        <color auto="1"/>
      </left>
      <right style="thin">
        <color auto="1"/>
      </right>
      <top style="thin">
        <color auto="1"/>
      </top>
      <bottom style="thin">
        <color auto="1"/>
      </bottom>
      <diagonal/>
    </border>
    <border>
      <left/>
      <right/>
      <top/>
      <bottom style="thin">
        <color theme="3" tint="0.39994506668294322"/>
      </bottom>
      <diagonal/>
    </border>
    <border>
      <left style="thin">
        <color theme="3" tint="0.39994506668294322"/>
      </left>
      <right style="thin">
        <color theme="3" tint="0.39994506668294322"/>
      </right>
      <top style="thin">
        <color theme="3" tint="0.39994506668294322"/>
      </top>
      <bottom style="thin">
        <color theme="3" tint="0.39991454817346722"/>
      </bottom>
      <diagonal/>
    </border>
    <border>
      <left/>
      <right style="thin">
        <color theme="3" tint="0.39994506668294322"/>
      </right>
      <top style="thin">
        <color theme="3" tint="0.39994506668294322"/>
      </top>
      <bottom/>
      <diagonal/>
    </border>
    <border>
      <left/>
      <right style="thin">
        <color theme="3" tint="0.39994506668294322"/>
      </right>
      <top style="thin">
        <color theme="3" tint="0.39991454817346722"/>
      </top>
      <bottom style="thin">
        <color theme="3" tint="0.39991454817346722"/>
      </bottom>
      <diagonal/>
    </border>
    <border>
      <left style="thin">
        <color theme="3" tint="0.39994506668294322"/>
      </left>
      <right/>
      <top style="thin">
        <color theme="3" tint="0.39991454817346722"/>
      </top>
      <bottom style="thin">
        <color theme="3" tint="0.39991454817346722"/>
      </bottom>
      <diagonal/>
    </border>
    <border>
      <left/>
      <right/>
      <top/>
      <bottom style="thin">
        <color theme="3" tint="0.39991454817346722"/>
      </bottom>
      <diagonal/>
    </border>
    <border>
      <left/>
      <right style="thin">
        <color theme="3" tint="0.39991454817346722"/>
      </right>
      <top/>
      <bottom style="thin">
        <color theme="3" tint="0.39991454817346722"/>
      </bottom>
      <diagonal/>
    </border>
    <border>
      <left style="thin">
        <color theme="3" tint="0.39991454817346722"/>
      </left>
      <right style="thin">
        <color theme="3" tint="0.39991454817346722"/>
      </right>
      <top style="thin">
        <color theme="3" tint="0.39991454817346722"/>
      </top>
      <bottom style="thin">
        <color theme="3" tint="0.39991454817346722"/>
      </bottom>
      <diagonal/>
    </border>
    <border>
      <left style="thin">
        <color theme="3" tint="0.39994506668294322"/>
      </left>
      <right style="thin">
        <color theme="3" tint="0.39994506668294322"/>
      </right>
      <top/>
      <bottom style="thin">
        <color theme="3" tint="0.39994506668294322"/>
      </bottom>
      <diagonal/>
    </border>
    <border>
      <left/>
      <right style="thin">
        <color theme="3" tint="0.39991454817346722"/>
      </right>
      <top style="thin">
        <color theme="3" tint="0.39994506668294322"/>
      </top>
      <bottom style="thin">
        <color theme="3" tint="0.39994506668294322"/>
      </bottom>
      <diagonal/>
    </border>
    <border>
      <left/>
      <right/>
      <top style="thin">
        <color theme="1" tint="0.499984740745262"/>
      </top>
      <bottom/>
      <diagonal/>
    </border>
    <border>
      <left/>
      <right/>
      <top style="thin">
        <color indexed="64"/>
      </top>
      <bottom/>
      <diagonal/>
    </border>
    <border>
      <left style="thin">
        <color theme="3" tint="0.39994506668294322"/>
      </left>
      <right/>
      <top style="thin">
        <color theme="3" tint="0.39994506668294322"/>
      </top>
      <bottom style="thin">
        <color theme="3" tint="0.39991454817346722"/>
      </bottom>
      <diagonal/>
    </border>
    <border>
      <left/>
      <right/>
      <top style="thin">
        <color theme="3" tint="0.39994506668294322"/>
      </top>
      <bottom style="thin">
        <color theme="3" tint="0.39991454817346722"/>
      </bottom>
      <diagonal/>
    </border>
    <border>
      <left/>
      <right style="thin">
        <color theme="3" tint="0.39994506668294322"/>
      </right>
      <top style="thin">
        <color theme="3" tint="0.39994506668294322"/>
      </top>
      <bottom style="thin">
        <color theme="3" tint="0.39991454817346722"/>
      </bottom>
      <diagonal/>
    </border>
    <border>
      <left style="thin">
        <color theme="3" tint="0.39994506668294322"/>
      </left>
      <right/>
      <top style="thin">
        <color theme="3" tint="0.39991454817346722"/>
      </top>
      <bottom style="thin">
        <color theme="3" tint="0.39994506668294322"/>
      </bottom>
      <diagonal/>
    </border>
    <border>
      <left/>
      <right/>
      <top style="thin">
        <color theme="3" tint="0.39991454817346722"/>
      </top>
      <bottom style="thin">
        <color theme="3" tint="0.39994506668294322"/>
      </bottom>
      <diagonal/>
    </border>
    <border>
      <left/>
      <right style="thin">
        <color theme="3" tint="0.39994506668294322"/>
      </right>
      <top style="thin">
        <color theme="3" tint="0.39991454817346722"/>
      </top>
      <bottom style="thin">
        <color theme="3" tint="0.39994506668294322"/>
      </bottom>
      <diagonal/>
    </border>
    <border>
      <left style="thin">
        <color indexed="64"/>
      </left>
      <right style="thin">
        <color indexed="64"/>
      </right>
      <top style="thin">
        <color indexed="64"/>
      </top>
      <bottom/>
      <diagonal/>
    </border>
    <border>
      <left/>
      <right style="thin">
        <color theme="3" tint="0.39994506668294322"/>
      </right>
      <top/>
      <bottom/>
      <diagonal/>
    </border>
    <border>
      <left/>
      <right style="thin">
        <color theme="3" tint="0.39991454817346722"/>
      </right>
      <top style="thin">
        <color theme="3" tint="0.39994506668294322"/>
      </top>
      <bottom style="thin">
        <color theme="3" tint="0.39991454817346722"/>
      </bottom>
      <diagonal/>
    </border>
    <border>
      <left style="thin">
        <color theme="3" tint="0.39991454817346722"/>
      </left>
      <right/>
      <top style="thin">
        <color theme="3" tint="0.39994506668294322"/>
      </top>
      <bottom style="thin">
        <color theme="3" tint="0.39994506668294322"/>
      </bottom>
      <diagonal/>
    </border>
    <border>
      <left style="thin">
        <color theme="3" tint="0.39994506668294322"/>
      </left>
      <right/>
      <top/>
      <bottom style="thin">
        <color theme="3" tint="0.39994506668294322"/>
      </bottom>
      <diagonal/>
    </border>
    <border>
      <left/>
      <right style="thin">
        <color theme="3" tint="0.39991454817346722"/>
      </right>
      <top/>
      <bottom style="thin">
        <color theme="3" tint="0.39994506668294322"/>
      </bottom>
      <diagonal/>
    </border>
    <border>
      <left style="thin">
        <color theme="3" tint="0.39991454817346722"/>
      </left>
      <right/>
      <top/>
      <bottom style="thin">
        <color theme="3" tint="0.39994506668294322"/>
      </bottom>
      <diagonal/>
    </border>
    <border>
      <left style="dashed">
        <color theme="3" tint="0.39988402966399123"/>
      </left>
      <right/>
      <top style="dashed">
        <color theme="3" tint="0.39988402966399123"/>
      </top>
      <bottom style="dashed">
        <color theme="3" tint="0.39988402966399123"/>
      </bottom>
      <diagonal/>
    </border>
    <border>
      <left/>
      <right/>
      <top style="dashed">
        <color theme="3" tint="0.39988402966399123"/>
      </top>
      <bottom style="dashed">
        <color theme="3" tint="0.39988402966399123"/>
      </bottom>
      <diagonal/>
    </border>
    <border>
      <left/>
      <right style="dashed">
        <color theme="3" tint="0.39988402966399123"/>
      </right>
      <top style="dashed">
        <color theme="3" tint="0.39988402966399123"/>
      </top>
      <bottom style="dashed">
        <color theme="3" tint="0.39988402966399123"/>
      </bottom>
      <diagonal/>
    </border>
    <border>
      <left style="dashed">
        <color theme="3" tint="0.39991454817346722"/>
      </left>
      <right/>
      <top style="dashed">
        <color theme="3" tint="0.39991454817346722"/>
      </top>
      <bottom style="dashed">
        <color theme="3" tint="0.39991454817346722"/>
      </bottom>
      <diagonal/>
    </border>
    <border>
      <left/>
      <right/>
      <top style="dashed">
        <color theme="3" tint="0.39991454817346722"/>
      </top>
      <bottom style="dashed">
        <color theme="3" tint="0.39991454817346722"/>
      </bottom>
      <diagonal/>
    </border>
    <border>
      <left/>
      <right style="dashed">
        <color theme="3" tint="0.39991454817346722"/>
      </right>
      <top style="dashed">
        <color theme="3" tint="0.39991454817346722"/>
      </top>
      <bottom style="dashed">
        <color theme="3" tint="0.39991454817346722"/>
      </bottom>
      <diagonal/>
    </border>
    <border>
      <left/>
      <right/>
      <top style="thin">
        <color theme="3" tint="0.39991454817346722"/>
      </top>
      <bottom/>
      <diagonal/>
    </border>
    <border>
      <left/>
      <right/>
      <top style="thin">
        <color theme="4" tint="-0.24994659260841701"/>
      </top>
      <bottom style="thin">
        <color theme="4" tint="-0.24994659260841701"/>
      </bottom>
      <diagonal/>
    </border>
    <border>
      <left style="thin">
        <color indexed="64"/>
      </left>
      <right/>
      <top style="mediumDashed">
        <color indexed="64"/>
      </top>
      <bottom/>
      <diagonal/>
    </border>
    <border>
      <left/>
      <right style="thin">
        <color indexed="64"/>
      </right>
      <top style="mediumDashed">
        <color indexed="64"/>
      </top>
      <bottom/>
      <diagonal/>
    </border>
    <border>
      <left style="thin">
        <color indexed="64"/>
      </left>
      <right/>
      <top/>
      <bottom style="double">
        <color theme="3" tint="0.39994506668294322"/>
      </bottom>
      <diagonal/>
    </border>
    <border>
      <left style="double">
        <color theme="3" tint="0.39994506668294322"/>
      </left>
      <right style="double">
        <color theme="3" tint="0.39991454817346722"/>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1"/>
      </left>
      <right style="thin">
        <color indexed="64"/>
      </right>
      <top/>
      <bottom/>
      <diagonal/>
    </border>
    <border>
      <left style="thin">
        <color auto="1"/>
      </left>
      <right style="double">
        <color theme="3" tint="0.39991454817346722"/>
      </right>
      <top/>
      <bottom style="thin">
        <color indexed="64"/>
      </bottom>
      <diagonal/>
    </border>
    <border>
      <left style="double">
        <color theme="3" tint="0.39994506668294322"/>
      </left>
      <right style="double">
        <color theme="3" tint="0.39991454817346722"/>
      </right>
      <top/>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top/>
      <bottom style="medium">
        <color indexed="64"/>
      </bottom>
      <diagonal/>
    </border>
  </borders>
  <cellStyleXfs count="16">
    <xf numFmtId="0" fontId="0" fillId="0" borderId="0"/>
    <xf numFmtId="43" fontId="2" fillId="0" borderId="0" applyFont="0" applyFill="0" applyBorder="0" applyAlignment="0" applyProtection="0"/>
    <xf numFmtId="43" fontId="12" fillId="0" borderId="0" applyFont="0" applyFill="0" applyBorder="0" applyAlignment="0" applyProtection="0"/>
    <xf numFmtId="44" fontId="2" fillId="0" borderId="0" applyFont="0" applyFill="0" applyBorder="0" applyAlignment="0" applyProtection="0"/>
    <xf numFmtId="0" fontId="3" fillId="0" borderId="0" applyNumberFormat="0" applyFill="0" applyBorder="0" applyAlignment="0" applyProtection="0">
      <alignment vertical="top"/>
      <protection locked="0"/>
    </xf>
    <xf numFmtId="0" fontId="12" fillId="0" borderId="0"/>
    <xf numFmtId="0" fontId="57" fillId="0" borderId="0"/>
    <xf numFmtId="0" fontId="65" fillId="0" borderId="0"/>
    <xf numFmtId="43" fontId="65" fillId="0" borderId="0" applyFont="0" applyFill="0" applyBorder="0" applyAlignment="0" applyProtection="0"/>
    <xf numFmtId="9" fontId="9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0" fontId="65" fillId="0" borderId="0"/>
    <xf numFmtId="9" fontId="2" fillId="0" borderId="0" applyFont="0" applyFill="0" applyBorder="0" applyAlignment="0" applyProtection="0"/>
    <xf numFmtId="0" fontId="1" fillId="0" borderId="0"/>
  </cellStyleXfs>
  <cellXfs count="1391">
    <xf numFmtId="0" fontId="0" fillId="0" borderId="0" xfId="0"/>
    <xf numFmtId="0" fontId="6" fillId="0" borderId="0" xfId="0" applyFont="1"/>
    <xf numFmtId="0" fontId="6" fillId="2" borderId="0" xfId="0" applyFont="1" applyFill="1"/>
    <xf numFmtId="0" fontId="10" fillId="0" borderId="0" xfId="0" applyFont="1"/>
    <xf numFmtId="0" fontId="12" fillId="2" borderId="0" xfId="0" applyFont="1" applyFill="1"/>
    <xf numFmtId="0" fontId="7" fillId="0" borderId="0" xfId="0" applyFont="1"/>
    <xf numFmtId="0" fontId="9" fillId="0" borderId="0" xfId="4" applyFont="1" applyAlignment="1" applyProtection="1"/>
    <xf numFmtId="0" fontId="6" fillId="3" borderId="0" xfId="0" applyFont="1" applyFill="1"/>
    <xf numFmtId="0" fontId="17" fillId="0" borderId="0" xfId="0" applyFont="1" applyProtection="1">
      <protection hidden="1"/>
    </xf>
    <xf numFmtId="0" fontId="0" fillId="0" borderId="0" xfId="0" applyProtection="1">
      <protection hidden="1"/>
    </xf>
    <xf numFmtId="0" fontId="0" fillId="0" borderId="0" xfId="0" quotePrefix="1" applyProtection="1">
      <protection hidden="1"/>
    </xf>
    <xf numFmtId="0" fontId="0" fillId="0" borderId="0" xfId="0" applyAlignment="1" applyProtection="1">
      <alignment horizontal="right"/>
      <protection hidden="1"/>
    </xf>
    <xf numFmtId="173" fontId="2" fillId="0" borderId="1" xfId="1" applyNumberFormat="1" applyBorder="1" applyProtection="1">
      <protection hidden="1"/>
    </xf>
    <xf numFmtId="0" fontId="0" fillId="0" borderId="1" xfId="0" applyBorder="1" applyProtection="1">
      <protection hidden="1"/>
    </xf>
    <xf numFmtId="166" fontId="0" fillId="0" borderId="0" xfId="0" applyNumberFormat="1" applyProtection="1">
      <protection hidden="1"/>
    </xf>
    <xf numFmtId="4" fontId="0" fillId="0" borderId="0" xfId="0" applyNumberFormat="1" applyProtection="1">
      <protection hidden="1"/>
    </xf>
    <xf numFmtId="0" fontId="0" fillId="0" borderId="2" xfId="0" applyBorder="1" applyProtection="1">
      <protection hidden="1"/>
    </xf>
    <xf numFmtId="0" fontId="0" fillId="0" borderId="3" xfId="0" applyBorder="1" applyProtection="1">
      <protection hidden="1"/>
    </xf>
    <xf numFmtId="0" fontId="17" fillId="0" borderId="4" xfId="0" applyFont="1" applyBorder="1" applyProtection="1">
      <protection hidden="1"/>
    </xf>
    <xf numFmtId="0" fontId="0" fillId="0" borderId="5" xfId="0" applyBorder="1" applyProtection="1">
      <protection hidden="1"/>
    </xf>
    <xf numFmtId="164" fontId="0" fillId="0" borderId="0" xfId="0" applyNumberFormat="1" applyProtection="1">
      <protection hidden="1"/>
    </xf>
    <xf numFmtId="0" fontId="0" fillId="4" borderId="6" xfId="0" applyFill="1" applyBorder="1" applyProtection="1">
      <protection hidden="1"/>
    </xf>
    <xf numFmtId="0" fontId="0" fillId="4" borderId="0" xfId="0" quotePrefix="1" applyFill="1" applyProtection="1">
      <protection hidden="1"/>
    </xf>
    <xf numFmtId="0" fontId="0" fillId="4" borderId="0" xfId="0" applyFill="1" applyProtection="1">
      <protection hidden="1"/>
    </xf>
    <xf numFmtId="0" fontId="0" fillId="5" borderId="0" xfId="0" applyFill="1" applyProtection="1">
      <protection hidden="1"/>
    </xf>
    <xf numFmtId="0" fontId="0" fillId="6" borderId="0" xfId="0" applyFill="1" applyProtection="1">
      <protection hidden="1"/>
    </xf>
    <xf numFmtId="164" fontId="0" fillId="4" borderId="7" xfId="0" applyNumberFormat="1" applyFill="1" applyBorder="1" applyProtection="1">
      <protection hidden="1"/>
    </xf>
    <xf numFmtId="164" fontId="0" fillId="4" borderId="6" xfId="0" applyNumberFormat="1" applyFill="1" applyBorder="1" applyProtection="1">
      <protection hidden="1"/>
    </xf>
    <xf numFmtId="164" fontId="0" fillId="4" borderId="8" xfId="0" applyNumberFormat="1" applyFill="1" applyBorder="1" applyProtection="1">
      <protection hidden="1"/>
    </xf>
    <xf numFmtId="0" fontId="17" fillId="7" borderId="9" xfId="0" applyFont="1" applyFill="1" applyBorder="1" applyAlignment="1" applyProtection="1">
      <alignment horizontal="center"/>
      <protection hidden="1"/>
    </xf>
    <xf numFmtId="0" fontId="0" fillId="0" borderId="0" xfId="0" applyAlignment="1" applyProtection="1">
      <alignment horizontal="center"/>
      <protection hidden="1"/>
    </xf>
    <xf numFmtId="0" fontId="19" fillId="0" borderId="0" xfId="0" applyFont="1" applyProtection="1">
      <protection hidden="1"/>
    </xf>
    <xf numFmtId="171" fontId="0" fillId="0" borderId="0" xfId="0" applyNumberFormat="1" applyProtection="1">
      <protection hidden="1"/>
    </xf>
    <xf numFmtId="0" fontId="17" fillId="0" borderId="0" xfId="0" quotePrefix="1" applyFont="1" applyAlignment="1" applyProtection="1">
      <alignment horizontal="center"/>
      <protection hidden="1"/>
    </xf>
    <xf numFmtId="0" fontId="0" fillId="8" borderId="9" xfId="0" applyFill="1" applyBorder="1" applyAlignment="1" applyProtection="1">
      <alignment horizontal="center"/>
      <protection hidden="1"/>
    </xf>
    <xf numFmtId="0" fontId="17" fillId="0" borderId="0" xfId="0" quotePrefix="1" applyFont="1" applyAlignment="1" applyProtection="1">
      <alignment horizontal="center" vertical="center"/>
      <protection hidden="1"/>
    </xf>
    <xf numFmtId="0" fontId="0" fillId="2" borderId="0" xfId="0" applyFill="1"/>
    <xf numFmtId="0" fontId="0" fillId="2" borderId="0" xfId="0" applyFill="1" applyAlignment="1">
      <alignment horizontal="center"/>
    </xf>
    <xf numFmtId="0" fontId="0" fillId="0" borderId="9" xfId="0" applyBorder="1" applyAlignment="1">
      <alignment horizontal="center"/>
    </xf>
    <xf numFmtId="0" fontId="17" fillId="0" borderId="10" xfId="0" applyFont="1" applyBorder="1" applyAlignment="1">
      <alignment horizontal="center"/>
    </xf>
    <xf numFmtId="170" fontId="0" fillId="0" borderId="0" xfId="0" applyNumberFormat="1" applyAlignment="1">
      <alignment horizontal="center"/>
    </xf>
    <xf numFmtId="1" fontId="0" fillId="0" borderId="0" xfId="0" applyNumberFormat="1" applyAlignment="1">
      <alignment horizontal="center"/>
    </xf>
    <xf numFmtId="0" fontId="21" fillId="0" borderId="0" xfId="0" applyFont="1"/>
    <xf numFmtId="0" fontId="0" fillId="0" borderId="10" xfId="0" applyBorder="1"/>
    <xf numFmtId="0" fontId="14" fillId="2" borderId="0" xfId="0" applyFont="1" applyFill="1"/>
    <xf numFmtId="0" fontId="14" fillId="0" borderId="0" xfId="0" applyFont="1"/>
    <xf numFmtId="0" fontId="12" fillId="0" borderId="0" xfId="0" applyFont="1"/>
    <xf numFmtId="0" fontId="12" fillId="3" borderId="0" xfId="0" applyFont="1" applyFill="1"/>
    <xf numFmtId="1" fontId="12" fillId="0" borderId="0" xfId="0" applyNumberFormat="1" applyFont="1"/>
    <xf numFmtId="10" fontId="12" fillId="0" borderId="0" xfId="0" applyNumberFormat="1" applyFont="1"/>
    <xf numFmtId="0" fontId="36" fillId="9" borderId="0" xfId="0" applyFont="1" applyFill="1"/>
    <xf numFmtId="1" fontId="36" fillId="9" borderId="0" xfId="0" applyNumberFormat="1" applyFont="1" applyFill="1"/>
    <xf numFmtId="0" fontId="36" fillId="0" borderId="0" xfId="0" applyFont="1"/>
    <xf numFmtId="0" fontId="17" fillId="0" borderId="0" xfId="0" applyFont="1"/>
    <xf numFmtId="0" fontId="12" fillId="10" borderId="0" xfId="0" applyFont="1" applyFill="1"/>
    <xf numFmtId="0" fontId="12" fillId="10" borderId="9" xfId="0" applyFont="1" applyFill="1" applyBorder="1"/>
    <xf numFmtId="0" fontId="36" fillId="0" borderId="0" xfId="0" applyFont="1" applyAlignment="1">
      <alignment vertical="center"/>
    </xf>
    <xf numFmtId="0" fontId="36" fillId="0" borderId="0" xfId="0" applyFont="1" applyAlignment="1">
      <alignment horizontal="center"/>
    </xf>
    <xf numFmtId="0" fontId="42" fillId="0" borderId="0" xfId="0" applyFont="1"/>
    <xf numFmtId="0" fontId="42" fillId="9" borderId="0" xfId="0" applyFont="1" applyFill="1"/>
    <xf numFmtId="0" fontId="42" fillId="9" borderId="0" xfId="0" applyFont="1" applyFill="1" applyAlignment="1">
      <alignment horizontal="right"/>
    </xf>
    <xf numFmtId="1" fontId="42" fillId="9" borderId="0" xfId="0" applyNumberFormat="1" applyFont="1" applyFill="1"/>
    <xf numFmtId="0" fontId="42" fillId="11" borderId="0" xfId="0" applyFont="1" applyFill="1"/>
    <xf numFmtId="0" fontId="37" fillId="0" borderId="0" xfId="0" applyFont="1" applyAlignment="1">
      <alignment horizontal="center"/>
    </xf>
    <xf numFmtId="43" fontId="2" fillId="0" borderId="0" xfId="0" applyNumberFormat="1" applyFont="1" applyAlignment="1">
      <alignment horizontal="center"/>
    </xf>
    <xf numFmtId="1" fontId="0" fillId="0" borderId="16" xfId="0" applyNumberFormat="1" applyBorder="1" applyAlignment="1">
      <alignment horizontal="center"/>
    </xf>
    <xf numFmtId="43" fontId="2" fillId="0" borderId="16" xfId="0" applyNumberFormat="1" applyFont="1" applyBorder="1" applyAlignment="1">
      <alignment horizontal="center"/>
    </xf>
    <xf numFmtId="170" fontId="0" fillId="0" borderId="16" xfId="0" applyNumberFormat="1" applyBorder="1" applyAlignment="1">
      <alignment horizontal="center"/>
    </xf>
    <xf numFmtId="0" fontId="0" fillId="0" borderId="16" xfId="0" applyBorder="1"/>
    <xf numFmtId="1" fontId="0" fillId="12" borderId="0" xfId="0" applyNumberFormat="1" applyFill="1" applyAlignment="1">
      <alignment horizontal="center"/>
    </xf>
    <xf numFmtId="0" fontId="2" fillId="12" borderId="0" xfId="0" applyFont="1" applyFill="1" applyAlignment="1">
      <alignment horizontal="center"/>
    </xf>
    <xf numFmtId="170" fontId="0" fillId="12" borderId="0" xfId="0" applyNumberFormat="1" applyFill="1" applyAlignment="1">
      <alignment horizontal="center"/>
    </xf>
    <xf numFmtId="0" fontId="0" fillId="12" borderId="0" xfId="0" applyFill="1"/>
    <xf numFmtId="1" fontId="0" fillId="13" borderId="0" xfId="0" applyNumberFormat="1" applyFill="1" applyAlignment="1">
      <alignment horizontal="center"/>
    </xf>
    <xf numFmtId="0" fontId="2" fillId="13" borderId="0" xfId="0" applyFont="1" applyFill="1" applyAlignment="1">
      <alignment horizontal="center"/>
    </xf>
    <xf numFmtId="170" fontId="0" fillId="13" borderId="0" xfId="0" applyNumberFormat="1" applyFill="1" applyAlignment="1">
      <alignment horizontal="center"/>
    </xf>
    <xf numFmtId="0" fontId="0" fillId="13" borderId="0" xfId="0" applyFill="1"/>
    <xf numFmtId="1" fontId="0" fillId="12" borderId="0" xfId="0" quotePrefix="1" applyNumberFormat="1" applyFill="1" applyAlignment="1">
      <alignment horizontal="center"/>
    </xf>
    <xf numFmtId="1" fontId="0" fillId="14" borderId="0" xfId="0" applyNumberFormat="1" applyFill="1" applyAlignment="1">
      <alignment horizontal="center"/>
    </xf>
    <xf numFmtId="170" fontId="0" fillId="14" borderId="0" xfId="0" applyNumberFormat="1" applyFill="1" applyAlignment="1">
      <alignment horizontal="center"/>
    </xf>
    <xf numFmtId="0" fontId="0" fillId="14" borderId="0" xfId="0" applyFill="1"/>
    <xf numFmtId="43" fontId="17" fillId="0" borderId="10" xfId="0" applyNumberFormat="1" applyFont="1" applyBorder="1"/>
    <xf numFmtId="0" fontId="12" fillId="0" borderId="0" xfId="0" applyFont="1" applyAlignment="1">
      <alignment horizontal="right"/>
    </xf>
    <xf numFmtId="0" fontId="0" fillId="10" borderId="0" xfId="0" applyFill="1"/>
    <xf numFmtId="0" fontId="60" fillId="0" borderId="0" xfId="0" applyFont="1"/>
    <xf numFmtId="0" fontId="12" fillId="0" borderId="16" xfId="0" applyFont="1" applyBorder="1"/>
    <xf numFmtId="0" fontId="12" fillId="13" borderId="0" xfId="0" applyFont="1" applyFill="1"/>
    <xf numFmtId="0" fontId="12" fillId="14" borderId="0" xfId="0" applyFont="1" applyFill="1"/>
    <xf numFmtId="0" fontId="12" fillId="12" borderId="0" xfId="0" applyFont="1" applyFill="1"/>
    <xf numFmtId="0" fontId="61" fillId="15" borderId="0" xfId="0" applyFont="1" applyFill="1" applyAlignment="1">
      <alignment horizontal="center"/>
    </xf>
    <xf numFmtId="0" fontId="12" fillId="0" borderId="0" xfId="0" applyFont="1" applyAlignment="1">
      <alignment horizontal="center" vertical="center"/>
    </xf>
    <xf numFmtId="0" fontId="12" fillId="16" borderId="0" xfId="0" applyFont="1" applyFill="1"/>
    <xf numFmtId="0" fontId="12" fillId="16" borderId="0" xfId="0" applyFont="1" applyFill="1" applyAlignment="1">
      <alignment horizontal="center" vertical="center"/>
    </xf>
    <xf numFmtId="1" fontId="17" fillId="7" borderId="10" xfId="0" applyNumberFormat="1" applyFont="1" applyFill="1" applyBorder="1" applyAlignment="1">
      <alignment horizontal="center"/>
    </xf>
    <xf numFmtId="0" fontId="17" fillId="0" borderId="0" xfId="0" applyFont="1" applyAlignment="1">
      <alignment horizontal="left"/>
    </xf>
    <xf numFmtId="0" fontId="36" fillId="16" borderId="0" xfId="0" applyFont="1" applyFill="1" applyAlignment="1">
      <alignment vertical="center"/>
    </xf>
    <xf numFmtId="0" fontId="36" fillId="16" borderId="0" xfId="0" applyFont="1" applyFill="1" applyAlignment="1">
      <alignment horizontal="center"/>
    </xf>
    <xf numFmtId="0" fontId="36" fillId="16" borderId="0" xfId="0" applyFont="1" applyFill="1"/>
    <xf numFmtId="1" fontId="12" fillId="16" borderId="0" xfId="0" applyNumberFormat="1" applyFont="1" applyFill="1"/>
    <xf numFmtId="0" fontId="12" fillId="0" borderId="0" xfId="0" applyFont="1" applyAlignment="1">
      <alignment wrapText="1"/>
    </xf>
    <xf numFmtId="1" fontId="36" fillId="16" borderId="0" xfId="0" applyNumberFormat="1" applyFont="1" applyFill="1"/>
    <xf numFmtId="0" fontId="12" fillId="0" borderId="0" xfId="0" applyFont="1" applyProtection="1">
      <protection hidden="1"/>
    </xf>
    <xf numFmtId="4" fontId="12" fillId="0" borderId="0" xfId="1" applyNumberFormat="1" applyFont="1" applyBorder="1" applyProtection="1">
      <protection locked="0"/>
    </xf>
    <xf numFmtId="43" fontId="60" fillId="0" borderId="0" xfId="0" applyNumberFormat="1" applyFont="1" applyProtection="1">
      <protection locked="0"/>
    </xf>
    <xf numFmtId="0" fontId="12" fillId="0" borderId="0" xfId="0" applyFont="1" applyProtection="1">
      <protection locked="0"/>
    </xf>
    <xf numFmtId="0" fontId="46" fillId="3" borderId="0" xfId="0" applyFont="1" applyFill="1"/>
    <xf numFmtId="0" fontId="46" fillId="0" borderId="0" xfId="0" applyFont="1"/>
    <xf numFmtId="0" fontId="12" fillId="0" borderId="0" xfId="0" applyFont="1" applyAlignment="1">
      <alignment vertical="center"/>
    </xf>
    <xf numFmtId="0" fontId="17" fillId="0" borderId="0" xfId="0" applyFont="1" applyAlignment="1">
      <alignment wrapText="1"/>
    </xf>
    <xf numFmtId="0" fontId="42" fillId="16" borderId="0" xfId="0" applyFont="1" applyFill="1"/>
    <xf numFmtId="1" fontId="42" fillId="16" borderId="0" xfId="0" applyNumberFormat="1" applyFont="1" applyFill="1"/>
    <xf numFmtId="0" fontId="6" fillId="16" borderId="0" xfId="0" applyFont="1" applyFill="1"/>
    <xf numFmtId="0" fontId="7" fillId="16" borderId="0" xfId="0" applyFont="1" applyFill="1"/>
    <xf numFmtId="0" fontId="46" fillId="16" borderId="0" xfId="0" applyFont="1" applyFill="1"/>
    <xf numFmtId="0" fontId="17" fillId="16" borderId="0" xfId="0" applyFont="1" applyFill="1" applyAlignment="1">
      <alignment wrapText="1"/>
    </xf>
    <xf numFmtId="0" fontId="12" fillId="16" borderId="0" xfId="0" applyFont="1" applyFill="1" applyAlignment="1">
      <alignment horizontal="left"/>
    </xf>
    <xf numFmtId="0" fontId="12" fillId="16" borderId="0" xfId="0" applyFont="1" applyFill="1" applyAlignment="1">
      <alignment horizontal="left" vertical="center"/>
    </xf>
    <xf numFmtId="0" fontId="46" fillId="16" borderId="0" xfId="0" applyFont="1" applyFill="1" applyAlignment="1">
      <alignment vertical="center"/>
    </xf>
    <xf numFmtId="0" fontId="10" fillId="16" borderId="0" xfId="0" applyFont="1" applyFill="1"/>
    <xf numFmtId="0" fontId="14" fillId="16" borderId="0" xfId="0" applyFont="1" applyFill="1"/>
    <xf numFmtId="1" fontId="6" fillId="0" borderId="0" xfId="0" applyNumberFormat="1" applyFont="1"/>
    <xf numFmtId="1" fontId="0" fillId="0" borderId="0" xfId="0" applyNumberFormat="1" applyProtection="1">
      <protection hidden="1"/>
    </xf>
    <xf numFmtId="170" fontId="0" fillId="0" borderId="0" xfId="0" applyNumberFormat="1"/>
    <xf numFmtId="5" fontId="40" fillId="0" borderId="0" xfId="3" applyNumberFormat="1" applyFont="1" applyFill="1"/>
    <xf numFmtId="5" fontId="0" fillId="0" borderId="0" xfId="0" applyNumberFormat="1"/>
    <xf numFmtId="0" fontId="12" fillId="0" borderId="0" xfId="0" quotePrefix="1" applyFont="1" applyAlignment="1">
      <alignment horizontal="left"/>
    </xf>
    <xf numFmtId="170" fontId="0" fillId="10" borderId="0" xfId="0" applyNumberFormat="1" applyFill="1"/>
    <xf numFmtId="5" fontId="40" fillId="10" borderId="0" xfId="3" applyNumberFormat="1" applyFont="1" applyFill="1"/>
    <xf numFmtId="0" fontId="0" fillId="0" borderId="0" xfId="0" quotePrefix="1"/>
    <xf numFmtId="5" fontId="0" fillId="0" borderId="0" xfId="0" applyNumberFormat="1" applyProtection="1">
      <protection hidden="1"/>
    </xf>
    <xf numFmtId="0" fontId="2" fillId="0" borderId="15" xfId="0" applyFont="1" applyBorder="1" applyAlignment="1">
      <alignment horizontal="center" vertical="center"/>
    </xf>
    <xf numFmtId="0" fontId="2" fillId="0" borderId="46" xfId="0" applyFont="1" applyBorder="1" applyAlignment="1">
      <alignment horizontal="center" vertical="center"/>
    </xf>
    <xf numFmtId="0" fontId="12" fillId="0" borderId="24" xfId="0" applyFont="1" applyBorder="1" applyAlignment="1">
      <alignment horizontal="center" vertical="center"/>
    </xf>
    <xf numFmtId="0" fontId="12" fillId="0" borderId="44" xfId="0" applyFont="1" applyBorder="1" applyAlignment="1">
      <alignment horizontal="center" vertical="center"/>
    </xf>
    <xf numFmtId="172" fontId="12" fillId="0" borderId="38" xfId="1" applyNumberFormat="1" applyFont="1" applyBorder="1" applyAlignment="1" applyProtection="1">
      <alignment horizontal="center" vertical="center"/>
    </xf>
    <xf numFmtId="43" fontId="12" fillId="0" borderId="45" xfId="1" applyFont="1" applyBorder="1" applyAlignment="1" applyProtection="1">
      <alignment horizontal="center" vertical="center"/>
    </xf>
    <xf numFmtId="0" fontId="2" fillId="0" borderId="0" xfId="7" applyFont="1"/>
    <xf numFmtId="0" fontId="17" fillId="0" borderId="0" xfId="7" applyFont="1" applyAlignment="1">
      <alignment vertical="center" wrapText="1"/>
    </xf>
    <xf numFmtId="0" fontId="2" fillId="0" borderId="0" xfId="7" applyFont="1" applyAlignment="1">
      <alignment horizontal="left" vertical="center" wrapText="1"/>
    </xf>
    <xf numFmtId="9" fontId="2" fillId="0" borderId="0" xfId="7" applyNumberFormat="1" applyFont="1" applyAlignment="1">
      <alignment horizontal="left" vertical="center" wrapText="1"/>
    </xf>
    <xf numFmtId="0" fontId="13" fillId="0" borderId="23" xfId="0" applyFont="1" applyBorder="1"/>
    <xf numFmtId="0" fontId="12" fillId="0" borderId="27" xfId="0" applyFont="1" applyBorder="1"/>
    <xf numFmtId="0" fontId="17" fillId="11" borderId="27" xfId="0" applyFont="1" applyFill="1" applyBorder="1"/>
    <xf numFmtId="0" fontId="17" fillId="11" borderId="29" xfId="0" applyFont="1" applyFill="1" applyBorder="1"/>
    <xf numFmtId="0" fontId="12" fillId="0" borderId="25" xfId="0" applyFont="1" applyBorder="1"/>
    <xf numFmtId="43" fontId="12" fillId="0" borderId="0" xfId="1" applyFont="1" applyBorder="1" applyProtection="1"/>
    <xf numFmtId="0" fontId="12" fillId="0" borderId="30" xfId="0" applyFont="1" applyBorder="1"/>
    <xf numFmtId="43" fontId="60" fillId="0" borderId="30" xfId="0" applyNumberFormat="1" applyFont="1" applyBorder="1" applyProtection="1">
      <protection locked="0"/>
    </xf>
    <xf numFmtId="0" fontId="60" fillId="0" borderId="30" xfId="0" applyFont="1" applyBorder="1" applyProtection="1">
      <protection locked="0"/>
    </xf>
    <xf numFmtId="0" fontId="12" fillId="0" borderId="26" xfId="0" applyFont="1" applyBorder="1"/>
    <xf numFmtId="0" fontId="12" fillId="0" borderId="28" xfId="0" applyFont="1" applyBorder="1" applyProtection="1">
      <protection locked="0"/>
    </xf>
    <xf numFmtId="0" fontId="12" fillId="0" borderId="31" xfId="0" applyFont="1" applyBorder="1" applyProtection="1">
      <protection locked="0"/>
    </xf>
    <xf numFmtId="0" fontId="12" fillId="0" borderId="23" xfId="0" applyFont="1" applyBorder="1"/>
    <xf numFmtId="43" fontId="60" fillId="0" borderId="27" xfId="0" applyNumberFormat="1" applyFont="1" applyBorder="1" applyProtection="1">
      <protection locked="0"/>
    </xf>
    <xf numFmtId="0" fontId="12" fillId="0" borderId="29" xfId="0" applyFont="1" applyBorder="1"/>
    <xf numFmtId="168" fontId="12" fillId="0" borderId="0" xfId="0" applyNumberFormat="1" applyFont="1"/>
    <xf numFmtId="0" fontId="12" fillId="0" borderId="28" xfId="0" applyFont="1" applyBorder="1"/>
    <xf numFmtId="0" fontId="2" fillId="0" borderId="31" xfId="0" applyFont="1" applyBorder="1" applyProtection="1">
      <protection locked="0"/>
    </xf>
    <xf numFmtId="0" fontId="2" fillId="0" borderId="0" xfId="0" applyFont="1"/>
    <xf numFmtId="0" fontId="17" fillId="0" borderId="0" xfId="7" applyFont="1"/>
    <xf numFmtId="0" fontId="25" fillId="0" borderId="0" xfId="7" applyFont="1"/>
    <xf numFmtId="0" fontId="65" fillId="0" borderId="0" xfId="7"/>
    <xf numFmtId="0" fontId="25" fillId="0" borderId="0" xfId="7" applyFont="1" applyAlignment="1">
      <alignment vertical="center" wrapText="1"/>
    </xf>
    <xf numFmtId="0" fontId="17" fillId="0" borderId="0" xfId="7" applyFont="1" applyAlignment="1">
      <alignment horizontal="left" vertical="center" wrapText="1"/>
    </xf>
    <xf numFmtId="0" fontId="2" fillId="0" borderId="0" xfId="7" applyFont="1" applyAlignment="1">
      <alignment wrapText="1"/>
    </xf>
    <xf numFmtId="0" fontId="17" fillId="0" borderId="0" xfId="7" applyFont="1" applyAlignment="1">
      <alignment wrapText="1"/>
    </xf>
    <xf numFmtId="0" fontId="60" fillId="0" borderId="0" xfId="7" applyFont="1"/>
    <xf numFmtId="0" fontId="60" fillId="0" borderId="0" xfId="7" applyFont="1" applyAlignment="1">
      <alignment wrapText="1"/>
    </xf>
    <xf numFmtId="173" fontId="0" fillId="0" borderId="0" xfId="8" applyNumberFormat="1" applyFont="1" applyBorder="1" applyAlignment="1"/>
    <xf numFmtId="0" fontId="2" fillId="10" borderId="0" xfId="7" applyFont="1" applyFill="1" applyAlignment="1">
      <alignment wrapText="1"/>
    </xf>
    <xf numFmtId="0" fontId="2" fillId="0" borderId="0" xfId="7" applyFont="1" applyAlignment="1">
      <alignment vertical="center" wrapText="1"/>
    </xf>
    <xf numFmtId="0" fontId="17" fillId="0" borderId="0" xfId="7" applyFont="1" applyAlignment="1">
      <alignment horizontal="center" wrapText="1"/>
    </xf>
    <xf numFmtId="0" fontId="67" fillId="0" borderId="0" xfId="7" applyFont="1"/>
    <xf numFmtId="0" fontId="17" fillId="0" borderId="0" xfId="7" applyFont="1" applyAlignment="1">
      <alignment horizontal="left" wrapText="1"/>
    </xf>
    <xf numFmtId="0" fontId="0" fillId="0" borderId="0" xfId="0" applyAlignment="1">
      <alignment wrapText="1"/>
    </xf>
    <xf numFmtId="0" fontId="67" fillId="0" borderId="0" xfId="0" applyFont="1" applyAlignment="1">
      <alignment wrapText="1"/>
    </xf>
    <xf numFmtId="0" fontId="2" fillId="0" borderId="0" xfId="7" applyFont="1" applyAlignment="1">
      <alignment horizontal="left" vertical="center"/>
    </xf>
    <xf numFmtId="0" fontId="0" fillId="0" borderId="0" xfId="0" applyAlignment="1">
      <alignment horizontal="left" wrapText="1"/>
    </xf>
    <xf numFmtId="0" fontId="68" fillId="0" borderId="0" xfId="0" applyFont="1"/>
    <xf numFmtId="0" fontId="68" fillId="0" borderId="0" xfId="0" applyFont="1" applyAlignment="1">
      <alignment horizontal="left" vertical="center" wrapText="1"/>
    </xf>
    <xf numFmtId="0" fontId="69" fillId="0" borderId="0" xfId="0" applyFont="1"/>
    <xf numFmtId="0" fontId="70" fillId="0" borderId="0" xfId="0" applyFont="1"/>
    <xf numFmtId="0" fontId="66" fillId="0" borderId="0" xfId="0" applyFont="1"/>
    <xf numFmtId="0" fontId="66" fillId="0" borderId="0" xfId="0" applyFont="1" applyAlignment="1">
      <alignment wrapText="1"/>
    </xf>
    <xf numFmtId="0" fontId="66" fillId="0" borderId="0" xfId="0" applyFont="1" applyAlignment="1">
      <alignment vertical="center" wrapText="1"/>
    </xf>
    <xf numFmtId="0" fontId="68" fillId="0" borderId="0" xfId="0" applyFont="1" applyAlignment="1">
      <alignment vertical="top" wrapText="1"/>
    </xf>
    <xf numFmtId="0" fontId="68" fillId="0" borderId="0" xfId="0" applyFont="1" applyAlignment="1">
      <alignment wrapText="1"/>
    </xf>
    <xf numFmtId="0" fontId="2" fillId="17" borderId="0" xfId="0" applyFont="1" applyFill="1" applyAlignment="1">
      <alignment horizontal="left" vertical="center" wrapText="1"/>
    </xf>
    <xf numFmtId="0" fontId="72" fillId="0" borderId="0" xfId="0" applyFont="1"/>
    <xf numFmtId="0" fontId="71" fillId="0" borderId="0" xfId="0" applyFont="1"/>
    <xf numFmtId="0" fontId="75" fillId="17" borderId="0" xfId="0" applyFont="1" applyFill="1" applyAlignment="1">
      <alignment horizontal="left" vertical="center" wrapText="1"/>
    </xf>
    <xf numFmtId="0" fontId="2" fillId="17" borderId="0" xfId="0" applyFont="1" applyFill="1"/>
    <xf numFmtId="0" fontId="2" fillId="0" borderId="0" xfId="0" applyFont="1" applyAlignment="1">
      <alignment vertical="center"/>
    </xf>
    <xf numFmtId="0" fontId="66" fillId="0" borderId="0" xfId="0" applyFont="1" applyAlignment="1">
      <alignment vertical="center"/>
    </xf>
    <xf numFmtId="0" fontId="68" fillId="0" borderId="0" xfId="0" applyFont="1" applyAlignment="1">
      <alignment vertical="top"/>
    </xf>
    <xf numFmtId="0" fontId="68" fillId="0" borderId="0" xfId="0" applyFont="1" applyAlignment="1">
      <alignment horizontal="left" vertical="center"/>
    </xf>
    <xf numFmtId="0" fontId="2" fillId="17" borderId="0" xfId="0" applyFont="1" applyFill="1" applyAlignment="1">
      <alignment vertical="center" wrapText="1"/>
    </xf>
    <xf numFmtId="0" fontId="2" fillId="17" borderId="0" xfId="0" applyFont="1" applyFill="1" applyAlignment="1">
      <alignment vertical="top" wrapText="1"/>
    </xf>
    <xf numFmtId="0" fontId="77" fillId="0" borderId="0" xfId="0" applyFont="1"/>
    <xf numFmtId="0" fontId="25" fillId="0" borderId="0" xfId="0" applyFont="1"/>
    <xf numFmtId="0" fontId="17" fillId="0" borderId="0" xfId="0" applyFont="1" applyAlignment="1">
      <alignment vertical="top" wrapText="1"/>
    </xf>
    <xf numFmtId="0" fontId="17"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right" vertical="center"/>
    </xf>
    <xf numFmtId="0" fontId="17" fillId="0" borderId="0" xfId="0" applyFont="1" applyAlignment="1">
      <alignment horizontal="right"/>
    </xf>
    <xf numFmtId="0" fontId="78" fillId="0" borderId="0" xfId="0" applyFont="1"/>
    <xf numFmtId="0" fontId="79" fillId="17" borderId="0" xfId="0" applyFont="1" applyFill="1" applyAlignment="1">
      <alignment horizontal="left" vertical="center" wrapText="1"/>
    </xf>
    <xf numFmtId="0" fontId="80" fillId="0" borderId="0" xfId="0" applyFont="1"/>
    <xf numFmtId="0" fontId="60" fillId="0" borderId="0" xfId="0" applyFont="1" applyAlignment="1">
      <alignment wrapText="1"/>
    </xf>
    <xf numFmtId="0" fontId="82" fillId="16" borderId="0" xfId="0" applyFont="1" applyFill="1" applyAlignment="1">
      <alignment horizontal="center"/>
    </xf>
    <xf numFmtId="0" fontId="83" fillId="16" borderId="0" xfId="0" applyFont="1" applyFill="1" applyAlignment="1">
      <alignment horizontal="center"/>
    </xf>
    <xf numFmtId="0" fontId="83" fillId="9" borderId="0" xfId="0" applyFont="1" applyFill="1" applyAlignment="1">
      <alignment horizontal="center"/>
    </xf>
    <xf numFmtId="0" fontId="82" fillId="0" borderId="0" xfId="0" applyFont="1" applyAlignment="1">
      <alignment horizontal="center"/>
    </xf>
    <xf numFmtId="0" fontId="0" fillId="2" borderId="0" xfId="0" applyFill="1" applyAlignment="1">
      <alignment wrapText="1"/>
    </xf>
    <xf numFmtId="0" fontId="63" fillId="0" borderId="0" xfId="6" applyFont="1"/>
    <xf numFmtId="0" fontId="63" fillId="0" borderId="0" xfId="6" applyFont="1" applyAlignment="1">
      <alignment vertical="center"/>
    </xf>
    <xf numFmtId="0" fontId="2" fillId="0" borderId="0" xfId="0" applyFont="1" applyAlignment="1">
      <alignment horizontal="right"/>
    </xf>
    <xf numFmtId="0" fontId="2" fillId="13" borderId="0" xfId="0" applyFont="1" applyFill="1" applyAlignment="1">
      <alignment horizontal="right"/>
    </xf>
    <xf numFmtId="0" fontId="2" fillId="14" borderId="0" xfId="0" applyFont="1" applyFill="1" applyAlignment="1">
      <alignment horizontal="right"/>
    </xf>
    <xf numFmtId="0" fontId="2" fillId="12" borderId="0" xfId="0" applyFont="1" applyFill="1" applyAlignment="1">
      <alignment horizontal="right"/>
    </xf>
    <xf numFmtId="0" fontId="2" fillId="0" borderId="34" xfId="6" applyFont="1" applyBorder="1" applyAlignment="1">
      <alignment horizontal="right" vertical="center" wrapText="1"/>
    </xf>
    <xf numFmtId="43" fontId="2" fillId="13" borderId="0" xfId="0" applyNumberFormat="1" applyFont="1" applyFill="1" applyAlignment="1">
      <alignment horizontal="center"/>
    </xf>
    <xf numFmtId="43" fontId="2" fillId="14" borderId="0" xfId="0" applyNumberFormat="1" applyFont="1" applyFill="1" applyAlignment="1">
      <alignment horizontal="center"/>
    </xf>
    <xf numFmtId="0" fontId="2" fillId="10" borderId="0" xfId="0" applyFont="1" applyFill="1"/>
    <xf numFmtId="0" fontId="42" fillId="16" borderId="0" xfId="0" applyFont="1" applyFill="1" applyAlignment="1">
      <alignment horizontal="right"/>
    </xf>
    <xf numFmtId="0" fontId="42" fillId="0" borderId="0" xfId="0" applyFont="1" applyAlignment="1">
      <alignment horizontal="left"/>
    </xf>
    <xf numFmtId="0" fontId="42" fillId="0" borderId="0" xfId="0" quotePrefix="1" applyFont="1"/>
    <xf numFmtId="0" fontId="43" fillId="0" borderId="0" xfId="0" applyFont="1"/>
    <xf numFmtId="167" fontId="42" fillId="0" borderId="0" xfId="0" applyNumberFormat="1" applyFont="1"/>
    <xf numFmtId="166" fontId="42" fillId="0" borderId="0" xfId="0" applyNumberFormat="1" applyFont="1"/>
    <xf numFmtId="43" fontId="42" fillId="0" borderId="0" xfId="1" applyFont="1" applyFill="1" applyProtection="1"/>
    <xf numFmtId="1" fontId="42" fillId="0" borderId="0" xfId="0" applyNumberFormat="1" applyFont="1"/>
    <xf numFmtId="0" fontId="42" fillId="0" borderId="0" xfId="0" applyFont="1" applyAlignment="1">
      <alignment horizontal="right"/>
    </xf>
    <xf numFmtId="2" fontId="42" fillId="0" borderId="0" xfId="0" applyNumberFormat="1" applyFont="1"/>
    <xf numFmtId="170" fontId="42" fillId="0" borderId="0" xfId="0" applyNumberFormat="1" applyFont="1"/>
    <xf numFmtId="0" fontId="66" fillId="0" borderId="23" xfId="0" applyFont="1" applyBorder="1" applyAlignment="1">
      <alignment vertical="center" wrapText="1"/>
    </xf>
    <xf numFmtId="0" fontId="66" fillId="0" borderId="29" xfId="0" applyFont="1" applyBorder="1" applyAlignment="1">
      <alignment vertical="center" wrapText="1"/>
    </xf>
    <xf numFmtId="0" fontId="0" fillId="0" borderId="25" xfId="0" applyBorder="1"/>
    <xf numFmtId="0" fontId="0" fillId="0" borderId="30" xfId="0" applyBorder="1"/>
    <xf numFmtId="0" fontId="67" fillId="0" borderId="0" xfId="0" applyFont="1"/>
    <xf numFmtId="0" fontId="12" fillId="0" borderId="0" xfId="0" applyFont="1" applyAlignment="1">
      <alignment horizontal="center"/>
    </xf>
    <xf numFmtId="175" fontId="42" fillId="0" borderId="0" xfId="1" applyNumberFormat="1" applyFont="1" applyFill="1" applyProtection="1"/>
    <xf numFmtId="0" fontId="2" fillId="3" borderId="0" xfId="0" applyFont="1" applyFill="1"/>
    <xf numFmtId="0" fontId="42" fillId="16" borderId="0" xfId="0" applyFont="1" applyFill="1" applyAlignment="1">
      <alignment vertical="center"/>
    </xf>
    <xf numFmtId="0" fontId="42" fillId="0" borderId="0" xfId="0" applyFont="1" applyAlignment="1">
      <alignment vertical="center"/>
    </xf>
    <xf numFmtId="0" fontId="43" fillId="0" borderId="0" xfId="0" applyFont="1" applyAlignment="1">
      <alignment vertical="center"/>
    </xf>
    <xf numFmtId="1" fontId="42" fillId="18" borderId="0" xfId="0" applyNumberFormat="1" applyFont="1" applyFill="1" applyAlignment="1">
      <alignment horizontal="left"/>
    </xf>
    <xf numFmtId="0" fontId="54" fillId="0" borderId="0" xfId="0" applyFont="1"/>
    <xf numFmtId="0" fontId="12" fillId="0" borderId="28" xfId="0" applyFont="1" applyBorder="1" applyAlignment="1">
      <alignment horizontal="left" vertical="center" wrapText="1"/>
    </xf>
    <xf numFmtId="0" fontId="12" fillId="0" borderId="31" xfId="0" applyFont="1" applyBorder="1" applyAlignment="1">
      <alignment horizontal="left" vertical="center" wrapText="1"/>
    </xf>
    <xf numFmtId="0" fontId="27" fillId="0" borderId="0" xfId="0" applyFont="1"/>
    <xf numFmtId="0" fontId="11" fillId="0" borderId="0" xfId="0" applyFont="1"/>
    <xf numFmtId="0" fontId="12" fillId="0" borderId="0" xfId="0" applyFont="1" applyAlignment="1">
      <alignment horizontal="right" vertical="center"/>
    </xf>
    <xf numFmtId="0" fontId="3" fillId="0" borderId="0" xfId="4" applyFill="1" applyBorder="1" applyAlignment="1" applyProtection="1">
      <alignment vertical="center"/>
    </xf>
    <xf numFmtId="0" fontId="28" fillId="0" borderId="0" xfId="0" applyFont="1"/>
    <xf numFmtId="1" fontId="17" fillId="0" borderId="0" xfId="0" applyNumberFormat="1" applyFont="1"/>
    <xf numFmtId="0" fontId="82" fillId="0" borderId="79" xfId="0" applyFont="1" applyBorder="1" applyAlignment="1">
      <alignment horizontal="center"/>
    </xf>
    <xf numFmtId="0" fontId="59" fillId="0" borderId="0" xfId="0" applyFont="1" applyAlignment="1">
      <alignment horizontal="right"/>
    </xf>
    <xf numFmtId="0" fontId="29" fillId="0" borderId="0" xfId="0" applyFont="1" applyAlignment="1">
      <alignment horizontal="right"/>
    </xf>
    <xf numFmtId="0" fontId="12" fillId="0" borderId="0" xfId="0" applyFont="1" applyAlignment="1">
      <alignment horizontal="center" wrapText="1"/>
    </xf>
    <xf numFmtId="0" fontId="82" fillId="0" borderId="78" xfId="0" applyFont="1" applyBorder="1" applyAlignment="1">
      <alignment horizontal="center" vertical="center" textRotation="90"/>
    </xf>
    <xf numFmtId="0" fontId="82" fillId="0" borderId="79" xfId="0" applyFont="1" applyBorder="1" applyAlignment="1">
      <alignment horizontal="center" textRotation="90"/>
    </xf>
    <xf numFmtId="0" fontId="17" fillId="0" borderId="16" xfId="0" applyFont="1" applyBorder="1"/>
    <xf numFmtId="1" fontId="17" fillId="0" borderId="16" xfId="0" applyNumberFormat="1" applyFont="1" applyBorder="1"/>
    <xf numFmtId="0" fontId="12" fillId="0" borderId="0" xfId="0" applyFont="1" applyAlignment="1">
      <alignment horizontal="left"/>
    </xf>
    <xf numFmtId="0" fontId="2" fillId="0" borderId="0" xfId="0" applyFont="1" applyAlignment="1">
      <alignment horizontal="left"/>
    </xf>
    <xf numFmtId="0" fontId="2" fillId="0" borderId="0" xfId="0" applyFont="1" applyAlignment="1">
      <alignment horizontal="center"/>
    </xf>
    <xf numFmtId="0" fontId="3" fillId="0" borderId="0" xfId="4" applyFill="1" applyBorder="1" applyAlignment="1" applyProtection="1">
      <alignment horizontal="right"/>
    </xf>
    <xf numFmtId="1" fontId="13" fillId="0" borderId="76" xfId="0" applyNumberFormat="1" applyFont="1" applyBorder="1" applyAlignment="1">
      <alignment horizontal="center" vertical="center"/>
    </xf>
    <xf numFmtId="2" fontId="12" fillId="0" borderId="0" xfId="0" applyNumberFormat="1" applyFont="1"/>
    <xf numFmtId="0" fontId="11" fillId="0" borderId="0" xfId="0" applyFont="1" applyAlignment="1" applyProtection="1">
      <alignment horizontal="left"/>
      <protection hidden="1"/>
    </xf>
    <xf numFmtId="1" fontId="30" fillId="0" borderId="0" xfId="0" applyNumberFormat="1" applyFont="1" applyAlignment="1">
      <alignment horizontal="left"/>
    </xf>
    <xf numFmtId="2" fontId="12" fillId="0" borderId="0" xfId="0" applyNumberFormat="1" applyFont="1" applyProtection="1">
      <protection hidden="1"/>
    </xf>
    <xf numFmtId="1" fontId="30" fillId="0" borderId="0" xfId="0" applyNumberFormat="1" applyFont="1"/>
    <xf numFmtId="0" fontId="90" fillId="0" borderId="0" xfId="0" applyFont="1" applyAlignment="1">
      <alignment vertical="center"/>
    </xf>
    <xf numFmtId="2" fontId="27" fillId="0" borderId="0" xfId="0" applyNumberFormat="1" applyFont="1" applyAlignment="1">
      <alignment horizontal="center"/>
    </xf>
    <xf numFmtId="1" fontId="31" fillId="0" borderId="0" xfId="0" applyNumberFormat="1" applyFont="1" applyAlignment="1">
      <alignment horizontal="left"/>
    </xf>
    <xf numFmtId="0" fontId="19" fillId="0" borderId="0" xfId="0" applyFont="1" applyAlignment="1" applyProtection="1">
      <alignment horizontal="center" vertical="center"/>
      <protection hidden="1"/>
    </xf>
    <xf numFmtId="0" fontId="21" fillId="0" borderId="0" xfId="0" applyFont="1" applyAlignment="1">
      <alignment horizontal="center" vertical="center"/>
    </xf>
    <xf numFmtId="0" fontId="11" fillId="0" borderId="0" xfId="0" quotePrefix="1" applyFont="1"/>
    <xf numFmtId="2" fontId="12" fillId="0" borderId="0" xfId="0" applyNumberFormat="1" applyFont="1" applyAlignment="1">
      <alignment horizontal="right"/>
    </xf>
    <xf numFmtId="2" fontId="13" fillId="0" borderId="0" xfId="0" applyNumberFormat="1" applyFont="1" applyAlignment="1">
      <alignment vertical="center" wrapText="1"/>
    </xf>
    <xf numFmtId="0" fontId="90" fillId="0" borderId="0" xfId="0" applyFont="1"/>
    <xf numFmtId="1" fontId="31" fillId="0" borderId="0" xfId="0" applyNumberFormat="1" applyFont="1" applyAlignment="1">
      <alignment horizontal="right"/>
    </xf>
    <xf numFmtId="2" fontId="17" fillId="0" borderId="0" xfId="0" applyNumberFormat="1" applyFont="1" applyAlignment="1">
      <alignment horizontal="right"/>
    </xf>
    <xf numFmtId="2" fontId="19" fillId="0" borderId="0" xfId="0" applyNumberFormat="1" applyFont="1" applyAlignment="1" applyProtection="1">
      <alignment horizontal="center" vertical="center"/>
      <protection hidden="1"/>
    </xf>
    <xf numFmtId="0" fontId="89" fillId="0" borderId="0" xfId="0" applyFont="1" applyAlignment="1" applyProtection="1">
      <alignment horizontal="left"/>
      <protection hidden="1"/>
    </xf>
    <xf numFmtId="0" fontId="89" fillId="0" borderId="0" xfId="0" quotePrefix="1" applyFont="1" applyAlignment="1" applyProtection="1">
      <alignment horizontal="left"/>
      <protection hidden="1"/>
    </xf>
    <xf numFmtId="2" fontId="17" fillId="0" borderId="0" xfId="0" applyNumberFormat="1" applyFont="1"/>
    <xf numFmtId="1" fontId="31" fillId="0" borderId="0" xfId="0" applyNumberFormat="1" applyFont="1"/>
    <xf numFmtId="0" fontId="11" fillId="0" borderId="0" xfId="0" quotePrefix="1" applyFont="1" applyAlignment="1" applyProtection="1">
      <alignment horizontal="left"/>
      <protection hidden="1"/>
    </xf>
    <xf numFmtId="3" fontId="17" fillId="0" borderId="0" xfId="0" applyNumberFormat="1" applyFont="1"/>
    <xf numFmtId="0" fontId="11" fillId="0" borderId="0" xfId="0" applyFont="1" applyProtection="1">
      <protection hidden="1"/>
    </xf>
    <xf numFmtId="0" fontId="89" fillId="0" borderId="0" xfId="0" applyFont="1" applyProtection="1">
      <protection hidden="1"/>
    </xf>
    <xf numFmtId="0" fontId="13" fillId="0" borderId="0" xfId="0" applyFont="1" applyAlignment="1">
      <alignment vertical="center" wrapText="1"/>
    </xf>
    <xf numFmtId="4" fontId="17" fillId="0" borderId="0" xfId="0" applyNumberFormat="1" applyFont="1"/>
    <xf numFmtId="0" fontId="12" fillId="0" borderId="0" xfId="0" quotePrefix="1" applyFont="1" applyAlignment="1">
      <alignment horizontal="center"/>
    </xf>
    <xf numFmtId="166" fontId="12" fillId="0" borderId="0" xfId="0" applyNumberFormat="1" applyFont="1"/>
    <xf numFmtId="166" fontId="12" fillId="0" borderId="76" xfId="0" applyNumberFormat="1" applyFont="1" applyBorder="1" applyProtection="1">
      <protection locked="0"/>
    </xf>
    <xf numFmtId="1" fontId="34" fillId="0" borderId="0" xfId="0" applyNumberFormat="1" applyFont="1"/>
    <xf numFmtId="2" fontId="17" fillId="0" borderId="0" xfId="0" applyNumberFormat="1" applyFont="1" applyAlignment="1">
      <alignment horizontal="left"/>
    </xf>
    <xf numFmtId="0" fontId="35" fillId="0" borderId="0" xfId="0" applyFont="1" applyAlignment="1">
      <alignment vertical="center"/>
    </xf>
    <xf numFmtId="0" fontId="35" fillId="0" borderId="0" xfId="0" applyFont="1" applyAlignment="1">
      <alignment horizontal="right" vertical="center"/>
    </xf>
    <xf numFmtId="1" fontId="35" fillId="0" borderId="0" xfId="0" applyNumberFormat="1" applyFont="1" applyAlignment="1">
      <alignment horizontal="right" vertical="center"/>
    </xf>
    <xf numFmtId="0" fontId="36" fillId="0" borderId="0" xfId="0" quotePrefix="1" applyFont="1" applyAlignment="1">
      <alignment vertical="center"/>
    </xf>
    <xf numFmtId="0" fontId="83" fillId="0" borderId="79" xfId="0" applyFont="1" applyBorder="1" applyAlignment="1">
      <alignment horizontal="center" vertical="center"/>
    </xf>
    <xf numFmtId="1" fontId="45" fillId="0" borderId="0" xfId="0" applyNumberFormat="1" applyFont="1" applyAlignment="1">
      <alignment horizontal="center" vertical="center"/>
    </xf>
    <xf numFmtId="0" fontId="83" fillId="0" borderId="79" xfId="0" applyFont="1" applyBorder="1" applyAlignment="1">
      <alignment horizontal="center"/>
    </xf>
    <xf numFmtId="0" fontId="36" fillId="0" borderId="0" xfId="0" applyFont="1" applyAlignment="1">
      <alignment horizontal="center" vertical="center"/>
    </xf>
    <xf numFmtId="0" fontId="35" fillId="0" borderId="0" xfId="0" applyFont="1" applyAlignment="1">
      <alignment horizontal="center" vertical="center"/>
    </xf>
    <xf numFmtId="1" fontId="35" fillId="0" borderId="0" xfId="0" applyNumberFormat="1" applyFont="1" applyAlignment="1">
      <alignment horizontal="center" vertical="center"/>
    </xf>
    <xf numFmtId="0" fontId="36" fillId="0" borderId="0" xfId="0" quotePrefix="1" applyFont="1" applyAlignment="1">
      <alignment horizontal="center"/>
    </xf>
    <xf numFmtId="0" fontId="36" fillId="0" borderId="0" xfId="0" applyFont="1" applyAlignment="1">
      <alignment horizontal="left" vertical="top" wrapText="1"/>
    </xf>
    <xf numFmtId="0" fontId="36" fillId="0" borderId="0" xfId="0" applyFont="1" applyAlignment="1">
      <alignment vertical="center" wrapText="1"/>
    </xf>
    <xf numFmtId="0" fontId="35" fillId="0" borderId="0" xfId="0" applyFont="1"/>
    <xf numFmtId="1" fontId="35" fillId="0" borderId="0" xfId="0" applyNumberFormat="1" applyFont="1"/>
    <xf numFmtId="2" fontId="38" fillId="0" borderId="81" xfId="4" applyNumberFormat="1" applyFont="1" applyFill="1" applyBorder="1" applyAlignment="1" applyProtection="1">
      <alignment horizontal="left"/>
    </xf>
    <xf numFmtId="0" fontId="35" fillId="0" borderId="81" xfId="0" applyFont="1" applyBorder="1"/>
    <xf numFmtId="1" fontId="35" fillId="0" borderId="81" xfId="0" applyNumberFormat="1" applyFont="1" applyBorder="1"/>
    <xf numFmtId="0" fontId="36" fillId="0" borderId="81" xfId="0" applyFont="1" applyBorder="1"/>
    <xf numFmtId="0" fontId="83" fillId="0" borderId="82" xfId="0" applyFont="1" applyBorder="1" applyAlignment="1">
      <alignment horizontal="center"/>
    </xf>
    <xf numFmtId="168" fontId="2" fillId="21" borderId="76" xfId="0" applyNumberFormat="1" applyFont="1" applyFill="1" applyBorder="1" applyProtection="1">
      <protection locked="0"/>
    </xf>
    <xf numFmtId="0" fontId="2" fillId="0" borderId="0" xfId="0" applyFont="1" applyAlignment="1">
      <alignment horizontal="left" indent="2"/>
    </xf>
    <xf numFmtId="165" fontId="2" fillId="9" borderId="76" xfId="0" applyNumberFormat="1" applyFont="1" applyFill="1" applyBorder="1" applyProtection="1">
      <protection locked="0"/>
    </xf>
    <xf numFmtId="165" fontId="2" fillId="9" borderId="76" xfId="0" applyNumberFormat="1" applyFont="1" applyFill="1" applyBorder="1" applyAlignment="1" applyProtection="1">
      <alignment horizontal="right"/>
      <protection locked="0"/>
    </xf>
    <xf numFmtId="165" fontId="12" fillId="9" borderId="76" xfId="0" applyNumberFormat="1" applyFont="1" applyFill="1" applyBorder="1" applyProtection="1">
      <protection locked="0"/>
    </xf>
    <xf numFmtId="169" fontId="12" fillId="9" borderId="76" xfId="0" applyNumberFormat="1" applyFont="1" applyFill="1" applyBorder="1" applyProtection="1">
      <protection locked="0"/>
    </xf>
    <xf numFmtId="0" fontId="84" fillId="0" borderId="0" xfId="6" applyFont="1" applyAlignment="1">
      <alignment vertical="center"/>
    </xf>
    <xf numFmtId="0" fontId="85" fillId="0" borderId="0" xfId="6" applyFont="1" applyAlignment="1">
      <alignment horizontal="right"/>
    </xf>
    <xf numFmtId="0" fontId="13" fillId="9" borderId="9" xfId="7" applyFont="1" applyFill="1" applyBorder="1" applyAlignment="1" applyProtection="1">
      <alignment horizontal="left" vertical="center" wrapText="1"/>
      <protection locked="0"/>
    </xf>
    <xf numFmtId="0" fontId="13" fillId="9" borderId="3" xfId="7" applyFont="1" applyFill="1" applyBorder="1" applyAlignment="1" applyProtection="1">
      <alignment horizontal="left" vertical="center" wrapText="1"/>
      <protection locked="0"/>
    </xf>
    <xf numFmtId="0" fontId="13" fillId="9" borderId="5" xfId="7" applyFont="1" applyFill="1" applyBorder="1" applyAlignment="1" applyProtection="1">
      <alignment horizontal="left" vertical="center" wrapText="1"/>
      <protection locked="0"/>
    </xf>
    <xf numFmtId="168" fontId="13" fillId="19" borderId="105" xfId="0" applyNumberFormat="1" applyFont="1" applyFill="1" applyBorder="1" applyAlignment="1">
      <alignment horizontal="left" vertical="center"/>
    </xf>
    <xf numFmtId="168" fontId="13" fillId="19" borderId="105" xfId="0" applyNumberFormat="1" applyFont="1" applyFill="1" applyBorder="1" applyAlignment="1">
      <alignment vertical="center"/>
    </xf>
    <xf numFmtId="0" fontId="13" fillId="9" borderId="127" xfId="7" applyFont="1" applyFill="1" applyBorder="1" applyAlignment="1" applyProtection="1">
      <alignment horizontal="left" vertical="center" wrapText="1"/>
      <protection locked="0"/>
    </xf>
    <xf numFmtId="0" fontId="42" fillId="0" borderId="78" xfId="0" applyFont="1" applyBorder="1"/>
    <xf numFmtId="0" fontId="42" fillId="0" borderId="79" xfId="0" applyFont="1" applyBorder="1"/>
    <xf numFmtId="0" fontId="42" fillId="0" borderId="80" xfId="0" applyFont="1" applyBorder="1"/>
    <xf numFmtId="0" fontId="42" fillId="0" borderId="81" xfId="0" applyFont="1" applyBorder="1"/>
    <xf numFmtId="0" fontId="42" fillId="0" borderId="82" xfId="0" applyFont="1" applyBorder="1"/>
    <xf numFmtId="0" fontId="42" fillId="0" borderId="79" xfId="0" applyFont="1" applyBorder="1" applyAlignment="1">
      <alignment vertical="top"/>
    </xf>
    <xf numFmtId="0" fontId="42" fillId="0" borderId="78" xfId="0" applyFont="1" applyBorder="1" applyAlignment="1">
      <alignment vertical="center"/>
    </xf>
    <xf numFmtId="0" fontId="42" fillId="0" borderId="79" xfId="0" applyFont="1" applyBorder="1" applyAlignment="1">
      <alignment vertical="center"/>
    </xf>
    <xf numFmtId="0" fontId="39" fillId="0" borderId="0" xfId="0" applyFont="1" applyAlignment="1">
      <alignment horizontal="center" vertical="center"/>
    </xf>
    <xf numFmtId="0" fontId="0" fillId="0" borderId="9" xfId="0" applyBorder="1" applyAlignment="1" applyProtection="1">
      <alignment vertical="center" wrapText="1"/>
      <protection locked="0"/>
    </xf>
    <xf numFmtId="0" fontId="0" fillId="0" borderId="44" xfId="0" applyBorder="1" applyAlignment="1" applyProtection="1">
      <alignment vertical="center" wrapText="1"/>
      <protection locked="0"/>
    </xf>
    <xf numFmtId="0" fontId="58" fillId="0" borderId="0" xfId="0" applyFont="1" applyAlignment="1">
      <alignment horizontal="right"/>
    </xf>
    <xf numFmtId="0" fontId="12" fillId="0" borderId="86" xfId="0" applyFont="1" applyBorder="1"/>
    <xf numFmtId="0" fontId="12" fillId="0" borderId="2" xfId="0" applyFont="1" applyBorder="1"/>
    <xf numFmtId="0" fontId="59" fillId="0" borderId="99" xfId="0" applyFont="1" applyBorder="1" applyAlignment="1">
      <alignment horizontal="center" vertical="center" wrapText="1"/>
    </xf>
    <xf numFmtId="0" fontId="59" fillId="0" borderId="102" xfId="0" applyFont="1" applyBorder="1" applyAlignment="1">
      <alignment horizontal="center" vertical="center" wrapText="1"/>
    </xf>
    <xf numFmtId="168" fontId="48" fillId="0" borderId="42" xfId="0" quotePrefix="1" applyNumberFormat="1" applyFont="1" applyBorder="1" applyAlignment="1">
      <alignment horizontal="center" vertical="center"/>
    </xf>
    <xf numFmtId="168" fontId="17" fillId="0" borderId="103" xfId="0" applyNumberFormat="1" applyFont="1" applyBorder="1" applyAlignment="1">
      <alignment horizontal="center" vertical="center"/>
    </xf>
    <xf numFmtId="0" fontId="49" fillId="0" borderId="86" xfId="4" quotePrefix="1" applyFont="1" applyFill="1" applyBorder="1" applyAlignment="1" applyProtection="1">
      <alignment horizontal="center" vertical="center" wrapText="1" shrinkToFit="1"/>
    </xf>
    <xf numFmtId="0" fontId="49" fillId="0" borderId="2" xfId="4" quotePrefix="1" applyFont="1" applyFill="1" applyBorder="1" applyAlignment="1" applyProtection="1">
      <alignment horizontal="center" vertical="center" wrapText="1" shrinkToFit="1"/>
    </xf>
    <xf numFmtId="0" fontId="49" fillId="0" borderId="6" xfId="4" quotePrefix="1" applyFont="1" applyFill="1" applyBorder="1" applyAlignment="1" applyProtection="1">
      <alignment horizontal="center" vertical="center" wrapText="1" shrinkToFit="1"/>
    </xf>
    <xf numFmtId="0" fontId="27" fillId="0" borderId="0" xfId="0" quotePrefix="1" applyFont="1"/>
    <xf numFmtId="0" fontId="59" fillId="0" borderId="0" xfId="0" applyFont="1" applyAlignment="1">
      <alignment horizontal="center" wrapText="1"/>
    </xf>
    <xf numFmtId="0" fontId="59" fillId="0" borderId="87" xfId="0" applyFont="1" applyBorder="1" applyAlignment="1">
      <alignment horizontal="center" vertical="center" wrapText="1" shrinkToFit="1"/>
    </xf>
    <xf numFmtId="0" fontId="3" fillId="0" borderId="2" xfId="4" applyFill="1" applyBorder="1" applyAlignment="1" applyProtection="1">
      <alignment horizontal="center" vertical="center" wrapText="1" shrinkToFit="1"/>
    </xf>
    <xf numFmtId="0" fontId="3" fillId="0" borderId="6" xfId="4" applyFill="1" applyBorder="1" applyAlignment="1" applyProtection="1">
      <alignment horizontal="center" vertical="center" wrapText="1" shrinkToFit="1"/>
    </xf>
    <xf numFmtId="168" fontId="48" fillId="0" borderId="0" xfId="0" applyNumberFormat="1" applyFont="1" applyAlignment="1">
      <alignment wrapText="1"/>
    </xf>
    <xf numFmtId="0" fontId="12" fillId="0" borderId="87" xfId="0" applyFont="1" applyBorder="1" applyAlignment="1">
      <alignment horizontal="center" vertical="center" wrapText="1" shrinkToFit="1"/>
    </xf>
    <xf numFmtId="0" fontId="59" fillId="0" borderId="2" xfId="4" applyFont="1" applyFill="1" applyBorder="1" applyAlignment="1" applyProtection="1">
      <alignment horizontal="center" vertical="center" wrapText="1" shrinkToFit="1"/>
    </xf>
    <xf numFmtId="0" fontId="59" fillId="0" borderId="0" xfId="0" applyFont="1" applyAlignment="1">
      <alignment horizontal="center" vertical="center" wrapText="1"/>
    </xf>
    <xf numFmtId="168" fontId="48" fillId="0" borderId="6" xfId="0" applyNumberFormat="1" applyFont="1" applyBorder="1" applyAlignment="1">
      <alignment horizontal="center" vertical="center"/>
    </xf>
    <xf numFmtId="0" fontId="59" fillId="0" borderId="8" xfId="0" applyFont="1" applyBorder="1" applyAlignment="1">
      <alignment horizontal="center" vertical="center" wrapText="1"/>
    </xf>
    <xf numFmtId="168" fontId="17" fillId="0" borderId="87" xfId="0" applyNumberFormat="1" applyFont="1" applyBorder="1" applyAlignment="1">
      <alignment horizontal="center" vertical="center" wrapText="1" shrinkToFit="1"/>
    </xf>
    <xf numFmtId="0" fontId="59" fillId="0" borderId="2" xfId="4" applyFont="1" applyFill="1" applyBorder="1" applyAlignment="1" applyProtection="1">
      <alignment horizontal="center" vertical="center" wrapText="1"/>
    </xf>
    <xf numFmtId="2" fontId="50" fillId="0" borderId="0" xfId="0" quotePrefix="1" applyNumberFormat="1" applyFont="1"/>
    <xf numFmtId="0" fontId="27" fillId="0" borderId="7" xfId="0" applyFont="1" applyBorder="1"/>
    <xf numFmtId="168" fontId="48" fillId="0" borderId="0" xfId="0" quotePrefix="1" applyNumberFormat="1" applyFont="1" applyAlignment="1">
      <alignment horizontal="center"/>
    </xf>
    <xf numFmtId="168" fontId="59" fillId="0" borderId="8" xfId="0" applyNumberFormat="1" applyFont="1" applyBorder="1" applyAlignment="1">
      <alignment horizontal="center" vertical="center" wrapText="1"/>
    </xf>
    <xf numFmtId="0" fontId="3" fillId="0" borderId="86" xfId="4" applyFill="1" applyBorder="1" applyAlignment="1" applyProtection="1">
      <alignment horizontal="center" vertical="center" wrapText="1" shrinkToFit="1"/>
    </xf>
    <xf numFmtId="168" fontId="51" fillId="0" borderId="7" xfId="0" applyNumberFormat="1" applyFont="1" applyBorder="1" applyAlignment="1">
      <alignment wrapText="1"/>
    </xf>
    <xf numFmtId="168" fontId="48" fillId="0" borderId="86" xfId="1" quotePrefix="1" applyNumberFormat="1" applyFont="1" applyFill="1" applyBorder="1" applyAlignment="1" applyProtection="1">
      <alignment horizontal="center"/>
    </xf>
    <xf numFmtId="168" fontId="48" fillId="0" borderId="2" xfId="1" quotePrefix="1" applyNumberFormat="1" applyFont="1" applyFill="1" applyBorder="1" applyAlignment="1" applyProtection="1">
      <alignment horizontal="center"/>
    </xf>
    <xf numFmtId="2" fontId="50" fillId="0" borderId="6" xfId="0" quotePrefix="1" applyNumberFormat="1" applyFont="1" applyBorder="1" applyAlignment="1">
      <alignment horizontal="center"/>
    </xf>
    <xf numFmtId="168" fontId="51" fillId="0" borderId="6" xfId="0" applyNumberFormat="1" applyFont="1" applyBorder="1" applyAlignment="1">
      <alignment horizontal="center" vertical="center"/>
    </xf>
    <xf numFmtId="0" fontId="27" fillId="0" borderId="16" xfId="0" applyFont="1" applyBorder="1"/>
    <xf numFmtId="168" fontId="51" fillId="0" borderId="0" xfId="0" applyNumberFormat="1" applyFont="1" applyAlignment="1">
      <alignment wrapText="1"/>
    </xf>
    <xf numFmtId="0" fontId="59" fillId="0" borderId="6" xfId="4" applyFont="1" applyFill="1" applyBorder="1" applyAlignment="1" applyProtection="1">
      <alignment horizontal="center" vertical="center" wrapText="1" shrinkToFit="1"/>
    </xf>
    <xf numFmtId="0" fontId="27" fillId="0" borderId="8" xfId="0" applyFont="1" applyBorder="1"/>
    <xf numFmtId="168" fontId="19" fillId="0" borderId="87" xfId="0" applyNumberFormat="1" applyFont="1" applyBorder="1" applyAlignment="1">
      <alignment horizontal="center" vertical="center" wrapText="1" shrinkToFit="1"/>
    </xf>
    <xf numFmtId="168" fontId="48" fillId="0" borderId="0" xfId="0" quotePrefix="1" applyNumberFormat="1" applyFont="1" applyAlignment="1">
      <alignment horizontal="center" vertical="center"/>
    </xf>
    <xf numFmtId="0" fontId="59" fillId="0" borderId="6" xfId="0" applyFont="1" applyBorder="1" applyAlignment="1">
      <alignment horizontal="center" vertical="center"/>
    </xf>
    <xf numFmtId="0" fontId="27" fillId="0" borderId="6" xfId="0" applyFont="1" applyBorder="1"/>
    <xf numFmtId="168" fontId="51" fillId="0" borderId="7" xfId="4" applyNumberFormat="1" applyFont="1" applyFill="1" applyBorder="1" applyAlignment="1" applyProtection="1">
      <alignment horizontal="right" vertical="center" wrapText="1" shrinkToFit="1"/>
    </xf>
    <xf numFmtId="0" fontId="59" fillId="0" borderId="0" xfId="0" applyFont="1" applyAlignment="1">
      <alignment horizontal="center" vertical="center"/>
    </xf>
    <xf numFmtId="168" fontId="51" fillId="0" borderId="0" xfId="0" applyNumberFormat="1" applyFont="1" applyAlignment="1">
      <alignment horizontal="center" vertical="center"/>
    </xf>
    <xf numFmtId="0" fontId="3" fillId="0" borderId="88" xfId="4" applyFill="1" applyBorder="1" applyAlignment="1" applyProtection="1">
      <alignment horizontal="center" vertical="center" wrapText="1" shrinkToFit="1"/>
    </xf>
    <xf numFmtId="0" fontId="3" fillId="0" borderId="98" xfId="4" applyFill="1" applyBorder="1" applyAlignment="1" applyProtection="1">
      <alignment horizontal="center" vertical="center" wrapText="1" shrinkToFit="1"/>
    </xf>
    <xf numFmtId="0" fontId="3" fillId="0" borderId="89" xfId="4" applyFill="1" applyBorder="1" applyAlignment="1" applyProtection="1">
      <alignment horizontal="center" vertical="center" wrapText="1" shrinkToFit="1"/>
    </xf>
    <xf numFmtId="0" fontId="27" fillId="0" borderId="90" xfId="0" applyFont="1" applyBorder="1"/>
    <xf numFmtId="0" fontId="27" fillId="0" borderId="89" xfId="0" applyFont="1" applyBorder="1"/>
    <xf numFmtId="0" fontId="12" fillId="0" borderId="91" xfId="0" applyFont="1" applyBorder="1" applyAlignment="1">
      <alignment horizontal="center" vertical="center" wrapText="1" shrinkToFit="1"/>
    </xf>
    <xf numFmtId="0" fontId="10" fillId="0" borderId="20" xfId="0" applyFont="1" applyBorder="1"/>
    <xf numFmtId="0" fontId="14" fillId="0" borderId="17" xfId="0" applyFont="1" applyBorder="1"/>
    <xf numFmtId="0" fontId="43" fillId="0" borderId="123" xfId="0" applyFont="1" applyBorder="1" applyAlignment="1" applyProtection="1">
      <alignment horizontal="center" vertical="center"/>
      <protection hidden="1"/>
    </xf>
    <xf numFmtId="0" fontId="0" fillId="0" borderId="11" xfId="0" applyBorder="1" applyAlignment="1">
      <alignment horizontal="center"/>
    </xf>
    <xf numFmtId="0" fontId="24" fillId="0" borderId="22" xfId="0" applyFont="1" applyBorder="1" applyAlignment="1">
      <alignment horizont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6" fillId="0" borderId="20" xfId="0" applyFont="1" applyBorder="1"/>
    <xf numFmtId="0" fontId="6" fillId="0" borderId="17" xfId="0" applyFont="1" applyBorder="1"/>
    <xf numFmtId="0" fontId="64" fillId="0" borderId="0" xfId="0" applyFont="1"/>
    <xf numFmtId="0" fontId="10" fillId="0" borderId="21" xfId="0" applyFont="1" applyBorder="1"/>
    <xf numFmtId="0" fontId="6" fillId="0" borderId="18" xfId="0" applyFont="1" applyBorder="1"/>
    <xf numFmtId="0" fontId="14" fillId="0" borderId="19" xfId="0" applyFont="1" applyBorder="1"/>
    <xf numFmtId="0" fontId="46" fillId="0" borderId="20" xfId="0" applyFont="1" applyBorder="1"/>
    <xf numFmtId="0" fontId="44" fillId="0" borderId="32" xfId="0" applyFont="1" applyBorder="1" applyAlignment="1">
      <alignment horizontal="center" wrapText="1"/>
    </xf>
    <xf numFmtId="0" fontId="12" fillId="0" borderId="17" xfId="0" applyFont="1" applyBorder="1"/>
    <xf numFmtId="0" fontId="23" fillId="0" borderId="0" xfId="0" applyFont="1" applyAlignment="1">
      <alignment horizontal="left" vertical="center" wrapText="1"/>
    </xf>
    <xf numFmtId="0" fontId="12" fillId="0" borderId="0" xfId="0" applyFont="1" applyAlignment="1">
      <alignment horizontal="left" vertical="center"/>
    </xf>
    <xf numFmtId="0" fontId="12" fillId="0" borderId="0" xfId="0" applyFont="1" applyAlignment="1">
      <alignment vertical="center" wrapText="1"/>
    </xf>
    <xf numFmtId="0" fontId="17" fillId="0" borderId="32"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32" xfId="0" applyFont="1" applyBorder="1" applyAlignment="1">
      <alignment horizontal="center" vertical="top" wrapText="1"/>
    </xf>
    <xf numFmtId="0" fontId="46" fillId="0" borderId="20" xfId="0" applyFont="1" applyBorder="1" applyAlignment="1">
      <alignment vertical="center"/>
    </xf>
    <xf numFmtId="0" fontId="12" fillId="0" borderId="17" xfId="0" applyFont="1" applyBorder="1" applyAlignment="1">
      <alignment vertical="center"/>
    </xf>
    <xf numFmtId="0" fontId="17" fillId="0" borderId="1" xfId="0" applyFont="1" applyBorder="1" applyAlignment="1">
      <alignment horizontal="center" vertical="top" wrapText="1"/>
    </xf>
    <xf numFmtId="0" fontId="17" fillId="0" borderId="0" xfId="0" applyFont="1" applyAlignment="1">
      <alignment horizontal="left" vertical="center" wrapText="1"/>
    </xf>
    <xf numFmtId="0" fontId="12" fillId="0" borderId="0" xfId="0" applyFont="1" applyAlignment="1">
      <alignment horizontal="left" vertical="center" wrapText="1"/>
    </xf>
    <xf numFmtId="0" fontId="12" fillId="0" borderId="25" xfId="0" applyFont="1" applyBorder="1" applyAlignment="1">
      <alignment vertical="center"/>
    </xf>
    <xf numFmtId="0" fontId="12" fillId="0" borderId="0" xfId="0" applyFont="1" applyAlignment="1" applyProtection="1">
      <alignment horizontal="center" vertical="center"/>
      <protection hidden="1"/>
    </xf>
    <xf numFmtId="0" fontId="12" fillId="0" borderId="30" xfId="0" applyFont="1" applyBorder="1" applyAlignment="1">
      <alignment horizontal="left" vertical="center" wrapText="1"/>
    </xf>
    <xf numFmtId="0" fontId="12" fillId="0" borderId="26" xfId="0" applyFont="1" applyBorder="1" applyAlignment="1">
      <alignment vertical="center"/>
    </xf>
    <xf numFmtId="0" fontId="12" fillId="0" borderId="28" xfId="0" applyFont="1" applyBorder="1" applyAlignment="1">
      <alignment horizontal="left" vertical="center"/>
    </xf>
    <xf numFmtId="0" fontId="12" fillId="0" borderId="28" xfId="0" applyFont="1" applyBorder="1" applyAlignment="1">
      <alignment vertical="center"/>
    </xf>
    <xf numFmtId="0" fontId="17" fillId="0" borderId="0" xfId="0" applyFont="1" applyAlignment="1">
      <alignment horizontal="left" wrapText="1"/>
    </xf>
    <xf numFmtId="0" fontId="12" fillId="0" borderId="20" xfId="0" applyFont="1" applyBorder="1"/>
    <xf numFmtId="0" fontId="46" fillId="0" borderId="21" xfId="0" applyFont="1" applyBorder="1"/>
    <xf numFmtId="0" fontId="17" fillId="0" borderId="18" xfId="0" applyFont="1" applyBorder="1" applyAlignment="1">
      <alignment wrapText="1"/>
    </xf>
    <xf numFmtId="0" fontId="12" fillId="0" borderId="18" xfId="0" applyFont="1" applyBorder="1"/>
    <xf numFmtId="0" fontId="12" fillId="0" borderId="19" xfId="0" applyFont="1" applyBorder="1"/>
    <xf numFmtId="0" fontId="8" fillId="0" borderId="20" xfId="0" applyFont="1" applyBorder="1"/>
    <xf numFmtId="0" fontId="8" fillId="0" borderId="0" xfId="0" applyFont="1"/>
    <xf numFmtId="0" fontId="16" fillId="0" borderId="0" xfId="0" applyFont="1"/>
    <xf numFmtId="0" fontId="7" fillId="0" borderId="17" xfId="0" applyFont="1" applyBorder="1"/>
    <xf numFmtId="0" fontId="8" fillId="0" borderId="21" xfId="0" applyFont="1" applyBorder="1"/>
    <xf numFmtId="0" fontId="8" fillId="0" borderId="18" xfId="0" applyFont="1" applyBorder="1"/>
    <xf numFmtId="0" fontId="7" fillId="0" borderId="18" xfId="0" applyFont="1" applyBorder="1"/>
    <xf numFmtId="0" fontId="16" fillId="0" borderId="18" xfId="0" applyFont="1" applyBorder="1"/>
    <xf numFmtId="0" fontId="7" fillId="0" borderId="19" xfId="0" applyFont="1" applyBorder="1"/>
    <xf numFmtId="0" fontId="6" fillId="0" borderId="0" xfId="0" applyFont="1" applyAlignment="1">
      <alignment horizontal="left"/>
    </xf>
    <xf numFmtId="0" fontId="28" fillId="0" borderId="0" xfId="0" applyFont="1" applyAlignment="1">
      <alignment horizontal="left" wrapText="1"/>
    </xf>
    <xf numFmtId="0" fontId="53" fillId="0" borderId="27" xfId="0" applyFont="1" applyBorder="1"/>
    <xf numFmtId="0" fontId="56" fillId="0" borderId="25" xfId="0" applyFont="1" applyBorder="1"/>
    <xf numFmtId="17" fontId="54" fillId="0" borderId="26" xfId="0" applyNumberFormat="1" applyFont="1" applyBorder="1"/>
    <xf numFmtId="0" fontId="12" fillId="0" borderId="31" xfId="0" applyFont="1" applyBorder="1"/>
    <xf numFmtId="0" fontId="53" fillId="0" borderId="27" xfId="0" quotePrefix="1" applyFont="1" applyBorder="1" applyAlignment="1">
      <alignment horizontal="left" vertical="top" wrapText="1"/>
    </xf>
    <xf numFmtId="0" fontId="53" fillId="0" borderId="29" xfId="0" quotePrefix="1" applyFont="1" applyBorder="1" applyAlignment="1">
      <alignment horizontal="left" vertical="top" wrapText="1"/>
    </xf>
    <xf numFmtId="0" fontId="44" fillId="0" borderId="39" xfId="0" applyFont="1" applyBorder="1" applyAlignment="1">
      <alignment horizontal="center" vertical="center"/>
    </xf>
    <xf numFmtId="0" fontId="44" fillId="0" borderId="7" xfId="0" quotePrefix="1" applyFont="1" applyBorder="1" applyAlignment="1">
      <alignment horizontal="center" vertical="center" wrapText="1"/>
    </xf>
    <xf numFmtId="0" fontId="0" fillId="0" borderId="24" xfId="0" applyBorder="1" applyAlignment="1">
      <alignment horizontal="center" vertical="center"/>
    </xf>
    <xf numFmtId="0" fontId="12" fillId="0" borderId="9" xfId="0" applyFont="1" applyBorder="1" applyAlignment="1">
      <alignment horizontal="center" vertical="center" wrapText="1"/>
    </xf>
    <xf numFmtId="0" fontId="0" fillId="0" borderId="9" xfId="0" applyBorder="1" applyAlignment="1">
      <alignment horizontal="center" vertical="center"/>
    </xf>
    <xf numFmtId="0" fontId="0" fillId="0" borderId="41" xfId="0" applyBorder="1" applyAlignment="1">
      <alignment horizontal="center" vertical="center"/>
    </xf>
    <xf numFmtId="0" fontId="2" fillId="0" borderId="41" xfId="0" applyFont="1" applyBorder="1" applyAlignment="1">
      <alignment horizontal="center" vertical="center"/>
    </xf>
    <xf numFmtId="0" fontId="63" fillId="22" borderId="0" xfId="6" applyFont="1" applyFill="1"/>
    <xf numFmtId="0" fontId="94" fillId="0" borderId="0" xfId="6" applyFont="1"/>
    <xf numFmtId="0" fontId="96" fillId="0" borderId="0" xfId="6" applyFont="1"/>
    <xf numFmtId="0" fontId="42" fillId="22" borderId="0" xfId="0" applyFont="1" applyFill="1"/>
    <xf numFmtId="0" fontId="42" fillId="24" borderId="0" xfId="0" applyFont="1" applyFill="1"/>
    <xf numFmtId="0" fontId="98" fillId="22" borderId="92" xfId="0" applyFont="1" applyFill="1" applyBorder="1" applyAlignment="1">
      <alignment horizontal="center" vertical="top" wrapText="1"/>
    </xf>
    <xf numFmtId="0" fontId="98" fillId="22" borderId="0" xfId="0" applyFont="1" applyFill="1" applyAlignment="1">
      <alignment horizontal="center" vertical="top" wrapText="1"/>
    </xf>
    <xf numFmtId="0" fontId="99" fillId="22" borderId="0" xfId="0" applyFont="1" applyFill="1" applyAlignment="1">
      <alignment horizontal="center"/>
    </xf>
    <xf numFmtId="0" fontId="99" fillId="22" borderId="93" xfId="0" applyFont="1" applyFill="1" applyBorder="1" applyAlignment="1">
      <alignment horizontal="center" wrapText="1"/>
    </xf>
    <xf numFmtId="0" fontId="100" fillId="22" borderId="93" xfId="0" applyFont="1" applyFill="1" applyBorder="1" applyAlignment="1">
      <alignment horizontal="left" wrapText="1"/>
    </xf>
    <xf numFmtId="0" fontId="98" fillId="22" borderId="94" xfId="0" applyFont="1" applyFill="1" applyBorder="1" applyAlignment="1">
      <alignment horizontal="center" vertical="top" wrapText="1"/>
    </xf>
    <xf numFmtId="0" fontId="98" fillId="22" borderId="90" xfId="0" applyFont="1" applyFill="1" applyBorder="1" applyAlignment="1">
      <alignment horizontal="center" vertical="top" wrapText="1"/>
    </xf>
    <xf numFmtId="0" fontId="99" fillId="22" borderId="90" xfId="0" applyFont="1" applyFill="1" applyBorder="1" applyAlignment="1">
      <alignment horizontal="center"/>
    </xf>
    <xf numFmtId="0" fontId="99" fillId="22" borderId="95" xfId="0" applyFont="1" applyFill="1" applyBorder="1" applyAlignment="1">
      <alignment horizontal="center" wrapText="1"/>
    </xf>
    <xf numFmtId="0" fontId="42" fillId="0" borderId="0" xfId="0" applyFont="1" applyProtection="1">
      <protection hidden="1"/>
    </xf>
    <xf numFmtId="0" fontId="2" fillId="0" borderId="25" xfId="0" applyFont="1" applyBorder="1"/>
    <xf numFmtId="0" fontId="2" fillId="0" borderId="26" xfId="0" applyFont="1" applyBorder="1" applyProtection="1">
      <protection locked="0"/>
    </xf>
    <xf numFmtId="0" fontId="2" fillId="0" borderId="0" xfId="0" applyFont="1" applyProtection="1">
      <protection locked="0"/>
    </xf>
    <xf numFmtId="10" fontId="102" fillId="0" borderId="0" xfId="0" applyNumberFormat="1" applyFont="1" applyAlignment="1" applyProtection="1">
      <alignment horizontal="right" shrinkToFit="1"/>
      <protection locked="0"/>
    </xf>
    <xf numFmtId="2" fontId="11" fillId="0" borderId="0" xfId="0" applyNumberFormat="1" applyFont="1" applyAlignment="1">
      <alignment vertical="center" wrapText="1"/>
    </xf>
    <xf numFmtId="0" fontId="25" fillId="0" borderId="0" xfId="0" applyFont="1" applyAlignment="1">
      <alignment wrapText="1"/>
    </xf>
    <xf numFmtId="0" fontId="104" fillId="0" borderId="0" xfId="0" applyFont="1" applyAlignment="1">
      <alignment wrapText="1"/>
    </xf>
    <xf numFmtId="0" fontId="103" fillId="0" borderId="0" xfId="0" applyFont="1"/>
    <xf numFmtId="1" fontId="13" fillId="0" borderId="0" xfId="0" applyNumberFormat="1" applyFont="1" applyAlignment="1">
      <alignment horizontal="center" vertical="center"/>
    </xf>
    <xf numFmtId="10" fontId="102" fillId="0" borderId="0" xfId="0" applyNumberFormat="1" applyFont="1" applyAlignment="1">
      <alignment horizontal="center" shrinkToFit="1"/>
    </xf>
    <xf numFmtId="0" fontId="17" fillId="17" borderId="0" xfId="0" applyFont="1" applyFill="1" applyAlignment="1">
      <alignment vertical="top" wrapText="1"/>
    </xf>
    <xf numFmtId="0" fontId="17" fillId="17" borderId="0" xfId="0" applyFont="1" applyFill="1" applyAlignment="1">
      <alignment horizontal="center" vertical="top" wrapText="1"/>
    </xf>
    <xf numFmtId="0" fontId="2" fillId="17" borderId="0" xfId="0" applyFont="1" applyFill="1" applyAlignment="1">
      <alignment vertical="center"/>
    </xf>
    <xf numFmtId="164" fontId="12" fillId="0" borderId="0" xfId="0" applyNumberFormat="1" applyFont="1"/>
    <xf numFmtId="168" fontId="12" fillId="19" borderId="0" xfId="0" applyNumberFormat="1" applyFont="1" applyFill="1" applyProtection="1">
      <protection hidden="1"/>
    </xf>
    <xf numFmtId="168" fontId="12" fillId="19" borderId="0" xfId="0" applyNumberFormat="1" applyFont="1" applyFill="1" applyAlignment="1" applyProtection="1">
      <alignment horizontal="right"/>
      <protection hidden="1"/>
    </xf>
    <xf numFmtId="1" fontId="12" fillId="19" borderId="0" xfId="0" applyNumberFormat="1" applyFont="1" applyFill="1" applyProtection="1">
      <protection hidden="1"/>
    </xf>
    <xf numFmtId="168" fontId="2" fillId="21" borderId="129" xfId="0" applyNumberFormat="1" applyFont="1" applyFill="1" applyBorder="1" applyProtection="1">
      <protection locked="0"/>
    </xf>
    <xf numFmtId="3" fontId="2" fillId="9" borderId="129" xfId="0" applyNumberFormat="1" applyFont="1" applyFill="1" applyBorder="1" applyProtection="1">
      <protection locked="0"/>
    </xf>
    <xf numFmtId="0" fontId="35" fillId="0" borderId="127" xfId="0" applyFont="1" applyBorder="1" applyAlignment="1">
      <alignment vertical="center"/>
    </xf>
    <xf numFmtId="0" fontId="17" fillId="17" borderId="0" xfId="0" applyFont="1" applyFill="1" applyAlignment="1">
      <alignment horizontal="right" vertical="center"/>
    </xf>
    <xf numFmtId="0" fontId="17" fillId="17" borderId="0" xfId="0" applyFont="1" applyFill="1" applyAlignment="1">
      <alignment horizontal="right"/>
    </xf>
    <xf numFmtId="0" fontId="60" fillId="17" borderId="0" xfId="0" applyFont="1" applyFill="1" applyAlignment="1">
      <alignment wrapText="1"/>
    </xf>
    <xf numFmtId="0" fontId="61" fillId="17" borderId="0" xfId="0" applyFont="1" applyFill="1" applyAlignment="1">
      <alignment wrapText="1"/>
    </xf>
    <xf numFmtId="0" fontId="17" fillId="0" borderId="127" xfId="0" applyFont="1" applyBorder="1" applyAlignment="1">
      <alignment horizontal="right" vertical="center"/>
    </xf>
    <xf numFmtId="0" fontId="17" fillId="0" borderId="127" xfId="0" applyFont="1" applyBorder="1" applyAlignment="1">
      <alignment horizontal="center" vertical="center"/>
    </xf>
    <xf numFmtId="0" fontId="12" fillId="0" borderId="0" xfId="0" quotePrefix="1" applyFont="1" applyAlignment="1">
      <alignment vertical="center"/>
    </xf>
    <xf numFmtId="0" fontId="105" fillId="16" borderId="0" xfId="0" applyFont="1" applyFill="1"/>
    <xf numFmtId="0" fontId="106" fillId="0" borderId="0" xfId="0" applyFont="1"/>
    <xf numFmtId="0" fontId="105" fillId="0" borderId="0" xfId="0" applyFont="1" applyAlignment="1">
      <alignment wrapText="1"/>
    </xf>
    <xf numFmtId="0" fontId="105" fillId="0" borderId="0" xfId="0" quotePrefix="1" applyFont="1" applyAlignment="1">
      <alignment vertical="center"/>
    </xf>
    <xf numFmtId="0" fontId="106" fillId="0" borderId="0" xfId="0" applyFont="1" applyAlignment="1">
      <alignment horizontal="left"/>
    </xf>
    <xf numFmtId="0" fontId="105" fillId="0" borderId="0" xfId="0" applyFont="1" applyAlignment="1">
      <alignment horizontal="right"/>
    </xf>
    <xf numFmtId="0" fontId="106" fillId="0" borderId="0" xfId="0" applyFont="1" applyAlignment="1">
      <alignment horizontal="right"/>
    </xf>
    <xf numFmtId="0" fontId="105" fillId="0" borderId="0" xfId="0" applyFont="1"/>
    <xf numFmtId="2" fontId="106" fillId="0" borderId="0" xfId="0" applyNumberFormat="1" applyFont="1" applyAlignment="1">
      <alignment horizontal="right"/>
    </xf>
    <xf numFmtId="2" fontId="106" fillId="0" borderId="0" xfId="0" applyNumberFormat="1" applyFont="1"/>
    <xf numFmtId="0" fontId="105" fillId="0" borderId="16" xfId="0" applyFont="1" applyBorder="1"/>
    <xf numFmtId="0" fontId="106" fillId="0" borderId="16" xfId="0" applyFont="1" applyBorder="1"/>
    <xf numFmtId="0" fontId="108" fillId="0" borderId="0" xfId="0" applyFont="1" applyAlignment="1">
      <alignment horizontal="right" vertical="center"/>
    </xf>
    <xf numFmtId="0" fontId="108" fillId="0" borderId="0" xfId="0" applyFont="1" applyAlignment="1">
      <alignment horizontal="center" vertical="center"/>
    </xf>
    <xf numFmtId="0" fontId="108" fillId="0" borderId="0" xfId="0" applyFont="1"/>
    <xf numFmtId="0" fontId="108" fillId="0" borderId="81" xfId="0" applyFont="1" applyBorder="1"/>
    <xf numFmtId="0" fontId="109" fillId="16" borderId="0" xfId="0" applyFont="1" applyFill="1"/>
    <xf numFmtId="0" fontId="109" fillId="9" borderId="0" xfId="0" applyFont="1" applyFill="1"/>
    <xf numFmtId="0" fontId="105" fillId="0" borderId="0" xfId="4" applyFont="1" applyFill="1" applyBorder="1" applyAlignment="1" applyProtection="1">
      <alignment horizontal="right"/>
    </xf>
    <xf numFmtId="10" fontId="102" fillId="0" borderId="0" xfId="0" applyNumberFormat="1" applyFont="1" applyAlignment="1" applyProtection="1">
      <alignment horizontal="center" shrinkToFit="1"/>
      <protection locked="0"/>
    </xf>
    <xf numFmtId="0" fontId="13" fillId="9" borderId="9" xfId="7" applyFont="1" applyFill="1" applyBorder="1" applyAlignment="1" applyProtection="1">
      <alignment horizontal="left" vertical="top" wrapText="1"/>
      <protection locked="0"/>
    </xf>
    <xf numFmtId="168" fontId="2" fillId="21" borderId="136" xfId="0" applyNumberFormat="1" applyFont="1" applyFill="1" applyBorder="1" applyProtection="1">
      <protection locked="0"/>
    </xf>
    <xf numFmtId="168" fontId="2" fillId="21" borderId="135" xfId="0" applyNumberFormat="1" applyFont="1" applyFill="1" applyBorder="1" applyProtection="1">
      <protection locked="0"/>
    </xf>
    <xf numFmtId="0" fontId="12" fillId="3" borderId="0" xfId="0" applyFont="1" applyFill="1" applyAlignment="1">
      <alignment horizontal="center"/>
    </xf>
    <xf numFmtId="0" fontId="12" fillId="0" borderId="127" xfId="0" applyFont="1" applyBorder="1" applyAlignment="1">
      <alignment horizontal="center"/>
    </xf>
    <xf numFmtId="49" fontId="107" fillId="9" borderId="76" xfId="4" applyNumberFormat="1" applyFont="1" applyFill="1" applyBorder="1" applyAlignment="1" applyProtection="1">
      <alignment horizontal="center" vertical="center"/>
    </xf>
    <xf numFmtId="0" fontId="11" fillId="0" borderId="0" xfId="0" quotePrefix="1" applyFont="1" applyAlignment="1">
      <alignment horizontal="center"/>
    </xf>
    <xf numFmtId="0" fontId="107" fillId="0" borderId="0" xfId="0" applyFont="1"/>
    <xf numFmtId="0" fontId="17" fillId="0" borderId="138" xfId="0" applyFont="1" applyBorder="1"/>
    <xf numFmtId="0" fontId="106" fillId="0" borderId="138" xfId="0" applyFont="1" applyBorder="1"/>
    <xf numFmtId="1" fontId="31" fillId="0" borderId="138" xfId="0" applyNumberFormat="1" applyFont="1" applyBorder="1"/>
    <xf numFmtId="0" fontId="12" fillId="0" borderId="138" xfId="0" applyFont="1" applyBorder="1"/>
    <xf numFmtId="0" fontId="17" fillId="0" borderId="138" xfId="0" applyFont="1" applyBorder="1" applyAlignment="1">
      <alignment horizontal="right"/>
    </xf>
    <xf numFmtId="2" fontId="17" fillId="0" borderId="138" xfId="0" applyNumberFormat="1" applyFont="1" applyBorder="1"/>
    <xf numFmtId="2" fontId="106" fillId="0" borderId="138" xfId="0" applyNumberFormat="1" applyFont="1" applyBorder="1"/>
    <xf numFmtId="2" fontId="12" fillId="0" borderId="138" xfId="0" applyNumberFormat="1" applyFont="1" applyBorder="1"/>
    <xf numFmtId="0" fontId="12" fillId="0" borderId="138" xfId="0" applyFont="1" applyBorder="1" applyAlignment="1">
      <alignment horizontal="left"/>
    </xf>
    <xf numFmtId="0" fontId="17" fillId="0" borderId="138" xfId="0" applyFont="1" applyBorder="1" applyAlignment="1">
      <alignment horizontal="left"/>
    </xf>
    <xf numFmtId="0" fontId="106" fillId="0" borderId="138" xfId="0" applyFont="1" applyBorder="1" applyAlignment="1">
      <alignment horizontal="left"/>
    </xf>
    <xf numFmtId="1" fontId="31" fillId="0" borderId="138" xfId="0" applyNumberFormat="1" applyFont="1" applyBorder="1" applyAlignment="1">
      <alignment horizontal="left"/>
    </xf>
    <xf numFmtId="1" fontId="30" fillId="0" borderId="138" xfId="0" applyNumberFormat="1" applyFont="1" applyBorder="1" applyAlignment="1">
      <alignment horizontal="left"/>
    </xf>
    <xf numFmtId="0" fontId="11" fillId="0" borderId="0" xfId="0" applyFont="1" applyAlignment="1">
      <alignment horizontal="left"/>
    </xf>
    <xf numFmtId="0" fontId="2" fillId="0" borderId="0" xfId="0" applyFont="1" applyAlignment="1">
      <alignment wrapText="1"/>
    </xf>
    <xf numFmtId="168" fontId="27" fillId="0" borderId="0" xfId="0" applyNumberFormat="1" applyFont="1" applyAlignment="1">
      <alignment horizontal="center" vertical="center"/>
    </xf>
    <xf numFmtId="0" fontId="63" fillId="0" borderId="2" xfId="6" applyFont="1" applyBorder="1" applyAlignment="1">
      <alignment vertical="center"/>
    </xf>
    <xf numFmtId="0" fontId="13" fillId="0" borderId="2" xfId="7" applyFont="1" applyBorder="1" applyAlignment="1">
      <alignment horizontal="left" vertical="center" wrapText="1"/>
    </xf>
    <xf numFmtId="2" fontId="11" fillId="0" borderId="0" xfId="0" applyNumberFormat="1" applyFont="1" applyAlignment="1" applyProtection="1">
      <alignment horizontal="left" vertical="center"/>
      <protection hidden="1"/>
    </xf>
    <xf numFmtId="0" fontId="82" fillId="0" borderId="79" xfId="0" applyFont="1" applyBorder="1" applyAlignment="1">
      <alignment textRotation="90"/>
    </xf>
    <xf numFmtId="0" fontId="11" fillId="0" borderId="79" xfId="0" applyFont="1" applyBorder="1"/>
    <xf numFmtId="0" fontId="82" fillId="16" borderId="0" xfId="0" applyFont="1" applyFill="1" applyAlignment="1">
      <alignment horizontal="center" vertical="center"/>
    </xf>
    <xf numFmtId="0" fontId="82" fillId="0" borderId="78" xfId="0" applyFont="1" applyBorder="1" applyAlignment="1">
      <alignment horizontal="center" vertical="center"/>
    </xf>
    <xf numFmtId="0" fontId="11" fillId="0" borderId="78" xfId="0" applyFont="1" applyBorder="1" applyAlignment="1">
      <alignment horizontal="center" vertical="center"/>
    </xf>
    <xf numFmtId="0" fontId="83" fillId="0" borderId="78" xfId="0" applyFont="1" applyBorder="1" applyAlignment="1">
      <alignment horizontal="center" vertical="center"/>
    </xf>
    <xf numFmtId="0" fontId="83" fillId="0" borderId="80" xfId="0" applyFont="1" applyBorder="1" applyAlignment="1">
      <alignment horizontal="center" vertical="center"/>
    </xf>
    <xf numFmtId="0" fontId="83" fillId="16" borderId="0" xfId="0" applyFont="1" applyFill="1" applyAlignment="1">
      <alignment horizontal="center" vertical="center"/>
    </xf>
    <xf numFmtId="0" fontId="83" fillId="9" borderId="0" xfId="0" applyFont="1" applyFill="1" applyAlignment="1">
      <alignment horizontal="center" vertical="center"/>
    </xf>
    <xf numFmtId="0" fontId="82" fillId="0" borderId="0" xfId="0" applyFont="1" applyAlignment="1">
      <alignment horizontal="center" vertical="center"/>
    </xf>
    <xf numFmtId="0" fontId="95" fillId="0" borderId="0" xfId="6" applyFont="1" applyAlignment="1">
      <alignment vertical="center"/>
    </xf>
    <xf numFmtId="0" fontId="97" fillId="0" borderId="0" xfId="6" applyFont="1" applyAlignment="1">
      <alignment vertical="center"/>
    </xf>
    <xf numFmtId="0" fontId="36" fillId="0" borderId="0" xfId="0" applyFont="1" applyAlignment="1">
      <alignment vertical="top" wrapText="1"/>
    </xf>
    <xf numFmtId="0" fontId="85" fillId="0" borderId="0" xfId="6" applyFont="1" applyAlignment="1">
      <alignment horizontal="right" vertical="center"/>
    </xf>
    <xf numFmtId="0" fontId="111" fillId="0" borderId="0" xfId="6" applyFont="1" applyAlignment="1">
      <alignment vertical="center"/>
    </xf>
    <xf numFmtId="0" fontId="112" fillId="0" borderId="0" xfId="6" applyFont="1" applyAlignment="1">
      <alignment vertical="center"/>
    </xf>
    <xf numFmtId="0" fontId="113" fillId="0" borderId="0" xfId="7" applyFont="1" applyAlignment="1">
      <alignment horizontal="left" vertical="center"/>
    </xf>
    <xf numFmtId="0" fontId="103" fillId="0" borderId="0" xfId="6" applyFont="1" applyAlignment="1">
      <alignment vertical="center"/>
    </xf>
    <xf numFmtId="0" fontId="111" fillId="0" borderId="0" xfId="6" applyFont="1"/>
    <xf numFmtId="49" fontId="107" fillId="9" borderId="76" xfId="4" applyNumberFormat="1" applyFont="1" applyFill="1" applyBorder="1" applyAlignment="1" applyProtection="1">
      <alignment horizontal="center" vertical="top"/>
    </xf>
    <xf numFmtId="0" fontId="114" fillId="0" borderId="0" xfId="0" applyFont="1" applyAlignment="1">
      <alignment horizontal="right" vertical="top"/>
    </xf>
    <xf numFmtId="0" fontId="107" fillId="0" borderId="0" xfId="0" applyFont="1" applyAlignment="1">
      <alignment vertical="top"/>
    </xf>
    <xf numFmtId="168" fontId="102" fillId="0" borderId="0" xfId="0" applyNumberFormat="1" applyFont="1" applyAlignment="1" applyProtection="1">
      <alignment horizontal="center"/>
      <protection locked="0"/>
    </xf>
    <xf numFmtId="168" fontId="102" fillId="0" borderId="0" xfId="0" applyNumberFormat="1" applyFont="1" applyProtection="1">
      <protection locked="0"/>
    </xf>
    <xf numFmtId="168" fontId="2" fillId="21" borderId="76" xfId="0" applyNumberFormat="1" applyFont="1" applyFill="1" applyBorder="1" applyAlignment="1" applyProtection="1">
      <alignment horizontal="center"/>
      <protection locked="0"/>
    </xf>
    <xf numFmtId="2" fontId="2" fillId="0" borderId="0" xfId="0" applyNumberFormat="1" applyFont="1"/>
    <xf numFmtId="0" fontId="2" fillId="0" borderId="79" xfId="0" applyFont="1" applyBorder="1"/>
    <xf numFmtId="0" fontId="2" fillId="0" borderId="0" xfId="0" applyFont="1" applyAlignment="1">
      <alignment vertical="top" wrapText="1"/>
    </xf>
    <xf numFmtId="0" fontId="2" fillId="0" borderId="79" xfId="0" applyFont="1" applyBorder="1" applyAlignment="1">
      <alignment horizontal="center"/>
    </xf>
    <xf numFmtId="0" fontId="0" fillId="0" borderId="0" xfId="0" applyAlignment="1">
      <alignment horizontal="right"/>
    </xf>
    <xf numFmtId="0" fontId="17" fillId="0" borderId="0" xfId="0" applyFont="1" applyAlignment="1">
      <alignment horizontal="right" indent="1"/>
    </xf>
    <xf numFmtId="0" fontId="17" fillId="0" borderId="0" xfId="0" applyFont="1" applyAlignment="1">
      <alignment horizontal="right" vertical="center" indent="1"/>
    </xf>
    <xf numFmtId="0" fontId="2" fillId="0" borderId="0" xfId="0" applyFont="1" applyAlignment="1">
      <alignment horizontal="left" vertical="top"/>
    </xf>
    <xf numFmtId="0" fontId="0" fillId="0" borderId="0" xfId="0" applyAlignment="1">
      <alignment horizontal="left"/>
    </xf>
    <xf numFmtId="0" fontId="2" fillId="0" borderId="0" xfId="0" applyFont="1" applyAlignment="1">
      <alignment horizontal="right" vertical="center"/>
    </xf>
    <xf numFmtId="0" fontId="2" fillId="0" borderId="78" xfId="0" applyFont="1" applyBorder="1" applyAlignment="1">
      <alignment horizontal="left" vertical="center"/>
    </xf>
    <xf numFmtId="0" fontId="2" fillId="0" borderId="80" xfId="0" applyFont="1" applyBorder="1"/>
    <xf numFmtId="0" fontId="2" fillId="0" borderId="81" xfId="0" applyFont="1" applyBorder="1"/>
    <xf numFmtId="0" fontId="3" fillId="0" borderId="81" xfId="4" applyBorder="1" applyAlignment="1" applyProtection="1"/>
    <xf numFmtId="0" fontId="2" fillId="0" borderId="82" xfId="0" applyFont="1" applyBorder="1"/>
    <xf numFmtId="0" fontId="102" fillId="0" borderId="0" xfId="0" applyFont="1" applyAlignment="1">
      <alignment horizontal="right"/>
    </xf>
    <xf numFmtId="0" fontId="59" fillId="0" borderId="146" xfId="0" applyFont="1" applyBorder="1" applyAlignment="1">
      <alignment horizontal="center" vertical="center" wrapText="1"/>
    </xf>
    <xf numFmtId="0" fontId="91" fillId="0" borderId="79" xfId="0" applyFont="1" applyBorder="1" applyAlignment="1">
      <alignment vertical="center"/>
    </xf>
    <xf numFmtId="168" fontId="12" fillId="19" borderId="0" xfId="0" applyNumberFormat="1" applyFont="1" applyFill="1" applyAlignment="1" applyProtection="1">
      <alignment vertical="center"/>
      <protection hidden="1"/>
    </xf>
    <xf numFmtId="1" fontId="119" fillId="0" borderId="0" xfId="0" applyNumberFormat="1" applyFont="1" applyAlignment="1">
      <alignment horizontal="center"/>
    </xf>
    <xf numFmtId="0" fontId="2" fillId="0" borderId="78" xfId="0" applyFont="1" applyBorder="1"/>
    <xf numFmtId="174" fontId="0" fillId="0" borderId="0" xfId="3" applyNumberFormat="1" applyFont="1" applyFill="1"/>
    <xf numFmtId="174" fontId="0" fillId="10" borderId="0" xfId="3" applyNumberFormat="1" applyFont="1" applyFill="1"/>
    <xf numFmtId="49" fontId="103" fillId="15" borderId="0" xfId="4" applyNumberFormat="1" applyFont="1" applyFill="1" applyBorder="1" applyAlignment="1" applyProtection="1">
      <alignment horizontal="center" vertical="top"/>
    </xf>
    <xf numFmtId="168" fontId="2" fillId="9" borderId="76" xfId="0" applyNumberFormat="1" applyFont="1" applyFill="1" applyBorder="1" applyProtection="1">
      <protection locked="0"/>
    </xf>
    <xf numFmtId="0" fontId="102" fillId="0" borderId="0" xfId="0" applyFont="1" applyAlignment="1">
      <alignment horizontal="center"/>
    </xf>
    <xf numFmtId="0" fontId="116" fillId="0" borderId="0" xfId="4" applyFont="1" applyFill="1" applyBorder="1" applyAlignment="1" applyProtection="1">
      <alignment vertical="center"/>
    </xf>
    <xf numFmtId="0" fontId="99" fillId="22" borderId="0" xfId="6" applyFont="1" applyFill="1" applyAlignment="1">
      <alignment vertical="center" wrapText="1"/>
    </xf>
    <xf numFmtId="0" fontId="99" fillId="22" borderId="0" xfId="6" applyFont="1" applyFill="1" applyAlignment="1">
      <alignment vertical="center"/>
    </xf>
    <xf numFmtId="0" fontId="39" fillId="0" borderId="0" xfId="0" applyFont="1" applyAlignment="1">
      <alignment vertical="center"/>
    </xf>
    <xf numFmtId="0" fontId="39" fillId="0" borderId="16" xfId="0" applyFont="1" applyBorder="1" applyAlignment="1">
      <alignment vertical="center"/>
    </xf>
    <xf numFmtId="0" fontId="17" fillId="0" borderId="0" xfId="0" applyFont="1" applyAlignment="1">
      <alignment vertical="center"/>
    </xf>
    <xf numFmtId="0" fontId="17" fillId="19" borderId="9" xfId="0" applyFont="1" applyFill="1" applyBorder="1" applyAlignment="1" applyProtection="1">
      <alignment horizontal="center" vertical="center"/>
      <protection hidden="1"/>
    </xf>
    <xf numFmtId="0" fontId="17" fillId="9" borderId="9" xfId="0" applyFont="1" applyFill="1" applyBorder="1" applyAlignment="1" applyProtection="1">
      <alignment horizontal="center" vertical="center" shrinkToFit="1"/>
      <protection locked="0" hidden="1"/>
    </xf>
    <xf numFmtId="0" fontId="110" fillId="0" borderId="0" xfId="12" applyFont="1" applyAlignment="1">
      <alignment horizontal="right" vertical="center" wrapText="1" indent="1"/>
    </xf>
    <xf numFmtId="0" fontId="23" fillId="0" borderId="0" xfId="0" applyFont="1"/>
    <xf numFmtId="0" fontId="29" fillId="0" borderId="0" xfId="4" applyFont="1" applyFill="1" applyBorder="1" applyAlignment="1" applyProtection="1">
      <alignment vertical="center" wrapText="1"/>
    </xf>
    <xf numFmtId="0" fontId="0" fillId="0" borderId="0" xfId="0" applyAlignment="1">
      <alignment vertical="center" wrapText="1"/>
    </xf>
    <xf numFmtId="0" fontId="2" fillId="0" borderId="0" xfId="0" applyFont="1" applyAlignment="1">
      <alignment vertical="center" wrapText="1"/>
    </xf>
    <xf numFmtId="0" fontId="23" fillId="0" borderId="0" xfId="0" applyFont="1" applyAlignment="1">
      <alignment vertical="center"/>
    </xf>
    <xf numFmtId="0" fontId="17" fillId="0" borderId="0" xfId="0" applyFont="1" applyAlignment="1">
      <alignment horizontal="center" vertical="center"/>
    </xf>
    <xf numFmtId="0" fontId="2" fillId="0" borderId="0" xfId="0" applyFont="1" applyAlignment="1">
      <alignment horizontal="left" vertical="center"/>
    </xf>
    <xf numFmtId="0" fontId="1" fillId="0" borderId="78" xfId="12" applyBorder="1"/>
    <xf numFmtId="0" fontId="120" fillId="0" borderId="0" xfId="12" applyFont="1" applyAlignment="1">
      <alignment horizontal="right" vertical="center"/>
    </xf>
    <xf numFmtId="0" fontId="25" fillId="0" borderId="0" xfId="12" applyFont="1" applyAlignment="1">
      <alignment horizontal="left" indent="1"/>
    </xf>
    <xf numFmtId="0" fontId="110" fillId="0" borderId="0" xfId="12" applyFont="1" applyAlignment="1">
      <alignment vertical="top" wrapText="1"/>
    </xf>
    <xf numFmtId="0" fontId="110" fillId="0" borderId="0" xfId="12" applyFont="1" applyAlignment="1">
      <alignment horizontal="left"/>
    </xf>
    <xf numFmtId="0" fontId="110" fillId="0" borderId="0" xfId="12" applyFont="1" applyAlignment="1">
      <alignment horizontal="left" vertical="center" wrapText="1"/>
    </xf>
    <xf numFmtId="0" fontId="17" fillId="0" borderId="0" xfId="12" applyFont="1" applyAlignment="1">
      <alignment horizontal="center" vertical="center"/>
    </xf>
    <xf numFmtId="0" fontId="27" fillId="0" borderId="0" xfId="12" applyFont="1" applyAlignment="1">
      <alignment horizontal="left"/>
    </xf>
    <xf numFmtId="0" fontId="110" fillId="0" borderId="0" xfId="15" applyFont="1" applyAlignment="1">
      <alignment wrapText="1"/>
    </xf>
    <xf numFmtId="0" fontId="110" fillId="0" borderId="0" xfId="15" applyFont="1" applyAlignment="1">
      <alignment horizontal="right" vertical="center" wrapText="1" indent="1"/>
    </xf>
    <xf numFmtId="0" fontId="110" fillId="0" borderId="0" xfId="12" applyFont="1" applyAlignment="1">
      <alignment horizontal="left" vertical="center"/>
    </xf>
    <xf numFmtId="0" fontId="110" fillId="0" borderId="0" xfId="12" applyFont="1" applyAlignment="1">
      <alignment horizontal="right"/>
    </xf>
    <xf numFmtId="0" fontId="12" fillId="0" borderId="0" xfId="0" applyFont="1" applyAlignment="1">
      <alignment horizontal="right" vertical="top" indent="1"/>
    </xf>
    <xf numFmtId="0" fontId="1" fillId="21" borderId="97" xfId="12" applyFill="1" applyBorder="1" applyAlignment="1">
      <alignment horizontal="right" vertical="top" indent="1"/>
    </xf>
    <xf numFmtId="0" fontId="1" fillId="21" borderId="104" xfId="12" applyFill="1" applyBorder="1" applyAlignment="1">
      <alignment horizontal="right" vertical="top" indent="1"/>
    </xf>
    <xf numFmtId="0" fontId="1" fillId="21" borderId="105" xfId="12" applyFill="1" applyBorder="1" applyAlignment="1">
      <alignment horizontal="right" vertical="top" indent="1"/>
    </xf>
    <xf numFmtId="0" fontId="116" fillId="0" borderId="0" xfId="4" applyFont="1" applyFill="1" applyBorder="1" applyAlignment="1" applyProtection="1">
      <alignment horizontal="right" vertical="top" indent="1"/>
    </xf>
    <xf numFmtId="0" fontId="23" fillId="0" borderId="0" xfId="0" applyFont="1" applyAlignment="1">
      <alignment horizontal="right" vertical="top" indent="1"/>
    </xf>
    <xf numFmtId="0" fontId="1" fillId="19" borderId="0" xfId="12" applyFill="1" applyAlignment="1">
      <alignment horizontal="right" vertical="top" indent="1"/>
    </xf>
    <xf numFmtId="0" fontId="110" fillId="0" borderId="0" xfId="12" applyFont="1" applyAlignment="1">
      <alignment horizontal="right" vertical="top"/>
    </xf>
    <xf numFmtId="0" fontId="110" fillId="0" borderId="0" xfId="12" applyFont="1" applyAlignment="1">
      <alignment horizontal="center" vertical="center"/>
    </xf>
    <xf numFmtId="0" fontId="2" fillId="0" borderId="81" xfId="0" applyFont="1" applyBorder="1" applyAlignment="1">
      <alignment horizontal="right"/>
    </xf>
    <xf numFmtId="168" fontId="2" fillId="21" borderId="135" xfId="0" applyNumberFormat="1" applyFont="1" applyFill="1" applyBorder="1" applyAlignment="1" applyProtection="1">
      <alignment horizontal="center"/>
      <protection locked="0"/>
    </xf>
    <xf numFmtId="0" fontId="115" fillId="0" borderId="0" xfId="0" applyFont="1" applyAlignment="1" applyProtection="1">
      <alignment horizontal="left"/>
      <protection hidden="1"/>
    </xf>
    <xf numFmtId="0" fontId="23" fillId="0" borderId="0" xfId="12" applyFont="1" applyAlignment="1">
      <alignment vertical="center"/>
    </xf>
    <xf numFmtId="0" fontId="121" fillId="16" borderId="0" xfId="0" applyFont="1" applyFill="1"/>
    <xf numFmtId="0" fontId="122" fillId="16" borderId="0" xfId="0" applyFont="1" applyFill="1"/>
    <xf numFmtId="0" fontId="1" fillId="0" borderId="156" xfId="12" applyBorder="1" applyAlignment="1">
      <alignment horizontal="center"/>
    </xf>
    <xf numFmtId="0" fontId="1" fillId="0" borderId="157" xfId="12" applyBorder="1" applyAlignment="1">
      <alignment horizontal="center"/>
    </xf>
    <xf numFmtId="0" fontId="1" fillId="0" borderId="158" xfId="12" applyBorder="1" applyAlignment="1">
      <alignment horizontal="center"/>
    </xf>
    <xf numFmtId="0" fontId="61" fillId="0" borderId="0" xfId="6" applyFont="1" applyAlignment="1">
      <alignment horizontal="center" vertical="center"/>
    </xf>
    <xf numFmtId="0" fontId="42" fillId="26" borderId="0" xfId="0" applyFont="1" applyFill="1"/>
    <xf numFmtId="0" fontId="123" fillId="0" borderId="0" xfId="0" applyFont="1"/>
    <xf numFmtId="0" fontId="123" fillId="0" borderId="0" xfId="0" applyFont="1" applyProtection="1">
      <protection hidden="1"/>
    </xf>
    <xf numFmtId="0" fontId="123" fillId="0" borderId="0" xfId="0" applyFont="1" applyAlignment="1">
      <alignment vertical="center"/>
    </xf>
    <xf numFmtId="0" fontId="123" fillId="0" borderId="0" xfId="0" applyFont="1" applyAlignment="1" applyProtection="1">
      <alignment vertical="center"/>
      <protection hidden="1"/>
    </xf>
    <xf numFmtId="9" fontId="123" fillId="0" borderId="0" xfId="0" applyNumberFormat="1" applyFont="1" applyProtection="1">
      <protection hidden="1"/>
    </xf>
    <xf numFmtId="1" fontId="42" fillId="27" borderId="0" xfId="0" applyNumberFormat="1" applyFont="1" applyFill="1" applyAlignment="1">
      <alignment horizontal="left"/>
    </xf>
    <xf numFmtId="0" fontId="123" fillId="0" borderId="0" xfId="10" applyFont="1" applyProtection="1">
      <protection hidden="1"/>
    </xf>
    <xf numFmtId="0" fontId="123" fillId="0" borderId="0" xfId="10" applyFont="1"/>
    <xf numFmtId="0" fontId="44" fillId="0" borderId="0" xfId="0" applyFont="1" applyAlignment="1">
      <alignment vertical="center"/>
    </xf>
    <xf numFmtId="0" fontId="15" fillId="23" borderId="106" xfId="0" applyFont="1" applyFill="1" applyBorder="1" applyAlignment="1">
      <alignment vertical="center" wrapText="1"/>
    </xf>
    <xf numFmtId="0" fontId="15" fillId="23" borderId="107" xfId="0" applyFont="1" applyFill="1" applyBorder="1" applyAlignment="1">
      <alignment vertical="center" wrapText="1"/>
    </xf>
    <xf numFmtId="0" fontId="15" fillId="23" borderId="78" xfId="0" applyFont="1" applyFill="1" applyBorder="1" applyAlignment="1">
      <alignment vertical="center" wrapText="1"/>
    </xf>
    <xf numFmtId="0" fontId="15" fillId="23" borderId="0" xfId="0" applyFont="1" applyFill="1" applyAlignment="1">
      <alignment vertical="center" wrapText="1"/>
    </xf>
    <xf numFmtId="0" fontId="15" fillId="23" borderId="107" xfId="0" applyFont="1" applyFill="1" applyBorder="1"/>
    <xf numFmtId="0" fontId="124" fillId="22" borderId="0" xfId="0" applyFont="1" applyFill="1" applyAlignment="1">
      <alignment horizontal="right" vertical="center"/>
    </xf>
    <xf numFmtId="0" fontId="125" fillId="22" borderId="0" xfId="0" applyFont="1" applyFill="1" applyAlignment="1">
      <alignment vertical="center" wrapText="1"/>
    </xf>
    <xf numFmtId="0" fontId="126" fillId="22" borderId="0" xfId="0" applyFont="1" applyFill="1" applyAlignment="1">
      <alignment vertical="center"/>
    </xf>
    <xf numFmtId="0" fontId="126" fillId="22" borderId="0" xfId="0" applyFont="1" applyFill="1"/>
    <xf numFmtId="0" fontId="124" fillId="22" borderId="0" xfId="0" applyFont="1" applyFill="1" applyAlignment="1" applyProtection="1">
      <alignment vertical="center"/>
      <protection hidden="1"/>
    </xf>
    <xf numFmtId="0" fontId="124" fillId="22" borderId="0" xfId="0" applyFont="1" applyFill="1" applyAlignment="1" applyProtection="1">
      <alignment horizontal="center" vertical="center"/>
      <protection hidden="1"/>
    </xf>
    <xf numFmtId="0" fontId="54" fillId="0" borderId="0" xfId="0" applyFont="1" applyAlignment="1">
      <alignment vertical="center"/>
    </xf>
    <xf numFmtId="2" fontId="23" fillId="0" borderId="0" xfId="0" applyNumberFormat="1" applyFont="1" applyAlignment="1">
      <alignment horizontal="left"/>
    </xf>
    <xf numFmtId="1" fontId="23" fillId="0" borderId="0" xfId="0" applyNumberFormat="1" applyFont="1"/>
    <xf numFmtId="0" fontId="127" fillId="0" borderId="0" xfId="0" applyFont="1"/>
    <xf numFmtId="0" fontId="128" fillId="0" borderId="0" xfId="0" applyFont="1"/>
    <xf numFmtId="0" fontId="39" fillId="0" borderId="0" xfId="0" applyFont="1"/>
    <xf numFmtId="0" fontId="54" fillId="0" borderId="0" xfId="0" applyFont="1" applyAlignment="1">
      <alignment horizontal="right" vertical="center"/>
    </xf>
    <xf numFmtId="0" fontId="54" fillId="0" borderId="0" xfId="0" applyFont="1" applyAlignment="1">
      <alignment horizontal="right"/>
    </xf>
    <xf numFmtId="0" fontId="54" fillId="0" borderId="0" xfId="0" applyFont="1" applyAlignment="1">
      <alignment horizontal="center" vertical="center"/>
    </xf>
    <xf numFmtId="0" fontId="55" fillId="0" borderId="0" xfId="0" applyFont="1"/>
    <xf numFmtId="0" fontId="54" fillId="0" borderId="0" xfId="0" applyFont="1" applyAlignment="1">
      <alignment horizontal="center" vertical="center" wrapText="1"/>
    </xf>
    <xf numFmtId="0" fontId="54" fillId="0" borderId="0" xfId="0" applyFont="1" applyAlignment="1">
      <alignment horizontal="left"/>
    </xf>
    <xf numFmtId="1" fontId="54" fillId="0" borderId="0" xfId="0" applyNumberFormat="1" applyFont="1" applyAlignment="1">
      <alignment horizontal="left"/>
    </xf>
    <xf numFmtId="0" fontId="54" fillId="0" borderId="81" xfId="0" applyFont="1" applyBorder="1"/>
    <xf numFmtId="0" fontId="54" fillId="0" borderId="81" xfId="0" applyFont="1" applyBorder="1" applyAlignment="1">
      <alignment horizontal="left"/>
    </xf>
    <xf numFmtId="0" fontId="23" fillId="0" borderId="81" xfId="0" applyFont="1" applyBorder="1" applyAlignment="1">
      <alignment horizontal="right" vertical="center"/>
    </xf>
    <xf numFmtId="1" fontId="23" fillId="0" borderId="81" xfId="0" applyNumberFormat="1" applyFont="1" applyBorder="1" applyAlignment="1">
      <alignment horizontal="right" vertical="center"/>
    </xf>
    <xf numFmtId="0" fontId="54" fillId="0" borderId="81" xfId="0" applyFont="1" applyBorder="1" applyAlignment="1">
      <alignment horizontal="right"/>
    </xf>
    <xf numFmtId="0" fontId="54" fillId="0" borderId="81" xfId="0" quotePrefix="1" applyFont="1" applyBorder="1"/>
    <xf numFmtId="0" fontId="39" fillId="0" borderId="0" xfId="0" applyFont="1" applyAlignment="1">
      <alignment horizontal="left"/>
    </xf>
    <xf numFmtId="0" fontId="39" fillId="0" borderId="0" xfId="0" applyFont="1" applyAlignment="1">
      <alignment horizontal="right"/>
    </xf>
    <xf numFmtId="0" fontId="39" fillId="0" borderId="0" xfId="0" applyFont="1" applyAlignment="1">
      <alignment horizontal="center"/>
    </xf>
    <xf numFmtId="0" fontId="39" fillId="0" borderId="0" xfId="10" applyFont="1"/>
    <xf numFmtId="0" fontId="42" fillId="0" borderId="0" xfId="10" applyFont="1"/>
    <xf numFmtId="0" fontId="43" fillId="0" borderId="0" xfId="10" applyFont="1"/>
    <xf numFmtId="1" fontId="43" fillId="0" borderId="0" xfId="10" applyNumberFormat="1" applyFont="1"/>
    <xf numFmtId="0" fontId="42" fillId="0" borderId="0" xfId="10" applyFont="1" applyAlignment="1">
      <alignment vertical="center"/>
    </xf>
    <xf numFmtId="0" fontId="43" fillId="0" borderId="0" xfId="10" applyFont="1" applyAlignment="1">
      <alignment horizontal="right"/>
    </xf>
    <xf numFmtId="0" fontId="44" fillId="0" borderId="0" xfId="0" applyFont="1"/>
    <xf numFmtId="1" fontId="44" fillId="0" borderId="0" xfId="0" applyNumberFormat="1" applyFont="1"/>
    <xf numFmtId="0" fontId="27" fillId="0" borderId="0" xfId="4" applyFont="1" applyFill="1" applyBorder="1" applyAlignment="1" applyProtection="1"/>
    <xf numFmtId="0" fontId="42" fillId="0" borderId="0" xfId="0" applyFont="1" applyAlignment="1" applyProtection="1">
      <alignment vertical="center"/>
      <protection hidden="1"/>
    </xf>
    <xf numFmtId="9" fontId="42" fillId="0" borderId="0" xfId="9" applyFont="1" applyFill="1" applyBorder="1" applyAlignment="1" applyProtection="1">
      <alignment vertical="center"/>
      <protection hidden="1"/>
    </xf>
    <xf numFmtId="175" fontId="42" fillId="0" borderId="0" xfId="1" applyNumberFormat="1" applyFont="1" applyFill="1" applyAlignment="1" applyProtection="1">
      <alignment vertical="center"/>
    </xf>
    <xf numFmtId="0" fontId="43" fillId="0" borderId="0" xfId="0" applyFont="1" applyAlignment="1" applyProtection="1">
      <alignment vertical="center"/>
      <protection hidden="1"/>
    </xf>
    <xf numFmtId="175" fontId="42" fillId="0" borderId="0" xfId="1" applyNumberFormat="1" applyFont="1" applyFill="1" applyProtection="1">
      <protection hidden="1"/>
    </xf>
    <xf numFmtId="175" fontId="43" fillId="0" borderId="0" xfId="1" applyNumberFormat="1" applyFont="1" applyAlignment="1" applyProtection="1">
      <alignment horizontal="center"/>
      <protection hidden="1"/>
    </xf>
    <xf numFmtId="0" fontId="43" fillId="0" borderId="0" xfId="10" applyFont="1" applyAlignment="1" applyProtection="1">
      <alignment vertical="center"/>
      <protection hidden="1"/>
    </xf>
    <xf numFmtId="0" fontId="42" fillId="0" borderId="0" xfId="10" applyFont="1" applyProtection="1">
      <protection hidden="1"/>
    </xf>
    <xf numFmtId="175" fontId="42" fillId="0" borderId="0" xfId="1" applyNumberFormat="1" applyFont="1" applyProtection="1">
      <protection hidden="1"/>
    </xf>
    <xf numFmtId="44" fontId="42" fillId="0" borderId="0" xfId="3" applyFont="1" applyProtection="1">
      <protection hidden="1"/>
    </xf>
    <xf numFmtId="175" fontId="42" fillId="0" borderId="0" xfId="1" applyNumberFormat="1" applyFont="1"/>
    <xf numFmtId="43" fontId="42" fillId="0" borderId="0" xfId="10" applyNumberFormat="1" applyFont="1" applyProtection="1">
      <protection hidden="1"/>
    </xf>
    <xf numFmtId="44" fontId="42" fillId="0" borderId="0" xfId="3" applyFont="1"/>
    <xf numFmtId="175" fontId="42" fillId="0" borderId="127" xfId="1" applyNumberFormat="1" applyFont="1" applyBorder="1" applyAlignment="1" applyProtection="1">
      <alignment horizontal="center"/>
      <protection hidden="1"/>
    </xf>
    <xf numFmtId="173" fontId="42" fillId="0" borderId="127" xfId="1" applyNumberFormat="1" applyFont="1" applyBorder="1" applyAlignment="1">
      <alignment horizontal="center"/>
    </xf>
    <xf numFmtId="175" fontId="42" fillId="0" borderId="0" xfId="1" applyNumberFormat="1" applyFont="1" applyFill="1" applyBorder="1" applyProtection="1"/>
    <xf numFmtId="173" fontId="42" fillId="0" borderId="0" xfId="1" applyNumberFormat="1" applyFont="1" applyProtection="1">
      <protection hidden="1"/>
    </xf>
    <xf numFmtId="0" fontId="42" fillId="0" borderId="0" xfId="10" quotePrefix="1" applyFont="1"/>
    <xf numFmtId="173" fontId="42" fillId="28" borderId="127" xfId="1" applyNumberFormat="1" applyFont="1" applyFill="1" applyBorder="1" applyAlignment="1">
      <alignment horizontal="center"/>
    </xf>
    <xf numFmtId="175" fontId="42" fillId="28" borderId="127" xfId="1" applyNumberFormat="1" applyFont="1" applyFill="1" applyBorder="1" applyAlignment="1">
      <alignment horizontal="center"/>
    </xf>
    <xf numFmtId="175" fontId="42" fillId="28" borderId="127" xfId="1" applyNumberFormat="1" applyFont="1" applyFill="1" applyBorder="1" applyAlignment="1" applyProtection="1">
      <alignment horizontal="center"/>
      <protection hidden="1"/>
    </xf>
    <xf numFmtId="44" fontId="42" fillId="28" borderId="127" xfId="3" applyFont="1" applyFill="1" applyBorder="1" applyAlignment="1">
      <alignment horizontal="center"/>
    </xf>
    <xf numFmtId="44" fontId="42" fillId="19" borderId="0" xfId="3" applyFont="1" applyFill="1" applyProtection="1">
      <protection hidden="1"/>
    </xf>
    <xf numFmtId="170" fontId="42" fillId="19" borderId="0" xfId="10" applyNumberFormat="1" applyFont="1" applyFill="1" applyProtection="1">
      <protection hidden="1"/>
    </xf>
    <xf numFmtId="173" fontId="42" fillId="19" borderId="0" xfId="1" applyNumberFormat="1" applyFont="1" applyFill="1" applyProtection="1">
      <protection hidden="1"/>
    </xf>
    <xf numFmtId="9" fontId="42" fillId="0" borderId="0" xfId="0" applyNumberFormat="1" applyFont="1" applyProtection="1">
      <protection hidden="1"/>
    </xf>
    <xf numFmtId="0" fontId="91" fillId="0" borderId="0" xfId="0" applyFont="1" applyAlignment="1">
      <alignment horizontal="center" vertical="center"/>
    </xf>
    <xf numFmtId="0" fontId="43" fillId="0" borderId="0" xfId="0" applyFont="1" applyAlignment="1" applyProtection="1">
      <alignment horizontal="center"/>
      <protection hidden="1"/>
    </xf>
    <xf numFmtId="0" fontId="43" fillId="0" borderId="0" xfId="10" applyFont="1" applyAlignment="1" applyProtection="1">
      <alignment horizontal="center" vertical="center"/>
      <protection hidden="1"/>
    </xf>
    <xf numFmtId="175" fontId="42" fillId="29" borderId="0" xfId="1" applyNumberFormat="1" applyFont="1" applyFill="1" applyProtection="1">
      <protection hidden="1"/>
    </xf>
    <xf numFmtId="44" fontId="42" fillId="0" borderId="0" xfId="3" applyFont="1" applyFill="1" applyProtection="1">
      <protection hidden="1"/>
    </xf>
    <xf numFmtId="170" fontId="42" fillId="0" borderId="0" xfId="10" applyNumberFormat="1" applyFont="1" applyProtection="1">
      <protection hidden="1"/>
    </xf>
    <xf numFmtId="173" fontId="42" fillId="0" borderId="0" xfId="1" applyNumberFormat="1" applyFont="1" applyFill="1" applyProtection="1">
      <protection hidden="1"/>
    </xf>
    <xf numFmtId="44" fontId="42" fillId="28" borderId="127" xfId="3" applyFont="1" applyFill="1" applyBorder="1" applyAlignment="1">
      <alignment horizontal="left"/>
    </xf>
    <xf numFmtId="0" fontId="60" fillId="0" borderId="0" xfId="10" applyFont="1" applyAlignment="1">
      <alignment vertical="center" wrapText="1"/>
    </xf>
    <xf numFmtId="0" fontId="129" fillId="0" borderId="0" xfId="0" applyFont="1" applyAlignment="1">
      <alignment horizontal="justify" vertical="center"/>
    </xf>
    <xf numFmtId="0" fontId="132" fillId="0" borderId="0" xfId="0" applyFont="1" applyAlignment="1">
      <alignment vertical="center"/>
    </xf>
    <xf numFmtId="0" fontId="134" fillId="0" borderId="0" xfId="0" applyFont="1" applyAlignment="1">
      <alignment vertical="center"/>
    </xf>
    <xf numFmtId="0" fontId="131" fillId="0" borderId="0" xfId="0" applyFont="1" applyAlignment="1">
      <alignment horizontal="justify" vertical="center"/>
    </xf>
    <xf numFmtId="0" fontId="130" fillId="0" borderId="0" xfId="0" applyFont="1" applyAlignment="1">
      <alignment horizontal="justify" vertical="center"/>
    </xf>
    <xf numFmtId="0" fontId="17" fillId="0" borderId="0" xfId="0" applyFont="1" applyAlignment="1">
      <alignment horizontal="left" vertical="top"/>
    </xf>
    <xf numFmtId="0" fontId="17" fillId="0" borderId="0" xfId="0" applyFont="1" applyAlignment="1">
      <alignment horizontal="left" vertical="top" wrapText="1"/>
    </xf>
    <xf numFmtId="0" fontId="17" fillId="30" borderId="0" xfId="0" applyFont="1" applyFill="1" applyAlignment="1">
      <alignment horizontal="center" vertical="top"/>
    </xf>
    <xf numFmtId="0" fontId="17" fillId="30" borderId="0" xfId="0" applyFont="1" applyFill="1" applyAlignment="1">
      <alignment horizontal="center"/>
    </xf>
    <xf numFmtId="0" fontId="13" fillId="0" borderId="0" xfId="6" applyFont="1" applyAlignment="1" applyProtection="1">
      <alignment horizontal="center" vertical="center" wrapText="1"/>
      <protection hidden="1"/>
    </xf>
    <xf numFmtId="0" fontId="63" fillId="0" borderId="0" xfId="6" applyFont="1" applyAlignment="1" applyProtection="1">
      <alignment horizontal="center" vertical="center" wrapText="1"/>
      <protection hidden="1"/>
    </xf>
    <xf numFmtId="0" fontId="63" fillId="0" borderId="0" xfId="6" applyFont="1" applyAlignment="1" applyProtection="1">
      <alignment horizontal="center" wrapText="1"/>
      <protection hidden="1"/>
    </xf>
    <xf numFmtId="0" fontId="85" fillId="15" borderId="0" xfId="6" applyFont="1" applyFill="1" applyAlignment="1" applyProtection="1">
      <alignment horizontal="center" vertical="center"/>
      <protection hidden="1"/>
    </xf>
    <xf numFmtId="0" fontId="85" fillId="15" borderId="9" xfId="6" applyFont="1" applyFill="1" applyBorder="1" applyAlignment="1" applyProtection="1">
      <alignment horizontal="center" vertical="center"/>
      <protection hidden="1"/>
    </xf>
    <xf numFmtId="0" fontId="60" fillId="0" borderId="0" xfId="7" applyFont="1" applyAlignment="1">
      <alignment horizontal="left" vertical="center" wrapText="1"/>
    </xf>
    <xf numFmtId="0" fontId="67" fillId="0" borderId="0" xfId="7" applyFont="1" applyAlignment="1">
      <alignment wrapText="1"/>
    </xf>
    <xf numFmtId="0" fontId="65" fillId="0" borderId="0" xfId="0" applyFont="1"/>
    <xf numFmtId="0" fontId="68" fillId="0" borderId="0" xfId="0" applyFont="1" applyAlignment="1">
      <alignment horizontal="center" vertical="top" wrapText="1"/>
    </xf>
    <xf numFmtId="0" fontId="71" fillId="0" borderId="0" xfId="0" applyFont="1" applyAlignment="1">
      <alignment vertical="top" wrapText="1"/>
    </xf>
    <xf numFmtId="0" fontId="25" fillId="0" borderId="0" xfId="0" applyFont="1" applyAlignment="1">
      <alignment vertical="top" wrapText="1"/>
    </xf>
    <xf numFmtId="0" fontId="72" fillId="0" borderId="0" xfId="0" applyFont="1" applyAlignment="1">
      <alignment vertical="top" wrapText="1"/>
    </xf>
    <xf numFmtId="0" fontId="66" fillId="0" borderId="0" xfId="0" applyFont="1" applyAlignment="1">
      <alignment horizontal="left" vertical="center" wrapText="1"/>
    </xf>
    <xf numFmtId="0" fontId="2" fillId="0" borderId="0" xfId="0" applyFont="1" applyAlignment="1">
      <alignment horizontal="left" vertical="center" wrapText="1"/>
    </xf>
    <xf numFmtId="0" fontId="73" fillId="0" borderId="0" xfId="0" applyFont="1" applyAlignment="1">
      <alignment horizontal="left" vertical="center" wrapText="1"/>
    </xf>
    <xf numFmtId="0" fontId="74" fillId="0" borderId="0" xfId="0" applyFont="1" applyAlignment="1">
      <alignment horizontal="left" vertical="center" wrapText="1"/>
    </xf>
    <xf numFmtId="0" fontId="65" fillId="0" borderId="0" xfId="0" applyFont="1" applyAlignment="1">
      <alignment horizontal="left" vertical="center" wrapText="1"/>
    </xf>
    <xf numFmtId="0" fontId="17" fillId="0" borderId="0" xfId="0" applyFont="1" applyAlignment="1">
      <alignment horizontal="center" vertical="top" wrapText="1"/>
    </xf>
    <xf numFmtId="0" fontId="66" fillId="0" borderId="0" xfId="0" applyFont="1" applyAlignment="1">
      <alignment vertical="top" wrapText="1"/>
    </xf>
    <xf numFmtId="0" fontId="60" fillId="0" borderId="0" xfId="0" applyFont="1" applyAlignment="1">
      <alignment vertical="center" wrapText="1"/>
    </xf>
    <xf numFmtId="0" fontId="75" fillId="0" borderId="0" xfId="0" applyFont="1" applyAlignment="1">
      <alignment horizontal="left" vertical="center" wrapText="1"/>
    </xf>
    <xf numFmtId="0" fontId="76" fillId="0" borderId="0" xfId="0" applyFont="1" applyAlignment="1">
      <alignment horizontal="left" vertical="center" wrapText="1"/>
    </xf>
    <xf numFmtId="0" fontId="72" fillId="0" borderId="25" xfId="0" applyFont="1" applyBorder="1" applyAlignment="1">
      <alignment vertical="top" wrapText="1"/>
    </xf>
    <xf numFmtId="0" fontId="72" fillId="0" borderId="30" xfId="0" applyFont="1" applyBorder="1" applyAlignment="1">
      <alignment vertical="top" wrapText="1"/>
    </xf>
    <xf numFmtId="0" fontId="66" fillId="0" borderId="25" xfId="0" applyFont="1" applyBorder="1" applyAlignment="1">
      <alignment horizontal="left" vertical="center" wrapText="1"/>
    </xf>
    <xf numFmtId="0" fontId="66" fillId="0" borderId="30" xfId="0" applyFont="1" applyBorder="1" applyAlignment="1">
      <alignment horizontal="left" vertical="center" wrapText="1"/>
    </xf>
    <xf numFmtId="0" fontId="2" fillId="0" borderId="30" xfId="0" applyFont="1" applyBorder="1" applyAlignment="1">
      <alignment horizontal="left" vertical="center" wrapText="1"/>
    </xf>
    <xf numFmtId="0" fontId="66" fillId="0" borderId="26" xfId="0" applyFont="1" applyBorder="1" applyAlignment="1">
      <alignment horizontal="left" vertical="center" wrapText="1"/>
    </xf>
    <xf numFmtId="0" fontId="66" fillId="0" borderId="31" xfId="0" applyFont="1" applyBorder="1" applyAlignment="1">
      <alignment horizontal="left" vertical="center" wrapText="1"/>
    </xf>
    <xf numFmtId="0" fontId="79" fillId="0" borderId="0" xfId="0" applyFont="1" applyAlignment="1">
      <alignment horizontal="left" vertical="center" wrapText="1"/>
    </xf>
    <xf numFmtId="0" fontId="2" fillId="0" borderId="0" xfId="0" applyFont="1" applyAlignment="1">
      <alignment horizontal="left" vertical="center" indent="1"/>
    </xf>
    <xf numFmtId="0" fontId="2" fillId="0" borderId="0" xfId="0" applyFont="1" applyAlignment="1">
      <alignment horizontal="left" indent="1"/>
    </xf>
    <xf numFmtId="0" fontId="110" fillId="0" borderId="0" xfId="12" applyFont="1" applyAlignment="1">
      <alignment vertical="center" wrapText="1"/>
    </xf>
    <xf numFmtId="1" fontId="23" fillId="0" borderId="0" xfId="10" applyNumberFormat="1" applyFont="1" applyAlignment="1">
      <alignment horizontal="center" vertical="center"/>
    </xf>
    <xf numFmtId="0" fontId="99" fillId="22" borderId="0" xfId="0" applyFont="1" applyFill="1" applyAlignment="1">
      <alignment horizontal="right" vertical="center"/>
    </xf>
    <xf numFmtId="0" fontId="124" fillId="22" borderId="96" xfId="0" applyFont="1" applyFill="1" applyBorder="1" applyAlignment="1">
      <alignment horizontal="left" vertical="center" wrapText="1"/>
    </xf>
    <xf numFmtId="0" fontId="124" fillId="22" borderId="96" xfId="0" applyFont="1" applyFill="1" applyBorder="1" applyAlignment="1" applyProtection="1">
      <alignment vertical="center"/>
      <protection hidden="1"/>
    </xf>
    <xf numFmtId="0" fontId="124" fillId="22" borderId="0" xfId="0" applyFont="1" applyFill="1" applyAlignment="1">
      <alignment vertical="center"/>
    </xf>
    <xf numFmtId="1" fontId="23" fillId="0" borderId="0" xfId="10" applyNumberFormat="1" applyFont="1" applyAlignment="1">
      <alignment horizontal="right" vertical="center"/>
    </xf>
    <xf numFmtId="0" fontId="23" fillId="0" borderId="0" xfId="10" applyFont="1" applyAlignment="1">
      <alignment vertical="center"/>
    </xf>
    <xf numFmtId="0" fontId="23" fillId="0" borderId="0" xfId="10" applyFont="1" applyAlignment="1">
      <alignment horizontal="center" vertical="center"/>
    </xf>
    <xf numFmtId="0" fontId="136" fillId="0" borderId="0" xfId="10" applyFont="1" applyAlignment="1">
      <alignment horizontal="center" vertical="center"/>
    </xf>
    <xf numFmtId="0" fontId="54" fillId="0" borderId="0" xfId="10" applyFont="1"/>
    <xf numFmtId="0" fontId="23" fillId="0" borderId="0" xfId="10" applyFont="1"/>
    <xf numFmtId="0" fontId="23" fillId="0" borderId="0" xfId="10" applyFont="1" applyAlignment="1">
      <alignment horizontal="right" vertical="center"/>
    </xf>
    <xf numFmtId="1" fontId="23" fillId="0" borderId="0" xfId="10" applyNumberFormat="1" applyFont="1"/>
    <xf numFmtId="0" fontId="54" fillId="0" borderId="0" xfId="10" applyFont="1" applyAlignment="1">
      <alignment horizontal="right"/>
    </xf>
    <xf numFmtId="0" fontId="39" fillId="0" borderId="78" xfId="0" applyFont="1" applyBorder="1" applyAlignment="1">
      <alignment horizontal="left" indent="1"/>
    </xf>
    <xf numFmtId="0" fontId="54" fillId="0" borderId="0" xfId="0" applyFont="1" applyAlignment="1">
      <alignment horizontal="center"/>
    </xf>
    <xf numFmtId="0" fontId="28" fillId="0" borderId="0" xfId="0" applyFont="1" applyAlignment="1">
      <alignment horizontal="center" vertical="center"/>
    </xf>
    <xf numFmtId="175" fontId="43" fillId="0" borderId="0" xfId="1" applyNumberFormat="1" applyFont="1" applyAlignment="1">
      <alignment horizontal="center"/>
    </xf>
    <xf numFmtId="0" fontId="2" fillId="0" borderId="0" xfId="0" applyFont="1" applyAlignment="1">
      <alignment horizontal="center" vertical="center"/>
    </xf>
    <xf numFmtId="0" fontId="138" fillId="0" borderId="0" xfId="0" applyFont="1" applyAlignment="1">
      <alignment horizontal="left" vertical="center" wrapText="1"/>
    </xf>
    <xf numFmtId="0" fontId="139" fillId="0" borderId="0" xfId="0" applyFont="1" applyAlignment="1">
      <alignment horizontal="left" vertical="center" wrapText="1"/>
    </xf>
    <xf numFmtId="0" fontId="138" fillId="0" borderId="0" xfId="0" applyFont="1" applyAlignment="1">
      <alignment horizontal="left" vertical="top" wrapText="1"/>
    </xf>
    <xf numFmtId="0" fontId="42" fillId="0" borderId="0" xfId="0" applyFont="1" applyAlignment="1" applyProtection="1">
      <alignment horizontal="center"/>
      <protection hidden="1"/>
    </xf>
    <xf numFmtId="0" fontId="63" fillId="0" borderId="0" xfId="6" applyFont="1" applyProtection="1">
      <protection hidden="1"/>
    </xf>
    <xf numFmtId="0" fontId="63" fillId="0" borderId="0" xfId="6" applyFont="1" applyAlignment="1" applyProtection="1">
      <alignment vertical="center"/>
      <protection hidden="1"/>
    </xf>
    <xf numFmtId="0" fontId="94" fillId="0" borderId="0" xfId="6" applyFont="1" applyProtection="1">
      <protection hidden="1"/>
    </xf>
    <xf numFmtId="0" fontId="94" fillId="0" borderId="0" xfId="6" applyFont="1" applyAlignment="1" applyProtection="1">
      <alignment vertical="center"/>
      <protection hidden="1"/>
    </xf>
    <xf numFmtId="0" fontId="13" fillId="0" borderId="0" xfId="7" applyFont="1" applyAlignment="1" applyProtection="1">
      <alignment horizontal="left" wrapText="1"/>
      <protection hidden="1"/>
    </xf>
    <xf numFmtId="0" fontId="111" fillId="0" borderId="0" xfId="6" applyFont="1" applyProtection="1">
      <protection hidden="1"/>
    </xf>
    <xf numFmtId="0" fontId="11" fillId="0" borderId="0" xfId="7" applyFont="1" applyAlignment="1" applyProtection="1">
      <alignment wrapText="1"/>
      <protection hidden="1"/>
    </xf>
    <xf numFmtId="0" fontId="13" fillId="0" borderId="0" xfId="7" applyFont="1" applyAlignment="1" applyProtection="1">
      <alignment wrapText="1"/>
      <protection hidden="1"/>
    </xf>
    <xf numFmtId="0" fontId="13" fillId="0" borderId="0" xfId="7" applyFont="1" applyAlignment="1" applyProtection="1">
      <alignment horizontal="center" wrapText="1"/>
      <protection hidden="1"/>
    </xf>
    <xf numFmtId="0" fontId="87" fillId="0" borderId="0" xfId="7" applyFont="1" applyAlignment="1" applyProtection="1">
      <alignment horizontal="center" wrapText="1"/>
      <protection hidden="1"/>
    </xf>
    <xf numFmtId="0" fontId="63" fillId="25" borderId="0" xfId="6" applyFont="1" applyFill="1" applyProtection="1">
      <protection hidden="1"/>
    </xf>
    <xf numFmtId="0" fontId="86" fillId="0" borderId="10" xfId="7" applyFont="1" applyBorder="1" applyAlignment="1" applyProtection="1">
      <alignment horizontal="center" vertical="center"/>
      <protection hidden="1"/>
    </xf>
    <xf numFmtId="0" fontId="96" fillId="0" borderId="0" xfId="6" applyFont="1" applyProtection="1">
      <protection hidden="1"/>
    </xf>
    <xf numFmtId="0" fontId="96" fillId="0" borderId="0" xfId="6" applyFont="1" applyAlignment="1" applyProtection="1">
      <alignment vertical="center"/>
      <protection hidden="1"/>
    </xf>
    <xf numFmtId="0" fontId="63" fillId="0" borderId="0" xfId="6" applyFont="1" applyAlignment="1" applyProtection="1">
      <alignment horizontal="center" vertical="center"/>
      <protection hidden="1"/>
    </xf>
    <xf numFmtId="0" fontId="13" fillId="0" borderId="0" xfId="7" applyFont="1" applyAlignment="1" applyProtection="1">
      <alignment horizontal="center" vertical="center" wrapText="1"/>
      <protection hidden="1"/>
    </xf>
    <xf numFmtId="0" fontId="63" fillId="0" borderId="0" xfId="6" applyFont="1" applyAlignment="1" applyProtection="1">
      <alignment horizontal="center"/>
      <protection hidden="1"/>
    </xf>
    <xf numFmtId="0" fontId="87" fillId="0" borderId="0" xfId="7" applyFont="1" applyAlignment="1" applyProtection="1">
      <alignment horizontal="left"/>
      <protection hidden="1"/>
    </xf>
    <xf numFmtId="0" fontId="63" fillId="0" borderId="0" xfId="6" applyFont="1" applyAlignment="1" applyProtection="1">
      <alignment horizontal="right"/>
      <protection hidden="1"/>
    </xf>
    <xf numFmtId="0" fontId="13" fillId="0" borderId="0" xfId="7" applyFont="1" applyAlignment="1" applyProtection="1">
      <alignment horizontal="left"/>
      <protection hidden="1"/>
    </xf>
    <xf numFmtId="0" fontId="111" fillId="0" borderId="0" xfId="6" applyFont="1" applyAlignment="1" applyProtection="1">
      <alignment vertical="center"/>
      <protection hidden="1"/>
    </xf>
    <xf numFmtId="0" fontId="13" fillId="0" borderId="0" xfId="7" applyFont="1" applyProtection="1">
      <protection hidden="1"/>
    </xf>
    <xf numFmtId="0" fontId="96" fillId="0" borderId="0" xfId="7" applyFont="1" applyProtection="1">
      <protection hidden="1"/>
    </xf>
    <xf numFmtId="0" fontId="87" fillId="0" borderId="0" xfId="7" applyFont="1" applyAlignment="1" applyProtection="1">
      <alignment horizontal="center" vertical="center" wrapText="1"/>
      <protection hidden="1"/>
    </xf>
    <xf numFmtId="0" fontId="111" fillId="0" borderId="118" xfId="6" applyFont="1" applyBorder="1" applyProtection="1">
      <protection hidden="1"/>
    </xf>
    <xf numFmtId="0" fontId="111" fillId="0" borderId="119" xfId="6" applyFont="1" applyBorder="1" applyProtection="1">
      <protection hidden="1"/>
    </xf>
    <xf numFmtId="0" fontId="63" fillId="0" borderId="120" xfId="6" applyFont="1" applyBorder="1" applyProtection="1">
      <protection hidden="1"/>
    </xf>
    <xf numFmtId="0" fontId="63" fillId="0" borderId="2" xfId="6" applyFont="1" applyBorder="1" applyProtection="1">
      <protection hidden="1"/>
    </xf>
    <xf numFmtId="0" fontId="0" fillId="0" borderId="0" xfId="0" applyAlignment="1" applyProtection="1">
      <alignment vertical="center" wrapText="1"/>
      <protection locked="0"/>
    </xf>
    <xf numFmtId="0" fontId="141" fillId="0" borderId="0" xfId="0" applyFont="1"/>
    <xf numFmtId="0" fontId="33" fillId="0" borderId="0" xfId="0" applyFont="1"/>
    <xf numFmtId="49" fontId="105" fillId="9" borderId="76" xfId="4" applyNumberFormat="1" applyFont="1" applyFill="1" applyBorder="1" applyAlignment="1" applyProtection="1">
      <alignment horizontal="center" vertical="center"/>
    </xf>
    <xf numFmtId="0" fontId="102" fillId="0" borderId="0" xfId="0" quotePrefix="1" applyFont="1" applyAlignment="1">
      <alignment vertical="center"/>
    </xf>
    <xf numFmtId="0" fontId="100" fillId="0" borderId="0" xfId="0" applyFont="1"/>
    <xf numFmtId="49" fontId="102" fillId="15" borderId="0" xfId="4" applyNumberFormat="1" applyFont="1" applyFill="1" applyBorder="1" applyAlignment="1" applyProtection="1">
      <alignment horizontal="center" vertical="center"/>
    </xf>
    <xf numFmtId="49" fontId="107" fillId="9" borderId="76" xfId="4" applyNumberFormat="1" applyFont="1" applyFill="1" applyBorder="1" applyAlignment="1" applyProtection="1">
      <alignment horizontal="center" vertical="center" wrapText="1"/>
    </xf>
    <xf numFmtId="0" fontId="114" fillId="0" borderId="0" xfId="0" applyFont="1" applyAlignment="1">
      <alignment horizontal="right" vertical="center" wrapText="1"/>
    </xf>
    <xf numFmtId="0" fontId="100" fillId="22" borderId="0" xfId="6" applyFont="1" applyFill="1"/>
    <xf numFmtId="0" fontId="142" fillId="0" borderId="0" xfId="6" applyFont="1" applyAlignment="1" applyProtection="1">
      <alignment vertical="center"/>
      <protection hidden="1"/>
    </xf>
    <xf numFmtId="0" fontId="143" fillId="16" borderId="0" xfId="0" applyFont="1" applyFill="1"/>
    <xf numFmtId="0" fontId="144" fillId="23" borderId="107" xfId="0" applyFont="1" applyFill="1" applyBorder="1" applyAlignment="1">
      <alignment vertical="center" wrapText="1"/>
    </xf>
    <xf numFmtId="0" fontId="144" fillId="23" borderId="0" xfId="0" applyFont="1" applyFill="1" applyAlignment="1">
      <alignment vertical="center" wrapText="1"/>
    </xf>
    <xf numFmtId="0" fontId="13" fillId="0" borderId="0" xfId="0" applyFont="1"/>
    <xf numFmtId="0" fontId="13" fillId="0" borderId="0" xfId="0" applyFont="1" applyAlignment="1">
      <alignment vertical="center"/>
    </xf>
    <xf numFmtId="0" fontId="13" fillId="0" borderId="81" xfId="0" applyFont="1" applyBorder="1"/>
    <xf numFmtId="0" fontId="143" fillId="0" borderId="0" xfId="0" applyFont="1"/>
    <xf numFmtId="0" fontId="143" fillId="9" borderId="0" xfId="0" applyFont="1" applyFill="1"/>
    <xf numFmtId="0" fontId="52" fillId="23" borderId="107" xfId="0" applyFont="1" applyFill="1" applyBorder="1" applyAlignment="1">
      <alignment horizontal="center" vertical="top"/>
    </xf>
    <xf numFmtId="0" fontId="36" fillId="0" borderId="0" xfId="0" applyFont="1" applyAlignment="1">
      <alignment horizontal="left" vertical="top"/>
    </xf>
    <xf numFmtId="3" fontId="42" fillId="0" borderId="0" xfId="0" applyNumberFormat="1" applyFont="1"/>
    <xf numFmtId="0" fontId="28" fillId="0" borderId="0" xfId="0" applyFont="1" applyAlignment="1">
      <alignment vertical="center"/>
    </xf>
    <xf numFmtId="165" fontId="145" fillId="9" borderId="76" xfId="0" applyNumberFormat="1" applyFont="1" applyFill="1" applyBorder="1" applyProtection="1">
      <protection locked="0"/>
    </xf>
    <xf numFmtId="3" fontId="145" fillId="9" borderId="76" xfId="0" applyNumberFormat="1" applyFont="1" applyFill="1" applyBorder="1" applyProtection="1">
      <protection locked="0"/>
    </xf>
    <xf numFmtId="0" fontId="145" fillId="0" borderId="0" xfId="0" applyFont="1" applyAlignment="1">
      <alignment horizontal="right"/>
    </xf>
    <xf numFmtId="0" fontId="145" fillId="0" borderId="0" xfId="0" applyFont="1"/>
    <xf numFmtId="0" fontId="145" fillId="0" borderId="0" xfId="0" applyFont="1" applyAlignment="1">
      <alignment horizontal="left"/>
    </xf>
    <xf numFmtId="0" fontId="55" fillId="0" borderId="23" xfId="0" applyFont="1" applyBorder="1" applyAlignment="1">
      <alignment vertical="top"/>
    </xf>
    <xf numFmtId="0" fontId="55" fillId="0" borderId="23" xfId="0" applyFont="1" applyBorder="1" applyAlignment="1">
      <alignment vertical="center"/>
    </xf>
    <xf numFmtId="168" fontId="2" fillId="19" borderId="0" xfId="0" applyNumberFormat="1" applyFont="1" applyFill="1" applyProtection="1">
      <protection hidden="1"/>
    </xf>
    <xf numFmtId="2" fontId="2" fillId="0" borderId="0" xfId="0" applyNumberFormat="1" applyFont="1" applyAlignment="1">
      <alignment horizontal="right"/>
    </xf>
    <xf numFmtId="0" fontId="39" fillId="0" borderId="0" xfId="10" applyFont="1" applyAlignment="1">
      <alignment horizontal="left"/>
    </xf>
    <xf numFmtId="0" fontId="39" fillId="0" borderId="0" xfId="10" applyFont="1" applyAlignment="1">
      <alignment horizontal="left" vertical="center"/>
    </xf>
    <xf numFmtId="0" fontId="39" fillId="0" borderId="0" xfId="10" applyFont="1" applyAlignment="1">
      <alignment horizontal="center" vertical="center"/>
    </xf>
    <xf numFmtId="0" fontId="44" fillId="0" borderId="0" xfId="10" applyFont="1" applyAlignment="1">
      <alignment horizontal="center" vertical="center"/>
    </xf>
    <xf numFmtId="1" fontId="44" fillId="0" borderId="0" xfId="10" applyNumberFormat="1" applyFont="1" applyAlignment="1">
      <alignment horizontal="center" vertical="center"/>
    </xf>
    <xf numFmtId="0" fontId="44" fillId="0" borderId="0" xfId="10" applyFont="1"/>
    <xf numFmtId="0" fontId="91" fillId="22" borderId="79" xfId="0" applyFont="1" applyFill="1" applyBorder="1" applyAlignment="1">
      <alignment vertical="center"/>
    </xf>
    <xf numFmtId="0" fontId="42" fillId="0" borderId="0" xfId="0" applyFont="1" applyProtection="1">
      <protection locked="0"/>
    </xf>
    <xf numFmtId="0" fontId="62" fillId="0" borderId="0" xfId="0" applyFont="1" applyProtection="1">
      <protection locked="0"/>
    </xf>
    <xf numFmtId="0" fontId="53" fillId="0" borderId="23" xfId="0" applyFont="1" applyBorder="1"/>
    <xf numFmtId="0" fontId="54" fillId="0" borderId="27" xfId="0" applyFont="1" applyBorder="1"/>
    <xf numFmtId="0" fontId="147" fillId="0" borderId="25" xfId="0" applyFont="1" applyBorder="1"/>
    <xf numFmtId="0" fontId="145" fillId="0" borderId="81" xfId="0" applyFont="1" applyBorder="1"/>
    <xf numFmtId="0" fontId="33" fillId="0" borderId="0" xfId="0" applyFont="1" applyAlignment="1">
      <alignment vertical="top" wrapText="1"/>
    </xf>
    <xf numFmtId="0" fontId="13" fillId="0" borderId="127" xfId="7" applyFont="1" applyBorder="1" applyAlignment="1" applyProtection="1">
      <alignment horizontal="left" vertical="center" wrapText="1"/>
      <protection hidden="1"/>
    </xf>
    <xf numFmtId="0" fontId="13" fillId="0" borderId="5" xfId="7" applyFont="1" applyBorder="1" applyAlignment="1" applyProtection="1">
      <alignment horizontal="left" vertical="center" wrapText="1"/>
      <protection hidden="1"/>
    </xf>
    <xf numFmtId="0" fontId="13" fillId="0" borderId="9" xfId="7" applyFont="1" applyBorder="1" applyAlignment="1" applyProtection="1">
      <alignment horizontal="left" vertical="center" wrapText="1"/>
      <protection hidden="1"/>
    </xf>
    <xf numFmtId="0" fontId="88" fillId="0" borderId="127" xfId="7" applyFont="1" applyBorder="1" applyAlignment="1" applyProtection="1">
      <alignment horizontal="left" vertical="center" wrapText="1"/>
      <protection hidden="1"/>
    </xf>
    <xf numFmtId="0" fontId="92" fillId="0" borderId="127" xfId="7" applyFont="1" applyBorder="1" applyAlignment="1" applyProtection="1">
      <alignment horizontal="left" vertical="center" wrapText="1"/>
      <protection hidden="1"/>
    </xf>
    <xf numFmtId="0" fontId="17" fillId="0" borderId="0" xfId="0" applyFont="1" applyAlignment="1" applyProtection="1">
      <alignment vertical="center"/>
      <protection hidden="1"/>
    </xf>
    <xf numFmtId="0" fontId="17" fillId="0" borderId="0" xfId="0" applyFont="1" applyAlignment="1" applyProtection="1">
      <alignment horizontal="left" vertical="center"/>
      <protection hidden="1"/>
    </xf>
    <xf numFmtId="0" fontId="100" fillId="22" borderId="0" xfId="6" applyFont="1" applyFill="1" applyAlignment="1" applyProtection="1">
      <alignment horizontal="left" vertical="top"/>
      <protection hidden="1"/>
    </xf>
    <xf numFmtId="49" fontId="140" fillId="9" borderId="76" xfId="4" applyNumberFormat="1" applyFont="1" applyFill="1" applyBorder="1" applyAlignment="1" applyProtection="1">
      <alignment horizontal="center" vertical="center"/>
      <protection hidden="1"/>
    </xf>
    <xf numFmtId="0" fontId="84" fillId="0" borderId="0" xfId="6" applyFont="1" applyAlignment="1" applyProtection="1">
      <alignment horizontal="center" vertical="center" wrapText="1"/>
      <protection hidden="1"/>
    </xf>
    <xf numFmtId="0" fontId="6" fillId="0" borderId="0" xfId="0" applyFont="1" applyProtection="1">
      <protection hidden="1"/>
    </xf>
    <xf numFmtId="0" fontId="85" fillId="15" borderId="139" xfId="6" applyFont="1" applyFill="1" applyBorder="1" applyAlignment="1" applyProtection="1">
      <alignment horizontal="center" vertical="center"/>
      <protection hidden="1"/>
    </xf>
    <xf numFmtId="168" fontId="2" fillId="0" borderId="0" xfId="0" applyNumberFormat="1" applyFont="1"/>
    <xf numFmtId="168" fontId="17" fillId="0" borderId="0" xfId="0" applyNumberFormat="1" applyFont="1" applyProtection="1">
      <protection hidden="1"/>
    </xf>
    <xf numFmtId="168" fontId="0" fillId="0" borderId="0" xfId="0" applyNumberFormat="1" applyProtection="1">
      <protection hidden="1"/>
    </xf>
    <xf numFmtId="0" fontId="63" fillId="10" borderId="0" xfId="6" applyFont="1" applyFill="1" applyProtection="1">
      <protection hidden="1"/>
    </xf>
    <xf numFmtId="44" fontId="42" fillId="29" borderId="0" xfId="3" applyFont="1" applyFill="1" applyProtection="1">
      <protection hidden="1"/>
    </xf>
    <xf numFmtId="0" fontId="126" fillId="0" borderId="0" xfId="0" applyFont="1" applyAlignment="1">
      <alignment vertical="center"/>
    </xf>
    <xf numFmtId="0" fontId="102" fillId="0" borderId="0" xfId="0" applyFont="1" applyAlignment="1">
      <alignment horizontal="right" vertical="center"/>
    </xf>
    <xf numFmtId="0" fontId="102" fillId="0" borderId="0" xfId="0" applyFont="1" applyAlignment="1">
      <alignment horizontal="left" vertical="center"/>
    </xf>
    <xf numFmtId="44" fontId="42" fillId="0" borderId="127" xfId="3" applyFont="1" applyBorder="1"/>
    <xf numFmtId="0" fontId="148" fillId="0" borderId="0" xfId="0" applyFont="1" applyAlignment="1">
      <alignment horizontal="left" vertical="center"/>
    </xf>
    <xf numFmtId="0" fontId="98" fillId="22" borderId="92" xfId="0" applyFont="1" applyFill="1" applyBorder="1" applyAlignment="1">
      <alignment horizontal="left" indent="2"/>
    </xf>
    <xf numFmtId="0" fontId="100" fillId="22" borderId="0" xfId="6" applyFont="1" applyFill="1" applyAlignment="1" applyProtection="1">
      <alignment horizontal="left" vertical="center"/>
      <protection hidden="1"/>
    </xf>
    <xf numFmtId="0" fontId="23" fillId="0" borderId="0" xfId="12" applyFont="1" applyAlignment="1">
      <alignment horizontal="right"/>
    </xf>
    <xf numFmtId="173" fontId="42" fillId="29" borderId="0" xfId="1" applyNumberFormat="1" applyFont="1" applyFill="1" applyProtection="1">
      <protection hidden="1"/>
    </xf>
    <xf numFmtId="0" fontId="42" fillId="0" borderId="0" xfId="10" applyFont="1" applyAlignment="1">
      <alignment horizontal="right" vertical="center"/>
    </xf>
    <xf numFmtId="0" fontId="150" fillId="0" borderId="0" xfId="0" applyFont="1" applyAlignment="1">
      <alignment horizontal="left"/>
    </xf>
    <xf numFmtId="0" fontId="151" fillId="0" borderId="0" xfId="0" applyFont="1" applyAlignment="1">
      <alignment wrapText="1"/>
    </xf>
    <xf numFmtId="1" fontId="42" fillId="31" borderId="0" xfId="0" applyNumberFormat="1" applyFont="1" applyFill="1" applyAlignment="1">
      <alignment horizontal="left"/>
    </xf>
    <xf numFmtId="0" fontId="15" fillId="22" borderId="107" xfId="0" applyFont="1" applyFill="1" applyBorder="1" applyAlignment="1">
      <alignment vertical="center" wrapText="1"/>
    </xf>
    <xf numFmtId="0" fontId="15" fillId="23" borderId="159" xfId="0" applyFont="1" applyFill="1" applyBorder="1" applyAlignment="1">
      <alignment vertical="center" wrapText="1"/>
    </xf>
    <xf numFmtId="1" fontId="39" fillId="0" borderId="0" xfId="0" applyNumberFormat="1" applyFont="1" applyAlignment="1">
      <alignment horizontal="left"/>
    </xf>
    <xf numFmtId="0" fontId="12" fillId="10" borderId="0" xfId="0" applyFont="1" applyFill="1" applyAlignment="1">
      <alignment horizontal="center"/>
    </xf>
    <xf numFmtId="0" fontId="85" fillId="0" borderId="120" xfId="6" applyFont="1" applyBorder="1" applyProtection="1">
      <protection hidden="1"/>
    </xf>
    <xf numFmtId="0" fontId="85" fillId="0" borderId="2" xfId="6" applyFont="1" applyBorder="1" applyProtection="1">
      <protection hidden="1"/>
    </xf>
    <xf numFmtId="0" fontId="85" fillId="0" borderId="74" xfId="6" applyFont="1" applyBorder="1" applyProtection="1">
      <protection hidden="1"/>
    </xf>
    <xf numFmtId="0" fontId="85" fillId="0" borderId="3" xfId="6" applyFont="1" applyBorder="1" applyProtection="1">
      <protection hidden="1"/>
    </xf>
    <xf numFmtId="0" fontId="150" fillId="0" borderId="0" xfId="0" applyFont="1"/>
    <xf numFmtId="172" fontId="12" fillId="0" borderId="0" xfId="0" applyNumberFormat="1" applyFont="1"/>
    <xf numFmtId="0" fontId="42" fillId="0" borderId="127" xfId="0" applyFont="1" applyBorder="1"/>
    <xf numFmtId="0" fontId="36" fillId="0" borderId="127" xfId="0" applyFont="1" applyBorder="1" applyProtection="1">
      <protection hidden="1"/>
    </xf>
    <xf numFmtId="0" fontId="42" fillId="0" borderId="0" xfId="0" applyFont="1" applyAlignment="1">
      <alignment horizontal="right" vertical="center"/>
    </xf>
    <xf numFmtId="0" fontId="155" fillId="0" borderId="0" xfId="0" applyFont="1" applyAlignment="1">
      <alignment vertical="center"/>
    </xf>
    <xf numFmtId="0" fontId="156" fillId="0" borderId="0" xfId="0" applyFont="1" applyAlignment="1">
      <alignment horizontal="right" vertical="center"/>
    </xf>
    <xf numFmtId="0" fontId="155" fillId="0" borderId="0" xfId="0" applyFont="1" applyAlignment="1">
      <alignment horizontal="right" vertical="center"/>
    </xf>
    <xf numFmtId="0" fontId="2" fillId="0" borderId="0" xfId="0" applyFont="1" applyAlignment="1">
      <alignment horizontal="center" vertical="top"/>
    </xf>
    <xf numFmtId="0" fontId="12" fillId="16" borderId="0" xfId="0" applyFont="1" applyFill="1" applyAlignment="1">
      <alignment vertical="center"/>
    </xf>
    <xf numFmtId="0" fontId="12" fillId="0" borderId="20" xfId="0" applyFont="1" applyBorder="1" applyAlignment="1">
      <alignment vertical="center"/>
    </xf>
    <xf numFmtId="0" fontId="12" fillId="2" borderId="0" xfId="0" applyFont="1" applyFill="1" applyAlignment="1">
      <alignment vertical="center"/>
    </xf>
    <xf numFmtId="0" fontId="12" fillId="32" borderId="0" xfId="0" applyFont="1" applyFill="1"/>
    <xf numFmtId="0" fontId="2" fillId="32" borderId="0" xfId="0" applyFont="1" applyFill="1"/>
    <xf numFmtId="170" fontId="0" fillId="32" borderId="0" xfId="0" applyNumberFormat="1" applyFill="1"/>
    <xf numFmtId="5" fontId="40" fillId="32" borderId="0" xfId="3" applyNumberFormat="1" applyFont="1" applyFill="1"/>
    <xf numFmtId="174" fontId="0" fillId="32" borderId="0" xfId="3" applyNumberFormat="1" applyFont="1" applyFill="1"/>
    <xf numFmtId="5" fontId="40" fillId="33" borderId="0" xfId="3" applyNumberFormat="1" applyFont="1" applyFill="1"/>
    <xf numFmtId="43" fontId="12" fillId="0" borderId="0" xfId="0" applyNumberFormat="1" applyFont="1"/>
    <xf numFmtId="0" fontId="2" fillId="0" borderId="0" xfId="0" quotePrefix="1" applyFont="1"/>
    <xf numFmtId="0" fontId="2" fillId="0" borderId="0" xfId="0" applyFont="1" applyProtection="1">
      <protection hidden="1"/>
    </xf>
    <xf numFmtId="175" fontId="0" fillId="0" borderId="0" xfId="1" applyNumberFormat="1" applyFont="1" applyProtection="1">
      <protection hidden="1"/>
    </xf>
    <xf numFmtId="10" fontId="0" fillId="0" borderId="0" xfId="9" applyNumberFormat="1" applyFont="1" applyProtection="1">
      <protection hidden="1"/>
    </xf>
    <xf numFmtId="0" fontId="0" fillId="25" borderId="0" xfId="0" applyFill="1"/>
    <xf numFmtId="170" fontId="0" fillId="25" borderId="0" xfId="0" applyNumberFormat="1" applyFill="1"/>
    <xf numFmtId="5" fontId="40" fillId="25" borderId="0" xfId="3" applyNumberFormat="1" applyFont="1" applyFill="1"/>
    <xf numFmtId="0" fontId="12" fillId="34" borderId="0" xfId="0" applyFont="1" applyFill="1"/>
    <xf numFmtId="0" fontId="0" fillId="34" borderId="0" xfId="0" applyFill="1"/>
    <xf numFmtId="170" fontId="0" fillId="34" borderId="0" xfId="0" applyNumberFormat="1" applyFill="1"/>
    <xf numFmtId="5" fontId="40" fillId="34" borderId="0" xfId="3" applyNumberFormat="1" applyFont="1" applyFill="1"/>
    <xf numFmtId="174" fontId="0" fillId="34" borderId="0" xfId="3" applyNumberFormat="1" applyFont="1" applyFill="1"/>
    <xf numFmtId="0" fontId="2" fillId="34" borderId="0" xfId="0" applyFont="1" applyFill="1"/>
    <xf numFmtId="0" fontId="157" fillId="0" borderId="86" xfId="4" applyFont="1" applyFill="1" applyBorder="1" applyAlignment="1" applyProtection="1">
      <alignment horizontal="center" vertical="center" wrapText="1" shrinkToFit="1"/>
    </xf>
    <xf numFmtId="0" fontId="124" fillId="22" borderId="0" xfId="0" applyFont="1" applyFill="1" applyAlignment="1">
      <alignment horizontal="left" vertical="center" wrapText="1"/>
    </xf>
    <xf numFmtId="173" fontId="71" fillId="0" borderId="87" xfId="1" applyNumberFormat="1" applyFont="1" applyBorder="1" applyAlignment="1">
      <alignment horizontal="center" vertical="center" wrapText="1" shrinkToFit="1"/>
    </xf>
    <xf numFmtId="173" fontId="71" fillId="0" borderId="74" xfId="1" applyNumberFormat="1" applyFont="1" applyFill="1" applyBorder="1" applyAlignment="1" applyProtection="1">
      <alignment horizontal="center" vertical="center" wrapText="1" shrinkToFit="1"/>
    </xf>
    <xf numFmtId="0" fontId="124" fillId="22" borderId="96" xfId="0" applyFont="1" applyFill="1" applyBorder="1" applyAlignment="1" applyProtection="1">
      <alignment horizontal="right" vertical="center"/>
      <protection hidden="1"/>
    </xf>
    <xf numFmtId="0" fontId="59" fillId="0" borderId="118" xfId="0" applyFont="1" applyBorder="1" applyAlignment="1">
      <alignment horizontal="center" vertical="center"/>
    </xf>
    <xf numFmtId="0" fontId="39" fillId="0" borderId="0" xfId="0" applyFont="1" applyAlignment="1">
      <alignment vertical="center" wrapText="1"/>
    </xf>
    <xf numFmtId="168" fontId="159" fillId="0" borderId="89" xfId="0" applyNumberFormat="1" applyFont="1" applyBorder="1" applyAlignment="1">
      <alignment wrapText="1"/>
    </xf>
    <xf numFmtId="173" fontId="71" fillId="0" borderId="120" xfId="1" applyNumberFormat="1" applyFont="1" applyFill="1" applyBorder="1" applyAlignment="1" applyProtection="1">
      <alignment horizontal="center" vertical="center" wrapText="1" shrinkToFit="1"/>
    </xf>
    <xf numFmtId="168" fontId="51" fillId="0" borderId="6" xfId="0" applyNumberFormat="1" applyFont="1" applyBorder="1" applyAlignment="1">
      <alignment wrapText="1"/>
    </xf>
    <xf numFmtId="0" fontId="3" fillId="0" borderId="0" xfId="4" applyAlignment="1" applyProtection="1">
      <alignment horizontal="center"/>
    </xf>
    <xf numFmtId="0" fontId="2" fillId="0" borderId="86" xfId="0" applyFont="1" applyBorder="1"/>
    <xf numFmtId="0" fontId="2" fillId="0" borderId="2" xfId="0" applyFont="1" applyBorder="1"/>
    <xf numFmtId="0" fontId="2" fillId="0" borderId="93" xfId="0" applyFont="1" applyBorder="1" applyAlignment="1">
      <alignment horizontal="center" vertical="center" wrapText="1" shrinkToFit="1"/>
    </xf>
    <xf numFmtId="0" fontId="2" fillId="0" borderId="87" xfId="0" applyFont="1" applyBorder="1" applyAlignment="1">
      <alignment horizontal="center" vertical="center" wrapText="1" shrinkToFit="1"/>
    </xf>
    <xf numFmtId="0" fontId="27" fillId="0" borderId="146" xfId="0" applyFont="1" applyBorder="1"/>
    <xf numFmtId="0" fontId="2" fillId="0" borderId="91" xfId="0" applyFont="1" applyBorder="1" applyAlignment="1">
      <alignment horizontal="center" vertical="center" wrapText="1" shrinkToFit="1"/>
    </xf>
    <xf numFmtId="168" fontId="2" fillId="0" borderId="127" xfId="0" applyNumberFormat="1" applyFont="1" applyBorder="1" applyProtection="1">
      <protection locked="0"/>
    </xf>
    <xf numFmtId="0" fontId="161" fillId="22" borderId="0" xfId="0" applyFont="1" applyFill="1" applyAlignment="1">
      <alignment horizontal="left" vertical="center" wrapText="1"/>
    </xf>
    <xf numFmtId="0" fontId="160" fillId="22" borderId="0" xfId="0" applyFont="1" applyFill="1" applyAlignment="1">
      <alignment horizontal="right" vertical="center"/>
    </xf>
    <xf numFmtId="173" fontId="159" fillId="0" borderId="86" xfId="1" applyNumberFormat="1" applyFont="1" applyFill="1" applyBorder="1" applyAlignment="1" applyProtection="1">
      <alignment horizontal="center" vertical="center" wrapText="1" shrinkToFit="1"/>
    </xf>
    <xf numFmtId="172" fontId="159" fillId="0" borderId="86" xfId="1" applyNumberFormat="1" applyFont="1" applyFill="1" applyBorder="1" applyAlignment="1" applyProtection="1">
      <alignment horizontal="center" vertical="center" wrapText="1" shrinkToFit="1"/>
    </xf>
    <xf numFmtId="168" fontId="162" fillId="0" borderId="0" xfId="0" quotePrefix="1" applyNumberFormat="1" applyFont="1" applyAlignment="1">
      <alignment horizontal="center" vertical="center"/>
    </xf>
    <xf numFmtId="0" fontId="25" fillId="0" borderId="0" xfId="0" applyFont="1" applyAlignment="1">
      <alignment horizontal="right"/>
    </xf>
    <xf numFmtId="0" fontId="160" fillId="22" borderId="0" xfId="0" applyFont="1" applyFill="1" applyAlignment="1">
      <alignment horizontal="left" vertical="center"/>
    </xf>
    <xf numFmtId="168" fontId="162" fillId="0" borderId="86" xfId="1" quotePrefix="1" applyNumberFormat="1" applyFont="1" applyFill="1" applyBorder="1" applyAlignment="1" applyProtection="1">
      <alignment horizontal="center"/>
    </xf>
    <xf numFmtId="168" fontId="162" fillId="0" borderId="42" xfId="0" quotePrefix="1" applyNumberFormat="1" applyFont="1" applyBorder="1" applyAlignment="1">
      <alignment horizontal="center" vertical="center"/>
    </xf>
    <xf numFmtId="168" fontId="162" fillId="0" borderId="0" xfId="0" quotePrefix="1" applyNumberFormat="1" applyFont="1" applyAlignment="1">
      <alignment horizontal="center"/>
    </xf>
    <xf numFmtId="168" fontId="162" fillId="0" borderId="0" xfId="0" applyNumberFormat="1" applyFont="1" applyAlignment="1">
      <alignment horizontal="center" vertical="center"/>
    </xf>
    <xf numFmtId="168" fontId="162" fillId="0" borderId="6" xfId="0" applyNumberFormat="1" applyFont="1" applyBorder="1" applyAlignment="1">
      <alignment horizontal="center" vertical="center"/>
    </xf>
    <xf numFmtId="168" fontId="162" fillId="0" borderId="3" xfId="0" applyNumberFormat="1" applyFont="1" applyBorder="1" applyAlignment="1">
      <alignment horizontal="right" wrapText="1"/>
    </xf>
    <xf numFmtId="168" fontId="162" fillId="0" borderId="2" xfId="0" applyNumberFormat="1" applyFont="1" applyBorder="1" applyAlignment="1">
      <alignment horizontal="right" wrapText="1"/>
    </xf>
    <xf numFmtId="168" fontId="164" fillId="0" borderId="87" xfId="0" applyNumberFormat="1" applyFont="1" applyBorder="1" applyAlignment="1">
      <alignment horizontal="center" vertical="center" wrapText="1" shrinkToFit="1"/>
    </xf>
    <xf numFmtId="168" fontId="164" fillId="0" borderId="103" xfId="0" applyNumberFormat="1" applyFont="1" applyBorder="1" applyAlignment="1">
      <alignment horizontal="center" vertical="center"/>
    </xf>
    <xf numFmtId="0" fontId="27" fillId="0" borderId="92" xfId="4" applyFont="1" applyFill="1" applyBorder="1" applyAlignment="1" applyProtection="1">
      <alignment horizontal="center" vertical="center" wrapText="1" shrinkToFit="1"/>
    </xf>
    <xf numFmtId="173" fontId="71" fillId="0" borderId="6" xfId="1" applyNumberFormat="1" applyFont="1" applyFill="1" applyBorder="1" applyAlignment="1" applyProtection="1">
      <alignment horizontal="center" vertical="center" wrapText="1" shrinkToFit="1"/>
    </xf>
    <xf numFmtId="0" fontId="3" fillId="0" borderId="0" xfId="4" applyFill="1" applyBorder="1" applyAlignment="1" applyProtection="1">
      <alignment horizontal="center" vertical="center" wrapText="1" shrinkToFit="1"/>
    </xf>
    <xf numFmtId="173" fontId="71" fillId="0" borderId="166" xfId="1" applyNumberFormat="1" applyFont="1" applyFill="1" applyBorder="1" applyAlignment="1" applyProtection="1">
      <alignment horizontal="center" vertical="center" wrapText="1" shrinkToFit="1"/>
    </xf>
    <xf numFmtId="0" fontId="3" fillId="0" borderId="120" xfId="4" applyFill="1" applyBorder="1" applyAlignment="1" applyProtection="1">
      <alignment horizontal="center" vertical="center" wrapText="1" shrinkToFit="1"/>
    </xf>
    <xf numFmtId="173" fontId="71" fillId="0" borderId="164" xfId="1" applyNumberFormat="1" applyFont="1" applyFill="1" applyBorder="1" applyAlignment="1" applyProtection="1">
      <alignment horizontal="center" vertical="center" wrapText="1" shrinkToFit="1"/>
    </xf>
    <xf numFmtId="0" fontId="17" fillId="0" borderId="0" xfId="0" applyFont="1" applyAlignment="1">
      <alignment horizontal="center" vertical="center" wrapText="1"/>
    </xf>
    <xf numFmtId="0" fontId="3" fillId="0" borderId="92" xfId="4" applyFill="1" applyBorder="1" applyAlignment="1" applyProtection="1">
      <alignment horizontal="center" vertical="center" wrapText="1" shrinkToFit="1"/>
    </xf>
    <xf numFmtId="0" fontId="157" fillId="0" borderId="2" xfId="4" applyFont="1" applyFill="1" applyBorder="1" applyAlignment="1" applyProtection="1">
      <alignment horizontal="center" vertical="center" wrapText="1" shrinkToFit="1"/>
    </xf>
    <xf numFmtId="0" fontId="157" fillId="0" borderId="6" xfId="4" applyFont="1" applyFill="1" applyBorder="1" applyAlignment="1" applyProtection="1">
      <alignment horizontal="center" vertical="center" wrapText="1" shrinkToFit="1"/>
    </xf>
    <xf numFmtId="0" fontId="157" fillId="0" borderId="7" xfId="4" applyFont="1" applyFill="1" applyBorder="1" applyAlignment="1" applyProtection="1">
      <alignment horizontal="center" vertical="center" wrapText="1" shrinkToFit="1"/>
    </xf>
    <xf numFmtId="168" fontId="48" fillId="0" borderId="74" xfId="0" applyNumberFormat="1" applyFont="1" applyBorder="1" applyAlignment="1">
      <alignment wrapText="1"/>
    </xf>
    <xf numFmtId="0" fontId="157" fillId="0" borderId="167" xfId="4" applyFont="1" applyFill="1" applyBorder="1" applyAlignment="1" applyProtection="1">
      <alignment horizontal="center" vertical="center" wrapText="1" shrinkToFit="1"/>
    </xf>
    <xf numFmtId="0" fontId="157" fillId="0" borderId="168" xfId="4" applyFont="1" applyFill="1" applyBorder="1" applyAlignment="1" applyProtection="1">
      <alignment horizontal="center" vertical="center" wrapText="1" shrinkToFit="1"/>
    </xf>
    <xf numFmtId="0" fontId="166" fillId="0" borderId="0" xfId="4" applyFont="1" applyAlignment="1" applyProtection="1">
      <alignment horizontal="right"/>
    </xf>
    <xf numFmtId="0" fontId="167" fillId="22" borderId="107" xfId="0" applyFont="1" applyFill="1" applyBorder="1" applyAlignment="1">
      <alignment vertical="center" wrapText="1"/>
    </xf>
    <xf numFmtId="0" fontId="167" fillId="22" borderId="108" xfId="0" applyFont="1" applyFill="1" applyBorder="1" applyAlignment="1">
      <alignment vertical="center" wrapText="1"/>
    </xf>
    <xf numFmtId="0" fontId="168" fillId="0" borderId="0" xfId="0" applyFont="1"/>
    <xf numFmtId="3" fontId="2" fillId="21" borderId="76" xfId="0" applyNumberFormat="1" applyFont="1" applyFill="1" applyBorder="1" applyProtection="1">
      <protection locked="0"/>
    </xf>
    <xf numFmtId="0" fontId="169" fillId="0" borderId="0" xfId="0" applyFont="1" applyAlignment="1">
      <alignment horizontal="center"/>
    </xf>
    <xf numFmtId="168" fontId="2" fillId="0" borderId="127" xfId="0" applyNumberFormat="1" applyFont="1" applyBorder="1" applyProtection="1">
      <protection hidden="1"/>
    </xf>
    <xf numFmtId="0" fontId="170" fillId="22" borderId="106" xfId="0" applyFont="1" applyFill="1" applyBorder="1" applyAlignment="1">
      <alignment vertical="center" wrapText="1"/>
    </xf>
    <xf numFmtId="0" fontId="170" fillId="22" borderId="107" xfId="0" applyFont="1" applyFill="1" applyBorder="1" applyAlignment="1">
      <alignment vertical="center" wrapText="1"/>
    </xf>
    <xf numFmtId="0" fontId="69" fillId="0" borderId="0" xfId="0" applyFont="1" applyAlignment="1">
      <alignment horizontal="center"/>
    </xf>
    <xf numFmtId="0" fontId="65" fillId="0" borderId="0" xfId="0" applyFont="1" applyAlignment="1">
      <alignment horizontal="right"/>
    </xf>
    <xf numFmtId="0" fontId="17" fillId="0" borderId="165" xfId="0" applyFont="1" applyBorder="1" applyAlignment="1" applyProtection="1">
      <alignment vertical="center"/>
      <protection locked="0"/>
    </xf>
    <xf numFmtId="168" fontId="2" fillId="0" borderId="0" xfId="0" applyNumberFormat="1" applyFont="1" applyAlignment="1">
      <alignment vertical="center"/>
    </xf>
    <xf numFmtId="0" fontId="17" fillId="0" borderId="14" xfId="0" applyFont="1" applyBorder="1" applyAlignment="1">
      <alignment horizontal="center" vertical="top" wrapText="1"/>
    </xf>
    <xf numFmtId="0" fontId="17" fillId="0" borderId="35" xfId="0" applyFont="1" applyBorder="1" applyAlignment="1">
      <alignment horizontal="center" vertical="top" wrapText="1"/>
    </xf>
    <xf numFmtId="0" fontId="166" fillId="0" borderId="0" xfId="4" applyFont="1" applyFill="1" applyBorder="1" applyAlignment="1" applyProtection="1">
      <alignment horizontal="right"/>
    </xf>
    <xf numFmtId="3" fontId="2" fillId="19" borderId="0" xfId="0" applyNumberFormat="1" applyFont="1" applyFill="1"/>
    <xf numFmtId="0" fontId="2" fillId="0" borderId="40" xfId="0" applyFont="1" applyBorder="1" applyAlignment="1">
      <alignment horizontal="center" vertical="center"/>
    </xf>
    <xf numFmtId="0" fontId="0" fillId="0" borderId="169" xfId="0" applyBorder="1" applyAlignment="1">
      <alignment horizontal="center" vertical="center"/>
    </xf>
    <xf numFmtId="0" fontId="0" fillId="0" borderId="6" xfId="0" applyBorder="1" applyAlignment="1">
      <alignment horizontal="center" vertical="center"/>
    </xf>
    <xf numFmtId="0" fontId="0" fillId="0" borderId="127" xfId="0" applyBorder="1" applyAlignment="1">
      <alignment horizontal="center" vertical="center"/>
    </xf>
    <xf numFmtId="0" fontId="2" fillId="0" borderId="127" xfId="0" applyFont="1" applyBorder="1" applyAlignment="1">
      <alignment horizontal="center" vertical="center"/>
    </xf>
    <xf numFmtId="168" fontId="2" fillId="0" borderId="0" xfId="0" applyNumberFormat="1" applyFont="1" applyProtection="1">
      <protection hidden="1"/>
    </xf>
    <xf numFmtId="0" fontId="3" fillId="0" borderId="0" xfId="4" applyBorder="1" applyAlignment="1" applyProtection="1">
      <alignment horizontal="left" vertical="center"/>
    </xf>
    <xf numFmtId="0" fontId="170" fillId="22" borderId="107" xfId="0" applyFont="1" applyFill="1" applyBorder="1" applyAlignment="1">
      <alignment horizontal="center" vertical="center" wrapText="1"/>
    </xf>
    <xf numFmtId="0" fontId="65" fillId="0" borderId="0" xfId="0" applyFont="1" applyAlignment="1">
      <alignment horizontal="justify" vertical="center"/>
    </xf>
    <xf numFmtId="0" fontId="65" fillId="0" borderId="0" xfId="0" applyFont="1" applyAlignment="1">
      <alignment vertical="center"/>
    </xf>
    <xf numFmtId="0" fontId="174" fillId="0" borderId="0" xfId="0" applyFont="1" applyAlignment="1">
      <alignment horizontal="justify" vertical="center"/>
    </xf>
    <xf numFmtId="4" fontId="2" fillId="19" borderId="0" xfId="0" applyNumberFormat="1" applyFont="1" applyFill="1"/>
    <xf numFmtId="0" fontId="2" fillId="0" borderId="0" xfId="12" applyFont="1" applyAlignment="1">
      <alignment horizontal="center"/>
    </xf>
    <xf numFmtId="0" fontId="116" fillId="0" borderId="0" xfId="4" applyFont="1" applyFill="1" applyBorder="1" applyAlignment="1" applyProtection="1">
      <alignment horizontal="left" vertical="center"/>
    </xf>
    <xf numFmtId="49" fontId="2" fillId="9" borderId="97" xfId="0" applyNumberFormat="1" applyFont="1" applyFill="1" applyBorder="1" applyAlignment="1" applyProtection="1">
      <alignment horizontal="left" vertical="center"/>
      <protection locked="0"/>
    </xf>
    <xf numFmtId="49" fontId="2" fillId="9" borderId="104" xfId="0" applyNumberFormat="1" applyFont="1" applyFill="1" applyBorder="1" applyAlignment="1" applyProtection="1">
      <alignment horizontal="left" vertical="center"/>
      <protection locked="0"/>
    </xf>
    <xf numFmtId="49" fontId="2" fillId="9" borderId="105" xfId="0" applyNumberFormat="1" applyFont="1" applyFill="1" applyBorder="1" applyAlignment="1" applyProtection="1">
      <alignment horizontal="left" vertical="center"/>
      <protection locked="0"/>
    </xf>
    <xf numFmtId="0" fontId="110" fillId="0" borderId="0" xfId="12" applyFont="1" applyAlignment="1">
      <alignment horizontal="center" vertical="center" wrapText="1"/>
    </xf>
    <xf numFmtId="173" fontId="2" fillId="9" borderId="149" xfId="1" applyNumberFormat="1" applyFont="1" applyFill="1" applyBorder="1" applyAlignment="1" applyProtection="1">
      <alignment horizontal="left" vertical="center"/>
      <protection locked="0"/>
    </xf>
    <xf numFmtId="173" fontId="2" fillId="9" borderId="104" xfId="1" applyNumberFormat="1" applyFont="1" applyFill="1" applyBorder="1" applyAlignment="1" applyProtection="1">
      <alignment horizontal="left" vertical="center"/>
      <protection locked="0"/>
    </xf>
    <xf numFmtId="173" fontId="2" fillId="9" borderId="105" xfId="1" applyNumberFormat="1" applyFont="1" applyFill="1" applyBorder="1" applyAlignment="1" applyProtection="1">
      <alignment horizontal="left" vertical="center"/>
      <protection locked="0"/>
    </xf>
    <xf numFmtId="0" fontId="110" fillId="0" borderId="0" xfId="12" applyFont="1" applyAlignment="1">
      <alignment horizontal="center" vertical="center"/>
    </xf>
    <xf numFmtId="0" fontId="110" fillId="0" borderId="0" xfId="12" applyFont="1" applyAlignment="1">
      <alignment horizontal="right" vertical="center" wrapText="1" indent="1"/>
    </xf>
    <xf numFmtId="10" fontId="2" fillId="9" borderId="135" xfId="14" applyNumberFormat="1" applyFont="1" applyFill="1" applyBorder="1" applyAlignment="1" applyProtection="1">
      <alignment horizontal="center" vertical="center"/>
    </xf>
    <xf numFmtId="0" fontId="110" fillId="9" borderId="124" xfId="12" applyFont="1" applyFill="1" applyBorder="1" applyAlignment="1">
      <alignment horizontal="center"/>
    </xf>
    <xf numFmtId="0" fontId="110" fillId="9" borderId="125" xfId="12" applyFont="1" applyFill="1" applyBorder="1" applyAlignment="1">
      <alignment horizontal="center"/>
    </xf>
    <xf numFmtId="0" fontId="110" fillId="9" borderId="126" xfId="12" applyFont="1" applyFill="1" applyBorder="1" applyAlignment="1">
      <alignment horizontal="center"/>
    </xf>
    <xf numFmtId="0" fontId="17" fillId="19" borderId="0" xfId="12" applyFont="1" applyFill="1" applyAlignment="1">
      <alignment horizontal="center" vertical="center"/>
    </xf>
    <xf numFmtId="0" fontId="110" fillId="0" borderId="0" xfId="15" applyFont="1" applyAlignment="1">
      <alignment horizontal="right" vertical="center" wrapText="1" indent="1"/>
    </xf>
    <xf numFmtId="10" fontId="2" fillId="0" borderId="153" xfId="12" applyNumberFormat="1" applyFont="1" applyBorder="1" applyAlignment="1">
      <alignment horizontal="center"/>
    </xf>
    <xf numFmtId="10" fontId="2" fillId="0" borderId="154" xfId="12" applyNumberFormat="1" applyFont="1" applyBorder="1" applyAlignment="1">
      <alignment horizontal="center"/>
    </xf>
    <xf numFmtId="10" fontId="2" fillId="0" borderId="155" xfId="12" applyNumberFormat="1" applyFont="1" applyBorder="1" applyAlignment="1">
      <alignment horizontal="center"/>
    </xf>
    <xf numFmtId="0" fontId="2" fillId="9" borderId="135" xfId="11" quotePrefix="1" applyNumberFormat="1" applyFont="1" applyFill="1" applyBorder="1" applyAlignment="1" applyProtection="1">
      <alignment horizontal="center" vertical="center"/>
    </xf>
    <xf numFmtId="0" fontId="2" fillId="9" borderId="135" xfId="11" applyNumberFormat="1" applyFont="1" applyFill="1" applyBorder="1" applyAlignment="1" applyProtection="1">
      <alignment horizontal="center" vertical="center"/>
    </xf>
    <xf numFmtId="0" fontId="2" fillId="9" borderId="97" xfId="13" applyFont="1" applyFill="1" applyBorder="1" applyAlignment="1" applyProtection="1">
      <alignment horizontal="center" vertical="center" wrapText="1"/>
      <protection locked="0"/>
    </xf>
    <xf numFmtId="0" fontId="2" fillId="9" borderId="104" xfId="13" applyFont="1" applyFill="1" applyBorder="1" applyAlignment="1" applyProtection="1">
      <alignment horizontal="center" vertical="center" wrapText="1"/>
      <protection locked="0"/>
    </xf>
    <xf numFmtId="0" fontId="2" fillId="9" borderId="105" xfId="13" applyFont="1" applyFill="1" applyBorder="1" applyAlignment="1" applyProtection="1">
      <alignment horizontal="center" vertical="center" wrapText="1"/>
      <protection locked="0"/>
    </xf>
    <xf numFmtId="0" fontId="29" fillId="0" borderId="78" xfId="4" applyFont="1" applyFill="1" applyBorder="1" applyAlignment="1" applyProtection="1">
      <alignment horizontal="right" vertical="center" wrapText="1"/>
    </xf>
    <xf numFmtId="0" fontId="29" fillId="0" borderId="0" xfId="4" applyFont="1" applyFill="1" applyBorder="1" applyAlignment="1" applyProtection="1">
      <alignment horizontal="right" vertical="center" wrapText="1"/>
    </xf>
    <xf numFmtId="0" fontId="110" fillId="0" borderId="0" xfId="12" applyFont="1" applyAlignment="1">
      <alignment horizontal="left" vertical="center" wrapText="1"/>
    </xf>
    <xf numFmtId="0" fontId="110" fillId="0" borderId="0" xfId="12" applyFont="1" applyAlignment="1">
      <alignment vertical="center" wrapText="1"/>
    </xf>
    <xf numFmtId="49" fontId="2" fillId="9" borderId="150" xfId="0" applyNumberFormat="1" applyFont="1" applyFill="1" applyBorder="1" applyAlignment="1" applyProtection="1">
      <alignment horizontal="left" vertical="center"/>
      <protection locked="0"/>
    </xf>
    <xf numFmtId="49" fontId="2" fillId="9" borderId="128" xfId="0" applyNumberFormat="1" applyFont="1" applyFill="1" applyBorder="1" applyAlignment="1" applyProtection="1">
      <alignment horizontal="left" vertical="center"/>
      <protection locked="0"/>
    </xf>
    <xf numFmtId="49" fontId="2" fillId="9" borderId="151" xfId="0" applyNumberFormat="1" applyFont="1" applyFill="1" applyBorder="1" applyAlignment="1" applyProtection="1">
      <alignment horizontal="left" vertical="center"/>
      <protection locked="0"/>
    </xf>
    <xf numFmtId="49" fontId="2" fillId="0" borderId="0" xfId="0" applyNumberFormat="1" applyFont="1" applyAlignment="1" applyProtection="1">
      <alignment horizontal="left" vertical="center"/>
      <protection locked="0"/>
    </xf>
    <xf numFmtId="49" fontId="2" fillId="9" borderId="137" xfId="0" applyNumberFormat="1" applyFont="1" applyFill="1" applyBorder="1" applyAlignment="1" applyProtection="1">
      <alignment horizontal="left" vertical="center"/>
      <protection locked="0"/>
    </xf>
    <xf numFmtId="0" fontId="12" fillId="0" borderId="152" xfId="0" applyFont="1" applyBorder="1" applyAlignment="1" applyProtection="1">
      <alignment horizontal="center"/>
      <protection locked="0"/>
    </xf>
    <xf numFmtId="0" fontId="12" fillId="0" borderId="128" xfId="0" applyFont="1" applyBorder="1" applyAlignment="1" applyProtection="1">
      <alignment horizontal="center"/>
      <protection locked="0"/>
    </xf>
    <xf numFmtId="0" fontId="47" fillId="22" borderId="106" xfId="0" quotePrefix="1" applyFont="1" applyFill="1" applyBorder="1" applyAlignment="1">
      <alignment horizontal="center" vertical="top" wrapText="1"/>
    </xf>
    <xf numFmtId="0" fontId="47" fillId="22" borderId="107" xfId="0" quotePrefix="1" applyFont="1" applyFill="1" applyBorder="1" applyAlignment="1">
      <alignment horizontal="center" vertical="top" wrapText="1"/>
    </xf>
    <xf numFmtId="0" fontId="47" fillId="22" borderId="107" xfId="0" applyFont="1" applyFill="1" applyBorder="1" applyAlignment="1">
      <alignment horizontal="center" vertical="top" wrapText="1"/>
    </xf>
    <xf numFmtId="0" fontId="47" fillId="22" borderId="108" xfId="0" applyFont="1" applyFill="1" applyBorder="1" applyAlignment="1">
      <alignment horizontal="center" vertical="top" wrapText="1"/>
    </xf>
    <xf numFmtId="0" fontId="23" fillId="0" borderId="0" xfId="0" applyFont="1" applyAlignment="1">
      <alignment horizontal="center" vertical="center"/>
    </xf>
    <xf numFmtId="0" fontId="2" fillId="9" borderId="97" xfId="0" applyFont="1" applyFill="1" applyBorder="1" applyAlignment="1" applyProtection="1">
      <alignment horizontal="left" vertical="center"/>
      <protection locked="0"/>
    </xf>
    <xf numFmtId="0" fontId="2" fillId="9" borderId="104" xfId="0" applyFont="1" applyFill="1" applyBorder="1" applyAlignment="1" applyProtection="1">
      <alignment horizontal="left" vertical="center"/>
      <protection locked="0"/>
    </xf>
    <xf numFmtId="0" fontId="2" fillId="9" borderId="105" xfId="0" applyFont="1" applyFill="1" applyBorder="1" applyAlignment="1" applyProtection="1">
      <alignment horizontal="left" vertical="center"/>
      <protection locked="0"/>
    </xf>
    <xf numFmtId="0" fontId="2" fillId="9" borderId="97" xfId="4" applyFont="1" applyFill="1" applyBorder="1" applyAlignment="1" applyProtection="1">
      <alignment horizontal="left" vertical="center"/>
      <protection locked="0"/>
    </xf>
    <xf numFmtId="0" fontId="2" fillId="9" borderId="104" xfId="4" applyFont="1" applyFill="1" applyBorder="1" applyAlignment="1" applyProtection="1">
      <alignment horizontal="left" vertical="center"/>
      <protection locked="0"/>
    </xf>
    <xf numFmtId="0" fontId="2" fillId="9" borderId="105" xfId="4" applyFont="1" applyFill="1" applyBorder="1" applyAlignment="1" applyProtection="1">
      <alignment horizontal="left" vertical="center"/>
      <protection locked="0"/>
    </xf>
    <xf numFmtId="0" fontId="23" fillId="0" borderId="0" xfId="12" applyFont="1" applyAlignment="1">
      <alignment horizontal="center" vertical="center" wrapText="1"/>
    </xf>
    <xf numFmtId="0" fontId="25" fillId="0" borderId="0" xfId="0" applyFont="1" applyAlignment="1">
      <alignment horizontal="center" wrapText="1"/>
    </xf>
    <xf numFmtId="0" fontId="25" fillId="0" borderId="79" xfId="0" applyFont="1" applyBorder="1" applyAlignment="1">
      <alignment horizontal="center" wrapText="1"/>
    </xf>
    <xf numFmtId="0" fontId="2" fillId="0" borderId="78" xfId="0" applyFont="1" applyBorder="1" applyAlignment="1">
      <alignment horizontal="center" vertical="center" wrapText="1"/>
    </xf>
    <xf numFmtId="0" fontId="2" fillId="0" borderId="0" xfId="0" applyFont="1" applyAlignment="1">
      <alignment horizontal="center" vertical="center" wrapText="1"/>
    </xf>
    <xf numFmtId="0" fontId="2" fillId="0" borderId="79" xfId="0" applyFont="1" applyBorder="1" applyAlignment="1">
      <alignment horizontal="center" vertical="center" wrapText="1"/>
    </xf>
    <xf numFmtId="0" fontId="29" fillId="0" borderId="78" xfId="4" applyFont="1" applyFill="1" applyBorder="1" applyAlignment="1" applyProtection="1">
      <alignment horizontal="right" vertical="center"/>
    </xf>
    <xf numFmtId="0" fontId="29" fillId="0" borderId="0" xfId="4" applyFont="1" applyFill="1" applyBorder="1" applyAlignment="1" applyProtection="1">
      <alignment horizontal="right" vertical="center"/>
    </xf>
    <xf numFmtId="1" fontId="2" fillId="9" borderId="104" xfId="0" applyNumberFormat="1" applyFont="1" applyFill="1" applyBorder="1" applyAlignment="1" applyProtection="1">
      <alignment horizontal="left" vertical="center"/>
      <protection locked="0"/>
    </xf>
    <xf numFmtId="1" fontId="2" fillId="9" borderId="105" xfId="0" applyNumberFormat="1" applyFont="1" applyFill="1" applyBorder="1" applyAlignment="1" applyProtection="1">
      <alignment horizontal="left" vertical="center"/>
      <protection locked="0"/>
    </xf>
    <xf numFmtId="1" fontId="2" fillId="9" borderId="97" xfId="0" applyNumberFormat="1" applyFont="1" applyFill="1" applyBorder="1" applyAlignment="1" applyProtection="1">
      <alignment horizontal="left" vertical="center"/>
      <protection locked="0"/>
    </xf>
    <xf numFmtId="1" fontId="2" fillId="9" borderId="137" xfId="0" applyNumberFormat="1" applyFont="1" applyFill="1" applyBorder="1" applyAlignment="1" applyProtection="1">
      <alignment horizontal="left" vertical="center"/>
      <protection locked="0"/>
    </xf>
    <xf numFmtId="0" fontId="102" fillId="0" borderId="0" xfId="0" applyFont="1" applyProtection="1">
      <protection locked="0"/>
    </xf>
    <xf numFmtId="0" fontId="2" fillId="9" borderId="143" xfId="0" applyFont="1" applyFill="1" applyBorder="1" applyAlignment="1" applyProtection="1">
      <alignment horizontal="left" vertical="center"/>
      <protection locked="0"/>
    </xf>
    <xf numFmtId="0" fontId="2" fillId="9" borderId="144" xfId="0" applyFont="1" applyFill="1" applyBorder="1" applyAlignment="1" applyProtection="1">
      <alignment horizontal="left" vertical="center"/>
      <protection locked="0"/>
    </xf>
    <xf numFmtId="0" fontId="2" fillId="9" borderId="145" xfId="0" applyFont="1" applyFill="1" applyBorder="1" applyAlignment="1" applyProtection="1">
      <alignment horizontal="left" vertical="center"/>
      <protection locked="0"/>
    </xf>
    <xf numFmtId="0" fontId="12" fillId="9" borderId="124" xfId="0" applyFont="1" applyFill="1" applyBorder="1" applyAlignment="1" applyProtection="1">
      <alignment horizontal="left" vertical="center" shrinkToFit="1"/>
      <protection locked="0"/>
    </xf>
    <xf numFmtId="0" fontId="12" fillId="9" borderId="125" xfId="0" applyFont="1" applyFill="1" applyBorder="1" applyAlignment="1" applyProtection="1">
      <alignment horizontal="left" vertical="center" shrinkToFit="1"/>
      <protection locked="0"/>
    </xf>
    <xf numFmtId="0" fontId="12" fillId="9" borderId="126" xfId="0" applyFont="1" applyFill="1" applyBorder="1" applyAlignment="1" applyProtection="1">
      <alignment horizontal="left" vertical="center" shrinkToFit="1"/>
      <protection locked="0"/>
    </xf>
    <xf numFmtId="176" fontId="2" fillId="9" borderId="97" xfId="0" applyNumberFormat="1" applyFont="1" applyFill="1" applyBorder="1" applyAlignment="1" applyProtection="1">
      <alignment horizontal="left" vertical="center"/>
      <protection locked="0"/>
    </xf>
    <xf numFmtId="176" fontId="2" fillId="9" borderId="104" xfId="0" applyNumberFormat="1" applyFont="1" applyFill="1" applyBorder="1" applyAlignment="1" applyProtection="1">
      <alignment horizontal="left" vertical="center"/>
      <protection locked="0"/>
    </xf>
    <xf numFmtId="176" fontId="2" fillId="9" borderId="105" xfId="0" applyNumberFormat="1" applyFont="1" applyFill="1" applyBorder="1" applyAlignment="1" applyProtection="1">
      <alignment horizontal="left" vertical="center"/>
      <protection locked="0"/>
    </xf>
    <xf numFmtId="0" fontId="12" fillId="9" borderId="140" xfId="0" applyFont="1" applyFill="1" applyBorder="1" applyAlignment="1" applyProtection="1">
      <alignment horizontal="left" vertical="center" wrapText="1"/>
      <protection locked="0"/>
    </xf>
    <xf numFmtId="0" fontId="12" fillId="9" borderId="141" xfId="0" applyFont="1" applyFill="1" applyBorder="1" applyAlignment="1" applyProtection="1">
      <alignment horizontal="left" vertical="center" wrapText="1"/>
      <protection locked="0"/>
    </xf>
    <xf numFmtId="0" fontId="12" fillId="9" borderId="142" xfId="0" applyFont="1" applyFill="1" applyBorder="1" applyAlignment="1" applyProtection="1">
      <alignment horizontal="left" vertical="center" wrapText="1"/>
      <protection locked="0"/>
    </xf>
    <xf numFmtId="176" fontId="2" fillId="9" borderId="109" xfId="0" applyNumberFormat="1" applyFont="1" applyFill="1" applyBorder="1" applyAlignment="1" applyProtection="1">
      <alignment horizontal="left" vertical="center"/>
      <protection locked="0"/>
    </xf>
    <xf numFmtId="176" fontId="2" fillId="9" borderId="77" xfId="0" applyNumberFormat="1" applyFont="1" applyFill="1" applyBorder="1" applyAlignment="1" applyProtection="1">
      <alignment horizontal="left" vertical="center"/>
      <protection locked="0"/>
    </xf>
    <xf numFmtId="176" fontId="2" fillId="9" borderId="130" xfId="0" applyNumberFormat="1" applyFont="1" applyFill="1" applyBorder="1" applyAlignment="1" applyProtection="1">
      <alignment horizontal="left" vertical="center"/>
      <protection locked="0"/>
    </xf>
    <xf numFmtId="0" fontId="165" fillId="0" borderId="78" xfId="4" applyFont="1" applyFill="1" applyBorder="1" applyAlignment="1" applyProtection="1">
      <alignment horizontal="right" vertical="center" wrapText="1"/>
    </xf>
    <xf numFmtId="0" fontId="165" fillId="0" borderId="0" xfId="4" applyFont="1" applyFill="1" applyBorder="1" applyAlignment="1" applyProtection="1">
      <alignment horizontal="right" vertical="center" wrapText="1"/>
    </xf>
    <xf numFmtId="49" fontId="149" fillId="9" borderId="124" xfId="4" applyNumberFormat="1" applyFont="1" applyFill="1" applyBorder="1" applyAlignment="1" applyProtection="1">
      <alignment horizontal="center" vertical="center"/>
    </xf>
    <xf numFmtId="49" fontId="149" fillId="9" borderId="126" xfId="4" applyNumberFormat="1" applyFont="1" applyFill="1" applyBorder="1" applyAlignment="1" applyProtection="1">
      <alignment horizontal="center" vertical="center"/>
    </xf>
    <xf numFmtId="0" fontId="105" fillId="0" borderId="0" xfId="4" applyFont="1" applyFill="1" applyBorder="1" applyAlignment="1" applyProtection="1">
      <alignment horizontal="right" vertical="center"/>
    </xf>
    <xf numFmtId="2" fontId="11" fillId="0" borderId="0" xfId="0" applyNumberFormat="1" applyFont="1" applyAlignment="1">
      <alignment vertical="center" wrapText="1"/>
    </xf>
    <xf numFmtId="0" fontId="103" fillId="0" borderId="0" xfId="0" applyFont="1" applyAlignment="1">
      <alignment horizontal="right" vertical="top" wrapText="1"/>
    </xf>
    <xf numFmtId="168" fontId="102" fillId="0" borderId="0" xfId="0" applyNumberFormat="1" applyFont="1" applyAlignment="1" applyProtection="1">
      <alignment horizontal="left"/>
      <protection locked="0"/>
    </xf>
    <xf numFmtId="0" fontId="11" fillId="0" borderId="0" xfId="0" applyFont="1" applyAlignment="1">
      <alignment vertical="top" wrapText="1"/>
    </xf>
    <xf numFmtId="2" fontId="21" fillId="0" borderId="0" xfId="0" applyNumberFormat="1" applyFont="1" applyAlignment="1" applyProtection="1">
      <alignment horizontal="center" vertical="center"/>
      <protection hidden="1"/>
    </xf>
    <xf numFmtId="0" fontId="105" fillId="0" borderId="0" xfId="0" applyFont="1" applyAlignment="1">
      <alignment horizontal="right" vertical="center"/>
    </xf>
    <xf numFmtId="0" fontId="105" fillId="0" borderId="0" xfId="4" applyFont="1" applyFill="1" applyBorder="1" applyAlignment="1" applyProtection="1">
      <alignment horizontal="right"/>
    </xf>
    <xf numFmtId="0" fontId="11" fillId="0" borderId="0" xfId="0" applyFont="1" applyAlignment="1">
      <alignment horizontal="center" vertical="center"/>
    </xf>
    <xf numFmtId="0" fontId="21" fillId="0" borderId="0" xfId="0" applyFont="1" applyAlignment="1">
      <alignment horizontal="center"/>
    </xf>
    <xf numFmtId="0" fontId="2" fillId="0" borderId="0" xfId="0" applyFont="1" applyAlignment="1">
      <alignment horizontal="center" vertical="center"/>
    </xf>
    <xf numFmtId="1" fontId="44" fillId="0" borderId="4" xfId="0" applyNumberFormat="1" applyFont="1" applyBorder="1" applyAlignment="1" applyProtection="1">
      <alignment horizontal="center" vertical="center"/>
      <protection hidden="1"/>
    </xf>
    <xf numFmtId="1" fontId="44" fillId="0" borderId="10" xfId="0" applyNumberFormat="1" applyFont="1" applyBorder="1" applyAlignment="1" applyProtection="1">
      <alignment horizontal="center" vertical="center"/>
      <protection hidden="1"/>
    </xf>
    <xf numFmtId="1" fontId="44" fillId="0" borderId="5" xfId="0" applyNumberFormat="1" applyFont="1" applyBorder="1" applyAlignment="1" applyProtection="1">
      <alignment horizontal="center" vertical="center"/>
      <protection hidden="1"/>
    </xf>
    <xf numFmtId="166" fontId="11" fillId="9" borderId="97" xfId="0" applyNumberFormat="1" applyFont="1" applyFill="1" applyBorder="1" applyAlignment="1" applyProtection="1">
      <alignment horizontal="left" wrapText="1"/>
      <protection locked="0"/>
    </xf>
    <xf numFmtId="166" fontId="11" fillId="9" borderId="104" xfId="0" applyNumberFormat="1" applyFont="1" applyFill="1" applyBorder="1" applyAlignment="1" applyProtection="1">
      <alignment horizontal="left" wrapText="1"/>
      <protection locked="0"/>
    </xf>
    <xf numFmtId="166" fontId="11" fillId="9" borderId="137" xfId="0" applyNumberFormat="1" applyFont="1" applyFill="1" applyBorder="1" applyAlignment="1" applyProtection="1">
      <alignment horizontal="left" wrapText="1"/>
      <protection locked="0"/>
    </xf>
    <xf numFmtId="0" fontId="118" fillId="0" borderId="0" xfId="0" applyFont="1" applyAlignment="1" applyProtection="1">
      <alignment horizontal="left"/>
      <protection hidden="1"/>
    </xf>
    <xf numFmtId="166" fontId="12" fillId="9" borderId="97" xfId="0" applyNumberFormat="1" applyFont="1" applyFill="1" applyBorder="1" applyAlignment="1" applyProtection="1">
      <alignment horizontal="center"/>
      <protection locked="0"/>
    </xf>
    <xf numFmtId="166" fontId="12" fillId="9" borderId="104" xfId="0" applyNumberFormat="1" applyFont="1" applyFill="1" applyBorder="1" applyAlignment="1" applyProtection="1">
      <alignment horizontal="center"/>
      <protection locked="0"/>
    </xf>
    <xf numFmtId="166" fontId="12" fillId="9" borderId="105" xfId="0" applyNumberFormat="1" applyFont="1" applyFill="1" applyBorder="1" applyAlignment="1" applyProtection="1">
      <alignment horizontal="center"/>
      <protection locked="0"/>
    </xf>
    <xf numFmtId="0" fontId="166" fillId="0" borderId="128" xfId="4" applyFont="1" applyFill="1" applyBorder="1" applyAlignment="1" applyProtection="1">
      <alignment horizontal="left"/>
    </xf>
    <xf numFmtId="0" fontId="11" fillId="0" borderId="0" xfId="0" applyFont="1" applyAlignment="1" applyProtection="1">
      <alignment horizontal="left"/>
      <protection hidden="1"/>
    </xf>
    <xf numFmtId="0" fontId="11" fillId="0" borderId="147" xfId="0" applyFont="1" applyBorder="1" applyAlignment="1" applyProtection="1">
      <alignment horizontal="left"/>
      <protection hidden="1"/>
    </xf>
    <xf numFmtId="0" fontId="2" fillId="0" borderId="139" xfId="0" applyFont="1" applyBorder="1" applyAlignment="1">
      <alignment horizontal="right" vertical="center"/>
    </xf>
    <xf numFmtId="0" fontId="2" fillId="0" borderId="0" xfId="0" applyFont="1" applyAlignment="1">
      <alignment horizontal="center" wrapText="1"/>
    </xf>
    <xf numFmtId="0" fontId="15" fillId="22" borderId="106" xfId="0" applyFont="1" applyFill="1" applyBorder="1" applyAlignment="1">
      <alignment horizontal="center" vertical="center" wrapText="1"/>
    </xf>
    <xf numFmtId="0" fontId="15" fillId="22" borderId="107" xfId="0" applyFont="1" applyFill="1" applyBorder="1" applyAlignment="1">
      <alignment horizontal="center" vertical="center" wrapText="1"/>
    </xf>
    <xf numFmtId="0" fontId="15" fillId="22" borderId="108" xfId="0" applyFont="1" applyFill="1" applyBorder="1" applyAlignment="1">
      <alignment horizontal="center" vertical="center" wrapText="1"/>
    </xf>
    <xf numFmtId="0" fontId="12" fillId="0" borderId="0" xfId="0" applyFont="1"/>
    <xf numFmtId="0" fontId="17" fillId="0" borderId="97" xfId="0" applyFont="1" applyBorder="1" applyAlignment="1" applyProtection="1">
      <alignment horizontal="left"/>
      <protection hidden="1"/>
    </xf>
    <xf numFmtId="0" fontId="17" fillId="0" borderId="104" xfId="0" applyFont="1" applyBorder="1" applyAlignment="1" applyProtection="1">
      <alignment horizontal="left"/>
      <protection hidden="1"/>
    </xf>
    <xf numFmtId="0" fontId="17" fillId="0" borderId="77" xfId="0" applyFont="1" applyBorder="1" applyAlignment="1" applyProtection="1">
      <alignment horizontal="left"/>
      <protection hidden="1"/>
    </xf>
    <xf numFmtId="0" fontId="17" fillId="0" borderId="130" xfId="0" applyFont="1" applyBorder="1" applyAlignment="1" applyProtection="1">
      <alignment horizontal="left"/>
      <protection hidden="1"/>
    </xf>
    <xf numFmtId="168" fontId="102" fillId="0" borderId="0" xfId="0" applyNumberFormat="1" applyFont="1" applyProtection="1">
      <protection locked="0"/>
    </xf>
    <xf numFmtId="0" fontId="21" fillId="0" borderId="0" xfId="0" applyFont="1" applyAlignment="1" applyProtection="1">
      <alignment horizontal="center" vertical="center"/>
      <protection hidden="1"/>
    </xf>
    <xf numFmtId="0" fontId="82" fillId="0" borderId="79" xfId="0" applyFont="1" applyBorder="1" applyAlignment="1">
      <alignment horizontal="center" textRotation="90"/>
    </xf>
    <xf numFmtId="0" fontId="17" fillId="0" borderId="124" xfId="0" applyFont="1" applyBorder="1" applyAlignment="1" applyProtection="1">
      <alignment horizontal="center"/>
      <protection hidden="1"/>
    </xf>
    <xf numFmtId="0" fontId="17" fillId="0" borderId="125" xfId="0" applyFont="1" applyBorder="1" applyAlignment="1" applyProtection="1">
      <alignment horizontal="center"/>
      <protection hidden="1"/>
    </xf>
    <xf numFmtId="0" fontId="17" fillId="0" borderId="131" xfId="0" applyFont="1" applyBorder="1" applyAlignment="1" applyProtection="1">
      <alignment horizontal="center"/>
      <protection hidden="1"/>
    </xf>
    <xf numFmtId="0" fontId="166" fillId="0" borderId="0" xfId="4" applyFont="1" applyFill="1" applyBorder="1" applyAlignment="1" applyProtection="1">
      <alignment horizontal="center"/>
    </xf>
    <xf numFmtId="0" fontId="17" fillId="0" borderId="132" xfId="0" applyFont="1" applyBorder="1" applyAlignment="1" applyProtection="1">
      <alignment horizontal="center"/>
      <protection hidden="1"/>
    </xf>
    <xf numFmtId="0" fontId="17" fillId="0" borderId="126" xfId="0" applyFont="1" applyBorder="1" applyAlignment="1" applyProtection="1">
      <alignment horizontal="center"/>
      <protection hidden="1"/>
    </xf>
    <xf numFmtId="0" fontId="17" fillId="0" borderId="140" xfId="0" applyFont="1" applyBorder="1" applyAlignment="1" applyProtection="1">
      <alignment horizontal="center"/>
      <protection hidden="1"/>
    </xf>
    <xf numFmtId="0" fontId="17" fillId="0" borderId="141" xfId="0" applyFont="1" applyBorder="1" applyAlignment="1" applyProtection="1">
      <alignment horizontal="center"/>
      <protection hidden="1"/>
    </xf>
    <xf numFmtId="0" fontId="17" fillId="0" borderId="148" xfId="0" applyFont="1" applyBorder="1" applyAlignment="1" applyProtection="1">
      <alignment horizontal="center"/>
      <protection hidden="1"/>
    </xf>
    <xf numFmtId="0" fontId="166" fillId="0" borderId="0" xfId="4" applyFont="1" applyFill="1" applyBorder="1" applyAlignment="1" applyProtection="1">
      <alignment horizontal="right" vertical="center"/>
    </xf>
    <xf numFmtId="49" fontId="140" fillId="9" borderId="124" xfId="4" applyNumberFormat="1" applyFont="1" applyFill="1" applyBorder="1" applyAlignment="1" applyProtection="1">
      <alignment horizontal="center" vertical="center"/>
    </xf>
    <xf numFmtId="49" fontId="140" fillId="9" borderId="126" xfId="4" applyNumberFormat="1" applyFont="1" applyFill="1" applyBorder="1" applyAlignment="1" applyProtection="1">
      <alignment horizontal="center" vertical="center"/>
    </xf>
    <xf numFmtId="0" fontId="99" fillId="22" borderId="0" xfId="6" applyFont="1" applyFill="1" applyAlignment="1">
      <alignment horizontal="center" vertical="center"/>
    </xf>
    <xf numFmtId="0" fontId="115" fillId="0" borderId="0" xfId="6" applyFont="1" applyAlignment="1">
      <alignment horizontal="center" vertical="center"/>
    </xf>
    <xf numFmtId="0" fontId="63" fillId="0" borderId="10" xfId="6" applyFont="1" applyBorder="1" applyAlignment="1">
      <alignment vertical="center" wrapText="1"/>
    </xf>
    <xf numFmtId="0" fontId="63" fillId="0" borderId="5" xfId="6" applyFont="1" applyBorder="1" applyAlignment="1">
      <alignment vertical="center" wrapText="1"/>
    </xf>
    <xf numFmtId="0" fontId="103" fillId="22" borderId="77" xfId="4" applyFont="1" applyFill="1" applyBorder="1" applyAlignment="1" applyProtection="1">
      <alignment horizontal="left" vertical="center" wrapText="1"/>
      <protection hidden="1"/>
    </xf>
    <xf numFmtId="0" fontId="103" fillId="22" borderId="0" xfId="4" applyFont="1" applyFill="1" applyAlignment="1" applyProtection="1">
      <alignment horizontal="left" vertical="center" wrapText="1"/>
      <protection hidden="1"/>
    </xf>
    <xf numFmtId="0" fontId="87" fillId="0" borderId="0" xfId="6" applyFont="1" applyAlignment="1" applyProtection="1">
      <alignment horizontal="center" wrapText="1"/>
      <protection hidden="1"/>
    </xf>
    <xf numFmtId="0" fontId="13" fillId="0" borderId="0" xfId="6" applyFont="1" applyAlignment="1">
      <alignment horizontal="center" vertical="center"/>
    </xf>
    <xf numFmtId="0" fontId="117" fillId="0" borderId="0" xfId="6" applyFont="1" applyAlignment="1">
      <alignment horizontal="center" vertical="center"/>
    </xf>
    <xf numFmtId="0" fontId="63" fillId="0" borderId="10" xfId="6" applyFont="1" applyBorder="1" applyAlignment="1">
      <alignment horizontal="left" vertical="top" wrapText="1"/>
    </xf>
    <xf numFmtId="0" fontId="63" fillId="0" borderId="5" xfId="6" applyFont="1" applyBorder="1" applyAlignment="1">
      <alignment horizontal="left" vertical="top" wrapText="1"/>
    </xf>
    <xf numFmtId="0" fontId="39" fillId="0" borderId="0" xfId="0" applyFont="1" applyAlignment="1">
      <alignment horizontal="center" vertical="center"/>
    </xf>
    <xf numFmtId="177" fontId="39" fillId="19" borderId="0" xfId="1" applyNumberFormat="1" applyFont="1" applyFill="1" applyBorder="1" applyAlignment="1" applyProtection="1">
      <alignment horizontal="right"/>
      <protection hidden="1"/>
    </xf>
    <xf numFmtId="6" fontId="39" fillId="19" borderId="0" xfId="3" applyNumberFormat="1" applyFont="1" applyFill="1" applyBorder="1" applyAlignment="1" applyProtection="1">
      <alignment horizontal="right"/>
      <protection hidden="1"/>
    </xf>
    <xf numFmtId="0" fontId="11" fillId="0" borderId="81" xfId="0" applyFont="1" applyBorder="1" applyAlignment="1">
      <alignment horizontal="center"/>
    </xf>
    <xf numFmtId="0" fontId="150" fillId="0" borderId="0" xfId="0" applyFont="1" applyAlignment="1">
      <alignment horizontal="center"/>
    </xf>
    <xf numFmtId="0" fontId="151" fillId="0" borderId="0" xfId="0" applyFont="1" applyAlignment="1">
      <alignment wrapText="1"/>
    </xf>
    <xf numFmtId="0" fontId="39" fillId="0" borderId="0" xfId="0" applyFont="1" applyAlignment="1">
      <alignment horizontal="center"/>
    </xf>
    <xf numFmtId="0" fontId="39" fillId="0" borderId="0" xfId="0" applyFont="1" applyAlignment="1">
      <alignment horizontal="center" vertical="center" wrapText="1"/>
    </xf>
    <xf numFmtId="38" fontId="39" fillId="19" borderId="0" xfId="1" applyNumberFormat="1" applyFont="1" applyFill="1" applyBorder="1" applyAlignment="1" applyProtection="1">
      <alignment horizontal="right"/>
      <protection hidden="1"/>
    </xf>
    <xf numFmtId="40" fontId="39" fillId="19" borderId="0" xfId="10" applyNumberFormat="1" applyFont="1" applyFill="1" applyAlignment="1" applyProtection="1">
      <alignment horizontal="right" vertical="center"/>
      <protection hidden="1"/>
    </xf>
    <xf numFmtId="0" fontId="60" fillId="0" borderId="0" xfId="10" applyFont="1" applyAlignment="1">
      <alignment horizontal="center" vertical="center" wrapText="1"/>
    </xf>
    <xf numFmtId="0" fontId="27" fillId="0" borderId="0" xfId="4" applyFont="1" applyFill="1" applyBorder="1" applyAlignment="1" applyProtection="1">
      <alignment horizontal="left"/>
    </xf>
    <xf numFmtId="175" fontId="39" fillId="19" borderId="0" xfId="1" applyNumberFormat="1" applyFont="1" applyFill="1" applyBorder="1" applyAlignment="1" applyProtection="1">
      <alignment horizontal="center"/>
      <protection hidden="1"/>
    </xf>
    <xf numFmtId="38" fontId="39" fillId="19" borderId="0" xfId="1" applyNumberFormat="1" applyFont="1" applyFill="1" applyAlignment="1" applyProtection="1">
      <alignment horizontal="right"/>
      <protection hidden="1"/>
    </xf>
    <xf numFmtId="178" fontId="39" fillId="19" borderId="0" xfId="10" applyNumberFormat="1" applyFont="1" applyFill="1" applyAlignment="1" applyProtection="1">
      <alignment horizontal="right"/>
      <protection hidden="1"/>
    </xf>
    <xf numFmtId="177" fontId="39" fillId="19" borderId="0" xfId="10" applyNumberFormat="1" applyFont="1" applyFill="1" applyAlignment="1" applyProtection="1">
      <alignment horizontal="right"/>
      <protection hidden="1"/>
    </xf>
    <xf numFmtId="1" fontId="28" fillId="0" borderId="0" xfId="10" applyNumberFormat="1" applyFont="1" applyAlignment="1">
      <alignment horizontal="center" vertical="center"/>
    </xf>
    <xf numFmtId="0" fontId="2" fillId="0" borderId="0" xfId="0" applyFont="1" applyAlignment="1">
      <alignment horizontal="center" vertical="top"/>
    </xf>
    <xf numFmtId="172" fontId="102" fillId="0" borderId="0" xfId="1" applyNumberFormat="1" applyFont="1" applyFill="1" applyBorder="1" applyAlignment="1" applyProtection="1">
      <alignment horizontal="center"/>
      <protection locked="0"/>
    </xf>
    <xf numFmtId="0" fontId="135" fillId="0" borderId="0" xfId="4" applyFont="1" applyFill="1" applyBorder="1" applyAlignment="1" applyProtection="1">
      <alignment horizontal="center" vertical="center"/>
    </xf>
    <xf numFmtId="0" fontId="39" fillId="0" borderId="0" xfId="0" applyFont="1" applyAlignment="1">
      <alignment horizontal="left" vertical="center"/>
    </xf>
    <xf numFmtId="0" fontId="39" fillId="0" borderId="0" xfId="0" applyFont="1" applyAlignment="1">
      <alignment horizontal="right" vertical="center"/>
    </xf>
    <xf numFmtId="0" fontId="28" fillId="0" borderId="0" xfId="0" applyFont="1" applyAlignment="1">
      <alignment horizontal="center" vertical="center"/>
    </xf>
    <xf numFmtId="1" fontId="39" fillId="19" borderId="0" xfId="10" applyNumberFormat="1" applyFont="1" applyFill="1" applyAlignment="1" applyProtection="1">
      <alignment horizontal="center" vertical="center"/>
      <protection hidden="1"/>
    </xf>
    <xf numFmtId="49" fontId="107" fillId="9" borderId="132" xfId="4" applyNumberFormat="1" applyFont="1" applyFill="1" applyBorder="1" applyAlignment="1" applyProtection="1">
      <alignment horizontal="center" vertical="center"/>
    </xf>
    <xf numFmtId="49" fontId="107" fillId="9" borderId="125" xfId="4" applyNumberFormat="1" applyFont="1" applyFill="1" applyBorder="1" applyAlignment="1" applyProtection="1">
      <alignment horizontal="center" vertical="center"/>
    </xf>
    <xf numFmtId="49" fontId="107" fillId="9" borderId="126" xfId="4" applyNumberFormat="1" applyFont="1" applyFill="1" applyBorder="1" applyAlignment="1" applyProtection="1">
      <alignment horizontal="center" vertical="center"/>
    </xf>
    <xf numFmtId="177" fontId="39" fillId="19" borderId="0" xfId="10" applyNumberFormat="1" applyFont="1" applyFill="1" applyAlignment="1" applyProtection="1">
      <alignment horizontal="right" vertical="center"/>
      <protection hidden="1"/>
    </xf>
    <xf numFmtId="0" fontId="124" fillId="22" borderId="0" xfId="0" applyFont="1" applyFill="1" applyAlignment="1" applyProtection="1">
      <alignment horizontal="center" vertical="center"/>
      <protection hidden="1"/>
    </xf>
    <xf numFmtId="0" fontId="91" fillId="0" borderId="0" xfId="0" applyFont="1" applyAlignment="1" applyProtection="1">
      <alignment horizontal="center" vertical="center"/>
      <protection hidden="1"/>
    </xf>
    <xf numFmtId="0" fontId="54" fillId="0" borderId="0" xfId="0" applyFont="1" applyAlignment="1">
      <alignment horizontal="center"/>
    </xf>
    <xf numFmtId="1" fontId="39" fillId="19" borderId="0" xfId="0" applyNumberFormat="1" applyFont="1" applyFill="1" applyAlignment="1" applyProtection="1">
      <alignment horizontal="center" vertical="center"/>
      <protection hidden="1"/>
    </xf>
    <xf numFmtId="0" fontId="0" fillId="9" borderId="146" xfId="0" applyFill="1" applyBorder="1" applyAlignment="1" applyProtection="1">
      <alignment horizontal="left" vertical="top" wrapText="1"/>
      <protection locked="0"/>
    </xf>
    <xf numFmtId="0" fontId="0" fillId="9" borderId="6" xfId="0" applyFill="1" applyBorder="1" applyAlignment="1" applyProtection="1">
      <alignment horizontal="left" vertical="top" wrapText="1"/>
      <protection locked="0"/>
    </xf>
    <xf numFmtId="0" fontId="0" fillId="9" borderId="7" xfId="0" applyFill="1" applyBorder="1" applyAlignment="1" applyProtection="1">
      <alignment horizontal="left" vertical="top" wrapText="1"/>
      <protection locked="0"/>
    </xf>
    <xf numFmtId="0" fontId="12" fillId="9" borderId="146" xfId="0" applyFont="1" applyFill="1" applyBorder="1" applyAlignment="1" applyProtection="1">
      <alignment horizontal="left" vertical="top" wrapText="1"/>
      <protection locked="0"/>
    </xf>
    <xf numFmtId="0" fontId="12" fillId="9" borderId="6" xfId="0" applyFont="1" applyFill="1" applyBorder="1" applyAlignment="1" applyProtection="1">
      <alignment horizontal="left" vertical="top" wrapText="1"/>
      <protection locked="0"/>
    </xf>
    <xf numFmtId="0" fontId="12" fillId="9" borderId="7" xfId="0" applyFont="1" applyFill="1" applyBorder="1" applyAlignment="1" applyProtection="1">
      <alignment horizontal="left" vertical="top" wrapText="1"/>
      <protection locked="0"/>
    </xf>
    <xf numFmtId="0" fontId="17" fillId="0" borderId="146" xfId="0" applyFont="1" applyBorder="1" applyAlignment="1">
      <alignment horizontal="right" vertical="center" wrapText="1"/>
    </xf>
    <xf numFmtId="0" fontId="17" fillId="0" borderId="6" xfId="0" applyFont="1" applyBorder="1" applyAlignment="1">
      <alignment horizontal="right" vertical="center" wrapText="1"/>
    </xf>
    <xf numFmtId="0" fontId="17" fillId="0" borderId="7" xfId="0" applyFont="1" applyBorder="1" applyAlignment="1">
      <alignment horizontal="right" vertical="center" wrapText="1"/>
    </xf>
    <xf numFmtId="0" fontId="2" fillId="9" borderId="146" xfId="0" applyFont="1" applyFill="1" applyBorder="1" applyAlignment="1" applyProtection="1">
      <alignment horizontal="left" vertical="top" wrapText="1"/>
      <protection locked="0"/>
    </xf>
    <xf numFmtId="0" fontId="2" fillId="9" borderId="6" xfId="0" applyFont="1" applyFill="1" applyBorder="1" applyAlignment="1" applyProtection="1">
      <alignment horizontal="left" vertical="top" wrapText="1"/>
      <protection locked="0"/>
    </xf>
    <xf numFmtId="0" fontId="2" fillId="9" borderId="7" xfId="0" applyFont="1" applyFill="1" applyBorder="1" applyAlignment="1" applyProtection="1">
      <alignment horizontal="left" vertical="top" wrapText="1"/>
      <protection locked="0"/>
    </xf>
    <xf numFmtId="0" fontId="39" fillId="9" borderId="127" xfId="0" applyFont="1" applyFill="1" applyBorder="1" applyAlignment="1" applyProtection="1">
      <alignment horizontal="left" vertical="top" wrapText="1"/>
      <protection locked="0"/>
    </xf>
    <xf numFmtId="0" fontId="15" fillId="22" borderId="0" xfId="0" applyFont="1" applyFill="1" applyAlignment="1">
      <alignment horizontal="center" vertical="center" wrapText="1"/>
    </xf>
    <xf numFmtId="0" fontId="2" fillId="9" borderId="118" xfId="0" applyFont="1" applyFill="1" applyBorder="1" applyAlignment="1" applyProtection="1">
      <alignment horizontal="left" vertical="top" wrapText="1"/>
      <protection locked="0"/>
    </xf>
    <xf numFmtId="0" fontId="0" fillId="9" borderId="119" xfId="0" applyFill="1" applyBorder="1" applyAlignment="1" applyProtection="1">
      <alignment horizontal="left" vertical="top" wrapText="1"/>
      <protection locked="0"/>
    </xf>
    <xf numFmtId="0" fontId="0" fillId="9" borderId="120" xfId="0" applyFill="1" applyBorder="1" applyAlignment="1" applyProtection="1">
      <alignment horizontal="left" vertical="top" wrapText="1"/>
      <protection locked="0"/>
    </xf>
    <xf numFmtId="0" fontId="0" fillId="9" borderId="2" xfId="0" applyFill="1" applyBorder="1" applyAlignment="1" applyProtection="1">
      <alignment horizontal="left" vertical="top" wrapText="1"/>
      <protection locked="0"/>
    </xf>
    <xf numFmtId="0" fontId="0" fillId="9" borderId="74" xfId="0" applyFill="1" applyBorder="1" applyAlignment="1" applyProtection="1">
      <alignment horizontal="left" vertical="top" wrapText="1"/>
      <protection locked="0"/>
    </xf>
    <xf numFmtId="0" fontId="0" fillId="9" borderId="3" xfId="0" applyFill="1" applyBorder="1" applyAlignment="1" applyProtection="1">
      <alignment horizontal="left" vertical="top" wrapText="1"/>
      <protection locked="0"/>
    </xf>
    <xf numFmtId="49" fontId="163" fillId="9" borderId="132" xfId="4" applyNumberFormat="1" applyFont="1" applyFill="1" applyBorder="1" applyAlignment="1" applyProtection="1">
      <alignment horizontal="center" vertical="center" wrapText="1"/>
    </xf>
    <xf numFmtId="49" fontId="163" fillId="9" borderId="125" xfId="4" applyNumberFormat="1" applyFont="1" applyFill="1" applyBorder="1" applyAlignment="1" applyProtection="1">
      <alignment horizontal="center" vertical="center" wrapText="1"/>
    </xf>
    <xf numFmtId="49" fontId="163" fillId="9" borderId="131" xfId="4" applyNumberFormat="1" applyFont="1" applyFill="1" applyBorder="1" applyAlignment="1" applyProtection="1">
      <alignment horizontal="center" vertical="center" wrapText="1"/>
    </xf>
    <xf numFmtId="168" fontId="159" fillId="0" borderId="2" xfId="0" applyNumberFormat="1" applyFont="1" applyBorder="1" applyAlignment="1">
      <alignment horizontal="right" vertical="center" wrapText="1"/>
    </xf>
    <xf numFmtId="0" fontId="59" fillId="0" borderId="121" xfId="4" applyFont="1" applyFill="1" applyBorder="1" applyAlignment="1" applyProtection="1">
      <alignment horizontal="center" vertical="center" wrapText="1" shrinkToFit="1"/>
    </xf>
    <xf numFmtId="0" fontId="59" fillId="0" borderId="86" xfId="4" applyFont="1" applyFill="1" applyBorder="1" applyAlignment="1" applyProtection="1">
      <alignment horizontal="center" vertical="center" wrapText="1" shrinkToFit="1"/>
    </xf>
    <xf numFmtId="0" fontId="52" fillId="23" borderId="110" xfId="0" applyFont="1" applyFill="1" applyBorder="1" applyAlignment="1">
      <alignment horizontal="left" vertical="top" wrapText="1" indent="2"/>
    </xf>
    <xf numFmtId="0" fontId="52" fillId="23" borderId="101" xfId="0" applyFont="1" applyFill="1" applyBorder="1" applyAlignment="1">
      <alignment horizontal="left" vertical="top" wrapText="1" indent="2"/>
    </xf>
    <xf numFmtId="0" fontId="52" fillId="23" borderId="111" xfId="0" applyFont="1" applyFill="1" applyBorder="1" applyAlignment="1">
      <alignment horizontal="left" vertical="top" wrapText="1" indent="2"/>
    </xf>
    <xf numFmtId="0" fontId="52" fillId="23" borderId="92" xfId="0" applyFont="1" applyFill="1" applyBorder="1" applyAlignment="1">
      <alignment horizontal="left" vertical="top" wrapText="1" indent="2"/>
    </xf>
    <xf numFmtId="0" fontId="52" fillId="23" borderId="0" xfId="0" applyFont="1" applyFill="1" applyAlignment="1">
      <alignment horizontal="left" vertical="top" wrapText="1" indent="2"/>
    </xf>
    <xf numFmtId="0" fontId="52" fillId="23" borderId="112" xfId="0" applyFont="1" applyFill="1" applyBorder="1" applyAlignment="1">
      <alignment horizontal="left" vertical="top" wrapText="1" indent="2"/>
    </xf>
    <xf numFmtId="0" fontId="59" fillId="0" borderId="113" xfId="0" applyFont="1" applyBorder="1" applyAlignment="1">
      <alignment horizontal="center" vertical="center" wrapText="1"/>
    </xf>
    <xf numFmtId="0" fontId="59" fillId="0" borderId="87" xfId="0" applyFont="1" applyBorder="1" applyAlignment="1">
      <alignment horizontal="center" vertical="center" wrapText="1"/>
    </xf>
    <xf numFmtId="0" fontId="59" fillId="0" borderId="6" xfId="0" applyFont="1" applyBorder="1" applyAlignment="1">
      <alignment horizontal="center" vertical="center" wrapText="1"/>
    </xf>
    <xf numFmtId="0" fontId="59" fillId="0" borderId="8" xfId="0" applyFont="1" applyBorder="1" applyAlignment="1">
      <alignment horizontal="center" vertical="center" wrapText="1"/>
    </xf>
    <xf numFmtId="0" fontId="81" fillId="0" borderId="86" xfId="4" applyFont="1" applyFill="1" applyBorder="1" applyAlignment="1" applyProtection="1">
      <alignment horizontal="center" vertical="center" wrapText="1"/>
    </xf>
    <xf numFmtId="0" fontId="59" fillId="0" borderId="86" xfId="4" applyFont="1" applyFill="1" applyBorder="1" applyAlignment="1" applyProtection="1">
      <alignment horizontal="center" vertical="center" wrapText="1"/>
    </xf>
    <xf numFmtId="0" fontId="124" fillId="22" borderId="115" xfId="0" applyFont="1" applyFill="1" applyBorder="1" applyAlignment="1">
      <alignment horizontal="left" vertical="center"/>
    </xf>
    <xf numFmtId="0" fontId="124" fillId="22" borderId="116" xfId="0" applyFont="1" applyFill="1" applyBorder="1" applyAlignment="1">
      <alignment horizontal="left" vertical="center"/>
    </xf>
    <xf numFmtId="0" fontId="59" fillId="0" borderId="100" xfId="0" applyFont="1" applyBorder="1" applyAlignment="1">
      <alignment horizontal="center" vertical="center"/>
    </xf>
    <xf numFmtId="0" fontId="59" fillId="0" borderId="101" xfId="0" applyFont="1" applyBorder="1" applyAlignment="1">
      <alignment horizontal="center" vertical="center"/>
    </xf>
    <xf numFmtId="0" fontId="59" fillId="0" borderId="114" xfId="0" applyFont="1" applyBorder="1" applyAlignment="1">
      <alignment horizontal="center" vertical="center"/>
    </xf>
    <xf numFmtId="0" fontId="59" fillId="0" borderId="122" xfId="0" applyFont="1" applyBorder="1" applyAlignment="1">
      <alignment horizontal="center" vertical="center"/>
    </xf>
    <xf numFmtId="0" fontId="59" fillId="0" borderId="43" xfId="0" applyFont="1" applyBorder="1" applyAlignment="1">
      <alignment horizontal="center" vertical="center"/>
    </xf>
    <xf numFmtId="0" fontId="59" fillId="0" borderId="48" xfId="0" applyFont="1" applyBorder="1" applyAlignment="1">
      <alignment horizontal="center" vertical="center"/>
    </xf>
    <xf numFmtId="0" fontId="59" fillId="0" borderId="6" xfId="4" applyFont="1" applyFill="1" applyBorder="1" applyAlignment="1" applyProtection="1">
      <alignment horizontal="center" vertical="center" wrapText="1" shrinkToFit="1"/>
    </xf>
    <xf numFmtId="0" fontId="59" fillId="0" borderId="118" xfId="0" applyFont="1" applyBorder="1" applyAlignment="1">
      <alignment horizontal="center" vertical="center" wrapText="1"/>
    </xf>
    <xf numFmtId="0" fontId="59" fillId="0" borderId="119" xfId="0" applyFont="1" applyBorder="1" applyAlignment="1">
      <alignment horizontal="center" vertical="center" wrapText="1"/>
    </xf>
    <xf numFmtId="0" fontId="124" fillId="22" borderId="160" xfId="0" applyFont="1" applyFill="1" applyBorder="1" applyAlignment="1">
      <alignment horizontal="left" vertical="center"/>
    </xf>
    <xf numFmtId="173" fontId="17" fillId="0" borderId="122" xfId="1" applyNumberFormat="1" applyFont="1" applyBorder="1" applyAlignment="1">
      <alignment horizontal="center" vertical="center"/>
    </xf>
    <xf numFmtId="173" fontId="17" fillId="0" borderId="43" xfId="1" applyNumberFormat="1" applyFont="1" applyBorder="1" applyAlignment="1">
      <alignment horizontal="center" vertical="center"/>
    </xf>
    <xf numFmtId="173" fontId="17" fillId="0" borderId="48" xfId="1" applyNumberFormat="1" applyFont="1" applyBorder="1" applyAlignment="1">
      <alignment horizontal="center" vertical="center"/>
    </xf>
    <xf numFmtId="0" fontId="59" fillId="0" borderId="120" xfId="0" applyFont="1" applyBorder="1" applyAlignment="1">
      <alignment horizontal="center" vertical="center" wrapText="1"/>
    </xf>
    <xf numFmtId="0" fontId="59" fillId="0" borderId="161" xfId="0" applyFont="1" applyBorder="1" applyAlignment="1">
      <alignment horizontal="center" wrapText="1"/>
    </xf>
    <xf numFmtId="0" fontId="59" fillId="0" borderId="162" xfId="0" applyFont="1" applyBorder="1" applyAlignment="1">
      <alignment horizontal="center" wrapText="1"/>
    </xf>
    <xf numFmtId="0" fontId="59" fillId="0" borderId="2" xfId="0" applyFont="1" applyBorder="1" applyAlignment="1">
      <alignment horizontal="center" vertical="center" wrapText="1"/>
    </xf>
    <xf numFmtId="0" fontId="59" fillId="0" borderId="146" xfId="0" applyFont="1" applyBorder="1" applyAlignment="1">
      <alignment horizontal="center" vertical="center" wrapText="1"/>
    </xf>
    <xf numFmtId="168" fontId="59" fillId="0" borderId="118" xfId="0" applyNumberFormat="1" applyFont="1" applyBorder="1" applyAlignment="1">
      <alignment horizontal="center" vertical="center" wrapText="1"/>
    </xf>
    <xf numFmtId="168" fontId="59" fillId="0" borderId="119" xfId="0" applyNumberFormat="1" applyFont="1" applyBorder="1" applyAlignment="1">
      <alignment horizontal="center" vertical="center" wrapText="1"/>
    </xf>
    <xf numFmtId="0" fontId="59" fillId="0" borderId="118" xfId="0" applyFont="1" applyBorder="1" applyAlignment="1">
      <alignment horizontal="center" vertical="center"/>
    </xf>
    <xf numFmtId="0" fontId="59" fillId="0" borderId="119" xfId="0" applyFont="1" applyBorder="1" applyAlignment="1">
      <alignment horizontal="center" vertical="center"/>
    </xf>
    <xf numFmtId="0" fontId="158" fillId="0" borderId="163" xfId="0" applyFont="1" applyBorder="1" applyAlignment="1">
      <alignment horizontal="left" wrapText="1"/>
    </xf>
    <xf numFmtId="0" fontId="158" fillId="0" borderId="98" xfId="0" applyFont="1" applyBorder="1" applyAlignment="1">
      <alignment horizontal="left" wrapText="1"/>
    </xf>
    <xf numFmtId="173" fontId="71" fillId="0" borderId="0" xfId="1" applyNumberFormat="1" applyFont="1" applyFill="1" applyBorder="1" applyAlignment="1" applyProtection="1">
      <alignment horizontal="center" vertical="center" wrapText="1" shrinkToFit="1"/>
    </xf>
    <xf numFmtId="168" fontId="162" fillId="0" borderId="2" xfId="0" applyNumberFormat="1" applyFont="1" applyBorder="1" applyAlignment="1">
      <alignment horizontal="right" vertical="center" wrapText="1"/>
    </xf>
    <xf numFmtId="0" fontId="43" fillId="0" borderId="83" xfId="0" applyFont="1" applyBorder="1" applyAlignment="1" applyProtection="1">
      <alignment horizontal="left" vertical="center"/>
      <protection hidden="1"/>
    </xf>
    <xf numFmtId="0" fontId="43" fillId="0" borderId="84" xfId="0" applyFont="1" applyBorder="1" applyAlignment="1" applyProtection="1">
      <alignment horizontal="left" vertical="center"/>
      <protection hidden="1"/>
    </xf>
    <xf numFmtId="0" fontId="43" fillId="0" borderId="85" xfId="0" applyFont="1" applyBorder="1" applyAlignment="1" applyProtection="1">
      <alignment horizontal="left" vertical="center"/>
      <protection hidden="1"/>
    </xf>
    <xf numFmtId="0" fontId="22" fillId="0" borderId="54" xfId="0" applyFont="1" applyBorder="1" applyAlignment="1">
      <alignment horizontal="center" vertical="center"/>
    </xf>
    <xf numFmtId="0" fontId="22" fillId="0" borderId="55" xfId="0" applyFont="1" applyBorder="1" applyAlignment="1">
      <alignment horizontal="center" vertical="center"/>
    </xf>
    <xf numFmtId="0" fontId="22" fillId="0" borderId="56" xfId="0" applyFont="1" applyBorder="1" applyAlignment="1">
      <alignment horizontal="center" vertical="center"/>
    </xf>
    <xf numFmtId="0" fontId="11" fillId="0" borderId="57"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59" xfId="0" applyFont="1" applyBorder="1" applyAlignment="1">
      <alignment horizontal="center" vertical="center" wrapText="1"/>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23" fillId="0" borderId="63" xfId="0" applyFont="1" applyBorder="1" applyAlignment="1">
      <alignment horizontal="center" vertical="center"/>
    </xf>
    <xf numFmtId="0" fontId="23" fillId="0" borderId="58" xfId="0" applyFont="1" applyBorder="1" applyAlignment="1">
      <alignment horizontal="center" vertical="center"/>
    </xf>
    <xf numFmtId="0" fontId="23" fillId="0" borderId="59" xfId="0" applyFont="1" applyBorder="1" applyAlignment="1">
      <alignment horizontal="center" vertical="center"/>
    </xf>
    <xf numFmtId="0" fontId="17" fillId="0" borderId="64" xfId="0" applyFont="1" applyBorder="1" applyAlignment="1">
      <alignment horizontal="center" vertical="center"/>
    </xf>
    <xf numFmtId="0" fontId="44" fillId="0" borderId="124" xfId="0" applyFont="1" applyBorder="1" applyAlignment="1" applyProtection="1">
      <alignment horizontal="center" vertical="center"/>
      <protection hidden="1"/>
    </xf>
    <xf numFmtId="0" fontId="44" fillId="0" borderId="133" xfId="0" applyFont="1" applyBorder="1" applyAlignment="1" applyProtection="1">
      <alignment horizontal="center" vertical="center"/>
      <protection hidden="1"/>
    </xf>
    <xf numFmtId="0" fontId="44" fillId="0" borderId="134" xfId="0" applyFont="1" applyBorder="1" applyAlignment="1" applyProtection="1">
      <alignment horizontal="center" vertical="center"/>
      <protection hidden="1"/>
    </xf>
    <xf numFmtId="0" fontId="43" fillId="0" borderId="83" xfId="0" applyFont="1" applyBorder="1" applyAlignment="1" applyProtection="1">
      <alignment horizontal="center" vertical="center"/>
      <protection hidden="1"/>
    </xf>
    <xf numFmtId="0" fontId="43" fillId="0" borderId="84" xfId="0" applyFont="1" applyBorder="1" applyAlignment="1" applyProtection="1">
      <alignment horizontal="center" vertical="center"/>
      <protection hidden="1"/>
    </xf>
    <xf numFmtId="0" fontId="43" fillId="0" borderId="85" xfId="0" applyFont="1" applyBorder="1" applyAlignment="1" applyProtection="1">
      <alignment horizontal="center" vertical="center"/>
      <protection hidden="1"/>
    </xf>
    <xf numFmtId="0" fontId="11" fillId="0" borderId="4"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49" xfId="0" applyFont="1" applyBorder="1" applyAlignment="1">
      <alignment horizontal="center" vertical="center" wrapText="1"/>
    </xf>
    <xf numFmtId="0" fontId="11" fillId="20" borderId="65" xfId="0" applyFont="1" applyFill="1" applyBorder="1" applyAlignment="1">
      <alignment horizontal="center" vertical="center" wrapText="1"/>
    </xf>
    <xf numFmtId="0" fontId="11" fillId="20" borderId="10" xfId="0" applyFont="1" applyFill="1" applyBorder="1" applyAlignment="1">
      <alignment horizontal="center" vertical="center" wrapText="1"/>
    </xf>
    <xf numFmtId="0" fontId="11" fillId="2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20" borderId="4" xfId="0" applyFont="1" applyFill="1" applyBorder="1" applyAlignment="1">
      <alignment horizontal="center" vertical="center" wrapText="1"/>
    </xf>
    <xf numFmtId="0" fontId="15" fillId="23" borderId="37" xfId="0" applyFont="1" applyFill="1" applyBorder="1" applyAlignment="1">
      <alignment horizontal="center" vertical="center" wrapText="1"/>
    </xf>
    <xf numFmtId="0" fontId="15" fillId="23" borderId="50" xfId="0" applyFont="1" applyFill="1" applyBorder="1" applyAlignment="1">
      <alignment horizontal="center" vertical="center" wrapText="1"/>
    </xf>
    <xf numFmtId="0" fontId="15" fillId="23" borderId="36" xfId="0" applyFont="1" applyFill="1" applyBorder="1" applyAlignment="1">
      <alignment horizontal="center" vertical="center" wrapText="1"/>
    </xf>
    <xf numFmtId="0" fontId="25" fillId="0" borderId="73" xfId="0" applyFont="1" applyBorder="1" applyAlignment="1">
      <alignment horizontal="center" vertical="center"/>
    </xf>
    <xf numFmtId="0" fontId="25" fillId="0" borderId="51" xfId="0" applyFont="1" applyBorder="1" applyAlignment="1">
      <alignment horizontal="center" vertical="center"/>
    </xf>
    <xf numFmtId="0" fontId="25" fillId="0" borderId="52" xfId="0" applyFont="1" applyBorder="1" applyAlignment="1">
      <alignment horizontal="center" vertical="center"/>
    </xf>
    <xf numFmtId="0" fontId="11" fillId="20" borderId="68" xfId="0" applyFont="1" applyFill="1" applyBorder="1" applyAlignment="1">
      <alignment horizontal="center" vertical="center" wrapText="1"/>
    </xf>
    <xf numFmtId="0" fontId="11" fillId="20" borderId="69" xfId="0" applyFont="1" applyFill="1" applyBorder="1" applyAlignment="1">
      <alignment horizontal="center" vertical="center" wrapText="1"/>
    </xf>
    <xf numFmtId="0" fontId="11" fillId="20" borderId="70" xfId="0" applyFont="1" applyFill="1" applyBorder="1" applyAlignment="1">
      <alignment horizontal="center" vertical="center" wrapText="1"/>
    </xf>
    <xf numFmtId="0" fontId="11" fillId="20" borderId="71" xfId="0" applyFont="1" applyFill="1" applyBorder="1" applyAlignment="1">
      <alignment horizontal="center" vertical="center" wrapText="1"/>
    </xf>
    <xf numFmtId="0" fontId="11" fillId="0" borderId="71" xfId="0" applyFont="1" applyBorder="1" applyAlignment="1">
      <alignment horizontal="center" vertical="center" wrapText="1"/>
    </xf>
    <xf numFmtId="0" fontId="11" fillId="0" borderId="69"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65" xfId="0" applyFont="1" applyBorder="1" applyAlignment="1">
      <alignment horizontal="center" vertical="center" wrapText="1"/>
    </xf>
    <xf numFmtId="0" fontId="17" fillId="0" borderId="66" xfId="0" applyFont="1" applyBorder="1" applyAlignment="1">
      <alignment horizontal="center" vertical="center"/>
    </xf>
    <xf numFmtId="0" fontId="11" fillId="0" borderId="67" xfId="0" applyFont="1" applyBorder="1" applyAlignment="1">
      <alignment horizontal="center" vertical="center" wrapText="1"/>
    </xf>
    <xf numFmtId="0" fontId="11" fillId="0" borderId="63" xfId="0" applyFont="1" applyBorder="1" applyAlignment="1">
      <alignment horizontal="center" vertical="center" wrapText="1"/>
    </xf>
    <xf numFmtId="0" fontId="17" fillId="0" borderId="14" xfId="0" applyFont="1" applyBorder="1" applyAlignment="1">
      <alignment horizontal="center" vertical="top" wrapText="1"/>
    </xf>
    <xf numFmtId="0" fontId="17" fillId="0" borderId="35" xfId="0" applyFont="1" applyBorder="1" applyAlignment="1">
      <alignment horizontal="center" vertical="top" wrapText="1"/>
    </xf>
    <xf numFmtId="0" fontId="15" fillId="23" borderId="20" xfId="0" applyFont="1" applyFill="1" applyBorder="1" applyAlignment="1">
      <alignment horizontal="center" vertical="center" wrapText="1"/>
    </xf>
    <xf numFmtId="0" fontId="15" fillId="23" borderId="0" xfId="0" applyFont="1" applyFill="1" applyAlignment="1">
      <alignment horizontal="center" vertical="center" wrapText="1"/>
    </xf>
    <xf numFmtId="0" fontId="15" fillId="23" borderId="17" xfId="0" applyFont="1" applyFill="1" applyBorder="1" applyAlignment="1">
      <alignment horizontal="center" vertical="center" wrapText="1"/>
    </xf>
    <xf numFmtId="0" fontId="17" fillId="0" borderId="32" xfId="0" applyFont="1" applyBorder="1" applyAlignment="1">
      <alignment horizontal="center" wrapText="1"/>
    </xf>
    <xf numFmtId="0" fontId="17" fillId="0" borderId="53" xfId="0" applyFont="1" applyBorder="1" applyAlignment="1">
      <alignment horizontal="center" wrapText="1"/>
    </xf>
    <xf numFmtId="0" fontId="17" fillId="0" borderId="47" xfId="0" applyFont="1" applyBorder="1" applyAlignment="1">
      <alignment horizontal="center" wrapText="1"/>
    </xf>
    <xf numFmtId="0" fontId="2" fillId="0" borderId="32" xfId="0" quotePrefix="1" applyFont="1" applyBorder="1" applyAlignment="1">
      <alignment horizontal="left" vertical="center" wrapText="1"/>
    </xf>
    <xf numFmtId="0" fontId="12" fillId="0" borderId="53" xfId="0" quotePrefix="1" applyFont="1" applyBorder="1" applyAlignment="1">
      <alignment horizontal="left" vertical="center" wrapText="1"/>
    </xf>
    <xf numFmtId="0" fontId="12" fillId="0" borderId="47" xfId="0" quotePrefix="1" applyFont="1" applyBorder="1" applyAlignment="1">
      <alignment horizontal="left" vertical="center" wrapText="1"/>
    </xf>
    <xf numFmtId="0" fontId="2" fillId="0" borderId="32" xfId="0" applyFont="1" applyBorder="1" applyAlignment="1">
      <alignment horizontal="left" vertical="center" wrapText="1"/>
    </xf>
    <xf numFmtId="0" fontId="12" fillId="0" borderId="53" xfId="0" applyFont="1" applyBorder="1" applyAlignment="1">
      <alignment horizontal="left" vertical="center"/>
    </xf>
    <xf numFmtId="0" fontId="12" fillId="0" borderId="47" xfId="0" applyFont="1" applyBorder="1" applyAlignment="1">
      <alignment horizontal="left" vertical="center"/>
    </xf>
    <xf numFmtId="0" fontId="12" fillId="0" borderId="53" xfId="0" applyFont="1" applyBorder="1" applyAlignment="1">
      <alignment horizontal="left" vertical="center" wrapText="1"/>
    </xf>
    <xf numFmtId="0" fontId="12" fillId="0" borderId="47" xfId="0" applyFont="1" applyBorder="1" applyAlignment="1">
      <alignment horizontal="left" vertical="center" wrapText="1"/>
    </xf>
    <xf numFmtId="0" fontId="12" fillId="0" borderId="32" xfId="0" applyFont="1" applyBorder="1" applyAlignment="1">
      <alignment horizontal="left" vertical="center" wrapText="1"/>
    </xf>
    <xf numFmtId="0" fontId="12" fillId="0" borderId="32" xfId="0" quotePrefix="1" applyFont="1" applyBorder="1" applyAlignment="1">
      <alignment horizontal="left" vertical="center" wrapText="1"/>
    </xf>
    <xf numFmtId="0" fontId="2" fillId="0" borderId="27" xfId="0" applyFont="1" applyBorder="1" applyAlignment="1">
      <alignment horizontal="left" wrapText="1"/>
    </xf>
    <xf numFmtId="0" fontId="12" fillId="0" borderId="27" xfId="0" applyFont="1" applyBorder="1" applyAlignment="1">
      <alignment horizontal="left" wrapText="1"/>
    </xf>
    <xf numFmtId="0" fontId="12" fillId="0" borderId="29" xfId="0" applyFont="1" applyBorder="1" applyAlignment="1">
      <alignment horizontal="left" wrapText="1"/>
    </xf>
    <xf numFmtId="0" fontId="3" fillId="0" borderId="28" xfId="4" applyBorder="1" applyAlignment="1" applyProtection="1">
      <alignment horizontal="left" vertical="top" wrapText="1"/>
    </xf>
    <xf numFmtId="0" fontId="2" fillId="0" borderId="28" xfId="0" applyFont="1" applyBorder="1" applyAlignment="1">
      <alignment horizontal="left" vertical="top" wrapText="1"/>
    </xf>
    <xf numFmtId="0" fontId="2" fillId="0" borderId="31" xfId="0" applyFont="1" applyBorder="1" applyAlignment="1">
      <alignment horizontal="left" vertical="top" wrapText="1"/>
    </xf>
    <xf numFmtId="0" fontId="17" fillId="0" borderId="14" xfId="0" applyFont="1" applyBorder="1" applyAlignment="1">
      <alignment horizontal="center" vertical="center" wrapText="1"/>
    </xf>
    <xf numFmtId="0" fontId="17" fillId="0" borderId="35" xfId="0" applyFont="1" applyBorder="1" applyAlignment="1">
      <alignment horizontal="center" vertical="center" wrapText="1"/>
    </xf>
    <xf numFmtId="0" fontId="2" fillId="0" borderId="23" xfId="0" applyFont="1" applyBorder="1" applyAlignment="1">
      <alignment horizontal="left" vertical="center" wrapText="1"/>
    </xf>
    <xf numFmtId="0" fontId="12" fillId="0" borderId="27" xfId="0" applyFont="1" applyBorder="1" applyAlignment="1">
      <alignment horizontal="left" vertical="center" wrapText="1"/>
    </xf>
    <xf numFmtId="0" fontId="12" fillId="0" borderId="29" xfId="0" applyFont="1" applyBorder="1" applyAlignment="1">
      <alignment horizontal="left" vertical="center" wrapText="1"/>
    </xf>
    <xf numFmtId="0" fontId="12" fillId="0" borderId="26" xfId="0" applyFont="1" applyBorder="1" applyAlignment="1">
      <alignment horizontal="left" vertical="center" wrapText="1"/>
    </xf>
    <xf numFmtId="0" fontId="12" fillId="0" borderId="28" xfId="0" applyFont="1" applyBorder="1" applyAlignment="1">
      <alignment horizontal="left" vertical="center" wrapText="1"/>
    </xf>
    <xf numFmtId="0" fontId="12" fillId="0" borderId="31" xfId="0" applyFont="1" applyBorder="1" applyAlignment="1">
      <alignment horizontal="left" vertical="center" wrapText="1"/>
    </xf>
    <xf numFmtId="0" fontId="2" fillId="0" borderId="32" xfId="0" applyFont="1" applyBorder="1" applyAlignment="1">
      <alignment horizontal="left" vertical="top" wrapText="1"/>
    </xf>
    <xf numFmtId="0" fontId="12" fillId="0" borderId="53" xfId="0" applyFont="1" applyBorder="1" applyAlignment="1">
      <alignment horizontal="left" vertical="top" wrapText="1"/>
    </xf>
    <xf numFmtId="0" fontId="12" fillId="0" borderId="47" xfId="0" applyFont="1" applyBorder="1" applyAlignment="1">
      <alignment horizontal="left" vertical="top" wrapText="1"/>
    </xf>
    <xf numFmtId="0" fontId="12" fillId="0" borderId="0" xfId="0" applyFont="1" applyAlignment="1" applyProtection="1">
      <alignment horizontal="center" vertical="center"/>
      <protection hidden="1"/>
    </xf>
    <xf numFmtId="0" fontId="17" fillId="0" borderId="33" xfId="0" applyFont="1" applyBorder="1" applyAlignment="1">
      <alignment horizontal="center" vertical="center" wrapText="1"/>
    </xf>
    <xf numFmtId="0" fontId="12" fillId="0" borderId="0" xfId="0" applyFont="1" applyAlignment="1">
      <alignment horizontal="center" vertical="center"/>
    </xf>
    <xf numFmtId="0" fontId="17" fillId="0" borderId="16" xfId="0" applyFont="1" applyBorder="1" applyAlignment="1" applyProtection="1">
      <alignment horizontal="center" vertical="center"/>
      <protection hidden="1"/>
    </xf>
    <xf numFmtId="0" fontId="17" fillId="9" borderId="4" xfId="0" applyFont="1" applyFill="1" applyBorder="1" applyAlignment="1" applyProtection="1">
      <alignment horizontal="center" vertical="center"/>
      <protection locked="0" hidden="1"/>
    </xf>
    <xf numFmtId="0" fontId="17" fillId="9" borderId="5" xfId="0" applyFont="1" applyFill="1" applyBorder="1" applyAlignment="1" applyProtection="1">
      <alignment horizontal="center" vertical="center"/>
      <protection locked="0" hidden="1"/>
    </xf>
    <xf numFmtId="0" fontId="2" fillId="0" borderId="23" xfId="0" applyFont="1" applyBorder="1" applyAlignment="1">
      <alignment horizontal="left" vertical="top" wrapText="1"/>
    </xf>
    <xf numFmtId="0" fontId="2" fillId="0" borderId="27" xfId="0" applyFont="1" applyBorder="1" applyAlignment="1">
      <alignment horizontal="left" vertical="top" wrapText="1"/>
    </xf>
    <xf numFmtId="0" fontId="2" fillId="0" borderId="29" xfId="0" applyFont="1" applyBorder="1" applyAlignment="1">
      <alignment horizontal="left" vertical="top" wrapText="1"/>
    </xf>
    <xf numFmtId="0" fontId="2" fillId="0" borderId="26" xfId="0" applyFont="1" applyBorder="1" applyAlignment="1">
      <alignment horizontal="left" vertical="top" wrapText="1"/>
    </xf>
    <xf numFmtId="0" fontId="15" fillId="23" borderId="110" xfId="0" applyFont="1" applyFill="1" applyBorder="1" applyAlignment="1">
      <alignment horizontal="center" vertical="center" wrapText="1"/>
    </xf>
    <xf numFmtId="0" fontId="15" fillId="23" borderId="101" xfId="0" applyFont="1" applyFill="1" applyBorder="1" applyAlignment="1">
      <alignment horizontal="center" vertical="center" wrapText="1"/>
    </xf>
    <xf numFmtId="0" fontId="15" fillId="23" borderId="111" xfId="0" applyFont="1" applyFill="1" applyBorder="1" applyAlignment="1">
      <alignment horizontal="center" vertical="center" wrapText="1"/>
    </xf>
    <xf numFmtId="0" fontId="15" fillId="23" borderId="94" xfId="0" applyFont="1" applyFill="1" applyBorder="1" applyAlignment="1">
      <alignment horizontal="center" vertical="center" wrapText="1"/>
    </xf>
    <xf numFmtId="0" fontId="15" fillId="23" borderId="90" xfId="0" applyFont="1" applyFill="1" applyBorder="1" applyAlignment="1">
      <alignment horizontal="center" vertical="center" wrapText="1"/>
    </xf>
    <xf numFmtId="0" fontId="15" fillId="23" borderId="117" xfId="0" applyFont="1" applyFill="1" applyBorder="1" applyAlignment="1">
      <alignment horizontal="center" vertical="center" wrapText="1"/>
    </xf>
    <xf numFmtId="0" fontId="2" fillId="0" borderId="171" xfId="0" applyFont="1" applyBorder="1" applyAlignment="1">
      <alignment horizontal="left" vertical="center" wrapText="1"/>
    </xf>
    <xf numFmtId="0" fontId="12" fillId="0" borderId="118" xfId="0" applyFont="1" applyBorder="1" applyAlignment="1">
      <alignment horizontal="left" vertical="center" wrapText="1"/>
    </xf>
    <xf numFmtId="0" fontId="12" fillId="0" borderId="139" xfId="0" applyFont="1" applyBorder="1" applyAlignment="1">
      <alignment horizontal="left" vertical="center" wrapText="1"/>
    </xf>
    <xf numFmtId="0" fontId="12" fillId="0" borderId="170" xfId="0" applyFont="1" applyBorder="1" applyAlignment="1">
      <alignment horizontal="left" vertical="center" wrapText="1"/>
    </xf>
    <xf numFmtId="0" fontId="44" fillId="0" borderId="74" xfId="0" quotePrefix="1" applyFont="1" applyBorder="1" applyAlignment="1">
      <alignment horizontal="center" vertical="center" wrapText="1"/>
    </xf>
    <xf numFmtId="0" fontId="44" fillId="0" borderId="16" xfId="0" quotePrefix="1" applyFont="1" applyBorder="1" applyAlignment="1">
      <alignment horizontal="center" vertical="center" wrapText="1"/>
    </xf>
    <xf numFmtId="0" fontId="44" fillId="0" borderId="75" xfId="0" quotePrefix="1" applyFont="1" applyBorder="1" applyAlignment="1">
      <alignment horizontal="center" vertical="center" wrapText="1"/>
    </xf>
    <xf numFmtId="0" fontId="12" fillId="0" borderId="4" xfId="0" quotePrefix="1" applyFont="1" applyBorder="1" applyAlignment="1">
      <alignment horizontal="left" vertical="center" wrapText="1"/>
    </xf>
    <xf numFmtId="0" fontId="12" fillId="0" borderId="10" xfId="0" quotePrefix="1" applyFont="1" applyBorder="1" applyAlignment="1">
      <alignment horizontal="left" vertical="center" wrapText="1"/>
    </xf>
    <xf numFmtId="0" fontId="12" fillId="0" borderId="49" xfId="0" quotePrefix="1" applyFont="1" applyBorder="1" applyAlignment="1">
      <alignment horizontal="left" vertical="center" wrapText="1"/>
    </xf>
    <xf numFmtId="0" fontId="2" fillId="0" borderId="4" xfId="0" quotePrefix="1" applyFont="1" applyBorder="1" applyAlignment="1">
      <alignment horizontal="left" vertical="center" wrapText="1"/>
    </xf>
    <xf numFmtId="0" fontId="53" fillId="0" borderId="27" xfId="0" quotePrefix="1" applyFont="1" applyBorder="1" applyAlignment="1">
      <alignment horizontal="left" vertical="top" wrapText="1"/>
    </xf>
    <xf numFmtId="0" fontId="53" fillId="0" borderId="29" xfId="0" quotePrefix="1" applyFont="1" applyBorder="1" applyAlignment="1">
      <alignment horizontal="left" vertical="top" wrapText="1"/>
    </xf>
    <xf numFmtId="0" fontId="26" fillId="0" borderId="32" xfId="0" applyFont="1" applyBorder="1" applyAlignment="1">
      <alignment horizontal="center" vertical="center" wrapText="1"/>
    </xf>
    <xf numFmtId="0" fontId="26" fillId="0" borderId="53" xfId="0" applyFont="1" applyBorder="1" applyAlignment="1">
      <alignment horizontal="center" vertical="center" wrapText="1"/>
    </xf>
    <xf numFmtId="0" fontId="26" fillId="0" borderId="47" xfId="0" applyFont="1" applyBorder="1" applyAlignment="1">
      <alignment horizontal="center" vertical="center" wrapText="1"/>
    </xf>
    <xf numFmtId="0" fontId="54" fillId="0" borderId="32" xfId="0" applyFont="1" applyBorder="1" applyAlignment="1">
      <alignment horizontal="center" vertical="center" wrapText="1"/>
    </xf>
    <xf numFmtId="0" fontId="54" fillId="0" borderId="53" xfId="0" applyFont="1" applyBorder="1" applyAlignment="1">
      <alignment horizontal="center" vertical="center" wrapText="1"/>
    </xf>
    <xf numFmtId="0" fontId="54" fillId="0" borderId="47" xfId="0" applyFont="1" applyBorder="1" applyAlignment="1">
      <alignment horizontal="center" vertical="center" wrapText="1"/>
    </xf>
    <xf numFmtId="0" fontId="2" fillId="0" borderId="25" xfId="0" applyFont="1" applyBorder="1" applyAlignment="1">
      <alignment vertical="center" wrapText="1"/>
    </xf>
    <xf numFmtId="0" fontId="2" fillId="0" borderId="0" xfId="0" applyFont="1" applyAlignment="1">
      <alignment vertical="center" wrapText="1"/>
    </xf>
    <xf numFmtId="0" fontId="2" fillId="0" borderId="30" xfId="0" applyFont="1" applyBorder="1" applyAlignment="1">
      <alignment vertical="center" wrapText="1"/>
    </xf>
    <xf numFmtId="0" fontId="2" fillId="0" borderId="26" xfId="0" applyFont="1" applyBorder="1" applyAlignment="1">
      <alignment vertical="center" wrapText="1"/>
    </xf>
    <xf numFmtId="0" fontId="2" fillId="0" borderId="28" xfId="0" applyFont="1" applyBorder="1" applyAlignment="1">
      <alignment vertical="center" wrapText="1"/>
    </xf>
    <xf numFmtId="0" fontId="2" fillId="0" borderId="31" xfId="0" applyFont="1" applyBorder="1" applyAlignment="1">
      <alignment vertical="center" wrapText="1"/>
    </xf>
    <xf numFmtId="0" fontId="2" fillId="0" borderId="4" xfId="0" applyFont="1" applyBorder="1" applyAlignment="1">
      <alignment horizontal="left" vertical="center" wrapText="1"/>
    </xf>
    <xf numFmtId="0" fontId="12" fillId="0" borderId="10" xfId="0" applyFont="1" applyBorder="1" applyAlignment="1">
      <alignment horizontal="left" vertical="center" wrapText="1"/>
    </xf>
    <xf numFmtId="0" fontId="12" fillId="0" borderId="49" xfId="0" applyFont="1" applyBorder="1" applyAlignment="1">
      <alignment horizontal="left" vertical="center" wrapText="1"/>
    </xf>
    <xf numFmtId="0" fontId="2" fillId="0" borderId="25" xfId="0" applyFont="1" applyBorder="1" applyAlignment="1">
      <alignment horizontal="left" vertical="center" wrapText="1"/>
    </xf>
    <xf numFmtId="0" fontId="2" fillId="0" borderId="0" xfId="0" applyFont="1" applyAlignment="1">
      <alignment horizontal="left" vertical="center" wrapText="1"/>
    </xf>
    <xf numFmtId="0" fontId="2" fillId="0" borderId="30" xfId="0" applyFont="1" applyBorder="1" applyAlignment="1">
      <alignment horizontal="left" vertical="center" wrapText="1"/>
    </xf>
    <xf numFmtId="0" fontId="54" fillId="0" borderId="0" xfId="0" applyFont="1" applyAlignment="1">
      <alignment horizontal="left" vertical="center" wrapText="1"/>
    </xf>
    <xf numFmtId="0" fontId="54" fillId="0" borderId="28" xfId="0" applyFont="1" applyBorder="1" applyAlignment="1">
      <alignment horizontal="left" vertical="center" wrapText="1"/>
    </xf>
    <xf numFmtId="0" fontId="2" fillId="0" borderId="25" xfId="0" applyFont="1" applyBorder="1" applyAlignment="1">
      <alignment horizontal="left" vertical="top" wrapText="1"/>
    </xf>
    <xf numFmtId="0" fontId="2" fillId="0" borderId="0" xfId="0" applyFont="1" applyAlignment="1">
      <alignment horizontal="left" vertical="top" wrapText="1"/>
    </xf>
    <xf numFmtId="0" fontId="2" fillId="0" borderId="30" xfId="0" applyFont="1" applyBorder="1" applyAlignment="1">
      <alignment horizontal="left" vertical="top" wrapText="1"/>
    </xf>
  </cellXfs>
  <cellStyles count="16">
    <cellStyle name="Comma" xfId="1" builtinId="3"/>
    <cellStyle name="Comma 2" xfId="2" xr:uid="{00000000-0005-0000-0000-000001000000}"/>
    <cellStyle name="Comma 2 2" xfId="11" xr:uid="{E00A65A5-9CEF-421C-9AD1-CFB962F13071}"/>
    <cellStyle name="Comma 3" xfId="8" xr:uid="{00000000-0005-0000-0000-000002000000}"/>
    <cellStyle name="Currency" xfId="3" builtinId="4"/>
    <cellStyle name="Hyperlink" xfId="4" builtinId="8"/>
    <cellStyle name="Normal" xfId="0" builtinId="0"/>
    <cellStyle name="Normal 2" xfId="5" xr:uid="{00000000-0005-0000-0000-000006000000}"/>
    <cellStyle name="Normal 3" xfId="6" xr:uid="{00000000-0005-0000-0000-000007000000}"/>
    <cellStyle name="Normal 3 2" xfId="10" xr:uid="{BD1A32F1-90B0-4579-A2A8-1252802F8285}"/>
    <cellStyle name="Normal 3 2 2" xfId="12" xr:uid="{FAB9C7C3-FFCF-461D-BB5D-4E9A063EC228}"/>
    <cellStyle name="Normal 3 2 2 2" xfId="15" xr:uid="{2D85E30E-D8C5-42A5-8FA9-0C428BFC4DC0}"/>
    <cellStyle name="Normal 4" xfId="7" xr:uid="{00000000-0005-0000-0000-000008000000}"/>
    <cellStyle name="Normal 4 2" xfId="13" xr:uid="{485500CF-23A5-4F04-9E55-BF377C883A6C}"/>
    <cellStyle name="Percent" xfId="9" builtinId="5"/>
    <cellStyle name="Percent 2" xfId="14" xr:uid="{42AA1268-1B16-4059-BB9E-E78CD25797A3}"/>
  </cellStyles>
  <dxfs count="197">
    <dxf>
      <font>
        <b/>
        <i val="0"/>
        <condense val="0"/>
        <extend val="0"/>
        <color indexed="52"/>
      </font>
    </dxf>
    <dxf>
      <font>
        <b/>
        <i val="0"/>
        <condense val="0"/>
        <extend val="0"/>
        <color indexed="53"/>
      </font>
    </dxf>
    <dxf>
      <font>
        <b/>
        <i val="0"/>
        <condense val="0"/>
        <extend val="0"/>
        <color indexed="10"/>
      </font>
    </dxf>
    <dxf>
      <font>
        <b/>
        <i val="0"/>
        <condense val="0"/>
        <extend val="0"/>
        <color indexed="52"/>
      </font>
    </dxf>
    <dxf>
      <font>
        <b/>
        <i val="0"/>
        <condense val="0"/>
        <extend val="0"/>
        <color indexed="53"/>
      </font>
    </dxf>
    <dxf>
      <font>
        <b/>
        <i val="0"/>
        <condense val="0"/>
        <extend val="0"/>
        <color indexed="10"/>
      </font>
    </dxf>
    <dxf>
      <font>
        <b/>
        <i val="0"/>
        <condense val="0"/>
        <extend val="0"/>
        <color indexed="52"/>
      </font>
    </dxf>
    <dxf>
      <font>
        <b/>
        <i val="0"/>
        <condense val="0"/>
        <extend val="0"/>
        <color indexed="53"/>
      </font>
    </dxf>
    <dxf>
      <font>
        <b/>
        <i val="0"/>
        <condense val="0"/>
        <extend val="0"/>
        <color indexed="10"/>
      </font>
    </dxf>
    <dxf>
      <font>
        <b/>
        <i val="0"/>
        <condense val="0"/>
        <extend val="0"/>
        <color indexed="52"/>
      </font>
    </dxf>
    <dxf>
      <font>
        <b/>
        <i val="0"/>
        <condense val="0"/>
        <extend val="0"/>
        <color indexed="53"/>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bgColor rgb="FFF5C277"/>
        </patternFill>
      </fill>
    </dxf>
    <dxf>
      <fill>
        <patternFill>
          <bgColor rgb="FFF5C277"/>
        </patternFill>
      </fill>
    </dxf>
    <dxf>
      <fill>
        <patternFill>
          <bgColor rgb="FFF5C277"/>
        </patternFill>
      </fill>
    </dxf>
    <dxf>
      <fill>
        <patternFill>
          <bgColor rgb="FFF5C277"/>
        </patternFill>
      </fill>
    </dxf>
    <dxf>
      <fill>
        <patternFill>
          <bgColor rgb="FFF5C277"/>
        </patternFill>
      </fill>
    </dxf>
    <dxf>
      <fill>
        <patternFill>
          <bgColor rgb="FFF5C277"/>
        </patternFill>
      </fill>
    </dxf>
    <dxf>
      <font>
        <b/>
        <i val="0"/>
        <color theme="9" tint="-0.24994659260841701"/>
      </font>
    </dxf>
    <dxf>
      <font>
        <b/>
        <i val="0"/>
        <color rgb="FFFF0000"/>
      </font>
    </dxf>
    <dxf>
      <font>
        <strike val="0"/>
        <color theme="0"/>
      </font>
      <fill>
        <patternFill>
          <bgColor theme="0"/>
        </patternFill>
      </fill>
    </dxf>
    <dxf>
      <font>
        <strike val="0"/>
        <color theme="0"/>
      </font>
      <fill>
        <patternFill>
          <bgColor theme="0"/>
        </patternFill>
      </fill>
    </dxf>
    <dxf>
      <font>
        <color theme="9" tint="0.39994506668294322"/>
      </font>
    </dxf>
    <dxf>
      <font>
        <strike val="0"/>
        <color theme="0"/>
      </font>
      <fill>
        <patternFill>
          <bgColor theme="0"/>
        </patternFill>
      </fill>
    </dxf>
    <dxf>
      <font>
        <strike val="0"/>
        <color theme="0"/>
      </font>
      <fill>
        <patternFill>
          <bgColor theme="0"/>
        </patternFill>
      </fill>
    </dxf>
    <dxf>
      <font>
        <strike val="0"/>
        <color theme="0"/>
      </font>
      <fill>
        <patternFill>
          <bgColor theme="0"/>
        </patternFill>
      </fill>
    </dxf>
    <dxf>
      <font>
        <color theme="9" tint="0.39994506668294322"/>
      </font>
    </dxf>
    <dxf>
      <font>
        <strike val="0"/>
        <color theme="0"/>
      </font>
      <fill>
        <patternFill>
          <bgColor theme="0"/>
        </patternFill>
      </fill>
    </dxf>
    <dxf>
      <font>
        <b/>
        <i val="0"/>
        <color rgb="FFFF0000"/>
      </font>
    </dxf>
    <dxf>
      <font>
        <strike val="0"/>
        <color theme="0"/>
      </font>
      <fill>
        <patternFill>
          <bgColor theme="0"/>
        </patternFill>
      </fill>
    </dxf>
    <dxf>
      <font>
        <strike val="0"/>
        <color theme="0"/>
      </font>
      <fill>
        <patternFill patternType="solid">
          <bgColor theme="0"/>
        </patternFill>
      </fill>
    </dxf>
    <dxf>
      <font>
        <strike val="0"/>
        <color theme="1"/>
      </font>
      <fill>
        <patternFill patternType="solid">
          <bgColor rgb="FFDCE6F1"/>
        </patternFill>
      </fill>
      <border>
        <left style="thin">
          <color theme="3" tint="0.39994506668294322"/>
        </left>
        <right style="thin">
          <color theme="3" tint="0.39994506668294322"/>
        </right>
        <top style="thin">
          <color theme="3" tint="0.39994506668294322"/>
        </top>
        <bottom style="thin">
          <color theme="3" tint="0.39994506668294322"/>
        </bottom>
      </border>
    </dxf>
    <dxf>
      <font>
        <strike val="0"/>
        <color auto="1"/>
      </font>
    </dxf>
    <dxf>
      <font>
        <strike val="0"/>
        <color theme="1"/>
      </font>
    </dxf>
    <dxf>
      <font>
        <strike val="0"/>
        <color auto="1"/>
      </font>
    </dxf>
    <dxf>
      <font>
        <color theme="9" tint="0.39994506668294322"/>
      </font>
    </dxf>
    <dxf>
      <font>
        <color theme="0"/>
      </font>
    </dxf>
    <dxf>
      <fill>
        <patternFill>
          <bgColor theme="0"/>
        </patternFill>
      </fill>
    </dxf>
    <dxf>
      <fill>
        <patternFill patternType="none">
          <bgColor auto="1"/>
        </patternFill>
      </fill>
    </dxf>
    <dxf>
      <fill>
        <patternFill>
          <bgColor rgb="FFF5C277"/>
        </patternFill>
      </fill>
      <border>
        <left style="thin">
          <color auto="1"/>
        </left>
        <right style="thin">
          <color auto="1"/>
        </right>
        <top style="thin">
          <color auto="1"/>
        </top>
        <bottom style="thin">
          <color auto="1"/>
        </bottom>
        <vertical/>
        <horizontal/>
      </border>
    </dxf>
    <dxf>
      <fill>
        <patternFill>
          <bgColor rgb="FFF5C277"/>
        </patternFill>
      </fill>
      <border>
        <left style="thin">
          <color auto="1"/>
        </left>
        <right style="thin">
          <color auto="1"/>
        </right>
        <top style="thin">
          <color auto="1"/>
        </top>
        <bottom style="thin">
          <color auto="1"/>
        </bottom>
        <vertical/>
        <horizontal/>
      </border>
    </dxf>
    <dxf>
      <fill>
        <patternFill patternType="none">
          <bgColor auto="1"/>
        </patternFill>
      </fill>
    </dxf>
    <dxf>
      <fill>
        <patternFill>
          <bgColor theme="0"/>
        </patternFill>
      </fill>
    </dxf>
    <dxf>
      <fill>
        <patternFill patternType="none">
          <bgColor auto="1"/>
        </patternFill>
      </fill>
    </dxf>
    <dxf>
      <fill>
        <patternFill>
          <bgColor rgb="FFF5C277"/>
        </patternFill>
      </fill>
      <border>
        <left style="thin">
          <color auto="1"/>
        </left>
        <right style="thin">
          <color auto="1"/>
        </right>
        <top style="thin">
          <color auto="1"/>
        </top>
        <bottom style="thin">
          <color auto="1"/>
        </bottom>
      </border>
    </dxf>
    <dxf>
      <fill>
        <patternFill>
          <bgColor theme="0"/>
        </patternFill>
      </fill>
    </dxf>
    <dxf>
      <fill>
        <patternFill patternType="none">
          <bgColor auto="1"/>
        </patternFill>
      </fill>
    </dxf>
    <dxf>
      <fill>
        <patternFill>
          <bgColor rgb="FFF5C277"/>
        </patternFill>
      </fill>
      <border>
        <left style="thin">
          <color auto="1"/>
        </left>
        <right style="thin">
          <color auto="1"/>
        </right>
        <top style="thin">
          <color auto="1"/>
        </top>
        <bottom style="thin">
          <color auto="1"/>
        </bottom>
        <vertical/>
        <horizontal/>
      </border>
    </dxf>
    <dxf>
      <fill>
        <patternFill>
          <bgColor theme="0"/>
        </patternFill>
      </fill>
    </dxf>
    <dxf>
      <fill>
        <patternFill patternType="none">
          <bgColor auto="1"/>
        </patternFill>
      </fill>
    </dxf>
    <dxf>
      <fill>
        <patternFill>
          <bgColor rgb="FFF5C277"/>
        </patternFill>
      </fill>
      <border>
        <left style="thin">
          <color auto="1"/>
        </left>
        <right style="thin">
          <color auto="1"/>
        </right>
        <top style="thin">
          <color auto="1"/>
        </top>
        <bottom style="thin">
          <color auto="1"/>
        </bottom>
      </border>
    </dxf>
    <dxf>
      <fill>
        <patternFill>
          <bgColor theme="0"/>
        </patternFill>
      </fill>
    </dxf>
    <dxf>
      <fill>
        <patternFill>
          <bgColor rgb="FFF5C277"/>
        </patternFill>
      </fill>
      <border>
        <left style="thin">
          <color auto="1"/>
        </left>
        <right style="thin">
          <color auto="1"/>
        </right>
        <top style="thin">
          <color auto="1"/>
        </top>
        <bottom style="thin">
          <color auto="1"/>
        </bottom>
      </border>
    </dxf>
    <dxf>
      <fill>
        <patternFill>
          <bgColor theme="0"/>
        </patternFill>
      </fill>
    </dxf>
    <dxf>
      <fill>
        <patternFill patternType="none">
          <bgColor auto="1"/>
        </patternFill>
      </fill>
    </dxf>
    <dxf>
      <fill>
        <patternFill>
          <bgColor theme="0"/>
        </patternFill>
      </fill>
    </dxf>
    <dxf>
      <fill>
        <patternFill>
          <bgColor rgb="FFF5C277"/>
        </patternFill>
      </fill>
      <border>
        <left style="thin">
          <color auto="1"/>
        </left>
        <right style="thin">
          <color auto="1"/>
        </right>
        <top style="thin">
          <color auto="1"/>
        </top>
        <bottom style="thin">
          <color auto="1"/>
        </bottom>
        <vertical/>
        <horizontal/>
      </border>
    </dxf>
    <dxf>
      <fill>
        <patternFill patternType="none">
          <bgColor auto="1"/>
        </patternFill>
      </fill>
    </dxf>
    <dxf>
      <fill>
        <patternFill>
          <bgColor theme="0"/>
        </patternFill>
      </fill>
    </dxf>
    <dxf>
      <fill>
        <patternFill>
          <bgColor rgb="FFF5C277"/>
        </patternFill>
      </fill>
      <border>
        <left style="thin">
          <color auto="1"/>
        </left>
        <right style="thin">
          <color auto="1"/>
        </right>
        <top style="thin">
          <color auto="1"/>
        </top>
        <bottom style="thin">
          <color auto="1"/>
        </bottom>
      </border>
    </dxf>
    <dxf>
      <fill>
        <patternFill patternType="none">
          <bgColor auto="1"/>
        </patternFill>
      </fill>
    </dxf>
    <dxf>
      <fill>
        <patternFill patternType="none">
          <bgColor auto="1"/>
        </patternFill>
      </fill>
    </dxf>
    <dxf>
      <fill>
        <patternFill>
          <bgColor theme="0"/>
        </patternFill>
      </fill>
    </dxf>
    <dxf>
      <fill>
        <patternFill>
          <bgColor rgb="FFF5C277"/>
        </patternFill>
      </fill>
      <border>
        <left style="thin">
          <color auto="1"/>
        </left>
        <right style="thin">
          <color auto="1"/>
        </right>
        <top style="thin">
          <color auto="1"/>
        </top>
        <bottom style="thin">
          <color auto="1"/>
        </bottom>
        <vertical/>
        <horizontal/>
      </border>
    </dxf>
    <dxf>
      <fill>
        <patternFill>
          <bgColor theme="0"/>
        </patternFill>
      </fill>
    </dxf>
    <dxf>
      <fill>
        <patternFill patternType="none">
          <bgColor auto="1"/>
        </patternFill>
      </fill>
    </dxf>
    <dxf>
      <fill>
        <patternFill>
          <bgColor rgb="FFF5C277"/>
        </patternFill>
      </fill>
      <border>
        <left style="thin">
          <color auto="1"/>
        </left>
        <right style="thin">
          <color auto="1"/>
        </right>
        <top style="thin">
          <color auto="1"/>
        </top>
        <bottom style="thin">
          <color auto="1"/>
        </bottom>
        <vertical/>
        <horizontal/>
      </border>
    </dxf>
    <dxf>
      <fill>
        <patternFill>
          <bgColor theme="0"/>
        </patternFill>
      </fill>
    </dxf>
    <dxf>
      <fill>
        <patternFill>
          <bgColor rgb="FFF5C277"/>
        </patternFill>
      </fill>
      <border>
        <left style="thin">
          <color auto="1"/>
        </left>
        <right style="thin">
          <color auto="1"/>
        </right>
        <top style="thin">
          <color auto="1"/>
        </top>
        <bottom style="thin">
          <color auto="1"/>
        </bottom>
        <vertical/>
        <horizontal/>
      </border>
    </dxf>
    <dxf>
      <fill>
        <patternFill patternType="none">
          <bgColor auto="1"/>
        </patternFill>
      </fill>
    </dxf>
    <dxf>
      <fill>
        <patternFill>
          <bgColor rgb="FFF5C277"/>
        </patternFill>
      </fill>
      <border>
        <left style="thin">
          <color auto="1"/>
        </left>
        <right style="thin">
          <color auto="1"/>
        </right>
        <top style="thin">
          <color auto="1"/>
        </top>
        <bottom style="thin">
          <color auto="1"/>
        </bottom>
        <vertical/>
        <horizontal/>
      </border>
    </dxf>
    <dxf>
      <fill>
        <patternFill patternType="none">
          <bgColor auto="1"/>
        </patternFill>
      </fill>
    </dxf>
    <dxf>
      <fill>
        <patternFill>
          <bgColor theme="0"/>
        </patternFill>
      </fill>
    </dxf>
    <dxf>
      <fill>
        <patternFill patternType="none">
          <bgColor auto="1"/>
        </patternFill>
      </fill>
    </dxf>
    <dxf>
      <fill>
        <patternFill>
          <bgColor rgb="FFF5C277"/>
        </patternFill>
      </fill>
      <border>
        <left style="thin">
          <color auto="1"/>
        </left>
        <right style="thin">
          <color auto="1"/>
        </right>
        <top style="thin">
          <color auto="1"/>
        </top>
        <bottom style="thin">
          <color auto="1"/>
        </bottom>
        <vertical/>
        <horizontal/>
      </border>
    </dxf>
    <dxf>
      <fill>
        <patternFill>
          <bgColor theme="0"/>
        </patternFill>
      </fill>
    </dxf>
    <dxf>
      <fill>
        <patternFill patternType="none">
          <bgColor auto="1"/>
        </patternFill>
      </fill>
    </dxf>
    <dxf>
      <fill>
        <patternFill>
          <bgColor theme="0"/>
        </patternFill>
      </fill>
    </dxf>
    <dxf>
      <fill>
        <patternFill>
          <bgColor rgb="FFF5C277"/>
        </patternFill>
      </fill>
      <border>
        <left style="thin">
          <color auto="1"/>
        </left>
        <right style="thin">
          <color auto="1"/>
        </right>
        <top style="thin">
          <color auto="1"/>
        </top>
        <bottom style="thin">
          <color auto="1"/>
        </bottom>
        <vertical/>
        <horizontal/>
      </border>
    </dxf>
    <dxf>
      <fill>
        <patternFill>
          <bgColor rgb="FFF5C277"/>
        </patternFill>
      </fill>
      <border>
        <left style="thin">
          <color auto="1"/>
        </left>
        <right style="thin">
          <color auto="1"/>
        </right>
        <top style="thin">
          <color auto="1"/>
        </top>
        <bottom style="thin">
          <color auto="1"/>
        </bottom>
        <vertical/>
        <horizontal/>
      </border>
    </dxf>
    <dxf>
      <fill>
        <patternFill patternType="none">
          <bgColor auto="1"/>
        </patternFill>
      </fill>
    </dxf>
    <dxf>
      <fill>
        <patternFill>
          <bgColor theme="0"/>
        </patternFill>
      </fill>
    </dxf>
    <dxf>
      <fill>
        <patternFill patternType="none">
          <bgColor auto="1"/>
        </patternFill>
      </fill>
    </dxf>
    <dxf>
      <fill>
        <patternFill>
          <bgColor rgb="FFF5C277"/>
        </patternFill>
      </fill>
      <border>
        <left style="thin">
          <color auto="1"/>
        </left>
        <right style="thin">
          <color auto="1"/>
        </right>
        <top style="thin">
          <color auto="1"/>
        </top>
        <bottom style="thin">
          <color auto="1"/>
        </bottom>
        <vertical/>
        <horizontal/>
      </border>
    </dxf>
    <dxf>
      <fill>
        <patternFill>
          <bgColor theme="0"/>
        </patternFill>
      </fill>
    </dxf>
    <dxf>
      <fill>
        <patternFill patternType="none">
          <bgColor auto="1"/>
        </patternFill>
      </fill>
    </dxf>
    <dxf>
      <fill>
        <patternFill>
          <bgColor rgb="FFF5C277"/>
        </patternFill>
      </fill>
      <border>
        <left style="thin">
          <color auto="1"/>
        </left>
        <right style="thin">
          <color auto="1"/>
        </right>
        <top style="thin">
          <color auto="1"/>
        </top>
        <bottom style="thin">
          <color auto="1"/>
        </bottom>
        <vertical/>
        <horizontal/>
      </border>
    </dxf>
    <dxf>
      <fill>
        <patternFill>
          <bgColor theme="0"/>
        </patternFill>
      </fill>
    </dxf>
    <dxf>
      <font>
        <color theme="0"/>
      </font>
      <fill>
        <patternFill>
          <bgColor theme="0"/>
        </patternFill>
      </fill>
    </dxf>
    <dxf>
      <fill>
        <patternFill patternType="none">
          <bgColor auto="1"/>
        </patternFill>
      </fill>
    </dxf>
    <dxf>
      <fill>
        <patternFill>
          <bgColor theme="0"/>
        </patternFill>
      </fill>
    </dxf>
    <dxf>
      <fill>
        <patternFill>
          <bgColor rgb="FFF5C277"/>
        </patternFill>
      </fill>
      <border>
        <left style="thin">
          <color auto="1"/>
        </left>
        <right style="thin">
          <color auto="1"/>
        </right>
        <top style="thin">
          <color auto="1"/>
        </top>
        <bottom style="thin">
          <color auto="1"/>
        </bottom>
        <vertical/>
        <horizontal/>
      </border>
    </dxf>
    <dxf>
      <fill>
        <patternFill>
          <bgColor theme="0"/>
        </patternFill>
      </fill>
    </dxf>
    <dxf>
      <fill>
        <patternFill>
          <bgColor rgb="FFF5C277"/>
        </patternFill>
      </fill>
      <border>
        <left style="thin">
          <color auto="1"/>
        </left>
        <right style="thin">
          <color auto="1"/>
        </right>
        <top style="thin">
          <color auto="1"/>
        </top>
        <bottom style="thin">
          <color auto="1"/>
        </bottom>
      </border>
    </dxf>
    <dxf>
      <fill>
        <patternFill patternType="none">
          <bgColor auto="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none">
          <bgColor auto="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strike val="0"/>
        <color theme="0"/>
      </font>
      <fill>
        <patternFill>
          <bgColor theme="0"/>
        </patternFill>
      </fill>
      <border>
        <left style="thin">
          <color auto="1"/>
        </left>
        <right style="thin">
          <color auto="1"/>
        </right>
        <top style="thin">
          <color auto="1"/>
        </top>
        <bottom style="thin">
          <color auto="1"/>
        </bottom>
        <vertical/>
        <horizontal/>
      </border>
    </dxf>
    <dxf>
      <font>
        <strike val="0"/>
        <color theme="0"/>
      </font>
      <fill>
        <patternFill>
          <bgColor theme="0"/>
        </patternFill>
      </fill>
      <border>
        <left style="thin">
          <color auto="1"/>
        </left>
        <right style="thin">
          <color auto="1"/>
        </right>
        <top style="thin">
          <color auto="1"/>
        </top>
        <bottom style="thin">
          <color auto="1"/>
        </bottom>
        <vertical/>
        <horizontal/>
      </border>
    </dxf>
    <dxf>
      <font>
        <strike val="0"/>
        <color theme="0"/>
      </font>
      <fill>
        <patternFill>
          <bgColor theme="0"/>
        </patternFill>
      </fill>
      <border>
        <left style="thin">
          <color auto="1"/>
        </left>
        <right style="thin">
          <color auto="1"/>
        </right>
        <top style="thin">
          <color auto="1"/>
        </top>
        <bottom style="thin">
          <color auto="1"/>
        </bottom>
        <vertical/>
        <horizontal/>
      </border>
    </dxf>
    <dxf>
      <font>
        <color theme="0"/>
      </font>
      <fill>
        <patternFill>
          <bgColor theme="0"/>
        </patternFill>
      </fill>
    </dxf>
    <dxf>
      <font>
        <strike val="0"/>
        <color theme="0"/>
      </font>
      <fill>
        <patternFill>
          <bgColor theme="0"/>
        </patternFill>
      </fill>
      <border>
        <left style="thin">
          <color auto="1"/>
        </left>
        <right style="thin">
          <color auto="1"/>
        </right>
        <top style="thin">
          <color auto="1"/>
        </top>
        <bottom style="thin">
          <color auto="1"/>
        </bottom>
        <vertical/>
        <horizontal/>
      </border>
    </dxf>
    <dxf>
      <font>
        <strike val="0"/>
        <color theme="0"/>
      </font>
      <fill>
        <patternFill>
          <bgColor theme="0"/>
        </patternFill>
      </fill>
      <border>
        <left style="thin">
          <color auto="1"/>
        </left>
        <right style="thin">
          <color auto="1"/>
        </right>
        <top style="thin">
          <color auto="1"/>
        </top>
        <bottom style="thin">
          <color auto="1"/>
        </bottom>
        <vertical/>
        <horizontal/>
      </border>
    </dxf>
    <dxf>
      <font>
        <strike val="0"/>
        <color theme="0"/>
      </font>
      <fill>
        <patternFill>
          <bgColor theme="0"/>
        </patternFill>
      </fill>
      <border>
        <left style="thin">
          <color auto="1"/>
        </left>
        <right style="thin">
          <color auto="1"/>
        </right>
        <top style="thin">
          <color auto="1"/>
        </top>
        <bottom style="thin">
          <color auto="1"/>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strike val="0"/>
        <color theme="0"/>
      </font>
      <fill>
        <patternFill>
          <bgColor theme="0"/>
        </patternFill>
      </fill>
      <border>
        <left style="thin">
          <color auto="1"/>
        </left>
        <right style="thin">
          <color auto="1"/>
        </right>
        <top style="thin">
          <color auto="1"/>
        </top>
        <bottom style="thin">
          <color auto="1"/>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border>
    </dxf>
    <dxf>
      <font>
        <strike val="0"/>
        <color theme="1"/>
      </font>
    </dxf>
    <dxf>
      <font>
        <strike val="0"/>
        <color auto="1"/>
      </font>
      <fill>
        <patternFill>
          <bgColor theme="4" tint="0.79998168889431442"/>
        </patternFill>
      </fill>
      <border>
        <left style="thin">
          <color theme="3" tint="0.39994506668294322"/>
        </left>
        <right style="thin">
          <color theme="3" tint="0.39994506668294322"/>
        </right>
        <top style="thin">
          <color theme="3" tint="0.39994506668294322"/>
        </top>
        <bottom style="thin">
          <color theme="3" tint="0.39994506668294322"/>
        </bottom>
        <vertical/>
        <horizontal/>
      </border>
    </dxf>
    <dxf>
      <font>
        <strike val="0"/>
        <color auto="1"/>
      </font>
      <fill>
        <patternFill>
          <bgColor theme="4" tint="0.79998168889431442"/>
        </patternFill>
      </fill>
      <border>
        <left style="thin">
          <color theme="3" tint="0.39994506668294322"/>
        </left>
        <right style="thin">
          <color theme="3" tint="0.39994506668294322"/>
        </right>
        <top style="thin">
          <color theme="3" tint="0.39994506668294322"/>
        </top>
        <bottom style="thin">
          <color theme="3" tint="0.39994506668294322"/>
        </bottom>
      </border>
    </dxf>
    <dxf>
      <font>
        <strike val="0"/>
        <u val="none"/>
        <color auto="1"/>
      </font>
      <fill>
        <patternFill>
          <bgColor theme="4" tint="0.79998168889431442"/>
        </patternFill>
      </fill>
      <border>
        <left style="thin">
          <color theme="3" tint="0.39994506668294322"/>
        </left>
        <right style="thin">
          <color theme="3" tint="0.39994506668294322"/>
        </right>
        <top style="thin">
          <color theme="3" tint="0.39994506668294322"/>
        </top>
        <bottom style="thin">
          <color theme="3" tint="0.39994506668294322"/>
        </bottom>
        <vertical/>
        <horizontal/>
      </border>
    </dxf>
    <dxf>
      <font>
        <color rgb="FFFF0000"/>
      </font>
    </dxf>
    <dxf>
      <font>
        <strike val="0"/>
        <color theme="1"/>
      </font>
    </dxf>
    <dxf>
      <font>
        <strike val="0"/>
        <color theme="1"/>
      </font>
    </dxf>
    <dxf>
      <font>
        <strike val="0"/>
        <color theme="1"/>
      </font>
      <fill>
        <patternFill>
          <bgColor theme="4" tint="0.79998168889431442"/>
        </patternFill>
      </fill>
      <border>
        <left style="thin">
          <color theme="4"/>
        </left>
        <right style="thin">
          <color theme="4"/>
        </right>
        <top style="thin">
          <color theme="4"/>
        </top>
        <bottom style="thin">
          <color theme="4"/>
        </bottom>
        <vertical/>
        <horizontal/>
      </border>
    </dxf>
    <dxf>
      <font>
        <strike val="0"/>
        <color theme="1"/>
      </font>
      <fill>
        <patternFill>
          <bgColor theme="4" tint="0.79998168889431442"/>
        </patternFill>
      </fill>
      <border>
        <left style="thin">
          <color theme="4"/>
        </left>
        <right style="thin">
          <color theme="4"/>
        </right>
        <top style="thin">
          <color theme="4"/>
        </top>
        <bottom style="thin">
          <color theme="4"/>
        </bottom>
        <vertical/>
        <horizontal/>
      </border>
    </dxf>
    <dxf>
      <font>
        <strike val="0"/>
        <color theme="1"/>
      </font>
      <fill>
        <patternFill patternType="solid">
          <bgColor theme="4" tint="0.79998168889431442"/>
        </patternFill>
      </fill>
      <border>
        <left style="thin">
          <color theme="4"/>
        </left>
        <right style="thin">
          <color theme="4"/>
        </right>
        <top style="thin">
          <color theme="4"/>
        </top>
        <bottom style="thin">
          <color theme="4"/>
        </bottom>
        <vertical/>
        <horizontal/>
      </border>
    </dxf>
    <dxf>
      <font>
        <strike val="0"/>
        <color theme="1"/>
      </font>
      <fill>
        <patternFill>
          <bgColor theme="4" tint="0.79998168889431442"/>
        </patternFill>
      </fill>
      <border>
        <left style="thin">
          <color theme="3" tint="0.39994506668294322"/>
        </left>
        <right style="thin">
          <color theme="3" tint="0.39994506668294322"/>
        </right>
        <top style="thin">
          <color theme="3" tint="0.39994506668294322"/>
        </top>
        <bottom style="thin">
          <color theme="3" tint="0.39994506668294322"/>
        </bottom>
      </border>
    </dxf>
    <dxf>
      <font>
        <strike val="0"/>
        <color theme="1"/>
      </font>
    </dxf>
    <dxf>
      <font>
        <color rgb="FFFF0000"/>
      </font>
      <fill>
        <patternFill>
          <bgColor indexed="9"/>
        </patternFill>
      </fill>
      <border>
        <left/>
        <right/>
        <top/>
        <bottom/>
      </border>
    </dxf>
    <dxf>
      <font>
        <strike val="0"/>
        <color theme="1"/>
      </font>
      <fill>
        <patternFill>
          <bgColor theme="4" tint="0.79998168889431442"/>
        </patternFill>
      </fill>
      <border>
        <left style="thin">
          <color theme="4"/>
        </left>
        <right style="thin">
          <color theme="4"/>
        </right>
        <top style="thin">
          <color theme="4"/>
        </top>
        <bottom style="thin">
          <color theme="4"/>
        </bottom>
        <vertical/>
        <horizontal/>
      </border>
    </dxf>
    <dxf>
      <font>
        <strike val="0"/>
        <color auto="1"/>
      </font>
      <fill>
        <patternFill patternType="none">
          <bgColor auto="1"/>
        </patternFill>
      </fill>
      <border>
        <left style="dotted">
          <color theme="3" tint="0.39991454817346722"/>
        </left>
        <right style="dotted">
          <color theme="3" tint="0.39991454817346722"/>
        </right>
        <top style="dotted">
          <color theme="3" tint="0.39991454817346722"/>
        </top>
        <bottom style="dotted">
          <color theme="3" tint="0.39991454817346722"/>
        </bottom>
        <vertical/>
        <horizontal/>
      </border>
    </dxf>
    <dxf>
      <font>
        <strike val="0"/>
        <color theme="1"/>
      </font>
      <fill>
        <patternFill patternType="solid">
          <bgColor theme="4" tint="0.79998168889431442"/>
        </patternFill>
      </fill>
      <border>
        <left style="thin">
          <color theme="4"/>
        </left>
        <right style="thin">
          <color theme="4"/>
        </right>
        <top style="thin">
          <color theme="4"/>
        </top>
        <bottom style="thin">
          <color theme="4"/>
        </bottom>
      </border>
    </dxf>
    <dxf>
      <font>
        <color theme="0"/>
      </font>
    </dxf>
    <dxf>
      <font>
        <strike val="0"/>
        <color theme="0"/>
      </font>
      <fill>
        <patternFill>
          <bgColor theme="0"/>
        </patternFill>
      </fill>
      <border>
        <left/>
        <right/>
        <top/>
        <bottom/>
        <vertical/>
        <horizontal/>
      </border>
    </dxf>
    <dxf>
      <fill>
        <patternFill>
          <bgColor rgb="FFF5C277"/>
        </patternFill>
      </fill>
      <border>
        <left style="thin">
          <color theme="3" tint="0.39994506668294322"/>
        </left>
        <right/>
        <top/>
        <bottom/>
      </border>
    </dxf>
    <dxf>
      <font>
        <strike val="0"/>
        <color rgb="FF1433EC"/>
      </font>
      <fill>
        <patternFill>
          <bgColor theme="4" tint="0.79998168889431442"/>
        </patternFill>
      </fill>
      <border>
        <left style="thin">
          <color theme="3" tint="0.39994506668294322"/>
        </left>
        <right style="thin">
          <color theme="3" tint="0.39994506668294322"/>
        </right>
        <top style="thin">
          <color theme="3" tint="0.39994506668294322"/>
        </top>
        <bottom style="thin">
          <color theme="3" tint="0.39994506668294322"/>
        </bottom>
        <vertical/>
        <horizontal/>
      </border>
    </dxf>
    <dxf>
      <font>
        <strike val="0"/>
        <color rgb="FF1433EC"/>
      </font>
      <fill>
        <patternFill>
          <bgColor theme="4" tint="0.79998168889431442"/>
        </patternFill>
      </fill>
      <border>
        <left style="thin">
          <color theme="3" tint="0.39994506668294322"/>
        </left>
        <right style="thin">
          <color theme="3" tint="0.39994506668294322"/>
        </right>
        <top style="thin">
          <color theme="3" tint="0.39994506668294322"/>
        </top>
        <bottom style="thin">
          <color theme="3" tint="0.39994506668294322"/>
        </bottom>
        <vertical/>
        <horizontal/>
      </border>
    </dxf>
    <dxf>
      <font>
        <strike val="0"/>
        <color rgb="FF1433EC"/>
      </font>
      <fill>
        <patternFill>
          <bgColor theme="4" tint="0.79998168889431442"/>
        </patternFill>
      </fill>
      <border>
        <left style="thin">
          <color theme="3" tint="0.39994506668294322"/>
        </left>
        <right style="thin">
          <color theme="3" tint="0.39994506668294322"/>
        </right>
        <top style="thin">
          <color theme="3" tint="0.39994506668294322"/>
        </top>
        <bottom style="thin">
          <color theme="3" tint="0.39994506668294322"/>
        </bottom>
        <vertical/>
        <horizontal/>
      </border>
    </dxf>
    <dxf>
      <font>
        <strike val="0"/>
        <color rgb="FF1433EC"/>
      </font>
      <fill>
        <patternFill>
          <bgColor theme="4" tint="0.79998168889431442"/>
        </patternFill>
      </fill>
      <border>
        <left style="thin">
          <color theme="3" tint="0.39994506668294322"/>
        </left>
        <right style="thin">
          <color theme="3" tint="0.39994506668294322"/>
        </right>
        <top style="thin">
          <color theme="3" tint="0.39994506668294322"/>
        </top>
        <bottom style="thin">
          <color theme="3" tint="0.39994506668294322"/>
        </bottom>
      </border>
    </dxf>
    <dxf>
      <font>
        <color theme="0"/>
        <name val="Cambria"/>
        <scheme val="none"/>
      </font>
      <fill>
        <patternFill patternType="none">
          <bgColor auto="1"/>
        </patternFill>
      </fill>
      <border>
        <left/>
        <right/>
        <top/>
        <bottom/>
      </border>
    </dxf>
    <dxf>
      <font>
        <color theme="0" tint="-0.24994659260841701"/>
      </font>
    </dxf>
    <dxf>
      <font>
        <color theme="0"/>
      </font>
      <fill>
        <patternFill>
          <bgColor theme="0"/>
        </patternFill>
      </fill>
      <border>
        <left/>
        <right/>
        <bottom/>
      </border>
    </dxf>
    <dxf>
      <font>
        <color rgb="FFFF0000"/>
      </font>
    </dxf>
    <dxf>
      <font>
        <b/>
        <i val="0"/>
        <color rgb="FFFF0000"/>
      </font>
    </dxf>
    <dxf>
      <font>
        <condense val="0"/>
        <extend val="0"/>
        <color auto="1"/>
      </font>
    </dxf>
    <dxf>
      <font>
        <condense val="0"/>
        <extend val="0"/>
        <color indexed="10"/>
      </font>
    </dxf>
    <dxf>
      <fill>
        <patternFill>
          <bgColor rgb="FFF5C277"/>
        </patternFill>
      </fill>
    </dxf>
    <dxf>
      <fill>
        <patternFill>
          <bgColor rgb="FFF5C277"/>
        </patternFill>
      </fill>
    </dxf>
    <dxf>
      <fill>
        <patternFill>
          <bgColor rgb="FFF5C277"/>
        </patternFill>
      </fill>
    </dxf>
    <dxf>
      <fill>
        <patternFill>
          <bgColor rgb="FFF5C277"/>
        </patternFill>
      </fill>
    </dxf>
    <dxf>
      <fill>
        <patternFill>
          <bgColor rgb="FFF5C277"/>
        </patternFill>
      </fill>
    </dxf>
    <dxf>
      <fill>
        <patternFill>
          <bgColor rgb="FFF5C277"/>
        </patternFill>
      </fill>
    </dxf>
    <dxf>
      <fill>
        <patternFill>
          <bgColor rgb="FFF5C277"/>
        </patternFill>
      </fill>
    </dxf>
    <dxf>
      <fill>
        <patternFill>
          <bgColor rgb="FFF5C277"/>
        </patternFill>
      </fill>
    </dxf>
    <dxf>
      <fill>
        <patternFill>
          <bgColor rgb="FFF5C277"/>
        </patternFill>
      </fill>
    </dxf>
    <dxf>
      <font>
        <condense val="0"/>
        <extend val="0"/>
        <color indexed="10"/>
      </font>
      <fill>
        <patternFill>
          <bgColor indexed="9"/>
        </patternFill>
      </fill>
      <border>
        <left style="thin">
          <color indexed="10"/>
        </left>
        <right style="thin">
          <color indexed="10"/>
        </right>
        <top style="thin">
          <color indexed="10"/>
        </top>
        <bottom style="thin">
          <color indexed="10"/>
        </bottom>
      </border>
    </dxf>
    <dxf>
      <font>
        <color theme="0"/>
      </font>
    </dxf>
    <dxf>
      <font>
        <b val="0"/>
        <i val="0"/>
        <strike val="0"/>
        <color auto="1"/>
      </font>
    </dxf>
    <dxf>
      <font>
        <b val="0"/>
        <i val="0"/>
        <color auto="1"/>
      </font>
      <border>
        <left/>
        <right/>
        <top/>
        <bottom/>
      </border>
    </dxf>
    <dxf>
      <font>
        <strike val="0"/>
        <color theme="1"/>
      </font>
    </dxf>
    <dxf>
      <font>
        <b/>
        <i val="0"/>
        <condense val="0"/>
        <extend val="0"/>
      </font>
    </dxf>
    <dxf>
      <fill>
        <patternFill>
          <bgColor theme="4" tint="0.79998168889431442"/>
        </patternFill>
      </fill>
      <border>
        <left style="thin">
          <color theme="3" tint="0.39994506668294322"/>
        </left>
        <right style="thin">
          <color theme="3" tint="0.39994506668294322"/>
        </right>
        <top style="thin">
          <color theme="3" tint="0.39994506668294322"/>
        </top>
        <bottom style="thin">
          <color theme="3" tint="0.39994506668294322"/>
        </bottom>
        <vertical/>
        <horizontal/>
      </border>
    </dxf>
    <dxf>
      <fill>
        <patternFill>
          <bgColor theme="4" tint="0.79998168889431442"/>
        </patternFill>
      </fill>
      <border>
        <left style="thin">
          <color theme="3" tint="0.39994506668294322"/>
        </left>
        <right style="thin">
          <color theme="3" tint="0.39994506668294322"/>
        </right>
        <top style="thin">
          <color theme="3" tint="0.39994506668294322"/>
        </top>
        <bottom style="thin">
          <color theme="3" tint="0.39994506668294322"/>
        </bottom>
        <vertical/>
        <horizontal/>
      </border>
    </dxf>
    <dxf>
      <font>
        <color theme="4" tint="0.79998168889431442"/>
      </font>
      <fill>
        <patternFill>
          <bgColor theme="4" tint="0.79998168889431442"/>
        </patternFill>
      </fill>
      <border>
        <left/>
        <right/>
        <top/>
        <bottom/>
      </border>
    </dxf>
    <dxf>
      <font>
        <color theme="4" tint="0.79998168889431442"/>
      </font>
      <fill>
        <patternFill>
          <bgColor theme="4" tint="0.79998168889431442"/>
        </patternFill>
      </fill>
      <border>
        <left/>
        <right/>
        <top/>
        <bottom/>
      </border>
    </dxf>
    <dxf>
      <font>
        <color auto="1"/>
      </font>
      <fill>
        <patternFill>
          <bgColor theme="4" tint="0.79998168889431442"/>
        </patternFill>
      </fill>
      <border>
        <left style="thin">
          <color theme="3" tint="0.39994506668294322"/>
        </left>
        <right style="thin">
          <color theme="3" tint="0.39994506668294322"/>
        </right>
        <top style="thin">
          <color theme="3" tint="0.39994506668294322"/>
        </top>
        <bottom style="thin">
          <color theme="3" tint="0.39994506668294322"/>
        </bottom>
        <vertical/>
        <horizontal/>
      </border>
    </dxf>
    <dxf>
      <font>
        <color theme="4" tint="0.79998168889431442"/>
      </font>
    </dxf>
    <dxf>
      <font>
        <strike val="0"/>
        <color theme="1"/>
      </font>
    </dxf>
    <dxf>
      <fill>
        <patternFill patternType="solid">
          <fgColor rgb="FFD0E0E3"/>
          <bgColor rgb="FFD0E0E3"/>
        </patternFill>
      </fill>
    </dxf>
    <dxf>
      <fill>
        <patternFill patternType="solid">
          <fgColor rgb="FFD0E0E3"/>
          <bgColor rgb="FFD0E0E3"/>
        </patternFill>
      </fill>
    </dxf>
  </dxfs>
  <tableStyles count="0" defaultTableStyle="TableStyleMedium9" defaultPivotStyle="PivotStyleLight16"/>
  <colors>
    <mruColors>
      <color rgb="FFFF0000"/>
      <color rgb="FF0000FF"/>
      <color rgb="FFDCE6F1"/>
      <color rgb="FFC5D9F1"/>
      <color rgb="FFC5E6F1"/>
      <color rgb="FF7F7F7F"/>
      <color rgb="FFF5C277"/>
      <color rgb="FF015CAB"/>
      <color rgb="FFDCFFF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eetMetadata" Target="metadata.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389117004546213E-2"/>
          <c:y val="4.1952707856598014E-2"/>
          <c:w val="0.92486514339081849"/>
          <c:h val="0.80902598845624851"/>
        </c:manualLayout>
      </c:layout>
      <c:barChart>
        <c:barDir val="col"/>
        <c:grouping val="clustered"/>
        <c:varyColors val="0"/>
        <c:ser>
          <c:idx val="0"/>
          <c:order val="0"/>
          <c:tx>
            <c:strRef>
              <c:f>VOS!#REF!</c:f>
              <c:strCache>
                <c:ptCount val="1"/>
                <c:pt idx="0">
                  <c:v>#REF!</c:v>
                </c:pt>
              </c:strCache>
            </c:strRef>
          </c:tx>
          <c:spPr>
            <a:solidFill>
              <a:schemeClr val="accent1"/>
            </a:solidFill>
            <a:ln>
              <a:noFill/>
            </a:ln>
            <a:effectLst/>
          </c:spPr>
          <c:invertIfNegative val="0"/>
          <c:val>
            <c:numRef>
              <c:f>VOS!#REF!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VOS!#REF!</c15:sqref>
                        </c15:formulaRef>
                      </c:ext>
                    </c:extLst>
                  </c:multiLvlStrRef>
                </c15:cat>
              </c15:filteredCategoryTitle>
            </c:ext>
            <c:ext xmlns:c16="http://schemas.microsoft.com/office/drawing/2014/chart" uri="{C3380CC4-5D6E-409C-BE32-E72D297353CC}">
              <c16:uniqueId val="{00000000-96F4-4FE3-B910-FF670A76D2FD}"/>
            </c:ext>
          </c:extLst>
        </c:ser>
        <c:ser>
          <c:idx val="1"/>
          <c:order val="1"/>
          <c:tx>
            <c:v>Min + 1</c:v>
          </c:tx>
          <c:spPr>
            <a:solidFill>
              <a:schemeClr val="accent2"/>
            </a:solidFill>
            <a:ln>
              <a:noFill/>
            </a:ln>
            <a:effectLst/>
          </c:spPr>
          <c:invertIfNegative val="0"/>
          <c:val>
            <c:numRef>
              <c:f>VOS!#REF!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VOS!#REF!</c15:sqref>
                        </c15:formulaRef>
                      </c:ext>
                    </c:extLst>
                  </c:multiLvlStrRef>
                </c15:cat>
              </c15:filteredCategoryTitle>
            </c:ext>
            <c:ext xmlns:c16="http://schemas.microsoft.com/office/drawing/2014/chart" uri="{C3380CC4-5D6E-409C-BE32-E72D297353CC}">
              <c16:uniqueId val="{00000001-96F4-4FE3-B910-FF670A76D2FD}"/>
            </c:ext>
          </c:extLst>
        </c:ser>
        <c:ser>
          <c:idx val="2"/>
          <c:order val="2"/>
          <c:tx>
            <c:strRef>
              <c:f>VOS!#REF!</c:f>
              <c:strCache>
                <c:ptCount val="1"/>
                <c:pt idx="0">
                  <c:v>#REF!</c:v>
                </c:pt>
              </c:strCache>
            </c:strRef>
          </c:tx>
          <c:spPr>
            <a:solidFill>
              <a:schemeClr val="accent3"/>
            </a:solidFill>
            <a:ln>
              <a:noFill/>
            </a:ln>
            <a:effectLst/>
          </c:spPr>
          <c:invertIfNegative val="0"/>
          <c:val>
            <c:numRef>
              <c:f>VOS!#REF!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VOS!#REF!</c15:sqref>
                        </c15:formulaRef>
                      </c:ext>
                    </c:extLst>
                  </c:multiLvlStrRef>
                </c15:cat>
              </c15:filteredCategoryTitle>
            </c:ext>
            <c:ext xmlns:c16="http://schemas.microsoft.com/office/drawing/2014/chart" uri="{C3380CC4-5D6E-409C-BE32-E72D297353CC}">
              <c16:uniqueId val="{00000002-96F4-4FE3-B910-FF670A76D2FD}"/>
            </c:ext>
          </c:extLst>
        </c:ser>
        <c:ser>
          <c:idx val="3"/>
          <c:order val="3"/>
          <c:tx>
            <c:strRef>
              <c:f>VOS!#REF!</c:f>
              <c:strCache>
                <c:ptCount val="1"/>
                <c:pt idx="0">
                  <c:v>#REF!</c:v>
                </c:pt>
              </c:strCache>
            </c:strRef>
          </c:tx>
          <c:spPr>
            <a:solidFill>
              <a:schemeClr val="accent4"/>
            </a:solidFill>
            <a:ln>
              <a:noFill/>
            </a:ln>
            <a:effectLst/>
          </c:spPr>
          <c:invertIfNegative val="0"/>
          <c:val>
            <c:numRef>
              <c:f>VOS!#REF!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VOS!#REF!</c15:sqref>
                        </c15:formulaRef>
                      </c:ext>
                    </c:extLst>
                  </c:multiLvlStrRef>
                </c15:cat>
              </c15:filteredCategoryTitle>
            </c:ext>
            <c:ext xmlns:c16="http://schemas.microsoft.com/office/drawing/2014/chart" uri="{C3380CC4-5D6E-409C-BE32-E72D297353CC}">
              <c16:uniqueId val="{00000003-96F4-4FE3-B910-FF670A76D2FD}"/>
            </c:ext>
          </c:extLst>
        </c:ser>
        <c:dLbls>
          <c:showLegendKey val="0"/>
          <c:showVal val="0"/>
          <c:showCatName val="0"/>
          <c:showSerName val="0"/>
          <c:showPercent val="0"/>
          <c:showBubbleSize val="0"/>
        </c:dLbls>
        <c:gapWidth val="219"/>
        <c:axId val="815689760"/>
        <c:axId val="815688448"/>
      </c:barChart>
      <c:catAx>
        <c:axId val="815689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688448"/>
        <c:crosses val="autoZero"/>
        <c:auto val="1"/>
        <c:lblAlgn val="ctr"/>
        <c:lblOffset val="100"/>
        <c:noMultiLvlLbl val="0"/>
      </c:catAx>
      <c:valAx>
        <c:axId val="815688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689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389117004546213E-2"/>
          <c:y val="4.1952707856598014E-2"/>
          <c:w val="0.92486514339081849"/>
          <c:h val="0.80902598845624851"/>
        </c:manualLayout>
      </c:layout>
      <c:barChart>
        <c:barDir val="col"/>
        <c:grouping val="clustered"/>
        <c:varyColors val="0"/>
        <c:ser>
          <c:idx val="0"/>
          <c:order val="0"/>
          <c:tx>
            <c:strRef>
              <c:f>VOS!#REF!</c:f>
              <c:strCache>
                <c:ptCount val="1"/>
                <c:pt idx="0">
                  <c:v>#REF!</c:v>
                </c:pt>
              </c:strCache>
            </c:strRef>
          </c:tx>
          <c:spPr>
            <a:solidFill>
              <a:schemeClr val="accent1"/>
            </a:solidFill>
            <a:ln>
              <a:noFill/>
            </a:ln>
            <a:effectLst/>
          </c:spPr>
          <c:invertIfNegative val="0"/>
          <c:val>
            <c:numRef>
              <c:f>VOS!#REF!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VOS!#REF!</c15:sqref>
                        </c15:formulaRef>
                      </c:ext>
                    </c:extLst>
                  </c:multiLvlStrRef>
                </c15:cat>
              </c15:filteredCategoryTitle>
            </c:ext>
            <c:ext xmlns:c16="http://schemas.microsoft.com/office/drawing/2014/chart" uri="{C3380CC4-5D6E-409C-BE32-E72D297353CC}">
              <c16:uniqueId val="{00000000-95D7-429A-A571-E89D9F2647AD}"/>
            </c:ext>
          </c:extLst>
        </c:ser>
        <c:ser>
          <c:idx val="1"/>
          <c:order val="1"/>
          <c:tx>
            <c:v>Min + 1</c:v>
          </c:tx>
          <c:spPr>
            <a:solidFill>
              <a:schemeClr val="accent2"/>
            </a:solidFill>
            <a:ln>
              <a:noFill/>
            </a:ln>
            <a:effectLst/>
          </c:spPr>
          <c:invertIfNegative val="0"/>
          <c:val>
            <c:numRef>
              <c:f>VOS!#REF!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VOS!#REF!</c15:sqref>
                        </c15:formulaRef>
                      </c:ext>
                    </c:extLst>
                  </c:multiLvlStrRef>
                </c15:cat>
              </c15:filteredCategoryTitle>
            </c:ext>
            <c:ext xmlns:c16="http://schemas.microsoft.com/office/drawing/2014/chart" uri="{C3380CC4-5D6E-409C-BE32-E72D297353CC}">
              <c16:uniqueId val="{00000001-95D7-429A-A571-E89D9F2647AD}"/>
            </c:ext>
          </c:extLst>
        </c:ser>
        <c:ser>
          <c:idx val="2"/>
          <c:order val="2"/>
          <c:tx>
            <c:strRef>
              <c:f>VOS!#REF!</c:f>
              <c:strCache>
                <c:ptCount val="1"/>
                <c:pt idx="0">
                  <c:v>#REF!</c:v>
                </c:pt>
              </c:strCache>
            </c:strRef>
          </c:tx>
          <c:spPr>
            <a:solidFill>
              <a:schemeClr val="accent3"/>
            </a:solidFill>
            <a:ln>
              <a:noFill/>
            </a:ln>
            <a:effectLst/>
          </c:spPr>
          <c:invertIfNegative val="0"/>
          <c:val>
            <c:numRef>
              <c:f>VOS!#REF!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VOS!#REF!</c15:sqref>
                        </c15:formulaRef>
                      </c:ext>
                    </c:extLst>
                  </c:multiLvlStrRef>
                </c15:cat>
              </c15:filteredCategoryTitle>
            </c:ext>
            <c:ext xmlns:c16="http://schemas.microsoft.com/office/drawing/2014/chart" uri="{C3380CC4-5D6E-409C-BE32-E72D297353CC}">
              <c16:uniqueId val="{00000002-95D7-429A-A571-E89D9F2647AD}"/>
            </c:ext>
          </c:extLst>
        </c:ser>
        <c:ser>
          <c:idx val="3"/>
          <c:order val="3"/>
          <c:tx>
            <c:strRef>
              <c:f>VOS!#REF!</c:f>
              <c:strCache>
                <c:ptCount val="1"/>
                <c:pt idx="0">
                  <c:v>#REF!</c:v>
                </c:pt>
              </c:strCache>
            </c:strRef>
          </c:tx>
          <c:spPr>
            <a:solidFill>
              <a:schemeClr val="accent4"/>
            </a:solidFill>
            <a:ln>
              <a:noFill/>
            </a:ln>
            <a:effectLst/>
          </c:spPr>
          <c:invertIfNegative val="0"/>
          <c:val>
            <c:numRef>
              <c:f>VOS!#REF!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VOS!#REF!</c15:sqref>
                        </c15:formulaRef>
                      </c:ext>
                    </c:extLst>
                  </c:multiLvlStrRef>
                </c15:cat>
              </c15:filteredCategoryTitle>
            </c:ext>
            <c:ext xmlns:c16="http://schemas.microsoft.com/office/drawing/2014/chart" uri="{C3380CC4-5D6E-409C-BE32-E72D297353CC}">
              <c16:uniqueId val="{00000003-95D7-429A-A571-E89D9F2647AD}"/>
            </c:ext>
          </c:extLst>
        </c:ser>
        <c:dLbls>
          <c:showLegendKey val="0"/>
          <c:showVal val="0"/>
          <c:showCatName val="0"/>
          <c:showSerName val="0"/>
          <c:showPercent val="0"/>
          <c:showBubbleSize val="0"/>
        </c:dLbls>
        <c:gapWidth val="219"/>
        <c:axId val="815689760"/>
        <c:axId val="815688448"/>
      </c:barChart>
      <c:catAx>
        <c:axId val="815689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688448"/>
        <c:crosses val="autoZero"/>
        <c:auto val="1"/>
        <c:lblAlgn val="ctr"/>
        <c:lblOffset val="100"/>
        <c:noMultiLvlLbl val="0"/>
      </c:catAx>
      <c:valAx>
        <c:axId val="815688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689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566373793412371"/>
          <c:y val="2.1591412942062928E-2"/>
          <c:w val="0.6856842133605523"/>
          <c:h val="0.95249889152746159"/>
        </c:manualLayout>
      </c:layout>
      <c:doughnutChart>
        <c:varyColors val="1"/>
        <c:ser>
          <c:idx val="2"/>
          <c:order val="0"/>
          <c:tx>
            <c:strRef>
              <c:f>Dashboard!$BO$7</c:f>
              <c:strCache>
                <c:ptCount val="1"/>
                <c:pt idx="0">
                  <c:v>Tiers</c:v>
                </c:pt>
              </c:strCache>
            </c:strRef>
          </c:tx>
          <c:spPr>
            <a:solidFill>
              <a:schemeClr val="bg1">
                <a:lumMod val="85000"/>
              </a:schemeClr>
            </a:solidFill>
            <a:ln w="3175">
              <a:solidFill>
                <a:sysClr val="windowText" lastClr="000000"/>
              </a:solidFill>
            </a:ln>
          </c:spPr>
          <c:dPt>
            <c:idx val="0"/>
            <c:bubble3D val="0"/>
            <c:spPr>
              <a:noFill/>
              <a:ln w="3175">
                <a:noFill/>
              </a:ln>
              <a:effectLst/>
            </c:spPr>
            <c:extLst>
              <c:ext xmlns:c16="http://schemas.microsoft.com/office/drawing/2014/chart" uri="{C3380CC4-5D6E-409C-BE32-E72D297353CC}">
                <c16:uniqueId val="{00000003-CD09-4DDD-BEC7-D69ED07F5D19}"/>
              </c:ext>
            </c:extLst>
          </c:dPt>
          <c:dPt>
            <c:idx val="1"/>
            <c:bubble3D val="0"/>
            <c:spPr>
              <a:solidFill>
                <a:schemeClr val="bg1">
                  <a:lumMod val="85000"/>
                </a:schemeClr>
              </a:solidFill>
              <a:ln w="3175">
                <a:solidFill>
                  <a:sysClr val="windowText" lastClr="000000"/>
                </a:solidFill>
              </a:ln>
              <a:effectLst/>
            </c:spPr>
            <c:extLst>
              <c:ext xmlns:c16="http://schemas.microsoft.com/office/drawing/2014/chart" uri="{C3380CC4-5D6E-409C-BE32-E72D297353CC}">
                <c16:uniqueId val="{00000008-CD09-4DDD-BEC7-D69ED07F5D19}"/>
              </c:ext>
            </c:extLst>
          </c:dPt>
          <c:dPt>
            <c:idx val="2"/>
            <c:bubble3D val="0"/>
            <c:spPr>
              <a:solidFill>
                <a:schemeClr val="bg1">
                  <a:lumMod val="85000"/>
                </a:schemeClr>
              </a:solidFill>
              <a:ln w="3175">
                <a:solidFill>
                  <a:sysClr val="windowText" lastClr="000000"/>
                </a:solidFill>
              </a:ln>
              <a:effectLst/>
            </c:spPr>
            <c:extLst>
              <c:ext xmlns:c16="http://schemas.microsoft.com/office/drawing/2014/chart" uri="{C3380CC4-5D6E-409C-BE32-E72D297353CC}">
                <c16:uniqueId val="{00000009-CD09-4DDD-BEC7-D69ED07F5D19}"/>
              </c:ext>
            </c:extLst>
          </c:dPt>
          <c:dPt>
            <c:idx val="3"/>
            <c:bubble3D val="0"/>
            <c:spPr>
              <a:solidFill>
                <a:schemeClr val="bg1">
                  <a:lumMod val="85000"/>
                </a:schemeClr>
              </a:solidFill>
              <a:ln w="3175">
                <a:solidFill>
                  <a:sysClr val="windowText" lastClr="000000"/>
                </a:solidFill>
              </a:ln>
              <a:effectLst/>
            </c:spPr>
            <c:extLst>
              <c:ext xmlns:c16="http://schemas.microsoft.com/office/drawing/2014/chart" uri="{C3380CC4-5D6E-409C-BE32-E72D297353CC}">
                <c16:uniqueId val="{00000007-9000-4675-8963-763B602F1452}"/>
              </c:ext>
            </c:extLst>
          </c:dPt>
          <c:dPt>
            <c:idx val="4"/>
            <c:bubble3D val="0"/>
            <c:spPr>
              <a:solidFill>
                <a:schemeClr val="bg1">
                  <a:lumMod val="85000"/>
                </a:schemeClr>
              </a:solidFill>
              <a:ln w="3175">
                <a:solidFill>
                  <a:sysClr val="windowText" lastClr="000000"/>
                </a:solidFill>
              </a:ln>
              <a:effectLst/>
            </c:spPr>
            <c:extLst>
              <c:ext xmlns:c16="http://schemas.microsoft.com/office/drawing/2014/chart" uri="{C3380CC4-5D6E-409C-BE32-E72D297353CC}">
                <c16:uniqueId val="{00000009-9000-4675-8963-763B602F1452}"/>
              </c:ext>
            </c:extLst>
          </c:dPt>
          <c:dPt>
            <c:idx val="5"/>
            <c:bubble3D val="0"/>
            <c:spPr>
              <a:solidFill>
                <a:schemeClr val="bg1">
                  <a:lumMod val="85000"/>
                </a:schemeClr>
              </a:solidFill>
              <a:ln w="3175">
                <a:solidFill>
                  <a:sysClr val="windowText" lastClr="000000"/>
                </a:solidFill>
              </a:ln>
              <a:effectLst/>
            </c:spPr>
            <c:extLst>
              <c:ext xmlns:c16="http://schemas.microsoft.com/office/drawing/2014/chart" uri="{C3380CC4-5D6E-409C-BE32-E72D297353CC}">
                <c16:uniqueId val="{0000000B-9000-4675-8963-763B602F1452}"/>
              </c:ext>
            </c:extLst>
          </c:dPt>
          <c:cat>
            <c:strRef>
              <c:f>Dashboard!$BO$7:$BO$13</c:f>
              <c:strCache>
                <c:ptCount val="7"/>
                <c:pt idx="0">
                  <c:v>Tiers</c:v>
                </c:pt>
                <c:pt idx="2">
                  <c:v>Tier 1</c:v>
                </c:pt>
                <c:pt idx="3">
                  <c:v>Tier 2</c:v>
                </c:pt>
                <c:pt idx="4">
                  <c:v>Teir 3</c:v>
                </c:pt>
                <c:pt idx="5">
                  <c:v>Tier 4</c:v>
                </c:pt>
                <c:pt idx="6">
                  <c:v>Tier 5</c:v>
                </c:pt>
              </c:strCache>
            </c:strRef>
          </c:cat>
          <c:val>
            <c:numRef>
              <c:f>Dashboard!$BP$8:$BP$13</c:f>
              <c:numCache>
                <c:formatCode>General</c:formatCode>
                <c:ptCount val="6"/>
                <c:pt idx="0">
                  <c:v>100</c:v>
                </c:pt>
                <c:pt idx="1">
                  <c:v>25</c:v>
                </c:pt>
                <c:pt idx="2">
                  <c:v>25</c:v>
                </c:pt>
                <c:pt idx="3">
                  <c:v>20</c:v>
                </c:pt>
                <c:pt idx="4">
                  <c:v>20</c:v>
                </c:pt>
                <c:pt idx="5">
                  <c:v>10</c:v>
                </c:pt>
              </c:numCache>
            </c:numRef>
          </c:val>
          <c:extLst>
            <c:ext xmlns:c16="http://schemas.microsoft.com/office/drawing/2014/chart" uri="{C3380CC4-5D6E-409C-BE32-E72D297353CC}">
              <c16:uniqueId val="{00000002-CD09-4DDD-BEC7-D69ED07F5D19}"/>
            </c:ext>
          </c:extLst>
        </c:ser>
        <c:dLbls>
          <c:showLegendKey val="0"/>
          <c:showVal val="0"/>
          <c:showCatName val="0"/>
          <c:showSerName val="0"/>
          <c:showPercent val="0"/>
          <c:showBubbleSize val="0"/>
          <c:showLeaderLines val="0"/>
        </c:dLbls>
        <c:firstSliceAng val="90"/>
        <c:holeSize val="55"/>
      </c:doughnutChart>
      <c:pieChart>
        <c:varyColors val="1"/>
        <c:ser>
          <c:idx val="0"/>
          <c:order val="1"/>
          <c:tx>
            <c:strRef>
              <c:f>Dashboard!$BR$7</c:f>
              <c:strCache>
                <c:ptCount val="1"/>
                <c:pt idx="0">
                  <c:v>Pointer</c:v>
                </c:pt>
              </c:strCache>
            </c:strRef>
          </c:tx>
          <c:spPr>
            <a:ln>
              <a:noFill/>
            </a:ln>
          </c:spPr>
          <c:dPt>
            <c:idx val="0"/>
            <c:bubble3D val="0"/>
            <c:spPr>
              <a:noFill/>
              <a:ln w="19050">
                <a:noFill/>
              </a:ln>
              <a:effectLst/>
            </c:spPr>
            <c:extLst>
              <c:ext xmlns:c16="http://schemas.microsoft.com/office/drawing/2014/chart" uri="{C3380CC4-5D6E-409C-BE32-E72D297353CC}">
                <c16:uniqueId val="{0000000C-CD09-4DDD-BEC7-D69ED07F5D19}"/>
              </c:ext>
            </c:extLst>
          </c:dPt>
          <c:dPt>
            <c:idx val="1"/>
            <c:bubble3D val="0"/>
            <c:spPr>
              <a:solidFill>
                <a:schemeClr val="tx1"/>
              </a:solidFill>
              <a:ln w="19050">
                <a:noFill/>
              </a:ln>
              <a:effectLst/>
            </c:spPr>
            <c:extLst>
              <c:ext xmlns:c16="http://schemas.microsoft.com/office/drawing/2014/chart" uri="{C3380CC4-5D6E-409C-BE32-E72D297353CC}">
                <c16:uniqueId val="{0000000D-CD09-4DDD-BEC7-D69ED07F5D19}"/>
              </c:ext>
            </c:extLst>
          </c:dPt>
          <c:dPt>
            <c:idx val="2"/>
            <c:bubble3D val="0"/>
            <c:spPr>
              <a:noFill/>
              <a:ln w="19050">
                <a:noFill/>
              </a:ln>
              <a:effectLst/>
            </c:spPr>
            <c:extLst>
              <c:ext xmlns:c16="http://schemas.microsoft.com/office/drawing/2014/chart" uri="{C3380CC4-5D6E-409C-BE32-E72D297353CC}">
                <c16:uniqueId val="{0000000B-CD09-4DDD-BEC7-D69ED07F5D19}"/>
              </c:ext>
            </c:extLst>
          </c:dPt>
          <c:val>
            <c:numRef>
              <c:f>Dashboard!$BS$8:$BS$10</c:f>
              <c:numCache>
                <c:formatCode>_(* #,##0.00_);_(* \(#,##0.00\);_(* "-"??_);_(@_)</c:formatCode>
                <c:ptCount val="3"/>
                <c:pt idx="0" formatCode="General">
                  <c:v>0</c:v>
                </c:pt>
                <c:pt idx="1">
                  <c:v>1.2666666666666666</c:v>
                </c:pt>
                <c:pt idx="2" formatCode="General">
                  <c:v>198.73333333333332</c:v>
                </c:pt>
              </c:numCache>
            </c:numRef>
          </c:val>
          <c:extLst>
            <c:ext xmlns:c16="http://schemas.microsoft.com/office/drawing/2014/chart" uri="{C3380CC4-5D6E-409C-BE32-E72D297353CC}">
              <c16:uniqueId val="{0000000A-CD09-4DDD-BEC7-D69ED07F5D19}"/>
            </c:ext>
          </c:extLst>
        </c:ser>
        <c:dLbls>
          <c:showLegendKey val="0"/>
          <c:showVal val="0"/>
          <c:showCatName val="0"/>
          <c:showSerName val="0"/>
          <c:showPercent val="0"/>
          <c:showBubbleSize val="0"/>
          <c:showLeaderLines val="0"/>
        </c:dLbls>
        <c:firstSliceAng val="270"/>
      </c:pie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Sheet1!$E$78</c:f>
          <c:strCache>
            <c:ptCount val="1"/>
            <c:pt idx="0">
              <c:v>Total Volume of NRW =  </c:v>
            </c:pt>
          </c:strCache>
        </c:strRef>
      </c:tx>
      <c:layout>
        <c:manualLayout>
          <c:xMode val="edge"/>
          <c:yMode val="edge"/>
          <c:x val="0.17609662803143236"/>
          <c:y val="1.7107788829396536E-2"/>
        </c:manualLayout>
      </c:layout>
      <c:overlay val="1"/>
      <c:txPr>
        <a:bodyPr anchor="ctr" anchorCtr="0"/>
        <a:lstStyle/>
        <a:p>
          <a:pPr>
            <a:defRPr sz="1200" b="1" i="0" u="none" strike="noStrike" baseline="0">
              <a:solidFill>
                <a:srgbClr val="015CAB"/>
              </a:solidFill>
              <a:latin typeface="Arial Narrow" panose="020B0606020202030204" pitchFamily="34" charset="0"/>
              <a:ea typeface="Calibri"/>
              <a:cs typeface="Arial" panose="020B0604020202020204" pitchFamily="34" charset="0"/>
            </a:defRPr>
          </a:pPr>
          <a:endParaRPr lang="en-US"/>
        </a:p>
      </c:txPr>
    </c:title>
    <c:autoTitleDeleted val="0"/>
    <c:plotArea>
      <c:layout>
        <c:manualLayout>
          <c:layoutTarget val="inner"/>
          <c:xMode val="edge"/>
          <c:yMode val="edge"/>
          <c:x val="0.31146778424747157"/>
          <c:y val="0.12476764032131189"/>
          <c:w val="0.51835089633071674"/>
          <c:h val="0.85087734227863798"/>
        </c:manualLayout>
      </c:layout>
      <c:barChart>
        <c:barDir val="col"/>
        <c:grouping val="stacked"/>
        <c:varyColors val="0"/>
        <c:ser>
          <c:idx val="0"/>
          <c:order val="0"/>
          <c:tx>
            <c:v>Unbilled Metered (UMAC)</c:v>
          </c:tx>
          <c:spPr>
            <a:solidFill>
              <a:srgbClr val="7030A0"/>
            </a:solidFill>
            <a:effectLst/>
            <a:scene3d>
              <a:camera prst="orthographicFront"/>
              <a:lightRig rig="threePt" dir="t"/>
            </a:scene3d>
          </c:spPr>
          <c:invertIfNegative val="0"/>
          <c:dPt>
            <c:idx val="0"/>
            <c:invertIfNegative val="0"/>
            <c:bubble3D val="0"/>
            <c:extLst>
              <c:ext xmlns:c16="http://schemas.microsoft.com/office/drawing/2014/chart" uri="{C3380CC4-5D6E-409C-BE32-E72D297353CC}">
                <c16:uniqueId val="{00000001-9A07-4E45-A1BB-0B1B378591F7}"/>
              </c:ext>
            </c:extLst>
          </c:dPt>
          <c:val>
            <c:numRef>
              <c:f>Sheet1!$C$90</c:f>
              <c:numCache>
                <c:formatCode>0.0</c:formatCode>
                <c:ptCount val="1"/>
                <c:pt idx="0">
                  <c:v>0</c:v>
                </c:pt>
              </c:numCache>
            </c:numRef>
          </c:val>
          <c:extLst>
            <c:ext xmlns:c16="http://schemas.microsoft.com/office/drawing/2014/chart" uri="{C3380CC4-5D6E-409C-BE32-E72D297353CC}">
              <c16:uniqueId val="{00000000-4D0D-492D-BDBA-D00152E2D356}"/>
            </c:ext>
          </c:extLst>
        </c:ser>
        <c:ser>
          <c:idx val="1"/>
          <c:order val="1"/>
          <c:tx>
            <c:v>Unbilled Unmetered (UUAC)</c:v>
          </c:tx>
          <c:spPr>
            <a:solidFill>
              <a:schemeClr val="tx1"/>
            </a:solidFill>
            <a:effectLst/>
          </c:spPr>
          <c:invertIfNegative val="0"/>
          <c:val>
            <c:numRef>
              <c:f>Sheet1!$C$91</c:f>
              <c:numCache>
                <c:formatCode>0.0</c:formatCode>
                <c:ptCount val="1"/>
                <c:pt idx="0">
                  <c:v>0</c:v>
                </c:pt>
              </c:numCache>
            </c:numRef>
          </c:val>
          <c:extLst>
            <c:ext xmlns:c16="http://schemas.microsoft.com/office/drawing/2014/chart" uri="{C3380CC4-5D6E-409C-BE32-E72D297353CC}">
              <c16:uniqueId val="{00000001-4D0D-492D-BDBA-D00152E2D356}"/>
            </c:ext>
          </c:extLst>
        </c:ser>
        <c:ser>
          <c:idx val="2"/>
          <c:order val="2"/>
          <c:tx>
            <c:v>Unauthorized Consumption (UC)</c:v>
          </c:tx>
          <c:spPr>
            <a:solidFill>
              <a:srgbClr val="80C342"/>
            </a:solidFill>
            <a:effectLst/>
          </c:spPr>
          <c:invertIfNegative val="0"/>
          <c:val>
            <c:numRef>
              <c:f>Sheet1!$C$94</c:f>
              <c:numCache>
                <c:formatCode>0.0</c:formatCode>
                <c:ptCount val="1"/>
                <c:pt idx="0">
                  <c:v>0</c:v>
                </c:pt>
              </c:numCache>
            </c:numRef>
          </c:val>
          <c:extLst>
            <c:ext xmlns:c16="http://schemas.microsoft.com/office/drawing/2014/chart" uri="{C3380CC4-5D6E-409C-BE32-E72D297353CC}">
              <c16:uniqueId val="{00000002-4D0D-492D-BDBA-D00152E2D356}"/>
            </c:ext>
          </c:extLst>
        </c:ser>
        <c:ser>
          <c:idx val="3"/>
          <c:order val="3"/>
          <c:tx>
            <c:v>Customer Metering Inaccuracies (CMI)</c:v>
          </c:tx>
          <c:spPr>
            <a:solidFill>
              <a:srgbClr val="CC0000"/>
            </a:solidFill>
            <a:effectLst/>
          </c:spPr>
          <c:invertIfNegative val="0"/>
          <c:dPt>
            <c:idx val="0"/>
            <c:invertIfNegative val="0"/>
            <c:bubble3D val="0"/>
            <c:extLst>
              <c:ext xmlns:c16="http://schemas.microsoft.com/office/drawing/2014/chart" uri="{C3380CC4-5D6E-409C-BE32-E72D297353CC}">
                <c16:uniqueId val="{00000000-B553-4C82-BAE8-5547A9FF06A2}"/>
              </c:ext>
            </c:extLst>
          </c:dPt>
          <c:val>
            <c:numRef>
              <c:f>Sheet1!$C$102</c:f>
              <c:numCache>
                <c:formatCode>_(* #,##0.0_);_(* \(#,##0.0\);_(* "-"??_);_(@_)</c:formatCode>
                <c:ptCount val="1"/>
                <c:pt idx="0">
                  <c:v>0</c:v>
                </c:pt>
              </c:numCache>
            </c:numRef>
          </c:val>
          <c:extLst>
            <c:ext xmlns:c16="http://schemas.microsoft.com/office/drawing/2014/chart" uri="{C3380CC4-5D6E-409C-BE32-E72D297353CC}">
              <c16:uniqueId val="{00000003-4D0D-492D-BDBA-D00152E2D356}"/>
            </c:ext>
          </c:extLst>
        </c:ser>
        <c:ser>
          <c:idx val="4"/>
          <c:order val="4"/>
          <c:tx>
            <c:v>Systematic Data Handling Errors (SDHE)</c:v>
          </c:tx>
          <c:spPr>
            <a:solidFill>
              <a:schemeClr val="accent4">
                <a:lumMod val="60000"/>
                <a:lumOff val="40000"/>
              </a:schemeClr>
            </a:solidFill>
            <a:effectLst/>
          </c:spPr>
          <c:invertIfNegative val="0"/>
          <c:val>
            <c:numRef>
              <c:f>Sheet1!$C$97</c:f>
              <c:numCache>
                <c:formatCode>0.0</c:formatCode>
                <c:ptCount val="1"/>
                <c:pt idx="0">
                  <c:v>0</c:v>
                </c:pt>
              </c:numCache>
            </c:numRef>
          </c:val>
          <c:extLst>
            <c:ext xmlns:c16="http://schemas.microsoft.com/office/drawing/2014/chart" uri="{C3380CC4-5D6E-409C-BE32-E72D297353CC}">
              <c16:uniqueId val="{00000004-4D0D-492D-BDBA-D00152E2D356}"/>
            </c:ext>
          </c:extLst>
        </c:ser>
        <c:ser>
          <c:idx val="5"/>
          <c:order val="5"/>
          <c:tx>
            <c:v>Real Losses</c:v>
          </c:tx>
          <c:spPr>
            <a:solidFill>
              <a:srgbClr val="015CAB"/>
            </a:solidFill>
            <a:effectLst/>
          </c:spPr>
          <c:invertIfNegative val="0"/>
          <c:val>
            <c:numRef>
              <c:f>Sheet1!$C$99</c:f>
              <c:numCache>
                <c:formatCode>0.0</c:formatCode>
                <c:ptCount val="1"/>
                <c:pt idx="0">
                  <c:v>0</c:v>
                </c:pt>
              </c:numCache>
            </c:numRef>
          </c:val>
          <c:extLst>
            <c:ext xmlns:c16="http://schemas.microsoft.com/office/drawing/2014/chart" uri="{C3380CC4-5D6E-409C-BE32-E72D297353CC}">
              <c16:uniqueId val="{00000005-4D0D-492D-BDBA-D00152E2D356}"/>
            </c:ext>
          </c:extLst>
        </c:ser>
        <c:dLbls>
          <c:showLegendKey val="0"/>
          <c:showVal val="0"/>
          <c:showCatName val="0"/>
          <c:showSerName val="0"/>
          <c:showPercent val="0"/>
          <c:showBubbleSize val="0"/>
        </c:dLbls>
        <c:gapWidth val="48"/>
        <c:overlap val="100"/>
        <c:axId val="542529536"/>
        <c:axId val="1"/>
      </c:barChart>
      <c:catAx>
        <c:axId val="542529536"/>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title>
          <c:tx>
            <c:strRef>
              <c:f>Sheet1!$C$80</c:f>
              <c:strCache>
                <c:ptCount val="1"/>
                <c:pt idx="0">
                  <c:v>Volume ()</c:v>
                </c:pt>
              </c:strCache>
            </c:strRef>
          </c:tx>
          <c:layout>
            <c:manualLayout>
              <c:xMode val="edge"/>
              <c:yMode val="edge"/>
              <c:x val="3.5826894055137393E-2"/>
              <c:y val="0.28192177376543609"/>
            </c:manualLayout>
          </c:layout>
          <c:overlay val="0"/>
          <c:txPr>
            <a:bodyPr/>
            <a:lstStyle/>
            <a:p>
              <a:pPr>
                <a:defRPr sz="1200" b="0" i="0" u="none" strike="noStrike" baseline="0">
                  <a:solidFill>
                    <a:srgbClr val="000000"/>
                  </a:solidFill>
                  <a:latin typeface="Arial Narrow" panose="020B0606020202030204" pitchFamily="34" charset="0"/>
                  <a:ea typeface="Calibri"/>
                  <a:cs typeface="Arial" panose="020B0604020202020204" pitchFamily="34" charset="0"/>
                </a:defRPr>
              </a:pPr>
              <a:endParaRPr lang="en-US"/>
            </a:p>
          </c:txPr>
        </c:title>
        <c:numFmt formatCode="#,##0" sourceLinked="0"/>
        <c:majorTickMark val="out"/>
        <c:minorTickMark val="none"/>
        <c:tickLblPos val="nextTo"/>
        <c:txPr>
          <a:bodyPr rot="0" vert="horz"/>
          <a:lstStyle/>
          <a:p>
            <a:pPr>
              <a:defRPr sz="1200" b="0" i="0" u="none" strike="noStrike" baseline="0">
                <a:solidFill>
                  <a:srgbClr val="000000"/>
                </a:solidFill>
                <a:latin typeface="Arial Narrow" panose="020B0606020202030204" pitchFamily="34" charset="0"/>
                <a:ea typeface="Calibri"/>
                <a:cs typeface="Arial" panose="020B0604020202020204" pitchFamily="34" charset="0"/>
              </a:defRPr>
            </a:pPr>
            <a:endParaRPr lang="en-US"/>
          </a:p>
        </c:txPr>
        <c:crossAx val="542529536"/>
        <c:crosses val="autoZero"/>
        <c:crossBetween val="between"/>
      </c:valAx>
      <c:spPr>
        <a:noFill/>
        <a:ln w="25400">
          <a:noFill/>
        </a:ln>
      </c:spPr>
    </c:plotArea>
    <c:plotVisOnly val="1"/>
    <c:dispBlanksAs val="gap"/>
    <c:showDLblsOverMax val="0"/>
  </c:chart>
  <c:spPr>
    <a:noFill/>
    <a:ln>
      <a:noFill/>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Sheet1!$E$79</c:f>
          <c:strCache>
            <c:ptCount val="1"/>
            <c:pt idx="0">
              <c:v>Total Cost of NRW = $/Yr</c:v>
            </c:pt>
          </c:strCache>
        </c:strRef>
      </c:tx>
      <c:layout>
        <c:manualLayout>
          <c:xMode val="edge"/>
          <c:yMode val="edge"/>
          <c:x val="0.10190713961835356"/>
          <c:y val="7.6326133927437818E-3"/>
        </c:manualLayout>
      </c:layout>
      <c:overlay val="1"/>
      <c:txPr>
        <a:bodyPr/>
        <a:lstStyle/>
        <a:p>
          <a:pPr>
            <a:defRPr sz="1200" b="1" i="0" u="none" strike="noStrike" baseline="0">
              <a:solidFill>
                <a:srgbClr val="015CAB"/>
              </a:solidFill>
              <a:latin typeface="Arial Narrow" panose="020B0606020202030204" pitchFamily="34" charset="0"/>
              <a:ea typeface="Calibri"/>
              <a:cs typeface="Calibri"/>
            </a:defRPr>
          </a:pPr>
          <a:endParaRPr lang="en-US"/>
        </a:p>
      </c:txPr>
    </c:title>
    <c:autoTitleDeleted val="0"/>
    <c:plotArea>
      <c:layout>
        <c:manualLayout>
          <c:layoutTarget val="inner"/>
          <c:xMode val="edge"/>
          <c:yMode val="edge"/>
          <c:x val="6.524509291107935E-3"/>
          <c:y val="0.11365102999891148"/>
          <c:w val="0.59975099761575124"/>
          <c:h val="0.86315481093953061"/>
        </c:manualLayout>
      </c:layout>
      <c:barChart>
        <c:barDir val="col"/>
        <c:grouping val="stacked"/>
        <c:varyColors val="0"/>
        <c:ser>
          <c:idx val="0"/>
          <c:order val="0"/>
          <c:tx>
            <c:v>UMAC valued at VPC</c:v>
          </c:tx>
          <c:spPr>
            <a:solidFill>
              <a:srgbClr val="7030A0"/>
            </a:solidFill>
            <a:effectLst/>
            <a:scene3d>
              <a:camera prst="orthographicFront"/>
              <a:lightRig rig="threePt" dir="t"/>
            </a:scene3d>
          </c:spPr>
          <c:invertIfNegative val="0"/>
          <c:val>
            <c:numRef>
              <c:f>Sheet1!$E$90</c:f>
              <c:numCache>
                <c:formatCode>_("$"* #,##0_);_("$"* \(#,##0\);_("$"* "-"??_);_(@_)</c:formatCode>
                <c:ptCount val="1"/>
                <c:pt idx="0">
                  <c:v>0</c:v>
                </c:pt>
              </c:numCache>
            </c:numRef>
          </c:val>
          <c:extLst>
            <c:ext xmlns:c16="http://schemas.microsoft.com/office/drawing/2014/chart" uri="{C3380CC4-5D6E-409C-BE32-E72D297353CC}">
              <c16:uniqueId val="{00000000-AAE5-426E-B223-20EC5130496C}"/>
            </c:ext>
          </c:extLst>
        </c:ser>
        <c:ser>
          <c:idx val="1"/>
          <c:order val="1"/>
          <c:tx>
            <c:v>UUAC valued at VPC</c:v>
          </c:tx>
          <c:spPr>
            <a:solidFill>
              <a:schemeClr val="tx1"/>
            </a:solidFill>
            <a:effectLst/>
          </c:spPr>
          <c:invertIfNegative val="0"/>
          <c:val>
            <c:numRef>
              <c:f>Sheet1!$E$91</c:f>
              <c:numCache>
                <c:formatCode>_("$"* #,##0_);_("$"* \(#,##0\);_("$"* "-"??_);_(@_)</c:formatCode>
                <c:ptCount val="1"/>
                <c:pt idx="0">
                  <c:v>0</c:v>
                </c:pt>
              </c:numCache>
            </c:numRef>
          </c:val>
          <c:extLst>
            <c:ext xmlns:c16="http://schemas.microsoft.com/office/drawing/2014/chart" uri="{C3380CC4-5D6E-409C-BE32-E72D297353CC}">
              <c16:uniqueId val="{00000001-AAE5-426E-B223-20EC5130496C}"/>
            </c:ext>
          </c:extLst>
        </c:ser>
        <c:ser>
          <c:idx val="2"/>
          <c:order val="2"/>
          <c:tx>
            <c:v>UC valued at CRUC</c:v>
          </c:tx>
          <c:spPr>
            <a:solidFill>
              <a:srgbClr val="80C342"/>
            </a:solidFill>
            <a:effectLst/>
          </c:spPr>
          <c:invertIfNegative val="0"/>
          <c:val>
            <c:numRef>
              <c:f>Sheet1!$E$94</c:f>
              <c:numCache>
                <c:formatCode>_("$"* #,##0_);_("$"* \(#,##0\);_("$"* "-"??_);_(@_)</c:formatCode>
                <c:ptCount val="1"/>
                <c:pt idx="0">
                  <c:v>0</c:v>
                </c:pt>
              </c:numCache>
            </c:numRef>
          </c:val>
          <c:extLst>
            <c:ext xmlns:c16="http://schemas.microsoft.com/office/drawing/2014/chart" uri="{C3380CC4-5D6E-409C-BE32-E72D297353CC}">
              <c16:uniqueId val="{00000002-AAE5-426E-B223-20EC5130496C}"/>
            </c:ext>
          </c:extLst>
        </c:ser>
        <c:ser>
          <c:idx val="3"/>
          <c:order val="3"/>
          <c:tx>
            <c:v>CMI valued at CRUC</c:v>
          </c:tx>
          <c:spPr>
            <a:solidFill>
              <a:srgbClr val="CC0000"/>
            </a:solidFill>
            <a:effectLst/>
          </c:spPr>
          <c:invertIfNegative val="0"/>
          <c:dPt>
            <c:idx val="0"/>
            <c:invertIfNegative val="0"/>
            <c:bubble3D val="0"/>
            <c:extLst>
              <c:ext xmlns:c16="http://schemas.microsoft.com/office/drawing/2014/chart" uri="{C3380CC4-5D6E-409C-BE32-E72D297353CC}">
                <c16:uniqueId val="{00000000-FE55-4FFF-AC41-B172EEF0A9D7}"/>
              </c:ext>
            </c:extLst>
          </c:dPt>
          <c:val>
            <c:numRef>
              <c:f>Sheet1!$E$102</c:f>
              <c:numCache>
                <c:formatCode>"$"#,##0_);\("$"#,##0\)</c:formatCode>
                <c:ptCount val="1"/>
                <c:pt idx="0">
                  <c:v>0</c:v>
                </c:pt>
              </c:numCache>
            </c:numRef>
          </c:val>
          <c:extLst>
            <c:ext xmlns:c16="http://schemas.microsoft.com/office/drawing/2014/chart" uri="{C3380CC4-5D6E-409C-BE32-E72D297353CC}">
              <c16:uniqueId val="{00000003-AAE5-426E-B223-20EC5130496C}"/>
            </c:ext>
          </c:extLst>
        </c:ser>
        <c:ser>
          <c:idx val="4"/>
          <c:order val="4"/>
          <c:tx>
            <c:v>SDHE valued at CRUC</c:v>
          </c:tx>
          <c:spPr>
            <a:solidFill>
              <a:schemeClr val="accent4">
                <a:lumMod val="60000"/>
                <a:lumOff val="40000"/>
              </a:schemeClr>
            </a:solidFill>
            <a:effectLst/>
          </c:spPr>
          <c:invertIfNegative val="0"/>
          <c:val>
            <c:numRef>
              <c:f>Sheet1!$E$97</c:f>
              <c:numCache>
                <c:formatCode>_("$"* #,##0_);_("$"* \(#,##0\);_("$"* "-"??_);_(@_)</c:formatCode>
                <c:ptCount val="1"/>
                <c:pt idx="0">
                  <c:v>0</c:v>
                </c:pt>
              </c:numCache>
            </c:numRef>
          </c:val>
          <c:extLst>
            <c:ext xmlns:c16="http://schemas.microsoft.com/office/drawing/2014/chart" uri="{C3380CC4-5D6E-409C-BE32-E72D297353CC}">
              <c16:uniqueId val="{00000004-AAE5-426E-B223-20EC5130496C}"/>
            </c:ext>
          </c:extLst>
        </c:ser>
        <c:ser>
          <c:idx val="5"/>
          <c:order val="5"/>
          <c:tx>
            <c:strRef>
              <c:f>Sheet1!$A$99</c:f>
              <c:strCache>
                <c:ptCount val="1"/>
                <c:pt idx="0">
                  <c:v>Real Losses valued at </c:v>
                </c:pt>
              </c:strCache>
            </c:strRef>
          </c:tx>
          <c:spPr>
            <a:solidFill>
              <a:srgbClr val="015CAB"/>
            </a:solidFill>
            <a:effectLst/>
          </c:spPr>
          <c:invertIfNegative val="0"/>
          <c:val>
            <c:numRef>
              <c:f>Sheet1!$E$99</c:f>
              <c:numCache>
                <c:formatCode>_("$"* #,##0_);_("$"* \(#,##0\);_("$"* "-"??_);_(@_)</c:formatCode>
                <c:ptCount val="1"/>
                <c:pt idx="0">
                  <c:v>0</c:v>
                </c:pt>
              </c:numCache>
            </c:numRef>
          </c:val>
          <c:extLst>
            <c:ext xmlns:c16="http://schemas.microsoft.com/office/drawing/2014/chart" uri="{C3380CC4-5D6E-409C-BE32-E72D297353CC}">
              <c16:uniqueId val="{00000005-AAE5-426E-B223-20EC5130496C}"/>
            </c:ext>
          </c:extLst>
        </c:ser>
        <c:dLbls>
          <c:showLegendKey val="0"/>
          <c:showVal val="0"/>
          <c:showCatName val="0"/>
          <c:showSerName val="0"/>
          <c:showPercent val="0"/>
          <c:showBubbleSize val="0"/>
        </c:dLbls>
        <c:gapWidth val="48"/>
        <c:overlap val="100"/>
        <c:axId val="999952511"/>
        <c:axId val="943597423"/>
      </c:barChart>
      <c:valAx>
        <c:axId val="943597423"/>
        <c:scaling>
          <c:orientation val="minMax"/>
        </c:scaling>
        <c:delete val="0"/>
        <c:axPos val="r"/>
        <c:majorGridlines/>
        <c:numFmt formatCode="&quot;$&quot;#,##0" sourceLinked="0"/>
        <c:majorTickMark val="out"/>
        <c:minorTickMark val="none"/>
        <c:tickLblPos val="nextTo"/>
        <c:txPr>
          <a:bodyPr/>
          <a:lstStyle/>
          <a:p>
            <a:pPr>
              <a:defRPr sz="1200">
                <a:latin typeface="Arial Narrow" panose="020B0606020202030204" pitchFamily="34" charset="0"/>
                <a:cs typeface="Arial" panose="020B0604020202020204" pitchFamily="34" charset="0"/>
              </a:defRPr>
            </a:pPr>
            <a:endParaRPr lang="en-US"/>
          </a:p>
        </c:txPr>
        <c:crossAx val="999952511"/>
        <c:crosses val="max"/>
        <c:crossBetween val="between"/>
      </c:valAx>
      <c:catAx>
        <c:axId val="999952511"/>
        <c:scaling>
          <c:orientation val="minMax"/>
        </c:scaling>
        <c:delete val="1"/>
        <c:axPos val="b"/>
        <c:majorTickMark val="out"/>
        <c:minorTickMark val="none"/>
        <c:tickLblPos val="nextTo"/>
        <c:crossAx val="943597423"/>
        <c:crosses val="autoZero"/>
        <c:auto val="1"/>
        <c:lblAlgn val="ctr"/>
        <c:lblOffset val="100"/>
        <c:noMultiLvlLbl val="0"/>
      </c:catAx>
      <c:spPr>
        <a:noFill/>
        <a:ln w="25400">
          <a:noFill/>
        </a:ln>
      </c:spPr>
    </c:plotArea>
    <c:plotVisOnly val="1"/>
    <c:dispBlanksAs val="gap"/>
    <c:showDLblsOverMax val="0"/>
  </c:chart>
  <c:spPr>
    <a:noFill/>
    <a:ln>
      <a:noFill/>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0.82096818151915463"/>
          <c:h val="0.95186114349548734"/>
        </c:manualLayout>
      </c:layout>
      <c:barChart>
        <c:barDir val="col"/>
        <c:grouping val="clustered"/>
        <c:varyColors val="0"/>
        <c:ser>
          <c:idx val="5"/>
          <c:order val="5"/>
          <c:tx>
            <c:strRef>
              <c:f>Dashboard!$BO$83</c:f>
              <c:strCache>
                <c:ptCount val="1"/>
                <c:pt idx="0">
                  <c:v>AOP</c:v>
                </c:pt>
              </c:strCache>
            </c:strRef>
          </c:tx>
          <c:spPr>
            <a:solidFill>
              <a:schemeClr val="tx2">
                <a:lumMod val="40000"/>
                <a:lumOff val="60000"/>
              </a:schemeClr>
            </a:solidFill>
            <a:ln w="0">
              <a:solidFill>
                <a:sysClr val="windowText" lastClr="000000"/>
              </a:solidFill>
            </a:ln>
            <a:effectLst/>
          </c:spPr>
          <c:invertIfNegative val="0"/>
          <c:dPt>
            <c:idx val="0"/>
            <c:invertIfNegative val="0"/>
            <c:bubble3D val="0"/>
            <c:spPr>
              <a:solidFill>
                <a:schemeClr val="tx2">
                  <a:lumMod val="40000"/>
                  <a:lumOff val="60000"/>
                </a:schemeClr>
              </a:solidFill>
              <a:ln w="0">
                <a:solidFill>
                  <a:srgbClr val="7F7F7F"/>
                </a:solidFill>
              </a:ln>
              <a:effectLst/>
            </c:spPr>
            <c:extLst>
              <c:ext xmlns:c16="http://schemas.microsoft.com/office/drawing/2014/chart" uri="{C3380CC4-5D6E-409C-BE32-E72D297353CC}">
                <c16:uniqueId val="{00000008-66D7-4573-BA9D-909E832F55D3}"/>
              </c:ext>
            </c:extLst>
          </c:dPt>
          <c:dLbls>
            <c:delete val="1"/>
          </c:dLbls>
          <c:val>
            <c:numRef>
              <c:f>Dashboard!$BP$83</c:f>
              <c:numCache>
                <c:formatCode>_(* #,##0_);_(* \(#,##0\);_(* "-"??_);_(@_)</c:formatCode>
                <c:ptCount val="1"/>
                <c:pt idx="0">
                  <c:v>-52.334191473572488</c:v>
                </c:pt>
              </c:numCache>
            </c:numRef>
          </c:val>
          <c:extLst>
            <c:ext xmlns:c16="http://schemas.microsoft.com/office/drawing/2014/chart" uri="{C3380CC4-5D6E-409C-BE32-E72D297353CC}">
              <c16:uniqueId val="{00000005-66D7-4573-BA9D-909E832F55D3}"/>
            </c:ext>
          </c:extLst>
        </c:ser>
        <c:dLbls>
          <c:showLegendKey val="0"/>
          <c:showVal val="1"/>
          <c:showCatName val="0"/>
          <c:showSerName val="0"/>
          <c:showPercent val="0"/>
          <c:showBubbleSize val="0"/>
        </c:dLbls>
        <c:gapWidth val="500"/>
        <c:axId val="510294383"/>
        <c:axId val="521743599"/>
      </c:barChart>
      <c:lineChart>
        <c:grouping val="stacked"/>
        <c:varyColors val="0"/>
        <c:ser>
          <c:idx val="0"/>
          <c:order val="0"/>
          <c:tx>
            <c:strRef>
              <c:f>Dashboard!$BO$78</c:f>
              <c:strCache>
                <c:ptCount val="1"/>
                <c:pt idx="0">
                  <c:v>10th %ile</c:v>
                </c:pt>
              </c:strCache>
            </c:strRef>
          </c:tx>
          <c:spPr>
            <a:ln w="28575" cap="rnd">
              <a:solidFill>
                <a:schemeClr val="tx1">
                  <a:lumMod val="50000"/>
                  <a:lumOff val="50000"/>
                </a:schemeClr>
              </a:solidFill>
              <a:round/>
            </a:ln>
            <a:effectLst/>
          </c:spPr>
          <c:marker>
            <c:symbol val="dash"/>
            <c:size val="17"/>
            <c:spPr>
              <a:solidFill>
                <a:schemeClr val="tx1">
                  <a:lumMod val="50000"/>
                  <a:lumOff val="50000"/>
                </a:schemeClr>
              </a:solidFill>
              <a:ln w="0">
                <a:solidFill>
                  <a:schemeClr val="tx1">
                    <a:lumMod val="50000"/>
                    <a:lumOff val="50000"/>
                  </a:schemeClr>
                </a:solidFill>
              </a:ln>
              <a:effectLst/>
            </c:spPr>
          </c:marker>
          <c:dLbls>
            <c:dLbl>
              <c:idx val="0"/>
              <c:layout>
                <c:manualLayout>
                  <c:x val="-4.9983235456127942E-2"/>
                  <c:y val="-1.519089694471604E-2"/>
                </c:manualLayout>
              </c:layout>
              <c:tx>
                <c:rich>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fld id="{94CDAE80-8222-4880-9E42-DBFF81BF4D78}" type="SERIESNAME">
                      <a:rPr lang="en-US" sz="900">
                        <a:latin typeface="Arial" panose="020B0604020202020204" pitchFamily="34" charset="0"/>
                        <a:cs typeface="Arial" panose="020B0604020202020204" pitchFamily="34" charset="0"/>
                      </a:rPr>
                      <a:pPr>
                        <a:defRPr sz="1000"/>
                      </a:pPr>
                      <a:t>[SERIES NAME]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r"/>
              <c:showLegendKey val="0"/>
              <c:showVal val="0"/>
              <c:showCatName val="0"/>
              <c:showSerName val="1"/>
              <c:showPercent val="0"/>
              <c:showBubbleSize val="0"/>
              <c:extLst>
                <c:ext xmlns:c15="http://schemas.microsoft.com/office/drawing/2012/chart" uri="{CE6537A1-D6FC-4f65-9D91-7224C49458BB}">
                  <c15:layout>
                    <c:manualLayout>
                      <c:w val="0.43206180576418252"/>
                      <c:h val="8.2317444622716437E-2"/>
                    </c:manualLayout>
                  </c15:layout>
                  <c15:dlblFieldTable/>
                  <c15:showDataLabelsRange val="0"/>
                </c:ext>
                <c:ext xmlns:c16="http://schemas.microsoft.com/office/drawing/2014/chart" uri="{C3380CC4-5D6E-409C-BE32-E72D297353CC}">
                  <c16:uniqueId val="{00000001-1826-4FFA-A5E6-404A689F7D3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Dashboard!$BP$78</c:f>
              <c:numCache>
                <c:formatCode>_(* #,##0_);_(* \(#,##0\);_(* "-"??_);_(@_)</c:formatCode>
                <c:ptCount val="1"/>
                <c:pt idx="0">
                  <c:v>0</c:v>
                </c:pt>
              </c:numCache>
            </c:numRef>
          </c:val>
          <c:smooth val="0"/>
          <c:extLst>
            <c:ext xmlns:c16="http://schemas.microsoft.com/office/drawing/2014/chart" uri="{C3380CC4-5D6E-409C-BE32-E72D297353CC}">
              <c16:uniqueId val="{00000000-66D7-4573-BA9D-909E832F55D3}"/>
            </c:ext>
          </c:extLst>
        </c:ser>
        <c:ser>
          <c:idx val="1"/>
          <c:order val="1"/>
          <c:tx>
            <c:strRef>
              <c:f>Dashboard!$BO$79</c:f>
              <c:strCache>
                <c:ptCount val="1"/>
                <c:pt idx="0">
                  <c:v>25th %ile</c:v>
                </c:pt>
              </c:strCache>
            </c:strRef>
          </c:tx>
          <c:spPr>
            <a:ln w="0" cap="rnd">
              <a:solidFill>
                <a:sysClr val="windowText" lastClr="000000"/>
              </a:solidFill>
              <a:round/>
            </a:ln>
            <a:effectLst/>
          </c:spPr>
          <c:marker>
            <c:symbol val="dash"/>
            <c:size val="17"/>
            <c:spPr>
              <a:solidFill>
                <a:schemeClr val="tx1">
                  <a:lumMod val="50000"/>
                  <a:lumOff val="50000"/>
                </a:schemeClr>
              </a:solidFill>
              <a:ln w="0">
                <a:solidFill>
                  <a:schemeClr val="tx1">
                    <a:lumMod val="50000"/>
                    <a:lumOff val="50000"/>
                  </a:schemeClr>
                </a:solidFill>
              </a:ln>
              <a:effectLst/>
            </c:spPr>
          </c:marker>
          <c:dLbls>
            <c:dLbl>
              <c:idx val="0"/>
              <c:layout>
                <c:manualLayout>
                  <c:x val="-2.5201962333977444E-2"/>
                  <c:y val="-7.5954484723580896E-3"/>
                </c:manualLayout>
              </c:layout>
              <c:tx>
                <c:rich>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fld id="{AF6CC54B-6F16-45BD-BC1A-E884E4E35D4A}" type="SERIESNAME">
                      <a:rPr lang="en-US" sz="900">
                        <a:latin typeface="Arial" panose="020B0604020202020204" pitchFamily="34" charset="0"/>
                        <a:cs typeface="Arial" panose="020B0604020202020204" pitchFamily="34" charset="0"/>
                      </a:rPr>
                      <a:pPr>
                        <a:defRPr sz="1000"/>
                      </a:pPr>
                      <a:t>[SERIES NAME]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38207879474037038"/>
                      <c:h val="8.2317444622716437E-2"/>
                    </c:manualLayout>
                  </c15:layout>
                  <c15:dlblFieldTable/>
                  <c15:showDataLabelsRange val="0"/>
                </c:ext>
                <c:ext xmlns:c16="http://schemas.microsoft.com/office/drawing/2014/chart" uri="{C3380CC4-5D6E-409C-BE32-E72D297353CC}">
                  <c16:uniqueId val="{00000000-1826-4FFA-A5E6-404A689F7D3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Dashboard!$BP$79</c:f>
              <c:numCache>
                <c:formatCode>_(* #,##0_);_(* \(#,##0\);_(* "-"??_);_(@_)</c:formatCode>
                <c:ptCount val="1"/>
                <c:pt idx="0">
                  <c:v>7.6622700288460379</c:v>
                </c:pt>
              </c:numCache>
            </c:numRef>
          </c:val>
          <c:smooth val="0"/>
          <c:extLst>
            <c:ext xmlns:c16="http://schemas.microsoft.com/office/drawing/2014/chart" uri="{C3380CC4-5D6E-409C-BE32-E72D297353CC}">
              <c16:uniqueId val="{00000001-66D7-4573-BA9D-909E832F55D3}"/>
            </c:ext>
          </c:extLst>
        </c:ser>
        <c:ser>
          <c:idx val="2"/>
          <c:order val="2"/>
          <c:tx>
            <c:strRef>
              <c:f>Dashboard!$BO$80</c:f>
              <c:strCache>
                <c:ptCount val="1"/>
                <c:pt idx="0">
                  <c:v>Median</c:v>
                </c:pt>
              </c:strCache>
            </c:strRef>
          </c:tx>
          <c:spPr>
            <a:ln w="0" cap="rnd">
              <a:solidFill>
                <a:schemeClr val="tx1">
                  <a:lumMod val="50000"/>
                  <a:lumOff val="50000"/>
                </a:schemeClr>
              </a:solidFill>
              <a:round/>
            </a:ln>
            <a:effectLst/>
          </c:spPr>
          <c:marker>
            <c:symbol val="dash"/>
            <c:size val="17"/>
            <c:spPr>
              <a:solidFill>
                <a:schemeClr val="tx1">
                  <a:lumMod val="50000"/>
                  <a:lumOff val="50000"/>
                </a:schemeClr>
              </a:solidFill>
              <a:ln w="0">
                <a:solidFill>
                  <a:schemeClr val="tx1">
                    <a:lumMod val="50000"/>
                    <a:lumOff val="50000"/>
                  </a:schemeClr>
                </a:solidFill>
              </a:ln>
              <a:effectLst/>
            </c:spPr>
          </c:marker>
          <c:dLbls>
            <c:dLbl>
              <c:idx val="0"/>
              <c:layout>
                <c:manualLayout>
                  <c:x val="-8.3305018373020193E-2"/>
                  <c:y val="2.7074722430875219E-7"/>
                </c:manualLayout>
              </c:layout>
              <c:tx>
                <c:rich>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fld id="{AE79E6A8-5F97-4B90-8C59-441CCDDDD4F8}" type="SERIESNAME">
                      <a:rPr lang="en-US" sz="900">
                        <a:latin typeface="Arial" panose="020B0604020202020204" pitchFamily="34" charset="0"/>
                        <a:cs typeface="Arial" panose="020B0604020202020204" pitchFamily="34" charset="0"/>
                      </a:rPr>
                      <a:pPr>
                        <a:defRPr sz="1000"/>
                      </a:pPr>
                      <a:t>[SERIES NAME]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43239502583767458"/>
                      <c:h val="0.10982536262529503"/>
                    </c:manualLayout>
                  </c15:layout>
                  <c15:dlblFieldTable/>
                  <c15:showDataLabelsRange val="0"/>
                </c:ext>
                <c:ext xmlns:c16="http://schemas.microsoft.com/office/drawing/2014/chart" uri="{C3380CC4-5D6E-409C-BE32-E72D297353CC}">
                  <c16:uniqueId val="{00000002-1826-4FFA-A5E6-404A689F7D3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Dashboard!$BP$80</c:f>
              <c:numCache>
                <c:formatCode>_(* #,##0_);_(* \(#,##0\);_(* "-"??_);_(@_)</c:formatCode>
                <c:ptCount val="1"/>
                <c:pt idx="0">
                  <c:v>10.003538497581474</c:v>
                </c:pt>
              </c:numCache>
            </c:numRef>
          </c:val>
          <c:smooth val="0"/>
          <c:extLst>
            <c:ext xmlns:c16="http://schemas.microsoft.com/office/drawing/2014/chart" uri="{C3380CC4-5D6E-409C-BE32-E72D297353CC}">
              <c16:uniqueId val="{00000002-66D7-4573-BA9D-909E832F55D3}"/>
            </c:ext>
          </c:extLst>
        </c:ser>
        <c:ser>
          <c:idx val="3"/>
          <c:order val="3"/>
          <c:tx>
            <c:strRef>
              <c:f>Dashboard!$BO$81</c:f>
              <c:strCache>
                <c:ptCount val="1"/>
                <c:pt idx="0">
                  <c:v>75th %ile</c:v>
                </c:pt>
              </c:strCache>
            </c:strRef>
          </c:tx>
          <c:spPr>
            <a:ln w="0" cap="rnd">
              <a:noFill/>
              <a:round/>
            </a:ln>
            <a:effectLst/>
          </c:spPr>
          <c:marker>
            <c:symbol val="dash"/>
            <c:size val="17"/>
            <c:spPr>
              <a:solidFill>
                <a:schemeClr val="tx1">
                  <a:lumMod val="50000"/>
                  <a:lumOff val="50000"/>
                </a:schemeClr>
              </a:solidFill>
              <a:ln w="0">
                <a:solidFill>
                  <a:schemeClr val="tx1">
                    <a:lumMod val="50000"/>
                    <a:lumOff val="50000"/>
                  </a:schemeClr>
                </a:solidFill>
              </a:ln>
              <a:effectLst/>
            </c:spPr>
          </c:marker>
          <c:dLbls>
            <c:dLbl>
              <c:idx val="0"/>
              <c:layout>
                <c:manualLayout>
                  <c:x val="-2.4991460166561414E-2"/>
                  <c:y val="-7.5954484723580202E-3"/>
                </c:manualLayout>
              </c:layout>
              <c:tx>
                <c:rich>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fld id="{A64907FB-F705-4DB4-9655-9A00E3B04996}" type="SERIESNAME">
                      <a:rPr lang="en-US" sz="900">
                        <a:latin typeface="Arial" panose="020B0604020202020204" pitchFamily="34" charset="0"/>
                        <a:cs typeface="Arial" panose="020B0604020202020204" pitchFamily="34" charset="0"/>
                      </a:rPr>
                      <a:pPr>
                        <a:defRPr sz="1000"/>
                      </a:pPr>
                      <a:t>[SERIES NAME]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35708728922846433"/>
                      <c:h val="0.10294838312465038"/>
                    </c:manualLayout>
                  </c15:layout>
                  <c15:dlblFieldTable/>
                  <c15:showDataLabelsRange val="0"/>
                </c:ext>
                <c:ext xmlns:c16="http://schemas.microsoft.com/office/drawing/2014/chart" uri="{C3380CC4-5D6E-409C-BE32-E72D297353CC}">
                  <c16:uniqueId val="{00000003-1826-4FFA-A5E6-404A689F7D3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Dashboard!$BP$81</c:f>
              <c:numCache>
                <c:formatCode>_(* #,##0_);_(* \(#,##0\);_(* "-"??_);_(@_)</c:formatCode>
                <c:ptCount val="1"/>
                <c:pt idx="0">
                  <c:v>11.988291197308087</c:v>
                </c:pt>
              </c:numCache>
            </c:numRef>
          </c:val>
          <c:smooth val="0"/>
          <c:extLst>
            <c:ext xmlns:c16="http://schemas.microsoft.com/office/drawing/2014/chart" uri="{C3380CC4-5D6E-409C-BE32-E72D297353CC}">
              <c16:uniqueId val="{00000003-66D7-4573-BA9D-909E832F55D3}"/>
            </c:ext>
          </c:extLst>
        </c:ser>
        <c:ser>
          <c:idx val="4"/>
          <c:order val="4"/>
          <c:tx>
            <c:strRef>
              <c:f>Dashboard!$BO$82</c:f>
              <c:strCache>
                <c:ptCount val="1"/>
                <c:pt idx="0">
                  <c:v>90th %ile</c:v>
                </c:pt>
              </c:strCache>
            </c:strRef>
          </c:tx>
          <c:spPr>
            <a:ln w="0" cap="rnd">
              <a:solidFill>
                <a:sysClr val="windowText" lastClr="000000"/>
              </a:solidFill>
              <a:round/>
            </a:ln>
            <a:effectLst/>
          </c:spPr>
          <c:marker>
            <c:symbol val="dash"/>
            <c:size val="17"/>
            <c:spPr>
              <a:solidFill>
                <a:schemeClr val="tx1">
                  <a:lumMod val="50000"/>
                  <a:lumOff val="50000"/>
                </a:schemeClr>
              </a:solidFill>
              <a:ln w="0">
                <a:solidFill>
                  <a:schemeClr val="tx1">
                    <a:lumMod val="50000"/>
                    <a:lumOff val="50000"/>
                  </a:schemeClr>
                </a:solidFill>
              </a:ln>
              <a:effectLst/>
            </c:spPr>
          </c:marker>
          <c:dLbls>
            <c:dLbl>
              <c:idx val="0"/>
              <c:layout>
                <c:manualLayout>
                  <c:x val="-4.1652328569933991E-2"/>
                  <c:y val="-7.5957475057623781E-3"/>
                </c:manualLayout>
              </c:layout>
              <c:tx>
                <c:rich>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fld id="{E2E4B715-17FE-4357-8A6F-3BB45BD9C06C}" type="SERIESNAME">
                      <a:rPr lang="en-US" sz="900">
                        <a:latin typeface="Arial" panose="020B0604020202020204" pitchFamily="34" charset="0"/>
                        <a:cs typeface="Arial" panose="020B0604020202020204" pitchFamily="34" charset="0"/>
                      </a:rPr>
                      <a:pPr>
                        <a:defRPr sz="1000"/>
                      </a:pPr>
                      <a:t>[SERIES NAME]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39040929657767243"/>
                      <c:h val="0.130456301127229"/>
                    </c:manualLayout>
                  </c15:layout>
                  <c15:dlblFieldTable/>
                  <c15:showDataLabelsRange val="0"/>
                </c:ext>
                <c:ext xmlns:c16="http://schemas.microsoft.com/office/drawing/2014/chart" uri="{C3380CC4-5D6E-409C-BE32-E72D297353CC}">
                  <c16:uniqueId val="{00000004-1826-4FFA-A5E6-404A689F7D3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Dashboard!$BP$82</c:f>
              <c:numCache>
                <c:formatCode>_(* #,##0_);_(* \(#,##0\);_(* "-"??_);_(@_)</c:formatCode>
                <c:ptCount val="1"/>
                <c:pt idx="0">
                  <c:v>15.011708802691913</c:v>
                </c:pt>
              </c:numCache>
            </c:numRef>
          </c:val>
          <c:smooth val="0"/>
          <c:extLst>
            <c:ext xmlns:c16="http://schemas.microsoft.com/office/drawing/2014/chart" uri="{C3380CC4-5D6E-409C-BE32-E72D297353CC}">
              <c16:uniqueId val="{00000004-66D7-4573-BA9D-909E832F55D3}"/>
            </c:ext>
          </c:extLst>
        </c:ser>
        <c:dLbls>
          <c:showLegendKey val="0"/>
          <c:showVal val="1"/>
          <c:showCatName val="0"/>
          <c:showSerName val="0"/>
          <c:showPercent val="0"/>
          <c:showBubbleSize val="0"/>
        </c:dLbls>
        <c:marker val="1"/>
        <c:smooth val="0"/>
        <c:axId val="510294383"/>
        <c:axId val="521743599"/>
      </c:lineChart>
      <c:catAx>
        <c:axId val="510294383"/>
        <c:scaling>
          <c:orientation val="minMax"/>
        </c:scaling>
        <c:delete val="1"/>
        <c:axPos val="b"/>
        <c:numFmt formatCode="General" sourceLinked="1"/>
        <c:majorTickMark val="out"/>
        <c:minorTickMark val="none"/>
        <c:tickLblPos val="nextTo"/>
        <c:crossAx val="521743599"/>
        <c:crosses val="autoZero"/>
        <c:auto val="1"/>
        <c:lblAlgn val="ctr"/>
        <c:lblOffset val="100"/>
        <c:noMultiLvlLbl val="0"/>
      </c:catAx>
      <c:valAx>
        <c:axId val="521743599"/>
        <c:scaling>
          <c:orientation val="minMax"/>
          <c:max val="50"/>
          <c:min val="0"/>
        </c:scaling>
        <c:delete val="1"/>
        <c:axPos val="l"/>
        <c:numFmt formatCode="_(* #,##0_);_(* \(#,##0\);_(* &quot;-&quot;??_);_(@_)" sourceLinked="1"/>
        <c:majorTickMark val="out"/>
        <c:minorTickMark val="none"/>
        <c:tickLblPos val="nextTo"/>
        <c:crossAx val="510294383"/>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55694662516889"/>
          <c:y val="7.4700609368750448E-2"/>
          <c:w val="0.81303149235974081"/>
          <c:h val="0.92529939063124955"/>
        </c:manualLayout>
      </c:layout>
      <c:doughnutChart>
        <c:varyColors val="1"/>
        <c:ser>
          <c:idx val="2"/>
          <c:order val="0"/>
          <c:tx>
            <c:strRef>
              <c:f>Dashboard!$BO$62</c:f>
              <c:strCache>
                <c:ptCount val="1"/>
                <c:pt idx="0">
                  <c:v>Infrastrucure Leakage Index</c:v>
                </c:pt>
              </c:strCache>
            </c:strRef>
          </c:tx>
          <c:spPr>
            <a:solidFill>
              <a:schemeClr val="tx2">
                <a:lumMod val="40000"/>
                <a:lumOff val="60000"/>
              </a:schemeClr>
            </a:solidFill>
            <a:ln w="3175">
              <a:solidFill>
                <a:sysClr val="windowText" lastClr="000000"/>
              </a:solidFill>
            </a:ln>
          </c:spPr>
          <c:dPt>
            <c:idx val="0"/>
            <c:bubble3D val="0"/>
            <c:spPr>
              <a:noFill/>
              <a:ln w="3175">
                <a:noFill/>
              </a:ln>
              <a:effectLst/>
            </c:spPr>
            <c:extLst>
              <c:ext xmlns:c16="http://schemas.microsoft.com/office/drawing/2014/chart" uri="{C3380CC4-5D6E-409C-BE32-E72D297353CC}">
                <c16:uniqueId val="{00000001-FD02-43F7-BDA4-46898C02F90C}"/>
              </c:ext>
            </c:extLst>
          </c:dPt>
          <c:dPt>
            <c:idx val="1"/>
            <c:bubble3D val="0"/>
            <c:spPr>
              <a:solidFill>
                <a:schemeClr val="tx2">
                  <a:lumMod val="40000"/>
                  <a:lumOff val="60000"/>
                </a:schemeClr>
              </a:solidFill>
              <a:ln w="3175">
                <a:solidFill>
                  <a:sysClr val="windowText" lastClr="000000"/>
                </a:solidFill>
              </a:ln>
              <a:effectLst/>
            </c:spPr>
            <c:extLst>
              <c:ext xmlns:c16="http://schemas.microsoft.com/office/drawing/2014/chart" uri="{C3380CC4-5D6E-409C-BE32-E72D297353CC}">
                <c16:uniqueId val="{00000003-FD02-43F7-BDA4-46898C02F90C}"/>
              </c:ext>
            </c:extLst>
          </c:dPt>
          <c:dPt>
            <c:idx val="2"/>
            <c:bubble3D val="0"/>
            <c:spPr>
              <a:solidFill>
                <a:schemeClr val="tx2">
                  <a:lumMod val="40000"/>
                  <a:lumOff val="60000"/>
                </a:schemeClr>
              </a:solidFill>
              <a:ln w="3175">
                <a:solidFill>
                  <a:sysClr val="windowText" lastClr="000000"/>
                </a:solidFill>
              </a:ln>
              <a:effectLst/>
            </c:spPr>
            <c:extLst>
              <c:ext xmlns:c16="http://schemas.microsoft.com/office/drawing/2014/chart" uri="{C3380CC4-5D6E-409C-BE32-E72D297353CC}">
                <c16:uniqueId val="{00000005-FD02-43F7-BDA4-46898C02F90C}"/>
              </c:ext>
            </c:extLst>
          </c:dPt>
          <c:dPt>
            <c:idx val="3"/>
            <c:bubble3D val="0"/>
            <c:spPr>
              <a:solidFill>
                <a:schemeClr val="tx2">
                  <a:lumMod val="40000"/>
                  <a:lumOff val="60000"/>
                </a:schemeClr>
              </a:solidFill>
              <a:ln w="3175">
                <a:solidFill>
                  <a:sysClr val="windowText" lastClr="000000"/>
                </a:solidFill>
              </a:ln>
              <a:effectLst/>
            </c:spPr>
            <c:extLst>
              <c:ext xmlns:c16="http://schemas.microsoft.com/office/drawing/2014/chart" uri="{C3380CC4-5D6E-409C-BE32-E72D297353CC}">
                <c16:uniqueId val="{00000007-FD02-43F7-BDA4-46898C02F90C}"/>
              </c:ext>
            </c:extLst>
          </c:dPt>
          <c:dPt>
            <c:idx val="4"/>
            <c:bubble3D val="0"/>
            <c:spPr>
              <a:solidFill>
                <a:schemeClr val="tx2">
                  <a:lumMod val="40000"/>
                  <a:lumOff val="60000"/>
                </a:schemeClr>
              </a:solidFill>
              <a:ln w="3175">
                <a:solidFill>
                  <a:sysClr val="windowText" lastClr="000000"/>
                </a:solidFill>
              </a:ln>
              <a:effectLst/>
            </c:spPr>
            <c:extLst>
              <c:ext xmlns:c16="http://schemas.microsoft.com/office/drawing/2014/chart" uri="{C3380CC4-5D6E-409C-BE32-E72D297353CC}">
                <c16:uniqueId val="{00000009-FD02-43F7-BDA4-46898C02F90C}"/>
              </c:ext>
            </c:extLst>
          </c:dPt>
          <c:dPt>
            <c:idx val="5"/>
            <c:bubble3D val="0"/>
            <c:spPr>
              <a:solidFill>
                <a:schemeClr val="tx2">
                  <a:lumMod val="40000"/>
                  <a:lumOff val="60000"/>
                </a:schemeClr>
              </a:solidFill>
              <a:ln w="3175">
                <a:solidFill>
                  <a:sysClr val="windowText" lastClr="000000"/>
                </a:solidFill>
              </a:ln>
              <a:effectLst/>
            </c:spPr>
            <c:extLst>
              <c:ext xmlns:c16="http://schemas.microsoft.com/office/drawing/2014/chart" uri="{C3380CC4-5D6E-409C-BE32-E72D297353CC}">
                <c16:uniqueId val="{0000000B-FD02-43F7-BDA4-46898C02F90C}"/>
              </c:ext>
            </c:extLst>
          </c:dPt>
          <c:dLbls>
            <c:dLbl>
              <c:idx val="0"/>
              <c:delete val="1"/>
              <c:extLst>
                <c:ext xmlns:c15="http://schemas.microsoft.com/office/drawing/2012/chart" uri="{CE6537A1-D6FC-4f65-9D91-7224C49458BB}"/>
                <c:ext xmlns:c16="http://schemas.microsoft.com/office/drawing/2014/chart" uri="{C3380CC4-5D6E-409C-BE32-E72D297353CC}">
                  <c16:uniqueId val="{00000001-FD02-43F7-BDA4-46898C02F90C}"/>
                </c:ext>
              </c:extLst>
            </c:dLbl>
            <c:dLbl>
              <c:idx val="1"/>
              <c:layout>
                <c:manualLayout>
                  <c:x val="-0.12573595249985248"/>
                  <c:y val="-0.18439240822548997"/>
                </c:manualLayout>
              </c:layout>
              <c:spPr>
                <a:xfrm>
                  <a:off x="324814" y="526892"/>
                  <a:ext cx="526639" cy="571152"/>
                </a:xfrm>
                <a:noFill/>
                <a:ln>
                  <a:noFill/>
                </a:ln>
                <a:effectLst/>
              </c:spPr>
              <c:txPr>
                <a:bodyPr rot="0" wrap="square" lIns="0" tIns="0" rIns="0" bIns="0" anchor="ctr">
                  <a:noAutofit/>
                </a:bodyPr>
                <a:lstStyle/>
                <a:p>
                  <a:pPr>
                    <a:defRPr/>
                  </a:pPr>
                  <a:endParaRPr lang="en-US"/>
                </a:p>
              </c:txPr>
              <c:showLegendKey val="0"/>
              <c:showVal val="0"/>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gd name="adj1" fmla="val -111676"/>
                        <a:gd name="adj2" fmla="val 32241"/>
                      </a:avLst>
                    </a:prstGeom>
                  </c15:spPr>
                  <c15:layout>
                    <c:manualLayout>
                      <c:w val="0.15826478568025631"/>
                      <c:h val="0.26559339296123191"/>
                    </c:manualLayout>
                  </c15:layout>
                </c:ext>
                <c:ext xmlns:c16="http://schemas.microsoft.com/office/drawing/2014/chart" uri="{C3380CC4-5D6E-409C-BE32-E72D297353CC}">
                  <c16:uniqueId val="{00000003-FD02-43F7-BDA4-46898C02F90C}"/>
                </c:ext>
              </c:extLst>
            </c:dLbl>
            <c:dLbl>
              <c:idx val="2"/>
              <c:layout>
                <c:manualLayout>
                  <c:x val="-5.0294460203815332E-3"/>
                  <c:y val="-0.20066232659832733"/>
                </c:manualLayout>
              </c:layout>
              <c:showLegendKey val="0"/>
              <c:showVal val="0"/>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FD02-43F7-BDA4-46898C02F90C}"/>
                </c:ext>
              </c:extLst>
            </c:dLbl>
            <c:dLbl>
              <c:idx val="3"/>
              <c:layout>
                <c:manualLayout>
                  <c:x val="0.2313549129569222"/>
                  <c:y val="-0.11931273473414057"/>
                </c:manualLayout>
              </c:layout>
              <c:spPr>
                <a:noFill/>
                <a:ln>
                  <a:noFill/>
                </a:ln>
                <a:effectLst/>
              </c:spPr>
              <c:txPr>
                <a:bodyPr wrap="square" lIns="0" tIns="0" rIns="0" bIns="0" anchor="ctr">
                  <a:noAutofit/>
                </a:bodyPr>
                <a:lstStyle/>
                <a:p>
                  <a:pPr>
                    <a:defRPr/>
                  </a:pPr>
                  <a:endParaRPr lang="en-US"/>
                </a:p>
              </c:txPr>
              <c:showLegendKey val="0"/>
              <c:showVal val="0"/>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35944262649551767"/>
                      <c:h val="9.2047596984300165E-2"/>
                    </c:manualLayout>
                  </c15:layout>
                </c:ext>
                <c:ext xmlns:c16="http://schemas.microsoft.com/office/drawing/2014/chart" uri="{C3380CC4-5D6E-409C-BE32-E72D297353CC}">
                  <c16:uniqueId val="{00000007-FD02-43F7-BDA4-46898C02F90C}"/>
                </c:ext>
              </c:extLst>
            </c:dLbl>
            <c:dLbl>
              <c:idx val="4"/>
              <c:delete val="1"/>
              <c:extLst>
                <c:ext xmlns:c15="http://schemas.microsoft.com/office/drawing/2012/chart" uri="{CE6537A1-D6FC-4f65-9D91-7224C49458BB}"/>
                <c:ext xmlns:c16="http://schemas.microsoft.com/office/drawing/2014/chart" uri="{C3380CC4-5D6E-409C-BE32-E72D297353CC}">
                  <c16:uniqueId val="{00000009-FD02-43F7-BDA4-46898C02F90C}"/>
                </c:ext>
              </c:extLst>
            </c:dLbl>
            <c:spPr>
              <a:noFill/>
              <a:ln>
                <a:noFill/>
              </a:ln>
              <a:effectLst/>
            </c:spPr>
            <c:showLegendKey val="0"/>
            <c:showVal val="0"/>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c15:spPr>
              </c:ext>
            </c:extLst>
          </c:dLbls>
          <c:val>
            <c:numRef>
              <c:f>Dashboard!$BP$63:$BP$67</c:f>
              <c:numCache>
                <c:formatCode>_(* #,##0.0_);_(* \(#,##0.0\);_(* "-"??_);_(@_)</c:formatCode>
                <c:ptCount val="5"/>
                <c:pt idx="0">
                  <c:v>5.6785169995812712</c:v>
                </c:pt>
                <c:pt idx="1">
                  <c:v>1.1802115431372406</c:v>
                </c:pt>
                <c:pt idx="2">
                  <c:v>0.66786196495481698</c:v>
                </c:pt>
                <c:pt idx="3">
                  <c:v>1.3196245561942783</c:v>
                </c:pt>
                <c:pt idx="4">
                  <c:v>2.5108189352949353</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C-FD02-43F7-BDA4-46898C02F90C}"/>
            </c:ext>
          </c:extLst>
        </c:ser>
        <c:dLbls>
          <c:showLegendKey val="0"/>
          <c:showVal val="0"/>
          <c:showCatName val="0"/>
          <c:showSerName val="0"/>
          <c:showPercent val="0"/>
          <c:showBubbleSize val="0"/>
          <c:showLeaderLines val="0"/>
        </c:dLbls>
        <c:firstSliceAng val="90"/>
        <c:holeSize val="55"/>
      </c:doughnutChart>
      <c:pieChart>
        <c:varyColors val="1"/>
        <c:ser>
          <c:idx val="0"/>
          <c:order val="1"/>
          <c:tx>
            <c:strRef>
              <c:f>Dashboard!$BR$62</c:f>
              <c:strCache>
                <c:ptCount val="1"/>
                <c:pt idx="0">
                  <c:v>PI Value</c:v>
                </c:pt>
              </c:strCache>
            </c:strRef>
          </c:tx>
          <c:dPt>
            <c:idx val="0"/>
            <c:bubble3D val="0"/>
            <c:spPr>
              <a:noFill/>
            </c:spPr>
            <c:extLst>
              <c:ext xmlns:c16="http://schemas.microsoft.com/office/drawing/2014/chart" uri="{C3380CC4-5D6E-409C-BE32-E72D297353CC}">
                <c16:uniqueId val="{0000000D-A57F-4744-A5A4-E4C6C3C8435A}"/>
              </c:ext>
            </c:extLst>
          </c:dPt>
          <c:dPt>
            <c:idx val="1"/>
            <c:bubble3D val="0"/>
            <c:spPr>
              <a:solidFill>
                <a:schemeClr val="tx1"/>
              </a:solidFill>
            </c:spPr>
            <c:extLst>
              <c:ext xmlns:c16="http://schemas.microsoft.com/office/drawing/2014/chart" uri="{C3380CC4-5D6E-409C-BE32-E72D297353CC}">
                <c16:uniqueId val="{0000000E-A57F-4744-A5A4-E4C6C3C8435A}"/>
              </c:ext>
            </c:extLst>
          </c:dPt>
          <c:dPt>
            <c:idx val="2"/>
            <c:bubble3D val="0"/>
            <c:spPr>
              <a:noFill/>
            </c:spPr>
            <c:extLst>
              <c:ext xmlns:c16="http://schemas.microsoft.com/office/drawing/2014/chart" uri="{C3380CC4-5D6E-409C-BE32-E72D297353CC}">
                <c16:uniqueId val="{0000000C-A57F-4744-A5A4-E4C6C3C8435A}"/>
              </c:ext>
            </c:extLst>
          </c:dPt>
          <c:val>
            <c:numRef>
              <c:f>Dashboard!$BS$63:$BS$65</c:f>
              <c:numCache>
                <c:formatCode>_(* #,##0.00_);_(* \(#,##0.00\);_(* "-"??_);_(@_)</c:formatCode>
                <c:ptCount val="3"/>
                <c:pt idx="0" formatCode="0.0">
                  <c:v>0</c:v>
                </c:pt>
                <c:pt idx="1">
                  <c:v>9.0856271993300333E-2</c:v>
                </c:pt>
                <c:pt idx="2">
                  <c:v>11.266177727169243</c:v>
                </c:pt>
              </c:numCache>
            </c:numRef>
          </c:val>
          <c:extLst>
            <c:ext xmlns:c16="http://schemas.microsoft.com/office/drawing/2014/chart" uri="{C3380CC4-5D6E-409C-BE32-E72D297353CC}">
              <c16:uniqueId val="{00000012-0F20-4F8D-BDE3-269E4AD4C44C}"/>
            </c:ext>
          </c:extLst>
        </c:ser>
        <c:dLbls>
          <c:showLegendKey val="0"/>
          <c:showVal val="0"/>
          <c:showCatName val="0"/>
          <c:showSerName val="0"/>
          <c:showPercent val="0"/>
          <c:showBubbleSize val="0"/>
          <c:showLeaderLines val="1"/>
        </c:dLbls>
        <c:firstSliceAng val="270"/>
      </c:pie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55694662516889"/>
          <c:y val="7.4700609368750448E-2"/>
          <c:w val="0.81303149235974081"/>
          <c:h val="0.92529939063124955"/>
        </c:manualLayout>
      </c:layout>
      <c:doughnutChart>
        <c:varyColors val="1"/>
        <c:ser>
          <c:idx val="2"/>
          <c:order val="0"/>
          <c:tx>
            <c:strRef>
              <c:f>Dashboard!$BO$55</c:f>
              <c:strCache>
                <c:ptCount val="1"/>
                <c:pt idx="0">
                  <c:v>Unit Real LossesA</c:v>
                </c:pt>
              </c:strCache>
            </c:strRef>
          </c:tx>
          <c:spPr>
            <a:solidFill>
              <a:schemeClr val="tx2">
                <a:lumMod val="40000"/>
                <a:lumOff val="60000"/>
              </a:schemeClr>
            </a:solidFill>
            <a:ln w="3175">
              <a:solidFill>
                <a:sysClr val="windowText" lastClr="000000"/>
              </a:solidFill>
            </a:ln>
          </c:spPr>
          <c:dPt>
            <c:idx val="0"/>
            <c:bubble3D val="0"/>
            <c:spPr>
              <a:noFill/>
              <a:ln w="3175">
                <a:noFill/>
              </a:ln>
              <a:effectLst/>
            </c:spPr>
            <c:extLst>
              <c:ext xmlns:c16="http://schemas.microsoft.com/office/drawing/2014/chart" uri="{C3380CC4-5D6E-409C-BE32-E72D297353CC}">
                <c16:uniqueId val="{00000001-A022-4FD4-BA97-4A7BFCFD5987}"/>
              </c:ext>
            </c:extLst>
          </c:dPt>
          <c:dPt>
            <c:idx val="1"/>
            <c:bubble3D val="0"/>
            <c:spPr>
              <a:solidFill>
                <a:schemeClr val="tx2">
                  <a:lumMod val="40000"/>
                  <a:lumOff val="60000"/>
                </a:schemeClr>
              </a:solidFill>
              <a:ln w="3175">
                <a:solidFill>
                  <a:sysClr val="windowText" lastClr="000000"/>
                </a:solidFill>
              </a:ln>
              <a:effectLst/>
            </c:spPr>
            <c:extLst>
              <c:ext xmlns:c16="http://schemas.microsoft.com/office/drawing/2014/chart" uri="{C3380CC4-5D6E-409C-BE32-E72D297353CC}">
                <c16:uniqueId val="{00000003-A022-4FD4-BA97-4A7BFCFD5987}"/>
              </c:ext>
            </c:extLst>
          </c:dPt>
          <c:dPt>
            <c:idx val="2"/>
            <c:bubble3D val="0"/>
            <c:spPr>
              <a:solidFill>
                <a:schemeClr val="tx2">
                  <a:lumMod val="40000"/>
                  <a:lumOff val="60000"/>
                </a:schemeClr>
              </a:solidFill>
              <a:ln w="3175">
                <a:solidFill>
                  <a:sysClr val="windowText" lastClr="000000"/>
                </a:solidFill>
              </a:ln>
              <a:effectLst/>
            </c:spPr>
            <c:extLst>
              <c:ext xmlns:c16="http://schemas.microsoft.com/office/drawing/2014/chart" uri="{C3380CC4-5D6E-409C-BE32-E72D297353CC}">
                <c16:uniqueId val="{00000005-A022-4FD4-BA97-4A7BFCFD5987}"/>
              </c:ext>
            </c:extLst>
          </c:dPt>
          <c:dPt>
            <c:idx val="3"/>
            <c:bubble3D val="0"/>
            <c:spPr>
              <a:solidFill>
                <a:schemeClr val="tx2">
                  <a:lumMod val="40000"/>
                  <a:lumOff val="60000"/>
                </a:schemeClr>
              </a:solidFill>
              <a:ln w="3175">
                <a:solidFill>
                  <a:sysClr val="windowText" lastClr="000000"/>
                </a:solidFill>
              </a:ln>
              <a:effectLst/>
            </c:spPr>
            <c:extLst>
              <c:ext xmlns:c16="http://schemas.microsoft.com/office/drawing/2014/chart" uri="{C3380CC4-5D6E-409C-BE32-E72D297353CC}">
                <c16:uniqueId val="{00000007-A022-4FD4-BA97-4A7BFCFD5987}"/>
              </c:ext>
            </c:extLst>
          </c:dPt>
          <c:dPt>
            <c:idx val="4"/>
            <c:bubble3D val="0"/>
            <c:spPr>
              <a:solidFill>
                <a:schemeClr val="tx2">
                  <a:lumMod val="40000"/>
                  <a:lumOff val="60000"/>
                </a:schemeClr>
              </a:solidFill>
              <a:ln w="3175">
                <a:solidFill>
                  <a:sysClr val="windowText" lastClr="000000"/>
                </a:solidFill>
              </a:ln>
              <a:effectLst/>
            </c:spPr>
            <c:extLst>
              <c:ext xmlns:c16="http://schemas.microsoft.com/office/drawing/2014/chart" uri="{C3380CC4-5D6E-409C-BE32-E72D297353CC}">
                <c16:uniqueId val="{00000009-A022-4FD4-BA97-4A7BFCFD5987}"/>
              </c:ext>
            </c:extLst>
          </c:dPt>
          <c:dPt>
            <c:idx val="5"/>
            <c:bubble3D val="0"/>
            <c:spPr>
              <a:solidFill>
                <a:schemeClr val="tx2">
                  <a:lumMod val="40000"/>
                  <a:lumOff val="60000"/>
                </a:schemeClr>
              </a:solidFill>
              <a:ln w="3175">
                <a:solidFill>
                  <a:sysClr val="windowText" lastClr="000000"/>
                </a:solidFill>
              </a:ln>
              <a:effectLst/>
            </c:spPr>
            <c:extLst>
              <c:ext xmlns:c16="http://schemas.microsoft.com/office/drawing/2014/chart" uri="{C3380CC4-5D6E-409C-BE32-E72D297353CC}">
                <c16:uniqueId val="{0000000B-A022-4FD4-BA97-4A7BFCFD5987}"/>
              </c:ext>
            </c:extLst>
          </c:dPt>
          <c:dLbls>
            <c:dLbl>
              <c:idx val="0"/>
              <c:delete val="1"/>
              <c:extLst>
                <c:ext xmlns:c15="http://schemas.microsoft.com/office/drawing/2012/chart" uri="{CE6537A1-D6FC-4f65-9D91-7224C49458BB}"/>
                <c:ext xmlns:c16="http://schemas.microsoft.com/office/drawing/2014/chart" uri="{C3380CC4-5D6E-409C-BE32-E72D297353CC}">
                  <c16:uniqueId val="{00000001-A022-4FD4-BA97-4A7BFCFD5987}"/>
                </c:ext>
              </c:extLst>
            </c:dLbl>
            <c:dLbl>
              <c:idx val="1"/>
              <c:layout>
                <c:manualLayout>
                  <c:x val="-0.12573595249985248"/>
                  <c:y val="-0.18439240822548997"/>
                </c:manualLayout>
              </c:layout>
              <c:spPr>
                <a:xfrm>
                  <a:off x="324814" y="526892"/>
                  <a:ext cx="526639" cy="571152"/>
                </a:xfrm>
                <a:noFill/>
                <a:ln>
                  <a:noFill/>
                </a:ln>
                <a:effectLst/>
              </c:spPr>
              <c:txPr>
                <a:bodyPr rot="0" wrap="square" lIns="0" tIns="0" rIns="0" bIns="0" anchor="ctr">
                  <a:noAutofit/>
                </a:bodyPr>
                <a:lstStyle/>
                <a:p>
                  <a:pPr>
                    <a:defRPr/>
                  </a:pPr>
                  <a:endParaRPr lang="en-US"/>
                </a:p>
              </c:txPr>
              <c:showLegendKey val="0"/>
              <c:showVal val="0"/>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gd name="adj1" fmla="val -111676"/>
                        <a:gd name="adj2" fmla="val 32241"/>
                      </a:avLst>
                    </a:prstGeom>
                  </c15:spPr>
                  <c15:layout>
                    <c:manualLayout>
                      <c:w val="0.15826478568025631"/>
                      <c:h val="0.26559339296123191"/>
                    </c:manualLayout>
                  </c15:layout>
                </c:ext>
                <c:ext xmlns:c16="http://schemas.microsoft.com/office/drawing/2014/chart" uri="{C3380CC4-5D6E-409C-BE32-E72D297353CC}">
                  <c16:uniqueId val="{00000003-A022-4FD4-BA97-4A7BFCFD5987}"/>
                </c:ext>
              </c:extLst>
            </c:dLbl>
            <c:dLbl>
              <c:idx val="2"/>
              <c:layout>
                <c:manualLayout>
                  <c:x val="-5.0294460203815332E-3"/>
                  <c:y val="-0.20066232659832733"/>
                </c:manualLayout>
              </c:layout>
              <c:showLegendKey val="0"/>
              <c:showVal val="0"/>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A022-4FD4-BA97-4A7BFCFD5987}"/>
                </c:ext>
              </c:extLst>
            </c:dLbl>
            <c:dLbl>
              <c:idx val="3"/>
              <c:layout>
                <c:manualLayout>
                  <c:x val="0.2313549129569222"/>
                  <c:y val="-0.11931273473414057"/>
                </c:manualLayout>
              </c:layout>
              <c:spPr>
                <a:noFill/>
                <a:ln>
                  <a:noFill/>
                </a:ln>
                <a:effectLst/>
              </c:spPr>
              <c:txPr>
                <a:bodyPr wrap="square" lIns="0" tIns="0" rIns="0" bIns="0" anchor="ctr">
                  <a:noAutofit/>
                </a:bodyPr>
                <a:lstStyle/>
                <a:p>
                  <a:pPr>
                    <a:defRPr/>
                  </a:pPr>
                  <a:endParaRPr lang="en-US"/>
                </a:p>
              </c:txPr>
              <c:showLegendKey val="0"/>
              <c:showVal val="0"/>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35944262649551767"/>
                      <c:h val="9.2047596984300165E-2"/>
                    </c:manualLayout>
                  </c15:layout>
                </c:ext>
                <c:ext xmlns:c16="http://schemas.microsoft.com/office/drawing/2014/chart" uri="{C3380CC4-5D6E-409C-BE32-E72D297353CC}">
                  <c16:uniqueId val="{00000007-A022-4FD4-BA97-4A7BFCFD5987}"/>
                </c:ext>
              </c:extLst>
            </c:dLbl>
            <c:dLbl>
              <c:idx val="4"/>
              <c:delete val="1"/>
              <c:extLst>
                <c:ext xmlns:c15="http://schemas.microsoft.com/office/drawing/2012/chart" uri="{CE6537A1-D6FC-4f65-9D91-7224C49458BB}"/>
                <c:ext xmlns:c16="http://schemas.microsoft.com/office/drawing/2014/chart" uri="{C3380CC4-5D6E-409C-BE32-E72D297353CC}">
                  <c16:uniqueId val="{00000009-A022-4FD4-BA97-4A7BFCFD5987}"/>
                </c:ext>
              </c:extLst>
            </c:dLbl>
            <c:spPr>
              <a:noFill/>
              <a:ln>
                <a:noFill/>
              </a:ln>
              <a:effectLst/>
            </c:spPr>
            <c:showLegendKey val="0"/>
            <c:showVal val="0"/>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c15:spPr>
              </c:ext>
            </c:extLst>
          </c:dLbls>
          <c:val>
            <c:numRef>
              <c:f>Dashboard!$BP$56:$BP$60</c:f>
              <c:numCache>
                <c:formatCode>_(* #,##0.0_);_(* \(#,##0.0\);_(* "-"??_);_(@_)</c:formatCode>
                <c:ptCount val="5"/>
                <c:pt idx="0">
                  <c:v>115.43298001472428</c:v>
                </c:pt>
                <c:pt idx="1">
                  <c:v>22.721688432860574</c:v>
                </c:pt>
                <c:pt idx="2">
                  <c:v>14.053484230273789</c:v>
                </c:pt>
                <c:pt idx="3">
                  <c:v>29.603369869319486</c:v>
                </c:pt>
                <c:pt idx="4">
                  <c:v>49.05443748227043</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C-A022-4FD4-BA97-4A7BFCFD5987}"/>
            </c:ext>
          </c:extLst>
        </c:ser>
        <c:dLbls>
          <c:showLegendKey val="0"/>
          <c:showVal val="0"/>
          <c:showCatName val="0"/>
          <c:showSerName val="0"/>
          <c:showPercent val="0"/>
          <c:showBubbleSize val="0"/>
          <c:showLeaderLines val="0"/>
        </c:dLbls>
        <c:firstSliceAng val="90"/>
        <c:holeSize val="55"/>
      </c:doughnutChart>
      <c:pieChart>
        <c:varyColors val="1"/>
        <c:ser>
          <c:idx val="0"/>
          <c:order val="1"/>
          <c:tx>
            <c:strRef>
              <c:f>Dashboard!$BR$55</c:f>
              <c:strCache>
                <c:ptCount val="1"/>
                <c:pt idx="0">
                  <c:v>PI Value</c:v>
                </c:pt>
              </c:strCache>
            </c:strRef>
          </c:tx>
          <c:dPt>
            <c:idx val="0"/>
            <c:bubble3D val="0"/>
            <c:spPr>
              <a:noFill/>
            </c:spPr>
            <c:extLst>
              <c:ext xmlns:c16="http://schemas.microsoft.com/office/drawing/2014/chart" uri="{C3380CC4-5D6E-409C-BE32-E72D297353CC}">
                <c16:uniqueId val="{0000000D-4BA6-4A17-9AD3-49E27630076C}"/>
              </c:ext>
            </c:extLst>
          </c:dPt>
          <c:dPt>
            <c:idx val="1"/>
            <c:bubble3D val="0"/>
            <c:spPr>
              <a:solidFill>
                <a:schemeClr val="tx1"/>
              </a:solidFill>
            </c:spPr>
            <c:extLst>
              <c:ext xmlns:c16="http://schemas.microsoft.com/office/drawing/2014/chart" uri="{C3380CC4-5D6E-409C-BE32-E72D297353CC}">
                <c16:uniqueId val="{0000000E-4BA6-4A17-9AD3-49E27630076C}"/>
              </c:ext>
            </c:extLst>
          </c:dPt>
          <c:dPt>
            <c:idx val="2"/>
            <c:bubble3D val="0"/>
            <c:spPr>
              <a:noFill/>
            </c:spPr>
            <c:extLst>
              <c:ext xmlns:c16="http://schemas.microsoft.com/office/drawing/2014/chart" uri="{C3380CC4-5D6E-409C-BE32-E72D297353CC}">
                <c16:uniqueId val="{0000000C-4BA6-4A17-9AD3-49E27630076C}"/>
              </c:ext>
            </c:extLst>
          </c:dPt>
          <c:val>
            <c:numRef>
              <c:f>Dashboard!$BS$56:$BS$58</c:f>
              <c:numCache>
                <c:formatCode>_(* #,##0.00_);_(* \(#,##0.00\);_(* "-"??_);_(@_)</c:formatCode>
                <c:ptCount val="3"/>
                <c:pt idx="0" formatCode="0.0">
                  <c:v>0</c:v>
                </c:pt>
                <c:pt idx="1">
                  <c:v>1.8469276802355887</c:v>
                </c:pt>
                <c:pt idx="2">
                  <c:v>229.01903234921301</c:v>
                </c:pt>
              </c:numCache>
            </c:numRef>
          </c:val>
          <c:extLst>
            <c:ext xmlns:c16="http://schemas.microsoft.com/office/drawing/2014/chart" uri="{C3380CC4-5D6E-409C-BE32-E72D297353CC}">
              <c16:uniqueId val="{00000012-4960-4613-9E15-CF215FFA4597}"/>
            </c:ext>
          </c:extLst>
        </c:ser>
        <c:dLbls>
          <c:showLegendKey val="0"/>
          <c:showVal val="0"/>
          <c:showCatName val="0"/>
          <c:showSerName val="0"/>
          <c:showPercent val="0"/>
          <c:showBubbleSize val="0"/>
          <c:showLeaderLines val="1"/>
        </c:dLbls>
        <c:firstSliceAng val="270"/>
      </c:pie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55694662516889"/>
          <c:y val="7.4700609368750448E-2"/>
          <c:w val="0.81303149235974081"/>
          <c:h val="0.92529939063124955"/>
        </c:manualLayout>
      </c:layout>
      <c:doughnutChart>
        <c:varyColors val="1"/>
        <c:ser>
          <c:idx val="2"/>
          <c:order val="0"/>
          <c:tx>
            <c:strRef>
              <c:f>Dashboard!$BO$69</c:f>
              <c:strCache>
                <c:ptCount val="1"/>
                <c:pt idx="0">
                  <c:v>Unit Real LossesB</c:v>
                </c:pt>
              </c:strCache>
            </c:strRef>
          </c:tx>
          <c:spPr>
            <a:solidFill>
              <a:schemeClr val="tx2">
                <a:lumMod val="40000"/>
                <a:lumOff val="60000"/>
              </a:schemeClr>
            </a:solidFill>
            <a:ln w="3175">
              <a:solidFill>
                <a:sysClr val="windowText" lastClr="000000"/>
              </a:solidFill>
            </a:ln>
          </c:spPr>
          <c:dPt>
            <c:idx val="0"/>
            <c:bubble3D val="0"/>
            <c:spPr>
              <a:noFill/>
              <a:ln w="3175">
                <a:noFill/>
              </a:ln>
              <a:effectLst/>
            </c:spPr>
            <c:extLst>
              <c:ext xmlns:c16="http://schemas.microsoft.com/office/drawing/2014/chart" uri="{C3380CC4-5D6E-409C-BE32-E72D297353CC}">
                <c16:uniqueId val="{00000001-B160-4E9E-9E7D-99A79BAB1793}"/>
              </c:ext>
            </c:extLst>
          </c:dPt>
          <c:dPt>
            <c:idx val="1"/>
            <c:bubble3D val="0"/>
            <c:spPr>
              <a:solidFill>
                <a:schemeClr val="tx2">
                  <a:lumMod val="40000"/>
                  <a:lumOff val="60000"/>
                </a:schemeClr>
              </a:solidFill>
              <a:ln w="3175">
                <a:solidFill>
                  <a:sysClr val="windowText" lastClr="000000"/>
                </a:solidFill>
              </a:ln>
              <a:effectLst/>
            </c:spPr>
            <c:extLst>
              <c:ext xmlns:c16="http://schemas.microsoft.com/office/drawing/2014/chart" uri="{C3380CC4-5D6E-409C-BE32-E72D297353CC}">
                <c16:uniqueId val="{00000003-B160-4E9E-9E7D-99A79BAB1793}"/>
              </c:ext>
            </c:extLst>
          </c:dPt>
          <c:dPt>
            <c:idx val="2"/>
            <c:bubble3D val="0"/>
            <c:spPr>
              <a:solidFill>
                <a:schemeClr val="tx2">
                  <a:lumMod val="40000"/>
                  <a:lumOff val="60000"/>
                </a:schemeClr>
              </a:solidFill>
              <a:ln w="3175">
                <a:solidFill>
                  <a:sysClr val="windowText" lastClr="000000"/>
                </a:solidFill>
              </a:ln>
              <a:effectLst/>
            </c:spPr>
            <c:extLst>
              <c:ext xmlns:c16="http://schemas.microsoft.com/office/drawing/2014/chart" uri="{C3380CC4-5D6E-409C-BE32-E72D297353CC}">
                <c16:uniqueId val="{00000005-B160-4E9E-9E7D-99A79BAB1793}"/>
              </c:ext>
            </c:extLst>
          </c:dPt>
          <c:dPt>
            <c:idx val="3"/>
            <c:bubble3D val="0"/>
            <c:spPr>
              <a:solidFill>
                <a:schemeClr val="tx2">
                  <a:lumMod val="40000"/>
                  <a:lumOff val="60000"/>
                </a:schemeClr>
              </a:solidFill>
              <a:ln w="3175">
                <a:solidFill>
                  <a:sysClr val="windowText" lastClr="000000"/>
                </a:solidFill>
              </a:ln>
              <a:effectLst/>
            </c:spPr>
            <c:extLst>
              <c:ext xmlns:c16="http://schemas.microsoft.com/office/drawing/2014/chart" uri="{C3380CC4-5D6E-409C-BE32-E72D297353CC}">
                <c16:uniqueId val="{00000007-B160-4E9E-9E7D-99A79BAB1793}"/>
              </c:ext>
            </c:extLst>
          </c:dPt>
          <c:dPt>
            <c:idx val="4"/>
            <c:bubble3D val="0"/>
            <c:spPr>
              <a:solidFill>
                <a:schemeClr val="tx2">
                  <a:lumMod val="40000"/>
                  <a:lumOff val="60000"/>
                </a:schemeClr>
              </a:solidFill>
              <a:ln w="3175">
                <a:solidFill>
                  <a:sysClr val="windowText" lastClr="000000"/>
                </a:solidFill>
              </a:ln>
              <a:effectLst/>
            </c:spPr>
            <c:extLst>
              <c:ext xmlns:c16="http://schemas.microsoft.com/office/drawing/2014/chart" uri="{C3380CC4-5D6E-409C-BE32-E72D297353CC}">
                <c16:uniqueId val="{00000009-B160-4E9E-9E7D-99A79BAB1793}"/>
              </c:ext>
            </c:extLst>
          </c:dPt>
          <c:dPt>
            <c:idx val="5"/>
            <c:bubble3D val="0"/>
            <c:spPr>
              <a:solidFill>
                <a:schemeClr val="tx2">
                  <a:lumMod val="40000"/>
                  <a:lumOff val="60000"/>
                </a:schemeClr>
              </a:solidFill>
              <a:ln w="3175">
                <a:solidFill>
                  <a:sysClr val="windowText" lastClr="000000"/>
                </a:solidFill>
              </a:ln>
              <a:effectLst/>
            </c:spPr>
            <c:extLst>
              <c:ext xmlns:c16="http://schemas.microsoft.com/office/drawing/2014/chart" uri="{C3380CC4-5D6E-409C-BE32-E72D297353CC}">
                <c16:uniqueId val="{0000000B-B160-4E9E-9E7D-99A79BAB1793}"/>
              </c:ext>
            </c:extLst>
          </c:dPt>
          <c:dLbls>
            <c:dLbl>
              <c:idx val="0"/>
              <c:delete val="1"/>
              <c:extLst>
                <c:ext xmlns:c15="http://schemas.microsoft.com/office/drawing/2012/chart" uri="{CE6537A1-D6FC-4f65-9D91-7224C49458BB}"/>
                <c:ext xmlns:c16="http://schemas.microsoft.com/office/drawing/2014/chart" uri="{C3380CC4-5D6E-409C-BE32-E72D297353CC}">
                  <c16:uniqueId val="{00000001-B160-4E9E-9E7D-99A79BAB1793}"/>
                </c:ext>
              </c:extLst>
            </c:dLbl>
            <c:dLbl>
              <c:idx val="1"/>
              <c:layout>
                <c:manualLayout>
                  <c:x val="-0.12573595249985248"/>
                  <c:y val="-0.18439240822548997"/>
                </c:manualLayout>
              </c:layout>
              <c:spPr>
                <a:xfrm>
                  <a:off x="324814" y="526892"/>
                  <a:ext cx="526639" cy="571152"/>
                </a:xfrm>
                <a:noFill/>
                <a:ln>
                  <a:noFill/>
                </a:ln>
                <a:effectLst/>
              </c:spPr>
              <c:txPr>
                <a:bodyPr rot="0" wrap="square" lIns="0" tIns="0" rIns="0" bIns="0" anchor="ctr">
                  <a:noAutofit/>
                </a:bodyPr>
                <a:lstStyle/>
                <a:p>
                  <a:pPr>
                    <a:defRPr/>
                  </a:pPr>
                  <a:endParaRPr lang="en-US"/>
                </a:p>
              </c:txPr>
              <c:showLegendKey val="0"/>
              <c:showVal val="0"/>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gd name="adj1" fmla="val -111676"/>
                        <a:gd name="adj2" fmla="val 32241"/>
                      </a:avLst>
                    </a:prstGeom>
                  </c15:spPr>
                  <c15:layout>
                    <c:manualLayout>
                      <c:w val="0.15826478568025631"/>
                      <c:h val="0.26559339296123191"/>
                    </c:manualLayout>
                  </c15:layout>
                </c:ext>
                <c:ext xmlns:c16="http://schemas.microsoft.com/office/drawing/2014/chart" uri="{C3380CC4-5D6E-409C-BE32-E72D297353CC}">
                  <c16:uniqueId val="{00000003-B160-4E9E-9E7D-99A79BAB1793}"/>
                </c:ext>
              </c:extLst>
            </c:dLbl>
            <c:dLbl>
              <c:idx val="2"/>
              <c:layout>
                <c:manualLayout>
                  <c:x val="-5.0294460203815332E-3"/>
                  <c:y val="-0.20066232659832733"/>
                </c:manualLayout>
              </c:layout>
              <c:showLegendKey val="0"/>
              <c:showVal val="0"/>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B160-4E9E-9E7D-99A79BAB1793}"/>
                </c:ext>
              </c:extLst>
            </c:dLbl>
            <c:dLbl>
              <c:idx val="3"/>
              <c:layout>
                <c:manualLayout>
                  <c:x val="0.2313549129569222"/>
                  <c:y val="-0.11931273473414057"/>
                </c:manualLayout>
              </c:layout>
              <c:spPr>
                <a:noFill/>
                <a:ln>
                  <a:noFill/>
                </a:ln>
                <a:effectLst/>
              </c:spPr>
              <c:txPr>
                <a:bodyPr wrap="square" lIns="0" tIns="0" rIns="0" bIns="0" anchor="ctr">
                  <a:noAutofit/>
                </a:bodyPr>
                <a:lstStyle/>
                <a:p>
                  <a:pPr>
                    <a:defRPr/>
                  </a:pPr>
                  <a:endParaRPr lang="en-US"/>
                </a:p>
              </c:txPr>
              <c:showLegendKey val="0"/>
              <c:showVal val="0"/>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35944262649551767"/>
                      <c:h val="9.2047596984300165E-2"/>
                    </c:manualLayout>
                  </c15:layout>
                </c:ext>
                <c:ext xmlns:c16="http://schemas.microsoft.com/office/drawing/2014/chart" uri="{C3380CC4-5D6E-409C-BE32-E72D297353CC}">
                  <c16:uniqueId val="{00000007-B160-4E9E-9E7D-99A79BAB1793}"/>
                </c:ext>
              </c:extLst>
            </c:dLbl>
            <c:dLbl>
              <c:idx val="4"/>
              <c:delete val="1"/>
              <c:extLst>
                <c:ext xmlns:c15="http://schemas.microsoft.com/office/drawing/2012/chart" uri="{CE6537A1-D6FC-4f65-9D91-7224C49458BB}"/>
                <c:ext xmlns:c16="http://schemas.microsoft.com/office/drawing/2014/chart" uri="{C3380CC4-5D6E-409C-BE32-E72D297353CC}">
                  <c16:uniqueId val="{00000009-B160-4E9E-9E7D-99A79BAB1793}"/>
                </c:ext>
              </c:extLst>
            </c:dLbl>
            <c:spPr>
              <a:noFill/>
              <a:ln>
                <a:noFill/>
              </a:ln>
              <a:effectLst/>
            </c:spPr>
            <c:showLegendKey val="0"/>
            <c:showVal val="0"/>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c15:spPr>
              </c:ext>
            </c:extLst>
          </c:dLbls>
          <c:val>
            <c:numRef>
              <c:f>Dashboard!$BP$70:$BP$74</c:f>
              <c:numCache>
                <c:formatCode>_(* #,##0_);_(* \(#,##0\);_(* "-"??_);_(@_)</c:formatCode>
                <c:ptCount val="5"/>
                <c:pt idx="0">
                  <c:v>6074.127474647431</c:v>
                </c:pt>
                <c:pt idx="1">
                  <c:v>1289.3731309804823</c:v>
                </c:pt>
                <c:pt idx="2">
                  <c:v>759.55275547112319</c:v>
                </c:pt>
                <c:pt idx="3">
                  <c:v>1590.6845140948462</c:v>
                </c:pt>
                <c:pt idx="4">
                  <c:v>2434.5170741009792</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C-B160-4E9E-9E7D-99A79BAB1793}"/>
            </c:ext>
          </c:extLst>
        </c:ser>
        <c:dLbls>
          <c:showLegendKey val="0"/>
          <c:showVal val="0"/>
          <c:showCatName val="0"/>
          <c:showSerName val="0"/>
          <c:showPercent val="0"/>
          <c:showBubbleSize val="0"/>
          <c:showLeaderLines val="0"/>
        </c:dLbls>
        <c:firstSliceAng val="90"/>
        <c:holeSize val="55"/>
      </c:doughnutChart>
      <c:pieChart>
        <c:varyColors val="1"/>
        <c:ser>
          <c:idx val="0"/>
          <c:order val="1"/>
          <c:tx>
            <c:strRef>
              <c:f>Dashboard!$BR$69</c:f>
              <c:strCache>
                <c:ptCount val="1"/>
                <c:pt idx="0">
                  <c:v>PI Value</c:v>
                </c:pt>
              </c:strCache>
            </c:strRef>
          </c:tx>
          <c:dPt>
            <c:idx val="0"/>
            <c:bubble3D val="0"/>
            <c:spPr>
              <a:noFill/>
            </c:spPr>
            <c:extLst>
              <c:ext xmlns:c16="http://schemas.microsoft.com/office/drawing/2014/chart" uri="{C3380CC4-5D6E-409C-BE32-E72D297353CC}">
                <c16:uniqueId val="{0000000D-90A3-47A3-AF86-9ACA592F0970}"/>
              </c:ext>
            </c:extLst>
          </c:dPt>
          <c:dPt>
            <c:idx val="1"/>
            <c:bubble3D val="0"/>
            <c:spPr>
              <a:solidFill>
                <a:schemeClr val="tx1"/>
              </a:solidFill>
            </c:spPr>
            <c:extLst>
              <c:ext xmlns:c16="http://schemas.microsoft.com/office/drawing/2014/chart" uri="{C3380CC4-5D6E-409C-BE32-E72D297353CC}">
                <c16:uniqueId val="{0000000E-90A3-47A3-AF86-9ACA592F0970}"/>
              </c:ext>
            </c:extLst>
          </c:dPt>
          <c:dPt>
            <c:idx val="2"/>
            <c:bubble3D val="0"/>
            <c:spPr>
              <a:noFill/>
            </c:spPr>
            <c:extLst>
              <c:ext xmlns:c16="http://schemas.microsoft.com/office/drawing/2014/chart" uri="{C3380CC4-5D6E-409C-BE32-E72D297353CC}">
                <c16:uniqueId val="{0000000C-90A3-47A3-AF86-9ACA592F0970}"/>
              </c:ext>
            </c:extLst>
          </c:dPt>
          <c:val>
            <c:numRef>
              <c:f>Dashboard!$BS$70:$BS$72</c:f>
              <c:numCache>
                <c:formatCode>_(* #,##0.00_);_(* \(#,##0.00\);_(* "-"??_);_(@_)</c:formatCode>
                <c:ptCount val="3"/>
                <c:pt idx="0" formatCode="_(* #,##0_);_(* \(#,##0\);_(* &quot;-&quot;??_);_(@_)">
                  <c:v>0</c:v>
                </c:pt>
                <c:pt idx="1">
                  <c:v>97.186039594358903</c:v>
                </c:pt>
                <c:pt idx="2" formatCode="_(* #,##0_);_(* \(#,##0\);_(* &quot;-&quot;??_);_(@_)">
                  <c:v>12051.068909700503</c:v>
                </c:pt>
              </c:numCache>
            </c:numRef>
          </c:val>
          <c:extLst>
            <c:ext xmlns:c16="http://schemas.microsoft.com/office/drawing/2014/chart" uri="{C3380CC4-5D6E-409C-BE32-E72D297353CC}">
              <c16:uniqueId val="{00000012-9535-440C-989A-9C9B9BADFD8B}"/>
            </c:ext>
          </c:extLst>
        </c:ser>
        <c:dLbls>
          <c:showLegendKey val="0"/>
          <c:showVal val="0"/>
          <c:showCatName val="0"/>
          <c:showSerName val="0"/>
          <c:showPercent val="0"/>
          <c:showBubbleSize val="0"/>
          <c:showLeaderLines val="1"/>
        </c:dLbls>
        <c:firstSliceAng val="270"/>
      </c:pie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55694662516889"/>
          <c:y val="7.4700609368750448E-2"/>
          <c:w val="0.81303149235974081"/>
          <c:h val="0.92529939063124955"/>
        </c:manualLayout>
      </c:layout>
      <c:pieChart>
        <c:varyColors val="1"/>
        <c:ser>
          <c:idx val="0"/>
          <c:order val="0"/>
          <c:tx>
            <c:strRef>
              <c:f>Dashboard!$BY$69</c:f>
              <c:strCache>
                <c:ptCount val="1"/>
                <c:pt idx="0">
                  <c:v>Target PI</c:v>
                </c:pt>
              </c:strCache>
            </c:strRef>
          </c:tx>
          <c:dPt>
            <c:idx val="0"/>
            <c:bubble3D val="0"/>
            <c:spPr>
              <a:noFill/>
            </c:spPr>
            <c:extLst>
              <c:ext xmlns:c16="http://schemas.microsoft.com/office/drawing/2014/chart" uri="{C3380CC4-5D6E-409C-BE32-E72D297353CC}">
                <c16:uniqueId val="{0000000E-0572-403F-B320-004471188B24}"/>
              </c:ext>
            </c:extLst>
          </c:dPt>
          <c:dPt>
            <c:idx val="1"/>
            <c:bubble3D val="0"/>
            <c:spPr>
              <a:noFill/>
              <a:ln w="6350">
                <a:solidFill>
                  <a:srgbClr val="0000FF">
                    <a:alpha val="49804"/>
                  </a:srgbClr>
                </a:solidFill>
                <a:prstDash val="dash"/>
              </a:ln>
            </c:spPr>
            <c:extLst>
              <c:ext xmlns:c16="http://schemas.microsoft.com/office/drawing/2014/chart" uri="{C3380CC4-5D6E-409C-BE32-E72D297353CC}">
                <c16:uniqueId val="{00000010-0572-403F-B320-004471188B24}"/>
              </c:ext>
            </c:extLst>
          </c:dPt>
          <c:dPt>
            <c:idx val="2"/>
            <c:bubble3D val="0"/>
            <c:spPr>
              <a:noFill/>
            </c:spPr>
            <c:extLst>
              <c:ext xmlns:c16="http://schemas.microsoft.com/office/drawing/2014/chart" uri="{C3380CC4-5D6E-409C-BE32-E72D297353CC}">
                <c16:uniqueId val="{00000012-0572-403F-B320-004471188B24}"/>
              </c:ext>
            </c:extLst>
          </c:dPt>
          <c:val>
            <c:numRef>
              <c:f>Dashboard!$BZ$70:$BZ$72</c:f>
              <c:numCache>
                <c:formatCode>_(* #,##0.00_);_(* \(#,##0.00\);_(* "-"??_);_(@_)</c:formatCode>
                <c:ptCount val="3"/>
                <c:pt idx="0" formatCode="General">
                  <c:v>0</c:v>
                </c:pt>
                <c:pt idx="1">
                  <c:v>0</c:v>
                </c:pt>
                <c:pt idx="2">
                  <c:v>0</c:v>
                </c:pt>
              </c:numCache>
            </c:numRef>
          </c:val>
          <c:extLst>
            <c:ext xmlns:c16="http://schemas.microsoft.com/office/drawing/2014/chart" uri="{C3380CC4-5D6E-409C-BE32-E72D297353CC}">
              <c16:uniqueId val="{00000013-0572-403F-B320-004471188B24}"/>
            </c:ext>
          </c:extLst>
        </c:ser>
        <c:dLbls>
          <c:showLegendKey val="0"/>
          <c:showVal val="0"/>
          <c:showCatName val="0"/>
          <c:showSerName val="0"/>
          <c:showPercent val="0"/>
          <c:showBubbleSize val="0"/>
          <c:showLeaderLines val="1"/>
        </c:dLbls>
        <c:firstSliceAng val="270"/>
      </c:pie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55694662516889"/>
          <c:y val="7.4700609368750448E-2"/>
          <c:w val="0.81303149235974081"/>
          <c:h val="0.92529939063124955"/>
        </c:manualLayout>
      </c:layout>
      <c:pieChart>
        <c:varyColors val="1"/>
        <c:ser>
          <c:idx val="0"/>
          <c:order val="0"/>
          <c:tx>
            <c:strRef>
              <c:f>Dashboard!$BY$55</c:f>
              <c:strCache>
                <c:ptCount val="1"/>
                <c:pt idx="0">
                  <c:v>Target PI</c:v>
                </c:pt>
              </c:strCache>
            </c:strRef>
          </c:tx>
          <c:spPr>
            <a:noFill/>
            <a:ln w="6350">
              <a:noFill/>
            </a:ln>
          </c:spPr>
          <c:dPt>
            <c:idx val="0"/>
            <c:bubble3D val="0"/>
            <c:extLst>
              <c:ext xmlns:c16="http://schemas.microsoft.com/office/drawing/2014/chart" uri="{C3380CC4-5D6E-409C-BE32-E72D297353CC}">
                <c16:uniqueId val="{00000000-2111-4EDD-A10D-820CF03D6D29}"/>
              </c:ext>
            </c:extLst>
          </c:dPt>
          <c:dPt>
            <c:idx val="1"/>
            <c:bubble3D val="0"/>
            <c:spPr>
              <a:noFill/>
              <a:ln w="6350">
                <a:solidFill>
                  <a:srgbClr val="0000FF">
                    <a:alpha val="49804"/>
                  </a:srgbClr>
                </a:solidFill>
                <a:prstDash val="dash"/>
              </a:ln>
            </c:spPr>
            <c:extLst>
              <c:ext xmlns:c16="http://schemas.microsoft.com/office/drawing/2014/chart" uri="{C3380CC4-5D6E-409C-BE32-E72D297353CC}">
                <c16:uniqueId val="{00000002-2111-4EDD-A10D-820CF03D6D29}"/>
              </c:ext>
            </c:extLst>
          </c:dPt>
          <c:dPt>
            <c:idx val="2"/>
            <c:bubble3D val="0"/>
            <c:extLst>
              <c:ext xmlns:c16="http://schemas.microsoft.com/office/drawing/2014/chart" uri="{C3380CC4-5D6E-409C-BE32-E72D297353CC}">
                <c16:uniqueId val="{00000003-2111-4EDD-A10D-820CF03D6D29}"/>
              </c:ext>
            </c:extLst>
          </c:dPt>
          <c:val>
            <c:numRef>
              <c:f>Dashboard!$BZ$56:$BZ$58</c:f>
              <c:numCache>
                <c:formatCode>_(* #,##0.00_);_(* \(#,##0.00\);_(* "-"??_);_(@_)</c:formatCode>
                <c:ptCount val="3"/>
                <c:pt idx="0" formatCode="General">
                  <c:v>0</c:v>
                </c:pt>
                <c:pt idx="1">
                  <c:v>0</c:v>
                </c:pt>
                <c:pt idx="2">
                  <c:v>0</c:v>
                </c:pt>
              </c:numCache>
            </c:numRef>
          </c:val>
          <c:extLst>
            <c:ext xmlns:c16="http://schemas.microsoft.com/office/drawing/2014/chart" uri="{C3380CC4-5D6E-409C-BE32-E72D297353CC}">
              <c16:uniqueId val="{00000004-2111-4EDD-A10D-820CF03D6D29}"/>
            </c:ext>
          </c:extLst>
        </c:ser>
        <c:dLbls>
          <c:showLegendKey val="0"/>
          <c:showVal val="0"/>
          <c:showCatName val="0"/>
          <c:showSerName val="0"/>
          <c:showPercent val="0"/>
          <c:showBubbleSize val="0"/>
          <c:showLeaderLines val="1"/>
        </c:dLbls>
        <c:firstSliceAng val="270"/>
      </c:pie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55694662516889"/>
          <c:y val="7.4700609368750448E-2"/>
          <c:w val="0.81303149235974081"/>
          <c:h val="0.92529939063124955"/>
        </c:manualLayout>
      </c:layout>
      <c:doughnutChart>
        <c:varyColors val="1"/>
        <c:ser>
          <c:idx val="2"/>
          <c:order val="0"/>
          <c:tx>
            <c:strRef>
              <c:f>#REF!</c:f>
              <c:strCache>
                <c:ptCount val="1"/>
                <c:pt idx="0">
                  <c:v>#REF!</c:v>
                </c:pt>
              </c:strCache>
              <c:extLst xmlns:c15="http://schemas.microsoft.com/office/drawing/2012/chart"/>
            </c:strRef>
          </c:tx>
          <c:spPr>
            <a:solidFill>
              <a:schemeClr val="tx2">
                <a:lumMod val="40000"/>
                <a:lumOff val="60000"/>
              </a:schemeClr>
            </a:solidFill>
            <a:ln w="3175">
              <a:solidFill>
                <a:sysClr val="windowText" lastClr="000000"/>
              </a:solidFill>
            </a:ln>
          </c:spPr>
          <c:dPt>
            <c:idx val="0"/>
            <c:bubble3D val="0"/>
            <c:spPr>
              <a:noFill/>
              <a:ln w="3175">
                <a:noFill/>
              </a:ln>
              <a:effectLst/>
            </c:spPr>
            <c:extLst>
              <c:ext xmlns:c16="http://schemas.microsoft.com/office/drawing/2014/chart" uri="{C3380CC4-5D6E-409C-BE32-E72D297353CC}">
                <c16:uniqueId val="{00000001-0651-43D9-B745-45544D6505EE}"/>
              </c:ext>
            </c:extLst>
          </c:dPt>
          <c:dPt>
            <c:idx val="1"/>
            <c:bubble3D val="0"/>
            <c:spPr>
              <a:solidFill>
                <a:schemeClr val="tx2">
                  <a:lumMod val="40000"/>
                  <a:lumOff val="60000"/>
                </a:schemeClr>
              </a:solidFill>
              <a:ln w="3175">
                <a:solidFill>
                  <a:sysClr val="windowText" lastClr="000000"/>
                </a:solidFill>
              </a:ln>
              <a:effectLst/>
            </c:spPr>
            <c:extLst>
              <c:ext xmlns:c16="http://schemas.microsoft.com/office/drawing/2014/chart" uri="{C3380CC4-5D6E-409C-BE32-E72D297353CC}">
                <c16:uniqueId val="{00000003-0651-43D9-B745-45544D6505EE}"/>
              </c:ext>
            </c:extLst>
          </c:dPt>
          <c:dPt>
            <c:idx val="2"/>
            <c:bubble3D val="0"/>
            <c:spPr>
              <a:solidFill>
                <a:schemeClr val="tx2">
                  <a:lumMod val="40000"/>
                  <a:lumOff val="60000"/>
                </a:schemeClr>
              </a:solidFill>
              <a:ln w="3175">
                <a:solidFill>
                  <a:sysClr val="windowText" lastClr="000000"/>
                </a:solidFill>
              </a:ln>
              <a:effectLst/>
            </c:spPr>
            <c:extLst>
              <c:ext xmlns:c16="http://schemas.microsoft.com/office/drawing/2014/chart" uri="{C3380CC4-5D6E-409C-BE32-E72D297353CC}">
                <c16:uniqueId val="{00000005-0651-43D9-B745-45544D6505EE}"/>
              </c:ext>
            </c:extLst>
          </c:dPt>
          <c:dPt>
            <c:idx val="3"/>
            <c:bubble3D val="0"/>
            <c:spPr>
              <a:solidFill>
                <a:schemeClr val="tx2">
                  <a:lumMod val="40000"/>
                  <a:lumOff val="60000"/>
                </a:schemeClr>
              </a:solidFill>
              <a:ln w="3175">
                <a:solidFill>
                  <a:sysClr val="windowText" lastClr="000000"/>
                </a:solidFill>
              </a:ln>
              <a:effectLst/>
            </c:spPr>
            <c:extLst>
              <c:ext xmlns:c16="http://schemas.microsoft.com/office/drawing/2014/chart" uri="{C3380CC4-5D6E-409C-BE32-E72D297353CC}">
                <c16:uniqueId val="{00000007-0651-43D9-B745-45544D6505EE}"/>
              </c:ext>
            </c:extLst>
          </c:dPt>
          <c:dPt>
            <c:idx val="4"/>
            <c:bubble3D val="0"/>
            <c:spPr>
              <a:solidFill>
                <a:schemeClr val="tx2">
                  <a:lumMod val="40000"/>
                  <a:lumOff val="60000"/>
                </a:schemeClr>
              </a:solidFill>
              <a:ln w="3175">
                <a:solidFill>
                  <a:sysClr val="windowText" lastClr="000000"/>
                </a:solidFill>
              </a:ln>
              <a:effectLst/>
            </c:spPr>
            <c:extLst>
              <c:ext xmlns:c16="http://schemas.microsoft.com/office/drawing/2014/chart" uri="{C3380CC4-5D6E-409C-BE32-E72D297353CC}">
                <c16:uniqueId val="{00000009-0651-43D9-B745-45544D6505EE}"/>
              </c:ext>
            </c:extLst>
          </c:dPt>
          <c:dPt>
            <c:idx val="5"/>
            <c:bubble3D val="0"/>
            <c:spPr>
              <a:solidFill>
                <a:schemeClr val="tx2">
                  <a:lumMod val="40000"/>
                  <a:lumOff val="60000"/>
                </a:schemeClr>
              </a:solidFill>
              <a:ln w="3175">
                <a:solidFill>
                  <a:sysClr val="windowText" lastClr="000000"/>
                </a:solidFill>
              </a:ln>
              <a:effectLst/>
            </c:spPr>
            <c:extLst>
              <c:ext xmlns:c16="http://schemas.microsoft.com/office/drawing/2014/chart" uri="{C3380CC4-5D6E-409C-BE32-E72D297353CC}">
                <c16:uniqueId val="{0000000B-0651-43D9-B745-45544D6505EE}"/>
              </c:ext>
            </c:extLst>
          </c:dPt>
          <c:dLbls>
            <c:dLbl>
              <c:idx val="0"/>
              <c:delete val="1"/>
              <c:extLst>
                <c:ext xmlns:c15="http://schemas.microsoft.com/office/drawing/2012/chart" uri="{CE6537A1-D6FC-4f65-9D91-7224C49458BB}"/>
                <c:ext xmlns:c16="http://schemas.microsoft.com/office/drawing/2014/chart" uri="{C3380CC4-5D6E-409C-BE32-E72D297353CC}">
                  <c16:uniqueId val="{00000001-0651-43D9-B745-45544D6505EE}"/>
                </c:ext>
              </c:extLst>
            </c:dLbl>
            <c:dLbl>
              <c:idx val="1"/>
              <c:layout>
                <c:manualLayout>
                  <c:x val="-0.12573595249985248"/>
                  <c:y val="-0.18439240822548997"/>
                </c:manualLayout>
              </c:layout>
              <c:spPr>
                <a:xfrm>
                  <a:off x="324814" y="526892"/>
                  <a:ext cx="526639" cy="571152"/>
                </a:xfrm>
                <a:noFill/>
                <a:ln>
                  <a:noFill/>
                </a:ln>
                <a:effectLst/>
              </c:spPr>
              <c:txPr>
                <a:bodyPr rot="0" wrap="square" lIns="0" tIns="0" rIns="0" bIns="0" anchor="ctr">
                  <a:noAutofit/>
                </a:bodyPr>
                <a:lstStyle/>
                <a:p>
                  <a:pPr>
                    <a:defRPr/>
                  </a:pPr>
                  <a:endParaRPr lang="en-US"/>
                </a:p>
              </c:txPr>
              <c:showLegendKey val="0"/>
              <c:showVal val="0"/>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gd name="adj1" fmla="val -111676"/>
                        <a:gd name="adj2" fmla="val 32241"/>
                      </a:avLst>
                    </a:prstGeom>
                  </c15:spPr>
                  <c15:layout>
                    <c:manualLayout>
                      <c:w val="0.15826478568025631"/>
                      <c:h val="0.26559339296123191"/>
                    </c:manualLayout>
                  </c15:layout>
                </c:ext>
                <c:ext xmlns:c16="http://schemas.microsoft.com/office/drawing/2014/chart" uri="{C3380CC4-5D6E-409C-BE32-E72D297353CC}">
                  <c16:uniqueId val="{00000003-0651-43D9-B745-45544D6505EE}"/>
                </c:ext>
              </c:extLst>
            </c:dLbl>
            <c:dLbl>
              <c:idx val="2"/>
              <c:layout>
                <c:manualLayout>
                  <c:x val="-5.0294460203815332E-3"/>
                  <c:y val="-0.20066232659832733"/>
                </c:manualLayout>
              </c:layout>
              <c:showLegendKey val="0"/>
              <c:showVal val="0"/>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0651-43D9-B745-45544D6505EE}"/>
                </c:ext>
              </c:extLst>
            </c:dLbl>
            <c:dLbl>
              <c:idx val="3"/>
              <c:layout>
                <c:manualLayout>
                  <c:x val="0.2313549129569222"/>
                  <c:y val="-0.11931273473414057"/>
                </c:manualLayout>
              </c:layout>
              <c:spPr>
                <a:noFill/>
                <a:ln>
                  <a:noFill/>
                </a:ln>
                <a:effectLst/>
              </c:spPr>
              <c:txPr>
                <a:bodyPr wrap="square" lIns="0" tIns="0" rIns="0" bIns="0" anchor="ctr">
                  <a:noAutofit/>
                </a:bodyPr>
                <a:lstStyle/>
                <a:p>
                  <a:pPr>
                    <a:defRPr/>
                  </a:pPr>
                  <a:endParaRPr lang="en-US"/>
                </a:p>
              </c:txPr>
              <c:showLegendKey val="0"/>
              <c:showVal val="0"/>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35944262649551767"/>
                      <c:h val="9.2047596984300165E-2"/>
                    </c:manualLayout>
                  </c15:layout>
                </c:ext>
                <c:ext xmlns:c16="http://schemas.microsoft.com/office/drawing/2014/chart" uri="{C3380CC4-5D6E-409C-BE32-E72D297353CC}">
                  <c16:uniqueId val="{00000007-0651-43D9-B745-45544D6505EE}"/>
                </c:ext>
              </c:extLst>
            </c:dLbl>
            <c:dLbl>
              <c:idx val="4"/>
              <c:delete val="1"/>
              <c:extLst>
                <c:ext xmlns:c15="http://schemas.microsoft.com/office/drawing/2012/chart" uri="{CE6537A1-D6FC-4f65-9D91-7224C49458BB}"/>
                <c:ext xmlns:c16="http://schemas.microsoft.com/office/drawing/2014/chart" uri="{C3380CC4-5D6E-409C-BE32-E72D297353CC}">
                  <c16:uniqueId val="{00000009-0651-43D9-B745-45544D6505EE}"/>
                </c:ext>
              </c:extLst>
            </c:dLbl>
            <c:spPr>
              <a:noFill/>
              <a:ln>
                <a:noFill/>
              </a:ln>
              <a:effectLst/>
            </c:spPr>
            <c:showLegendKey val="0"/>
            <c:showVal val="0"/>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c15:spPr>
              </c:ext>
            </c:extLst>
          </c:dLbls>
          <c:val>
            <c:numRef>
              <c:f>Dashboard!$BP$37:$BP$41</c:f>
              <c:numCache>
                <c:formatCode>_(* #,##0.0_);_(* \(#,##0.0\);_(* "-"??_);_(@_)</c:formatCode>
                <c:ptCount val="5"/>
                <c:pt idx="0">
                  <c:v>125.15100211248117</c:v>
                </c:pt>
                <c:pt idx="1">
                  <c:v>29.480551398162277</c:v>
                </c:pt>
                <c:pt idx="2">
                  <c:v>15.908823434416718</c:v>
                </c:pt>
                <c:pt idx="3">
                  <c:v>30.842317024915928</c:v>
                </c:pt>
                <c:pt idx="4">
                  <c:v>48.919310254986243</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C-0651-43D9-B745-45544D6505EE}"/>
            </c:ext>
          </c:extLst>
        </c:ser>
        <c:dLbls>
          <c:showLegendKey val="0"/>
          <c:showVal val="0"/>
          <c:showCatName val="0"/>
          <c:showSerName val="0"/>
          <c:showPercent val="0"/>
          <c:showBubbleSize val="0"/>
          <c:showLeaderLines val="0"/>
        </c:dLbls>
        <c:firstSliceAng val="90"/>
        <c:holeSize val="55"/>
      </c:doughnutChart>
      <c:pieChart>
        <c:varyColors val="1"/>
        <c:ser>
          <c:idx val="0"/>
          <c:order val="1"/>
          <c:tx>
            <c:strRef>
              <c:f>Dashboard!$BR$36</c:f>
              <c:strCache>
                <c:ptCount val="1"/>
                <c:pt idx="0">
                  <c:v>PI Value</c:v>
                </c:pt>
              </c:strCache>
            </c:strRef>
          </c:tx>
          <c:dPt>
            <c:idx val="0"/>
            <c:bubble3D val="0"/>
            <c:spPr>
              <a:noFill/>
            </c:spPr>
            <c:extLst>
              <c:ext xmlns:c16="http://schemas.microsoft.com/office/drawing/2014/chart" uri="{C3380CC4-5D6E-409C-BE32-E72D297353CC}">
                <c16:uniqueId val="{0000000D-76A6-46F5-B345-639902352A9A}"/>
              </c:ext>
            </c:extLst>
          </c:dPt>
          <c:dPt>
            <c:idx val="1"/>
            <c:bubble3D val="0"/>
            <c:spPr>
              <a:solidFill>
                <a:schemeClr val="tx1"/>
              </a:solidFill>
            </c:spPr>
            <c:extLst>
              <c:ext xmlns:c16="http://schemas.microsoft.com/office/drawing/2014/chart" uri="{C3380CC4-5D6E-409C-BE32-E72D297353CC}">
                <c16:uniqueId val="{0000000E-76A6-46F5-B345-639902352A9A}"/>
              </c:ext>
            </c:extLst>
          </c:dPt>
          <c:dPt>
            <c:idx val="2"/>
            <c:bubble3D val="0"/>
            <c:spPr>
              <a:noFill/>
            </c:spPr>
            <c:extLst>
              <c:ext xmlns:c16="http://schemas.microsoft.com/office/drawing/2014/chart" uri="{C3380CC4-5D6E-409C-BE32-E72D297353CC}">
                <c16:uniqueId val="{0000000C-76A6-46F5-B345-639902352A9A}"/>
              </c:ext>
            </c:extLst>
          </c:dPt>
          <c:val>
            <c:numRef>
              <c:f>Dashboard!$BS$37:$BS$39</c:f>
              <c:numCache>
                <c:formatCode>_(* #,##0.00_);_(* \(#,##0.00\);_(* "-"??_);_(@_)</c:formatCode>
                <c:ptCount val="3"/>
                <c:pt idx="0" formatCode="0.0">
                  <c:v>0</c:v>
                </c:pt>
                <c:pt idx="1">
                  <c:v>2.0024160337996988</c:v>
                </c:pt>
                <c:pt idx="2">
                  <c:v>248.29958819116263</c:v>
                </c:pt>
              </c:numCache>
            </c:numRef>
          </c:val>
          <c:extLst>
            <c:ext xmlns:c16="http://schemas.microsoft.com/office/drawing/2014/chart" uri="{C3380CC4-5D6E-409C-BE32-E72D297353CC}">
              <c16:uniqueId val="{00000012-8C42-43B5-9674-6F12C1275EE6}"/>
            </c:ext>
          </c:extLst>
        </c:ser>
        <c:dLbls>
          <c:showLegendKey val="0"/>
          <c:showVal val="0"/>
          <c:showCatName val="0"/>
          <c:showSerName val="0"/>
          <c:showPercent val="0"/>
          <c:showBubbleSize val="0"/>
          <c:showLeaderLines val="1"/>
        </c:dLbls>
        <c:firstSliceAng val="270"/>
      </c:pie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55694662516889"/>
          <c:y val="7.4700609368750448E-2"/>
          <c:w val="0.81303149235974081"/>
          <c:h val="0.92529939063124955"/>
        </c:manualLayout>
      </c:layout>
      <c:doughnutChart>
        <c:varyColors val="1"/>
        <c:ser>
          <c:idx val="2"/>
          <c:order val="0"/>
          <c:tx>
            <c:strRef>
              <c:f>Dashboard!$BO$43</c:f>
              <c:strCache>
                <c:ptCount val="1"/>
                <c:pt idx="0">
                  <c:v>Unit Apparent Losses</c:v>
                </c:pt>
              </c:strCache>
            </c:strRef>
          </c:tx>
          <c:spPr>
            <a:solidFill>
              <a:schemeClr val="tx2">
                <a:lumMod val="40000"/>
                <a:lumOff val="60000"/>
              </a:schemeClr>
            </a:solidFill>
            <a:ln w="3175">
              <a:solidFill>
                <a:sysClr val="windowText" lastClr="000000"/>
              </a:solidFill>
            </a:ln>
          </c:spPr>
          <c:dPt>
            <c:idx val="0"/>
            <c:bubble3D val="0"/>
            <c:spPr>
              <a:noFill/>
              <a:ln w="3175">
                <a:noFill/>
              </a:ln>
              <a:effectLst/>
            </c:spPr>
            <c:extLst>
              <c:ext xmlns:c16="http://schemas.microsoft.com/office/drawing/2014/chart" uri="{C3380CC4-5D6E-409C-BE32-E72D297353CC}">
                <c16:uniqueId val="{00000001-FE2B-46C3-AC7F-32E2AE2B86F1}"/>
              </c:ext>
            </c:extLst>
          </c:dPt>
          <c:dPt>
            <c:idx val="1"/>
            <c:bubble3D val="0"/>
            <c:spPr>
              <a:solidFill>
                <a:schemeClr val="tx2">
                  <a:lumMod val="40000"/>
                  <a:lumOff val="60000"/>
                </a:schemeClr>
              </a:solidFill>
              <a:ln w="3175">
                <a:solidFill>
                  <a:sysClr val="windowText" lastClr="000000"/>
                </a:solidFill>
              </a:ln>
              <a:effectLst/>
            </c:spPr>
            <c:extLst>
              <c:ext xmlns:c16="http://schemas.microsoft.com/office/drawing/2014/chart" uri="{C3380CC4-5D6E-409C-BE32-E72D297353CC}">
                <c16:uniqueId val="{00000003-FE2B-46C3-AC7F-32E2AE2B86F1}"/>
              </c:ext>
            </c:extLst>
          </c:dPt>
          <c:dPt>
            <c:idx val="2"/>
            <c:bubble3D val="0"/>
            <c:spPr>
              <a:solidFill>
                <a:schemeClr val="tx2">
                  <a:lumMod val="40000"/>
                  <a:lumOff val="60000"/>
                </a:schemeClr>
              </a:solidFill>
              <a:ln w="3175">
                <a:solidFill>
                  <a:sysClr val="windowText" lastClr="000000"/>
                </a:solidFill>
              </a:ln>
              <a:effectLst/>
            </c:spPr>
            <c:extLst>
              <c:ext xmlns:c16="http://schemas.microsoft.com/office/drawing/2014/chart" uri="{C3380CC4-5D6E-409C-BE32-E72D297353CC}">
                <c16:uniqueId val="{00000005-FE2B-46C3-AC7F-32E2AE2B86F1}"/>
              </c:ext>
            </c:extLst>
          </c:dPt>
          <c:dPt>
            <c:idx val="3"/>
            <c:bubble3D val="0"/>
            <c:spPr>
              <a:solidFill>
                <a:schemeClr val="tx2">
                  <a:lumMod val="40000"/>
                  <a:lumOff val="60000"/>
                </a:schemeClr>
              </a:solidFill>
              <a:ln w="3175">
                <a:solidFill>
                  <a:sysClr val="windowText" lastClr="000000"/>
                </a:solidFill>
              </a:ln>
              <a:effectLst/>
            </c:spPr>
            <c:extLst>
              <c:ext xmlns:c16="http://schemas.microsoft.com/office/drawing/2014/chart" uri="{C3380CC4-5D6E-409C-BE32-E72D297353CC}">
                <c16:uniqueId val="{00000007-FE2B-46C3-AC7F-32E2AE2B86F1}"/>
              </c:ext>
            </c:extLst>
          </c:dPt>
          <c:dPt>
            <c:idx val="4"/>
            <c:bubble3D val="0"/>
            <c:spPr>
              <a:solidFill>
                <a:schemeClr val="tx2">
                  <a:lumMod val="40000"/>
                  <a:lumOff val="60000"/>
                </a:schemeClr>
              </a:solidFill>
              <a:ln w="3175">
                <a:solidFill>
                  <a:sysClr val="windowText" lastClr="000000"/>
                </a:solidFill>
              </a:ln>
              <a:effectLst/>
            </c:spPr>
            <c:extLst>
              <c:ext xmlns:c16="http://schemas.microsoft.com/office/drawing/2014/chart" uri="{C3380CC4-5D6E-409C-BE32-E72D297353CC}">
                <c16:uniqueId val="{00000009-FE2B-46C3-AC7F-32E2AE2B86F1}"/>
              </c:ext>
            </c:extLst>
          </c:dPt>
          <c:dPt>
            <c:idx val="5"/>
            <c:bubble3D val="0"/>
            <c:spPr>
              <a:solidFill>
                <a:schemeClr val="tx2">
                  <a:lumMod val="40000"/>
                  <a:lumOff val="60000"/>
                </a:schemeClr>
              </a:solidFill>
              <a:ln w="3175">
                <a:solidFill>
                  <a:sysClr val="windowText" lastClr="000000"/>
                </a:solidFill>
              </a:ln>
              <a:effectLst/>
            </c:spPr>
            <c:extLst>
              <c:ext xmlns:c16="http://schemas.microsoft.com/office/drawing/2014/chart" uri="{C3380CC4-5D6E-409C-BE32-E72D297353CC}">
                <c16:uniqueId val="{0000000B-FE2B-46C3-AC7F-32E2AE2B86F1}"/>
              </c:ext>
            </c:extLst>
          </c:dPt>
          <c:dLbls>
            <c:dLbl>
              <c:idx val="0"/>
              <c:delete val="1"/>
              <c:extLst>
                <c:ext xmlns:c15="http://schemas.microsoft.com/office/drawing/2012/chart" uri="{CE6537A1-D6FC-4f65-9D91-7224C49458BB}"/>
                <c:ext xmlns:c16="http://schemas.microsoft.com/office/drawing/2014/chart" uri="{C3380CC4-5D6E-409C-BE32-E72D297353CC}">
                  <c16:uniqueId val="{00000001-FE2B-46C3-AC7F-32E2AE2B86F1}"/>
                </c:ext>
              </c:extLst>
            </c:dLbl>
            <c:dLbl>
              <c:idx val="1"/>
              <c:layout>
                <c:manualLayout>
                  <c:x val="-0.12573595249985248"/>
                  <c:y val="-0.18439240822548997"/>
                </c:manualLayout>
              </c:layout>
              <c:spPr>
                <a:xfrm>
                  <a:off x="324814" y="526892"/>
                  <a:ext cx="526639" cy="571152"/>
                </a:xfrm>
                <a:noFill/>
                <a:ln>
                  <a:noFill/>
                </a:ln>
                <a:effectLst/>
              </c:spPr>
              <c:txPr>
                <a:bodyPr rot="0" wrap="square" lIns="0" tIns="0" rIns="0" bIns="0" anchor="ctr">
                  <a:noAutofit/>
                </a:bodyPr>
                <a:lstStyle/>
                <a:p>
                  <a:pPr>
                    <a:defRPr/>
                  </a:pPr>
                  <a:endParaRPr lang="en-US"/>
                </a:p>
              </c:txPr>
              <c:showLegendKey val="0"/>
              <c:showVal val="0"/>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gd name="adj1" fmla="val -111676"/>
                        <a:gd name="adj2" fmla="val 32241"/>
                      </a:avLst>
                    </a:prstGeom>
                  </c15:spPr>
                  <c15:layout>
                    <c:manualLayout>
                      <c:w val="0.15826478568025631"/>
                      <c:h val="0.26559339296123191"/>
                    </c:manualLayout>
                  </c15:layout>
                </c:ext>
                <c:ext xmlns:c16="http://schemas.microsoft.com/office/drawing/2014/chart" uri="{C3380CC4-5D6E-409C-BE32-E72D297353CC}">
                  <c16:uniqueId val="{00000003-FE2B-46C3-AC7F-32E2AE2B86F1}"/>
                </c:ext>
              </c:extLst>
            </c:dLbl>
            <c:dLbl>
              <c:idx val="2"/>
              <c:layout>
                <c:manualLayout>
                  <c:x val="-5.0294460203815332E-3"/>
                  <c:y val="-0.20066232659832733"/>
                </c:manualLayout>
              </c:layout>
              <c:showLegendKey val="0"/>
              <c:showVal val="0"/>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FE2B-46C3-AC7F-32E2AE2B86F1}"/>
                </c:ext>
              </c:extLst>
            </c:dLbl>
            <c:dLbl>
              <c:idx val="3"/>
              <c:layout>
                <c:manualLayout>
                  <c:x val="0.2313549129569222"/>
                  <c:y val="-0.11931273473414057"/>
                </c:manualLayout>
              </c:layout>
              <c:spPr>
                <a:noFill/>
                <a:ln>
                  <a:noFill/>
                </a:ln>
                <a:effectLst/>
              </c:spPr>
              <c:txPr>
                <a:bodyPr wrap="square" lIns="0" tIns="0" rIns="0" bIns="0" anchor="ctr">
                  <a:noAutofit/>
                </a:bodyPr>
                <a:lstStyle/>
                <a:p>
                  <a:pPr>
                    <a:defRPr/>
                  </a:pPr>
                  <a:endParaRPr lang="en-US"/>
                </a:p>
              </c:txPr>
              <c:showLegendKey val="0"/>
              <c:showVal val="0"/>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35944262649551767"/>
                      <c:h val="9.2047596984300165E-2"/>
                    </c:manualLayout>
                  </c15:layout>
                </c:ext>
                <c:ext xmlns:c16="http://schemas.microsoft.com/office/drawing/2014/chart" uri="{C3380CC4-5D6E-409C-BE32-E72D297353CC}">
                  <c16:uniqueId val="{00000007-FE2B-46C3-AC7F-32E2AE2B86F1}"/>
                </c:ext>
              </c:extLst>
            </c:dLbl>
            <c:dLbl>
              <c:idx val="4"/>
              <c:delete val="1"/>
              <c:extLst>
                <c:ext xmlns:c15="http://schemas.microsoft.com/office/drawing/2012/chart" uri="{CE6537A1-D6FC-4f65-9D91-7224C49458BB}"/>
                <c:ext xmlns:c16="http://schemas.microsoft.com/office/drawing/2014/chart" uri="{C3380CC4-5D6E-409C-BE32-E72D297353CC}">
                  <c16:uniqueId val="{00000009-FE2B-46C3-AC7F-32E2AE2B86F1}"/>
                </c:ext>
              </c:extLst>
            </c:dLbl>
            <c:spPr>
              <a:noFill/>
              <a:ln>
                <a:noFill/>
              </a:ln>
              <a:effectLst/>
            </c:spPr>
            <c:showLegendKey val="0"/>
            <c:showVal val="0"/>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c15:spPr>
              </c:ext>
            </c:extLst>
          </c:dLbls>
          <c:val>
            <c:numRef>
              <c:f>Dashboard!$BP$44:$BP$48</c:f>
              <c:numCache>
                <c:formatCode>_(* #,##0.0_);_(* \(#,##0.0\);_(* "-"??_);_(@_)</c:formatCode>
                <c:ptCount val="5"/>
                <c:pt idx="0">
                  <c:v>16.320999291962284</c:v>
                </c:pt>
                <c:pt idx="1">
                  <c:v>2.7528558495753783</c:v>
                </c:pt>
                <c:pt idx="2">
                  <c:v>2.5474471374368308</c:v>
                </c:pt>
                <c:pt idx="3">
                  <c:v>4.0544051080008483</c:v>
                </c:pt>
                <c:pt idx="4">
                  <c:v>6.9662911969492267</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C-FE2B-46C3-AC7F-32E2AE2B86F1}"/>
            </c:ext>
          </c:extLst>
        </c:ser>
        <c:dLbls>
          <c:showLegendKey val="0"/>
          <c:showVal val="0"/>
          <c:showCatName val="0"/>
          <c:showSerName val="0"/>
          <c:showPercent val="0"/>
          <c:showBubbleSize val="0"/>
          <c:showLeaderLines val="0"/>
        </c:dLbls>
        <c:firstSliceAng val="90"/>
        <c:holeSize val="55"/>
      </c:doughnutChart>
      <c:pieChart>
        <c:varyColors val="1"/>
        <c:ser>
          <c:idx val="0"/>
          <c:order val="1"/>
          <c:tx>
            <c:strRef>
              <c:f>Dashboard!$BR$43</c:f>
              <c:strCache>
                <c:ptCount val="1"/>
                <c:pt idx="0">
                  <c:v>PI Value</c:v>
                </c:pt>
              </c:strCache>
            </c:strRef>
          </c:tx>
          <c:dPt>
            <c:idx val="0"/>
            <c:bubble3D val="0"/>
            <c:spPr>
              <a:noFill/>
            </c:spPr>
            <c:extLst>
              <c:ext xmlns:c16="http://schemas.microsoft.com/office/drawing/2014/chart" uri="{C3380CC4-5D6E-409C-BE32-E72D297353CC}">
                <c16:uniqueId val="{0000000D-0F1F-4FEF-9D3B-03E46F782DA6}"/>
              </c:ext>
            </c:extLst>
          </c:dPt>
          <c:dPt>
            <c:idx val="1"/>
            <c:bubble3D val="0"/>
            <c:spPr>
              <a:solidFill>
                <a:schemeClr val="tx1"/>
              </a:solidFill>
            </c:spPr>
            <c:extLst>
              <c:ext xmlns:c16="http://schemas.microsoft.com/office/drawing/2014/chart" uri="{C3380CC4-5D6E-409C-BE32-E72D297353CC}">
                <c16:uniqueId val="{0000000E-0F1F-4FEF-9D3B-03E46F782DA6}"/>
              </c:ext>
            </c:extLst>
          </c:dPt>
          <c:dPt>
            <c:idx val="2"/>
            <c:bubble3D val="0"/>
            <c:spPr>
              <a:noFill/>
            </c:spPr>
            <c:extLst>
              <c:ext xmlns:c16="http://schemas.microsoft.com/office/drawing/2014/chart" uri="{C3380CC4-5D6E-409C-BE32-E72D297353CC}">
                <c16:uniqueId val="{0000000C-0F1F-4FEF-9D3B-03E46F782DA6}"/>
              </c:ext>
            </c:extLst>
          </c:dPt>
          <c:val>
            <c:numRef>
              <c:f>Dashboard!$BS$44:$BS$46</c:f>
              <c:numCache>
                <c:formatCode>_(* #,##0.00_);_(* \(#,##0.00\);_(* "-"??_);_(@_)</c:formatCode>
                <c:ptCount val="3"/>
                <c:pt idx="0" formatCode="0.0">
                  <c:v>0</c:v>
                </c:pt>
                <c:pt idx="1">
                  <c:v>0.26113598867139654</c:v>
                </c:pt>
                <c:pt idx="2">
                  <c:v>32.38086259525317</c:v>
                </c:pt>
              </c:numCache>
            </c:numRef>
          </c:val>
          <c:extLst>
            <c:ext xmlns:c16="http://schemas.microsoft.com/office/drawing/2014/chart" uri="{C3380CC4-5D6E-409C-BE32-E72D297353CC}">
              <c16:uniqueId val="{00000012-15F7-4D74-9E5E-4B3C911D8906}"/>
            </c:ext>
          </c:extLst>
        </c:ser>
        <c:dLbls>
          <c:showLegendKey val="0"/>
          <c:showVal val="0"/>
          <c:showCatName val="0"/>
          <c:showSerName val="0"/>
          <c:showPercent val="0"/>
          <c:showBubbleSize val="0"/>
          <c:showLeaderLines val="1"/>
        </c:dLbls>
        <c:firstSliceAng val="270"/>
      </c:pie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55694662516889"/>
          <c:y val="7.4700609368750448E-2"/>
          <c:w val="0.81303149235974081"/>
          <c:h val="0.92529939063124955"/>
        </c:manualLayout>
      </c:layout>
      <c:pieChart>
        <c:varyColors val="1"/>
        <c:ser>
          <c:idx val="0"/>
          <c:order val="0"/>
          <c:tx>
            <c:strRef>
              <c:f>Dashboard!$BY$43</c:f>
              <c:strCache>
                <c:ptCount val="1"/>
                <c:pt idx="0">
                  <c:v>Target PI</c:v>
                </c:pt>
              </c:strCache>
            </c:strRef>
          </c:tx>
          <c:dPt>
            <c:idx val="0"/>
            <c:bubble3D val="0"/>
            <c:spPr>
              <a:noFill/>
            </c:spPr>
            <c:extLst>
              <c:ext xmlns:c16="http://schemas.microsoft.com/office/drawing/2014/chart" uri="{C3380CC4-5D6E-409C-BE32-E72D297353CC}">
                <c16:uniqueId val="{0000000E-03F7-403D-8AB2-A400449D3439}"/>
              </c:ext>
            </c:extLst>
          </c:dPt>
          <c:dPt>
            <c:idx val="1"/>
            <c:bubble3D val="0"/>
            <c:spPr>
              <a:noFill/>
              <a:ln w="6350">
                <a:solidFill>
                  <a:srgbClr val="0000FF">
                    <a:alpha val="49804"/>
                  </a:srgbClr>
                </a:solidFill>
                <a:prstDash val="dash"/>
              </a:ln>
            </c:spPr>
            <c:extLst>
              <c:ext xmlns:c16="http://schemas.microsoft.com/office/drawing/2014/chart" uri="{C3380CC4-5D6E-409C-BE32-E72D297353CC}">
                <c16:uniqueId val="{00000010-03F7-403D-8AB2-A400449D3439}"/>
              </c:ext>
            </c:extLst>
          </c:dPt>
          <c:dPt>
            <c:idx val="2"/>
            <c:bubble3D val="0"/>
            <c:spPr>
              <a:noFill/>
            </c:spPr>
            <c:extLst>
              <c:ext xmlns:c16="http://schemas.microsoft.com/office/drawing/2014/chart" uri="{C3380CC4-5D6E-409C-BE32-E72D297353CC}">
                <c16:uniqueId val="{00000012-03F7-403D-8AB2-A400449D3439}"/>
              </c:ext>
            </c:extLst>
          </c:dPt>
          <c:val>
            <c:numRef>
              <c:f>Dashboard!$BZ$44:$BZ$46</c:f>
              <c:numCache>
                <c:formatCode>_(* #,##0.00_);_(* \(#,##0.00\);_(* "-"??_);_(@_)</c:formatCode>
                <c:ptCount val="3"/>
                <c:pt idx="0" formatCode="General">
                  <c:v>0</c:v>
                </c:pt>
                <c:pt idx="1">
                  <c:v>0</c:v>
                </c:pt>
                <c:pt idx="2">
                  <c:v>0</c:v>
                </c:pt>
              </c:numCache>
            </c:numRef>
          </c:val>
          <c:extLst>
            <c:ext xmlns:c16="http://schemas.microsoft.com/office/drawing/2014/chart" uri="{C3380CC4-5D6E-409C-BE32-E72D297353CC}">
              <c16:uniqueId val="{00000013-03F7-403D-8AB2-A400449D3439}"/>
            </c:ext>
          </c:extLst>
        </c:ser>
        <c:dLbls>
          <c:showLegendKey val="0"/>
          <c:showVal val="0"/>
          <c:showCatName val="0"/>
          <c:showSerName val="0"/>
          <c:showPercent val="0"/>
          <c:showBubbleSize val="0"/>
          <c:showLeaderLines val="1"/>
        </c:dLbls>
        <c:firstSliceAng val="270"/>
      </c:pie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55694662516889"/>
          <c:y val="7.4700609368750448E-2"/>
          <c:w val="0.81303149235974081"/>
          <c:h val="0.92529939063124955"/>
        </c:manualLayout>
      </c:layout>
      <c:pieChart>
        <c:varyColors val="1"/>
        <c:ser>
          <c:idx val="0"/>
          <c:order val="0"/>
          <c:tx>
            <c:strRef>
              <c:f>Dashboard!$BY$36</c:f>
              <c:strCache>
                <c:ptCount val="1"/>
                <c:pt idx="0">
                  <c:v>Target PI</c:v>
                </c:pt>
              </c:strCache>
            </c:strRef>
          </c:tx>
          <c:spPr>
            <a:noFill/>
            <a:ln w="6350">
              <a:noFill/>
            </a:ln>
          </c:spPr>
          <c:dPt>
            <c:idx val="0"/>
            <c:bubble3D val="0"/>
            <c:extLst>
              <c:ext xmlns:c16="http://schemas.microsoft.com/office/drawing/2014/chart" uri="{C3380CC4-5D6E-409C-BE32-E72D297353CC}">
                <c16:uniqueId val="{0000000E-87E0-401D-95CA-49F69BBCC818}"/>
              </c:ext>
            </c:extLst>
          </c:dPt>
          <c:dPt>
            <c:idx val="1"/>
            <c:bubble3D val="0"/>
            <c:spPr>
              <a:noFill/>
              <a:ln w="6350">
                <a:solidFill>
                  <a:srgbClr val="0000FF">
                    <a:alpha val="49804"/>
                  </a:srgbClr>
                </a:solidFill>
                <a:prstDash val="dash"/>
              </a:ln>
            </c:spPr>
            <c:extLst>
              <c:ext xmlns:c16="http://schemas.microsoft.com/office/drawing/2014/chart" uri="{C3380CC4-5D6E-409C-BE32-E72D297353CC}">
                <c16:uniqueId val="{00000010-87E0-401D-95CA-49F69BBCC818}"/>
              </c:ext>
            </c:extLst>
          </c:dPt>
          <c:dPt>
            <c:idx val="2"/>
            <c:bubble3D val="0"/>
            <c:extLst>
              <c:ext xmlns:c16="http://schemas.microsoft.com/office/drawing/2014/chart" uri="{C3380CC4-5D6E-409C-BE32-E72D297353CC}">
                <c16:uniqueId val="{00000012-87E0-401D-95CA-49F69BBCC818}"/>
              </c:ext>
            </c:extLst>
          </c:dPt>
          <c:val>
            <c:numRef>
              <c:f>Dashboard!$BZ$37:$BZ$39</c:f>
              <c:numCache>
                <c:formatCode>_(* #,##0.00_);_(* \(#,##0.00\);_(* "-"??_);_(@_)</c:formatCode>
                <c:ptCount val="3"/>
                <c:pt idx="0" formatCode="General">
                  <c:v>0</c:v>
                </c:pt>
                <c:pt idx="1">
                  <c:v>0</c:v>
                </c:pt>
                <c:pt idx="2">
                  <c:v>0</c:v>
                </c:pt>
              </c:numCache>
            </c:numRef>
          </c:val>
          <c:extLst>
            <c:ext xmlns:c16="http://schemas.microsoft.com/office/drawing/2014/chart" uri="{C3380CC4-5D6E-409C-BE32-E72D297353CC}">
              <c16:uniqueId val="{00000013-87E0-401D-95CA-49F69BBCC818}"/>
            </c:ext>
          </c:extLst>
        </c:ser>
        <c:dLbls>
          <c:showLegendKey val="0"/>
          <c:showVal val="0"/>
          <c:showCatName val="0"/>
          <c:showSerName val="0"/>
          <c:showPercent val="0"/>
          <c:showBubbleSize val="0"/>
          <c:showLeaderLines val="1"/>
        </c:dLbls>
        <c:firstSliceAng val="270"/>
      </c:pie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55694662516889"/>
          <c:y val="7.4700609368750448E-2"/>
          <c:w val="0.81303149235974081"/>
          <c:h val="0.92529939063124955"/>
        </c:manualLayout>
      </c:layout>
      <c:doughnutChart>
        <c:varyColors val="1"/>
        <c:ser>
          <c:idx val="2"/>
          <c:order val="2"/>
          <c:tx>
            <c:strRef>
              <c:f>Dashboard!$BO$15</c:f>
              <c:strCache>
                <c:ptCount val="1"/>
                <c:pt idx="0">
                  <c:v>Total Loss Cost Rate</c:v>
                </c:pt>
              </c:strCache>
            </c:strRef>
          </c:tx>
          <c:spPr>
            <a:ln>
              <a:solidFill>
                <a:sysClr val="windowText" lastClr="000000"/>
              </a:solidFill>
            </a:ln>
          </c:spPr>
          <c:dPt>
            <c:idx val="0"/>
            <c:bubble3D val="0"/>
            <c:spPr>
              <a:noFill/>
              <a:ln>
                <a:noFill/>
              </a:ln>
            </c:spPr>
            <c:extLst>
              <c:ext xmlns:c16="http://schemas.microsoft.com/office/drawing/2014/chart" uri="{C3380CC4-5D6E-409C-BE32-E72D297353CC}">
                <c16:uniqueId val="{00000001-B8A2-45F2-B63C-00266823506A}"/>
              </c:ext>
            </c:extLst>
          </c:dPt>
          <c:dPt>
            <c:idx val="1"/>
            <c:bubble3D val="0"/>
            <c:spPr>
              <a:solidFill>
                <a:schemeClr val="accent3">
                  <a:lumMod val="40000"/>
                  <a:lumOff val="60000"/>
                </a:schemeClr>
              </a:solidFill>
              <a:ln>
                <a:solidFill>
                  <a:sysClr val="windowText" lastClr="000000"/>
                </a:solidFill>
              </a:ln>
            </c:spPr>
            <c:extLst>
              <c:ext xmlns:c16="http://schemas.microsoft.com/office/drawing/2014/chart" uri="{C3380CC4-5D6E-409C-BE32-E72D297353CC}">
                <c16:uniqueId val="{00000003-B8A2-45F2-B63C-00266823506A}"/>
              </c:ext>
            </c:extLst>
          </c:dPt>
          <c:dPt>
            <c:idx val="2"/>
            <c:bubble3D val="0"/>
            <c:spPr>
              <a:solidFill>
                <a:schemeClr val="accent3">
                  <a:lumMod val="40000"/>
                  <a:lumOff val="60000"/>
                </a:schemeClr>
              </a:solidFill>
              <a:ln>
                <a:solidFill>
                  <a:sysClr val="windowText" lastClr="000000"/>
                </a:solidFill>
              </a:ln>
            </c:spPr>
            <c:extLst>
              <c:ext xmlns:c16="http://schemas.microsoft.com/office/drawing/2014/chart" uri="{C3380CC4-5D6E-409C-BE32-E72D297353CC}">
                <c16:uniqueId val="{00000005-B8A2-45F2-B63C-00266823506A}"/>
              </c:ext>
            </c:extLst>
          </c:dPt>
          <c:dPt>
            <c:idx val="3"/>
            <c:bubble3D val="0"/>
            <c:spPr>
              <a:solidFill>
                <a:schemeClr val="accent3">
                  <a:lumMod val="40000"/>
                  <a:lumOff val="60000"/>
                </a:schemeClr>
              </a:solidFill>
              <a:ln>
                <a:solidFill>
                  <a:sysClr val="windowText" lastClr="000000"/>
                </a:solidFill>
              </a:ln>
            </c:spPr>
            <c:extLst>
              <c:ext xmlns:c16="http://schemas.microsoft.com/office/drawing/2014/chart" uri="{C3380CC4-5D6E-409C-BE32-E72D297353CC}">
                <c16:uniqueId val="{00000007-B8A2-45F2-B63C-00266823506A}"/>
              </c:ext>
            </c:extLst>
          </c:dPt>
          <c:dPt>
            <c:idx val="4"/>
            <c:bubble3D val="0"/>
            <c:spPr>
              <a:solidFill>
                <a:schemeClr val="accent3">
                  <a:lumMod val="40000"/>
                  <a:lumOff val="60000"/>
                </a:schemeClr>
              </a:solidFill>
              <a:ln>
                <a:solidFill>
                  <a:sysClr val="windowText" lastClr="000000"/>
                </a:solidFill>
              </a:ln>
            </c:spPr>
            <c:extLst>
              <c:ext xmlns:c16="http://schemas.microsoft.com/office/drawing/2014/chart" uri="{C3380CC4-5D6E-409C-BE32-E72D297353CC}">
                <c16:uniqueId val="{00000009-B8A2-45F2-B63C-00266823506A}"/>
              </c:ext>
            </c:extLst>
          </c:dPt>
          <c:dPt>
            <c:idx val="5"/>
            <c:bubble3D val="0"/>
            <c:extLst>
              <c:ext xmlns:c16="http://schemas.microsoft.com/office/drawing/2014/chart" uri="{C3380CC4-5D6E-409C-BE32-E72D297353CC}">
                <c16:uniqueId val="{0000000B-B8A2-45F2-B63C-00266823506A}"/>
              </c:ext>
            </c:extLst>
          </c:dPt>
          <c:dLbls>
            <c:delete val="1"/>
          </c:dLbls>
          <c:cat>
            <c:strRef>
              <c:f>Dashboard!$BO$16:$BO$20</c:f>
              <c:strCache>
                <c:ptCount val="5"/>
                <c:pt idx="0">
                  <c:v>10th %ile</c:v>
                </c:pt>
                <c:pt idx="1">
                  <c:v>25th %ile</c:v>
                </c:pt>
                <c:pt idx="2">
                  <c:v>Median</c:v>
                </c:pt>
                <c:pt idx="3">
                  <c:v>75th %ile</c:v>
                </c:pt>
                <c:pt idx="4">
                  <c:v>90th %ile</c:v>
                </c:pt>
              </c:strCache>
            </c:strRef>
          </c:cat>
          <c:val>
            <c:numRef>
              <c:f>Dashboard!$BP$16:$BP$20</c:f>
              <c:numCache>
                <c:formatCode>_("$"* #,##0.00_);_("$"* \(#,##0.00\);_("$"* "-"??_);_(@_)</c:formatCode>
                <c:ptCount val="5"/>
                <c:pt idx="0">
                  <c:v>57.801400497346833</c:v>
                </c:pt>
                <c:pt idx="1">
                  <c:v>9.3314489693766607</c:v>
                </c:pt>
                <c:pt idx="2">
                  <c:v>8.9525318444022357</c:v>
                </c:pt>
                <c:pt idx="3">
                  <c:v>13.300705385813597</c:v>
                </c:pt>
                <c:pt idx="4">
                  <c:v>26.21671429775434</c:v>
                </c:pt>
              </c:numCache>
            </c:numRef>
          </c:val>
          <c:extLst>
            <c:ext xmlns:c16="http://schemas.microsoft.com/office/drawing/2014/chart" uri="{C3380CC4-5D6E-409C-BE32-E72D297353CC}">
              <c16:uniqueId val="{0000000C-B8A2-45F2-B63C-00266823506A}"/>
            </c:ext>
          </c:extLst>
        </c:ser>
        <c:dLbls>
          <c:showLegendKey val="0"/>
          <c:showVal val="1"/>
          <c:showCatName val="0"/>
          <c:showSerName val="0"/>
          <c:showPercent val="0"/>
          <c:showBubbleSize val="0"/>
          <c:showLeaderLines val="1"/>
        </c:dLbls>
        <c:firstSliceAng val="90"/>
        <c:holeSize val="55"/>
      </c:doughnutChart>
      <c:pieChart>
        <c:varyColors val="1"/>
        <c:ser>
          <c:idx val="0"/>
          <c:order val="0"/>
          <c:tx>
            <c:strRef>
              <c:f>Dashboard!$BR$15</c:f>
              <c:strCache>
                <c:ptCount val="1"/>
                <c:pt idx="0">
                  <c:v>PI Value</c:v>
                </c:pt>
              </c:strCache>
            </c:strRef>
          </c:tx>
          <c:dPt>
            <c:idx val="0"/>
            <c:bubble3D val="0"/>
            <c:spPr>
              <a:noFill/>
            </c:spPr>
            <c:extLst>
              <c:ext xmlns:c16="http://schemas.microsoft.com/office/drawing/2014/chart" uri="{C3380CC4-5D6E-409C-BE32-E72D297353CC}">
                <c16:uniqueId val="{0000000C-B741-4E9C-8ADA-2367E1C8096F}"/>
              </c:ext>
            </c:extLst>
          </c:dPt>
          <c:dPt>
            <c:idx val="1"/>
            <c:bubble3D val="0"/>
            <c:spPr>
              <a:solidFill>
                <a:schemeClr val="tx1"/>
              </a:solidFill>
            </c:spPr>
            <c:extLst>
              <c:ext xmlns:c16="http://schemas.microsoft.com/office/drawing/2014/chart" uri="{C3380CC4-5D6E-409C-BE32-E72D297353CC}">
                <c16:uniqueId val="{0000000D-B741-4E9C-8ADA-2367E1C8096F}"/>
              </c:ext>
            </c:extLst>
          </c:dPt>
          <c:dPt>
            <c:idx val="2"/>
            <c:bubble3D val="0"/>
            <c:spPr>
              <a:noFill/>
            </c:spPr>
            <c:extLst>
              <c:ext xmlns:c16="http://schemas.microsoft.com/office/drawing/2014/chart" uri="{C3380CC4-5D6E-409C-BE32-E72D297353CC}">
                <c16:uniqueId val="{0000000B-B741-4E9C-8ADA-2367E1C8096F}"/>
              </c:ext>
            </c:extLst>
          </c:dPt>
          <c:val>
            <c:numRef>
              <c:f>Dashboard!$BS$16:$BS$18</c:f>
              <c:numCache>
                <c:formatCode>_(* #,##0.00_);_(* \(#,##0.00\);_(* "-"??_);_(@_)</c:formatCode>
                <c:ptCount val="3"/>
                <c:pt idx="0" formatCode="_(&quot;$&quot;* #,##0.00_);_(&quot;$&quot;* \(#,##0.00\);_(&quot;$&quot;* &quot;-&quot;??_);_(@_)">
                  <c:v>0</c:v>
                </c:pt>
                <c:pt idx="1">
                  <c:v>0.92482240795754933</c:v>
                </c:pt>
                <c:pt idx="2">
                  <c:v>114.67797858673612</c:v>
                </c:pt>
              </c:numCache>
            </c:numRef>
          </c:val>
          <c:extLst>
            <c:ext xmlns:c16="http://schemas.microsoft.com/office/drawing/2014/chart" uri="{C3380CC4-5D6E-409C-BE32-E72D297353CC}">
              <c16:uniqueId val="{0000001A-C577-4DFC-9F31-46F4532027D6}"/>
            </c:ext>
          </c:extLst>
        </c:ser>
        <c:ser>
          <c:idx val="1"/>
          <c:order val="1"/>
          <c:tx>
            <c:strRef>
              <c:f>Dashboard!$BY$15</c:f>
              <c:strCache>
                <c:ptCount val="1"/>
              </c:strCache>
            </c:strRef>
          </c:tx>
          <c:spPr>
            <a:noFill/>
          </c:spPr>
          <c:dPt>
            <c:idx val="1"/>
            <c:bubble3D val="0"/>
            <c:spPr>
              <a:noFill/>
              <a:ln>
                <a:solidFill>
                  <a:srgbClr val="00B050"/>
                </a:solidFill>
                <a:prstDash val="sysDash"/>
              </a:ln>
            </c:spPr>
            <c:extLst>
              <c:ext xmlns:c16="http://schemas.microsoft.com/office/drawing/2014/chart" uri="{C3380CC4-5D6E-409C-BE32-E72D297353CC}">
                <c16:uniqueId val="{00000012-CDA0-49CA-8DDB-23957CD3D98B}"/>
              </c:ext>
            </c:extLst>
          </c:dPt>
          <c:val>
            <c:numRef>
              <c:f>Dashboard!$BZ$16:$BZ$18</c:f>
              <c:numCache>
                <c:formatCode>_(* #,##0.00_);_(* \(#,##0.00\);_(* "-"??_);_(@_)</c:formatCode>
                <c:ptCount val="3"/>
              </c:numCache>
            </c:numRef>
          </c:val>
          <c:extLst>
            <c:ext xmlns:c16="http://schemas.microsoft.com/office/drawing/2014/chart" uri="{C3380CC4-5D6E-409C-BE32-E72D297353CC}">
              <c16:uniqueId val="{00000011-CDA0-49CA-8DDB-23957CD3D98B}"/>
            </c:ext>
          </c:extLst>
        </c:ser>
        <c:dLbls>
          <c:showLegendKey val="0"/>
          <c:showVal val="0"/>
          <c:showCatName val="0"/>
          <c:showSerName val="0"/>
          <c:showPercent val="0"/>
          <c:showBubbleSize val="0"/>
          <c:showLeaderLines val="1"/>
        </c:dLbls>
        <c:firstSliceAng val="270"/>
      </c:pie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55694662516889"/>
          <c:y val="7.4700609368750448E-2"/>
          <c:w val="0.81303149235974081"/>
          <c:h val="0.92529939063124955"/>
        </c:manualLayout>
      </c:layout>
      <c:doughnutChart>
        <c:varyColors val="1"/>
        <c:ser>
          <c:idx val="2"/>
          <c:order val="0"/>
          <c:tx>
            <c:strRef>
              <c:f>Dashboard!$BO$22</c:f>
              <c:strCache>
                <c:ptCount val="1"/>
                <c:pt idx="0">
                  <c:v>Apparent Loss Cost Rate</c:v>
                </c:pt>
              </c:strCache>
            </c:strRef>
          </c:tx>
          <c:spPr>
            <a:solidFill>
              <a:schemeClr val="accent3">
                <a:lumMod val="40000"/>
                <a:lumOff val="60000"/>
              </a:schemeClr>
            </a:solidFill>
            <a:ln w="3175">
              <a:solidFill>
                <a:sysClr val="windowText" lastClr="000000"/>
              </a:solidFill>
            </a:ln>
          </c:spPr>
          <c:dPt>
            <c:idx val="0"/>
            <c:bubble3D val="0"/>
            <c:spPr>
              <a:noFill/>
              <a:ln w="3175">
                <a:noFill/>
              </a:ln>
              <a:effectLst/>
            </c:spPr>
            <c:extLst>
              <c:ext xmlns:c16="http://schemas.microsoft.com/office/drawing/2014/chart" uri="{C3380CC4-5D6E-409C-BE32-E72D297353CC}">
                <c16:uniqueId val="{00000001-9CB1-480F-A668-0FCB1923C139}"/>
              </c:ext>
            </c:extLst>
          </c:dPt>
          <c:dPt>
            <c:idx val="1"/>
            <c:bubble3D val="0"/>
            <c:spPr>
              <a:solidFill>
                <a:schemeClr val="accent3">
                  <a:lumMod val="40000"/>
                  <a:lumOff val="60000"/>
                </a:schemeClr>
              </a:solidFill>
              <a:ln w="3175">
                <a:solidFill>
                  <a:sysClr val="windowText" lastClr="000000"/>
                </a:solidFill>
              </a:ln>
              <a:effectLst/>
            </c:spPr>
            <c:extLst>
              <c:ext xmlns:c16="http://schemas.microsoft.com/office/drawing/2014/chart" uri="{C3380CC4-5D6E-409C-BE32-E72D297353CC}">
                <c16:uniqueId val="{00000003-9CB1-480F-A668-0FCB1923C139}"/>
              </c:ext>
            </c:extLst>
          </c:dPt>
          <c:dPt>
            <c:idx val="2"/>
            <c:bubble3D val="0"/>
            <c:spPr>
              <a:solidFill>
                <a:schemeClr val="accent3">
                  <a:lumMod val="40000"/>
                  <a:lumOff val="60000"/>
                </a:schemeClr>
              </a:solidFill>
              <a:ln w="3175">
                <a:solidFill>
                  <a:sysClr val="windowText" lastClr="000000"/>
                </a:solidFill>
              </a:ln>
              <a:effectLst/>
            </c:spPr>
            <c:extLst>
              <c:ext xmlns:c16="http://schemas.microsoft.com/office/drawing/2014/chart" uri="{C3380CC4-5D6E-409C-BE32-E72D297353CC}">
                <c16:uniqueId val="{00000005-9CB1-480F-A668-0FCB1923C139}"/>
              </c:ext>
            </c:extLst>
          </c:dPt>
          <c:dPt>
            <c:idx val="3"/>
            <c:bubble3D val="0"/>
            <c:spPr>
              <a:solidFill>
                <a:schemeClr val="accent3">
                  <a:lumMod val="40000"/>
                  <a:lumOff val="60000"/>
                </a:schemeClr>
              </a:solidFill>
              <a:ln w="3175">
                <a:solidFill>
                  <a:sysClr val="windowText" lastClr="000000"/>
                </a:solidFill>
              </a:ln>
              <a:effectLst/>
            </c:spPr>
            <c:extLst>
              <c:ext xmlns:c16="http://schemas.microsoft.com/office/drawing/2014/chart" uri="{C3380CC4-5D6E-409C-BE32-E72D297353CC}">
                <c16:uniqueId val="{00000007-9CB1-480F-A668-0FCB1923C139}"/>
              </c:ext>
            </c:extLst>
          </c:dPt>
          <c:dPt>
            <c:idx val="4"/>
            <c:bubble3D val="0"/>
            <c:spPr>
              <a:solidFill>
                <a:schemeClr val="accent3">
                  <a:lumMod val="40000"/>
                  <a:lumOff val="60000"/>
                </a:schemeClr>
              </a:solidFill>
              <a:ln w="3175">
                <a:solidFill>
                  <a:sysClr val="windowText" lastClr="000000"/>
                </a:solidFill>
              </a:ln>
              <a:effectLst/>
            </c:spPr>
            <c:extLst>
              <c:ext xmlns:c16="http://schemas.microsoft.com/office/drawing/2014/chart" uri="{C3380CC4-5D6E-409C-BE32-E72D297353CC}">
                <c16:uniqueId val="{00000009-9CB1-480F-A668-0FCB1923C139}"/>
              </c:ext>
            </c:extLst>
          </c:dPt>
          <c:dPt>
            <c:idx val="5"/>
            <c:bubble3D val="0"/>
            <c:spPr>
              <a:solidFill>
                <a:schemeClr val="accent3">
                  <a:lumMod val="40000"/>
                  <a:lumOff val="60000"/>
                </a:schemeClr>
              </a:solidFill>
              <a:ln w="3175">
                <a:solidFill>
                  <a:sysClr val="windowText" lastClr="000000"/>
                </a:solidFill>
              </a:ln>
              <a:effectLst/>
            </c:spPr>
            <c:extLst>
              <c:ext xmlns:c16="http://schemas.microsoft.com/office/drawing/2014/chart" uri="{C3380CC4-5D6E-409C-BE32-E72D297353CC}">
                <c16:uniqueId val="{0000000B-9CB1-480F-A668-0FCB1923C139}"/>
              </c:ext>
            </c:extLst>
          </c:dPt>
          <c:dLbls>
            <c:dLbl>
              <c:idx val="0"/>
              <c:delete val="1"/>
              <c:extLst>
                <c:ext xmlns:c15="http://schemas.microsoft.com/office/drawing/2012/chart" uri="{CE6537A1-D6FC-4f65-9D91-7224C49458BB}"/>
                <c:ext xmlns:c16="http://schemas.microsoft.com/office/drawing/2014/chart" uri="{C3380CC4-5D6E-409C-BE32-E72D297353CC}">
                  <c16:uniqueId val="{00000001-9CB1-480F-A668-0FCB1923C139}"/>
                </c:ext>
              </c:extLst>
            </c:dLbl>
            <c:dLbl>
              <c:idx val="1"/>
              <c:layout>
                <c:manualLayout>
                  <c:x val="-0.12573595249985248"/>
                  <c:y val="-0.18439240822548997"/>
                </c:manualLayout>
              </c:layout>
              <c:spPr>
                <a:xfrm>
                  <a:off x="324814" y="526892"/>
                  <a:ext cx="526639" cy="571152"/>
                </a:xfrm>
                <a:noFill/>
                <a:ln>
                  <a:noFill/>
                </a:ln>
                <a:effectLst/>
              </c:spPr>
              <c:txPr>
                <a:bodyPr rot="0" wrap="square" lIns="0" tIns="0" rIns="0" bIns="0" anchor="ctr">
                  <a:noAutofit/>
                </a:bodyPr>
                <a:lstStyle/>
                <a:p>
                  <a:pPr>
                    <a:defRPr/>
                  </a:pPr>
                  <a:endParaRPr lang="en-US"/>
                </a:p>
              </c:txPr>
              <c:showLegendKey val="0"/>
              <c:showVal val="0"/>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gd name="adj1" fmla="val -111676"/>
                        <a:gd name="adj2" fmla="val 32241"/>
                      </a:avLst>
                    </a:prstGeom>
                  </c15:spPr>
                  <c15:layout>
                    <c:manualLayout>
                      <c:w val="0.15826478568025631"/>
                      <c:h val="0.26559339296123191"/>
                    </c:manualLayout>
                  </c15:layout>
                </c:ext>
                <c:ext xmlns:c16="http://schemas.microsoft.com/office/drawing/2014/chart" uri="{C3380CC4-5D6E-409C-BE32-E72D297353CC}">
                  <c16:uniqueId val="{00000003-9CB1-480F-A668-0FCB1923C139}"/>
                </c:ext>
              </c:extLst>
            </c:dLbl>
            <c:dLbl>
              <c:idx val="2"/>
              <c:layout>
                <c:manualLayout>
                  <c:x val="-5.0294460203815332E-3"/>
                  <c:y val="-0.20066232659832733"/>
                </c:manualLayout>
              </c:layout>
              <c:showLegendKey val="0"/>
              <c:showVal val="0"/>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9CB1-480F-A668-0FCB1923C139}"/>
                </c:ext>
              </c:extLst>
            </c:dLbl>
            <c:dLbl>
              <c:idx val="3"/>
              <c:layout>
                <c:manualLayout>
                  <c:x val="0.2313549129569222"/>
                  <c:y val="-0.11931273473414057"/>
                </c:manualLayout>
              </c:layout>
              <c:spPr>
                <a:noFill/>
                <a:ln>
                  <a:noFill/>
                </a:ln>
                <a:effectLst/>
              </c:spPr>
              <c:txPr>
                <a:bodyPr wrap="square" lIns="0" tIns="0" rIns="0" bIns="0" anchor="ctr">
                  <a:noAutofit/>
                </a:bodyPr>
                <a:lstStyle/>
                <a:p>
                  <a:pPr>
                    <a:defRPr/>
                  </a:pPr>
                  <a:endParaRPr lang="en-US"/>
                </a:p>
              </c:txPr>
              <c:showLegendKey val="0"/>
              <c:showVal val="0"/>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35944262649551767"/>
                      <c:h val="9.2047596984300165E-2"/>
                    </c:manualLayout>
                  </c15:layout>
                </c:ext>
                <c:ext xmlns:c16="http://schemas.microsoft.com/office/drawing/2014/chart" uri="{C3380CC4-5D6E-409C-BE32-E72D297353CC}">
                  <c16:uniqueId val="{00000007-9CB1-480F-A668-0FCB1923C139}"/>
                </c:ext>
              </c:extLst>
            </c:dLbl>
            <c:dLbl>
              <c:idx val="4"/>
              <c:delete val="1"/>
              <c:extLst>
                <c:ext xmlns:c15="http://schemas.microsoft.com/office/drawing/2012/chart" uri="{CE6537A1-D6FC-4f65-9D91-7224C49458BB}"/>
                <c:ext xmlns:c16="http://schemas.microsoft.com/office/drawing/2014/chart" uri="{C3380CC4-5D6E-409C-BE32-E72D297353CC}">
                  <c16:uniqueId val="{00000009-9CB1-480F-A668-0FCB1923C139}"/>
                </c:ext>
              </c:extLst>
            </c:dLbl>
            <c:spPr>
              <a:noFill/>
              <a:ln>
                <a:noFill/>
              </a:ln>
              <a:effectLst/>
            </c:spPr>
            <c:showLegendKey val="0"/>
            <c:showVal val="0"/>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c15:spPr>
              </c:ext>
            </c:extLst>
          </c:dLbls>
          <c:val>
            <c:numRef>
              <c:f>Dashboard!$BP$23:$BP$27</c:f>
              <c:numCache>
                <c:formatCode>_("$"* #,##0.00_);_("$"* \(#,##0.00\);_("$"* "-"??_);_(@_)</c:formatCode>
                <c:ptCount val="5"/>
                <c:pt idx="0">
                  <c:v>24.233075430263664</c:v>
                </c:pt>
                <c:pt idx="1">
                  <c:v>0.87495347188920114</c:v>
                </c:pt>
                <c:pt idx="2">
                  <c:v>5.2798362211473915</c:v>
                </c:pt>
                <c:pt idx="3">
                  <c:v>7.97433526183511</c:v>
                </c:pt>
                <c:pt idx="4">
                  <c:v>10.103950475391962</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C-9CB1-480F-A668-0FCB1923C139}"/>
            </c:ext>
          </c:extLst>
        </c:ser>
        <c:dLbls>
          <c:showLegendKey val="0"/>
          <c:showVal val="0"/>
          <c:showCatName val="0"/>
          <c:showSerName val="0"/>
          <c:showPercent val="0"/>
          <c:showBubbleSize val="0"/>
          <c:showLeaderLines val="0"/>
        </c:dLbls>
        <c:firstSliceAng val="90"/>
        <c:holeSize val="55"/>
      </c:doughnutChart>
      <c:pieChart>
        <c:varyColors val="1"/>
        <c:ser>
          <c:idx val="0"/>
          <c:order val="1"/>
          <c:tx>
            <c:strRef>
              <c:f>Dashboard!$BR$22</c:f>
              <c:strCache>
                <c:ptCount val="1"/>
                <c:pt idx="0">
                  <c:v>PI Value</c:v>
                </c:pt>
              </c:strCache>
            </c:strRef>
          </c:tx>
          <c:dPt>
            <c:idx val="0"/>
            <c:bubble3D val="0"/>
            <c:spPr>
              <a:noFill/>
            </c:spPr>
            <c:extLst>
              <c:ext xmlns:c16="http://schemas.microsoft.com/office/drawing/2014/chart" uri="{C3380CC4-5D6E-409C-BE32-E72D297353CC}">
                <c16:uniqueId val="{0000000D-4FFD-4BE5-B454-13CFCDB742EF}"/>
              </c:ext>
            </c:extLst>
          </c:dPt>
          <c:dPt>
            <c:idx val="1"/>
            <c:bubble3D val="0"/>
            <c:spPr>
              <a:solidFill>
                <a:schemeClr val="tx1"/>
              </a:solidFill>
            </c:spPr>
            <c:extLst>
              <c:ext xmlns:c16="http://schemas.microsoft.com/office/drawing/2014/chart" uri="{C3380CC4-5D6E-409C-BE32-E72D297353CC}">
                <c16:uniqueId val="{0000000E-4FFD-4BE5-B454-13CFCDB742EF}"/>
              </c:ext>
            </c:extLst>
          </c:dPt>
          <c:dPt>
            <c:idx val="2"/>
            <c:bubble3D val="0"/>
            <c:spPr>
              <a:noFill/>
            </c:spPr>
            <c:extLst>
              <c:ext xmlns:c16="http://schemas.microsoft.com/office/drawing/2014/chart" uri="{C3380CC4-5D6E-409C-BE32-E72D297353CC}">
                <c16:uniqueId val="{0000000C-4FFD-4BE5-B454-13CFCDB742EF}"/>
              </c:ext>
            </c:extLst>
          </c:dPt>
          <c:val>
            <c:numRef>
              <c:f>Dashboard!$BS$23:$BS$25</c:f>
              <c:numCache>
                <c:formatCode>_(* #,##0.00_);_(* \(#,##0.00\);_(* "-"??_);_(@_)</c:formatCode>
                <c:ptCount val="3"/>
                <c:pt idx="0" formatCode="_(&quot;$&quot;* #,##0.00_);_(&quot;$&quot;* \(#,##0.00\);_(&quot;$&quot;* &quot;-&quot;??_);_(@_)">
                  <c:v>0</c:v>
                </c:pt>
                <c:pt idx="1">
                  <c:v>0.38772920688421864</c:v>
                </c:pt>
                <c:pt idx="2">
                  <c:v>48.078421653643112</c:v>
                </c:pt>
              </c:numCache>
            </c:numRef>
          </c:val>
          <c:extLst>
            <c:ext xmlns:c16="http://schemas.microsoft.com/office/drawing/2014/chart" uri="{C3380CC4-5D6E-409C-BE32-E72D297353CC}">
              <c16:uniqueId val="{00000012-863A-4144-B2B8-EED361AA4E47}"/>
            </c:ext>
          </c:extLst>
        </c:ser>
        <c:dLbls>
          <c:showLegendKey val="0"/>
          <c:showVal val="0"/>
          <c:showCatName val="0"/>
          <c:showSerName val="0"/>
          <c:showPercent val="0"/>
          <c:showBubbleSize val="0"/>
          <c:showLeaderLines val="1"/>
        </c:dLbls>
        <c:firstSliceAng val="270"/>
      </c:pie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45656238435591"/>
          <c:y val="5.2482226539681438E-2"/>
          <c:w val="0.84000247110216308"/>
          <c:h val="0.95703124118785365"/>
        </c:manualLayout>
      </c:layout>
      <c:doughnutChart>
        <c:varyColors val="1"/>
        <c:ser>
          <c:idx val="2"/>
          <c:order val="0"/>
          <c:tx>
            <c:strRef>
              <c:f>Dashboard!$BO$29</c:f>
              <c:strCache>
                <c:ptCount val="1"/>
                <c:pt idx="0">
                  <c:v>Real Loss Cost Rate</c:v>
                </c:pt>
              </c:strCache>
            </c:strRef>
          </c:tx>
          <c:spPr>
            <a:solidFill>
              <a:schemeClr val="accent3">
                <a:lumMod val="40000"/>
                <a:lumOff val="60000"/>
              </a:schemeClr>
            </a:solidFill>
            <a:ln w="3175">
              <a:solidFill>
                <a:sysClr val="windowText" lastClr="000000"/>
              </a:solidFill>
            </a:ln>
          </c:spPr>
          <c:dPt>
            <c:idx val="0"/>
            <c:bubble3D val="0"/>
            <c:spPr>
              <a:noFill/>
              <a:ln w="3175">
                <a:noFill/>
              </a:ln>
              <a:effectLst/>
            </c:spPr>
            <c:extLst>
              <c:ext xmlns:c16="http://schemas.microsoft.com/office/drawing/2014/chart" uri="{C3380CC4-5D6E-409C-BE32-E72D297353CC}">
                <c16:uniqueId val="{00000001-91B0-40F7-87A3-BAC2A0CEC08E}"/>
              </c:ext>
            </c:extLst>
          </c:dPt>
          <c:dPt>
            <c:idx val="1"/>
            <c:bubble3D val="0"/>
            <c:spPr>
              <a:solidFill>
                <a:schemeClr val="accent3">
                  <a:lumMod val="40000"/>
                  <a:lumOff val="60000"/>
                </a:schemeClr>
              </a:solidFill>
              <a:ln w="3175">
                <a:solidFill>
                  <a:sysClr val="windowText" lastClr="000000"/>
                </a:solidFill>
              </a:ln>
              <a:effectLst/>
            </c:spPr>
            <c:extLst>
              <c:ext xmlns:c16="http://schemas.microsoft.com/office/drawing/2014/chart" uri="{C3380CC4-5D6E-409C-BE32-E72D297353CC}">
                <c16:uniqueId val="{00000003-91B0-40F7-87A3-BAC2A0CEC08E}"/>
              </c:ext>
            </c:extLst>
          </c:dPt>
          <c:dPt>
            <c:idx val="2"/>
            <c:bubble3D val="0"/>
            <c:spPr>
              <a:solidFill>
                <a:schemeClr val="accent3">
                  <a:lumMod val="40000"/>
                  <a:lumOff val="60000"/>
                </a:schemeClr>
              </a:solidFill>
              <a:ln w="3175">
                <a:solidFill>
                  <a:sysClr val="windowText" lastClr="000000"/>
                </a:solidFill>
              </a:ln>
              <a:effectLst/>
            </c:spPr>
            <c:extLst>
              <c:ext xmlns:c16="http://schemas.microsoft.com/office/drawing/2014/chart" uri="{C3380CC4-5D6E-409C-BE32-E72D297353CC}">
                <c16:uniqueId val="{00000005-91B0-40F7-87A3-BAC2A0CEC08E}"/>
              </c:ext>
            </c:extLst>
          </c:dPt>
          <c:dPt>
            <c:idx val="3"/>
            <c:bubble3D val="0"/>
            <c:spPr>
              <a:solidFill>
                <a:schemeClr val="accent3">
                  <a:lumMod val="40000"/>
                  <a:lumOff val="60000"/>
                </a:schemeClr>
              </a:solidFill>
              <a:ln w="3175">
                <a:solidFill>
                  <a:sysClr val="windowText" lastClr="000000"/>
                </a:solidFill>
              </a:ln>
              <a:effectLst/>
            </c:spPr>
            <c:extLst>
              <c:ext xmlns:c16="http://schemas.microsoft.com/office/drawing/2014/chart" uri="{C3380CC4-5D6E-409C-BE32-E72D297353CC}">
                <c16:uniqueId val="{00000007-91B0-40F7-87A3-BAC2A0CEC08E}"/>
              </c:ext>
            </c:extLst>
          </c:dPt>
          <c:dPt>
            <c:idx val="4"/>
            <c:bubble3D val="0"/>
            <c:spPr>
              <a:solidFill>
                <a:schemeClr val="accent3">
                  <a:lumMod val="40000"/>
                  <a:lumOff val="60000"/>
                </a:schemeClr>
              </a:solidFill>
              <a:ln w="3175">
                <a:solidFill>
                  <a:sysClr val="windowText" lastClr="000000"/>
                </a:solidFill>
              </a:ln>
              <a:effectLst/>
            </c:spPr>
            <c:extLst>
              <c:ext xmlns:c16="http://schemas.microsoft.com/office/drawing/2014/chart" uri="{C3380CC4-5D6E-409C-BE32-E72D297353CC}">
                <c16:uniqueId val="{00000009-91B0-40F7-87A3-BAC2A0CEC08E}"/>
              </c:ext>
            </c:extLst>
          </c:dPt>
          <c:dPt>
            <c:idx val="5"/>
            <c:bubble3D val="0"/>
            <c:spPr>
              <a:solidFill>
                <a:schemeClr val="accent3">
                  <a:lumMod val="40000"/>
                  <a:lumOff val="60000"/>
                </a:schemeClr>
              </a:solidFill>
              <a:ln w="3175">
                <a:solidFill>
                  <a:sysClr val="windowText" lastClr="000000"/>
                </a:solidFill>
              </a:ln>
              <a:effectLst/>
            </c:spPr>
            <c:extLst>
              <c:ext xmlns:c16="http://schemas.microsoft.com/office/drawing/2014/chart" uri="{C3380CC4-5D6E-409C-BE32-E72D297353CC}">
                <c16:uniqueId val="{0000000B-91B0-40F7-87A3-BAC2A0CEC08E}"/>
              </c:ext>
            </c:extLst>
          </c:dPt>
          <c:dLbls>
            <c:dLbl>
              <c:idx val="0"/>
              <c:delete val="1"/>
              <c:extLst>
                <c:ext xmlns:c15="http://schemas.microsoft.com/office/drawing/2012/chart" uri="{CE6537A1-D6FC-4f65-9D91-7224C49458BB}"/>
                <c:ext xmlns:c16="http://schemas.microsoft.com/office/drawing/2014/chart" uri="{C3380CC4-5D6E-409C-BE32-E72D297353CC}">
                  <c16:uniqueId val="{00000001-91B0-40F7-87A3-BAC2A0CEC08E}"/>
                </c:ext>
              </c:extLst>
            </c:dLbl>
            <c:dLbl>
              <c:idx val="1"/>
              <c:layout>
                <c:manualLayout>
                  <c:x val="-0.12573595249985248"/>
                  <c:y val="-0.18439240822548997"/>
                </c:manualLayout>
              </c:layout>
              <c:spPr>
                <a:xfrm>
                  <a:off x="324814" y="526892"/>
                  <a:ext cx="526639" cy="571152"/>
                </a:xfrm>
                <a:noFill/>
                <a:ln>
                  <a:noFill/>
                </a:ln>
                <a:effectLst/>
              </c:spPr>
              <c:txPr>
                <a:bodyPr rot="0" wrap="square" lIns="0" tIns="0" rIns="0" bIns="0" anchor="ctr">
                  <a:noAutofit/>
                </a:bodyPr>
                <a:lstStyle/>
                <a:p>
                  <a:pPr>
                    <a:defRPr/>
                  </a:pPr>
                  <a:endParaRPr lang="en-US"/>
                </a:p>
              </c:txPr>
              <c:showLegendKey val="0"/>
              <c:showVal val="0"/>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gd name="adj1" fmla="val -111676"/>
                        <a:gd name="adj2" fmla="val 32241"/>
                      </a:avLst>
                    </a:prstGeom>
                  </c15:spPr>
                  <c15:layout>
                    <c:manualLayout>
                      <c:w val="0.15826478568025631"/>
                      <c:h val="0.26559339296123191"/>
                    </c:manualLayout>
                  </c15:layout>
                </c:ext>
                <c:ext xmlns:c16="http://schemas.microsoft.com/office/drawing/2014/chart" uri="{C3380CC4-5D6E-409C-BE32-E72D297353CC}">
                  <c16:uniqueId val="{00000003-91B0-40F7-87A3-BAC2A0CEC08E}"/>
                </c:ext>
              </c:extLst>
            </c:dLbl>
            <c:dLbl>
              <c:idx val="2"/>
              <c:layout>
                <c:manualLayout>
                  <c:x val="-4.7308231640443107E-2"/>
                  <c:y val="-0.23393463689273078"/>
                </c:manualLayout>
              </c:layout>
              <c:showLegendKey val="0"/>
              <c:showVal val="0"/>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91B0-40F7-87A3-BAC2A0CEC08E}"/>
                </c:ext>
              </c:extLst>
            </c:dLbl>
            <c:dLbl>
              <c:idx val="3"/>
              <c:layout>
                <c:manualLayout>
                  <c:x val="0.13270436133573218"/>
                  <c:y val="-0.16367555766856812"/>
                </c:manualLayout>
              </c:layout>
              <c:spPr>
                <a:noFill/>
                <a:ln>
                  <a:noFill/>
                </a:ln>
                <a:effectLst/>
              </c:spPr>
              <c:txPr>
                <a:bodyPr wrap="square" lIns="0" tIns="0" rIns="0" bIns="0" anchor="ctr">
                  <a:noAutofit/>
                </a:bodyPr>
                <a:lstStyle/>
                <a:p>
                  <a:pPr>
                    <a:defRPr/>
                  </a:pPr>
                  <a:endParaRPr lang="en-US"/>
                </a:p>
              </c:txPr>
              <c:showLegendKey val="0"/>
              <c:showVal val="0"/>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35944261532253019"/>
                      <c:h val="6.9866225131441001E-2"/>
                    </c:manualLayout>
                  </c15:layout>
                </c:ext>
                <c:ext xmlns:c16="http://schemas.microsoft.com/office/drawing/2014/chart" uri="{C3380CC4-5D6E-409C-BE32-E72D297353CC}">
                  <c16:uniqueId val="{00000007-91B0-40F7-87A3-BAC2A0CEC08E}"/>
                </c:ext>
              </c:extLst>
            </c:dLbl>
            <c:dLbl>
              <c:idx val="4"/>
              <c:delete val="1"/>
              <c:extLst>
                <c:ext xmlns:c15="http://schemas.microsoft.com/office/drawing/2012/chart" uri="{CE6537A1-D6FC-4f65-9D91-7224C49458BB}"/>
                <c:ext xmlns:c16="http://schemas.microsoft.com/office/drawing/2014/chart" uri="{C3380CC4-5D6E-409C-BE32-E72D297353CC}">
                  <c16:uniqueId val="{00000009-91B0-40F7-87A3-BAC2A0CEC08E}"/>
                </c:ext>
              </c:extLst>
            </c:dLbl>
            <c:spPr>
              <a:noFill/>
              <a:ln>
                <a:noFill/>
              </a:ln>
              <a:effectLst/>
            </c:spPr>
            <c:showLegendKey val="0"/>
            <c:showVal val="0"/>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c15:spPr>
              </c:ext>
            </c:extLst>
          </c:dLbls>
          <c:val>
            <c:numRef>
              <c:f>Dashboard!$BP$30:$BP$34</c:f>
              <c:numCache>
                <c:formatCode>_("$"* #,##0.00_);_("$"* \(#,##0.00\);_("$"* "-"??_);_(@_)</c:formatCode>
                <c:ptCount val="5"/>
                <c:pt idx="0">
                  <c:v>35.54734395994759</c:v>
                </c:pt>
                <c:pt idx="1">
                  <c:v>3.7255465834551216</c:v>
                </c:pt>
                <c:pt idx="2">
                  <c:v>4.2242209408171547</c:v>
                </c:pt>
                <c:pt idx="3">
                  <c:v>8.3367570590545697</c:v>
                </c:pt>
                <c:pt idx="4">
                  <c:v>19.260819376620745</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C-91B0-40F7-87A3-BAC2A0CEC08E}"/>
            </c:ext>
          </c:extLst>
        </c:ser>
        <c:dLbls>
          <c:showLegendKey val="0"/>
          <c:showVal val="0"/>
          <c:showCatName val="0"/>
          <c:showSerName val="0"/>
          <c:showPercent val="0"/>
          <c:showBubbleSize val="0"/>
          <c:showLeaderLines val="0"/>
        </c:dLbls>
        <c:firstSliceAng val="90"/>
        <c:holeSize val="55"/>
      </c:doughnutChart>
      <c:pieChart>
        <c:varyColors val="1"/>
        <c:ser>
          <c:idx val="0"/>
          <c:order val="1"/>
          <c:tx>
            <c:strRef>
              <c:f>Dashboard!$BR$29</c:f>
              <c:strCache>
                <c:ptCount val="1"/>
                <c:pt idx="0">
                  <c:v>PI Value</c:v>
                </c:pt>
              </c:strCache>
            </c:strRef>
          </c:tx>
          <c:dPt>
            <c:idx val="0"/>
            <c:bubble3D val="0"/>
            <c:spPr>
              <a:noFill/>
            </c:spPr>
            <c:extLst>
              <c:ext xmlns:c16="http://schemas.microsoft.com/office/drawing/2014/chart" uri="{C3380CC4-5D6E-409C-BE32-E72D297353CC}">
                <c16:uniqueId val="{0000000E-BD53-41CE-ADD5-72113DB15C22}"/>
              </c:ext>
            </c:extLst>
          </c:dPt>
          <c:dPt>
            <c:idx val="1"/>
            <c:bubble3D val="0"/>
            <c:spPr>
              <a:solidFill>
                <a:schemeClr val="tx1"/>
              </a:solidFill>
            </c:spPr>
            <c:extLst>
              <c:ext xmlns:c16="http://schemas.microsoft.com/office/drawing/2014/chart" uri="{C3380CC4-5D6E-409C-BE32-E72D297353CC}">
                <c16:uniqueId val="{0000000D-BD53-41CE-ADD5-72113DB15C22}"/>
              </c:ext>
            </c:extLst>
          </c:dPt>
          <c:dPt>
            <c:idx val="2"/>
            <c:bubble3D val="0"/>
            <c:spPr>
              <a:noFill/>
            </c:spPr>
            <c:extLst>
              <c:ext xmlns:c16="http://schemas.microsoft.com/office/drawing/2014/chart" uri="{C3380CC4-5D6E-409C-BE32-E72D297353CC}">
                <c16:uniqueId val="{0000000C-BD53-41CE-ADD5-72113DB15C22}"/>
              </c:ext>
            </c:extLst>
          </c:dPt>
          <c:val>
            <c:numRef>
              <c:f>Dashboard!$BS$30:$BS$32</c:f>
              <c:numCache>
                <c:formatCode>_(* #,##0.00_);_(* \(#,##0.00\);_(* "-"??_);_(@_)</c:formatCode>
                <c:ptCount val="3"/>
                <c:pt idx="0" formatCode="_(&quot;$&quot;* #,##0.00_);_(&quot;$&quot;* \(#,##0.00\);_(&quot;$&quot;* &quot;-&quot;??_);_(@_)">
                  <c:v>0</c:v>
                </c:pt>
                <c:pt idx="1">
                  <c:v>0.56875750335916142</c:v>
                </c:pt>
                <c:pt idx="2">
                  <c:v>70.525930416536013</c:v>
                </c:pt>
              </c:numCache>
            </c:numRef>
          </c:val>
          <c:extLst>
            <c:ext xmlns:c16="http://schemas.microsoft.com/office/drawing/2014/chart" uri="{C3380CC4-5D6E-409C-BE32-E72D297353CC}">
              <c16:uniqueId val="{00000012-CC03-4F8D-84AA-6D0A3F337B34}"/>
            </c:ext>
          </c:extLst>
        </c:ser>
        <c:dLbls>
          <c:showLegendKey val="0"/>
          <c:showVal val="0"/>
          <c:showCatName val="0"/>
          <c:showSerName val="0"/>
          <c:showPercent val="0"/>
          <c:showBubbleSize val="0"/>
          <c:showLeaderLines val="1"/>
        </c:dLbls>
        <c:firstSliceAng val="270"/>
      </c:pie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808050779366844E-2"/>
          <c:y val="0.17129629629629628"/>
          <c:w val="0.88387902405056529"/>
          <c:h val="0.71262321376494608"/>
        </c:manualLayout>
      </c:layout>
      <c:barChart>
        <c:barDir val="col"/>
        <c:grouping val="stacked"/>
        <c:varyColors val="0"/>
        <c:ser>
          <c:idx val="0"/>
          <c:order val="0"/>
          <c:tx>
            <c:strRef>
              <c:f>'Carbon Calculations'!$L$12</c:f>
              <c:strCache>
                <c:ptCount val="1"/>
                <c:pt idx="0">
                  <c:v>Current Leakage Level</c:v>
                </c:pt>
              </c:strCache>
            </c:strRef>
          </c:tx>
          <c:spPr>
            <a:solidFill>
              <a:schemeClr val="accent1"/>
            </a:solidFill>
            <a:ln>
              <a:noFill/>
            </a:ln>
            <a:effectLst/>
          </c:spPr>
          <c:invertIfNegative val="0"/>
          <c:dLbls>
            <c:numFmt formatCode="#,###"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'Carbon Calculations'!$M$11:$N$11</c:f>
              <c:strCache>
                <c:ptCount val="2"/>
                <c:pt idx="0">
                  <c:v>Current</c:v>
                </c:pt>
                <c:pt idx="1">
                  <c:v>Reduction</c:v>
                </c:pt>
              </c:strCache>
            </c:strRef>
          </c:cat>
          <c:val>
            <c:numRef>
              <c:f>'Carbon Calculations'!$M$12:$N$12</c:f>
              <c:numCache>
                <c:formatCode>General</c:formatCode>
                <c:ptCount val="2"/>
                <c:pt idx="0" formatCode="#,##0.000">
                  <c:v>0</c:v>
                </c:pt>
              </c:numCache>
            </c:numRef>
          </c:val>
          <c:extLst>
            <c:ext xmlns:c16="http://schemas.microsoft.com/office/drawing/2014/chart" uri="{C3380CC4-5D6E-409C-BE32-E72D297353CC}">
              <c16:uniqueId val="{00000000-6589-4BCE-A153-5F17428AF2A3}"/>
            </c:ext>
          </c:extLst>
        </c:ser>
        <c:ser>
          <c:idx val="2"/>
          <c:order val="1"/>
          <c:tx>
            <c:strRef>
              <c:f>'Carbon Calculations'!$L$14</c:f>
              <c:strCache>
                <c:ptCount val="1"/>
                <c:pt idx="0">
                  <c:v>Leakage Level After Reduction</c:v>
                </c:pt>
              </c:strCache>
            </c:strRef>
          </c:tx>
          <c:spPr>
            <a:solidFill>
              <a:schemeClr val="accent1">
                <a:lumMod val="60000"/>
                <a:lumOff val="40000"/>
              </a:schemeClr>
            </a:solidFill>
            <a:ln>
              <a:solidFill>
                <a:schemeClr val="accent1"/>
              </a:solidFill>
            </a:ln>
            <a:effectLst/>
          </c:spPr>
          <c:invertIfNegative val="0"/>
          <c:dLbls>
            <c:numFmt formatCode="#,###"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'Carbon Calculations'!$M$11:$N$11</c:f>
              <c:strCache>
                <c:ptCount val="2"/>
                <c:pt idx="0">
                  <c:v>Current</c:v>
                </c:pt>
                <c:pt idx="1">
                  <c:v>Reduction</c:v>
                </c:pt>
              </c:strCache>
            </c:strRef>
          </c:cat>
          <c:val>
            <c:numRef>
              <c:f>'Carbon Calculations'!$M$14:$N$14</c:f>
              <c:numCache>
                <c:formatCode>#,##0.000</c:formatCode>
                <c:ptCount val="2"/>
                <c:pt idx="1">
                  <c:v>0</c:v>
                </c:pt>
              </c:numCache>
            </c:numRef>
          </c:val>
          <c:extLst>
            <c:ext xmlns:c16="http://schemas.microsoft.com/office/drawing/2014/chart" uri="{C3380CC4-5D6E-409C-BE32-E72D297353CC}">
              <c16:uniqueId val="{00000002-6589-4BCE-A153-5F17428AF2A3}"/>
            </c:ext>
          </c:extLst>
        </c:ser>
        <c:ser>
          <c:idx val="1"/>
          <c:order val="2"/>
          <c:tx>
            <c:strRef>
              <c:f>'Carbon Calculations'!$L$13</c:f>
              <c:strCache>
                <c:ptCount val="1"/>
                <c:pt idx="0">
                  <c:v>Target Leakage Reduction</c:v>
                </c:pt>
              </c:strCache>
            </c:strRef>
          </c:tx>
          <c:spPr>
            <a:pattFill prst="wdUpDiag">
              <a:fgClr>
                <a:schemeClr val="accent1"/>
              </a:fgClr>
              <a:bgClr>
                <a:schemeClr val="bg1"/>
              </a:bgClr>
            </a:pattFill>
            <a:ln>
              <a:noFill/>
            </a:ln>
            <a:effectLst/>
          </c:spPr>
          <c:invertIfNegative val="0"/>
          <c:dLbls>
            <c:numFmt formatCode="#,###"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'Carbon Calculations'!$M$11:$N$11</c:f>
              <c:strCache>
                <c:ptCount val="2"/>
                <c:pt idx="0">
                  <c:v>Current</c:v>
                </c:pt>
                <c:pt idx="1">
                  <c:v>Reduction</c:v>
                </c:pt>
              </c:strCache>
            </c:strRef>
          </c:cat>
          <c:val>
            <c:numRef>
              <c:f>'Carbon Calculations'!$M$13:$N$13</c:f>
              <c:numCache>
                <c:formatCode>#,##0.000</c:formatCode>
                <c:ptCount val="2"/>
                <c:pt idx="1">
                  <c:v>0</c:v>
                </c:pt>
              </c:numCache>
            </c:numRef>
          </c:val>
          <c:extLst>
            <c:ext xmlns:c16="http://schemas.microsoft.com/office/drawing/2014/chart" uri="{C3380CC4-5D6E-409C-BE32-E72D297353CC}">
              <c16:uniqueId val="{00000001-6589-4BCE-A153-5F17428AF2A3}"/>
            </c:ext>
          </c:extLst>
        </c:ser>
        <c:dLbls>
          <c:showLegendKey val="0"/>
          <c:showVal val="0"/>
          <c:showCatName val="0"/>
          <c:showSerName val="0"/>
          <c:showPercent val="0"/>
          <c:showBubbleSize val="0"/>
        </c:dLbls>
        <c:gapWidth val="30"/>
        <c:overlap val="100"/>
        <c:axId val="1004474792"/>
        <c:axId val="1004475872"/>
      </c:barChart>
      <c:catAx>
        <c:axId val="1004474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300" b="1" i="0" u="none" strike="noStrike" kern="1200" baseline="0">
                <a:solidFill>
                  <a:schemeClr val="tx1">
                    <a:lumMod val="65000"/>
                    <a:lumOff val="35000"/>
                  </a:schemeClr>
                </a:solidFill>
                <a:latin typeface="+mn-lt"/>
                <a:ea typeface="+mn-ea"/>
                <a:cs typeface="+mn-cs"/>
              </a:defRPr>
            </a:pPr>
            <a:endParaRPr lang="en-US"/>
          </a:p>
        </c:txPr>
        <c:crossAx val="1004475872"/>
        <c:crosses val="autoZero"/>
        <c:auto val="1"/>
        <c:lblAlgn val="ctr"/>
        <c:lblOffset val="100"/>
        <c:noMultiLvlLbl val="0"/>
      </c:catAx>
      <c:valAx>
        <c:axId val="10044758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00447479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0.1282312925170068"/>
          <c:y val="3.2985496190138859E-2"/>
          <c:w val="0.85918367346938773"/>
          <c:h val="9.4595355511356935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0"/>
    <c:dispBlanksAs val="gap"/>
    <c:showDLblsOverMax val="0"/>
  </c:chart>
  <c:spPr>
    <a:solidFill>
      <a:schemeClr val="bg1">
        <a:lumMod val="95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Comments!C25"/><Relationship Id="rId1" Type="http://schemas.openxmlformats.org/officeDocument/2006/relationships/hyperlink" Target="#'Interactive Data Grading'!A209:F217"/></Relationships>
</file>

<file path=xl/drawings/_rels/drawing5.xml.rels><?xml version="1.0" encoding="UTF-8" standalone="yes"?>
<Relationships xmlns="http://schemas.openxmlformats.org/package/2006/relationships"><Relationship Id="rId8" Type="http://schemas.openxmlformats.org/officeDocument/2006/relationships/hyperlink" Target="#'Interactive Data Grading'!UMAC"/><Relationship Id="rId13" Type="http://schemas.openxmlformats.org/officeDocument/2006/relationships/hyperlink" Target="#'Interactive Data Grading'!VOS"/><Relationship Id="rId18" Type="http://schemas.openxmlformats.org/officeDocument/2006/relationships/hyperlink" Target="#'Interactive Data Grading'!Lm"/><Relationship Id="rId26" Type="http://schemas.openxmlformats.org/officeDocument/2006/relationships/image" Target="../media/image1.png"/><Relationship Id="rId3" Type="http://schemas.openxmlformats.org/officeDocument/2006/relationships/image" Target="../media/image4.emf"/><Relationship Id="rId21" Type="http://schemas.openxmlformats.org/officeDocument/2006/relationships/hyperlink" Target="#'Interactive Data Grading'!CRUC"/><Relationship Id="rId7" Type="http://schemas.openxmlformats.org/officeDocument/2006/relationships/hyperlink" Target="#'Interactive Data Grading'!BMAC"/><Relationship Id="rId12" Type="http://schemas.openxmlformats.org/officeDocument/2006/relationships/hyperlink" Target="#'Interactive Data Grading'!WIEA"/><Relationship Id="rId17" Type="http://schemas.openxmlformats.org/officeDocument/2006/relationships/hyperlink" Target="#'Interactive Data Grading'!AOP"/><Relationship Id="rId25" Type="http://schemas.openxmlformats.org/officeDocument/2006/relationships/hyperlink" Target="#'Interactive Data Grading'!UUAC"/><Relationship Id="rId2" Type="http://schemas.openxmlformats.org/officeDocument/2006/relationships/hyperlink" Target="#'Interactive Data Grading'!CMI"/><Relationship Id="rId16" Type="http://schemas.openxmlformats.org/officeDocument/2006/relationships/image" Target="../media/image6.emf"/><Relationship Id="rId20" Type="http://schemas.openxmlformats.org/officeDocument/2006/relationships/hyperlink" Target="#'Interactive Data Grading'!Lp"/><Relationship Id="rId1" Type="http://schemas.openxmlformats.org/officeDocument/2006/relationships/image" Target="../media/image3.emf"/><Relationship Id="rId6" Type="http://schemas.openxmlformats.org/officeDocument/2006/relationships/image" Target="../media/image5.emf"/><Relationship Id="rId11" Type="http://schemas.openxmlformats.org/officeDocument/2006/relationships/hyperlink" Target="#'Interactive Data Grading'!WE"/><Relationship Id="rId24" Type="http://schemas.openxmlformats.org/officeDocument/2006/relationships/image" Target="../media/image8.emf"/><Relationship Id="rId5" Type="http://schemas.openxmlformats.org/officeDocument/2006/relationships/hyperlink" Target="#'Interactive Data Grading'!UC"/><Relationship Id="rId15" Type="http://schemas.openxmlformats.org/officeDocument/2006/relationships/hyperlink" Target="#'Interactive Data Grading'!WI"/><Relationship Id="rId23" Type="http://schemas.openxmlformats.org/officeDocument/2006/relationships/hyperlink" Target="#'Interactive Data Grading'!VPC"/><Relationship Id="rId10" Type="http://schemas.openxmlformats.org/officeDocument/2006/relationships/hyperlink" Target="#'Interactive Data Grading'!WEEA"/><Relationship Id="rId19" Type="http://schemas.openxmlformats.org/officeDocument/2006/relationships/hyperlink" Target="#'Interactive Data Grading'!Nc"/><Relationship Id="rId4" Type="http://schemas.openxmlformats.org/officeDocument/2006/relationships/hyperlink" Target="#'Interactive Data Grading'!SDHE"/><Relationship Id="rId9" Type="http://schemas.openxmlformats.org/officeDocument/2006/relationships/hyperlink" Target="#'Interactive Data Grading'!BUAC"/><Relationship Id="rId14" Type="http://schemas.openxmlformats.org/officeDocument/2006/relationships/hyperlink" Target="#'Interactive Data Grading'!VOSEA"/><Relationship Id="rId22" Type="http://schemas.openxmlformats.org/officeDocument/2006/relationships/image" Target="../media/image7.emf"/></Relationships>
</file>

<file path=xl/drawings/_rels/drawing6.xml.rels><?xml version="1.0" encoding="UTF-8" standalone="yes"?>
<Relationships xmlns="http://schemas.openxmlformats.org/package/2006/relationships"><Relationship Id="rId8" Type="http://schemas.openxmlformats.org/officeDocument/2006/relationships/chart" Target="../charts/chart9.xml"/><Relationship Id="rId13" Type="http://schemas.openxmlformats.org/officeDocument/2006/relationships/chart" Target="../charts/chart14.xml"/><Relationship Id="rId18" Type="http://schemas.openxmlformats.org/officeDocument/2006/relationships/image" Target="../media/image16.png"/><Relationship Id="rId3" Type="http://schemas.openxmlformats.org/officeDocument/2006/relationships/chart" Target="../charts/chart4.xml"/><Relationship Id="rId21" Type="http://schemas.openxmlformats.org/officeDocument/2006/relationships/image" Target="../media/image18.png"/><Relationship Id="rId7" Type="http://schemas.openxmlformats.org/officeDocument/2006/relationships/chart" Target="../charts/chart8.xml"/><Relationship Id="rId12" Type="http://schemas.openxmlformats.org/officeDocument/2006/relationships/chart" Target="../charts/chart13.xml"/><Relationship Id="rId17" Type="http://schemas.openxmlformats.org/officeDocument/2006/relationships/chart" Target="../charts/chart18.xml"/><Relationship Id="rId2" Type="http://schemas.openxmlformats.org/officeDocument/2006/relationships/chart" Target="../charts/chart3.xml"/><Relationship Id="rId16" Type="http://schemas.openxmlformats.org/officeDocument/2006/relationships/chart" Target="../charts/chart17.xml"/><Relationship Id="rId20" Type="http://schemas.openxmlformats.org/officeDocument/2006/relationships/image" Target="../media/image1.png"/><Relationship Id="rId1" Type="http://schemas.openxmlformats.org/officeDocument/2006/relationships/image" Target="../media/image15.emf"/><Relationship Id="rId6" Type="http://schemas.openxmlformats.org/officeDocument/2006/relationships/chart" Target="../charts/chart7.xml"/><Relationship Id="rId11" Type="http://schemas.openxmlformats.org/officeDocument/2006/relationships/chart" Target="../charts/chart12.xml"/><Relationship Id="rId5" Type="http://schemas.openxmlformats.org/officeDocument/2006/relationships/chart" Target="../charts/chart6.xml"/><Relationship Id="rId15" Type="http://schemas.openxmlformats.org/officeDocument/2006/relationships/chart" Target="../charts/chart16.xml"/><Relationship Id="rId10" Type="http://schemas.openxmlformats.org/officeDocument/2006/relationships/chart" Target="../charts/chart11.xml"/><Relationship Id="rId19" Type="http://schemas.openxmlformats.org/officeDocument/2006/relationships/image" Target="../media/image17.png"/><Relationship Id="rId4" Type="http://schemas.openxmlformats.org/officeDocument/2006/relationships/chart" Target="../charts/chart5.xml"/><Relationship Id="rId9" Type="http://schemas.openxmlformats.org/officeDocument/2006/relationships/chart" Target="../charts/chart10.xml"/><Relationship Id="rId14" Type="http://schemas.openxmlformats.org/officeDocument/2006/relationships/chart" Target="../charts/chart15.xml"/><Relationship Id="rId22" Type="http://schemas.openxmlformats.org/officeDocument/2006/relationships/image" Target="../media/image19.emf"/></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hyperlink" Target="#Notes!G68"/><Relationship Id="rId2" Type="http://schemas.openxmlformats.org/officeDocument/2006/relationships/chart" Target="../charts/chart19.xml"/><Relationship Id="rId1" Type="http://schemas.openxmlformats.org/officeDocument/2006/relationships/image" Target="../media/image1.png"/><Relationship Id="rId5" Type="http://schemas.openxmlformats.org/officeDocument/2006/relationships/hyperlink" Target="#Notes!G74"/><Relationship Id="rId4" Type="http://schemas.openxmlformats.org/officeDocument/2006/relationships/hyperlink" Target="#Notes!G71"/></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3" Type="http://schemas.openxmlformats.org/officeDocument/2006/relationships/hyperlink" Target="#Worksheet!H62"/><Relationship Id="rId18" Type="http://schemas.openxmlformats.org/officeDocument/2006/relationships/hyperlink" Target="#Worksheet!H43"/><Relationship Id="rId26" Type="http://schemas.openxmlformats.org/officeDocument/2006/relationships/hyperlink" Target="#input_WI"/><Relationship Id="rId3" Type="http://schemas.openxmlformats.org/officeDocument/2006/relationships/hyperlink" Target="#input_Lp"/><Relationship Id="rId21" Type="http://schemas.openxmlformats.org/officeDocument/2006/relationships/hyperlink" Target="#input_VPC"/><Relationship Id="rId34" Type="http://schemas.openxmlformats.org/officeDocument/2006/relationships/hyperlink" Target="#'Carbon Calculations'!B7:E7"/><Relationship Id="rId7" Type="http://schemas.openxmlformats.org/officeDocument/2006/relationships/hyperlink" Target="#input_BUAC"/><Relationship Id="rId12" Type="http://schemas.openxmlformats.org/officeDocument/2006/relationships/hyperlink" Target="#Worksheet!H57"/><Relationship Id="rId17" Type="http://schemas.openxmlformats.org/officeDocument/2006/relationships/hyperlink" Target="#Worksheet!Q77:S77"/><Relationship Id="rId25" Type="http://schemas.openxmlformats.org/officeDocument/2006/relationships/hyperlink" Target="#input_WEEA"/><Relationship Id="rId33" Type="http://schemas.openxmlformats.org/officeDocument/2006/relationships/hyperlink" Target="#'Carbon Calculations'!B8:E8"/><Relationship Id="rId2" Type="http://schemas.openxmlformats.org/officeDocument/2006/relationships/hyperlink" Target="#Worksheet!H30"/><Relationship Id="rId16" Type="http://schemas.openxmlformats.org/officeDocument/2006/relationships/hyperlink" Target="#input_SDHE"/><Relationship Id="rId20" Type="http://schemas.openxmlformats.org/officeDocument/2006/relationships/hyperlink" Target="#input_UUAC"/><Relationship Id="rId29" Type="http://schemas.openxmlformats.org/officeDocument/2006/relationships/hyperlink" Target="#Dashboard!AK43:AN43"/><Relationship Id="rId1" Type="http://schemas.openxmlformats.org/officeDocument/2006/relationships/hyperlink" Target="#Worksheet!H46"/><Relationship Id="rId6" Type="http://schemas.openxmlformats.org/officeDocument/2006/relationships/hyperlink" Target="#input_BMAC"/><Relationship Id="rId11" Type="http://schemas.openxmlformats.org/officeDocument/2006/relationships/hyperlink" Target="#input_Lm"/><Relationship Id="rId24" Type="http://schemas.openxmlformats.org/officeDocument/2006/relationships/hyperlink" Target="#input_WE"/><Relationship Id="rId32" Type="http://schemas.openxmlformats.org/officeDocument/2006/relationships/hyperlink" Target="#'Carbon Calculations'!C5"/><Relationship Id="rId5" Type="http://schemas.openxmlformats.org/officeDocument/2006/relationships/hyperlink" Target="#'Service Connection Diagram'!D4"/><Relationship Id="rId15" Type="http://schemas.openxmlformats.org/officeDocument/2006/relationships/hyperlink" Target="#Worksheet!H63"/><Relationship Id="rId23" Type="http://schemas.openxmlformats.org/officeDocument/2006/relationships/hyperlink" Target="#input_VOSEA"/><Relationship Id="rId28" Type="http://schemas.openxmlformats.org/officeDocument/2006/relationships/hyperlink" Target="#Worksheet!H53"/><Relationship Id="rId36" Type="http://schemas.openxmlformats.org/officeDocument/2006/relationships/hyperlink" Target="#'Carbon Calculations'!C13"/><Relationship Id="rId10" Type="http://schemas.openxmlformats.org/officeDocument/2006/relationships/hyperlink" Target="#Dashboard!AH41"/><Relationship Id="rId19" Type="http://schemas.openxmlformats.org/officeDocument/2006/relationships/hyperlink" Target="#input_UMAC"/><Relationship Id="rId31" Type="http://schemas.openxmlformats.org/officeDocument/2006/relationships/image" Target="../media/image1.png"/><Relationship Id="rId4" Type="http://schemas.openxmlformats.org/officeDocument/2006/relationships/hyperlink" Target="#input_AOP"/><Relationship Id="rId9" Type="http://schemas.openxmlformats.org/officeDocument/2006/relationships/hyperlink" Target="#input_CRUC"/><Relationship Id="rId14" Type="http://schemas.openxmlformats.org/officeDocument/2006/relationships/hyperlink" Target="#Worksheet!H51"/><Relationship Id="rId22" Type="http://schemas.openxmlformats.org/officeDocument/2006/relationships/hyperlink" Target="#Worksheet!H15"/><Relationship Id="rId27" Type="http://schemas.openxmlformats.org/officeDocument/2006/relationships/hyperlink" Target="#input_WIEA"/><Relationship Id="rId30" Type="http://schemas.openxmlformats.org/officeDocument/2006/relationships/hyperlink" Target="#Worksheet!K12"/><Relationship Id="rId35" Type="http://schemas.openxmlformats.org/officeDocument/2006/relationships/hyperlink" Target="#'Carbon Calculations'!B6:E6"/><Relationship Id="rId8" Type="http://schemas.openxmlformats.org/officeDocument/2006/relationships/hyperlink" Target="#input_CMI"/></Relationships>
</file>

<file path=xl/drawings/_rels/drawing15.xml.rels><?xml version="1.0" encoding="UTF-8" standalone="yes"?>
<Relationships xmlns="http://schemas.openxmlformats.org/package/2006/relationships"><Relationship Id="rId3" Type="http://schemas.openxmlformats.org/officeDocument/2006/relationships/image" Target="../media/image24.jpeg"/><Relationship Id="rId2" Type="http://schemas.openxmlformats.org/officeDocument/2006/relationships/image" Target="../media/image23.jpeg"/><Relationship Id="rId1" Type="http://schemas.openxmlformats.org/officeDocument/2006/relationships/image" Target="../media/image22.jpeg"/><Relationship Id="rId5" Type="http://schemas.openxmlformats.org/officeDocument/2006/relationships/image" Target="../media/image1.png"/><Relationship Id="rId4" Type="http://schemas.openxmlformats.org/officeDocument/2006/relationships/hyperlink" Target="#Definitions!C10:L10"/></Relationships>
</file>

<file path=xl/drawings/_rels/drawing1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6.png"/><Relationship Id="rId1" Type="http://schemas.openxmlformats.org/officeDocument/2006/relationships/image" Target="../media/image25.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xdr:twoCellAnchor>
    <xdr:from>
      <xdr:col>10</xdr:col>
      <xdr:colOff>380153</xdr:colOff>
      <xdr:row>71</xdr:row>
      <xdr:rowOff>68580</xdr:rowOff>
    </xdr:from>
    <xdr:to>
      <xdr:col>15</xdr:col>
      <xdr:colOff>0</xdr:colOff>
      <xdr:row>91</xdr:row>
      <xdr:rowOff>45720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380153</xdr:colOff>
      <xdr:row>71</xdr:row>
      <xdr:rowOff>68580</xdr:rowOff>
    </xdr:from>
    <xdr:to>
      <xdr:col>15</xdr:col>
      <xdr:colOff>0</xdr:colOff>
      <xdr:row>91</xdr:row>
      <xdr:rowOff>45720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53</xdr:col>
      <xdr:colOff>0</xdr:colOff>
      <xdr:row>1</xdr:row>
      <xdr:rowOff>45720</xdr:rowOff>
    </xdr:from>
    <xdr:to>
      <xdr:col>53</xdr:col>
      <xdr:colOff>113622</xdr:colOff>
      <xdr:row>1</xdr:row>
      <xdr:rowOff>246105</xdr:rowOff>
    </xdr:to>
    <xdr:sp macro="" textlink="">
      <xdr:nvSpPr>
        <xdr:cNvPr id="13" name="Text Box 706">
          <a:extLst>
            <a:ext uri="{FF2B5EF4-FFF2-40B4-BE49-F238E27FC236}">
              <a16:creationId xmlns:a16="http://schemas.microsoft.com/office/drawing/2014/main" id="{00000000-0008-0000-1400-00000D000000}"/>
            </a:ext>
          </a:extLst>
        </xdr:cNvPr>
        <xdr:cNvSpPr txBox="1">
          <a:spLocks noChangeArrowheads="1"/>
        </xdr:cNvSpPr>
      </xdr:nvSpPr>
      <xdr:spPr bwMode="auto">
        <a:xfrm>
          <a:off x="9852660" y="137160"/>
          <a:ext cx="617220" cy="207645"/>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US" sz="900" b="0" i="0" u="none" strike="noStrike" baseline="0">
              <a:solidFill>
                <a:srgbClr val="FFFFFF"/>
              </a:solidFill>
              <a:latin typeface="Arial"/>
              <a:cs typeface="Arial"/>
            </a:rPr>
            <a:t> WAS v5.0</a:t>
          </a:r>
          <a:endParaRPr lang="en-US" sz="1050"/>
        </a:p>
      </xdr:txBody>
    </xdr:sp>
    <xdr:clientData/>
  </xdr:twoCellAnchor>
  <xdr:twoCellAnchor>
    <xdr:from>
      <xdr:col>19</xdr:col>
      <xdr:colOff>47217</xdr:colOff>
      <xdr:row>1</xdr:row>
      <xdr:rowOff>306433</xdr:rowOff>
    </xdr:from>
    <xdr:to>
      <xdr:col>35</xdr:col>
      <xdr:colOff>239389</xdr:colOff>
      <xdr:row>1</xdr:row>
      <xdr:rowOff>512173</xdr:rowOff>
    </xdr:to>
    <xdr:sp macro="" textlink="">
      <xdr:nvSpPr>
        <xdr:cNvPr id="16" name="Text Box 474">
          <a:extLst>
            <a:ext uri="{FF2B5EF4-FFF2-40B4-BE49-F238E27FC236}">
              <a16:creationId xmlns:a16="http://schemas.microsoft.com/office/drawing/2014/main" id="{00000000-0008-0000-1400-000010000000}"/>
            </a:ext>
          </a:extLst>
        </xdr:cNvPr>
        <xdr:cNvSpPr txBox="1">
          <a:spLocks noChangeArrowheads="1"/>
        </xdr:cNvSpPr>
      </xdr:nvSpPr>
      <xdr:spPr bwMode="auto">
        <a:xfrm>
          <a:off x="4619217" y="411208"/>
          <a:ext cx="4154572"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22860" anchor="ctr"/>
        <a:lstStyle/>
        <a:p>
          <a:pPr algn="ctr" rtl="0">
            <a:defRPr sz="1000"/>
          </a:pPr>
          <a:r>
            <a:rPr lang="en-US" sz="800" b="0" i="0" u="none" strike="noStrike" baseline="0">
              <a:solidFill>
                <a:srgbClr val="FFFFFF"/>
              </a:solidFill>
              <a:latin typeface="Arial"/>
              <a:cs typeface="Arial"/>
            </a:rPr>
            <a:t>American Water </a:t>
          </a:r>
          <a:r>
            <a:rPr lang="en-US" sz="800" b="0" i="0" u="none" strike="noStrike" baseline="0">
              <a:solidFill>
                <a:schemeClr val="bg1"/>
              </a:solidFill>
              <a:latin typeface="Arial"/>
              <a:cs typeface="Arial"/>
            </a:rPr>
            <a:t>Works</a:t>
          </a:r>
          <a:r>
            <a:rPr lang="en-US" sz="800" b="0" i="0" u="none" strike="noStrike" baseline="0">
              <a:solidFill>
                <a:srgbClr val="FFFFFF"/>
              </a:solidFill>
              <a:latin typeface="Arial"/>
              <a:cs typeface="Arial"/>
            </a:rPr>
            <a:t> Association </a:t>
          </a:r>
          <a:r>
            <a:rPr kumimoji="0" lang="en-US" sz="800" b="0" i="0" u="none" strike="noStrike" kern="0" cap="none" spc="0" normalizeH="0" baseline="0" noProof="0">
              <a:ln>
                <a:noFill/>
              </a:ln>
              <a:solidFill>
                <a:srgbClr val="FFFFFF"/>
              </a:solidFill>
              <a:effectLst/>
              <a:uLnTx/>
              <a:uFillTx/>
              <a:latin typeface="Arial"/>
              <a:ea typeface="+mn-ea"/>
              <a:cs typeface="Arial"/>
            </a:rPr>
            <a:t>Copyright © 2025, </a:t>
          </a:r>
          <a:r>
            <a:rPr lang="en-US" sz="800" b="0" i="0" u="none" strike="noStrike" baseline="0">
              <a:solidFill>
                <a:srgbClr val="FFFFFF"/>
              </a:solidFill>
              <a:latin typeface="Arial"/>
              <a:cs typeface="Arial"/>
            </a:rPr>
            <a:t>All Rights Reserved.</a:t>
          </a:r>
          <a:endParaRPr lang="en-US"/>
        </a:p>
      </xdr:txBody>
    </xdr:sp>
    <xdr:clientData/>
  </xdr:twoCellAnchor>
  <xdr:twoCellAnchor>
    <xdr:from>
      <xdr:col>20</xdr:col>
      <xdr:colOff>104215</xdr:colOff>
      <xdr:row>6</xdr:row>
      <xdr:rowOff>104775</xdr:rowOff>
    </xdr:from>
    <xdr:to>
      <xdr:col>20</xdr:col>
      <xdr:colOff>104215</xdr:colOff>
      <xdr:row>50</xdr:row>
      <xdr:rowOff>144517</xdr:rowOff>
    </xdr:to>
    <xdr:cxnSp macro="">
      <xdr:nvCxnSpPr>
        <xdr:cNvPr id="11" name="Straight Connector 2">
          <a:extLst>
            <a:ext uri="{FF2B5EF4-FFF2-40B4-BE49-F238E27FC236}">
              <a16:creationId xmlns:a16="http://schemas.microsoft.com/office/drawing/2014/main" id="{12FCA0D3-4BF9-4BDE-A220-7B6C3A1D03FB}"/>
            </a:ext>
          </a:extLst>
        </xdr:cNvPr>
        <xdr:cNvCxnSpPr>
          <a:cxnSpLocks noChangeShapeType="1"/>
        </xdr:cNvCxnSpPr>
      </xdr:nvCxnSpPr>
      <xdr:spPr bwMode="auto">
        <a:xfrm>
          <a:off x="4958681" y="1411999"/>
          <a:ext cx="0" cy="7318156"/>
        </a:xfrm>
        <a:prstGeom prst="line">
          <a:avLst/>
        </a:prstGeom>
        <a:noFill/>
        <a:ln w="31750" algn="ctr">
          <a:solidFill>
            <a:srgbClr val="7F7F7F"/>
          </a:solidFill>
          <a:round/>
          <a:headEnd/>
          <a:tailEnd/>
        </a:ln>
        <a:extLst>
          <a:ext uri="{909E8E84-426E-40DD-AFC4-6F175D3DCCD1}">
            <a14:hiddenFill xmlns:a14="http://schemas.microsoft.com/office/drawing/2010/main">
              <a:noFill/>
            </a14:hiddenFill>
          </a:ext>
        </a:extLst>
      </xdr:spPr>
    </xdr:cxnSp>
    <xdr:clientData/>
  </xdr:twoCellAnchor>
  <xdr:twoCellAnchor>
    <xdr:from>
      <xdr:col>20</xdr:col>
      <xdr:colOff>104775</xdr:colOff>
      <xdr:row>28</xdr:row>
      <xdr:rowOff>152265</xdr:rowOff>
    </xdr:from>
    <xdr:to>
      <xdr:col>53</xdr:col>
      <xdr:colOff>85725</xdr:colOff>
      <xdr:row>29</xdr:row>
      <xdr:rowOff>28756</xdr:rowOff>
    </xdr:to>
    <xdr:cxnSp macro="">
      <xdr:nvCxnSpPr>
        <xdr:cNvPr id="14" name="Straight Connector 2">
          <a:extLst>
            <a:ext uri="{FF2B5EF4-FFF2-40B4-BE49-F238E27FC236}">
              <a16:creationId xmlns:a16="http://schemas.microsoft.com/office/drawing/2014/main" id="{B2897FC9-9F7D-41D0-93D9-6F2732B111F0}"/>
            </a:ext>
          </a:extLst>
        </xdr:cNvPr>
        <xdr:cNvCxnSpPr>
          <a:cxnSpLocks noChangeShapeType="1"/>
        </xdr:cNvCxnSpPr>
      </xdr:nvCxnSpPr>
      <xdr:spPr bwMode="auto">
        <a:xfrm flipH="1" flipV="1">
          <a:off x="4924425" y="5057640"/>
          <a:ext cx="8153400" cy="38416"/>
        </a:xfrm>
        <a:prstGeom prst="line">
          <a:avLst/>
        </a:prstGeom>
        <a:noFill/>
        <a:ln w="31750" algn="ctr">
          <a:solidFill>
            <a:srgbClr val="7F7F7F"/>
          </a:solidFill>
          <a:round/>
          <a:headEnd/>
          <a:tailEnd/>
        </a:ln>
        <a:extLst>
          <a:ext uri="{909E8E84-426E-40DD-AFC4-6F175D3DCCD1}">
            <a14:hiddenFill xmlns:a14="http://schemas.microsoft.com/office/drawing/2010/main">
              <a:noFill/>
            </a14:hiddenFill>
          </a:ext>
        </a:extLst>
      </xdr:spPr>
    </xdr:cxnSp>
    <xdr:clientData/>
  </xdr:twoCellAnchor>
  <xdr:twoCellAnchor>
    <xdr:from>
      <xdr:col>20</xdr:col>
      <xdr:colOff>114300</xdr:colOff>
      <xdr:row>31</xdr:row>
      <xdr:rowOff>114165</xdr:rowOff>
    </xdr:from>
    <xdr:to>
      <xdr:col>53</xdr:col>
      <xdr:colOff>95250</xdr:colOff>
      <xdr:row>31</xdr:row>
      <xdr:rowOff>152581</xdr:rowOff>
    </xdr:to>
    <xdr:cxnSp macro="">
      <xdr:nvCxnSpPr>
        <xdr:cNvPr id="12" name="Straight Connector 2">
          <a:extLst>
            <a:ext uri="{FF2B5EF4-FFF2-40B4-BE49-F238E27FC236}">
              <a16:creationId xmlns:a16="http://schemas.microsoft.com/office/drawing/2014/main" id="{2C735955-7DFF-4596-9637-5BAB042BB954}"/>
            </a:ext>
          </a:extLst>
        </xdr:cNvPr>
        <xdr:cNvCxnSpPr>
          <a:cxnSpLocks noChangeShapeType="1"/>
        </xdr:cNvCxnSpPr>
      </xdr:nvCxnSpPr>
      <xdr:spPr bwMode="auto">
        <a:xfrm flipH="1" flipV="1">
          <a:off x="4933950" y="5505315"/>
          <a:ext cx="8153400" cy="38416"/>
        </a:xfrm>
        <a:prstGeom prst="line">
          <a:avLst/>
        </a:prstGeom>
        <a:noFill/>
        <a:ln w="31750" algn="ctr">
          <a:solidFill>
            <a:srgbClr val="7F7F7F"/>
          </a:solidFill>
          <a:round/>
          <a:headEnd/>
          <a:tailEnd/>
        </a:ln>
        <a:extLst>
          <a:ext uri="{909E8E84-426E-40DD-AFC4-6F175D3DCCD1}">
            <a14:hiddenFill xmlns:a14="http://schemas.microsoft.com/office/drawing/2010/main">
              <a:noFill/>
            </a14:hiddenFill>
          </a:ext>
        </a:extLst>
      </xdr:spPr>
    </xdr:cxnSp>
    <xdr:clientData/>
  </xdr:twoCellAnchor>
  <xdr:twoCellAnchor>
    <xdr:from>
      <xdr:col>47</xdr:col>
      <xdr:colOff>37692</xdr:colOff>
      <xdr:row>1</xdr:row>
      <xdr:rowOff>20683</xdr:rowOff>
    </xdr:from>
    <xdr:to>
      <xdr:col>53</xdr:col>
      <xdr:colOff>154477</xdr:colOff>
      <xdr:row>1</xdr:row>
      <xdr:rowOff>245838</xdr:rowOff>
    </xdr:to>
    <xdr:sp macro="" textlink="">
      <xdr:nvSpPr>
        <xdr:cNvPr id="18" name="Text Box 706">
          <a:extLst>
            <a:ext uri="{FF2B5EF4-FFF2-40B4-BE49-F238E27FC236}">
              <a16:creationId xmlns:a16="http://schemas.microsoft.com/office/drawing/2014/main" id="{12DFC2E2-7884-44E5-90B4-19DC5010E2E3}"/>
            </a:ext>
          </a:extLst>
        </xdr:cNvPr>
        <xdr:cNvSpPr txBox="1">
          <a:spLocks noChangeArrowheads="1"/>
        </xdr:cNvSpPr>
      </xdr:nvSpPr>
      <xdr:spPr bwMode="auto">
        <a:xfrm>
          <a:off x="11543892" y="125458"/>
          <a:ext cx="1602685" cy="225155"/>
        </a:xfrm>
        <a:prstGeom prst="rect">
          <a:avLst/>
        </a:prstGeom>
        <a:noFill/>
        <a:ln w="12700" algn="ctr">
          <a:noFill/>
          <a:miter lim="800000"/>
          <a:headEnd/>
          <a:tailEnd/>
        </a:ln>
        <a:effectLst/>
      </xdr:spPr>
      <xdr:txBody>
        <a:bodyPr vertOverflow="clip" wrap="square" lIns="27432" tIns="22860" rIns="0" bIns="0" anchor="t" upright="1"/>
        <a:lstStyle/>
        <a:p>
          <a:pPr algn="r" rtl="0">
            <a:defRPr sz="1000"/>
          </a:pPr>
          <a:r>
            <a:rPr lang="en-US" sz="900" b="0" i="0" u="none" strike="noStrike" baseline="0">
              <a:solidFill>
                <a:srgbClr val="FFFFFF"/>
              </a:solidFill>
              <a:latin typeface="Arial"/>
              <a:cs typeface="Arial"/>
            </a:rPr>
            <a:t> FWAS v6.1</a:t>
          </a:r>
          <a:endParaRPr lang="en-US" sz="1050"/>
        </a:p>
      </xdr:txBody>
    </xdr:sp>
    <xdr:clientData/>
  </xdr:twoCellAnchor>
  <xdr:twoCellAnchor editAs="oneCell">
    <xdr:from>
      <xdr:col>1</xdr:col>
      <xdr:colOff>123825</xdr:colOff>
      <xdr:row>1</xdr:row>
      <xdr:rowOff>26339</xdr:rowOff>
    </xdr:from>
    <xdr:to>
      <xdr:col>3</xdr:col>
      <xdr:colOff>97155</xdr:colOff>
      <xdr:row>1</xdr:row>
      <xdr:rowOff>512472</xdr:rowOff>
    </xdr:to>
    <xdr:pic>
      <xdr:nvPicPr>
        <xdr:cNvPr id="6" name="Picture 5">
          <a:extLst>
            <a:ext uri="{FF2B5EF4-FFF2-40B4-BE49-F238E27FC236}">
              <a16:creationId xmlns:a16="http://schemas.microsoft.com/office/drawing/2014/main" id="{8F908583-E83B-45B1-B84F-375E7BE85A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131114"/>
          <a:ext cx="468630" cy="486133"/>
        </a:xfrm>
        <a:prstGeom prst="rect">
          <a:avLst/>
        </a:prstGeom>
      </xdr:spPr>
    </xdr:pic>
    <xdr:clientData/>
  </xdr:twoCellAnchor>
  <xdr:twoCellAnchor editAs="oneCell">
    <xdr:from>
      <xdr:col>32</xdr:col>
      <xdr:colOff>201791</xdr:colOff>
      <xdr:row>37</xdr:row>
      <xdr:rowOff>91965</xdr:rowOff>
    </xdr:from>
    <xdr:to>
      <xdr:col>53</xdr:col>
      <xdr:colOff>92392</xdr:colOff>
      <xdr:row>40</xdr:row>
      <xdr:rowOff>38099</xdr:rowOff>
    </xdr:to>
    <xdr:pic>
      <xdr:nvPicPr>
        <xdr:cNvPr id="2" name="Picture 1">
          <a:extLst>
            <a:ext uri="{FF2B5EF4-FFF2-40B4-BE49-F238E27FC236}">
              <a16:creationId xmlns:a16="http://schemas.microsoft.com/office/drawing/2014/main" id="{F91A1604-F6C5-4AB8-AFC3-3C2C9035B8CA}"/>
            </a:ext>
          </a:extLst>
        </xdr:cNvPr>
        <xdr:cNvPicPr>
          <a:picLocks noChangeAspect="1"/>
        </xdr:cNvPicPr>
      </xdr:nvPicPr>
      <xdr:blipFill rotWithShape="1">
        <a:blip xmlns:r="http://schemas.openxmlformats.org/officeDocument/2006/relationships" r:embed="rId2"/>
        <a:srcRect t="22608"/>
        <a:stretch/>
      </xdr:blipFill>
      <xdr:spPr>
        <a:xfrm>
          <a:off x="8051705" y="6542689"/>
          <a:ext cx="5135493" cy="4388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15451</xdr:colOff>
      <xdr:row>7</xdr:row>
      <xdr:rowOff>83289</xdr:rowOff>
    </xdr:from>
    <xdr:to>
      <xdr:col>10</xdr:col>
      <xdr:colOff>17751</xdr:colOff>
      <xdr:row>8</xdr:row>
      <xdr:rowOff>89335</xdr:rowOff>
    </xdr:to>
    <xdr:sp macro="" textlink="">
      <xdr:nvSpPr>
        <xdr:cNvPr id="9224" name="Text Box 8">
          <a:extLst>
            <a:ext uri="{FF2B5EF4-FFF2-40B4-BE49-F238E27FC236}">
              <a16:creationId xmlns:a16="http://schemas.microsoft.com/office/drawing/2014/main" id="{00000000-0008-0000-1500-000008240000}"/>
            </a:ext>
          </a:extLst>
        </xdr:cNvPr>
        <xdr:cNvSpPr txBox="1">
          <a:spLocks noChangeArrowheads="1"/>
        </xdr:cNvSpPr>
      </xdr:nvSpPr>
      <xdr:spPr bwMode="auto">
        <a:xfrm>
          <a:off x="4103037" y="1258946"/>
          <a:ext cx="2375385" cy="169332"/>
        </a:xfrm>
        <a:prstGeom prst="rect">
          <a:avLst/>
        </a:prstGeom>
        <a:noFill/>
        <a:ln w="9525">
          <a:noFill/>
          <a:miter lim="800000"/>
          <a:headEnd/>
          <a:tailEnd/>
        </a:ln>
      </xdr:spPr>
      <xdr:txBody>
        <a:bodyPr vertOverflow="clip" wrap="square" lIns="27432" tIns="22860" rIns="27432" bIns="22860" anchor="ctr" upright="1"/>
        <a:lstStyle/>
        <a:p>
          <a:pPr algn="l" rtl="0">
            <a:defRPr sz="1000"/>
          </a:pPr>
          <a:r>
            <a:rPr lang="en-US" sz="900" b="0" i="0" u="none" strike="noStrike" baseline="0">
              <a:solidFill>
                <a:sysClr val="windowText" lastClr="000000"/>
              </a:solidFill>
              <a:latin typeface="Arial"/>
              <a:cs typeface="Arial"/>
            </a:rPr>
            <a:t>Click 'g' to determine data validity grade</a:t>
          </a:r>
        </a:p>
      </xdr:txBody>
    </xdr:sp>
    <xdr:clientData/>
  </xdr:twoCellAnchor>
  <xdr:twoCellAnchor>
    <xdr:from>
      <xdr:col>3</xdr:col>
      <xdr:colOff>266700</xdr:colOff>
      <xdr:row>74</xdr:row>
      <xdr:rowOff>23533</xdr:rowOff>
    </xdr:from>
    <xdr:to>
      <xdr:col>3</xdr:col>
      <xdr:colOff>495632</xdr:colOff>
      <xdr:row>74</xdr:row>
      <xdr:rowOff>133351</xdr:rowOff>
    </xdr:to>
    <xdr:sp macro="" textlink="">
      <xdr:nvSpPr>
        <xdr:cNvPr id="9316" name="Text Box 100">
          <a:hlinkClick xmlns:r="http://schemas.openxmlformats.org/officeDocument/2006/relationships" r:id="rId1"/>
          <a:extLst>
            <a:ext uri="{FF2B5EF4-FFF2-40B4-BE49-F238E27FC236}">
              <a16:creationId xmlns:a16="http://schemas.microsoft.com/office/drawing/2014/main" id="{00000000-0008-0000-1500-000064240000}"/>
            </a:ext>
          </a:extLst>
        </xdr:cNvPr>
        <xdr:cNvSpPr txBox="1">
          <a:spLocks noChangeArrowheads="1"/>
        </xdr:cNvSpPr>
      </xdr:nvSpPr>
      <xdr:spPr bwMode="auto">
        <a:xfrm>
          <a:off x="4400550" y="10234333"/>
          <a:ext cx="228932" cy="109818"/>
        </a:xfrm>
        <a:prstGeom prst="rect">
          <a:avLst/>
        </a:prstGeom>
        <a:solidFill>
          <a:schemeClr val="accent1"/>
        </a:solidFill>
        <a:ln w="9525">
          <a:noFill/>
          <a:miter lim="800000"/>
          <a:headEnd/>
          <a:tailEnd/>
        </a:ln>
      </xdr:spPr>
      <xdr:txBody>
        <a:bodyPr vertOverflow="clip" wrap="square" lIns="27432" tIns="22860" rIns="27432" bIns="22860" anchor="ctr" upright="1"/>
        <a:lstStyle/>
        <a:p>
          <a:pPr algn="ctr" rtl="0">
            <a:defRPr sz="1000"/>
          </a:pPr>
          <a:r>
            <a:rPr lang="en-US" sz="800" b="0" i="0" u="none" strike="noStrike" baseline="0">
              <a:solidFill>
                <a:srgbClr val="FFFFFF"/>
              </a:solidFill>
              <a:latin typeface="Arial"/>
              <a:cs typeface="Arial"/>
            </a:rPr>
            <a:t>G</a:t>
          </a:r>
        </a:p>
      </xdr:txBody>
    </xdr:sp>
    <xdr:clientData/>
  </xdr:twoCellAnchor>
  <xdr:twoCellAnchor>
    <xdr:from>
      <xdr:col>3</xdr:col>
      <xdr:colOff>222630</xdr:colOff>
      <xdr:row>5</xdr:row>
      <xdr:rowOff>244</xdr:rowOff>
    </xdr:from>
    <xdr:to>
      <xdr:col>9</xdr:col>
      <xdr:colOff>218393</xdr:colOff>
      <xdr:row>7</xdr:row>
      <xdr:rowOff>110845</xdr:rowOff>
    </xdr:to>
    <xdr:sp macro="" textlink="">
      <xdr:nvSpPr>
        <xdr:cNvPr id="65" name="Text Box 8">
          <a:extLst>
            <a:ext uri="{FF2B5EF4-FFF2-40B4-BE49-F238E27FC236}">
              <a16:creationId xmlns:a16="http://schemas.microsoft.com/office/drawing/2014/main" id="{00000000-0008-0000-1500-000041000000}"/>
            </a:ext>
          </a:extLst>
        </xdr:cNvPr>
        <xdr:cNvSpPr txBox="1">
          <a:spLocks noChangeArrowheads="1"/>
        </xdr:cNvSpPr>
      </xdr:nvSpPr>
      <xdr:spPr bwMode="auto">
        <a:xfrm>
          <a:off x="3863901" y="1058880"/>
          <a:ext cx="1925257" cy="227622"/>
        </a:xfrm>
        <a:prstGeom prst="rect">
          <a:avLst/>
        </a:prstGeom>
        <a:noFill/>
        <a:ln w="9525">
          <a:noFill/>
          <a:miter lim="800000"/>
          <a:headEnd/>
          <a:tailEnd/>
        </a:ln>
      </xdr:spPr>
      <xdr:txBody>
        <a:bodyPr vertOverflow="clip" wrap="square" lIns="27432" tIns="22860" rIns="27432" bIns="22860" anchor="ctr" upright="1"/>
        <a:lstStyle/>
        <a:p>
          <a:pPr algn="l" rtl="0">
            <a:defRPr sz="1000"/>
          </a:pPr>
          <a:r>
            <a:rPr lang="en-US" sz="900" b="0" i="0" u="none" strike="noStrike" baseline="0">
              <a:solidFill>
                <a:sysClr val="windowText" lastClr="000000"/>
              </a:solidFill>
              <a:latin typeface="Arial"/>
              <a:cs typeface="Arial"/>
            </a:rPr>
            <a:t>Click 'n' to add notes</a:t>
          </a:r>
        </a:p>
      </xdr:txBody>
    </xdr:sp>
    <xdr:clientData/>
  </xdr:twoCellAnchor>
  <xdr:twoCellAnchor>
    <xdr:from>
      <xdr:col>18</xdr:col>
      <xdr:colOff>733631</xdr:colOff>
      <xdr:row>1</xdr:row>
      <xdr:rowOff>45720</xdr:rowOff>
    </xdr:from>
    <xdr:to>
      <xdr:col>20</xdr:col>
      <xdr:colOff>418771</xdr:colOff>
      <xdr:row>1</xdr:row>
      <xdr:rowOff>266113</xdr:rowOff>
    </xdr:to>
    <xdr:sp macro="" textlink="">
      <xdr:nvSpPr>
        <xdr:cNvPr id="70" name="Text Box 706">
          <a:extLst>
            <a:ext uri="{FF2B5EF4-FFF2-40B4-BE49-F238E27FC236}">
              <a16:creationId xmlns:a16="http://schemas.microsoft.com/office/drawing/2014/main" id="{00000000-0008-0000-1500-000046000000}"/>
            </a:ext>
          </a:extLst>
        </xdr:cNvPr>
        <xdr:cNvSpPr txBox="1">
          <a:spLocks noChangeArrowheads="1"/>
        </xdr:cNvSpPr>
      </xdr:nvSpPr>
      <xdr:spPr bwMode="auto">
        <a:xfrm>
          <a:off x="10439278" y="127832"/>
          <a:ext cx="1639407" cy="220393"/>
        </a:xfrm>
        <a:prstGeom prst="rect">
          <a:avLst/>
        </a:prstGeom>
        <a:noFill/>
        <a:ln w="12700" algn="ctr">
          <a:noFill/>
          <a:miter lim="800000"/>
          <a:headEnd/>
          <a:tailEnd/>
        </a:ln>
        <a:effectLst/>
      </xdr:spPr>
      <xdr:txBody>
        <a:bodyPr vertOverflow="clip" wrap="square" lIns="27432" tIns="22860" rIns="0" bIns="0" anchor="t" upright="1"/>
        <a:lstStyle/>
        <a:p>
          <a:pPr algn="r" rtl="0">
            <a:defRPr sz="1000"/>
          </a:pPr>
          <a:r>
            <a:rPr lang="en-US" sz="900" b="0" i="0" u="none" strike="noStrike" baseline="0">
              <a:solidFill>
                <a:srgbClr val="FFFFFF"/>
              </a:solidFill>
              <a:latin typeface="Arial"/>
              <a:cs typeface="Arial"/>
            </a:rPr>
            <a:t> FWAS v6.1</a:t>
          </a:r>
          <a:endParaRPr lang="en-US" sz="1050"/>
        </a:p>
      </xdr:txBody>
    </xdr:sp>
    <xdr:clientData/>
  </xdr:twoCellAnchor>
  <xdr:twoCellAnchor>
    <xdr:from>
      <xdr:col>15</xdr:col>
      <xdr:colOff>68580</xdr:colOff>
      <xdr:row>1</xdr:row>
      <xdr:rowOff>220980</xdr:rowOff>
    </xdr:from>
    <xdr:to>
      <xdr:col>21</xdr:col>
      <xdr:colOff>0</xdr:colOff>
      <xdr:row>1</xdr:row>
      <xdr:rowOff>518160</xdr:rowOff>
    </xdr:to>
    <xdr:sp macro="" textlink="">
      <xdr:nvSpPr>
        <xdr:cNvPr id="75" name="Text Box 474">
          <a:extLst>
            <a:ext uri="{FF2B5EF4-FFF2-40B4-BE49-F238E27FC236}">
              <a16:creationId xmlns:a16="http://schemas.microsoft.com/office/drawing/2014/main" id="{00000000-0008-0000-1500-00004B000000}"/>
            </a:ext>
          </a:extLst>
        </xdr:cNvPr>
        <xdr:cNvSpPr txBox="1">
          <a:spLocks noChangeArrowheads="1"/>
        </xdr:cNvSpPr>
      </xdr:nvSpPr>
      <xdr:spPr bwMode="auto">
        <a:xfrm>
          <a:off x="8625840" y="304800"/>
          <a:ext cx="18821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22860" anchor="ctr"/>
        <a:lstStyle/>
        <a:p>
          <a:pPr algn="r" rtl="0">
            <a:defRPr sz="1000"/>
          </a:pPr>
          <a:r>
            <a:rPr lang="en-US" sz="800" b="0" i="0" u="none" strike="noStrike" baseline="0">
              <a:solidFill>
                <a:srgbClr val="FFFFFF"/>
              </a:solidFill>
              <a:latin typeface="Arial"/>
              <a:cs typeface="Arial"/>
            </a:rPr>
            <a:t>American Water Works Association.</a:t>
          </a:r>
        </a:p>
        <a:p>
          <a:pPr algn="r" rtl="0">
            <a:defRPr sz="1000"/>
          </a:pPr>
          <a:r>
            <a:rPr kumimoji="0" lang="en-US" sz="800" b="0" i="0" u="none" strike="noStrike" kern="0" cap="none" spc="0" normalizeH="0" baseline="0" noProof="0">
              <a:ln>
                <a:noFill/>
              </a:ln>
              <a:solidFill>
                <a:srgbClr val="FFFFFF"/>
              </a:solidFill>
              <a:effectLst/>
              <a:uLnTx/>
              <a:uFillTx/>
              <a:latin typeface="Arial"/>
              <a:ea typeface="+mn-ea"/>
              <a:cs typeface="Arial"/>
            </a:rPr>
            <a:t>Copyright © 2025, </a:t>
          </a:r>
          <a:r>
            <a:rPr lang="en-US" sz="800" b="0" i="0" u="none" strike="noStrike" baseline="0">
              <a:solidFill>
                <a:srgbClr val="FFFFFF"/>
              </a:solidFill>
              <a:latin typeface="Arial"/>
              <a:cs typeface="Arial"/>
            </a:rPr>
            <a:t>All Rights Reserved.</a:t>
          </a:r>
          <a:endParaRPr lang="en-US"/>
        </a:p>
      </xdr:txBody>
    </xdr:sp>
    <xdr:clientData/>
  </xdr:twoCellAnchor>
  <xdr:twoCellAnchor>
    <xdr:from>
      <xdr:col>2</xdr:col>
      <xdr:colOff>3848100</xdr:colOff>
      <xdr:row>74</xdr:row>
      <xdr:rowOff>24654</xdr:rowOff>
    </xdr:from>
    <xdr:to>
      <xdr:col>3</xdr:col>
      <xdr:colOff>243018</xdr:colOff>
      <xdr:row>74</xdr:row>
      <xdr:rowOff>133350</xdr:rowOff>
    </xdr:to>
    <xdr:sp macro="" textlink="">
      <xdr:nvSpPr>
        <xdr:cNvPr id="103" name="Text Box 4">
          <a:hlinkClick xmlns:r="http://schemas.openxmlformats.org/officeDocument/2006/relationships" r:id="rId2"/>
          <a:extLst>
            <a:ext uri="{FF2B5EF4-FFF2-40B4-BE49-F238E27FC236}">
              <a16:creationId xmlns:a16="http://schemas.microsoft.com/office/drawing/2014/main" id="{00000000-0008-0000-1500-000067000000}"/>
            </a:ext>
          </a:extLst>
        </xdr:cNvPr>
        <xdr:cNvSpPr txBox="1">
          <a:spLocks noChangeArrowheads="1"/>
        </xdr:cNvSpPr>
      </xdr:nvSpPr>
      <xdr:spPr bwMode="auto">
        <a:xfrm>
          <a:off x="4124325" y="10235454"/>
          <a:ext cx="252543" cy="108696"/>
        </a:xfrm>
        <a:prstGeom prst="rect">
          <a:avLst/>
        </a:prstGeom>
        <a:solidFill>
          <a:schemeClr val="accent1"/>
        </a:solidFill>
        <a:ln w="9525">
          <a:noFill/>
          <a:miter lim="800000"/>
          <a:headEnd/>
          <a:tailEnd/>
        </a:ln>
      </xdr:spPr>
      <xdr:txBody>
        <a:bodyPr vertOverflow="clip" wrap="square" lIns="27432" tIns="22860" rIns="27432" bIns="22860" anchor="ctr" upright="1"/>
        <a:lstStyle/>
        <a:p>
          <a:pPr algn="ctr" rtl="0">
            <a:defRPr sz="1000"/>
          </a:pPr>
          <a:r>
            <a:rPr lang="en-US" sz="800" b="0" i="0" u="none" strike="noStrike" baseline="0">
              <a:solidFill>
                <a:srgbClr val="FFFFFF"/>
              </a:solidFill>
              <a:latin typeface="Arial"/>
              <a:cs typeface="Arial"/>
            </a:rPr>
            <a:t>+</a:t>
          </a:r>
        </a:p>
      </xdr:txBody>
    </xdr:sp>
    <xdr:clientData/>
  </xdr:twoCellAnchor>
  <xdr:twoCellAnchor>
    <xdr:from>
      <xdr:col>1</xdr:col>
      <xdr:colOff>559912</xdr:colOff>
      <xdr:row>8</xdr:row>
      <xdr:rowOff>57150</xdr:rowOff>
    </xdr:from>
    <xdr:to>
      <xdr:col>2</xdr:col>
      <xdr:colOff>2657475</xdr:colOff>
      <xdr:row>8</xdr:row>
      <xdr:rowOff>244803</xdr:rowOff>
    </xdr:to>
    <xdr:sp macro="" textlink="">
      <xdr:nvSpPr>
        <xdr:cNvPr id="84" name="Text Box 25">
          <a:extLst>
            <a:ext uri="{FF2B5EF4-FFF2-40B4-BE49-F238E27FC236}">
              <a16:creationId xmlns:a16="http://schemas.microsoft.com/office/drawing/2014/main" id="{00000000-0008-0000-1500-000054000000}"/>
            </a:ext>
          </a:extLst>
        </xdr:cNvPr>
        <xdr:cNvSpPr txBox="1">
          <a:spLocks noChangeArrowheads="1"/>
        </xdr:cNvSpPr>
      </xdr:nvSpPr>
      <xdr:spPr bwMode="auto">
        <a:xfrm>
          <a:off x="636112" y="1381125"/>
          <a:ext cx="2659538" cy="187653"/>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To access definitions, click the </a:t>
          </a:r>
          <a:r>
            <a:rPr lang="en-US" sz="1000" b="0" i="0" u="none" strike="noStrike" baseline="0">
              <a:solidFill>
                <a:srgbClr val="1433EC"/>
              </a:solidFill>
              <a:latin typeface="Arial"/>
              <a:cs typeface="Arial"/>
            </a:rPr>
            <a:t>input name  </a:t>
          </a:r>
        </a:p>
      </xdr:txBody>
    </xdr:sp>
    <xdr:clientData/>
  </xdr:twoCellAnchor>
  <xdr:twoCellAnchor>
    <xdr:from>
      <xdr:col>3</xdr:col>
      <xdr:colOff>113378</xdr:colOff>
      <xdr:row>6</xdr:row>
      <xdr:rowOff>52062</xdr:rowOff>
    </xdr:from>
    <xdr:to>
      <xdr:col>3</xdr:col>
      <xdr:colOff>113378</xdr:colOff>
      <xdr:row>9</xdr:row>
      <xdr:rowOff>0</xdr:rowOff>
    </xdr:to>
    <xdr:sp macro="" textlink="">
      <xdr:nvSpPr>
        <xdr:cNvPr id="53" name="Line 227">
          <a:extLst>
            <a:ext uri="{FF2B5EF4-FFF2-40B4-BE49-F238E27FC236}">
              <a16:creationId xmlns:a16="http://schemas.microsoft.com/office/drawing/2014/main" id="{B3E62C0C-54E0-4DFE-AC54-001376969BDF}"/>
            </a:ext>
          </a:extLst>
        </xdr:cNvPr>
        <xdr:cNvSpPr>
          <a:spLocks noChangeShapeType="1"/>
        </xdr:cNvSpPr>
      </xdr:nvSpPr>
      <xdr:spPr bwMode="auto">
        <a:xfrm>
          <a:off x="3754649" y="1159684"/>
          <a:ext cx="0" cy="440516"/>
        </a:xfrm>
        <a:prstGeom prst="line">
          <a:avLst/>
        </a:prstGeom>
        <a:noFill/>
        <a:ln w="12700" cap="rnd">
          <a:solidFill>
            <a:sysClr val="windowText" lastClr="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123002</xdr:colOff>
      <xdr:row>6</xdr:row>
      <xdr:rowOff>48154</xdr:rowOff>
    </xdr:from>
    <xdr:to>
      <xdr:col>3</xdr:col>
      <xdr:colOff>207685</xdr:colOff>
      <xdr:row>6</xdr:row>
      <xdr:rowOff>48154</xdr:rowOff>
    </xdr:to>
    <xdr:sp macro="" textlink="">
      <xdr:nvSpPr>
        <xdr:cNvPr id="54" name="Line 228">
          <a:extLst>
            <a:ext uri="{FF2B5EF4-FFF2-40B4-BE49-F238E27FC236}">
              <a16:creationId xmlns:a16="http://schemas.microsoft.com/office/drawing/2014/main" id="{0FADD476-D7ED-468B-A6C7-58EAB325A938}"/>
            </a:ext>
          </a:extLst>
        </xdr:cNvPr>
        <xdr:cNvSpPr>
          <a:spLocks noChangeShapeType="1"/>
        </xdr:cNvSpPr>
      </xdr:nvSpPr>
      <xdr:spPr bwMode="auto">
        <a:xfrm>
          <a:off x="3764273" y="1155776"/>
          <a:ext cx="84683" cy="0"/>
        </a:xfrm>
        <a:prstGeom prst="line">
          <a:avLst/>
        </a:prstGeom>
        <a:noFill/>
        <a:ln w="12700" cap="rnd">
          <a:solidFill>
            <a:sysClr val="windowText" lastClr="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106847</xdr:colOff>
      <xdr:row>8</xdr:row>
      <xdr:rowOff>13636</xdr:rowOff>
    </xdr:from>
    <xdr:to>
      <xdr:col>4</xdr:col>
      <xdr:colOff>106847</xdr:colOff>
      <xdr:row>9</xdr:row>
      <xdr:rowOff>1</xdr:rowOff>
    </xdr:to>
    <xdr:sp macro="" textlink="">
      <xdr:nvSpPr>
        <xdr:cNvPr id="55" name="Line 227">
          <a:extLst>
            <a:ext uri="{FF2B5EF4-FFF2-40B4-BE49-F238E27FC236}">
              <a16:creationId xmlns:a16="http://schemas.microsoft.com/office/drawing/2014/main" id="{3F4429CA-2DE6-4BD7-90BA-96C2D090F71F}"/>
            </a:ext>
          </a:extLst>
        </xdr:cNvPr>
        <xdr:cNvSpPr>
          <a:spLocks noChangeShapeType="1"/>
        </xdr:cNvSpPr>
      </xdr:nvSpPr>
      <xdr:spPr bwMode="auto">
        <a:xfrm>
          <a:off x="3971276" y="1352579"/>
          <a:ext cx="0" cy="247622"/>
        </a:xfrm>
        <a:prstGeom prst="line">
          <a:avLst/>
        </a:prstGeom>
        <a:noFill/>
        <a:ln w="12700" cap="rnd">
          <a:solidFill>
            <a:sysClr val="windowText" lastClr="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112424</xdr:colOff>
      <xdr:row>8</xdr:row>
      <xdr:rowOff>3904</xdr:rowOff>
    </xdr:from>
    <xdr:to>
      <xdr:col>4</xdr:col>
      <xdr:colOff>220110</xdr:colOff>
      <xdr:row>8</xdr:row>
      <xdr:rowOff>3904</xdr:rowOff>
    </xdr:to>
    <xdr:sp macro="" textlink="">
      <xdr:nvSpPr>
        <xdr:cNvPr id="56" name="Line 228">
          <a:extLst>
            <a:ext uri="{FF2B5EF4-FFF2-40B4-BE49-F238E27FC236}">
              <a16:creationId xmlns:a16="http://schemas.microsoft.com/office/drawing/2014/main" id="{92A6B593-8888-498A-A77D-DD180C6DF307}"/>
            </a:ext>
          </a:extLst>
        </xdr:cNvPr>
        <xdr:cNvSpPr>
          <a:spLocks noChangeShapeType="1"/>
        </xdr:cNvSpPr>
      </xdr:nvSpPr>
      <xdr:spPr bwMode="auto">
        <a:xfrm>
          <a:off x="3976853" y="1342847"/>
          <a:ext cx="107686" cy="0"/>
        </a:xfrm>
        <a:prstGeom prst="line">
          <a:avLst/>
        </a:prstGeom>
        <a:noFill/>
        <a:ln w="12700" cap="rnd">
          <a:solidFill>
            <a:sysClr val="windowText" lastClr="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60613</xdr:colOff>
      <xdr:row>1</xdr:row>
      <xdr:rowOff>25977</xdr:rowOff>
    </xdr:from>
    <xdr:to>
      <xdr:col>1</xdr:col>
      <xdr:colOff>534005</xdr:colOff>
      <xdr:row>1</xdr:row>
      <xdr:rowOff>512110</xdr:rowOff>
    </xdr:to>
    <xdr:pic>
      <xdr:nvPicPr>
        <xdr:cNvPr id="15" name="Picture 14">
          <a:extLst>
            <a:ext uri="{FF2B5EF4-FFF2-40B4-BE49-F238E27FC236}">
              <a16:creationId xmlns:a16="http://schemas.microsoft.com/office/drawing/2014/main" id="{E67F314E-E224-4D0C-B08B-B845A4EF69E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7204" y="112568"/>
          <a:ext cx="468630" cy="486133"/>
        </a:xfrm>
        <a:prstGeom prst="rect">
          <a:avLst/>
        </a:prstGeom>
      </xdr:spPr>
    </xdr:pic>
    <xdr:clientData/>
  </xdr:twoCellAnchor>
  <xdr:twoCellAnchor>
    <xdr:from>
      <xdr:col>11</xdr:col>
      <xdr:colOff>1</xdr:colOff>
      <xdr:row>6</xdr:row>
      <xdr:rowOff>49530</xdr:rowOff>
    </xdr:from>
    <xdr:to>
      <xdr:col>15</xdr:col>
      <xdr:colOff>618918</xdr:colOff>
      <xdr:row>8</xdr:row>
      <xdr:rowOff>21326</xdr:rowOff>
    </xdr:to>
    <xdr:sp macro="" textlink="">
      <xdr:nvSpPr>
        <xdr:cNvPr id="16" name="Text Box 8">
          <a:extLst>
            <a:ext uri="{FF2B5EF4-FFF2-40B4-BE49-F238E27FC236}">
              <a16:creationId xmlns:a16="http://schemas.microsoft.com/office/drawing/2014/main" id="{F0ED3414-F469-4FB3-86F2-74E1337AC82F}"/>
            </a:ext>
          </a:extLst>
        </xdr:cNvPr>
        <xdr:cNvSpPr txBox="1">
          <a:spLocks noChangeArrowheads="1"/>
        </xdr:cNvSpPr>
      </xdr:nvSpPr>
      <xdr:spPr bwMode="auto">
        <a:xfrm>
          <a:off x="6715126" y="1154430"/>
          <a:ext cx="1599992" cy="190871"/>
        </a:xfrm>
        <a:prstGeom prst="rect">
          <a:avLst/>
        </a:prstGeom>
        <a:noFill/>
        <a:ln w="9525">
          <a:noFill/>
          <a:miter lim="800000"/>
          <a:headEnd/>
          <a:tailEnd/>
        </a:ln>
      </xdr:spPr>
      <xdr:txBody>
        <a:bodyPr vertOverflow="clip" wrap="square" lIns="27432" tIns="22860" rIns="27432" bIns="22860" anchor="ctr" upright="1"/>
        <a:lstStyle/>
        <a:p>
          <a:pPr algn="r" rtl="0">
            <a:defRPr sz="1000"/>
          </a:pPr>
          <a:r>
            <a:rPr lang="en-US" sz="900" b="0" i="0" u="none" strike="noStrike" baseline="0">
              <a:solidFill>
                <a:sysClr val="windowText" lastClr="000000"/>
              </a:solidFill>
              <a:latin typeface="Arial"/>
              <a:cs typeface="Arial"/>
            </a:rPr>
            <a:t>To edit water system info: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2351943</xdr:colOff>
      <xdr:row>0</xdr:row>
      <xdr:rowOff>30406</xdr:rowOff>
    </xdr:from>
    <xdr:to>
      <xdr:col>3</xdr:col>
      <xdr:colOff>3326424</xdr:colOff>
      <xdr:row>1</xdr:row>
      <xdr:rowOff>40298</xdr:rowOff>
    </xdr:to>
    <xdr:sp macro="" textlink="">
      <xdr:nvSpPr>
        <xdr:cNvPr id="7" name="TextBox 6">
          <a:extLst>
            <a:ext uri="{FF2B5EF4-FFF2-40B4-BE49-F238E27FC236}">
              <a16:creationId xmlns:a16="http://schemas.microsoft.com/office/drawing/2014/main" id="{641DFA20-5C62-416B-A8C8-7EADEAEF2A34}"/>
            </a:ext>
          </a:extLst>
        </xdr:cNvPr>
        <xdr:cNvSpPr txBox="1"/>
      </xdr:nvSpPr>
      <xdr:spPr>
        <a:xfrm>
          <a:off x="2908789" y="30406"/>
          <a:ext cx="4751510" cy="200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1"/>
        <a:lstStyle/>
        <a:p>
          <a:r>
            <a:rPr lang="en-US" sz="1200" b="1">
              <a:solidFill>
                <a:schemeClr val="bg1"/>
              </a:solidFill>
              <a:latin typeface="Arial" panose="020B0604020202020204" pitchFamily="34" charset="0"/>
              <a:cs typeface="Arial" panose="020B0604020202020204" pitchFamily="34" charset="0"/>
            </a:rPr>
            <a:t>AWWA Free Water Audit Software:  Interactive Data Grading</a:t>
          </a:r>
        </a:p>
      </xdr:txBody>
    </xdr:sp>
    <xdr:clientData/>
  </xdr:twoCellAnchor>
  <xdr:twoCellAnchor>
    <xdr:from>
      <xdr:col>2</xdr:col>
      <xdr:colOff>1756894</xdr:colOff>
      <xdr:row>2</xdr:row>
      <xdr:rowOff>3954</xdr:rowOff>
    </xdr:from>
    <xdr:to>
      <xdr:col>2</xdr:col>
      <xdr:colOff>2488414</xdr:colOff>
      <xdr:row>2</xdr:row>
      <xdr:rowOff>278274</xdr:rowOff>
    </xdr:to>
    <xdr:grpSp>
      <xdr:nvGrpSpPr>
        <xdr:cNvPr id="55" name="Group 54">
          <a:extLst>
            <a:ext uri="{FF2B5EF4-FFF2-40B4-BE49-F238E27FC236}">
              <a16:creationId xmlns:a16="http://schemas.microsoft.com/office/drawing/2014/main" id="{00000000-0008-0000-1600-000037000000}"/>
            </a:ext>
          </a:extLst>
        </xdr:cNvPr>
        <xdr:cNvGrpSpPr/>
      </xdr:nvGrpSpPr>
      <xdr:grpSpPr>
        <a:xfrm>
          <a:off x="2290294" y="583074"/>
          <a:ext cx="731520" cy="274320"/>
          <a:chOff x="1981173" y="494187"/>
          <a:chExt cx="927962" cy="384048"/>
        </a:xfrm>
        <a:effectLst>
          <a:outerShdw blurRad="63500" sx="102000" sy="102000" algn="ctr" rotWithShape="0">
            <a:prstClr val="black">
              <a:alpha val="40000"/>
            </a:prstClr>
          </a:outerShdw>
        </a:effectLst>
      </xdr:grpSpPr>
      <mc:AlternateContent xmlns:mc="http://schemas.openxmlformats.org/markup-compatibility/2006" xmlns:a14="http://schemas.microsoft.com/office/drawing/2010/main">
        <mc:Choice Requires="a14">
          <xdr:pic>
            <xdr:nvPicPr>
              <xdr:cNvPr id="37" name="Picture 36">
                <a:extLst>
                  <a:ext uri="{FF2B5EF4-FFF2-40B4-BE49-F238E27FC236}">
                    <a16:creationId xmlns:a16="http://schemas.microsoft.com/office/drawing/2014/main" id="{00000000-0008-0000-1600-000025000000}"/>
                  </a:ext>
                </a:extLst>
              </xdr:cNvPr>
              <xdr:cNvPicPr preferRelativeResize="0">
                <a:picLocks noChangeArrowheads="1"/>
                <a:extLst>
                  <a:ext uri="{84589F7E-364E-4C9E-8A38-B11213B215E9}">
                    <a14:cameraTool cellRange="$D$300" spid="_x0000_s6984299"/>
                  </a:ext>
                </a:extLst>
              </xdr:cNvPicPr>
            </xdr:nvPicPr>
            <xdr:blipFill rotWithShape="1">
              <a:blip xmlns:r="http://schemas.openxmlformats.org/officeDocument/2006/relationships" r:embed="rId1"/>
              <a:srcRect l="77975" t="6015" r="11687" b="25102"/>
              <a:stretch>
                <a:fillRect/>
              </a:stretch>
            </xdr:blipFill>
            <xdr:spPr bwMode="auto">
              <a:xfrm>
                <a:off x="1994735" y="494187"/>
                <a:ext cx="914400" cy="384048"/>
              </a:xfrm>
              <a:prstGeom prst="rect">
                <a:avLst/>
              </a:prstGeom>
              <a:noFill/>
              <a:ln>
                <a:noFill/>
              </a:ln>
              <a:extLst>
                <a:ext uri="{909E8E84-426E-40DD-AFC4-6F175D3DCCD1}">
                  <a14:hiddenFill>
                    <a:solidFill>
                      <a:srgbClr val="FFFFFF"/>
                    </a:solidFill>
                  </a14:hiddenFill>
                </a:ext>
              </a:extLst>
            </xdr:spPr>
          </xdr:pic>
        </mc:Choice>
        <mc:Fallback xmlns=""/>
      </mc:AlternateContent>
      <xdr:sp macro="" textlink="">
        <xdr:nvSpPr>
          <xdr:cNvPr id="108" name="Rounded Rectangle 21">
            <a:hlinkClick xmlns:r="http://schemas.openxmlformats.org/officeDocument/2006/relationships" r:id="rId2" tooltip="Customer Metering Inaccuracies"/>
            <a:extLst>
              <a:ext uri="{FF2B5EF4-FFF2-40B4-BE49-F238E27FC236}">
                <a16:creationId xmlns:a16="http://schemas.microsoft.com/office/drawing/2014/main" id="{00000000-0008-0000-1600-00006C000000}"/>
              </a:ext>
            </a:extLst>
          </xdr:cNvPr>
          <xdr:cNvSpPr>
            <a:spLocks/>
          </xdr:cNvSpPr>
        </xdr:nvSpPr>
        <xdr:spPr>
          <a:xfrm>
            <a:off x="1981173" y="504842"/>
            <a:ext cx="914401" cy="363354"/>
          </a:xfrm>
          <a:prstGeom prst="rect">
            <a:avLst/>
          </a:prstGeom>
          <a:noFill/>
          <a:ln w="12700">
            <a:no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tIns="0" bIns="0" rtlCol="0" anchor="ctr"/>
          <a:lstStyle/>
          <a:p>
            <a:pPr algn="ctr"/>
            <a:r>
              <a:rPr lang="en-US" sz="1200" b="1" i="0" u="none">
                <a:solidFill>
                  <a:schemeClr val="dk1"/>
                </a:solidFill>
                <a:effectLst/>
                <a:latin typeface="Arial" panose="020B0604020202020204" pitchFamily="34" charset="0"/>
                <a:ea typeface="+mn-ea"/>
                <a:cs typeface="Arial" panose="020B0604020202020204" pitchFamily="34" charset="0"/>
              </a:rPr>
              <a:t>CMI</a:t>
            </a:r>
            <a:endParaRPr lang="en-US" sz="1200" b="1" i="0" u="none" baseline="0">
              <a:solidFill>
                <a:schemeClr val="dk1"/>
              </a:solidFill>
              <a:effectLst/>
              <a:latin typeface="Arial" panose="020B0604020202020204" pitchFamily="34" charset="0"/>
              <a:ea typeface="+mn-ea"/>
              <a:cs typeface="Arial" panose="020B0604020202020204" pitchFamily="34" charset="0"/>
            </a:endParaRPr>
          </a:p>
        </xdr:txBody>
      </xdr:sp>
    </xdr:grpSp>
    <xdr:clientData/>
  </xdr:twoCellAnchor>
  <xdr:twoCellAnchor>
    <xdr:from>
      <xdr:col>2</xdr:col>
      <xdr:colOff>862393</xdr:colOff>
      <xdr:row>2</xdr:row>
      <xdr:rowOff>3954</xdr:rowOff>
    </xdr:from>
    <xdr:to>
      <xdr:col>2</xdr:col>
      <xdr:colOff>1596153</xdr:colOff>
      <xdr:row>2</xdr:row>
      <xdr:rowOff>278274</xdr:rowOff>
    </xdr:to>
    <xdr:grpSp>
      <xdr:nvGrpSpPr>
        <xdr:cNvPr id="6" name="Group 5">
          <a:extLst>
            <a:ext uri="{FF2B5EF4-FFF2-40B4-BE49-F238E27FC236}">
              <a16:creationId xmlns:a16="http://schemas.microsoft.com/office/drawing/2014/main" id="{511414B7-65B9-4563-AB78-B288CA9BC755}"/>
            </a:ext>
          </a:extLst>
        </xdr:cNvPr>
        <xdr:cNvGrpSpPr/>
      </xdr:nvGrpSpPr>
      <xdr:grpSpPr>
        <a:xfrm>
          <a:off x="1395793" y="583074"/>
          <a:ext cx="733760" cy="274320"/>
          <a:chOff x="1141700" y="670704"/>
          <a:chExt cx="914400" cy="275567"/>
        </a:xfrm>
        <a:effectLst>
          <a:outerShdw blurRad="63500" sx="102000" sy="102000" algn="ctr" rotWithShape="0">
            <a:prstClr val="black">
              <a:alpha val="40000"/>
            </a:prstClr>
          </a:outerShdw>
        </a:effectLst>
      </xdr:grpSpPr>
      <mc:AlternateContent xmlns:mc="http://schemas.openxmlformats.org/markup-compatibility/2006" xmlns:a14="http://schemas.microsoft.com/office/drawing/2010/main">
        <mc:Choice Requires="a14">
          <xdr:pic>
            <xdr:nvPicPr>
              <xdr:cNvPr id="129" name="Picture 128">
                <a:extLst>
                  <a:ext uri="{FF2B5EF4-FFF2-40B4-BE49-F238E27FC236}">
                    <a16:creationId xmlns:a16="http://schemas.microsoft.com/office/drawing/2014/main" id="{15FDB3E2-EE75-4079-809C-54D7A46ADB6D}"/>
                  </a:ext>
                </a:extLst>
              </xdr:cNvPr>
              <xdr:cNvPicPr>
                <a:picLocks noChangeAspect="1" noChangeArrowheads="1"/>
                <a:extLst>
                  <a:ext uri="{84589F7E-364E-4C9E-8A38-B11213B215E9}">
                    <a14:cameraTool cellRange="$D$271" spid="_x0000_s6984300"/>
                  </a:ext>
                </a:extLst>
              </xdr:cNvPicPr>
            </xdr:nvPicPr>
            <xdr:blipFill rotWithShape="1">
              <a:blip xmlns:r="http://schemas.openxmlformats.org/officeDocument/2006/relationships" r:embed="rId3"/>
              <a:srcRect l="3596" t="15531" r="84027" b="15697"/>
              <a:stretch>
                <a:fillRect/>
              </a:stretch>
            </xdr:blipFill>
            <xdr:spPr bwMode="auto">
              <a:xfrm>
                <a:off x="1174349" y="687420"/>
                <a:ext cx="876571" cy="258851"/>
              </a:xfrm>
              <a:prstGeom prst="rect">
                <a:avLst/>
              </a:prstGeom>
              <a:noFill/>
              <a:extLst>
                <a:ext uri="{909E8E84-426E-40DD-AFC4-6F175D3DCCD1}">
                  <a14:hiddenFill>
                    <a:solidFill>
                      <a:srgbClr val="FFFFFF"/>
                    </a:solidFill>
                  </a14:hiddenFill>
                </a:ext>
              </a:extLst>
            </xdr:spPr>
          </xdr:pic>
        </mc:Choice>
        <mc:Fallback xmlns=""/>
      </mc:AlternateContent>
      <xdr:sp macro="" textlink="">
        <xdr:nvSpPr>
          <xdr:cNvPr id="109" name="Rounded Rectangle 21">
            <a:hlinkClick xmlns:r="http://schemas.openxmlformats.org/officeDocument/2006/relationships" r:id="rId4" tooltip="Systematic Data Handling Errors"/>
            <a:extLst>
              <a:ext uri="{FF2B5EF4-FFF2-40B4-BE49-F238E27FC236}">
                <a16:creationId xmlns:a16="http://schemas.microsoft.com/office/drawing/2014/main" id="{00000000-0008-0000-1600-00006D000000}"/>
              </a:ext>
            </a:extLst>
          </xdr:cNvPr>
          <xdr:cNvSpPr>
            <a:spLocks/>
          </xdr:cNvSpPr>
        </xdr:nvSpPr>
        <xdr:spPr>
          <a:xfrm>
            <a:off x="1141700" y="670704"/>
            <a:ext cx="914400" cy="274320"/>
          </a:xfrm>
          <a:prstGeom prst="rect">
            <a:avLst/>
          </a:prstGeom>
          <a:noFill/>
          <a:ln w="12700">
            <a:no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tIns="0" bIns="0" rtlCol="0" anchor="ctr"/>
          <a:lstStyle/>
          <a:p>
            <a:pPr algn="ctr"/>
            <a:r>
              <a:rPr lang="en-US" sz="1200" b="1" i="0" u="none">
                <a:solidFill>
                  <a:schemeClr val="dk1"/>
                </a:solidFill>
                <a:effectLst/>
                <a:latin typeface="Arial" panose="020B0604020202020204" pitchFamily="34" charset="0"/>
                <a:ea typeface="+mn-ea"/>
                <a:cs typeface="Arial" panose="020B0604020202020204" pitchFamily="34" charset="0"/>
              </a:rPr>
              <a:t>SDHE</a:t>
            </a:r>
            <a:endParaRPr lang="en-US" sz="1200" b="1" i="0" u="none" baseline="0">
              <a:solidFill>
                <a:schemeClr val="dk1"/>
              </a:solidFill>
              <a:effectLst/>
              <a:latin typeface="Arial" panose="020B0604020202020204" pitchFamily="34" charset="0"/>
              <a:ea typeface="+mn-ea"/>
              <a:cs typeface="Arial" panose="020B0604020202020204" pitchFamily="34" charset="0"/>
            </a:endParaRPr>
          </a:p>
        </xdr:txBody>
      </xdr:sp>
    </xdr:grpSp>
    <xdr:clientData/>
  </xdr:twoCellAnchor>
  <xdr:twoCellAnchor>
    <xdr:from>
      <xdr:col>2</xdr:col>
      <xdr:colOff>2654198</xdr:colOff>
      <xdr:row>2</xdr:row>
      <xdr:rowOff>3954</xdr:rowOff>
    </xdr:from>
    <xdr:to>
      <xdr:col>2</xdr:col>
      <xdr:colOff>3385997</xdr:colOff>
      <xdr:row>2</xdr:row>
      <xdr:rowOff>271096</xdr:rowOff>
    </xdr:to>
    <xdr:grpSp>
      <xdr:nvGrpSpPr>
        <xdr:cNvPr id="4" name="Group 3">
          <a:extLst>
            <a:ext uri="{FF2B5EF4-FFF2-40B4-BE49-F238E27FC236}">
              <a16:creationId xmlns:a16="http://schemas.microsoft.com/office/drawing/2014/main" id="{0EB067F1-0D9F-4E2E-BF4B-7457D6D3AE06}"/>
            </a:ext>
          </a:extLst>
        </xdr:cNvPr>
        <xdr:cNvGrpSpPr/>
      </xdr:nvGrpSpPr>
      <xdr:grpSpPr>
        <a:xfrm>
          <a:off x="3187598" y="583074"/>
          <a:ext cx="731799" cy="267142"/>
          <a:chOff x="3059981" y="678098"/>
          <a:chExt cx="914400" cy="267075"/>
        </a:xfrm>
        <a:effectLst>
          <a:outerShdw blurRad="63500" sx="102000" sy="102000" algn="ctr" rotWithShape="0">
            <a:prstClr val="black">
              <a:alpha val="40000"/>
            </a:prstClr>
          </a:outerShdw>
        </a:effectLst>
      </xdr:grpSpPr>
      <mc:AlternateContent xmlns:mc="http://schemas.openxmlformats.org/markup-compatibility/2006" xmlns:a14="http://schemas.microsoft.com/office/drawing/2010/main">
        <mc:Choice Requires="a14">
          <xdr:pic>
            <xdr:nvPicPr>
              <xdr:cNvPr id="130" name="Picture 129">
                <a:extLst>
                  <a:ext uri="{FF2B5EF4-FFF2-40B4-BE49-F238E27FC236}">
                    <a16:creationId xmlns:a16="http://schemas.microsoft.com/office/drawing/2014/main" id="{F186028D-40DF-4A57-A709-FD961871FC04}"/>
                  </a:ext>
                </a:extLst>
              </xdr:cNvPr>
              <xdr:cNvPicPr>
                <a:picLocks noChangeAspect="1" noChangeArrowheads="1"/>
                <a:extLst>
                  <a:ext uri="{84589F7E-364E-4C9E-8A38-B11213B215E9}">
                    <a14:cameraTool cellRange="$D$322" spid="_x0000_s6984301"/>
                  </a:ext>
                </a:extLst>
              </xdr:cNvPicPr>
            </xdr:nvPicPr>
            <xdr:blipFill rotWithShape="1">
              <a:blip xmlns:r="http://schemas.openxmlformats.org/officeDocument/2006/relationships" r:embed="rId3"/>
              <a:srcRect l="79046" t="10417" r="3995" b="27083"/>
              <a:stretch>
                <a:fillRect/>
              </a:stretch>
            </xdr:blipFill>
            <xdr:spPr bwMode="auto">
              <a:xfrm>
                <a:off x="3084635" y="678838"/>
                <a:ext cx="867154" cy="266335"/>
              </a:xfrm>
              <a:prstGeom prst="rect">
                <a:avLst/>
              </a:prstGeom>
              <a:noFill/>
              <a:extLst>
                <a:ext uri="{909E8E84-426E-40DD-AFC4-6F175D3DCCD1}">
                  <a14:hiddenFill>
                    <a:solidFill>
                      <a:srgbClr val="FFFFFF"/>
                    </a:solidFill>
                  </a14:hiddenFill>
                </a:ext>
              </a:extLst>
            </xdr:spPr>
          </xdr:pic>
        </mc:Choice>
        <mc:Fallback xmlns=""/>
      </mc:AlternateContent>
      <xdr:sp macro="" textlink="">
        <xdr:nvSpPr>
          <xdr:cNvPr id="107" name="Rounded Rectangle 21">
            <a:hlinkClick xmlns:r="http://schemas.openxmlformats.org/officeDocument/2006/relationships" r:id="rId5" tooltip="Unauthorized Consumption"/>
            <a:extLst>
              <a:ext uri="{FF2B5EF4-FFF2-40B4-BE49-F238E27FC236}">
                <a16:creationId xmlns:a16="http://schemas.microsoft.com/office/drawing/2014/main" id="{00000000-0008-0000-1600-00006B000000}"/>
              </a:ext>
            </a:extLst>
          </xdr:cNvPr>
          <xdr:cNvSpPr>
            <a:spLocks/>
          </xdr:cNvSpPr>
        </xdr:nvSpPr>
        <xdr:spPr>
          <a:xfrm>
            <a:off x="3059981" y="678098"/>
            <a:ext cx="914400" cy="259748"/>
          </a:xfrm>
          <a:prstGeom prst="rect">
            <a:avLst/>
          </a:prstGeom>
          <a:noFill/>
          <a:ln w="12700">
            <a:no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tIns="0" bIns="0" rtlCol="0" anchor="ctr"/>
          <a:lstStyle/>
          <a:p>
            <a:pPr algn="ctr"/>
            <a:r>
              <a:rPr lang="en-US" sz="1200" b="1" i="0" u="none" baseline="0">
                <a:solidFill>
                  <a:schemeClr val="dk1"/>
                </a:solidFill>
                <a:effectLst/>
                <a:latin typeface="Arial" panose="020B0604020202020204" pitchFamily="34" charset="0"/>
                <a:ea typeface="+mn-ea"/>
                <a:cs typeface="Arial" panose="020B0604020202020204" pitchFamily="34" charset="0"/>
              </a:rPr>
              <a:t>UC</a:t>
            </a:r>
          </a:p>
        </xdr:txBody>
      </xdr:sp>
    </xdr:grpSp>
    <xdr:clientData/>
  </xdr:twoCellAnchor>
  <xdr:twoCellAnchor>
    <xdr:from>
      <xdr:col>3</xdr:col>
      <xdr:colOff>1911066</xdr:colOff>
      <xdr:row>1</xdr:row>
      <xdr:rowOff>54829</xdr:rowOff>
    </xdr:from>
    <xdr:to>
      <xdr:col>3</xdr:col>
      <xdr:colOff>2638105</xdr:colOff>
      <xdr:row>1</xdr:row>
      <xdr:rowOff>333911</xdr:rowOff>
    </xdr:to>
    <xdr:grpSp>
      <xdr:nvGrpSpPr>
        <xdr:cNvPr id="51" name="Group 50">
          <a:extLst>
            <a:ext uri="{FF2B5EF4-FFF2-40B4-BE49-F238E27FC236}">
              <a16:creationId xmlns:a16="http://schemas.microsoft.com/office/drawing/2014/main" id="{00000000-0008-0000-1600-000033000000}"/>
            </a:ext>
          </a:extLst>
        </xdr:cNvPr>
        <xdr:cNvGrpSpPr/>
      </xdr:nvGrpSpPr>
      <xdr:grpSpPr>
        <a:xfrm>
          <a:off x="6185886" y="245329"/>
          <a:ext cx="727039" cy="279082"/>
          <a:chOff x="6192787" y="17094"/>
          <a:chExt cx="828857" cy="447440"/>
        </a:xfrm>
        <a:effectLst>
          <a:outerShdw blurRad="63500" sx="102000" sy="102000" algn="ctr" rotWithShape="0">
            <a:prstClr val="black">
              <a:alpha val="40000"/>
            </a:prstClr>
          </a:outerShdw>
        </a:effectLst>
      </xdr:grpSpPr>
      <mc:AlternateContent xmlns:mc="http://schemas.openxmlformats.org/markup-compatibility/2006" xmlns:a14="http://schemas.microsoft.com/office/drawing/2010/main">
        <mc:Choice Requires="a14">
          <xdr:pic>
            <xdr:nvPicPr>
              <xdr:cNvPr id="30" name="Picture 29">
                <a:extLst>
                  <a:ext uri="{FF2B5EF4-FFF2-40B4-BE49-F238E27FC236}">
                    <a16:creationId xmlns:a16="http://schemas.microsoft.com/office/drawing/2014/main" id="{00000000-0008-0000-1600-00001E000000}"/>
                  </a:ext>
                </a:extLst>
              </xdr:cNvPr>
              <xdr:cNvPicPr preferRelativeResize="0">
                <a:picLocks noChangeArrowheads="1"/>
                <a:extLst>
                  <a:ext uri="{84589F7E-364E-4C9E-8A38-B11213B215E9}">
                    <a14:cameraTool cellRange="$D$177" spid="_x0000_s6984302"/>
                  </a:ext>
                </a:extLst>
              </xdr:cNvPicPr>
            </xdr:nvPicPr>
            <xdr:blipFill rotWithShape="1">
              <a:blip xmlns:r="http://schemas.openxmlformats.org/officeDocument/2006/relationships" r:embed="rId6"/>
              <a:srcRect l="72157" t="5197" r="15526" b="9793"/>
              <a:stretch>
                <a:fillRect/>
              </a:stretch>
            </xdr:blipFill>
            <xdr:spPr bwMode="auto">
              <a:xfrm>
                <a:off x="6203066" y="29036"/>
                <a:ext cx="818578" cy="411399"/>
              </a:xfrm>
              <a:prstGeom prst="rect">
                <a:avLst/>
              </a:prstGeom>
              <a:noFill/>
              <a:extLst>
                <a:ext uri="{909E8E84-426E-40DD-AFC4-6F175D3DCCD1}">
                  <a14:hiddenFill>
                    <a:solidFill>
                      <a:srgbClr val="FFFFFF"/>
                    </a:solidFill>
                  </a14:hiddenFill>
                </a:ext>
              </a:extLst>
            </xdr:spPr>
          </xdr:pic>
        </mc:Choice>
        <mc:Fallback xmlns=""/>
      </mc:AlternateContent>
      <xdr:sp macro="" textlink="">
        <xdr:nvSpPr>
          <xdr:cNvPr id="101" name="Rounded Rectangle 21">
            <a:hlinkClick xmlns:r="http://schemas.openxmlformats.org/officeDocument/2006/relationships" r:id="rId7" tooltip="Billed Metered Authorized Consumption"/>
            <a:extLst>
              <a:ext uri="{FF2B5EF4-FFF2-40B4-BE49-F238E27FC236}">
                <a16:creationId xmlns:a16="http://schemas.microsoft.com/office/drawing/2014/main" id="{00000000-0008-0000-1600-000065000000}"/>
              </a:ext>
            </a:extLst>
          </xdr:cNvPr>
          <xdr:cNvSpPr>
            <a:spLocks/>
          </xdr:cNvSpPr>
        </xdr:nvSpPr>
        <xdr:spPr>
          <a:xfrm>
            <a:off x="6192787" y="17094"/>
            <a:ext cx="818578" cy="447440"/>
          </a:xfrm>
          <a:prstGeom prst="rect">
            <a:avLst/>
          </a:prstGeom>
          <a:noFill/>
          <a:ln w="12700">
            <a:no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tIns="0" bIns="0" rtlCol="0" anchor="ctr"/>
          <a:lstStyle/>
          <a:p>
            <a:pPr algn="ctr"/>
            <a:r>
              <a:rPr lang="en-US" sz="1200" b="1" i="0" u="none">
                <a:solidFill>
                  <a:schemeClr val="dk1"/>
                </a:solidFill>
                <a:effectLst/>
                <a:latin typeface="Arial" panose="020B0604020202020204" pitchFamily="34" charset="0"/>
                <a:ea typeface="+mn-ea"/>
                <a:cs typeface="Arial" panose="020B0604020202020204" pitchFamily="34" charset="0"/>
              </a:rPr>
              <a:t>BMAC</a:t>
            </a:r>
            <a:endParaRPr lang="en-US" sz="1200" b="1" i="0" u="none" baseline="0">
              <a:solidFill>
                <a:schemeClr val="dk1"/>
              </a:solidFill>
              <a:effectLst/>
              <a:latin typeface="Arial" panose="020B0604020202020204" pitchFamily="34" charset="0"/>
              <a:ea typeface="+mn-ea"/>
              <a:cs typeface="Arial" panose="020B0604020202020204" pitchFamily="34" charset="0"/>
            </a:endParaRPr>
          </a:p>
        </xdr:txBody>
      </xdr:sp>
    </xdr:grpSp>
    <xdr:clientData/>
  </xdr:twoCellAnchor>
  <xdr:twoCellAnchor>
    <xdr:from>
      <xdr:col>3</xdr:col>
      <xdr:colOff>3550514</xdr:colOff>
      <xdr:row>1</xdr:row>
      <xdr:rowOff>54829</xdr:rowOff>
    </xdr:from>
    <xdr:to>
      <xdr:col>3</xdr:col>
      <xdr:colOff>4277553</xdr:colOff>
      <xdr:row>1</xdr:row>
      <xdr:rowOff>311394</xdr:rowOff>
    </xdr:to>
    <xdr:grpSp>
      <xdr:nvGrpSpPr>
        <xdr:cNvPr id="49" name="Group 48">
          <a:extLst>
            <a:ext uri="{FF2B5EF4-FFF2-40B4-BE49-F238E27FC236}">
              <a16:creationId xmlns:a16="http://schemas.microsoft.com/office/drawing/2014/main" id="{00000000-0008-0000-1600-000031000000}"/>
            </a:ext>
          </a:extLst>
        </xdr:cNvPr>
        <xdr:cNvGrpSpPr/>
      </xdr:nvGrpSpPr>
      <xdr:grpSpPr>
        <a:xfrm>
          <a:off x="7825334" y="245329"/>
          <a:ext cx="727039" cy="256565"/>
          <a:chOff x="7828725" y="20022"/>
          <a:chExt cx="866891" cy="446642"/>
        </a:xfrm>
        <a:effectLst>
          <a:outerShdw blurRad="63500" sx="102000" sy="102000" algn="ctr" rotWithShape="0">
            <a:prstClr val="black">
              <a:alpha val="40000"/>
            </a:prstClr>
          </a:outerShdw>
        </a:effectLst>
      </xdr:grpSpPr>
      <mc:AlternateContent xmlns:mc="http://schemas.openxmlformats.org/markup-compatibility/2006" xmlns:a14="http://schemas.microsoft.com/office/drawing/2010/main">
        <mc:Choice Requires="a14">
          <xdr:pic>
            <xdr:nvPicPr>
              <xdr:cNvPr id="32" name="Picture 31">
                <a:extLst>
                  <a:ext uri="{FF2B5EF4-FFF2-40B4-BE49-F238E27FC236}">
                    <a16:creationId xmlns:a16="http://schemas.microsoft.com/office/drawing/2014/main" id="{00000000-0008-0000-1600-000020000000}"/>
                  </a:ext>
                </a:extLst>
              </xdr:cNvPr>
              <xdr:cNvPicPr preferRelativeResize="0">
                <a:picLocks noChangeArrowheads="1"/>
                <a:extLst>
                  <a:ext uri="{84589F7E-364E-4C9E-8A38-B11213B215E9}">
                    <a14:cameraTool cellRange="$D$224" spid="_x0000_s6984303"/>
                  </a:ext>
                </a:extLst>
              </xdr:cNvPicPr>
            </xdr:nvPicPr>
            <xdr:blipFill rotWithShape="1">
              <a:blip xmlns:r="http://schemas.openxmlformats.org/officeDocument/2006/relationships" r:embed="rId6"/>
              <a:srcRect l="9739" t="7464" r="78534" b="24812"/>
              <a:stretch>
                <a:fillRect/>
              </a:stretch>
            </xdr:blipFill>
            <xdr:spPr bwMode="auto">
              <a:xfrm>
                <a:off x="7840135" y="29943"/>
                <a:ext cx="818578" cy="416242"/>
              </a:xfrm>
              <a:prstGeom prst="rect">
                <a:avLst/>
              </a:prstGeom>
              <a:noFill/>
              <a:extLst>
                <a:ext uri="{909E8E84-426E-40DD-AFC4-6F175D3DCCD1}">
                  <a14:hiddenFill>
                    <a:solidFill>
                      <a:srgbClr val="FFFFFF"/>
                    </a:solidFill>
                  </a14:hiddenFill>
                </a:ext>
              </a:extLst>
            </xdr:spPr>
          </xdr:pic>
        </mc:Choice>
        <mc:Fallback xmlns=""/>
      </mc:AlternateContent>
      <xdr:sp macro="" textlink="">
        <xdr:nvSpPr>
          <xdr:cNvPr id="105" name="Rounded Rectangle 21">
            <a:hlinkClick xmlns:r="http://schemas.openxmlformats.org/officeDocument/2006/relationships" r:id="rId8" tooltip="Unbilled Metered Authorized Consumption"/>
            <a:extLst>
              <a:ext uri="{FF2B5EF4-FFF2-40B4-BE49-F238E27FC236}">
                <a16:creationId xmlns:a16="http://schemas.microsoft.com/office/drawing/2014/main" id="{00000000-0008-0000-1600-000069000000}"/>
              </a:ext>
            </a:extLst>
          </xdr:cNvPr>
          <xdr:cNvSpPr>
            <a:spLocks/>
          </xdr:cNvSpPr>
        </xdr:nvSpPr>
        <xdr:spPr>
          <a:xfrm>
            <a:off x="7828725" y="20022"/>
            <a:ext cx="866891" cy="446642"/>
          </a:xfrm>
          <a:prstGeom prst="rect">
            <a:avLst/>
          </a:prstGeom>
          <a:noFill/>
          <a:ln w="12700">
            <a:no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tIns="0" bIns="0" rtlCol="0" anchor="ctr"/>
          <a:lstStyle/>
          <a:p>
            <a:pPr algn="ctr"/>
            <a:r>
              <a:rPr lang="en-US" sz="1200" b="1" i="0" u="none">
                <a:solidFill>
                  <a:schemeClr val="dk1"/>
                </a:solidFill>
                <a:effectLst/>
                <a:latin typeface="Arial" panose="020B0604020202020204" pitchFamily="34" charset="0"/>
                <a:ea typeface="+mn-ea"/>
                <a:cs typeface="Arial" panose="020B0604020202020204" pitchFamily="34" charset="0"/>
              </a:rPr>
              <a:t>UMAC</a:t>
            </a:r>
            <a:endParaRPr lang="en-US" sz="1200" b="1" i="0" u="none" baseline="0">
              <a:solidFill>
                <a:schemeClr val="dk1"/>
              </a:solidFill>
              <a:effectLst/>
              <a:latin typeface="Arial" panose="020B0604020202020204" pitchFamily="34" charset="0"/>
              <a:ea typeface="+mn-ea"/>
              <a:cs typeface="Arial" panose="020B0604020202020204" pitchFamily="34" charset="0"/>
            </a:endParaRPr>
          </a:p>
        </xdr:txBody>
      </xdr:sp>
    </xdr:grpSp>
    <xdr:clientData/>
  </xdr:twoCellAnchor>
  <xdr:twoCellAnchor>
    <xdr:from>
      <xdr:col>3</xdr:col>
      <xdr:colOff>2723648</xdr:colOff>
      <xdr:row>1</xdr:row>
      <xdr:rowOff>62279</xdr:rowOff>
    </xdr:from>
    <xdr:to>
      <xdr:col>3</xdr:col>
      <xdr:colOff>3469298</xdr:colOff>
      <xdr:row>1</xdr:row>
      <xdr:rowOff>333911</xdr:rowOff>
    </xdr:to>
    <xdr:grpSp>
      <xdr:nvGrpSpPr>
        <xdr:cNvPr id="48" name="Group 47">
          <a:extLst>
            <a:ext uri="{FF2B5EF4-FFF2-40B4-BE49-F238E27FC236}">
              <a16:creationId xmlns:a16="http://schemas.microsoft.com/office/drawing/2014/main" id="{00000000-0008-0000-1600-000030000000}"/>
            </a:ext>
          </a:extLst>
        </xdr:cNvPr>
        <xdr:cNvGrpSpPr/>
      </xdr:nvGrpSpPr>
      <xdr:grpSpPr>
        <a:xfrm>
          <a:off x="6998468" y="252779"/>
          <a:ext cx="745650" cy="271632"/>
          <a:chOff x="7042603" y="17096"/>
          <a:chExt cx="825620" cy="446210"/>
        </a:xfrm>
        <a:effectLst>
          <a:outerShdw blurRad="63500" sx="102000" sy="102000" algn="ctr" rotWithShape="0">
            <a:prstClr val="black">
              <a:alpha val="40000"/>
            </a:prstClr>
          </a:outerShdw>
        </a:effectLst>
      </xdr:grpSpPr>
      <mc:AlternateContent xmlns:mc="http://schemas.openxmlformats.org/markup-compatibility/2006" xmlns:a14="http://schemas.microsoft.com/office/drawing/2010/main">
        <mc:Choice Requires="a14">
          <xdr:pic>
            <xdr:nvPicPr>
              <xdr:cNvPr id="31" name="Picture 30">
                <a:extLst>
                  <a:ext uri="{FF2B5EF4-FFF2-40B4-BE49-F238E27FC236}">
                    <a16:creationId xmlns:a16="http://schemas.microsoft.com/office/drawing/2014/main" id="{00000000-0008-0000-1600-00001F000000}"/>
                  </a:ext>
                </a:extLst>
              </xdr:cNvPr>
              <xdr:cNvPicPr preferRelativeResize="0">
                <a:picLocks noChangeArrowheads="1"/>
                <a:extLst>
                  <a:ext uri="{84589F7E-364E-4C9E-8A38-B11213B215E9}">
                    <a14:cameraTool cellRange="$D$200" spid="_x0000_s6984304"/>
                  </a:ext>
                </a:extLst>
              </xdr:cNvPicPr>
            </xdr:nvPicPr>
            <xdr:blipFill rotWithShape="1">
              <a:blip xmlns:r="http://schemas.openxmlformats.org/officeDocument/2006/relationships" r:embed="rId6"/>
              <a:srcRect l="75589" t="7519" r="12635" b="20421"/>
              <a:stretch>
                <a:fillRect/>
              </a:stretch>
            </xdr:blipFill>
            <xdr:spPr bwMode="auto">
              <a:xfrm>
                <a:off x="7049645" y="17096"/>
                <a:ext cx="818578" cy="411480"/>
              </a:xfrm>
              <a:prstGeom prst="rect">
                <a:avLst/>
              </a:prstGeom>
              <a:noFill/>
              <a:extLst>
                <a:ext uri="{909E8E84-426E-40DD-AFC4-6F175D3DCCD1}">
                  <a14:hiddenFill>
                    <a:solidFill>
                      <a:srgbClr val="FFFFFF"/>
                    </a:solidFill>
                  </a14:hiddenFill>
                </a:ext>
              </a:extLst>
            </xdr:spPr>
          </xdr:pic>
        </mc:Choice>
        <mc:Fallback xmlns=""/>
      </mc:AlternateContent>
      <xdr:sp macro="" textlink="">
        <xdr:nvSpPr>
          <xdr:cNvPr id="104" name="Rounded Rectangle 21">
            <a:hlinkClick xmlns:r="http://schemas.openxmlformats.org/officeDocument/2006/relationships" r:id="rId9" tooltip="Billed Unmetered Authorized Consumption"/>
            <a:extLst>
              <a:ext uri="{FF2B5EF4-FFF2-40B4-BE49-F238E27FC236}">
                <a16:creationId xmlns:a16="http://schemas.microsoft.com/office/drawing/2014/main" id="{00000000-0008-0000-1600-000068000000}"/>
              </a:ext>
            </a:extLst>
          </xdr:cNvPr>
          <xdr:cNvSpPr>
            <a:spLocks/>
          </xdr:cNvSpPr>
        </xdr:nvSpPr>
        <xdr:spPr>
          <a:xfrm>
            <a:off x="7042603" y="19560"/>
            <a:ext cx="818578" cy="443746"/>
          </a:xfrm>
          <a:prstGeom prst="rect">
            <a:avLst/>
          </a:prstGeom>
          <a:noFill/>
          <a:ln w="12700">
            <a:no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tIns="0" bIns="0" rtlCol="0" anchor="ctr"/>
          <a:lstStyle/>
          <a:p>
            <a:pPr algn="ctr"/>
            <a:r>
              <a:rPr lang="en-US" sz="1200" b="1" i="0" u="none">
                <a:solidFill>
                  <a:schemeClr val="dk1"/>
                </a:solidFill>
                <a:effectLst/>
                <a:latin typeface="Arial" panose="020B0604020202020204" pitchFamily="34" charset="0"/>
                <a:ea typeface="+mn-ea"/>
                <a:cs typeface="Arial" panose="020B0604020202020204" pitchFamily="34" charset="0"/>
              </a:rPr>
              <a:t>BUAC</a:t>
            </a:r>
            <a:endParaRPr lang="en-US" sz="1200" b="1" i="0" u="none" baseline="0">
              <a:solidFill>
                <a:schemeClr val="dk1"/>
              </a:solidFill>
              <a:effectLst/>
              <a:latin typeface="Arial" panose="020B0604020202020204" pitchFamily="34" charset="0"/>
              <a:ea typeface="+mn-ea"/>
              <a:cs typeface="Arial" panose="020B0604020202020204" pitchFamily="34" charset="0"/>
            </a:endParaRPr>
          </a:p>
        </xdr:txBody>
      </xdr:sp>
    </xdr:grpSp>
    <xdr:clientData/>
  </xdr:twoCellAnchor>
  <xdr:twoCellAnchor>
    <xdr:from>
      <xdr:col>3</xdr:col>
      <xdr:colOff>1083918</xdr:colOff>
      <xdr:row>1</xdr:row>
      <xdr:rowOff>54951</xdr:rowOff>
    </xdr:from>
    <xdr:to>
      <xdr:col>3</xdr:col>
      <xdr:colOff>1825244</xdr:colOff>
      <xdr:row>1</xdr:row>
      <xdr:rowOff>333910</xdr:rowOff>
    </xdr:to>
    <xdr:grpSp>
      <xdr:nvGrpSpPr>
        <xdr:cNvPr id="44" name="Group 43">
          <a:extLst>
            <a:ext uri="{FF2B5EF4-FFF2-40B4-BE49-F238E27FC236}">
              <a16:creationId xmlns:a16="http://schemas.microsoft.com/office/drawing/2014/main" id="{00000000-0008-0000-1600-00002C000000}"/>
            </a:ext>
          </a:extLst>
        </xdr:cNvPr>
        <xdr:cNvGrpSpPr/>
      </xdr:nvGrpSpPr>
      <xdr:grpSpPr>
        <a:xfrm>
          <a:off x="5358738" y="245451"/>
          <a:ext cx="741326" cy="278959"/>
          <a:chOff x="5310043" y="26913"/>
          <a:chExt cx="818578" cy="432413"/>
        </a:xfrm>
        <a:effectLst>
          <a:outerShdw blurRad="63500" sx="102000" sy="102000" algn="ctr" rotWithShape="0">
            <a:prstClr val="black">
              <a:alpha val="40000"/>
            </a:prstClr>
          </a:outerShdw>
        </a:effectLst>
      </xdr:grpSpPr>
      <mc:AlternateContent xmlns:mc="http://schemas.openxmlformats.org/markup-compatibility/2006" xmlns:a14="http://schemas.microsoft.com/office/drawing/2010/main">
        <mc:Choice Requires="a14">
          <xdr:pic>
            <xdr:nvPicPr>
              <xdr:cNvPr id="29" name="Picture 28">
                <a:extLst>
                  <a:ext uri="{FF2B5EF4-FFF2-40B4-BE49-F238E27FC236}">
                    <a16:creationId xmlns:a16="http://schemas.microsoft.com/office/drawing/2014/main" id="{00000000-0008-0000-1600-00001D000000}"/>
                  </a:ext>
                </a:extLst>
              </xdr:cNvPr>
              <xdr:cNvPicPr preferRelativeResize="0">
                <a:picLocks noChangeArrowheads="1"/>
                <a:extLst>
                  <a:ext uri="{84589F7E-364E-4C9E-8A38-B11213B215E9}">
                    <a14:cameraTool cellRange="$D$150" spid="_x0000_s6984305"/>
                  </a:ext>
                </a:extLst>
              </xdr:cNvPicPr>
            </xdr:nvPicPr>
            <xdr:blipFill rotWithShape="1">
              <a:blip xmlns:r="http://schemas.openxmlformats.org/officeDocument/2006/relationships" r:embed="rId6"/>
              <a:srcRect l="81040" t="4796" r="6011" b="18926"/>
              <a:stretch>
                <a:fillRect/>
              </a:stretch>
            </xdr:blipFill>
            <xdr:spPr bwMode="auto">
              <a:xfrm>
                <a:off x="5310043" y="26913"/>
                <a:ext cx="818578" cy="411480"/>
              </a:xfrm>
              <a:prstGeom prst="rect">
                <a:avLst/>
              </a:prstGeom>
              <a:noFill/>
              <a:extLst>
                <a:ext uri="{909E8E84-426E-40DD-AFC4-6F175D3DCCD1}">
                  <a14:hiddenFill>
                    <a:solidFill>
                      <a:srgbClr val="FFFFFF"/>
                    </a:solidFill>
                  </a14:hiddenFill>
                </a:ext>
              </a:extLst>
            </xdr:spPr>
          </xdr:pic>
        </mc:Choice>
        <mc:Fallback xmlns=""/>
      </mc:AlternateContent>
      <xdr:sp macro="" textlink="">
        <xdr:nvSpPr>
          <xdr:cNvPr id="100" name="Rounded Rectangle 21">
            <a:hlinkClick xmlns:r="http://schemas.openxmlformats.org/officeDocument/2006/relationships" r:id="rId10" tooltip="Water Exported - Error Adjustment"/>
            <a:extLst>
              <a:ext uri="{FF2B5EF4-FFF2-40B4-BE49-F238E27FC236}">
                <a16:creationId xmlns:a16="http://schemas.microsoft.com/office/drawing/2014/main" id="{00000000-0008-0000-1600-000064000000}"/>
              </a:ext>
            </a:extLst>
          </xdr:cNvPr>
          <xdr:cNvSpPr>
            <a:spLocks/>
          </xdr:cNvSpPr>
        </xdr:nvSpPr>
        <xdr:spPr>
          <a:xfrm>
            <a:off x="5310043" y="30771"/>
            <a:ext cx="803804" cy="428555"/>
          </a:xfrm>
          <a:prstGeom prst="rect">
            <a:avLst/>
          </a:prstGeom>
          <a:noFill/>
          <a:ln w="12700">
            <a:no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tIns="0" bIns="0" rtlCol="0" anchor="ctr"/>
          <a:lstStyle/>
          <a:p>
            <a:pPr algn="ctr"/>
            <a:r>
              <a:rPr lang="en-US" sz="1200" b="1" i="0" u="none" baseline="0">
                <a:solidFill>
                  <a:schemeClr val="dk1"/>
                </a:solidFill>
                <a:effectLst/>
                <a:latin typeface="Arial" panose="020B0604020202020204" pitchFamily="34" charset="0"/>
                <a:ea typeface="+mn-ea"/>
                <a:cs typeface="Arial" panose="020B0604020202020204" pitchFamily="34" charset="0"/>
              </a:rPr>
              <a:t>WEEA</a:t>
            </a:r>
          </a:p>
        </xdr:txBody>
      </xdr:sp>
    </xdr:grpSp>
    <xdr:clientData/>
  </xdr:twoCellAnchor>
  <xdr:twoCellAnchor>
    <xdr:from>
      <xdr:col>3</xdr:col>
      <xdr:colOff>325901</xdr:colOff>
      <xdr:row>1</xdr:row>
      <xdr:rowOff>54829</xdr:rowOff>
    </xdr:from>
    <xdr:to>
      <xdr:col>3</xdr:col>
      <xdr:colOff>1009805</xdr:colOff>
      <xdr:row>1</xdr:row>
      <xdr:rowOff>322481</xdr:rowOff>
    </xdr:to>
    <xdr:grpSp>
      <xdr:nvGrpSpPr>
        <xdr:cNvPr id="36" name="Group 35">
          <a:extLst>
            <a:ext uri="{FF2B5EF4-FFF2-40B4-BE49-F238E27FC236}">
              <a16:creationId xmlns:a16="http://schemas.microsoft.com/office/drawing/2014/main" id="{00000000-0008-0000-1600-000024000000}"/>
            </a:ext>
          </a:extLst>
        </xdr:cNvPr>
        <xdr:cNvGrpSpPr/>
      </xdr:nvGrpSpPr>
      <xdr:grpSpPr>
        <a:xfrm>
          <a:off x="4600721" y="245329"/>
          <a:ext cx="683904" cy="267652"/>
          <a:chOff x="4480930" y="30775"/>
          <a:chExt cx="818578" cy="429058"/>
        </a:xfrm>
        <a:effectLst>
          <a:outerShdw blurRad="63500" sx="102000" sy="102000" algn="ctr" rotWithShape="0">
            <a:prstClr val="black">
              <a:alpha val="40000"/>
            </a:prstClr>
          </a:outerShdw>
        </a:effectLst>
      </xdr:grpSpPr>
      <mc:AlternateContent xmlns:mc="http://schemas.openxmlformats.org/markup-compatibility/2006" xmlns:a14="http://schemas.microsoft.com/office/drawing/2010/main">
        <mc:Choice Requires="a14">
          <xdr:pic>
            <xdr:nvPicPr>
              <xdr:cNvPr id="28" name="Picture 27">
                <a:extLst>
                  <a:ext uri="{FF2B5EF4-FFF2-40B4-BE49-F238E27FC236}">
                    <a16:creationId xmlns:a16="http://schemas.microsoft.com/office/drawing/2014/main" id="{00000000-0008-0000-1600-00001C000000}"/>
                  </a:ext>
                </a:extLst>
              </xdr:cNvPr>
              <xdr:cNvPicPr preferRelativeResize="0">
                <a:picLocks noChangeArrowheads="1"/>
                <a:extLst>
                  <a:ext uri="{84589F7E-364E-4C9E-8A38-B11213B215E9}">
                    <a14:cameraTool cellRange="$D$127" spid="_x0000_s6984306"/>
                  </a:ext>
                </a:extLst>
              </xdr:cNvPicPr>
            </xdr:nvPicPr>
            <xdr:blipFill rotWithShape="1">
              <a:blip xmlns:r="http://schemas.openxmlformats.org/officeDocument/2006/relationships" r:embed="rId6"/>
              <a:srcRect l="80910" t="7496" r="7685" b="18716"/>
              <a:stretch>
                <a:fillRect/>
              </a:stretch>
            </xdr:blipFill>
            <xdr:spPr bwMode="auto">
              <a:xfrm>
                <a:off x="4480930" y="38738"/>
                <a:ext cx="818578" cy="416242"/>
              </a:xfrm>
              <a:prstGeom prst="rect">
                <a:avLst/>
              </a:prstGeom>
              <a:noFill/>
              <a:ln>
                <a:noFill/>
              </a:ln>
              <a:extLst>
                <a:ext uri="{909E8E84-426E-40DD-AFC4-6F175D3DCCD1}">
                  <a14:hiddenFill>
                    <a:solidFill>
                      <a:srgbClr val="FFFFFF"/>
                    </a:solidFill>
                  </a14:hiddenFill>
                </a:ext>
              </a:extLst>
            </xdr:spPr>
          </xdr:pic>
        </mc:Choice>
        <mc:Fallback xmlns=""/>
      </mc:AlternateContent>
      <xdr:sp macro="" textlink="">
        <xdr:nvSpPr>
          <xdr:cNvPr id="99" name="Rounded Rectangle 21">
            <a:hlinkClick xmlns:r="http://schemas.openxmlformats.org/officeDocument/2006/relationships" r:id="rId11" tooltip="Water Exported"/>
            <a:extLst>
              <a:ext uri="{FF2B5EF4-FFF2-40B4-BE49-F238E27FC236}">
                <a16:creationId xmlns:a16="http://schemas.microsoft.com/office/drawing/2014/main" id="{00000000-0008-0000-1600-000063000000}"/>
              </a:ext>
            </a:extLst>
          </xdr:cNvPr>
          <xdr:cNvSpPr>
            <a:spLocks/>
          </xdr:cNvSpPr>
        </xdr:nvSpPr>
        <xdr:spPr>
          <a:xfrm>
            <a:off x="4480930" y="30775"/>
            <a:ext cx="809054" cy="429058"/>
          </a:xfrm>
          <a:prstGeom prst="rect">
            <a:avLst/>
          </a:prstGeom>
          <a:noFill/>
          <a:ln w="12700">
            <a:no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tIns="0" bIns="0" rtlCol="0" anchor="ctr"/>
          <a:lstStyle/>
          <a:p>
            <a:pPr algn="ctr"/>
            <a:r>
              <a:rPr lang="en-US" sz="1200" b="1" i="0" u="none">
                <a:solidFill>
                  <a:schemeClr val="dk1"/>
                </a:solidFill>
                <a:effectLst/>
                <a:latin typeface="Arial" panose="020B0604020202020204" pitchFamily="34" charset="0"/>
                <a:ea typeface="+mn-ea"/>
                <a:cs typeface="Arial" panose="020B0604020202020204" pitchFamily="34" charset="0"/>
              </a:rPr>
              <a:t>WE</a:t>
            </a:r>
            <a:endParaRPr lang="en-US" sz="1200" b="1" i="0" u="none" baseline="0">
              <a:solidFill>
                <a:schemeClr val="dk1"/>
              </a:solidFill>
              <a:effectLst/>
              <a:latin typeface="Arial" panose="020B0604020202020204" pitchFamily="34" charset="0"/>
              <a:ea typeface="+mn-ea"/>
              <a:cs typeface="Arial" panose="020B0604020202020204" pitchFamily="34" charset="0"/>
            </a:endParaRPr>
          </a:p>
        </xdr:txBody>
      </xdr:sp>
    </xdr:grpSp>
    <xdr:clientData/>
  </xdr:twoCellAnchor>
  <xdr:twoCellAnchor>
    <xdr:from>
      <xdr:col>2</xdr:col>
      <xdr:colOff>3275135</xdr:colOff>
      <xdr:row>1</xdr:row>
      <xdr:rowOff>58615</xdr:rowOff>
    </xdr:from>
    <xdr:to>
      <xdr:col>3</xdr:col>
      <xdr:colOff>243987</xdr:colOff>
      <xdr:row>1</xdr:row>
      <xdr:rowOff>322188</xdr:rowOff>
    </xdr:to>
    <xdr:grpSp>
      <xdr:nvGrpSpPr>
        <xdr:cNvPr id="34" name="Group 33">
          <a:extLst>
            <a:ext uri="{FF2B5EF4-FFF2-40B4-BE49-F238E27FC236}">
              <a16:creationId xmlns:a16="http://schemas.microsoft.com/office/drawing/2014/main" id="{00000000-0008-0000-1600-000022000000}"/>
            </a:ext>
          </a:extLst>
        </xdr:cNvPr>
        <xdr:cNvGrpSpPr/>
      </xdr:nvGrpSpPr>
      <xdr:grpSpPr>
        <a:xfrm>
          <a:off x="3808535" y="249115"/>
          <a:ext cx="710272" cy="263573"/>
          <a:chOff x="3613722" y="39731"/>
          <a:chExt cx="818578" cy="430712"/>
        </a:xfrm>
        <a:effectLst>
          <a:outerShdw blurRad="63500" sx="102000" sy="102000" algn="ctr" rotWithShape="0">
            <a:prstClr val="black">
              <a:alpha val="40000"/>
            </a:prstClr>
          </a:outerShdw>
        </a:effectLst>
      </xdr:grpSpPr>
      <mc:AlternateContent xmlns:mc="http://schemas.openxmlformats.org/markup-compatibility/2006" xmlns:a14="http://schemas.microsoft.com/office/drawing/2010/main">
        <mc:Choice Requires="a14">
          <xdr:pic>
            <xdr:nvPicPr>
              <xdr:cNvPr id="27" name="Picture 26">
                <a:extLst>
                  <a:ext uri="{FF2B5EF4-FFF2-40B4-BE49-F238E27FC236}">
                    <a16:creationId xmlns:a16="http://schemas.microsoft.com/office/drawing/2014/main" id="{00000000-0008-0000-1600-00001B000000}"/>
                  </a:ext>
                </a:extLst>
              </xdr:cNvPr>
              <xdr:cNvPicPr preferRelativeResize="0">
                <a:picLocks noChangeArrowheads="1"/>
                <a:extLst>
                  <a:ext uri="{84589F7E-364E-4C9E-8A38-B11213B215E9}">
                    <a14:cameraTool cellRange="$D$96" spid="_x0000_s6984307"/>
                  </a:ext>
                </a:extLst>
              </xdr:cNvPicPr>
            </xdr:nvPicPr>
            <xdr:blipFill rotWithShape="1">
              <a:blip xmlns:r="http://schemas.openxmlformats.org/officeDocument/2006/relationships" r:embed="rId6"/>
              <a:srcRect l="9196" t="1511" r="77955" b="17662"/>
              <a:stretch>
                <a:fillRect/>
              </a:stretch>
            </xdr:blipFill>
            <xdr:spPr bwMode="auto">
              <a:xfrm>
                <a:off x="3613722" y="39731"/>
                <a:ext cx="818578" cy="416242"/>
              </a:xfrm>
              <a:prstGeom prst="rect">
                <a:avLst/>
              </a:prstGeom>
              <a:noFill/>
              <a:extLst>
                <a:ext uri="{909E8E84-426E-40DD-AFC4-6F175D3DCCD1}">
                  <a14:hiddenFill>
                    <a:solidFill>
                      <a:srgbClr val="FFFFFF"/>
                    </a:solidFill>
                  </a14:hiddenFill>
                </a:ext>
              </a:extLst>
            </xdr:spPr>
          </xdr:pic>
        </mc:Choice>
        <mc:Fallback xmlns=""/>
      </mc:AlternateContent>
      <xdr:sp macro="" textlink="">
        <xdr:nvSpPr>
          <xdr:cNvPr id="43" name="Rounded Rectangle 21">
            <a:hlinkClick xmlns:r="http://schemas.openxmlformats.org/officeDocument/2006/relationships" r:id="rId12" tooltip="Water Imported - Error Adjustment"/>
            <a:extLst>
              <a:ext uri="{FF2B5EF4-FFF2-40B4-BE49-F238E27FC236}">
                <a16:creationId xmlns:a16="http://schemas.microsoft.com/office/drawing/2014/main" id="{00000000-0008-0000-1600-00002B000000}"/>
              </a:ext>
            </a:extLst>
          </xdr:cNvPr>
          <xdr:cNvSpPr>
            <a:spLocks/>
          </xdr:cNvSpPr>
        </xdr:nvSpPr>
        <xdr:spPr>
          <a:xfrm>
            <a:off x="3622722" y="46848"/>
            <a:ext cx="717792" cy="423595"/>
          </a:xfrm>
          <a:prstGeom prst="rect">
            <a:avLst/>
          </a:prstGeom>
          <a:noFill/>
          <a:ln w="12700">
            <a:no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tIns="0" rIns="0" bIns="0" rtlCol="0" anchor="ctr"/>
          <a:lstStyle/>
          <a:p>
            <a:pPr algn="ctr"/>
            <a:r>
              <a:rPr lang="en-US" sz="1200" b="1" i="0" u="none" baseline="0">
                <a:solidFill>
                  <a:schemeClr val="dk1"/>
                </a:solidFill>
                <a:effectLst/>
                <a:latin typeface="Arial" panose="020B0604020202020204" pitchFamily="34" charset="0"/>
                <a:ea typeface="+mn-ea"/>
                <a:cs typeface="Arial" panose="020B0604020202020204" pitchFamily="34" charset="0"/>
              </a:rPr>
              <a:t>WIEA</a:t>
            </a:r>
          </a:p>
        </xdr:txBody>
      </xdr:sp>
    </xdr:grpSp>
    <xdr:clientData/>
  </xdr:twoCellAnchor>
  <xdr:twoCellAnchor>
    <xdr:from>
      <xdr:col>2</xdr:col>
      <xdr:colOff>855036</xdr:colOff>
      <xdr:row>1</xdr:row>
      <xdr:rowOff>54829</xdr:rowOff>
    </xdr:from>
    <xdr:to>
      <xdr:col>2</xdr:col>
      <xdr:colOff>1584986</xdr:colOff>
      <xdr:row>1</xdr:row>
      <xdr:rowOff>322481</xdr:rowOff>
    </xdr:to>
    <xdr:grpSp>
      <xdr:nvGrpSpPr>
        <xdr:cNvPr id="2" name="Group 1">
          <a:extLst>
            <a:ext uri="{FF2B5EF4-FFF2-40B4-BE49-F238E27FC236}">
              <a16:creationId xmlns:a16="http://schemas.microsoft.com/office/drawing/2014/main" id="{00000000-0008-0000-1600-000002000000}"/>
            </a:ext>
          </a:extLst>
        </xdr:cNvPr>
        <xdr:cNvGrpSpPr/>
      </xdr:nvGrpSpPr>
      <xdr:grpSpPr>
        <a:xfrm>
          <a:off x="1388436" y="245329"/>
          <a:ext cx="729950" cy="267652"/>
          <a:chOff x="1165457" y="65635"/>
          <a:chExt cx="824805" cy="411480"/>
        </a:xfrm>
        <a:effectLst>
          <a:outerShdw blurRad="63500" sx="102000" sy="102000" algn="ctr" rotWithShape="0">
            <a:prstClr val="black">
              <a:alpha val="40000"/>
            </a:prstClr>
          </a:outerShdw>
        </a:effectLst>
      </xdr:grpSpPr>
      <mc:AlternateContent xmlns:mc="http://schemas.openxmlformats.org/markup-compatibility/2006" xmlns:a14="http://schemas.microsoft.com/office/drawing/2010/main">
        <mc:Choice Requires="a14">
          <xdr:pic>
            <xdr:nvPicPr>
              <xdr:cNvPr id="25" name="Picture 24">
                <a:extLst>
                  <a:ext uri="{FF2B5EF4-FFF2-40B4-BE49-F238E27FC236}">
                    <a16:creationId xmlns:a16="http://schemas.microsoft.com/office/drawing/2014/main" id="{00000000-0008-0000-1600-000019000000}"/>
                  </a:ext>
                </a:extLst>
              </xdr:cNvPr>
              <xdr:cNvPicPr preferRelativeResize="0">
                <a:picLocks noChangeArrowheads="1"/>
                <a:extLst>
                  <a:ext uri="{84589F7E-364E-4C9E-8A38-B11213B215E9}">
                    <a14:cameraTool cellRange="$D$20" spid="_x0000_s6984308"/>
                  </a:ext>
                </a:extLst>
              </xdr:cNvPicPr>
            </xdr:nvPicPr>
            <xdr:blipFill rotWithShape="1">
              <a:blip xmlns:r="http://schemas.openxmlformats.org/officeDocument/2006/relationships" r:embed="rId6"/>
              <a:srcRect l="1268" t="5405" r="88158" b="17548"/>
              <a:stretch>
                <a:fillRect/>
              </a:stretch>
            </xdr:blipFill>
            <xdr:spPr bwMode="auto">
              <a:xfrm>
                <a:off x="1171684" y="65635"/>
                <a:ext cx="818578" cy="411480"/>
              </a:xfrm>
              <a:prstGeom prst="rect">
                <a:avLst/>
              </a:prstGeom>
              <a:noFill/>
              <a:ln>
                <a:noFill/>
              </a:ln>
              <a:extLst>
                <a:ext uri="{909E8E84-426E-40DD-AFC4-6F175D3DCCD1}">
                  <a14:hiddenFill>
                    <a:solidFill>
                      <a:srgbClr val="FFFFFF"/>
                    </a:solidFill>
                  </a14:hiddenFill>
                </a:ext>
              </a:extLst>
            </xdr:spPr>
          </xdr:pic>
        </mc:Choice>
        <mc:Fallback xmlns=""/>
      </mc:AlternateContent>
      <xdr:sp macro="" textlink="">
        <xdr:nvSpPr>
          <xdr:cNvPr id="91" name="Rounded Rectangle 21">
            <a:hlinkClick xmlns:r="http://schemas.openxmlformats.org/officeDocument/2006/relationships" r:id="rId13" tooltip="Volume from Own Sources"/>
            <a:extLst>
              <a:ext uri="{FF2B5EF4-FFF2-40B4-BE49-F238E27FC236}">
                <a16:creationId xmlns:a16="http://schemas.microsoft.com/office/drawing/2014/main" id="{00000000-0008-0000-1600-00005B000000}"/>
              </a:ext>
            </a:extLst>
          </xdr:cNvPr>
          <xdr:cNvSpPr>
            <a:spLocks/>
          </xdr:cNvSpPr>
        </xdr:nvSpPr>
        <xdr:spPr>
          <a:xfrm>
            <a:off x="1165457" y="67471"/>
            <a:ext cx="819782" cy="391302"/>
          </a:xfrm>
          <a:prstGeom prst="rect">
            <a:avLst/>
          </a:prstGeom>
          <a:noFill/>
          <a:ln w="12700">
            <a:no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tIns="0" bIns="0" rtlCol="0" anchor="ctr"/>
          <a:lstStyle/>
          <a:p>
            <a:pPr algn="ctr"/>
            <a:r>
              <a:rPr lang="en-US" sz="1200" b="1" i="0" u="none">
                <a:solidFill>
                  <a:schemeClr val="dk1"/>
                </a:solidFill>
                <a:effectLst/>
                <a:latin typeface="Arial" panose="020B0604020202020204" pitchFamily="34" charset="0"/>
                <a:ea typeface="+mn-ea"/>
                <a:cs typeface="Arial" panose="020B0604020202020204" pitchFamily="34" charset="0"/>
              </a:rPr>
              <a:t>VOS</a:t>
            </a:r>
            <a:endParaRPr lang="en-US" sz="1200" b="1" i="0" u="none" baseline="0">
              <a:solidFill>
                <a:schemeClr val="dk1"/>
              </a:solidFill>
              <a:effectLst/>
              <a:latin typeface="Arial" panose="020B0604020202020204" pitchFamily="34" charset="0"/>
              <a:ea typeface="+mn-ea"/>
              <a:cs typeface="Arial" panose="020B0604020202020204" pitchFamily="34" charset="0"/>
            </a:endParaRPr>
          </a:p>
        </xdr:txBody>
      </xdr:sp>
    </xdr:grpSp>
    <xdr:clientData/>
  </xdr:twoCellAnchor>
  <xdr:twoCellAnchor>
    <xdr:from>
      <xdr:col>2</xdr:col>
      <xdr:colOff>1683861</xdr:colOff>
      <xdr:row>1</xdr:row>
      <xdr:rowOff>54828</xdr:rowOff>
    </xdr:from>
    <xdr:to>
      <xdr:col>2</xdr:col>
      <xdr:colOff>2407761</xdr:colOff>
      <xdr:row>1</xdr:row>
      <xdr:rowOff>329711</xdr:rowOff>
    </xdr:to>
    <xdr:grpSp>
      <xdr:nvGrpSpPr>
        <xdr:cNvPr id="8" name="Group 7">
          <a:extLst>
            <a:ext uri="{FF2B5EF4-FFF2-40B4-BE49-F238E27FC236}">
              <a16:creationId xmlns:a16="http://schemas.microsoft.com/office/drawing/2014/main" id="{00000000-0008-0000-1600-000008000000}"/>
            </a:ext>
          </a:extLst>
        </xdr:cNvPr>
        <xdr:cNvGrpSpPr/>
      </xdr:nvGrpSpPr>
      <xdr:grpSpPr>
        <a:xfrm>
          <a:off x="2217261" y="245328"/>
          <a:ext cx="723900" cy="274883"/>
          <a:chOff x="1980585" y="59210"/>
          <a:chExt cx="831480" cy="441849"/>
        </a:xfrm>
        <a:effectLst>
          <a:outerShdw blurRad="63500" sx="102000" sy="102000" algn="ctr" rotWithShape="0">
            <a:prstClr val="black">
              <a:alpha val="40000"/>
            </a:prstClr>
          </a:outerShdw>
        </a:effectLst>
      </xdr:grpSpPr>
      <mc:AlternateContent xmlns:mc="http://schemas.openxmlformats.org/markup-compatibility/2006" xmlns:a14="http://schemas.microsoft.com/office/drawing/2010/main">
        <mc:Choice Requires="a14">
          <xdr:pic>
            <xdr:nvPicPr>
              <xdr:cNvPr id="24" name="Picture 23">
                <a:extLst>
                  <a:ext uri="{FF2B5EF4-FFF2-40B4-BE49-F238E27FC236}">
                    <a16:creationId xmlns:a16="http://schemas.microsoft.com/office/drawing/2014/main" id="{00000000-0008-0000-1600-000018000000}"/>
                  </a:ext>
                </a:extLst>
              </xdr:cNvPr>
              <xdr:cNvPicPr preferRelativeResize="0">
                <a:picLocks noChangeArrowheads="1"/>
                <a:extLst>
                  <a:ext uri="{84589F7E-364E-4C9E-8A38-B11213B215E9}">
                    <a14:cameraTool cellRange="$D$43" spid="_x0000_s6984309"/>
                  </a:ext>
                </a:extLst>
              </xdr:cNvPicPr>
            </xdr:nvPicPr>
            <xdr:blipFill rotWithShape="1">
              <a:blip xmlns:r="http://schemas.openxmlformats.org/officeDocument/2006/relationships" r:embed="rId6"/>
              <a:srcRect l="26218" t="10715" r="62430" b="12150"/>
              <a:stretch>
                <a:fillRect/>
              </a:stretch>
            </xdr:blipFill>
            <xdr:spPr bwMode="auto">
              <a:xfrm>
                <a:off x="1993487" y="64574"/>
                <a:ext cx="818578" cy="411480"/>
              </a:xfrm>
              <a:prstGeom prst="rect">
                <a:avLst/>
              </a:prstGeom>
              <a:noFill/>
              <a:extLst>
                <a:ext uri="{909E8E84-426E-40DD-AFC4-6F175D3DCCD1}">
                  <a14:hiddenFill>
                    <a:solidFill>
                      <a:srgbClr val="FFFFFF"/>
                    </a:solidFill>
                  </a14:hiddenFill>
                </a:ext>
              </a:extLst>
            </xdr:spPr>
          </xdr:pic>
        </mc:Choice>
        <mc:Fallback xmlns=""/>
      </mc:AlternateContent>
      <xdr:sp macro="" textlink="">
        <xdr:nvSpPr>
          <xdr:cNvPr id="92" name="Rounded Rectangle 21">
            <a:hlinkClick xmlns:r="http://schemas.openxmlformats.org/officeDocument/2006/relationships" r:id="rId14" tooltip="Volume from Own Sources - Error Adjustment"/>
            <a:extLst>
              <a:ext uri="{FF2B5EF4-FFF2-40B4-BE49-F238E27FC236}">
                <a16:creationId xmlns:a16="http://schemas.microsoft.com/office/drawing/2014/main" id="{00000000-0008-0000-1600-00005C000000}"/>
              </a:ext>
            </a:extLst>
          </xdr:cNvPr>
          <xdr:cNvSpPr>
            <a:spLocks/>
          </xdr:cNvSpPr>
        </xdr:nvSpPr>
        <xdr:spPr>
          <a:xfrm>
            <a:off x="1980585" y="59210"/>
            <a:ext cx="827426" cy="441849"/>
          </a:xfrm>
          <a:prstGeom prst="rect">
            <a:avLst/>
          </a:prstGeom>
          <a:noFill/>
          <a:ln w="12700">
            <a:no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tIns="0" bIns="0" rtlCol="0" anchor="ctr"/>
          <a:lstStyle/>
          <a:p>
            <a:pPr algn="ctr"/>
            <a:r>
              <a:rPr lang="en-US" sz="1200" b="1" i="0" u="none">
                <a:solidFill>
                  <a:schemeClr val="dk1"/>
                </a:solidFill>
                <a:effectLst/>
                <a:latin typeface="Arial" panose="020B0604020202020204" pitchFamily="34" charset="0"/>
                <a:ea typeface="+mn-ea"/>
                <a:cs typeface="Arial" panose="020B0604020202020204" pitchFamily="34" charset="0"/>
              </a:rPr>
              <a:t>VOSEA</a:t>
            </a:r>
            <a:endParaRPr lang="en-US" sz="1200" b="1" i="0" u="none" baseline="0">
              <a:solidFill>
                <a:schemeClr val="dk1"/>
              </a:solidFill>
              <a:effectLst/>
              <a:latin typeface="Arial" panose="020B0604020202020204" pitchFamily="34" charset="0"/>
              <a:ea typeface="+mn-ea"/>
              <a:cs typeface="Arial" panose="020B0604020202020204" pitchFamily="34" charset="0"/>
            </a:endParaRPr>
          </a:p>
        </xdr:txBody>
      </xdr:sp>
    </xdr:grpSp>
    <xdr:clientData/>
  </xdr:twoCellAnchor>
  <xdr:twoCellAnchor>
    <xdr:from>
      <xdr:col>2</xdr:col>
      <xdr:colOff>2532579</xdr:colOff>
      <xdr:row>1</xdr:row>
      <xdr:rowOff>54536</xdr:rowOff>
    </xdr:from>
    <xdr:to>
      <xdr:col>2</xdr:col>
      <xdr:colOff>3192634</xdr:colOff>
      <xdr:row>1</xdr:row>
      <xdr:rowOff>322188</xdr:rowOff>
    </xdr:to>
    <xdr:grpSp>
      <xdr:nvGrpSpPr>
        <xdr:cNvPr id="18" name="Group 17">
          <a:extLst>
            <a:ext uri="{FF2B5EF4-FFF2-40B4-BE49-F238E27FC236}">
              <a16:creationId xmlns:a16="http://schemas.microsoft.com/office/drawing/2014/main" id="{00000000-0008-0000-1600-000012000000}"/>
            </a:ext>
          </a:extLst>
        </xdr:cNvPr>
        <xdr:cNvGrpSpPr/>
      </xdr:nvGrpSpPr>
      <xdr:grpSpPr>
        <a:xfrm>
          <a:off x="3065979" y="245036"/>
          <a:ext cx="660055" cy="267652"/>
          <a:chOff x="2799789" y="36353"/>
          <a:chExt cx="829598" cy="418118"/>
        </a:xfrm>
        <a:effectLst>
          <a:outerShdw blurRad="63500" sx="102000" sy="102000" algn="ctr" rotWithShape="0">
            <a:prstClr val="black">
              <a:alpha val="40000"/>
            </a:prstClr>
          </a:outerShdw>
        </a:effectLst>
      </xdr:grpSpPr>
      <mc:AlternateContent xmlns:mc="http://schemas.openxmlformats.org/markup-compatibility/2006" xmlns:a14="http://schemas.microsoft.com/office/drawing/2010/main">
        <mc:Choice Requires="a14">
          <xdr:pic>
            <xdr:nvPicPr>
              <xdr:cNvPr id="26" name="Picture 25">
                <a:extLst>
                  <a:ext uri="{FF2B5EF4-FFF2-40B4-BE49-F238E27FC236}">
                    <a16:creationId xmlns:a16="http://schemas.microsoft.com/office/drawing/2014/main" id="{00000000-0008-0000-1600-00001A000000}"/>
                  </a:ext>
                </a:extLst>
              </xdr:cNvPr>
              <xdr:cNvPicPr preferRelativeResize="0">
                <a:picLocks noChangeArrowheads="1"/>
                <a:extLst>
                  <a:ext uri="{84589F7E-364E-4C9E-8A38-B11213B215E9}">
                    <a14:cameraTool cellRange="$D$74" spid="_x0000_s6984310"/>
                  </a:ext>
                </a:extLst>
              </xdr:cNvPicPr>
            </xdr:nvPicPr>
            <xdr:blipFill rotWithShape="1">
              <a:blip xmlns:r="http://schemas.openxmlformats.org/officeDocument/2006/relationships" r:embed="rId6"/>
              <a:srcRect l="1484" t="7822" r="87874" b="24253"/>
              <a:stretch>
                <a:fillRect/>
              </a:stretch>
            </xdr:blipFill>
            <xdr:spPr bwMode="auto">
              <a:xfrm>
                <a:off x="2810809" y="36353"/>
                <a:ext cx="818578" cy="411480"/>
              </a:xfrm>
              <a:prstGeom prst="rect">
                <a:avLst/>
              </a:prstGeom>
              <a:noFill/>
              <a:extLst>
                <a:ext uri="{909E8E84-426E-40DD-AFC4-6F175D3DCCD1}">
                  <a14:hiddenFill>
                    <a:solidFill>
                      <a:srgbClr val="FFFFFF"/>
                    </a:solidFill>
                  </a14:hiddenFill>
                </a:ext>
              </a:extLst>
            </xdr:spPr>
          </xdr:pic>
        </mc:Choice>
        <mc:Fallback xmlns=""/>
      </mc:AlternateContent>
      <xdr:sp macro="" textlink="">
        <xdr:nvSpPr>
          <xdr:cNvPr id="93" name="Rounded Rectangle 21">
            <a:hlinkClick xmlns:r="http://schemas.openxmlformats.org/officeDocument/2006/relationships" r:id="rId15" tooltip="Water Imported"/>
            <a:extLst>
              <a:ext uri="{FF2B5EF4-FFF2-40B4-BE49-F238E27FC236}">
                <a16:creationId xmlns:a16="http://schemas.microsoft.com/office/drawing/2014/main" id="{00000000-0008-0000-1600-00005D000000}"/>
              </a:ext>
            </a:extLst>
          </xdr:cNvPr>
          <xdr:cNvSpPr>
            <a:spLocks noChangeAspect="1"/>
          </xdr:cNvSpPr>
        </xdr:nvSpPr>
        <xdr:spPr>
          <a:xfrm>
            <a:off x="2799789" y="37503"/>
            <a:ext cx="829598" cy="416968"/>
          </a:xfrm>
          <a:prstGeom prst="rect">
            <a:avLst/>
          </a:prstGeom>
          <a:noFill/>
          <a:ln w="12700">
            <a:no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tIns="0" bIns="0" rtlCol="0" anchor="ctr"/>
          <a:lstStyle/>
          <a:p>
            <a:pPr algn="ctr"/>
            <a:r>
              <a:rPr lang="en-US" sz="1200" b="1" i="0" u="none">
                <a:solidFill>
                  <a:schemeClr val="dk1"/>
                </a:solidFill>
                <a:effectLst/>
                <a:latin typeface="Arial" panose="020B0604020202020204" pitchFamily="34" charset="0"/>
                <a:ea typeface="+mn-ea"/>
                <a:cs typeface="Arial" panose="020B0604020202020204" pitchFamily="34" charset="0"/>
              </a:rPr>
              <a:t>WI</a:t>
            </a:r>
            <a:endParaRPr lang="en-US" sz="1200" b="1" i="0" u="none" baseline="0">
              <a:solidFill>
                <a:schemeClr val="dk1"/>
              </a:solidFill>
              <a:effectLst/>
              <a:latin typeface="Arial" panose="020B0604020202020204" pitchFamily="34" charset="0"/>
              <a:ea typeface="+mn-ea"/>
              <a:cs typeface="Arial" panose="020B0604020202020204" pitchFamily="34" charset="0"/>
            </a:endParaRPr>
          </a:p>
        </xdr:txBody>
      </xdr:sp>
    </xdr:grpSp>
    <xdr:clientData/>
  </xdr:twoCellAnchor>
  <xdr:twoCellAnchor>
    <xdr:from>
      <xdr:col>3</xdr:col>
      <xdr:colOff>2466620</xdr:colOff>
      <xdr:row>2</xdr:row>
      <xdr:rowOff>3954</xdr:rowOff>
    </xdr:from>
    <xdr:to>
      <xdr:col>3</xdr:col>
      <xdr:colOff>3189176</xdr:colOff>
      <xdr:row>2</xdr:row>
      <xdr:rowOff>278274</xdr:rowOff>
    </xdr:to>
    <xdr:grpSp>
      <xdr:nvGrpSpPr>
        <xdr:cNvPr id="16" name="Group 15">
          <a:extLst>
            <a:ext uri="{FF2B5EF4-FFF2-40B4-BE49-F238E27FC236}">
              <a16:creationId xmlns:a16="http://schemas.microsoft.com/office/drawing/2014/main" id="{00000000-0008-0000-1600-000010000000}"/>
            </a:ext>
          </a:extLst>
        </xdr:cNvPr>
        <xdr:cNvGrpSpPr/>
      </xdr:nvGrpSpPr>
      <xdr:grpSpPr>
        <a:xfrm>
          <a:off x="6741440" y="583074"/>
          <a:ext cx="722556" cy="274320"/>
          <a:chOff x="6715146" y="456266"/>
          <a:chExt cx="914400" cy="413232"/>
        </a:xfrm>
        <a:effectLst>
          <a:outerShdw blurRad="63500" sx="102000" sy="102000" algn="ctr" rotWithShape="0">
            <a:prstClr val="black">
              <a:alpha val="40000"/>
            </a:prstClr>
          </a:outerShdw>
        </a:effectLst>
      </xdr:grpSpPr>
      <mc:AlternateContent xmlns:mc="http://schemas.openxmlformats.org/markup-compatibility/2006" xmlns:a14="http://schemas.microsoft.com/office/drawing/2010/main">
        <mc:Choice Requires="a14">
          <xdr:pic>
            <xdr:nvPicPr>
              <xdr:cNvPr id="42" name="Picture 41">
                <a:extLst>
                  <a:ext uri="{FF2B5EF4-FFF2-40B4-BE49-F238E27FC236}">
                    <a16:creationId xmlns:a16="http://schemas.microsoft.com/office/drawing/2014/main" id="{00000000-0008-0000-1600-00002A000000}"/>
                  </a:ext>
                </a:extLst>
              </xdr:cNvPr>
              <xdr:cNvPicPr preferRelativeResize="0">
                <a:picLocks noChangeArrowheads="1"/>
                <a:extLst>
                  <a:ext uri="{84589F7E-364E-4C9E-8A38-B11213B215E9}">
                    <a14:cameraTool cellRange="$D$422" spid="_x0000_s6984311"/>
                  </a:ext>
                </a:extLst>
              </xdr:cNvPicPr>
            </xdr:nvPicPr>
            <xdr:blipFill rotWithShape="1">
              <a:blip xmlns:r="http://schemas.openxmlformats.org/officeDocument/2006/relationships" r:embed="rId16"/>
              <a:srcRect l="78092" t="7774" r="8884" b="15053"/>
              <a:stretch>
                <a:fillRect/>
              </a:stretch>
            </xdr:blipFill>
            <xdr:spPr bwMode="auto">
              <a:xfrm>
                <a:off x="6720537" y="459265"/>
                <a:ext cx="905660" cy="385895"/>
              </a:xfrm>
              <a:prstGeom prst="rect">
                <a:avLst/>
              </a:prstGeom>
              <a:noFill/>
              <a:ln>
                <a:noFill/>
              </a:ln>
              <a:extLst>
                <a:ext uri="{909E8E84-426E-40DD-AFC4-6F175D3DCCD1}">
                  <a14:hiddenFill>
                    <a:solidFill>
                      <a:srgbClr val="FFFFFF"/>
                    </a:solidFill>
                  </a14:hiddenFill>
                </a:ext>
              </a:extLst>
            </xdr:spPr>
          </xdr:pic>
        </mc:Choice>
        <mc:Fallback xmlns=""/>
      </mc:AlternateContent>
      <xdr:sp macro="" textlink="">
        <xdr:nvSpPr>
          <xdr:cNvPr id="113" name="Rounded Rectangle 21">
            <a:hlinkClick xmlns:r="http://schemas.openxmlformats.org/officeDocument/2006/relationships" r:id="rId17" tooltip="Average Operating Pressure"/>
            <a:extLst>
              <a:ext uri="{FF2B5EF4-FFF2-40B4-BE49-F238E27FC236}">
                <a16:creationId xmlns:a16="http://schemas.microsoft.com/office/drawing/2014/main" id="{00000000-0008-0000-1600-000071000000}"/>
              </a:ext>
            </a:extLst>
          </xdr:cNvPr>
          <xdr:cNvSpPr>
            <a:spLocks/>
          </xdr:cNvSpPr>
        </xdr:nvSpPr>
        <xdr:spPr>
          <a:xfrm>
            <a:off x="6715146" y="456266"/>
            <a:ext cx="914400" cy="413232"/>
          </a:xfrm>
          <a:prstGeom prst="rect">
            <a:avLst/>
          </a:prstGeom>
          <a:noFill/>
          <a:ln w="12700">
            <a:no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tIns="0" bIns="0" rtlCol="0" anchor="ctr"/>
          <a:lstStyle/>
          <a:p>
            <a:pPr algn="ctr"/>
            <a:r>
              <a:rPr lang="en-US" sz="1200" b="1" i="0" u="none">
                <a:solidFill>
                  <a:schemeClr val="dk1"/>
                </a:solidFill>
                <a:effectLst/>
                <a:latin typeface="Arial" panose="020B0604020202020204" pitchFamily="34" charset="0"/>
                <a:ea typeface="+mn-ea"/>
                <a:cs typeface="Arial" panose="020B0604020202020204" pitchFamily="34" charset="0"/>
              </a:rPr>
              <a:t>AOP</a:t>
            </a:r>
            <a:endParaRPr lang="en-US" sz="1200" b="1" i="0" u="none" baseline="0">
              <a:solidFill>
                <a:schemeClr val="dk1"/>
              </a:solidFill>
              <a:effectLst/>
              <a:latin typeface="Arial" panose="020B0604020202020204" pitchFamily="34" charset="0"/>
              <a:ea typeface="+mn-ea"/>
              <a:cs typeface="Arial" panose="020B0604020202020204" pitchFamily="34" charset="0"/>
            </a:endParaRPr>
          </a:p>
        </xdr:txBody>
      </xdr:sp>
    </xdr:grpSp>
    <xdr:clientData/>
  </xdr:twoCellAnchor>
  <xdr:twoCellAnchor>
    <xdr:from>
      <xdr:col>2</xdr:col>
      <xdr:colOff>3546738</xdr:colOff>
      <xdr:row>2</xdr:row>
      <xdr:rowOff>3954</xdr:rowOff>
    </xdr:from>
    <xdr:to>
      <xdr:col>3</xdr:col>
      <xdr:colOff>516164</xdr:colOff>
      <xdr:row>2</xdr:row>
      <xdr:rowOff>271096</xdr:rowOff>
    </xdr:to>
    <xdr:grpSp>
      <xdr:nvGrpSpPr>
        <xdr:cNvPr id="10" name="Group 9">
          <a:extLst>
            <a:ext uri="{FF2B5EF4-FFF2-40B4-BE49-F238E27FC236}">
              <a16:creationId xmlns:a16="http://schemas.microsoft.com/office/drawing/2014/main" id="{00000000-0008-0000-1600-00000A000000}"/>
            </a:ext>
          </a:extLst>
        </xdr:cNvPr>
        <xdr:cNvGrpSpPr/>
      </xdr:nvGrpSpPr>
      <xdr:grpSpPr>
        <a:xfrm>
          <a:off x="4080138" y="583074"/>
          <a:ext cx="710846" cy="267142"/>
          <a:chOff x="3619216" y="456266"/>
          <a:chExt cx="913623" cy="389407"/>
        </a:xfrm>
        <a:effectLst>
          <a:outerShdw blurRad="63500" sx="102000" sy="102000" algn="ctr" rotWithShape="0">
            <a:prstClr val="black">
              <a:alpha val="40000"/>
            </a:prstClr>
          </a:outerShdw>
        </a:effectLst>
      </xdr:grpSpPr>
      <mc:AlternateContent xmlns:mc="http://schemas.openxmlformats.org/markup-compatibility/2006" xmlns:a14="http://schemas.microsoft.com/office/drawing/2010/main">
        <mc:Choice Requires="a14">
          <xdr:pic>
            <xdr:nvPicPr>
              <xdr:cNvPr id="39" name="Picture 38">
                <a:extLst>
                  <a:ext uri="{FF2B5EF4-FFF2-40B4-BE49-F238E27FC236}">
                    <a16:creationId xmlns:a16="http://schemas.microsoft.com/office/drawing/2014/main" id="{00000000-0008-0000-1600-000027000000}"/>
                  </a:ext>
                </a:extLst>
              </xdr:cNvPr>
              <xdr:cNvPicPr preferRelativeResize="0">
                <a:picLocks noChangeArrowheads="1"/>
                <a:extLst>
                  <a:ext uri="{84589F7E-364E-4C9E-8A38-B11213B215E9}">
                    <a14:cameraTool cellRange="$D$350" spid="_x0000_s6984312"/>
                  </a:ext>
                </a:extLst>
              </xdr:cNvPicPr>
            </xdr:nvPicPr>
            <xdr:blipFill rotWithShape="1">
              <a:blip xmlns:r="http://schemas.openxmlformats.org/officeDocument/2006/relationships" r:embed="rId16"/>
              <a:srcRect l="73042" t="13169" r="14994" b="15485"/>
              <a:stretch>
                <a:fillRect/>
              </a:stretch>
            </xdr:blipFill>
            <xdr:spPr bwMode="auto">
              <a:xfrm>
                <a:off x="3625644" y="457852"/>
                <a:ext cx="901037" cy="381846"/>
              </a:xfrm>
              <a:prstGeom prst="rect">
                <a:avLst/>
              </a:prstGeom>
              <a:noFill/>
              <a:ln>
                <a:noFill/>
              </a:ln>
              <a:extLst>
                <a:ext uri="{909E8E84-426E-40DD-AFC4-6F175D3DCCD1}">
                  <a14:hiddenFill>
                    <a:solidFill>
                      <a:srgbClr val="FFFFFF"/>
                    </a:solidFill>
                  </a14:hiddenFill>
                </a:ext>
              </a:extLst>
            </xdr:spPr>
          </xdr:pic>
        </mc:Choice>
        <mc:Fallback xmlns=""/>
      </mc:AlternateContent>
      <xdr:sp macro="" textlink="">
        <xdr:nvSpPr>
          <xdr:cNvPr id="110" name="Rounded Rectangle 21">
            <a:hlinkClick xmlns:r="http://schemas.openxmlformats.org/officeDocument/2006/relationships" r:id="rId18" tooltip="Length of Mains"/>
            <a:extLst>
              <a:ext uri="{FF2B5EF4-FFF2-40B4-BE49-F238E27FC236}">
                <a16:creationId xmlns:a16="http://schemas.microsoft.com/office/drawing/2014/main" id="{00000000-0008-0000-1600-00006E000000}"/>
              </a:ext>
            </a:extLst>
          </xdr:cNvPr>
          <xdr:cNvSpPr>
            <a:spLocks/>
          </xdr:cNvSpPr>
        </xdr:nvSpPr>
        <xdr:spPr>
          <a:xfrm>
            <a:off x="3619216" y="456266"/>
            <a:ext cx="913623" cy="389407"/>
          </a:xfrm>
          <a:prstGeom prst="rect">
            <a:avLst/>
          </a:prstGeom>
          <a:noFill/>
          <a:ln w="12700">
            <a:no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tIns="0" bIns="0" rtlCol="0" anchor="ctr"/>
          <a:lstStyle/>
          <a:p>
            <a:pPr algn="ctr"/>
            <a:r>
              <a:rPr lang="en-US" sz="1200" b="1" i="0" u="none" baseline="0">
                <a:solidFill>
                  <a:schemeClr val="dk1"/>
                </a:solidFill>
                <a:effectLst/>
                <a:latin typeface="Arial" panose="020B0604020202020204" pitchFamily="34" charset="0"/>
                <a:ea typeface="+mn-ea"/>
                <a:cs typeface="Arial" panose="020B0604020202020204" pitchFamily="34" charset="0"/>
              </a:rPr>
              <a:t>Lm</a:t>
            </a:r>
          </a:p>
        </xdr:txBody>
      </xdr:sp>
    </xdr:grpSp>
    <xdr:clientData/>
  </xdr:twoCellAnchor>
  <xdr:twoCellAnchor>
    <xdr:from>
      <xdr:col>3</xdr:col>
      <xdr:colOff>677184</xdr:colOff>
      <xdr:row>2</xdr:row>
      <xdr:rowOff>3954</xdr:rowOff>
    </xdr:from>
    <xdr:to>
      <xdr:col>3</xdr:col>
      <xdr:colOff>1408577</xdr:colOff>
      <xdr:row>2</xdr:row>
      <xdr:rowOff>278274</xdr:rowOff>
    </xdr:to>
    <xdr:grpSp>
      <xdr:nvGrpSpPr>
        <xdr:cNvPr id="12" name="Group 11">
          <a:extLst>
            <a:ext uri="{FF2B5EF4-FFF2-40B4-BE49-F238E27FC236}">
              <a16:creationId xmlns:a16="http://schemas.microsoft.com/office/drawing/2014/main" id="{00000000-0008-0000-1600-00000C000000}"/>
            </a:ext>
          </a:extLst>
        </xdr:cNvPr>
        <xdr:cNvGrpSpPr/>
      </xdr:nvGrpSpPr>
      <xdr:grpSpPr>
        <a:xfrm>
          <a:off x="4952004" y="583074"/>
          <a:ext cx="731393" cy="274320"/>
          <a:chOff x="4662774" y="456266"/>
          <a:chExt cx="915344" cy="389407"/>
        </a:xfrm>
        <a:effectLst>
          <a:outerShdw blurRad="63500" sx="102000" sy="102000" algn="ctr" rotWithShape="0">
            <a:prstClr val="black">
              <a:alpha val="40000"/>
            </a:prstClr>
          </a:outerShdw>
        </a:effectLst>
      </xdr:grpSpPr>
      <mc:AlternateContent xmlns:mc="http://schemas.openxmlformats.org/markup-compatibility/2006" xmlns:a14="http://schemas.microsoft.com/office/drawing/2010/main">
        <mc:Choice Requires="a14">
          <xdr:pic>
            <xdr:nvPicPr>
              <xdr:cNvPr id="40" name="Picture 39">
                <a:extLst>
                  <a:ext uri="{FF2B5EF4-FFF2-40B4-BE49-F238E27FC236}">
                    <a16:creationId xmlns:a16="http://schemas.microsoft.com/office/drawing/2014/main" id="{00000000-0008-0000-1600-000028000000}"/>
                  </a:ext>
                </a:extLst>
              </xdr:cNvPr>
              <xdr:cNvPicPr preferRelativeResize="0">
                <a:picLocks noChangeArrowheads="1"/>
                <a:extLst>
                  <a:ext uri="{84589F7E-364E-4C9E-8A38-B11213B215E9}">
                    <a14:cameraTool cellRange="$D$374" spid="_x0000_s6984313"/>
                  </a:ext>
                </a:extLst>
              </xdr:cNvPicPr>
            </xdr:nvPicPr>
            <xdr:blipFill rotWithShape="1">
              <a:blip xmlns:r="http://schemas.openxmlformats.org/officeDocument/2006/relationships" r:embed="rId16"/>
              <a:srcRect l="72447" t="10528" r="14791" b="14284"/>
              <a:stretch>
                <a:fillRect/>
              </a:stretch>
            </xdr:blipFill>
            <xdr:spPr bwMode="auto">
              <a:xfrm>
                <a:off x="4669636" y="458700"/>
                <a:ext cx="908482" cy="379367"/>
              </a:xfrm>
              <a:prstGeom prst="rect">
                <a:avLst/>
              </a:prstGeom>
              <a:noFill/>
              <a:ln>
                <a:noFill/>
              </a:ln>
              <a:extLst>
                <a:ext uri="{909E8E84-426E-40DD-AFC4-6F175D3DCCD1}">
                  <a14:hiddenFill>
                    <a:solidFill>
                      <a:srgbClr val="FFFFFF"/>
                    </a:solidFill>
                  </a14:hiddenFill>
                </a:ext>
              </a:extLst>
            </xdr:spPr>
          </xdr:pic>
        </mc:Choice>
        <mc:Fallback xmlns=""/>
      </mc:AlternateContent>
      <xdr:sp macro="" textlink="">
        <xdr:nvSpPr>
          <xdr:cNvPr id="111" name="Rounded Rectangle 21">
            <a:hlinkClick xmlns:r="http://schemas.openxmlformats.org/officeDocument/2006/relationships" r:id="rId19" tooltip="Number of Connections"/>
            <a:extLst>
              <a:ext uri="{FF2B5EF4-FFF2-40B4-BE49-F238E27FC236}">
                <a16:creationId xmlns:a16="http://schemas.microsoft.com/office/drawing/2014/main" id="{00000000-0008-0000-1600-00006F000000}"/>
              </a:ext>
            </a:extLst>
          </xdr:cNvPr>
          <xdr:cNvSpPr>
            <a:spLocks/>
          </xdr:cNvSpPr>
        </xdr:nvSpPr>
        <xdr:spPr>
          <a:xfrm>
            <a:off x="4662774" y="456266"/>
            <a:ext cx="914400" cy="389407"/>
          </a:xfrm>
          <a:prstGeom prst="rect">
            <a:avLst/>
          </a:prstGeom>
          <a:noFill/>
          <a:ln w="12700">
            <a:no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tIns="0" bIns="0" rtlCol="0" anchor="ctr"/>
          <a:lstStyle/>
          <a:p>
            <a:pPr algn="ctr"/>
            <a:r>
              <a:rPr lang="en-US" sz="1200" b="1" i="0" u="none">
                <a:solidFill>
                  <a:schemeClr val="dk1"/>
                </a:solidFill>
                <a:effectLst/>
                <a:latin typeface="Arial" panose="020B0604020202020204" pitchFamily="34" charset="0"/>
                <a:ea typeface="+mn-ea"/>
                <a:cs typeface="Arial" panose="020B0604020202020204" pitchFamily="34" charset="0"/>
              </a:rPr>
              <a:t>Nc</a:t>
            </a:r>
            <a:endParaRPr lang="en-US" sz="1200" b="1" i="0" u="none" baseline="0">
              <a:solidFill>
                <a:schemeClr val="dk1"/>
              </a:solidFill>
              <a:effectLst/>
              <a:latin typeface="Arial" panose="020B0604020202020204" pitchFamily="34" charset="0"/>
              <a:ea typeface="+mn-ea"/>
              <a:cs typeface="Arial" panose="020B0604020202020204" pitchFamily="34" charset="0"/>
            </a:endParaRPr>
          </a:p>
        </xdr:txBody>
      </xdr:sp>
    </xdr:grpSp>
    <xdr:clientData/>
  </xdr:twoCellAnchor>
  <xdr:twoCellAnchor>
    <xdr:from>
      <xdr:col>3</xdr:col>
      <xdr:colOff>1569318</xdr:colOff>
      <xdr:row>2</xdr:row>
      <xdr:rowOff>3954</xdr:rowOff>
    </xdr:from>
    <xdr:to>
      <xdr:col>3</xdr:col>
      <xdr:colOff>2305879</xdr:colOff>
      <xdr:row>2</xdr:row>
      <xdr:rowOff>278274</xdr:rowOff>
    </xdr:to>
    <xdr:grpSp>
      <xdr:nvGrpSpPr>
        <xdr:cNvPr id="14" name="Group 13">
          <a:extLst>
            <a:ext uri="{FF2B5EF4-FFF2-40B4-BE49-F238E27FC236}">
              <a16:creationId xmlns:a16="http://schemas.microsoft.com/office/drawing/2014/main" id="{00000000-0008-0000-1600-00000E000000}"/>
            </a:ext>
          </a:extLst>
        </xdr:cNvPr>
        <xdr:cNvGrpSpPr/>
      </xdr:nvGrpSpPr>
      <xdr:grpSpPr>
        <a:xfrm>
          <a:off x="5844138" y="583074"/>
          <a:ext cx="736561" cy="274320"/>
          <a:chOff x="5690387" y="456266"/>
          <a:chExt cx="931107" cy="381612"/>
        </a:xfrm>
        <a:effectLst>
          <a:outerShdw blurRad="63500" sx="102000" sy="102000" algn="ctr" rotWithShape="0">
            <a:prstClr val="black">
              <a:alpha val="40000"/>
            </a:prstClr>
          </a:outerShdw>
        </a:effectLst>
      </xdr:grpSpPr>
      <mc:AlternateContent xmlns:mc="http://schemas.openxmlformats.org/markup-compatibility/2006" xmlns:a14="http://schemas.microsoft.com/office/drawing/2010/main">
        <mc:Choice Requires="a14">
          <xdr:pic>
            <xdr:nvPicPr>
              <xdr:cNvPr id="41" name="Picture 40">
                <a:extLst>
                  <a:ext uri="{FF2B5EF4-FFF2-40B4-BE49-F238E27FC236}">
                    <a16:creationId xmlns:a16="http://schemas.microsoft.com/office/drawing/2014/main" id="{00000000-0008-0000-1600-000029000000}"/>
                  </a:ext>
                </a:extLst>
              </xdr:cNvPr>
              <xdr:cNvPicPr preferRelativeResize="0">
                <a:picLocks noChangeArrowheads="1"/>
                <a:extLst>
                  <a:ext uri="{84589F7E-364E-4C9E-8A38-B11213B215E9}">
                    <a14:cameraTool cellRange="$D$398" spid="_x0000_s6984314"/>
                  </a:ext>
                </a:extLst>
              </xdr:cNvPicPr>
            </xdr:nvPicPr>
            <xdr:blipFill rotWithShape="1">
              <a:blip xmlns:r="http://schemas.openxmlformats.org/officeDocument/2006/relationships" r:embed="rId16"/>
              <a:srcRect l="73272" t="9022" r="14589" b="15648"/>
              <a:stretch>
                <a:fillRect/>
              </a:stretch>
            </xdr:blipFill>
            <xdr:spPr bwMode="auto">
              <a:xfrm>
                <a:off x="5699565" y="456772"/>
                <a:ext cx="906310" cy="381106"/>
              </a:xfrm>
              <a:prstGeom prst="rect">
                <a:avLst/>
              </a:prstGeom>
              <a:noFill/>
              <a:ln>
                <a:noFill/>
              </a:ln>
              <a:extLst>
                <a:ext uri="{909E8E84-426E-40DD-AFC4-6F175D3DCCD1}">
                  <a14:hiddenFill>
                    <a:solidFill>
                      <a:srgbClr val="FFFFFF"/>
                    </a:solidFill>
                  </a14:hiddenFill>
                </a:ext>
              </a:extLst>
            </xdr:spPr>
          </xdr:pic>
        </mc:Choice>
        <mc:Fallback xmlns=""/>
      </mc:AlternateContent>
      <xdr:sp macro="" textlink="">
        <xdr:nvSpPr>
          <xdr:cNvPr id="112" name="Rounded Rectangle 21">
            <a:hlinkClick xmlns:r="http://schemas.openxmlformats.org/officeDocument/2006/relationships" r:id="rId20" tooltip="Length of (private) Customer Service Line"/>
            <a:extLst>
              <a:ext uri="{FF2B5EF4-FFF2-40B4-BE49-F238E27FC236}">
                <a16:creationId xmlns:a16="http://schemas.microsoft.com/office/drawing/2014/main" id="{00000000-0008-0000-1600-000070000000}"/>
              </a:ext>
            </a:extLst>
          </xdr:cNvPr>
          <xdr:cNvSpPr>
            <a:spLocks/>
          </xdr:cNvSpPr>
        </xdr:nvSpPr>
        <xdr:spPr>
          <a:xfrm>
            <a:off x="5690387" y="456266"/>
            <a:ext cx="931107" cy="376938"/>
          </a:xfrm>
          <a:prstGeom prst="rect">
            <a:avLst/>
          </a:prstGeom>
          <a:noFill/>
          <a:ln w="12700">
            <a:no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tIns="0" bIns="0" rtlCol="0" anchor="ctr"/>
          <a:lstStyle/>
          <a:p>
            <a:pPr algn="ctr"/>
            <a:r>
              <a:rPr lang="en-US" sz="1200" b="1" i="0" u="none" baseline="0">
                <a:solidFill>
                  <a:schemeClr val="dk1"/>
                </a:solidFill>
                <a:effectLst/>
                <a:latin typeface="Arial" panose="020B0604020202020204" pitchFamily="34" charset="0"/>
                <a:ea typeface="+mn-ea"/>
                <a:cs typeface="Arial" panose="020B0604020202020204" pitchFamily="34" charset="0"/>
              </a:rPr>
              <a:t>Lp</a:t>
            </a:r>
          </a:p>
        </xdr:txBody>
      </xdr:sp>
    </xdr:grpSp>
    <xdr:clientData/>
  </xdr:twoCellAnchor>
  <xdr:twoCellAnchor>
    <xdr:from>
      <xdr:col>3</xdr:col>
      <xdr:colOff>3349917</xdr:colOff>
      <xdr:row>2</xdr:row>
      <xdr:rowOff>3954</xdr:rowOff>
    </xdr:from>
    <xdr:to>
      <xdr:col>3</xdr:col>
      <xdr:colOff>4086480</xdr:colOff>
      <xdr:row>2</xdr:row>
      <xdr:rowOff>278274</xdr:rowOff>
    </xdr:to>
    <xdr:grpSp>
      <xdr:nvGrpSpPr>
        <xdr:cNvPr id="20" name="Group 19">
          <a:extLst>
            <a:ext uri="{FF2B5EF4-FFF2-40B4-BE49-F238E27FC236}">
              <a16:creationId xmlns:a16="http://schemas.microsoft.com/office/drawing/2014/main" id="{00000000-0008-0000-1600-000014000000}"/>
            </a:ext>
          </a:extLst>
        </xdr:cNvPr>
        <xdr:cNvGrpSpPr/>
      </xdr:nvGrpSpPr>
      <xdr:grpSpPr>
        <a:xfrm>
          <a:off x="7624737" y="583074"/>
          <a:ext cx="736563" cy="274320"/>
          <a:chOff x="8776935" y="456266"/>
          <a:chExt cx="915462" cy="389407"/>
        </a:xfrm>
        <a:effectLst>
          <a:outerShdw blurRad="63500" sx="102000" sy="102000" algn="ctr" rotWithShape="0">
            <a:prstClr val="black">
              <a:alpha val="40000"/>
            </a:prstClr>
          </a:outerShdw>
        </a:effectLst>
      </xdr:grpSpPr>
      <mc:AlternateContent xmlns:mc="http://schemas.openxmlformats.org/markup-compatibility/2006" xmlns:a14="http://schemas.microsoft.com/office/drawing/2010/main">
        <mc:Choice Requires="a14">
          <xdr:pic>
            <xdr:nvPicPr>
              <xdr:cNvPr id="45" name="Picture 44">
                <a:extLst>
                  <a:ext uri="{FF2B5EF4-FFF2-40B4-BE49-F238E27FC236}">
                    <a16:creationId xmlns:a16="http://schemas.microsoft.com/office/drawing/2014/main" id="{00000000-0008-0000-1600-00002D000000}"/>
                  </a:ext>
                </a:extLst>
              </xdr:cNvPr>
              <xdr:cNvPicPr preferRelativeResize="0">
                <a:picLocks noChangeArrowheads="1"/>
                <a:extLst>
                  <a:ext uri="{84589F7E-364E-4C9E-8A38-B11213B215E9}">
                    <a14:cameraTool cellRange="$D$446" spid="_x0000_s6984315"/>
                  </a:ext>
                </a:extLst>
              </xdr:cNvPicPr>
            </xdr:nvPicPr>
            <xdr:blipFill rotWithShape="1">
              <a:blip xmlns:r="http://schemas.openxmlformats.org/officeDocument/2006/relationships" r:embed="rId16"/>
              <a:srcRect l="77583" t="4512" r="9206" b="15834"/>
              <a:stretch>
                <a:fillRect/>
              </a:stretch>
            </xdr:blipFill>
            <xdr:spPr bwMode="auto">
              <a:xfrm>
                <a:off x="8776935" y="463794"/>
                <a:ext cx="914757" cy="373183"/>
              </a:xfrm>
              <a:prstGeom prst="rect">
                <a:avLst/>
              </a:prstGeom>
              <a:noFill/>
              <a:ln>
                <a:noFill/>
              </a:ln>
              <a:extLst>
                <a:ext uri="{909E8E84-426E-40DD-AFC4-6F175D3DCCD1}">
                  <a14:hiddenFill>
                    <a:solidFill>
                      <a:srgbClr val="FFFFFF"/>
                    </a:solidFill>
                  </a14:hiddenFill>
                </a:ext>
              </a:extLst>
            </xdr:spPr>
          </xdr:pic>
        </mc:Choice>
        <mc:Fallback xmlns=""/>
      </mc:AlternateContent>
      <xdr:sp macro="" textlink="">
        <xdr:nvSpPr>
          <xdr:cNvPr id="115" name="Rounded Rectangle 21">
            <a:hlinkClick xmlns:r="http://schemas.openxmlformats.org/officeDocument/2006/relationships" r:id="rId21" tooltip="Customer Retail Unit Charge"/>
            <a:extLst>
              <a:ext uri="{FF2B5EF4-FFF2-40B4-BE49-F238E27FC236}">
                <a16:creationId xmlns:a16="http://schemas.microsoft.com/office/drawing/2014/main" id="{00000000-0008-0000-1600-000073000000}"/>
              </a:ext>
            </a:extLst>
          </xdr:cNvPr>
          <xdr:cNvSpPr>
            <a:spLocks/>
          </xdr:cNvSpPr>
        </xdr:nvSpPr>
        <xdr:spPr>
          <a:xfrm>
            <a:off x="8777997" y="456266"/>
            <a:ext cx="914400" cy="389407"/>
          </a:xfrm>
          <a:prstGeom prst="rect">
            <a:avLst/>
          </a:prstGeom>
          <a:noFill/>
          <a:ln w="12700">
            <a:no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tIns="0" bIns="0" rtlCol="0" anchor="ctr"/>
          <a:lstStyle/>
          <a:p>
            <a:pPr algn="ctr"/>
            <a:r>
              <a:rPr lang="en-US" sz="1200" b="1" i="0" u="none" baseline="0">
                <a:solidFill>
                  <a:schemeClr val="dk1"/>
                </a:solidFill>
                <a:effectLst/>
                <a:latin typeface="Arial" panose="020B0604020202020204" pitchFamily="34" charset="0"/>
                <a:ea typeface="+mn-ea"/>
                <a:cs typeface="Arial" panose="020B0604020202020204" pitchFamily="34" charset="0"/>
              </a:rPr>
              <a:t>CRUC</a:t>
            </a:r>
          </a:p>
        </xdr:txBody>
      </xdr:sp>
    </xdr:grpSp>
    <xdr:clientData/>
  </xdr:twoCellAnchor>
  <xdr:twoCellAnchor>
    <xdr:from>
      <xdr:col>3</xdr:col>
      <xdr:colOff>4247223</xdr:colOff>
      <xdr:row>2</xdr:row>
      <xdr:rowOff>3954</xdr:rowOff>
    </xdr:from>
    <xdr:to>
      <xdr:col>3</xdr:col>
      <xdr:colOff>4978743</xdr:colOff>
      <xdr:row>2</xdr:row>
      <xdr:rowOff>278274</xdr:rowOff>
    </xdr:to>
    <xdr:grpSp>
      <xdr:nvGrpSpPr>
        <xdr:cNvPr id="21" name="Group 20">
          <a:extLst>
            <a:ext uri="{FF2B5EF4-FFF2-40B4-BE49-F238E27FC236}">
              <a16:creationId xmlns:a16="http://schemas.microsoft.com/office/drawing/2014/main" id="{00000000-0008-0000-1600-000015000000}"/>
            </a:ext>
          </a:extLst>
        </xdr:cNvPr>
        <xdr:cNvGrpSpPr/>
      </xdr:nvGrpSpPr>
      <xdr:grpSpPr>
        <a:xfrm>
          <a:off x="8522043" y="583074"/>
          <a:ext cx="731520" cy="274320"/>
          <a:chOff x="9816112" y="453727"/>
          <a:chExt cx="907375" cy="391320"/>
        </a:xfrm>
        <a:effectLst>
          <a:outerShdw blurRad="63500" sx="102000" sy="102000" algn="ctr" rotWithShape="0">
            <a:prstClr val="black">
              <a:alpha val="40000"/>
            </a:prstClr>
          </a:outerShdw>
        </a:effectLst>
      </xdr:grpSpPr>
      <mc:AlternateContent xmlns:mc="http://schemas.openxmlformats.org/markup-compatibility/2006" xmlns:a14="http://schemas.microsoft.com/office/drawing/2010/main">
        <mc:Choice Requires="a14">
          <xdr:pic>
            <xdr:nvPicPr>
              <xdr:cNvPr id="46" name="Picture 45">
                <a:extLst>
                  <a:ext uri="{FF2B5EF4-FFF2-40B4-BE49-F238E27FC236}">
                    <a16:creationId xmlns:a16="http://schemas.microsoft.com/office/drawing/2014/main" id="{00000000-0008-0000-1600-00002E000000}"/>
                  </a:ext>
                </a:extLst>
              </xdr:cNvPr>
              <xdr:cNvPicPr preferRelativeResize="0">
                <a:picLocks noChangeArrowheads="1"/>
                <a:extLst>
                  <a:ext uri="{84589F7E-364E-4C9E-8A38-B11213B215E9}">
                    <a14:cameraTool cellRange="$D$469" spid="_x0000_s6984316"/>
                  </a:ext>
                </a:extLst>
              </xdr:cNvPicPr>
            </xdr:nvPicPr>
            <xdr:blipFill rotWithShape="1">
              <a:blip xmlns:r="http://schemas.openxmlformats.org/officeDocument/2006/relationships" r:embed="rId22"/>
              <a:srcRect l="89027" t="10448" r="5453" b="21927"/>
              <a:stretch>
                <a:fillRect/>
              </a:stretch>
            </xdr:blipFill>
            <xdr:spPr bwMode="auto">
              <a:xfrm>
                <a:off x="9822577" y="453727"/>
                <a:ext cx="900910" cy="382081"/>
              </a:xfrm>
              <a:prstGeom prst="rect">
                <a:avLst/>
              </a:prstGeom>
              <a:noFill/>
              <a:ln>
                <a:noFill/>
              </a:ln>
              <a:extLst>
                <a:ext uri="{909E8E84-426E-40DD-AFC4-6F175D3DCCD1}">
                  <a14:hiddenFill>
                    <a:solidFill>
                      <a:srgbClr val="FFFFFF"/>
                    </a:solidFill>
                  </a14:hiddenFill>
                </a:ext>
              </a:extLst>
            </xdr:spPr>
          </xdr:pic>
        </mc:Choice>
        <mc:Fallback xmlns=""/>
      </mc:AlternateContent>
      <xdr:sp macro="" textlink="">
        <xdr:nvSpPr>
          <xdr:cNvPr id="116" name="Rounded Rectangle 21">
            <a:hlinkClick xmlns:r="http://schemas.openxmlformats.org/officeDocument/2006/relationships" r:id="rId23" tooltip="Variable Production Cost"/>
            <a:extLst>
              <a:ext uri="{FF2B5EF4-FFF2-40B4-BE49-F238E27FC236}">
                <a16:creationId xmlns:a16="http://schemas.microsoft.com/office/drawing/2014/main" id="{00000000-0008-0000-1600-000074000000}"/>
              </a:ext>
            </a:extLst>
          </xdr:cNvPr>
          <xdr:cNvSpPr>
            <a:spLocks/>
          </xdr:cNvSpPr>
        </xdr:nvSpPr>
        <xdr:spPr>
          <a:xfrm>
            <a:off x="9816112" y="454687"/>
            <a:ext cx="907375" cy="390360"/>
          </a:xfrm>
          <a:prstGeom prst="rect">
            <a:avLst/>
          </a:prstGeom>
          <a:noFill/>
          <a:ln w="12700">
            <a:no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tIns="0" bIns="0" rtlCol="0" anchor="ctr"/>
          <a:lstStyle/>
          <a:p>
            <a:pPr algn="ctr"/>
            <a:r>
              <a:rPr lang="en-US" sz="1200" b="1" i="0" u="none">
                <a:solidFill>
                  <a:schemeClr val="dk1"/>
                </a:solidFill>
                <a:effectLst/>
                <a:latin typeface="Arial" panose="020B0604020202020204" pitchFamily="34" charset="0"/>
                <a:ea typeface="+mn-ea"/>
                <a:cs typeface="Arial" panose="020B0604020202020204" pitchFamily="34" charset="0"/>
              </a:rPr>
              <a:t>VPC</a:t>
            </a:r>
            <a:endParaRPr lang="en-US" sz="1200" b="1" i="0" u="none" baseline="0">
              <a:solidFill>
                <a:schemeClr val="dk1"/>
              </a:solidFill>
              <a:effectLst/>
              <a:latin typeface="Arial" panose="020B0604020202020204" pitchFamily="34" charset="0"/>
              <a:ea typeface="+mn-ea"/>
              <a:cs typeface="Arial" panose="020B0604020202020204" pitchFamily="34" charset="0"/>
            </a:endParaRPr>
          </a:p>
        </xdr:txBody>
      </xdr:sp>
    </xdr:grpSp>
    <xdr:clientData/>
  </xdr:twoCellAnchor>
  <xdr:twoCellAnchor>
    <xdr:from>
      <xdr:col>0</xdr:col>
      <xdr:colOff>0</xdr:colOff>
      <xdr:row>2</xdr:row>
      <xdr:rowOff>352277</xdr:rowOff>
    </xdr:from>
    <xdr:to>
      <xdr:col>2</xdr:col>
      <xdr:colOff>2086633</xdr:colOff>
      <xdr:row>2</xdr:row>
      <xdr:rowOff>464643</xdr:rowOff>
    </xdr:to>
    <xdr:sp macro="" textlink="">
      <xdr:nvSpPr>
        <xdr:cNvPr id="3" name="TextBox 2">
          <a:extLst>
            <a:ext uri="{FF2B5EF4-FFF2-40B4-BE49-F238E27FC236}">
              <a16:creationId xmlns:a16="http://schemas.microsoft.com/office/drawing/2014/main" id="{00000000-0008-0000-1600-000003000000}"/>
            </a:ext>
          </a:extLst>
        </xdr:cNvPr>
        <xdr:cNvSpPr txBox="1"/>
      </xdr:nvSpPr>
      <xdr:spPr>
        <a:xfrm>
          <a:off x="0" y="931104"/>
          <a:ext cx="2650806" cy="112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91440" tIns="0" bIns="0" rtlCol="0" anchor="b"/>
        <a:lstStyle/>
        <a:p>
          <a:pPr algn="l"/>
          <a:r>
            <a:rPr lang="en-US" sz="900" b="1">
              <a:solidFill>
                <a:schemeClr val="bg1"/>
              </a:solidFill>
              <a:latin typeface="Arial" panose="020B0604020202020204" pitchFamily="34" charset="0"/>
              <a:cs typeface="Arial" panose="020B0604020202020204" pitchFamily="34" charset="0"/>
            </a:rPr>
            <a:t>Use</a:t>
          </a:r>
          <a:r>
            <a:rPr lang="en-US" sz="900" b="1" baseline="0">
              <a:solidFill>
                <a:schemeClr val="bg1"/>
              </a:solidFill>
              <a:latin typeface="Arial" panose="020B0604020202020204" pitchFamily="34" charset="0"/>
              <a:cs typeface="Arial" panose="020B0604020202020204" pitchFamily="34" charset="0"/>
            </a:rPr>
            <a:t> acronyms for navigation</a:t>
          </a:r>
        </a:p>
      </xdr:txBody>
    </xdr:sp>
    <xdr:clientData/>
  </xdr:twoCellAnchor>
  <xdr:twoCellAnchor>
    <xdr:from>
      <xdr:col>4</xdr:col>
      <xdr:colOff>587011</xdr:colOff>
      <xdr:row>1</xdr:row>
      <xdr:rowOff>96472</xdr:rowOff>
    </xdr:from>
    <xdr:to>
      <xdr:col>4</xdr:col>
      <xdr:colOff>776421</xdr:colOff>
      <xdr:row>2</xdr:row>
      <xdr:rowOff>359068</xdr:rowOff>
    </xdr:to>
    <xdr:sp macro="" textlink="">
      <xdr:nvSpPr>
        <xdr:cNvPr id="127" name="Arrow: Right 126">
          <a:extLst>
            <a:ext uri="{FF2B5EF4-FFF2-40B4-BE49-F238E27FC236}">
              <a16:creationId xmlns:a16="http://schemas.microsoft.com/office/drawing/2014/main" id="{00000000-0008-0000-1600-00007F000000}"/>
            </a:ext>
          </a:extLst>
        </xdr:cNvPr>
        <xdr:cNvSpPr/>
      </xdr:nvSpPr>
      <xdr:spPr>
        <a:xfrm rot="5400000">
          <a:off x="9677409" y="517467"/>
          <a:ext cx="650400" cy="189410"/>
        </a:xfrm>
        <a:prstGeom prst="rightArrow">
          <a:avLst>
            <a:gd name="adj1" fmla="val 48583"/>
            <a:gd name="adj2" fmla="val 73499"/>
          </a:avLst>
        </a:prstGeom>
        <a:ln w="12700"/>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lnSpc>
              <a:spcPts val="1200"/>
            </a:lnSpc>
          </a:pPr>
          <a:endParaRPr lang="en-US" sz="1100" b="1" i="1" u="sng">
            <a:solidFill>
              <a:schemeClr val="dk1"/>
            </a:solidFill>
            <a:effectLst/>
            <a:latin typeface="+mn-lt"/>
            <a:ea typeface="+mn-ea"/>
            <a:cs typeface="+mn-cs"/>
          </a:endParaRPr>
        </a:p>
      </xdr:txBody>
    </xdr:sp>
    <xdr:clientData/>
  </xdr:twoCellAnchor>
  <xdr:twoCellAnchor>
    <xdr:from>
      <xdr:col>0</xdr:col>
      <xdr:colOff>0</xdr:colOff>
      <xdr:row>2</xdr:row>
      <xdr:rowOff>146402</xdr:rowOff>
    </xdr:from>
    <xdr:to>
      <xdr:col>2</xdr:col>
      <xdr:colOff>715689</xdr:colOff>
      <xdr:row>2</xdr:row>
      <xdr:rowOff>306216</xdr:rowOff>
    </xdr:to>
    <xdr:sp macro="" textlink="">
      <xdr:nvSpPr>
        <xdr:cNvPr id="114" name="TextBox 113">
          <a:extLst>
            <a:ext uri="{FF2B5EF4-FFF2-40B4-BE49-F238E27FC236}">
              <a16:creationId xmlns:a16="http://schemas.microsoft.com/office/drawing/2014/main" id="{00000000-0008-0000-1600-000072000000}"/>
            </a:ext>
          </a:extLst>
        </xdr:cNvPr>
        <xdr:cNvSpPr txBox="1"/>
      </xdr:nvSpPr>
      <xdr:spPr>
        <a:xfrm>
          <a:off x="0" y="725229"/>
          <a:ext cx="1279862" cy="159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91440" tIns="0" bIns="0" rtlCol="0" anchor="ctr"/>
        <a:lstStyle/>
        <a:p>
          <a:pPr algn="l"/>
          <a:r>
            <a:rPr lang="en-US" sz="900" b="1" baseline="0">
              <a:solidFill>
                <a:srgbClr val="F5C277"/>
              </a:solidFill>
              <a:latin typeface="Arial" panose="020B0604020202020204" pitchFamily="34" charset="0"/>
              <a:ea typeface="+mn-ea"/>
              <a:cs typeface="Arial" panose="020B0604020202020204" pitchFamily="34" charset="0"/>
            </a:rPr>
            <a:t>Orange = complete</a:t>
          </a:r>
        </a:p>
      </xdr:txBody>
    </xdr:sp>
    <xdr:clientData/>
  </xdr:twoCellAnchor>
  <xdr:twoCellAnchor>
    <xdr:from>
      <xdr:col>2</xdr:col>
      <xdr:colOff>1851147</xdr:colOff>
      <xdr:row>2</xdr:row>
      <xdr:rowOff>197827</xdr:rowOff>
    </xdr:from>
    <xdr:to>
      <xdr:col>3</xdr:col>
      <xdr:colOff>4029809</xdr:colOff>
      <xdr:row>2</xdr:row>
      <xdr:rowOff>471486</xdr:rowOff>
    </xdr:to>
    <xdr:sp macro="" textlink="">
      <xdr:nvSpPr>
        <xdr:cNvPr id="131" name="Text Box 474">
          <a:extLst>
            <a:ext uri="{FF2B5EF4-FFF2-40B4-BE49-F238E27FC236}">
              <a16:creationId xmlns:a16="http://schemas.microsoft.com/office/drawing/2014/main" id="{1ED666F6-1733-47F1-B236-3D60292C16ED}"/>
            </a:ext>
          </a:extLst>
        </xdr:cNvPr>
        <xdr:cNvSpPr txBox="1">
          <a:spLocks noChangeArrowheads="1"/>
        </xdr:cNvSpPr>
      </xdr:nvSpPr>
      <xdr:spPr bwMode="auto">
        <a:xfrm>
          <a:off x="2415320" y="776654"/>
          <a:ext cx="5959354" cy="273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700" b="0" i="0" u="none" strike="noStrike" baseline="0">
            <a:solidFill>
              <a:srgbClr val="FFFFFF"/>
            </a:solidFill>
            <a:latin typeface="Arial"/>
            <a:ea typeface="+mn-ea"/>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700" b="0" i="0" u="none" strike="noStrike" baseline="0">
              <a:solidFill>
                <a:srgbClr val="FFFFFF"/>
              </a:solidFill>
              <a:latin typeface="Arial"/>
              <a:ea typeface="+mn-ea"/>
              <a:cs typeface="Arial"/>
            </a:rPr>
            <a:t>FWAS v6.1      </a:t>
          </a:r>
          <a:r>
            <a:rPr lang="en-US" sz="700" b="0" i="0" u="none" strike="noStrike" baseline="0">
              <a:solidFill>
                <a:srgbClr val="FFFFFF"/>
              </a:solidFill>
              <a:latin typeface="Arial"/>
              <a:cs typeface="Arial"/>
            </a:rPr>
            <a:t>American Water Works Association.   </a:t>
          </a:r>
          <a:r>
            <a:rPr kumimoji="0" lang="en-US" sz="700" b="0" i="0" u="none" strike="noStrike" kern="0" cap="none" spc="0" normalizeH="0" baseline="0" noProof="0">
              <a:ln>
                <a:noFill/>
              </a:ln>
              <a:solidFill>
                <a:srgbClr val="FFFFFF"/>
              </a:solidFill>
              <a:effectLst/>
              <a:uLnTx/>
              <a:uFillTx/>
              <a:latin typeface="Arial"/>
              <a:ea typeface="+mn-ea"/>
              <a:cs typeface="Arial"/>
            </a:rPr>
            <a:t>Copyright © 2025, </a:t>
          </a:r>
          <a:r>
            <a:rPr lang="en-US" sz="700" b="0" i="0" u="none" strike="noStrike" baseline="0">
              <a:solidFill>
                <a:srgbClr val="FFFFFF"/>
              </a:solidFill>
              <a:latin typeface="Arial"/>
              <a:cs typeface="Arial"/>
            </a:rPr>
            <a:t>All Rights Reserved.</a:t>
          </a:r>
          <a:endParaRPr lang="en-US" sz="900"/>
        </a:p>
      </xdr:txBody>
    </xdr:sp>
    <xdr:clientData/>
  </xdr:twoCellAnchor>
  <xdr:twoCellAnchor>
    <xdr:from>
      <xdr:col>3</xdr:col>
      <xdr:colOff>4282587</xdr:colOff>
      <xdr:row>1</xdr:row>
      <xdr:rowOff>40175</xdr:rowOff>
    </xdr:from>
    <xdr:to>
      <xdr:col>3</xdr:col>
      <xdr:colOff>5083627</xdr:colOff>
      <xdr:row>1</xdr:row>
      <xdr:rowOff>304067</xdr:rowOff>
    </xdr:to>
    <xdr:grpSp>
      <xdr:nvGrpSpPr>
        <xdr:cNvPr id="5" name="Group 4">
          <a:extLst>
            <a:ext uri="{FF2B5EF4-FFF2-40B4-BE49-F238E27FC236}">
              <a16:creationId xmlns:a16="http://schemas.microsoft.com/office/drawing/2014/main" id="{118FE39A-EDAD-4365-BB4C-A01CAC730DE8}"/>
            </a:ext>
          </a:extLst>
        </xdr:cNvPr>
        <xdr:cNvGrpSpPr/>
      </xdr:nvGrpSpPr>
      <xdr:grpSpPr>
        <a:xfrm>
          <a:off x="8557407" y="230675"/>
          <a:ext cx="801040" cy="263892"/>
          <a:chOff x="9462851" y="217862"/>
          <a:chExt cx="813555" cy="425192"/>
        </a:xfrm>
        <a:effectLst>
          <a:outerShdw blurRad="63500" sx="102000" sy="102000" algn="ctr" rotWithShape="0">
            <a:prstClr val="black">
              <a:alpha val="40000"/>
            </a:prstClr>
          </a:outerShdw>
        </a:effectLst>
      </xdr:grpSpPr>
      <mc:AlternateContent xmlns:mc="http://schemas.openxmlformats.org/markup-compatibility/2006" xmlns:a14="http://schemas.microsoft.com/office/drawing/2010/main">
        <mc:Choice Requires="a14">
          <xdr:pic>
            <xdr:nvPicPr>
              <xdr:cNvPr id="122" name="Picture 121">
                <a:extLst>
                  <a:ext uri="{FF2B5EF4-FFF2-40B4-BE49-F238E27FC236}">
                    <a16:creationId xmlns:a16="http://schemas.microsoft.com/office/drawing/2014/main" id="{66C60E6F-0AD8-4C17-82F7-CBE2E59E5F1D}"/>
                  </a:ext>
                </a:extLst>
              </xdr:cNvPr>
              <xdr:cNvPicPr>
                <a:picLocks noChangeAspect="1" noChangeArrowheads="1"/>
                <a:extLst>
                  <a:ext uri="{84589F7E-364E-4C9E-8A38-B11213B215E9}">
                    <a14:cameraTool cellRange="$D$247" spid="_x0000_s6984317"/>
                  </a:ext>
                </a:extLst>
              </xdr:cNvPicPr>
            </xdr:nvPicPr>
            <xdr:blipFill rotWithShape="1">
              <a:blip xmlns:r="http://schemas.openxmlformats.org/officeDocument/2006/relationships" r:embed="rId24"/>
              <a:srcRect l="51973" t="18784" r="41420" b="17647"/>
              <a:stretch>
                <a:fillRect/>
              </a:stretch>
            </xdr:blipFill>
            <xdr:spPr bwMode="auto">
              <a:xfrm>
                <a:off x="9512141" y="245956"/>
                <a:ext cx="688182" cy="397098"/>
              </a:xfrm>
              <a:prstGeom prst="rect">
                <a:avLst/>
              </a:prstGeom>
              <a:noFill/>
              <a:extLst>
                <a:ext uri="{909E8E84-426E-40DD-AFC4-6F175D3DCCD1}">
                  <a14:hiddenFill>
                    <a:solidFill>
                      <a:srgbClr val="FFFFFF"/>
                    </a:solidFill>
                  </a14:hiddenFill>
                </a:ext>
              </a:extLst>
            </xdr:spPr>
          </xdr:pic>
        </mc:Choice>
        <mc:Fallback xmlns=""/>
      </mc:AlternateContent>
      <xdr:sp macro="" textlink="">
        <xdr:nvSpPr>
          <xdr:cNvPr id="106" name="Rounded Rectangle 21">
            <a:hlinkClick xmlns:r="http://schemas.openxmlformats.org/officeDocument/2006/relationships" r:id="rId25" tooltip="Unbilled Unmetered Authorized Consumption"/>
            <a:extLst>
              <a:ext uri="{FF2B5EF4-FFF2-40B4-BE49-F238E27FC236}">
                <a16:creationId xmlns:a16="http://schemas.microsoft.com/office/drawing/2014/main" id="{00000000-0008-0000-1600-00006A000000}"/>
              </a:ext>
            </a:extLst>
          </xdr:cNvPr>
          <xdr:cNvSpPr>
            <a:spLocks/>
          </xdr:cNvSpPr>
        </xdr:nvSpPr>
        <xdr:spPr>
          <a:xfrm>
            <a:off x="9462851" y="217862"/>
            <a:ext cx="813555" cy="423419"/>
          </a:xfrm>
          <a:prstGeom prst="rect">
            <a:avLst/>
          </a:prstGeom>
          <a:noFill/>
          <a:ln w="12700">
            <a:no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tIns="0" bIns="0" rtlCol="0" anchor="ctr"/>
          <a:lstStyle/>
          <a:p>
            <a:pPr algn="ctr"/>
            <a:r>
              <a:rPr lang="en-US" sz="1200" b="1" i="0" u="none">
                <a:solidFill>
                  <a:schemeClr val="dk1"/>
                </a:solidFill>
                <a:effectLst/>
                <a:latin typeface="Arial" panose="020B0604020202020204" pitchFamily="34" charset="0"/>
                <a:ea typeface="+mn-ea"/>
                <a:cs typeface="Arial" panose="020B0604020202020204" pitchFamily="34" charset="0"/>
              </a:rPr>
              <a:t>UUAC</a:t>
            </a:r>
            <a:endParaRPr lang="en-US" sz="1200" b="1" i="0" u="none" baseline="0">
              <a:solidFill>
                <a:schemeClr val="dk1"/>
              </a:solidFill>
              <a:effectLst/>
              <a:latin typeface="Arial" panose="020B0604020202020204" pitchFamily="34" charset="0"/>
              <a:ea typeface="+mn-ea"/>
              <a:cs typeface="Arial" panose="020B0604020202020204" pitchFamily="34" charset="0"/>
            </a:endParaRPr>
          </a:p>
        </xdr:txBody>
      </xdr:sp>
    </xdr:grpSp>
    <xdr:clientData/>
  </xdr:twoCellAnchor>
  <xdr:twoCellAnchor editAs="oneCell">
    <xdr:from>
      <xdr:col>3</xdr:col>
      <xdr:colOff>3216519</xdr:colOff>
      <xdr:row>0</xdr:row>
      <xdr:rowOff>0</xdr:rowOff>
    </xdr:from>
    <xdr:to>
      <xdr:col>3</xdr:col>
      <xdr:colOff>3408630</xdr:colOff>
      <xdr:row>1</xdr:row>
      <xdr:rowOff>16221</xdr:rowOff>
    </xdr:to>
    <xdr:pic>
      <xdr:nvPicPr>
        <xdr:cNvPr id="66" name="Picture 65">
          <a:extLst>
            <a:ext uri="{FF2B5EF4-FFF2-40B4-BE49-F238E27FC236}">
              <a16:creationId xmlns:a16="http://schemas.microsoft.com/office/drawing/2014/main" id="{6D5646BA-332B-4C23-8C4A-E7C56760CBBB}"/>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7561384" y="0"/>
          <a:ext cx="202590" cy="201959"/>
        </a:xfrm>
        <a:prstGeom prst="rect">
          <a:avLst/>
        </a:prstGeom>
      </xdr:spPr>
    </xdr:pic>
    <xdr:clientData/>
  </xdr:twoCellAnchor>
  <xdr:twoCellAnchor>
    <xdr:from>
      <xdr:col>0</xdr:col>
      <xdr:colOff>0</xdr:colOff>
      <xdr:row>1</xdr:row>
      <xdr:rowOff>376429</xdr:rowOff>
    </xdr:from>
    <xdr:to>
      <xdr:col>2</xdr:col>
      <xdr:colOff>666750</xdr:colOff>
      <xdr:row>2</xdr:row>
      <xdr:rowOff>139212</xdr:rowOff>
    </xdr:to>
    <xdr:sp macro="" textlink="">
      <xdr:nvSpPr>
        <xdr:cNvPr id="67" name="TextBox 66">
          <a:extLst>
            <a:ext uri="{FF2B5EF4-FFF2-40B4-BE49-F238E27FC236}">
              <a16:creationId xmlns:a16="http://schemas.microsoft.com/office/drawing/2014/main" id="{7D1D031B-B3FB-4CD2-87C9-30489A80F3A1}"/>
            </a:ext>
          </a:extLst>
        </xdr:cNvPr>
        <xdr:cNvSpPr txBox="1"/>
      </xdr:nvSpPr>
      <xdr:spPr>
        <a:xfrm>
          <a:off x="0" y="566929"/>
          <a:ext cx="1230923" cy="151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91440" tIns="0" rIns="0" bIns="0" rtlCol="0" anchor="ctr"/>
        <a:lstStyle/>
        <a:p>
          <a:pPr algn="l"/>
          <a:r>
            <a:rPr lang="en-US" sz="900" b="1" baseline="0">
              <a:solidFill>
                <a:schemeClr val="bg1"/>
              </a:solidFill>
              <a:latin typeface="Arial" panose="020B0604020202020204" pitchFamily="34" charset="0"/>
              <a:ea typeface="+mn-ea"/>
              <a:cs typeface="Arial" panose="020B0604020202020204" pitchFamily="34" charset="0"/>
            </a:rPr>
            <a:t>White = incomplete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74035</xdr:colOff>
      <xdr:row>17</xdr:row>
      <xdr:rowOff>28289</xdr:rowOff>
    </xdr:from>
    <xdr:to>
      <xdr:col>22</xdr:col>
      <xdr:colOff>205740</xdr:colOff>
      <xdr:row>17</xdr:row>
      <xdr:rowOff>28289</xdr:rowOff>
    </xdr:to>
    <xdr:cxnSp macro="">
      <xdr:nvCxnSpPr>
        <xdr:cNvPr id="21" name="Straight Connector 2">
          <a:extLst>
            <a:ext uri="{FF2B5EF4-FFF2-40B4-BE49-F238E27FC236}">
              <a16:creationId xmlns:a16="http://schemas.microsoft.com/office/drawing/2014/main" id="{359705EB-E71D-4F9B-B67C-DA96F464DAAA}"/>
            </a:ext>
          </a:extLst>
        </xdr:cNvPr>
        <xdr:cNvCxnSpPr>
          <a:cxnSpLocks noChangeShapeType="1"/>
        </xdr:cNvCxnSpPr>
      </xdr:nvCxnSpPr>
      <xdr:spPr bwMode="auto">
        <a:xfrm flipH="1">
          <a:off x="140710" y="3095339"/>
          <a:ext cx="5132330" cy="0"/>
        </a:xfrm>
        <a:prstGeom prst="line">
          <a:avLst/>
        </a:prstGeom>
        <a:noFill/>
        <a:ln w="28575" algn="ctr">
          <a:solidFill>
            <a:srgbClr val="7F7F7F"/>
          </a:solidFill>
          <a:round/>
          <a:headEn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8</xdr:col>
          <xdr:colOff>65462</xdr:colOff>
          <xdr:row>13</xdr:row>
          <xdr:rowOff>34637</xdr:rowOff>
        </xdr:from>
        <xdr:to>
          <xdr:col>15</xdr:col>
          <xdr:colOff>55964</xdr:colOff>
          <xdr:row>17</xdr:row>
          <xdr:rowOff>16192</xdr:rowOff>
        </xdr:to>
        <xdr:pic>
          <xdr:nvPicPr>
            <xdr:cNvPr id="111" name="Picture 110">
              <a:extLst>
                <a:ext uri="{FF2B5EF4-FFF2-40B4-BE49-F238E27FC236}">
                  <a16:creationId xmlns:a16="http://schemas.microsoft.com/office/drawing/2014/main" id="{A046E338-A1D4-4859-91CC-44B7BA3208F7}"/>
                </a:ext>
              </a:extLst>
            </xdr:cNvPr>
            <xdr:cNvPicPr>
              <a:picLocks noChangeAspect="1" noChangeArrowheads="1"/>
              <a:extLst>
                <a:ext uri="{84589F7E-364E-4C9E-8A38-B11213B215E9}">
                  <a14:cameraTool cellRange="GremlinShow" spid="_x0000_s6656669"/>
                </a:ext>
              </a:extLst>
            </xdr:cNvPicPr>
          </xdr:nvPicPr>
          <xdr:blipFill rotWithShape="1">
            <a:blip xmlns:r="http://schemas.openxmlformats.org/officeDocument/2006/relationships" r:embed="rId1"/>
            <a:srcRect l="2481" t="10891" r="2973" b="6869"/>
            <a:stretch>
              <a:fillRect/>
            </a:stretch>
          </xdr:blipFill>
          <xdr:spPr bwMode="auto">
            <a:xfrm>
              <a:off x="1831917" y="2363932"/>
              <a:ext cx="1701971" cy="74260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xdr:col>
      <xdr:colOff>36755</xdr:colOff>
      <xdr:row>8</xdr:row>
      <xdr:rowOff>130017</xdr:rowOff>
    </xdr:from>
    <xdr:to>
      <xdr:col>19</xdr:col>
      <xdr:colOff>177669</xdr:colOff>
      <xdr:row>25</xdr:row>
      <xdr:rowOff>111208</xdr:rowOff>
    </xdr:to>
    <xdr:graphicFrame macro="">
      <xdr:nvGraphicFramePr>
        <xdr:cNvPr id="4" name="Chart 3">
          <a:extLst>
            <a:ext uri="{FF2B5EF4-FFF2-40B4-BE49-F238E27FC236}">
              <a16:creationId xmlns:a16="http://schemas.microsoft.com/office/drawing/2014/main" id="{00000000-0008-0000-1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18</xdr:row>
      <xdr:rowOff>154441</xdr:rowOff>
    </xdr:from>
    <xdr:to>
      <xdr:col>21</xdr:col>
      <xdr:colOff>66676</xdr:colOff>
      <xdr:row>41</xdr:row>
      <xdr:rowOff>104775</xdr:rowOff>
    </xdr:to>
    <xdr:grpSp>
      <xdr:nvGrpSpPr>
        <xdr:cNvPr id="2" name="Group 1">
          <a:extLst>
            <a:ext uri="{FF2B5EF4-FFF2-40B4-BE49-F238E27FC236}">
              <a16:creationId xmlns:a16="http://schemas.microsoft.com/office/drawing/2014/main" id="{00000000-0008-0000-1700-000002000000}"/>
            </a:ext>
          </a:extLst>
        </xdr:cNvPr>
        <xdr:cNvGrpSpPr/>
      </xdr:nvGrpSpPr>
      <xdr:grpSpPr>
        <a:xfrm>
          <a:off x="0" y="3417186"/>
          <a:ext cx="4846494" cy="3718771"/>
          <a:chOff x="106679" y="1220261"/>
          <a:chExt cx="5690694" cy="5373017"/>
        </a:xfrm>
        <a:noFill/>
        <a:effectLst/>
      </xdr:grpSpPr>
      <xdr:graphicFrame macro="">
        <xdr:nvGraphicFramePr>
          <xdr:cNvPr id="14" name="Chart 15">
            <a:extLst>
              <a:ext uri="{FF2B5EF4-FFF2-40B4-BE49-F238E27FC236}">
                <a16:creationId xmlns:a16="http://schemas.microsoft.com/office/drawing/2014/main" id="{00000000-0008-0000-1700-00000E000000}"/>
              </a:ext>
            </a:extLst>
          </xdr:cNvPr>
          <xdr:cNvGraphicFramePr>
            <a:graphicFrameLocks/>
          </xdr:cNvGraphicFramePr>
        </xdr:nvGraphicFramePr>
        <xdr:xfrm>
          <a:off x="106679" y="1220261"/>
          <a:ext cx="2991308" cy="5373017"/>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15" name="Chart 15">
            <a:extLst>
              <a:ext uri="{FF2B5EF4-FFF2-40B4-BE49-F238E27FC236}">
                <a16:creationId xmlns:a16="http://schemas.microsoft.com/office/drawing/2014/main" id="{00000000-0008-0000-1700-00000F000000}"/>
              </a:ext>
            </a:extLst>
          </xdr:cNvPr>
          <xdr:cNvGraphicFramePr>
            <a:graphicFrameLocks/>
          </xdr:cNvGraphicFramePr>
        </xdr:nvGraphicFramePr>
        <xdr:xfrm>
          <a:off x="3159570" y="1273971"/>
          <a:ext cx="2637803" cy="5316292"/>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20</xdr:col>
      <xdr:colOff>162211</xdr:colOff>
      <xdr:row>32</xdr:row>
      <xdr:rowOff>0</xdr:rowOff>
    </xdr:from>
    <xdr:to>
      <xdr:col>27</xdr:col>
      <xdr:colOff>26545</xdr:colOff>
      <xdr:row>42</xdr:row>
      <xdr:rowOff>29308</xdr:rowOff>
    </xdr:to>
    <xdr:graphicFrame macro="">
      <xdr:nvGraphicFramePr>
        <xdr:cNvPr id="3" name="Chart 2">
          <a:extLst>
            <a:ext uri="{FF2B5EF4-FFF2-40B4-BE49-F238E27FC236}">
              <a16:creationId xmlns:a16="http://schemas.microsoft.com/office/drawing/2014/main" id="{B62F5767-B36B-4EB9-BFC8-9C00B59480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30</xdr:col>
      <xdr:colOff>126929</xdr:colOff>
      <xdr:row>30</xdr:row>
      <xdr:rowOff>104797</xdr:rowOff>
    </xdr:from>
    <xdr:to>
      <xdr:col>41</xdr:col>
      <xdr:colOff>100258</xdr:colOff>
      <xdr:row>44</xdr:row>
      <xdr:rowOff>28978</xdr:rowOff>
    </xdr:to>
    <xdr:graphicFrame macro="">
      <xdr:nvGraphicFramePr>
        <xdr:cNvPr id="43" name="Chart 42">
          <a:extLst>
            <a:ext uri="{FF2B5EF4-FFF2-40B4-BE49-F238E27FC236}">
              <a16:creationId xmlns:a16="http://schemas.microsoft.com/office/drawing/2014/main" id="{E8A68F8E-197F-4D26-BA8E-8581BD3FAE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43</xdr:col>
      <xdr:colOff>45319</xdr:colOff>
      <xdr:row>18</xdr:row>
      <xdr:rowOff>189378</xdr:rowOff>
    </xdr:from>
    <xdr:to>
      <xdr:col>54</xdr:col>
      <xdr:colOff>36978</xdr:colOff>
      <xdr:row>32</xdr:row>
      <xdr:rowOff>124932</xdr:rowOff>
    </xdr:to>
    <xdr:graphicFrame macro="">
      <xdr:nvGraphicFramePr>
        <xdr:cNvPr id="37" name="Chart 36">
          <a:extLst>
            <a:ext uri="{FF2B5EF4-FFF2-40B4-BE49-F238E27FC236}">
              <a16:creationId xmlns:a16="http://schemas.microsoft.com/office/drawing/2014/main" id="{EC0BFFD8-577F-472F-B7A5-C85C52C29F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41</xdr:col>
      <xdr:colOff>130729</xdr:colOff>
      <xdr:row>30</xdr:row>
      <xdr:rowOff>104796</xdr:rowOff>
    </xdr:from>
    <xdr:to>
      <xdr:col>52</xdr:col>
      <xdr:colOff>104059</xdr:colOff>
      <xdr:row>44</xdr:row>
      <xdr:rowOff>28977</xdr:rowOff>
    </xdr:to>
    <xdr:graphicFrame macro="">
      <xdr:nvGraphicFramePr>
        <xdr:cNvPr id="44" name="Chart 43">
          <a:extLst>
            <a:ext uri="{FF2B5EF4-FFF2-40B4-BE49-F238E27FC236}">
              <a16:creationId xmlns:a16="http://schemas.microsoft.com/office/drawing/2014/main" id="{4B2ECB99-5A45-48B0-BA00-872FC658E5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41</xdr:col>
      <xdr:colOff>125967</xdr:colOff>
      <xdr:row>30</xdr:row>
      <xdr:rowOff>104796</xdr:rowOff>
    </xdr:from>
    <xdr:to>
      <xdr:col>52</xdr:col>
      <xdr:colOff>104059</xdr:colOff>
      <xdr:row>44</xdr:row>
      <xdr:rowOff>28977</xdr:rowOff>
    </xdr:to>
    <xdr:graphicFrame macro="">
      <xdr:nvGraphicFramePr>
        <xdr:cNvPr id="112" name="Chart 111">
          <a:extLst>
            <a:ext uri="{FF2B5EF4-FFF2-40B4-BE49-F238E27FC236}">
              <a16:creationId xmlns:a16="http://schemas.microsoft.com/office/drawing/2014/main" id="{86E82A44-9316-4AE8-B43E-030F84D3BA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43</xdr:col>
      <xdr:colOff>45319</xdr:colOff>
      <xdr:row>19</xdr:row>
      <xdr:rowOff>7830</xdr:rowOff>
    </xdr:from>
    <xdr:to>
      <xdr:col>54</xdr:col>
      <xdr:colOff>18147</xdr:colOff>
      <xdr:row>32</xdr:row>
      <xdr:rowOff>124932</xdr:rowOff>
    </xdr:to>
    <xdr:graphicFrame macro="">
      <xdr:nvGraphicFramePr>
        <xdr:cNvPr id="93" name="Chart 92">
          <a:extLst>
            <a:ext uri="{FF2B5EF4-FFF2-40B4-BE49-F238E27FC236}">
              <a16:creationId xmlns:a16="http://schemas.microsoft.com/office/drawing/2014/main" id="{B1B245BE-21AC-4627-9A19-F63EB82718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23</xdr:col>
      <xdr:colOff>133130</xdr:colOff>
      <xdr:row>19</xdr:row>
      <xdr:rowOff>7830</xdr:rowOff>
    </xdr:from>
    <xdr:to>
      <xdr:col>34</xdr:col>
      <xdr:colOff>105958</xdr:colOff>
      <xdr:row>32</xdr:row>
      <xdr:rowOff>124932</xdr:rowOff>
    </xdr:to>
    <xdr:graphicFrame macro="">
      <xdr:nvGraphicFramePr>
        <xdr:cNvPr id="35" name="Chart 34">
          <a:extLst>
            <a:ext uri="{FF2B5EF4-FFF2-40B4-BE49-F238E27FC236}">
              <a16:creationId xmlns:a16="http://schemas.microsoft.com/office/drawing/2014/main" id="{C6BB829A-3696-469D-924B-4578556385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33</xdr:col>
      <xdr:colOff>68776</xdr:colOff>
      <xdr:row>19</xdr:row>
      <xdr:rowOff>7830</xdr:rowOff>
    </xdr:from>
    <xdr:to>
      <xdr:col>44</xdr:col>
      <xdr:colOff>46365</xdr:colOff>
      <xdr:row>32</xdr:row>
      <xdr:rowOff>124932</xdr:rowOff>
    </xdr:to>
    <xdr:graphicFrame macro="">
      <xdr:nvGraphicFramePr>
        <xdr:cNvPr id="36" name="Chart 35">
          <a:extLst>
            <a:ext uri="{FF2B5EF4-FFF2-40B4-BE49-F238E27FC236}">
              <a16:creationId xmlns:a16="http://schemas.microsoft.com/office/drawing/2014/main" id="{6F3F1371-A725-46E6-806B-994802E428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33</xdr:col>
      <xdr:colOff>68776</xdr:colOff>
      <xdr:row>19</xdr:row>
      <xdr:rowOff>7830</xdr:rowOff>
    </xdr:from>
    <xdr:to>
      <xdr:col>44</xdr:col>
      <xdr:colOff>55889</xdr:colOff>
      <xdr:row>32</xdr:row>
      <xdr:rowOff>124932</xdr:rowOff>
    </xdr:to>
    <xdr:graphicFrame macro="">
      <xdr:nvGraphicFramePr>
        <xdr:cNvPr id="108" name="Chart 107">
          <a:extLst>
            <a:ext uri="{FF2B5EF4-FFF2-40B4-BE49-F238E27FC236}">
              <a16:creationId xmlns:a16="http://schemas.microsoft.com/office/drawing/2014/main" id="{B456112F-3D74-4E8D-A90A-BF1EA5F6BA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23</xdr:col>
      <xdr:colOff>133130</xdr:colOff>
      <xdr:row>19</xdr:row>
      <xdr:rowOff>7830</xdr:rowOff>
    </xdr:from>
    <xdr:to>
      <xdr:col>34</xdr:col>
      <xdr:colOff>105958</xdr:colOff>
      <xdr:row>32</xdr:row>
      <xdr:rowOff>124932</xdr:rowOff>
    </xdr:to>
    <xdr:graphicFrame macro="">
      <xdr:nvGraphicFramePr>
        <xdr:cNvPr id="107" name="Chart 106">
          <a:extLst>
            <a:ext uri="{FF2B5EF4-FFF2-40B4-BE49-F238E27FC236}">
              <a16:creationId xmlns:a16="http://schemas.microsoft.com/office/drawing/2014/main" id="{BB89BBBA-7960-4658-AEB8-7D5D4DB522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23</xdr:col>
      <xdr:colOff>9524</xdr:colOff>
      <xdr:row>7</xdr:row>
      <xdr:rowOff>121582</xdr:rowOff>
    </xdr:from>
    <xdr:to>
      <xdr:col>34</xdr:col>
      <xdr:colOff>1183</xdr:colOff>
      <xdr:row>20</xdr:row>
      <xdr:rowOff>170597</xdr:rowOff>
    </xdr:to>
    <xdr:graphicFrame macro="">
      <xdr:nvGraphicFramePr>
        <xdr:cNvPr id="58" name="Chart 57">
          <a:extLst>
            <a:ext uri="{FF2B5EF4-FFF2-40B4-BE49-F238E27FC236}">
              <a16:creationId xmlns:a16="http://schemas.microsoft.com/office/drawing/2014/main" id="{7D496DC7-027E-4713-A82C-E6E2180943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37772</xdr:colOff>
      <xdr:row>0</xdr:row>
      <xdr:rowOff>60854</xdr:rowOff>
    </xdr:from>
    <xdr:to>
      <xdr:col>12</xdr:col>
      <xdr:colOff>38100</xdr:colOff>
      <xdr:row>2</xdr:row>
      <xdr:rowOff>32543</xdr:rowOff>
    </xdr:to>
    <xdr:sp macro="" textlink="">
      <xdr:nvSpPr>
        <xdr:cNvPr id="70" name="Text Box 474">
          <a:extLst>
            <a:ext uri="{FF2B5EF4-FFF2-40B4-BE49-F238E27FC236}">
              <a16:creationId xmlns:a16="http://schemas.microsoft.com/office/drawing/2014/main" id="{00000000-0008-0000-1700-000046000000}"/>
            </a:ext>
          </a:extLst>
        </xdr:cNvPr>
        <xdr:cNvSpPr txBox="1">
          <a:spLocks noChangeArrowheads="1"/>
        </xdr:cNvSpPr>
      </xdr:nvSpPr>
      <xdr:spPr bwMode="auto">
        <a:xfrm>
          <a:off x="561647" y="60854"/>
          <a:ext cx="2057728" cy="314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22860" anchor="ctr"/>
        <a:lstStyle/>
        <a:p>
          <a:pPr algn="l" rtl="0">
            <a:defRPr sz="1000"/>
          </a:pPr>
          <a:r>
            <a:rPr lang="en-US" sz="800" b="0" i="0" u="none" strike="noStrike" baseline="0">
              <a:solidFill>
                <a:schemeClr val="bg1"/>
              </a:solidFill>
              <a:latin typeface="Arial"/>
              <a:cs typeface="Arial"/>
            </a:rPr>
            <a:t>American Water Works Association.</a:t>
          </a:r>
        </a:p>
        <a:p>
          <a:pPr algn="l" rtl="0">
            <a:defRPr sz="1000"/>
          </a:pPr>
          <a:r>
            <a:rPr kumimoji="0" lang="en-US" sz="800" b="0" i="0" u="none" strike="noStrike" kern="0" cap="none" spc="0" normalizeH="0" baseline="0" noProof="0">
              <a:ln>
                <a:noFill/>
              </a:ln>
              <a:solidFill>
                <a:schemeClr val="bg1"/>
              </a:solidFill>
              <a:effectLst/>
              <a:uLnTx/>
              <a:uFillTx/>
              <a:latin typeface="Arial"/>
              <a:ea typeface="+mn-ea"/>
              <a:cs typeface="Arial"/>
            </a:rPr>
            <a:t>Copyright © 2025, </a:t>
          </a:r>
          <a:r>
            <a:rPr lang="en-US" sz="800" b="0" i="0" u="none" strike="noStrike" baseline="0">
              <a:solidFill>
                <a:schemeClr val="bg1"/>
              </a:solidFill>
              <a:latin typeface="Arial"/>
              <a:cs typeface="Arial"/>
            </a:rPr>
            <a:t>All Rights Reserved.</a:t>
          </a:r>
          <a:endParaRPr lang="en-US">
            <a:solidFill>
              <a:schemeClr val="bg1"/>
            </a:solidFill>
          </a:endParaRPr>
        </a:p>
      </xdr:txBody>
    </xdr:sp>
    <xdr:clientData/>
  </xdr:twoCellAnchor>
  <xdr:twoCellAnchor editAs="oneCell">
    <xdr:from>
      <xdr:col>3</xdr:col>
      <xdr:colOff>45457</xdr:colOff>
      <xdr:row>2</xdr:row>
      <xdr:rowOff>23616</xdr:rowOff>
    </xdr:from>
    <xdr:to>
      <xdr:col>7</xdr:col>
      <xdr:colOff>181688</xdr:colOff>
      <xdr:row>2</xdr:row>
      <xdr:rowOff>245832</xdr:rowOff>
    </xdr:to>
    <xdr:sp macro="" textlink="">
      <xdr:nvSpPr>
        <xdr:cNvPr id="71" name="Text Box 706">
          <a:extLst>
            <a:ext uri="{FF2B5EF4-FFF2-40B4-BE49-F238E27FC236}">
              <a16:creationId xmlns:a16="http://schemas.microsoft.com/office/drawing/2014/main" id="{00000000-0008-0000-1700-000047000000}"/>
            </a:ext>
          </a:extLst>
        </xdr:cNvPr>
        <xdr:cNvSpPr txBox="1">
          <a:spLocks noChangeArrowheads="1"/>
        </xdr:cNvSpPr>
      </xdr:nvSpPr>
      <xdr:spPr bwMode="auto">
        <a:xfrm>
          <a:off x="599639" y="364207"/>
          <a:ext cx="1106049" cy="222216"/>
        </a:xfrm>
        <a:prstGeom prst="rect">
          <a:avLst/>
        </a:prstGeom>
        <a:noFill/>
        <a:ln w="12700" algn="ctr">
          <a:noFill/>
          <a:miter lim="800000"/>
          <a:headEnd/>
          <a:tailEnd/>
        </a:ln>
        <a:effectLst/>
      </xdr:spPr>
      <xdr:txBody>
        <a:bodyPr vertOverflow="clip" wrap="square" lIns="0"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0" i="0" u="none" strike="noStrike" baseline="0">
              <a:solidFill>
                <a:schemeClr val="bg1"/>
              </a:solidFill>
              <a:latin typeface="Arial" panose="020B0604020202020204" pitchFamily="34" charset="0"/>
              <a:cs typeface="Arial" panose="020B0604020202020204" pitchFamily="34" charset="0"/>
            </a:rPr>
            <a:t> </a:t>
          </a:r>
          <a:r>
            <a:rPr lang="en-US" sz="900" b="0" i="0" baseline="0">
              <a:solidFill>
                <a:schemeClr val="bg1"/>
              </a:solidFill>
              <a:effectLst/>
              <a:latin typeface="Arial" panose="020B0604020202020204" pitchFamily="34" charset="0"/>
              <a:ea typeface="+mn-ea"/>
              <a:cs typeface="Arial" panose="020B0604020202020204" pitchFamily="34" charset="0"/>
            </a:rPr>
            <a:t>FWAS v6.1</a:t>
          </a:r>
          <a:endParaRPr lang="en-US" sz="900">
            <a:solidFill>
              <a:schemeClr val="bg1"/>
            </a:solidFill>
            <a:effectLst/>
            <a:latin typeface="Arial" panose="020B0604020202020204" pitchFamily="34" charset="0"/>
            <a:cs typeface="Arial" panose="020B0604020202020204" pitchFamily="34" charset="0"/>
          </a:endParaRPr>
        </a:p>
        <a:p>
          <a:pPr algn="l" rtl="0">
            <a:defRPr sz="1000"/>
          </a:pPr>
          <a:endParaRPr lang="en-US" sz="1050">
            <a:solidFill>
              <a:schemeClr val="bg1"/>
            </a:solidFill>
          </a:endParaRPr>
        </a:p>
      </xdr:txBody>
    </xdr:sp>
    <xdr:clientData/>
  </xdr:twoCellAnchor>
  <xdr:twoCellAnchor>
    <xdr:from>
      <xdr:col>22</xdr:col>
      <xdr:colOff>197926</xdr:colOff>
      <xdr:row>4</xdr:row>
      <xdr:rowOff>42863</xdr:rowOff>
    </xdr:from>
    <xdr:to>
      <xdr:col>22</xdr:col>
      <xdr:colOff>197926</xdr:colOff>
      <xdr:row>52</xdr:row>
      <xdr:rowOff>78441</xdr:rowOff>
    </xdr:to>
    <xdr:cxnSp macro="">
      <xdr:nvCxnSpPr>
        <xdr:cNvPr id="30" name="Straight Connector 2">
          <a:extLst>
            <a:ext uri="{FF2B5EF4-FFF2-40B4-BE49-F238E27FC236}">
              <a16:creationId xmlns:a16="http://schemas.microsoft.com/office/drawing/2014/main" id="{5537E493-16C1-40D5-AAB5-379733B2CF0D}"/>
            </a:ext>
          </a:extLst>
        </xdr:cNvPr>
        <xdr:cNvCxnSpPr>
          <a:cxnSpLocks noChangeShapeType="1"/>
        </xdr:cNvCxnSpPr>
      </xdr:nvCxnSpPr>
      <xdr:spPr bwMode="auto">
        <a:xfrm>
          <a:off x="5470014" y="833438"/>
          <a:ext cx="0" cy="8350903"/>
        </a:xfrm>
        <a:prstGeom prst="line">
          <a:avLst/>
        </a:prstGeom>
        <a:noFill/>
        <a:ln w="28575" algn="ctr">
          <a:solidFill>
            <a:srgbClr val="7F7F7F"/>
          </a:solidFill>
          <a:round/>
          <a:headEnd/>
          <a:tailEnd/>
        </a:ln>
        <a:extLst>
          <a:ext uri="{909E8E84-426E-40DD-AFC4-6F175D3DCCD1}">
            <a14:hiddenFill xmlns:a14="http://schemas.microsoft.com/office/drawing/2010/main">
              <a:noFill/>
            </a14:hiddenFill>
          </a:ext>
        </a:extLst>
      </xdr:spPr>
    </xdr:cxnSp>
    <xdr:clientData/>
  </xdr:twoCellAnchor>
  <xdr:twoCellAnchor>
    <xdr:from>
      <xdr:col>22</xdr:col>
      <xdr:colOff>199503</xdr:colOff>
      <xdr:row>41</xdr:row>
      <xdr:rowOff>189940</xdr:rowOff>
    </xdr:from>
    <xdr:to>
      <xdr:col>53</xdr:col>
      <xdr:colOff>234043</xdr:colOff>
      <xdr:row>41</xdr:row>
      <xdr:rowOff>189940</xdr:rowOff>
    </xdr:to>
    <xdr:cxnSp macro="">
      <xdr:nvCxnSpPr>
        <xdr:cNvPr id="25" name="Straight Connector 2">
          <a:extLst>
            <a:ext uri="{FF2B5EF4-FFF2-40B4-BE49-F238E27FC236}">
              <a16:creationId xmlns:a16="http://schemas.microsoft.com/office/drawing/2014/main" id="{12966016-3E38-4BC3-8260-80CD6927F391}"/>
            </a:ext>
          </a:extLst>
        </xdr:cNvPr>
        <xdr:cNvCxnSpPr>
          <a:cxnSpLocks noChangeShapeType="1"/>
        </xdr:cNvCxnSpPr>
      </xdr:nvCxnSpPr>
      <xdr:spPr bwMode="auto">
        <a:xfrm flipH="1">
          <a:off x="5533503" y="7292869"/>
          <a:ext cx="7796054" cy="0"/>
        </a:xfrm>
        <a:prstGeom prst="line">
          <a:avLst/>
        </a:prstGeom>
        <a:noFill/>
        <a:ln w="12700" algn="ctr">
          <a:solidFill>
            <a:srgbClr val="7F7F7F"/>
          </a:solidFill>
          <a:round/>
          <a:headEnd/>
          <a:tailEnd/>
        </a:ln>
        <a:extLst>
          <a:ext uri="{909E8E84-426E-40DD-AFC4-6F175D3DCCD1}">
            <a14:hiddenFill xmlns:a14="http://schemas.microsoft.com/office/drawing/2010/main">
              <a:noFill/>
            </a14:hiddenFill>
          </a:ext>
        </a:extLst>
      </xdr:spPr>
    </xdr:cxnSp>
    <xdr:clientData/>
  </xdr:twoCellAnchor>
  <xdr:twoCellAnchor>
    <xdr:from>
      <xdr:col>22</xdr:col>
      <xdr:colOff>211592</xdr:colOff>
      <xdr:row>43</xdr:row>
      <xdr:rowOff>10309</xdr:rowOff>
    </xdr:from>
    <xdr:to>
      <xdr:col>53</xdr:col>
      <xdr:colOff>234043</xdr:colOff>
      <xdr:row>43</xdr:row>
      <xdr:rowOff>10309</xdr:rowOff>
    </xdr:to>
    <xdr:cxnSp macro="">
      <xdr:nvCxnSpPr>
        <xdr:cNvPr id="27" name="Straight Connector 2">
          <a:extLst>
            <a:ext uri="{FF2B5EF4-FFF2-40B4-BE49-F238E27FC236}">
              <a16:creationId xmlns:a16="http://schemas.microsoft.com/office/drawing/2014/main" id="{237F8008-2A10-4EFF-8DB9-D07B01BDC6D0}"/>
            </a:ext>
          </a:extLst>
        </xdr:cNvPr>
        <xdr:cNvCxnSpPr>
          <a:cxnSpLocks noChangeShapeType="1"/>
        </xdr:cNvCxnSpPr>
      </xdr:nvCxnSpPr>
      <xdr:spPr bwMode="auto">
        <a:xfrm flipH="1">
          <a:off x="5545592" y="7494238"/>
          <a:ext cx="7783965" cy="0"/>
        </a:xfrm>
        <a:prstGeom prst="line">
          <a:avLst/>
        </a:prstGeom>
        <a:noFill/>
        <a:ln w="12700" algn="ctr">
          <a:solidFill>
            <a:srgbClr val="7F7F7F"/>
          </a:solidFill>
          <a:round/>
          <a:headEnd/>
          <a:tailEnd/>
        </a:ln>
        <a:extLst>
          <a:ext uri="{909E8E84-426E-40DD-AFC4-6F175D3DCCD1}">
            <a14:hiddenFill xmlns:a14="http://schemas.microsoft.com/office/drawing/2010/main">
              <a:noFill/>
            </a14:hiddenFill>
          </a:ext>
        </a:extLst>
      </xdr:spPr>
    </xdr:cxnSp>
    <xdr:clientData/>
  </xdr:twoCellAnchor>
  <xdr:twoCellAnchor>
    <xdr:from>
      <xdr:col>33</xdr:col>
      <xdr:colOff>68776</xdr:colOff>
      <xdr:row>7</xdr:row>
      <xdr:rowOff>125772</xdr:rowOff>
    </xdr:from>
    <xdr:to>
      <xdr:col>44</xdr:col>
      <xdr:colOff>46365</xdr:colOff>
      <xdr:row>20</xdr:row>
      <xdr:rowOff>170597</xdr:rowOff>
    </xdr:to>
    <xdr:graphicFrame macro="">
      <xdr:nvGraphicFramePr>
        <xdr:cNvPr id="32" name="Chart 31">
          <a:extLst>
            <a:ext uri="{FF2B5EF4-FFF2-40B4-BE49-F238E27FC236}">
              <a16:creationId xmlns:a16="http://schemas.microsoft.com/office/drawing/2014/main" id="{CC492AF1-8CD0-4C98-8335-A4B42C6933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43</xdr:col>
      <xdr:colOff>104153</xdr:colOff>
      <xdr:row>8</xdr:row>
      <xdr:rowOff>46176</xdr:rowOff>
    </xdr:from>
    <xdr:to>
      <xdr:col>53</xdr:col>
      <xdr:colOff>220109</xdr:colOff>
      <xdr:row>20</xdr:row>
      <xdr:rowOff>170597</xdr:rowOff>
    </xdr:to>
    <xdr:graphicFrame macro="">
      <xdr:nvGraphicFramePr>
        <xdr:cNvPr id="34" name="Chart 33">
          <a:extLst>
            <a:ext uri="{FF2B5EF4-FFF2-40B4-BE49-F238E27FC236}">
              <a16:creationId xmlns:a16="http://schemas.microsoft.com/office/drawing/2014/main" id="{66AC6CAA-FF42-43D0-A806-0068D2715C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23</xdr:col>
      <xdr:colOff>238966</xdr:colOff>
      <xdr:row>8</xdr:row>
      <xdr:rowOff>73958</xdr:rowOff>
    </xdr:from>
    <xdr:to>
      <xdr:col>26</xdr:col>
      <xdr:colOff>200586</xdr:colOff>
      <xdr:row>10</xdr:row>
      <xdr:rowOff>38661</xdr:rowOff>
    </xdr:to>
    <xdr:sp macro="" textlink="">
      <xdr:nvSpPr>
        <xdr:cNvPr id="59" name="TextBox 58">
          <a:extLst>
            <a:ext uri="{FF2B5EF4-FFF2-40B4-BE49-F238E27FC236}">
              <a16:creationId xmlns:a16="http://schemas.microsoft.com/office/drawing/2014/main" id="{DF2BA06D-0AA0-45D6-B1E2-70627012833A}"/>
            </a:ext>
          </a:extLst>
        </xdr:cNvPr>
        <xdr:cNvSpPr txBox="1"/>
      </xdr:nvSpPr>
      <xdr:spPr>
        <a:xfrm>
          <a:off x="5763466" y="1540808"/>
          <a:ext cx="704570" cy="288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00">
              <a:latin typeface="Arial" panose="020B0604020202020204" pitchFamily="34" charset="0"/>
              <a:cs typeface="Arial" panose="020B0604020202020204" pitchFamily="34" charset="0"/>
            </a:rPr>
            <a:t>Median</a:t>
          </a:r>
        </a:p>
      </xdr:txBody>
    </xdr:sp>
    <xdr:clientData/>
  </xdr:twoCellAnchor>
  <xdr:twoCellAnchor>
    <xdr:from>
      <xdr:col>51</xdr:col>
      <xdr:colOff>92351</xdr:colOff>
      <xdr:row>14</xdr:row>
      <xdr:rowOff>152120</xdr:rowOff>
    </xdr:from>
    <xdr:to>
      <xdr:col>53</xdr:col>
      <xdr:colOff>215348</xdr:colOff>
      <xdr:row>16</xdr:row>
      <xdr:rowOff>96090</xdr:rowOff>
    </xdr:to>
    <xdr:sp macro="" textlink="">
      <xdr:nvSpPr>
        <xdr:cNvPr id="61" name="TextBox 60">
          <a:extLst>
            <a:ext uri="{FF2B5EF4-FFF2-40B4-BE49-F238E27FC236}">
              <a16:creationId xmlns:a16="http://schemas.microsoft.com/office/drawing/2014/main" id="{A3A1D895-444D-4E9F-8300-8FC82B17B578}"/>
            </a:ext>
          </a:extLst>
        </xdr:cNvPr>
        <xdr:cNvSpPr txBox="1"/>
      </xdr:nvSpPr>
      <xdr:spPr>
        <a:xfrm>
          <a:off x="12590808" y="2670033"/>
          <a:ext cx="619953" cy="32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00">
              <a:latin typeface="Arial" panose="020B0604020202020204" pitchFamily="34" charset="0"/>
              <a:cs typeface="Arial" panose="020B0604020202020204" pitchFamily="34" charset="0"/>
            </a:rPr>
            <a:t>90</a:t>
          </a:r>
          <a:r>
            <a:rPr lang="en-US" sz="1000" baseline="30000">
              <a:latin typeface="Arial" panose="020B0604020202020204" pitchFamily="34" charset="0"/>
              <a:cs typeface="Arial" panose="020B0604020202020204" pitchFamily="34" charset="0"/>
            </a:rPr>
            <a:t>th</a:t>
          </a:r>
          <a:r>
            <a:rPr lang="en-US" sz="1000">
              <a:latin typeface="Arial" panose="020B0604020202020204" pitchFamily="34" charset="0"/>
              <a:cs typeface="Arial" panose="020B0604020202020204" pitchFamily="34" charset="0"/>
            </a:rPr>
            <a:t> %ile</a:t>
          </a:r>
        </a:p>
      </xdr:txBody>
    </xdr:sp>
    <xdr:clientData/>
  </xdr:twoCellAnchor>
  <xdr:twoCellAnchor>
    <xdr:from>
      <xdr:col>40</xdr:col>
      <xdr:colOff>160524</xdr:colOff>
      <xdr:row>14</xdr:row>
      <xdr:rowOff>152120</xdr:rowOff>
    </xdr:from>
    <xdr:to>
      <xdr:col>43</xdr:col>
      <xdr:colOff>246529</xdr:colOff>
      <xdr:row>16</xdr:row>
      <xdr:rowOff>96090</xdr:rowOff>
    </xdr:to>
    <xdr:sp macro="" textlink="">
      <xdr:nvSpPr>
        <xdr:cNvPr id="62" name="TextBox 61">
          <a:extLst>
            <a:ext uri="{FF2B5EF4-FFF2-40B4-BE49-F238E27FC236}">
              <a16:creationId xmlns:a16="http://schemas.microsoft.com/office/drawing/2014/main" id="{648C54AE-F90E-4E8E-B674-788186F48636}"/>
            </a:ext>
          </a:extLst>
        </xdr:cNvPr>
        <xdr:cNvSpPr txBox="1"/>
      </xdr:nvSpPr>
      <xdr:spPr>
        <a:xfrm>
          <a:off x="9895074" y="2266670"/>
          <a:ext cx="828955" cy="32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00">
              <a:latin typeface="Arial" panose="020B0604020202020204" pitchFamily="34" charset="0"/>
              <a:cs typeface="Arial" panose="020B0604020202020204" pitchFamily="34" charset="0"/>
            </a:rPr>
            <a:t>90</a:t>
          </a:r>
          <a:r>
            <a:rPr lang="en-US" sz="1000" baseline="30000">
              <a:latin typeface="Arial" panose="020B0604020202020204" pitchFamily="34" charset="0"/>
              <a:cs typeface="Arial" panose="020B0604020202020204" pitchFamily="34" charset="0"/>
            </a:rPr>
            <a:t>th</a:t>
          </a:r>
          <a:r>
            <a:rPr lang="en-US" sz="1000">
              <a:latin typeface="Arial" panose="020B0604020202020204" pitchFamily="34" charset="0"/>
              <a:cs typeface="Arial" panose="020B0604020202020204" pitchFamily="34" charset="0"/>
            </a:rPr>
            <a:t> %ile</a:t>
          </a:r>
        </a:p>
      </xdr:txBody>
    </xdr:sp>
    <xdr:clientData/>
  </xdr:twoCellAnchor>
  <xdr:twoCellAnchor>
    <xdr:from>
      <xdr:col>30</xdr:col>
      <xdr:colOff>104494</xdr:colOff>
      <xdr:row>14</xdr:row>
      <xdr:rowOff>152120</xdr:rowOff>
    </xdr:from>
    <xdr:to>
      <xdr:col>33</xdr:col>
      <xdr:colOff>189379</xdr:colOff>
      <xdr:row>16</xdr:row>
      <xdr:rowOff>96090</xdr:rowOff>
    </xdr:to>
    <xdr:sp macro="" textlink="">
      <xdr:nvSpPr>
        <xdr:cNvPr id="66" name="TextBox 65">
          <a:extLst>
            <a:ext uri="{FF2B5EF4-FFF2-40B4-BE49-F238E27FC236}">
              <a16:creationId xmlns:a16="http://schemas.microsoft.com/office/drawing/2014/main" id="{FDD1915F-2CC7-438C-8123-A80F8340B11E}"/>
            </a:ext>
          </a:extLst>
        </xdr:cNvPr>
        <xdr:cNvSpPr txBox="1"/>
      </xdr:nvSpPr>
      <xdr:spPr>
        <a:xfrm>
          <a:off x="7362544" y="2647670"/>
          <a:ext cx="827835" cy="32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00">
              <a:latin typeface="Arial" panose="020B0604020202020204" pitchFamily="34" charset="0"/>
              <a:cs typeface="Arial" panose="020B0604020202020204" pitchFamily="34" charset="0"/>
            </a:rPr>
            <a:t>90</a:t>
          </a:r>
          <a:r>
            <a:rPr lang="en-US" sz="1000" baseline="30000">
              <a:latin typeface="Arial" panose="020B0604020202020204" pitchFamily="34" charset="0"/>
              <a:cs typeface="Arial" panose="020B0604020202020204" pitchFamily="34" charset="0"/>
            </a:rPr>
            <a:t>th</a:t>
          </a:r>
          <a:r>
            <a:rPr lang="en-US" sz="1000">
              <a:latin typeface="Arial" panose="020B0604020202020204" pitchFamily="34" charset="0"/>
              <a:cs typeface="Arial" panose="020B0604020202020204" pitchFamily="34" charset="0"/>
            </a:rPr>
            <a:t> %ile</a:t>
          </a:r>
        </a:p>
      </xdr:txBody>
    </xdr:sp>
    <xdr:clientData/>
  </xdr:twoCellAnchor>
  <xdr:twoCellAnchor>
    <xdr:from>
      <xdr:col>33</xdr:col>
      <xdr:colOff>67235</xdr:colOff>
      <xdr:row>9</xdr:row>
      <xdr:rowOff>77881</xdr:rowOff>
    </xdr:from>
    <xdr:to>
      <xdr:col>36</xdr:col>
      <xdr:colOff>28855</xdr:colOff>
      <xdr:row>11</xdr:row>
      <xdr:rowOff>37541</xdr:rowOff>
    </xdr:to>
    <xdr:sp macro="" textlink="">
      <xdr:nvSpPr>
        <xdr:cNvPr id="68" name="TextBox 67">
          <a:extLst>
            <a:ext uri="{FF2B5EF4-FFF2-40B4-BE49-F238E27FC236}">
              <a16:creationId xmlns:a16="http://schemas.microsoft.com/office/drawing/2014/main" id="{937F4DA5-A2F5-42CE-B529-D2156549FE46}"/>
            </a:ext>
          </a:extLst>
        </xdr:cNvPr>
        <xdr:cNvSpPr txBox="1"/>
      </xdr:nvSpPr>
      <xdr:spPr>
        <a:xfrm>
          <a:off x="8068235" y="1706656"/>
          <a:ext cx="704570" cy="283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00">
              <a:latin typeface="Arial" panose="020B0604020202020204" pitchFamily="34" charset="0"/>
              <a:cs typeface="Arial" panose="020B0604020202020204" pitchFamily="34" charset="0"/>
            </a:rPr>
            <a:t>Median</a:t>
          </a:r>
        </a:p>
      </xdr:txBody>
    </xdr:sp>
    <xdr:clientData/>
  </xdr:twoCellAnchor>
  <xdr:twoCellAnchor>
    <xdr:from>
      <xdr:col>43</xdr:col>
      <xdr:colOff>135031</xdr:colOff>
      <xdr:row>9</xdr:row>
      <xdr:rowOff>160804</xdr:rowOff>
    </xdr:from>
    <xdr:to>
      <xdr:col>46</xdr:col>
      <xdr:colOff>95530</xdr:colOff>
      <xdr:row>11</xdr:row>
      <xdr:rowOff>115982</xdr:rowOff>
    </xdr:to>
    <xdr:sp macro="" textlink="">
      <xdr:nvSpPr>
        <xdr:cNvPr id="69" name="TextBox 68">
          <a:extLst>
            <a:ext uri="{FF2B5EF4-FFF2-40B4-BE49-F238E27FC236}">
              <a16:creationId xmlns:a16="http://schemas.microsoft.com/office/drawing/2014/main" id="{4678B426-AD58-4204-9037-1D4E3EB070B8}"/>
            </a:ext>
          </a:extLst>
        </xdr:cNvPr>
        <xdr:cNvSpPr txBox="1"/>
      </xdr:nvSpPr>
      <xdr:spPr>
        <a:xfrm>
          <a:off x="10612531" y="1789579"/>
          <a:ext cx="703449" cy="279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00">
              <a:solidFill>
                <a:schemeClr val="dk1"/>
              </a:solidFill>
              <a:effectLst/>
              <a:latin typeface="Arial" panose="020B0604020202020204" pitchFamily="34" charset="0"/>
              <a:ea typeface="+mn-ea"/>
              <a:cs typeface="Arial" panose="020B0604020202020204" pitchFamily="34" charset="0"/>
            </a:rPr>
            <a:t>Median</a:t>
          </a:r>
          <a:endParaRPr lang="en-US" sz="1000">
            <a:latin typeface="Arial" panose="020B0604020202020204" pitchFamily="34" charset="0"/>
            <a:cs typeface="Arial" panose="020B0604020202020204" pitchFamily="34" charset="0"/>
          </a:endParaRPr>
        </a:p>
      </xdr:txBody>
    </xdr:sp>
    <xdr:clientData/>
  </xdr:twoCellAnchor>
  <xdr:twoCellAnchor>
    <xdr:from>
      <xdr:col>25</xdr:col>
      <xdr:colOff>106736</xdr:colOff>
      <xdr:row>18</xdr:row>
      <xdr:rowOff>182096</xdr:rowOff>
    </xdr:from>
    <xdr:to>
      <xdr:col>28</xdr:col>
      <xdr:colOff>68356</xdr:colOff>
      <xdr:row>20</xdr:row>
      <xdr:rowOff>84325</xdr:rowOff>
    </xdr:to>
    <xdr:sp macro="" textlink="">
      <xdr:nvSpPr>
        <xdr:cNvPr id="72" name="TextBox 71">
          <a:extLst>
            <a:ext uri="{FF2B5EF4-FFF2-40B4-BE49-F238E27FC236}">
              <a16:creationId xmlns:a16="http://schemas.microsoft.com/office/drawing/2014/main" id="{B0C0CAC0-6DF0-4FBC-9AB5-826F4AA833D4}"/>
            </a:ext>
          </a:extLst>
        </xdr:cNvPr>
        <xdr:cNvSpPr txBox="1"/>
      </xdr:nvSpPr>
      <xdr:spPr>
        <a:xfrm>
          <a:off x="6126536" y="3439646"/>
          <a:ext cx="704570" cy="283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00">
              <a:solidFill>
                <a:schemeClr val="dk1"/>
              </a:solidFill>
              <a:effectLst/>
              <a:latin typeface="Arial" panose="020B0604020202020204" pitchFamily="34" charset="0"/>
              <a:ea typeface="+mn-ea"/>
              <a:cs typeface="Arial" panose="020B0604020202020204" pitchFamily="34" charset="0"/>
            </a:rPr>
            <a:t>Median</a:t>
          </a:r>
          <a:endParaRPr lang="en-US" sz="1000">
            <a:latin typeface="Arial" panose="020B0604020202020204" pitchFamily="34" charset="0"/>
            <a:cs typeface="Arial" panose="020B0604020202020204" pitchFamily="34" charset="0"/>
          </a:endParaRPr>
        </a:p>
      </xdr:txBody>
    </xdr:sp>
    <xdr:clientData/>
  </xdr:twoCellAnchor>
  <xdr:twoCellAnchor>
    <xdr:from>
      <xdr:col>34</xdr:col>
      <xdr:colOff>55748</xdr:colOff>
      <xdr:row>19</xdr:row>
      <xdr:rowOff>96371</xdr:rowOff>
    </xdr:from>
    <xdr:to>
      <xdr:col>37</xdr:col>
      <xdr:colOff>11485</xdr:colOff>
      <xdr:row>20</xdr:row>
      <xdr:rowOff>189100</xdr:rowOff>
    </xdr:to>
    <xdr:sp macro="" textlink="">
      <xdr:nvSpPr>
        <xdr:cNvPr id="73" name="TextBox 72">
          <a:extLst>
            <a:ext uri="{FF2B5EF4-FFF2-40B4-BE49-F238E27FC236}">
              <a16:creationId xmlns:a16="http://schemas.microsoft.com/office/drawing/2014/main" id="{AD79CD3B-75DB-48A7-A067-30D077A32E3B}"/>
            </a:ext>
          </a:extLst>
        </xdr:cNvPr>
        <xdr:cNvSpPr txBox="1"/>
      </xdr:nvSpPr>
      <xdr:spPr>
        <a:xfrm>
          <a:off x="8304398" y="3544421"/>
          <a:ext cx="698687" cy="283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00">
              <a:solidFill>
                <a:schemeClr val="dk1"/>
              </a:solidFill>
              <a:effectLst/>
              <a:latin typeface="Arial" panose="020B0604020202020204" pitchFamily="34" charset="0"/>
              <a:ea typeface="+mn-ea"/>
              <a:cs typeface="Arial" panose="020B0604020202020204" pitchFamily="34" charset="0"/>
            </a:rPr>
            <a:t>Median</a:t>
          </a:r>
          <a:endParaRPr lang="en-US" sz="1000">
            <a:latin typeface="Arial" panose="020B0604020202020204" pitchFamily="34" charset="0"/>
            <a:cs typeface="Arial" panose="020B0604020202020204" pitchFamily="34" charset="0"/>
          </a:endParaRPr>
        </a:p>
      </xdr:txBody>
    </xdr:sp>
    <xdr:clientData/>
  </xdr:twoCellAnchor>
  <xdr:twoCellAnchor>
    <xdr:from>
      <xdr:col>44</xdr:col>
      <xdr:colOff>160524</xdr:colOff>
      <xdr:row>19</xdr:row>
      <xdr:rowOff>68075</xdr:rowOff>
    </xdr:from>
    <xdr:to>
      <xdr:col>47</xdr:col>
      <xdr:colOff>116261</xdr:colOff>
      <xdr:row>20</xdr:row>
      <xdr:rowOff>151280</xdr:rowOff>
    </xdr:to>
    <xdr:sp macro="" textlink="">
      <xdr:nvSpPr>
        <xdr:cNvPr id="74" name="TextBox 73">
          <a:extLst>
            <a:ext uri="{FF2B5EF4-FFF2-40B4-BE49-F238E27FC236}">
              <a16:creationId xmlns:a16="http://schemas.microsoft.com/office/drawing/2014/main" id="{B1DEE0AC-C841-47FE-8D71-BDE0EDF09C22}"/>
            </a:ext>
          </a:extLst>
        </xdr:cNvPr>
        <xdr:cNvSpPr txBox="1"/>
      </xdr:nvSpPr>
      <xdr:spPr>
        <a:xfrm>
          <a:off x="10885674" y="3516125"/>
          <a:ext cx="698687" cy="273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00">
              <a:solidFill>
                <a:schemeClr val="dk1"/>
              </a:solidFill>
              <a:effectLst/>
              <a:latin typeface="Arial" panose="020B0604020202020204" pitchFamily="34" charset="0"/>
              <a:ea typeface="+mn-ea"/>
              <a:cs typeface="Arial" panose="020B0604020202020204" pitchFamily="34" charset="0"/>
            </a:rPr>
            <a:t>Median</a:t>
          </a:r>
          <a:endParaRPr lang="en-US" sz="1000">
            <a:latin typeface="Arial" panose="020B0604020202020204" pitchFamily="34" charset="0"/>
            <a:cs typeface="Arial" panose="020B0604020202020204" pitchFamily="34" charset="0"/>
          </a:endParaRPr>
        </a:p>
      </xdr:txBody>
    </xdr:sp>
    <xdr:clientData/>
  </xdr:twoCellAnchor>
  <xdr:twoCellAnchor>
    <xdr:from>
      <xdr:col>32</xdr:col>
      <xdr:colOff>49306</xdr:colOff>
      <xdr:row>30</xdr:row>
      <xdr:rowOff>125724</xdr:rowOff>
    </xdr:from>
    <xdr:to>
      <xdr:col>35</xdr:col>
      <xdr:colOff>10925</xdr:colOff>
      <xdr:row>32</xdr:row>
      <xdr:rowOff>86700</xdr:rowOff>
    </xdr:to>
    <xdr:sp macro="" textlink="">
      <xdr:nvSpPr>
        <xdr:cNvPr id="75" name="TextBox 74">
          <a:extLst>
            <a:ext uri="{FF2B5EF4-FFF2-40B4-BE49-F238E27FC236}">
              <a16:creationId xmlns:a16="http://schemas.microsoft.com/office/drawing/2014/main" id="{36AD93E5-594C-4EE0-9594-847CFCD42ADF}"/>
            </a:ext>
          </a:extLst>
        </xdr:cNvPr>
        <xdr:cNvSpPr txBox="1"/>
      </xdr:nvSpPr>
      <xdr:spPr>
        <a:xfrm>
          <a:off x="7826676" y="5468007"/>
          <a:ext cx="707053" cy="292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00">
              <a:solidFill>
                <a:schemeClr val="dk1"/>
              </a:solidFill>
              <a:effectLst/>
              <a:latin typeface="Arial" panose="020B0604020202020204" pitchFamily="34" charset="0"/>
              <a:ea typeface="+mn-ea"/>
              <a:cs typeface="Arial" panose="020B0604020202020204" pitchFamily="34" charset="0"/>
            </a:rPr>
            <a:t>Median</a:t>
          </a:r>
          <a:endParaRPr lang="en-US" sz="800">
            <a:latin typeface="Arial" panose="020B0604020202020204" pitchFamily="34" charset="0"/>
            <a:cs typeface="Arial" panose="020B0604020202020204" pitchFamily="34" charset="0"/>
          </a:endParaRPr>
        </a:p>
      </xdr:txBody>
    </xdr:sp>
    <xdr:clientData/>
  </xdr:twoCellAnchor>
  <xdr:twoCellAnchor>
    <xdr:from>
      <xdr:col>43</xdr:col>
      <xdr:colOff>76224</xdr:colOff>
      <xdr:row>30</xdr:row>
      <xdr:rowOff>122362</xdr:rowOff>
    </xdr:from>
    <xdr:to>
      <xdr:col>46</xdr:col>
      <xdr:colOff>37016</xdr:colOff>
      <xdr:row>32</xdr:row>
      <xdr:rowOff>78576</xdr:rowOff>
    </xdr:to>
    <xdr:sp macro="" textlink="">
      <xdr:nvSpPr>
        <xdr:cNvPr id="76" name="TextBox 75">
          <a:extLst>
            <a:ext uri="{FF2B5EF4-FFF2-40B4-BE49-F238E27FC236}">
              <a16:creationId xmlns:a16="http://schemas.microsoft.com/office/drawing/2014/main" id="{1F5C8AFB-825D-4F43-B610-FF16A5982D33}"/>
            </a:ext>
          </a:extLst>
        </xdr:cNvPr>
        <xdr:cNvSpPr txBox="1"/>
      </xdr:nvSpPr>
      <xdr:spPr>
        <a:xfrm>
          <a:off x="10586854" y="5464645"/>
          <a:ext cx="706227" cy="287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00">
              <a:solidFill>
                <a:schemeClr val="dk1"/>
              </a:solidFill>
              <a:effectLst/>
              <a:latin typeface="Arial" panose="020B0604020202020204" pitchFamily="34" charset="0"/>
              <a:ea typeface="+mn-ea"/>
              <a:cs typeface="Arial" panose="020B0604020202020204" pitchFamily="34" charset="0"/>
            </a:rPr>
            <a:t>Median</a:t>
          </a:r>
          <a:endParaRPr lang="en-US" sz="1000">
            <a:latin typeface="Arial" panose="020B0604020202020204" pitchFamily="34" charset="0"/>
            <a:cs typeface="Arial" panose="020B0604020202020204" pitchFamily="34" charset="0"/>
          </a:endParaRPr>
        </a:p>
      </xdr:txBody>
    </xdr:sp>
    <xdr:clientData/>
  </xdr:twoCellAnchor>
  <xdr:twoCellAnchor>
    <xdr:from>
      <xdr:col>23</xdr:col>
      <xdr:colOff>28856</xdr:colOff>
      <xdr:row>10</xdr:row>
      <xdr:rowOff>116539</xdr:rowOff>
    </xdr:from>
    <xdr:to>
      <xdr:col>24</xdr:col>
      <xdr:colOff>163045</xdr:colOff>
      <xdr:row>14</xdr:row>
      <xdr:rowOff>38100</xdr:rowOff>
    </xdr:to>
    <xdr:sp macro="" textlink="">
      <xdr:nvSpPr>
        <xdr:cNvPr id="45" name="TextBox 44">
          <a:extLst>
            <a:ext uri="{FF2B5EF4-FFF2-40B4-BE49-F238E27FC236}">
              <a16:creationId xmlns:a16="http://schemas.microsoft.com/office/drawing/2014/main" id="{2A530B61-4E53-44E1-BFBD-AC6A757A2BA0}"/>
            </a:ext>
          </a:extLst>
        </xdr:cNvPr>
        <xdr:cNvSpPr txBox="1"/>
      </xdr:nvSpPr>
      <xdr:spPr>
        <a:xfrm>
          <a:off x="5553356" y="1907239"/>
          <a:ext cx="381839" cy="626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00">
              <a:latin typeface="Arial" panose="020B0604020202020204" pitchFamily="34" charset="0"/>
              <a:cs typeface="Arial" panose="020B0604020202020204" pitchFamily="34" charset="0"/>
            </a:rPr>
            <a:t>25</a:t>
          </a:r>
          <a:r>
            <a:rPr lang="en-US" sz="1000" baseline="30000">
              <a:latin typeface="Arial" panose="020B0604020202020204" pitchFamily="34" charset="0"/>
              <a:cs typeface="Arial" panose="020B0604020202020204" pitchFamily="34" charset="0"/>
            </a:rPr>
            <a:t>th</a:t>
          </a:r>
          <a:r>
            <a:rPr lang="en-US" sz="1000">
              <a:latin typeface="Arial" panose="020B0604020202020204" pitchFamily="34" charset="0"/>
              <a:cs typeface="Arial" panose="020B0604020202020204" pitchFamily="34" charset="0"/>
            </a:rPr>
            <a:t> %ile</a:t>
          </a:r>
        </a:p>
      </xdr:txBody>
    </xdr:sp>
    <xdr:clientData/>
  </xdr:twoCellAnchor>
  <xdr:twoCellAnchor>
    <xdr:from>
      <xdr:col>33</xdr:col>
      <xdr:colOff>87967</xdr:colOff>
      <xdr:row>12</xdr:row>
      <xdr:rowOff>96089</xdr:rowOff>
    </xdr:from>
    <xdr:to>
      <xdr:col>34</xdr:col>
      <xdr:colOff>114301</xdr:colOff>
      <xdr:row>15</xdr:row>
      <xdr:rowOff>151000</xdr:rowOff>
    </xdr:to>
    <xdr:sp macro="" textlink="">
      <xdr:nvSpPr>
        <xdr:cNvPr id="46" name="TextBox 45">
          <a:extLst>
            <a:ext uri="{FF2B5EF4-FFF2-40B4-BE49-F238E27FC236}">
              <a16:creationId xmlns:a16="http://schemas.microsoft.com/office/drawing/2014/main" id="{7BDBA72F-9CEE-4AA1-BEA5-4293BB801790}"/>
            </a:ext>
          </a:extLst>
        </xdr:cNvPr>
        <xdr:cNvSpPr txBox="1"/>
      </xdr:nvSpPr>
      <xdr:spPr>
        <a:xfrm>
          <a:off x="8088967" y="2210639"/>
          <a:ext cx="273984" cy="626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00">
              <a:latin typeface="Arial" panose="020B0604020202020204" pitchFamily="34" charset="0"/>
              <a:cs typeface="Arial" panose="020B0604020202020204" pitchFamily="34" charset="0"/>
            </a:rPr>
            <a:t>25</a:t>
          </a:r>
          <a:r>
            <a:rPr lang="en-US" sz="1000" baseline="30000">
              <a:latin typeface="Arial" panose="020B0604020202020204" pitchFamily="34" charset="0"/>
              <a:cs typeface="Arial" panose="020B0604020202020204" pitchFamily="34" charset="0"/>
            </a:rPr>
            <a:t>th</a:t>
          </a:r>
          <a:r>
            <a:rPr lang="en-US" sz="1000">
              <a:latin typeface="Arial" panose="020B0604020202020204" pitchFamily="34" charset="0"/>
              <a:cs typeface="Arial" panose="020B0604020202020204" pitchFamily="34" charset="0"/>
            </a:rPr>
            <a:t> %ile</a:t>
          </a:r>
        </a:p>
      </xdr:txBody>
    </xdr:sp>
    <xdr:clientData/>
  </xdr:twoCellAnchor>
  <xdr:twoCellAnchor>
    <xdr:from>
      <xdr:col>43</xdr:col>
      <xdr:colOff>145117</xdr:colOff>
      <xdr:row>11</xdr:row>
      <xdr:rowOff>0</xdr:rowOff>
    </xdr:from>
    <xdr:to>
      <xdr:col>45</xdr:col>
      <xdr:colOff>36418</xdr:colOff>
      <xdr:row>14</xdr:row>
      <xdr:rowOff>107018</xdr:rowOff>
    </xdr:to>
    <xdr:sp macro="" textlink="">
      <xdr:nvSpPr>
        <xdr:cNvPr id="47" name="TextBox 46">
          <a:extLst>
            <a:ext uri="{FF2B5EF4-FFF2-40B4-BE49-F238E27FC236}">
              <a16:creationId xmlns:a16="http://schemas.microsoft.com/office/drawing/2014/main" id="{96D833D1-1843-4895-8B22-AA00F4770C71}"/>
            </a:ext>
          </a:extLst>
        </xdr:cNvPr>
        <xdr:cNvSpPr txBox="1"/>
      </xdr:nvSpPr>
      <xdr:spPr>
        <a:xfrm>
          <a:off x="10622617" y="1952625"/>
          <a:ext cx="386601" cy="649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00">
              <a:latin typeface="Arial" panose="020B0604020202020204" pitchFamily="34" charset="0"/>
              <a:cs typeface="Arial" panose="020B0604020202020204" pitchFamily="34" charset="0"/>
            </a:rPr>
            <a:t>25</a:t>
          </a:r>
          <a:r>
            <a:rPr lang="en-US" sz="1000" baseline="30000">
              <a:latin typeface="Arial" panose="020B0604020202020204" pitchFamily="34" charset="0"/>
              <a:cs typeface="Arial" panose="020B0604020202020204" pitchFamily="34" charset="0"/>
            </a:rPr>
            <a:t>th</a:t>
          </a:r>
          <a:r>
            <a:rPr lang="en-US" sz="1000">
              <a:latin typeface="Arial" panose="020B0604020202020204" pitchFamily="34" charset="0"/>
              <a:cs typeface="Arial" panose="020B0604020202020204" pitchFamily="34" charset="0"/>
            </a:rPr>
            <a:t> %ile</a:t>
          </a:r>
        </a:p>
      </xdr:txBody>
    </xdr:sp>
    <xdr:clientData/>
  </xdr:twoCellAnchor>
  <xdr:twoCellAnchor>
    <xdr:from>
      <xdr:col>24</xdr:col>
      <xdr:colOff>77881</xdr:colOff>
      <xdr:row>20</xdr:row>
      <xdr:rowOff>841</xdr:rowOff>
    </xdr:from>
    <xdr:to>
      <xdr:col>25</xdr:col>
      <xdr:colOff>216832</xdr:colOff>
      <xdr:row>23</xdr:row>
      <xdr:rowOff>7287</xdr:rowOff>
    </xdr:to>
    <xdr:sp macro="" textlink="">
      <xdr:nvSpPr>
        <xdr:cNvPr id="48" name="TextBox 47">
          <a:extLst>
            <a:ext uri="{FF2B5EF4-FFF2-40B4-BE49-F238E27FC236}">
              <a16:creationId xmlns:a16="http://schemas.microsoft.com/office/drawing/2014/main" id="{7248D794-9FB0-4B69-8729-01DFC9F3BEF9}"/>
            </a:ext>
          </a:extLst>
        </xdr:cNvPr>
        <xdr:cNvSpPr txBox="1"/>
      </xdr:nvSpPr>
      <xdr:spPr>
        <a:xfrm>
          <a:off x="5850031" y="3639391"/>
          <a:ext cx="386601" cy="520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00">
              <a:latin typeface="Arial" panose="020B0604020202020204" pitchFamily="34" charset="0"/>
              <a:cs typeface="Arial" panose="020B0604020202020204" pitchFamily="34" charset="0"/>
            </a:rPr>
            <a:t>25</a:t>
          </a:r>
          <a:r>
            <a:rPr lang="en-US" sz="1000" baseline="30000">
              <a:latin typeface="Arial" panose="020B0604020202020204" pitchFamily="34" charset="0"/>
              <a:cs typeface="Arial" panose="020B0604020202020204" pitchFamily="34" charset="0"/>
            </a:rPr>
            <a:t>th</a:t>
          </a:r>
          <a:r>
            <a:rPr lang="en-US" sz="1000">
              <a:latin typeface="Arial" panose="020B0604020202020204" pitchFamily="34" charset="0"/>
              <a:cs typeface="Arial" panose="020B0604020202020204" pitchFamily="34" charset="0"/>
            </a:rPr>
            <a:t> %ile</a:t>
          </a:r>
        </a:p>
      </xdr:txBody>
    </xdr:sp>
    <xdr:clientData/>
  </xdr:twoCellAnchor>
  <xdr:twoCellAnchor>
    <xdr:from>
      <xdr:col>33</xdr:col>
      <xdr:colOff>151559</xdr:colOff>
      <xdr:row>20</xdr:row>
      <xdr:rowOff>169489</xdr:rowOff>
    </xdr:from>
    <xdr:to>
      <xdr:col>35</xdr:col>
      <xdr:colOff>38098</xdr:colOff>
      <xdr:row>24</xdr:row>
      <xdr:rowOff>38102</xdr:rowOff>
    </xdr:to>
    <xdr:sp macro="" textlink="">
      <xdr:nvSpPr>
        <xdr:cNvPr id="49" name="TextBox 48">
          <a:extLst>
            <a:ext uri="{FF2B5EF4-FFF2-40B4-BE49-F238E27FC236}">
              <a16:creationId xmlns:a16="http://schemas.microsoft.com/office/drawing/2014/main" id="{5EE33C11-A545-484F-9E85-242235B26C20}"/>
            </a:ext>
          </a:extLst>
        </xdr:cNvPr>
        <xdr:cNvSpPr txBox="1"/>
      </xdr:nvSpPr>
      <xdr:spPr>
        <a:xfrm>
          <a:off x="8152559" y="3808039"/>
          <a:ext cx="381839" cy="544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00">
              <a:latin typeface="Arial" panose="020B0604020202020204" pitchFamily="34" charset="0"/>
              <a:cs typeface="Arial" panose="020B0604020202020204" pitchFamily="34" charset="0"/>
            </a:rPr>
            <a:t>25</a:t>
          </a:r>
          <a:r>
            <a:rPr lang="en-US" sz="1000" baseline="30000">
              <a:latin typeface="Arial" panose="020B0604020202020204" pitchFamily="34" charset="0"/>
              <a:cs typeface="Arial" panose="020B0604020202020204" pitchFamily="34" charset="0"/>
            </a:rPr>
            <a:t>th</a:t>
          </a:r>
          <a:r>
            <a:rPr lang="en-US" sz="1000">
              <a:latin typeface="Arial" panose="020B0604020202020204" pitchFamily="34" charset="0"/>
              <a:cs typeface="Arial" panose="020B0604020202020204" pitchFamily="34" charset="0"/>
            </a:rPr>
            <a:t> %ile</a:t>
          </a:r>
        </a:p>
      </xdr:txBody>
    </xdr:sp>
    <xdr:clientData/>
  </xdr:twoCellAnchor>
  <xdr:twoCellAnchor>
    <xdr:from>
      <xdr:col>43</xdr:col>
      <xdr:colOff>207589</xdr:colOff>
      <xdr:row>20</xdr:row>
      <xdr:rowOff>66394</xdr:rowOff>
    </xdr:from>
    <xdr:to>
      <xdr:col>45</xdr:col>
      <xdr:colOff>95249</xdr:colOff>
      <xdr:row>23</xdr:row>
      <xdr:rowOff>87406</xdr:rowOff>
    </xdr:to>
    <xdr:sp macro="" textlink="">
      <xdr:nvSpPr>
        <xdr:cNvPr id="50" name="TextBox 49">
          <a:extLst>
            <a:ext uri="{FF2B5EF4-FFF2-40B4-BE49-F238E27FC236}">
              <a16:creationId xmlns:a16="http://schemas.microsoft.com/office/drawing/2014/main" id="{591D5291-3EC2-4F29-9E16-F6F30E5CAB3D}"/>
            </a:ext>
          </a:extLst>
        </xdr:cNvPr>
        <xdr:cNvSpPr txBox="1"/>
      </xdr:nvSpPr>
      <xdr:spPr>
        <a:xfrm>
          <a:off x="10685089" y="3704944"/>
          <a:ext cx="382960" cy="535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00">
              <a:latin typeface="Arial" panose="020B0604020202020204" pitchFamily="34" charset="0"/>
              <a:cs typeface="Arial" panose="020B0604020202020204" pitchFamily="34" charset="0"/>
            </a:rPr>
            <a:t>25</a:t>
          </a:r>
          <a:r>
            <a:rPr lang="en-US" sz="1000" baseline="30000">
              <a:latin typeface="Arial" panose="020B0604020202020204" pitchFamily="34" charset="0"/>
              <a:cs typeface="Arial" panose="020B0604020202020204" pitchFamily="34" charset="0"/>
            </a:rPr>
            <a:t>th</a:t>
          </a:r>
          <a:r>
            <a:rPr lang="en-US" sz="1000">
              <a:latin typeface="Arial" panose="020B0604020202020204" pitchFamily="34" charset="0"/>
              <a:cs typeface="Arial" panose="020B0604020202020204" pitchFamily="34" charset="0"/>
            </a:rPr>
            <a:t> %ile</a:t>
          </a:r>
        </a:p>
      </xdr:txBody>
    </xdr:sp>
    <xdr:clientData/>
  </xdr:twoCellAnchor>
  <xdr:twoCellAnchor>
    <xdr:from>
      <xdr:col>30</xdr:col>
      <xdr:colOff>217674</xdr:colOff>
      <xdr:row>32</xdr:row>
      <xdr:rowOff>19743</xdr:rowOff>
    </xdr:from>
    <xdr:to>
      <xdr:col>32</xdr:col>
      <xdr:colOff>104213</xdr:colOff>
      <xdr:row>35</xdr:row>
      <xdr:rowOff>135250</xdr:rowOff>
    </xdr:to>
    <xdr:sp macro="" textlink="">
      <xdr:nvSpPr>
        <xdr:cNvPr id="52" name="TextBox 51">
          <a:extLst>
            <a:ext uri="{FF2B5EF4-FFF2-40B4-BE49-F238E27FC236}">
              <a16:creationId xmlns:a16="http://schemas.microsoft.com/office/drawing/2014/main" id="{3AC06BE1-91E1-4CE1-B3B3-812A7C424602}"/>
            </a:ext>
          </a:extLst>
        </xdr:cNvPr>
        <xdr:cNvSpPr txBox="1"/>
      </xdr:nvSpPr>
      <xdr:spPr>
        <a:xfrm>
          <a:off x="7498087" y="5693330"/>
          <a:ext cx="383496" cy="612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00">
              <a:latin typeface="Arial" panose="020B0604020202020204" pitchFamily="34" charset="0"/>
              <a:cs typeface="Arial" panose="020B0604020202020204" pitchFamily="34" charset="0"/>
            </a:rPr>
            <a:t>25</a:t>
          </a:r>
          <a:r>
            <a:rPr lang="en-US" sz="1000" baseline="30000">
              <a:latin typeface="Arial" panose="020B0604020202020204" pitchFamily="34" charset="0"/>
              <a:cs typeface="Arial" panose="020B0604020202020204" pitchFamily="34" charset="0"/>
            </a:rPr>
            <a:t>th</a:t>
          </a:r>
          <a:r>
            <a:rPr lang="en-US" sz="1000">
              <a:latin typeface="Arial" panose="020B0604020202020204" pitchFamily="34" charset="0"/>
              <a:cs typeface="Arial" panose="020B0604020202020204" pitchFamily="34" charset="0"/>
            </a:rPr>
            <a:t> %ile</a:t>
          </a:r>
        </a:p>
      </xdr:txBody>
    </xdr:sp>
    <xdr:clientData/>
  </xdr:twoCellAnchor>
  <xdr:twoCellAnchor>
    <xdr:from>
      <xdr:col>42</xdr:col>
      <xdr:colOff>28050</xdr:colOff>
      <xdr:row>32</xdr:row>
      <xdr:rowOff>19743</xdr:rowOff>
    </xdr:from>
    <xdr:to>
      <xdr:col>43</xdr:col>
      <xdr:colOff>159426</xdr:colOff>
      <xdr:row>35</xdr:row>
      <xdr:rowOff>135250</xdr:rowOff>
    </xdr:to>
    <xdr:sp macro="" textlink="">
      <xdr:nvSpPr>
        <xdr:cNvPr id="67" name="TextBox 66">
          <a:extLst>
            <a:ext uri="{FF2B5EF4-FFF2-40B4-BE49-F238E27FC236}">
              <a16:creationId xmlns:a16="http://schemas.microsoft.com/office/drawing/2014/main" id="{3979A7AB-104C-4CF6-9B86-A9749E73CA66}"/>
            </a:ext>
          </a:extLst>
        </xdr:cNvPr>
        <xdr:cNvSpPr txBox="1"/>
      </xdr:nvSpPr>
      <xdr:spPr>
        <a:xfrm>
          <a:off x="10290202" y="5693330"/>
          <a:ext cx="379854" cy="612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00">
              <a:latin typeface="Arial" panose="020B0604020202020204" pitchFamily="34" charset="0"/>
              <a:cs typeface="Arial" panose="020B0604020202020204" pitchFamily="34" charset="0"/>
            </a:rPr>
            <a:t>25</a:t>
          </a:r>
          <a:r>
            <a:rPr lang="en-US" sz="1000" baseline="30000">
              <a:latin typeface="Arial" panose="020B0604020202020204" pitchFamily="34" charset="0"/>
              <a:cs typeface="Arial" panose="020B0604020202020204" pitchFamily="34" charset="0"/>
            </a:rPr>
            <a:t>th</a:t>
          </a:r>
          <a:r>
            <a:rPr lang="en-US" sz="1000">
              <a:latin typeface="Arial" panose="020B0604020202020204" pitchFamily="34" charset="0"/>
              <a:cs typeface="Arial" panose="020B0604020202020204" pitchFamily="34" charset="0"/>
            </a:rPr>
            <a:t> %ile</a:t>
          </a:r>
        </a:p>
      </xdr:txBody>
    </xdr:sp>
    <xdr:clientData/>
  </xdr:twoCellAnchor>
  <xdr:twoCellAnchor>
    <xdr:from>
      <xdr:col>46</xdr:col>
      <xdr:colOff>227199</xdr:colOff>
      <xdr:row>7</xdr:row>
      <xdr:rowOff>104215</xdr:rowOff>
    </xdr:from>
    <xdr:to>
      <xdr:col>50</xdr:col>
      <xdr:colOff>47905</xdr:colOff>
      <xdr:row>8</xdr:row>
      <xdr:rowOff>104215</xdr:rowOff>
    </xdr:to>
    <xdr:sp macro="" textlink="">
      <xdr:nvSpPr>
        <xdr:cNvPr id="77" name="TextBox 76">
          <a:extLst>
            <a:ext uri="{FF2B5EF4-FFF2-40B4-BE49-F238E27FC236}">
              <a16:creationId xmlns:a16="http://schemas.microsoft.com/office/drawing/2014/main" id="{8C278810-15B1-4C81-8A3E-7E7F3E8A43F2}"/>
            </a:ext>
          </a:extLst>
        </xdr:cNvPr>
        <xdr:cNvSpPr txBox="1"/>
      </xdr:nvSpPr>
      <xdr:spPr>
        <a:xfrm>
          <a:off x="11447649" y="1409140"/>
          <a:ext cx="811306"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00">
              <a:latin typeface="Arial" panose="020B0604020202020204" pitchFamily="34" charset="0"/>
              <a:cs typeface="Arial" panose="020B0604020202020204" pitchFamily="34" charset="0"/>
            </a:rPr>
            <a:t>75</a:t>
          </a:r>
          <a:r>
            <a:rPr lang="en-US" sz="1000" baseline="30000">
              <a:latin typeface="Arial" panose="020B0604020202020204" pitchFamily="34" charset="0"/>
              <a:cs typeface="Arial" panose="020B0604020202020204" pitchFamily="34" charset="0"/>
            </a:rPr>
            <a:t>th</a:t>
          </a:r>
          <a:r>
            <a:rPr lang="en-US" sz="1000">
              <a:latin typeface="Arial" panose="020B0604020202020204" pitchFamily="34" charset="0"/>
              <a:cs typeface="Arial" panose="020B0604020202020204" pitchFamily="34" charset="0"/>
            </a:rPr>
            <a:t> %ile</a:t>
          </a:r>
        </a:p>
      </xdr:txBody>
    </xdr:sp>
    <xdr:clientData/>
  </xdr:twoCellAnchor>
  <xdr:twoCellAnchor>
    <xdr:from>
      <xdr:col>38</xdr:col>
      <xdr:colOff>8124</xdr:colOff>
      <xdr:row>7</xdr:row>
      <xdr:rowOff>104775</xdr:rowOff>
    </xdr:from>
    <xdr:to>
      <xdr:col>41</xdr:col>
      <xdr:colOff>75360</xdr:colOff>
      <xdr:row>8</xdr:row>
      <xdr:rowOff>104775</xdr:rowOff>
    </xdr:to>
    <xdr:sp macro="" textlink="">
      <xdr:nvSpPr>
        <xdr:cNvPr id="78" name="TextBox 77">
          <a:extLst>
            <a:ext uri="{FF2B5EF4-FFF2-40B4-BE49-F238E27FC236}">
              <a16:creationId xmlns:a16="http://schemas.microsoft.com/office/drawing/2014/main" id="{C6267D8D-4D2A-42A6-B58A-1A8FFF826D09}"/>
            </a:ext>
          </a:extLst>
        </xdr:cNvPr>
        <xdr:cNvSpPr txBox="1"/>
      </xdr:nvSpPr>
      <xdr:spPr>
        <a:xfrm>
          <a:off x="9247374" y="1409700"/>
          <a:ext cx="810186"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00">
              <a:latin typeface="Arial" panose="020B0604020202020204" pitchFamily="34" charset="0"/>
              <a:cs typeface="Arial" panose="020B0604020202020204" pitchFamily="34" charset="0"/>
            </a:rPr>
            <a:t>75</a:t>
          </a:r>
          <a:r>
            <a:rPr lang="en-US" sz="1000" baseline="30000">
              <a:latin typeface="Arial" panose="020B0604020202020204" pitchFamily="34" charset="0"/>
              <a:cs typeface="Arial" panose="020B0604020202020204" pitchFamily="34" charset="0"/>
            </a:rPr>
            <a:t>th</a:t>
          </a:r>
          <a:r>
            <a:rPr lang="en-US" sz="1000">
              <a:latin typeface="Arial" panose="020B0604020202020204" pitchFamily="34" charset="0"/>
              <a:cs typeface="Arial" panose="020B0604020202020204" pitchFamily="34" charset="0"/>
            </a:rPr>
            <a:t> %ile</a:t>
          </a:r>
        </a:p>
      </xdr:txBody>
    </xdr:sp>
    <xdr:clientData/>
  </xdr:twoCellAnchor>
  <xdr:twoCellAnchor>
    <xdr:from>
      <xdr:col>28</xdr:col>
      <xdr:colOff>39207</xdr:colOff>
      <xdr:row>7</xdr:row>
      <xdr:rowOff>136541</xdr:rowOff>
    </xdr:from>
    <xdr:to>
      <xdr:col>31</xdr:col>
      <xdr:colOff>107564</xdr:colOff>
      <xdr:row>8</xdr:row>
      <xdr:rowOff>136541</xdr:rowOff>
    </xdr:to>
    <xdr:sp macro="" textlink="">
      <xdr:nvSpPr>
        <xdr:cNvPr id="79" name="TextBox 78">
          <a:extLst>
            <a:ext uri="{FF2B5EF4-FFF2-40B4-BE49-F238E27FC236}">
              <a16:creationId xmlns:a16="http://schemas.microsoft.com/office/drawing/2014/main" id="{0728FF09-DBEA-4F5C-AC27-21E28B4CC1F8}"/>
            </a:ext>
          </a:extLst>
        </xdr:cNvPr>
        <xdr:cNvSpPr txBox="1"/>
      </xdr:nvSpPr>
      <xdr:spPr>
        <a:xfrm>
          <a:off x="6822664" y="1445193"/>
          <a:ext cx="813791" cy="165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00">
              <a:latin typeface="Arial" panose="020B0604020202020204" pitchFamily="34" charset="0"/>
              <a:cs typeface="Arial" panose="020B0604020202020204" pitchFamily="34" charset="0"/>
            </a:rPr>
            <a:t>75</a:t>
          </a:r>
          <a:r>
            <a:rPr lang="en-US" sz="1000" baseline="30000">
              <a:latin typeface="Arial" panose="020B0604020202020204" pitchFamily="34" charset="0"/>
              <a:cs typeface="Arial" panose="020B0604020202020204" pitchFamily="34" charset="0"/>
            </a:rPr>
            <a:t>th</a:t>
          </a:r>
          <a:r>
            <a:rPr lang="en-US" sz="1000">
              <a:latin typeface="Arial" panose="020B0604020202020204" pitchFamily="34" charset="0"/>
              <a:cs typeface="Arial" panose="020B0604020202020204" pitchFamily="34" charset="0"/>
            </a:rPr>
            <a:t> %ile</a:t>
          </a:r>
        </a:p>
      </xdr:txBody>
    </xdr:sp>
    <xdr:clientData/>
  </xdr:twoCellAnchor>
  <xdr:twoCellAnchor>
    <xdr:from>
      <xdr:col>29</xdr:col>
      <xdr:colOff>199184</xdr:colOff>
      <xdr:row>19</xdr:row>
      <xdr:rowOff>65555</xdr:rowOff>
    </xdr:from>
    <xdr:to>
      <xdr:col>33</xdr:col>
      <xdr:colOff>18769</xdr:colOff>
      <xdr:row>20</xdr:row>
      <xdr:rowOff>36699</xdr:rowOff>
    </xdr:to>
    <xdr:sp macro="" textlink="">
      <xdr:nvSpPr>
        <xdr:cNvPr id="80" name="TextBox 79">
          <a:extLst>
            <a:ext uri="{FF2B5EF4-FFF2-40B4-BE49-F238E27FC236}">
              <a16:creationId xmlns:a16="http://schemas.microsoft.com/office/drawing/2014/main" id="{94C52894-07FF-488B-84B0-E225155BBBD3}"/>
            </a:ext>
          </a:extLst>
        </xdr:cNvPr>
        <xdr:cNvSpPr txBox="1"/>
      </xdr:nvSpPr>
      <xdr:spPr>
        <a:xfrm>
          <a:off x="7209584" y="3513605"/>
          <a:ext cx="810185" cy="161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00">
              <a:latin typeface="Arial" panose="020B0604020202020204" pitchFamily="34" charset="0"/>
              <a:cs typeface="Arial" panose="020B0604020202020204" pitchFamily="34" charset="0"/>
            </a:rPr>
            <a:t>75</a:t>
          </a:r>
          <a:r>
            <a:rPr lang="en-US" sz="1000" baseline="30000">
              <a:latin typeface="Arial" panose="020B0604020202020204" pitchFamily="34" charset="0"/>
              <a:cs typeface="Arial" panose="020B0604020202020204" pitchFamily="34" charset="0"/>
            </a:rPr>
            <a:t>th</a:t>
          </a:r>
          <a:r>
            <a:rPr lang="en-US" sz="1000">
              <a:latin typeface="Arial" panose="020B0604020202020204" pitchFamily="34" charset="0"/>
              <a:cs typeface="Arial" panose="020B0604020202020204" pitchFamily="34" charset="0"/>
            </a:rPr>
            <a:t> %ile</a:t>
          </a:r>
        </a:p>
      </xdr:txBody>
    </xdr:sp>
    <xdr:clientData/>
  </xdr:twoCellAnchor>
  <xdr:twoCellAnchor>
    <xdr:from>
      <xdr:col>37</xdr:col>
      <xdr:colOff>163046</xdr:colOff>
      <xdr:row>18</xdr:row>
      <xdr:rowOff>170330</xdr:rowOff>
    </xdr:from>
    <xdr:to>
      <xdr:col>40</xdr:col>
      <xdr:colOff>239805</xdr:colOff>
      <xdr:row>19</xdr:row>
      <xdr:rowOff>141474</xdr:rowOff>
    </xdr:to>
    <xdr:sp macro="" textlink="">
      <xdr:nvSpPr>
        <xdr:cNvPr id="81" name="TextBox 80">
          <a:extLst>
            <a:ext uri="{FF2B5EF4-FFF2-40B4-BE49-F238E27FC236}">
              <a16:creationId xmlns:a16="http://schemas.microsoft.com/office/drawing/2014/main" id="{8A28DF2E-02D8-465F-8C81-A10E36C0099B}"/>
            </a:ext>
          </a:extLst>
        </xdr:cNvPr>
        <xdr:cNvSpPr txBox="1"/>
      </xdr:nvSpPr>
      <xdr:spPr>
        <a:xfrm>
          <a:off x="9154646" y="3427880"/>
          <a:ext cx="819709" cy="161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00">
              <a:latin typeface="Arial" panose="020B0604020202020204" pitchFamily="34" charset="0"/>
              <a:cs typeface="Arial" panose="020B0604020202020204" pitchFamily="34" charset="0"/>
            </a:rPr>
            <a:t>75</a:t>
          </a:r>
          <a:r>
            <a:rPr lang="en-US" sz="1000" baseline="30000">
              <a:latin typeface="Arial" panose="020B0604020202020204" pitchFamily="34" charset="0"/>
              <a:cs typeface="Arial" panose="020B0604020202020204" pitchFamily="34" charset="0"/>
            </a:rPr>
            <a:t>th</a:t>
          </a:r>
          <a:r>
            <a:rPr lang="en-US" sz="1000">
              <a:latin typeface="Arial" panose="020B0604020202020204" pitchFamily="34" charset="0"/>
              <a:cs typeface="Arial" panose="020B0604020202020204" pitchFamily="34" charset="0"/>
            </a:rPr>
            <a:t> %ile</a:t>
          </a:r>
        </a:p>
      </xdr:txBody>
    </xdr:sp>
    <xdr:clientData/>
  </xdr:twoCellAnchor>
  <xdr:twoCellAnchor>
    <xdr:from>
      <xdr:col>48</xdr:col>
      <xdr:colOff>65833</xdr:colOff>
      <xdr:row>18</xdr:row>
      <xdr:rowOff>173691</xdr:rowOff>
    </xdr:from>
    <xdr:to>
      <xdr:col>51</xdr:col>
      <xdr:colOff>133069</xdr:colOff>
      <xdr:row>19</xdr:row>
      <xdr:rowOff>144835</xdr:rowOff>
    </xdr:to>
    <xdr:sp macro="" textlink="">
      <xdr:nvSpPr>
        <xdr:cNvPr id="82" name="TextBox 81">
          <a:extLst>
            <a:ext uri="{FF2B5EF4-FFF2-40B4-BE49-F238E27FC236}">
              <a16:creationId xmlns:a16="http://schemas.microsoft.com/office/drawing/2014/main" id="{34A93082-829A-4BF7-88E2-AB0A6FD67471}"/>
            </a:ext>
          </a:extLst>
        </xdr:cNvPr>
        <xdr:cNvSpPr txBox="1"/>
      </xdr:nvSpPr>
      <xdr:spPr>
        <a:xfrm>
          <a:off x="11781583" y="3431241"/>
          <a:ext cx="810186" cy="161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00">
              <a:latin typeface="Arial" panose="020B0604020202020204" pitchFamily="34" charset="0"/>
              <a:cs typeface="Arial" panose="020B0604020202020204" pitchFamily="34" charset="0"/>
            </a:rPr>
            <a:t>75</a:t>
          </a:r>
          <a:r>
            <a:rPr lang="en-US" sz="1000" baseline="30000">
              <a:latin typeface="Arial" panose="020B0604020202020204" pitchFamily="34" charset="0"/>
              <a:cs typeface="Arial" panose="020B0604020202020204" pitchFamily="34" charset="0"/>
            </a:rPr>
            <a:t>th</a:t>
          </a:r>
          <a:r>
            <a:rPr lang="en-US" sz="1000">
              <a:latin typeface="Arial" panose="020B0604020202020204" pitchFamily="34" charset="0"/>
              <a:cs typeface="Arial" panose="020B0604020202020204" pitchFamily="34" charset="0"/>
            </a:rPr>
            <a:t> %ile</a:t>
          </a:r>
        </a:p>
      </xdr:txBody>
    </xdr:sp>
    <xdr:clientData/>
  </xdr:twoCellAnchor>
  <xdr:twoCellAnchor>
    <xdr:from>
      <xdr:col>47</xdr:col>
      <xdr:colOff>56626</xdr:colOff>
      <xdr:row>30</xdr:row>
      <xdr:rowOff>142532</xdr:rowOff>
    </xdr:from>
    <xdr:to>
      <xdr:col>50</xdr:col>
      <xdr:colOff>130572</xdr:colOff>
      <xdr:row>31</xdr:row>
      <xdr:rowOff>142532</xdr:rowOff>
    </xdr:to>
    <xdr:sp macro="" textlink="">
      <xdr:nvSpPr>
        <xdr:cNvPr id="83" name="TextBox 82">
          <a:extLst>
            <a:ext uri="{FF2B5EF4-FFF2-40B4-BE49-F238E27FC236}">
              <a16:creationId xmlns:a16="http://schemas.microsoft.com/office/drawing/2014/main" id="{D669A9DD-6964-48B3-BFE5-ECE6C648291F}"/>
            </a:ext>
          </a:extLst>
        </xdr:cNvPr>
        <xdr:cNvSpPr txBox="1"/>
      </xdr:nvSpPr>
      <xdr:spPr>
        <a:xfrm>
          <a:off x="11561169" y="5484815"/>
          <a:ext cx="819381" cy="165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00">
              <a:latin typeface="Arial" panose="020B0604020202020204" pitchFamily="34" charset="0"/>
              <a:cs typeface="Arial" panose="020B0604020202020204" pitchFamily="34" charset="0"/>
            </a:rPr>
            <a:t>75</a:t>
          </a:r>
          <a:r>
            <a:rPr lang="en-US" sz="1000" baseline="30000">
              <a:latin typeface="Arial" panose="020B0604020202020204" pitchFamily="34" charset="0"/>
              <a:cs typeface="Arial" panose="020B0604020202020204" pitchFamily="34" charset="0"/>
            </a:rPr>
            <a:t>th</a:t>
          </a:r>
          <a:r>
            <a:rPr lang="en-US" sz="1000">
              <a:latin typeface="Arial" panose="020B0604020202020204" pitchFamily="34" charset="0"/>
              <a:cs typeface="Arial" panose="020B0604020202020204" pitchFamily="34" charset="0"/>
            </a:rPr>
            <a:t> %ile</a:t>
          </a:r>
        </a:p>
      </xdr:txBody>
    </xdr:sp>
    <xdr:clientData/>
  </xdr:twoCellAnchor>
  <xdr:twoCellAnchor>
    <xdr:from>
      <xdr:col>35</xdr:col>
      <xdr:colOff>142875</xdr:colOff>
      <xdr:row>30</xdr:row>
      <xdr:rowOff>113957</xdr:rowOff>
    </xdr:from>
    <xdr:to>
      <xdr:col>38</xdr:col>
      <xdr:colOff>219634</xdr:colOff>
      <xdr:row>31</xdr:row>
      <xdr:rowOff>113957</xdr:rowOff>
    </xdr:to>
    <xdr:sp macro="" textlink="">
      <xdr:nvSpPr>
        <xdr:cNvPr id="84" name="TextBox 83">
          <a:extLst>
            <a:ext uri="{FF2B5EF4-FFF2-40B4-BE49-F238E27FC236}">
              <a16:creationId xmlns:a16="http://schemas.microsoft.com/office/drawing/2014/main" id="{BF060D15-0E80-4204-AC15-AB3FA26F28D9}"/>
            </a:ext>
          </a:extLst>
        </xdr:cNvPr>
        <xdr:cNvSpPr txBox="1"/>
      </xdr:nvSpPr>
      <xdr:spPr>
        <a:xfrm>
          <a:off x="8665679" y="5456240"/>
          <a:ext cx="822194" cy="165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00">
              <a:latin typeface="Arial" panose="020B0604020202020204" pitchFamily="34" charset="0"/>
              <a:cs typeface="Arial" panose="020B0604020202020204" pitchFamily="34" charset="0"/>
            </a:rPr>
            <a:t>75</a:t>
          </a:r>
          <a:r>
            <a:rPr lang="en-US" sz="1000" baseline="30000">
              <a:latin typeface="Arial" panose="020B0604020202020204" pitchFamily="34" charset="0"/>
              <a:cs typeface="Arial" panose="020B0604020202020204" pitchFamily="34" charset="0"/>
            </a:rPr>
            <a:t>th</a:t>
          </a:r>
          <a:r>
            <a:rPr lang="en-US" sz="1000">
              <a:latin typeface="Arial" panose="020B0604020202020204" pitchFamily="34" charset="0"/>
              <a:cs typeface="Arial" panose="020B0604020202020204" pitchFamily="34" charset="0"/>
            </a:rPr>
            <a:t> %ile</a:t>
          </a:r>
        </a:p>
      </xdr:txBody>
    </xdr:sp>
    <xdr:clientData/>
  </xdr:twoCellAnchor>
  <xdr:twoCellAnchor>
    <xdr:from>
      <xdr:col>44</xdr:col>
      <xdr:colOff>38100</xdr:colOff>
      <xdr:row>14</xdr:row>
      <xdr:rowOff>152120</xdr:rowOff>
    </xdr:from>
    <xdr:to>
      <xdr:col>47</xdr:col>
      <xdr:colOff>123825</xdr:colOff>
      <xdr:row>16</xdr:row>
      <xdr:rowOff>96090</xdr:rowOff>
    </xdr:to>
    <xdr:sp macro="" textlink="">
      <xdr:nvSpPr>
        <xdr:cNvPr id="87" name="TextBox 86">
          <a:extLst>
            <a:ext uri="{FF2B5EF4-FFF2-40B4-BE49-F238E27FC236}">
              <a16:creationId xmlns:a16="http://schemas.microsoft.com/office/drawing/2014/main" id="{D5ABCC7D-EF9B-4E2B-801F-009B255CA96C}"/>
            </a:ext>
          </a:extLst>
        </xdr:cNvPr>
        <xdr:cNvSpPr txBox="1"/>
      </xdr:nvSpPr>
      <xdr:spPr>
        <a:xfrm>
          <a:off x="10763250" y="2647670"/>
          <a:ext cx="828675" cy="32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00">
              <a:latin typeface="Arial" panose="020B0604020202020204" pitchFamily="34" charset="0"/>
              <a:cs typeface="Arial" panose="020B0604020202020204" pitchFamily="34" charset="0"/>
            </a:rPr>
            <a:t>10</a:t>
          </a:r>
          <a:r>
            <a:rPr lang="en-US" sz="1000" baseline="30000">
              <a:latin typeface="Arial" panose="020B0604020202020204" pitchFamily="34" charset="0"/>
              <a:cs typeface="Arial" panose="020B0604020202020204" pitchFamily="34" charset="0"/>
            </a:rPr>
            <a:t>th</a:t>
          </a:r>
          <a:r>
            <a:rPr lang="en-US" sz="1000">
              <a:latin typeface="Arial" panose="020B0604020202020204" pitchFamily="34" charset="0"/>
              <a:cs typeface="Arial" panose="020B0604020202020204" pitchFamily="34" charset="0"/>
            </a:rPr>
            <a:t> %ile</a:t>
          </a:r>
        </a:p>
      </xdr:txBody>
    </xdr:sp>
    <xdr:clientData/>
  </xdr:twoCellAnchor>
  <xdr:twoCellAnchor>
    <xdr:from>
      <xdr:col>33</xdr:col>
      <xdr:colOff>189099</xdr:colOff>
      <xdr:row>14</xdr:row>
      <xdr:rowOff>152120</xdr:rowOff>
    </xdr:from>
    <xdr:to>
      <xdr:col>37</xdr:col>
      <xdr:colOff>27454</xdr:colOff>
      <xdr:row>16</xdr:row>
      <xdr:rowOff>96090</xdr:rowOff>
    </xdr:to>
    <xdr:sp macro="" textlink="">
      <xdr:nvSpPr>
        <xdr:cNvPr id="88" name="TextBox 87">
          <a:extLst>
            <a:ext uri="{FF2B5EF4-FFF2-40B4-BE49-F238E27FC236}">
              <a16:creationId xmlns:a16="http://schemas.microsoft.com/office/drawing/2014/main" id="{3A068529-EDE6-4F76-9C9A-D3E9BBBE90A1}"/>
            </a:ext>
          </a:extLst>
        </xdr:cNvPr>
        <xdr:cNvSpPr txBox="1"/>
      </xdr:nvSpPr>
      <xdr:spPr>
        <a:xfrm>
          <a:off x="8190099" y="2266670"/>
          <a:ext cx="828955" cy="32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00">
              <a:latin typeface="Arial" panose="020B0604020202020204" pitchFamily="34" charset="0"/>
              <a:cs typeface="Arial" panose="020B0604020202020204" pitchFamily="34" charset="0"/>
            </a:rPr>
            <a:t>10</a:t>
          </a:r>
          <a:r>
            <a:rPr lang="en-US" sz="1000" baseline="30000">
              <a:latin typeface="Arial" panose="020B0604020202020204" pitchFamily="34" charset="0"/>
              <a:cs typeface="Arial" panose="020B0604020202020204" pitchFamily="34" charset="0"/>
            </a:rPr>
            <a:t>th</a:t>
          </a:r>
          <a:r>
            <a:rPr lang="en-US" sz="1000">
              <a:latin typeface="Arial" panose="020B0604020202020204" pitchFamily="34" charset="0"/>
              <a:cs typeface="Arial" panose="020B0604020202020204" pitchFamily="34" charset="0"/>
            </a:rPr>
            <a:t> %ile</a:t>
          </a:r>
        </a:p>
      </xdr:txBody>
    </xdr:sp>
    <xdr:clientData/>
  </xdr:twoCellAnchor>
  <xdr:twoCellAnchor>
    <xdr:from>
      <xdr:col>23</xdr:col>
      <xdr:colOff>133069</xdr:colOff>
      <xdr:row>14</xdr:row>
      <xdr:rowOff>152120</xdr:rowOff>
    </xdr:from>
    <xdr:to>
      <xdr:col>26</xdr:col>
      <xdr:colOff>217954</xdr:colOff>
      <xdr:row>16</xdr:row>
      <xdr:rowOff>96090</xdr:rowOff>
    </xdr:to>
    <xdr:sp macro="" textlink="">
      <xdr:nvSpPr>
        <xdr:cNvPr id="89" name="TextBox 88">
          <a:extLst>
            <a:ext uri="{FF2B5EF4-FFF2-40B4-BE49-F238E27FC236}">
              <a16:creationId xmlns:a16="http://schemas.microsoft.com/office/drawing/2014/main" id="{3117DB25-E4AF-4772-B5E7-D34E7DA8F25E}"/>
            </a:ext>
          </a:extLst>
        </xdr:cNvPr>
        <xdr:cNvSpPr txBox="1"/>
      </xdr:nvSpPr>
      <xdr:spPr>
        <a:xfrm>
          <a:off x="5657569" y="2647670"/>
          <a:ext cx="827835" cy="32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00">
              <a:latin typeface="Arial" panose="020B0604020202020204" pitchFamily="34" charset="0"/>
              <a:cs typeface="Arial" panose="020B0604020202020204" pitchFamily="34" charset="0"/>
            </a:rPr>
            <a:t>10</a:t>
          </a:r>
          <a:r>
            <a:rPr lang="en-US" sz="1000" baseline="30000">
              <a:latin typeface="Arial" panose="020B0604020202020204" pitchFamily="34" charset="0"/>
              <a:cs typeface="Arial" panose="020B0604020202020204" pitchFamily="34" charset="0"/>
            </a:rPr>
            <a:t>th</a:t>
          </a:r>
          <a:r>
            <a:rPr lang="en-US" sz="1000">
              <a:latin typeface="Arial" panose="020B0604020202020204" pitchFamily="34" charset="0"/>
              <a:cs typeface="Arial" panose="020B0604020202020204" pitchFamily="34" charset="0"/>
            </a:rPr>
            <a:t> %ile</a:t>
          </a:r>
        </a:p>
      </xdr:txBody>
    </xdr:sp>
    <xdr:clientData/>
  </xdr:twoCellAnchor>
  <xdr:twoCellAnchor>
    <xdr:from>
      <xdr:col>37</xdr:col>
      <xdr:colOff>214105</xdr:colOff>
      <xdr:row>37</xdr:row>
      <xdr:rowOff>87796</xdr:rowOff>
    </xdr:from>
    <xdr:to>
      <xdr:col>41</xdr:col>
      <xdr:colOff>51340</xdr:colOff>
      <xdr:row>39</xdr:row>
      <xdr:rowOff>93678</xdr:rowOff>
    </xdr:to>
    <xdr:sp macro="" textlink="">
      <xdr:nvSpPr>
        <xdr:cNvPr id="96" name="TextBox 95">
          <a:extLst>
            <a:ext uri="{FF2B5EF4-FFF2-40B4-BE49-F238E27FC236}">
              <a16:creationId xmlns:a16="http://schemas.microsoft.com/office/drawing/2014/main" id="{DC266645-F8FB-449D-88BA-06F731F53BFD}"/>
            </a:ext>
          </a:extLst>
        </xdr:cNvPr>
        <xdr:cNvSpPr txBox="1"/>
      </xdr:nvSpPr>
      <xdr:spPr>
        <a:xfrm>
          <a:off x="8736909" y="6589644"/>
          <a:ext cx="831148" cy="337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00">
              <a:latin typeface="Arial" panose="020B0604020202020204" pitchFamily="34" charset="0"/>
              <a:cs typeface="Arial" panose="020B0604020202020204" pitchFamily="34" charset="0"/>
            </a:rPr>
            <a:t>90</a:t>
          </a:r>
          <a:r>
            <a:rPr lang="en-US" sz="1000" baseline="30000">
              <a:latin typeface="Arial" panose="020B0604020202020204" pitchFamily="34" charset="0"/>
              <a:cs typeface="Arial" panose="020B0604020202020204" pitchFamily="34" charset="0"/>
            </a:rPr>
            <a:t>th</a:t>
          </a:r>
          <a:r>
            <a:rPr lang="en-US" sz="1000">
              <a:latin typeface="Arial" panose="020B0604020202020204" pitchFamily="34" charset="0"/>
              <a:cs typeface="Arial" panose="020B0604020202020204" pitchFamily="34" charset="0"/>
            </a:rPr>
            <a:t> %ile</a:t>
          </a:r>
        </a:p>
      </xdr:txBody>
    </xdr:sp>
    <xdr:clientData/>
  </xdr:twoCellAnchor>
  <xdr:twoCellAnchor>
    <xdr:from>
      <xdr:col>30</xdr:col>
      <xdr:colOff>242680</xdr:colOff>
      <xdr:row>37</xdr:row>
      <xdr:rowOff>97321</xdr:rowOff>
    </xdr:from>
    <xdr:to>
      <xdr:col>34</xdr:col>
      <xdr:colOff>79915</xdr:colOff>
      <xdr:row>39</xdr:row>
      <xdr:rowOff>103203</xdr:rowOff>
    </xdr:to>
    <xdr:sp macro="" textlink="">
      <xdr:nvSpPr>
        <xdr:cNvPr id="97" name="TextBox 96">
          <a:extLst>
            <a:ext uri="{FF2B5EF4-FFF2-40B4-BE49-F238E27FC236}">
              <a16:creationId xmlns:a16="http://schemas.microsoft.com/office/drawing/2014/main" id="{FFAE75FD-D28A-4474-B3B3-DF472E593F35}"/>
            </a:ext>
          </a:extLst>
        </xdr:cNvPr>
        <xdr:cNvSpPr txBox="1"/>
      </xdr:nvSpPr>
      <xdr:spPr>
        <a:xfrm>
          <a:off x="7026137" y="6599169"/>
          <a:ext cx="831148" cy="337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00">
              <a:latin typeface="Arial" panose="020B0604020202020204" pitchFamily="34" charset="0"/>
              <a:cs typeface="Arial" panose="020B0604020202020204" pitchFamily="34" charset="0"/>
            </a:rPr>
            <a:t>10</a:t>
          </a:r>
          <a:r>
            <a:rPr lang="en-US" sz="1000" baseline="30000">
              <a:latin typeface="Arial" panose="020B0604020202020204" pitchFamily="34" charset="0"/>
              <a:cs typeface="Arial" panose="020B0604020202020204" pitchFamily="34" charset="0"/>
            </a:rPr>
            <a:t>th</a:t>
          </a:r>
          <a:r>
            <a:rPr lang="en-US" sz="1000">
              <a:latin typeface="Arial" panose="020B0604020202020204" pitchFamily="34" charset="0"/>
              <a:cs typeface="Arial" panose="020B0604020202020204" pitchFamily="34" charset="0"/>
            </a:rPr>
            <a:t> %ile</a:t>
          </a:r>
        </a:p>
      </xdr:txBody>
    </xdr:sp>
    <xdr:clientData/>
  </xdr:twoCellAnchor>
  <xdr:twoCellAnchor>
    <xdr:from>
      <xdr:col>48</xdr:col>
      <xdr:colOff>198368</xdr:colOff>
      <xdr:row>37</xdr:row>
      <xdr:rowOff>97320</xdr:rowOff>
    </xdr:from>
    <xdr:to>
      <xdr:col>52</xdr:col>
      <xdr:colOff>34775</xdr:colOff>
      <xdr:row>39</xdr:row>
      <xdr:rowOff>103202</xdr:rowOff>
    </xdr:to>
    <xdr:sp macro="" textlink="">
      <xdr:nvSpPr>
        <xdr:cNvPr id="98" name="TextBox 97">
          <a:extLst>
            <a:ext uri="{FF2B5EF4-FFF2-40B4-BE49-F238E27FC236}">
              <a16:creationId xmlns:a16="http://schemas.microsoft.com/office/drawing/2014/main" id="{01129FA5-9545-4C40-A150-7C839D925FA3}"/>
            </a:ext>
          </a:extLst>
        </xdr:cNvPr>
        <xdr:cNvSpPr txBox="1"/>
      </xdr:nvSpPr>
      <xdr:spPr>
        <a:xfrm>
          <a:off x="11951390" y="6599168"/>
          <a:ext cx="830320" cy="337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00">
              <a:latin typeface="Arial" panose="020B0604020202020204" pitchFamily="34" charset="0"/>
              <a:cs typeface="Arial" panose="020B0604020202020204" pitchFamily="34" charset="0"/>
            </a:rPr>
            <a:t>90</a:t>
          </a:r>
          <a:r>
            <a:rPr lang="en-US" sz="1000" baseline="30000">
              <a:latin typeface="Arial" panose="020B0604020202020204" pitchFamily="34" charset="0"/>
              <a:cs typeface="Arial" panose="020B0604020202020204" pitchFamily="34" charset="0"/>
            </a:rPr>
            <a:t>th</a:t>
          </a:r>
          <a:r>
            <a:rPr lang="en-US" sz="1000">
              <a:latin typeface="Arial" panose="020B0604020202020204" pitchFamily="34" charset="0"/>
              <a:cs typeface="Arial" panose="020B0604020202020204" pitchFamily="34" charset="0"/>
            </a:rPr>
            <a:t> %ile</a:t>
          </a:r>
        </a:p>
      </xdr:txBody>
    </xdr:sp>
    <xdr:clientData/>
  </xdr:twoCellAnchor>
  <xdr:twoCellAnchor>
    <xdr:from>
      <xdr:col>42</xdr:col>
      <xdr:colOff>26090</xdr:colOff>
      <xdr:row>37</xdr:row>
      <xdr:rowOff>97320</xdr:rowOff>
    </xdr:from>
    <xdr:to>
      <xdr:col>45</xdr:col>
      <xdr:colOff>111803</xdr:colOff>
      <xdr:row>39</xdr:row>
      <xdr:rowOff>103202</xdr:rowOff>
    </xdr:to>
    <xdr:sp macro="" textlink="">
      <xdr:nvSpPr>
        <xdr:cNvPr id="99" name="TextBox 98">
          <a:extLst>
            <a:ext uri="{FF2B5EF4-FFF2-40B4-BE49-F238E27FC236}">
              <a16:creationId xmlns:a16="http://schemas.microsoft.com/office/drawing/2014/main" id="{E30A293D-49EC-4003-8F85-875D06568C4B}"/>
            </a:ext>
          </a:extLst>
        </xdr:cNvPr>
        <xdr:cNvSpPr txBox="1"/>
      </xdr:nvSpPr>
      <xdr:spPr>
        <a:xfrm>
          <a:off x="10288242" y="6599168"/>
          <a:ext cx="831148" cy="337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00">
              <a:latin typeface="Arial" panose="020B0604020202020204" pitchFamily="34" charset="0"/>
              <a:cs typeface="Arial" panose="020B0604020202020204" pitchFamily="34" charset="0"/>
            </a:rPr>
            <a:t>10</a:t>
          </a:r>
          <a:r>
            <a:rPr lang="en-US" sz="1000" baseline="30000">
              <a:latin typeface="Arial" panose="020B0604020202020204" pitchFamily="34" charset="0"/>
              <a:cs typeface="Arial" panose="020B0604020202020204" pitchFamily="34" charset="0"/>
            </a:rPr>
            <a:t>th</a:t>
          </a:r>
          <a:r>
            <a:rPr lang="en-US" sz="1000">
              <a:latin typeface="Arial" panose="020B0604020202020204" pitchFamily="34" charset="0"/>
              <a:cs typeface="Arial" panose="020B0604020202020204" pitchFamily="34" charset="0"/>
            </a:rPr>
            <a:t> %ile</a:t>
          </a:r>
        </a:p>
      </xdr:txBody>
    </xdr:sp>
    <xdr:clientData/>
  </xdr:twoCellAnchor>
  <xdr:twoCellAnchor>
    <xdr:from>
      <xdr:col>50</xdr:col>
      <xdr:colOff>181256</xdr:colOff>
      <xdr:row>25</xdr:row>
      <xdr:rowOff>123825</xdr:rowOff>
    </xdr:from>
    <xdr:to>
      <xdr:col>54</xdr:col>
      <xdr:colOff>19331</xdr:colOff>
      <xdr:row>27</xdr:row>
      <xdr:rowOff>124945</xdr:rowOff>
    </xdr:to>
    <xdr:sp macro="" textlink="">
      <xdr:nvSpPr>
        <xdr:cNvPr id="100" name="TextBox 99">
          <a:extLst>
            <a:ext uri="{FF2B5EF4-FFF2-40B4-BE49-F238E27FC236}">
              <a16:creationId xmlns:a16="http://schemas.microsoft.com/office/drawing/2014/main" id="{300A89A2-B455-4CCB-AC72-C04E15957662}"/>
            </a:ext>
          </a:extLst>
        </xdr:cNvPr>
        <xdr:cNvSpPr txBox="1"/>
      </xdr:nvSpPr>
      <xdr:spPr>
        <a:xfrm>
          <a:off x="12392306" y="4600575"/>
          <a:ext cx="828675" cy="32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00">
              <a:latin typeface="Arial" panose="020B0604020202020204" pitchFamily="34" charset="0"/>
              <a:cs typeface="Arial" panose="020B0604020202020204" pitchFamily="34" charset="0"/>
            </a:rPr>
            <a:t>90</a:t>
          </a:r>
          <a:r>
            <a:rPr lang="en-US" sz="1000" baseline="30000">
              <a:latin typeface="Arial" panose="020B0604020202020204" pitchFamily="34" charset="0"/>
              <a:cs typeface="Arial" panose="020B0604020202020204" pitchFamily="34" charset="0"/>
            </a:rPr>
            <a:t>th</a:t>
          </a:r>
          <a:r>
            <a:rPr lang="en-US" sz="1000">
              <a:latin typeface="Arial" panose="020B0604020202020204" pitchFamily="34" charset="0"/>
              <a:cs typeface="Arial" panose="020B0604020202020204" pitchFamily="34" charset="0"/>
            </a:rPr>
            <a:t> %ile</a:t>
          </a:r>
        </a:p>
      </xdr:txBody>
    </xdr:sp>
    <xdr:clientData/>
  </xdr:twoCellAnchor>
  <xdr:twoCellAnchor>
    <xdr:from>
      <xdr:col>40</xdr:col>
      <xdr:colOff>151280</xdr:colOff>
      <xdr:row>25</xdr:row>
      <xdr:rowOff>123825</xdr:rowOff>
    </xdr:from>
    <xdr:to>
      <xdr:col>43</xdr:col>
      <xdr:colOff>237285</xdr:colOff>
      <xdr:row>27</xdr:row>
      <xdr:rowOff>124945</xdr:rowOff>
    </xdr:to>
    <xdr:sp macro="" textlink="">
      <xdr:nvSpPr>
        <xdr:cNvPr id="101" name="TextBox 100">
          <a:extLst>
            <a:ext uri="{FF2B5EF4-FFF2-40B4-BE49-F238E27FC236}">
              <a16:creationId xmlns:a16="http://schemas.microsoft.com/office/drawing/2014/main" id="{A5170CD6-1D1B-4EDE-BD18-7B44A7C749FE}"/>
            </a:ext>
          </a:extLst>
        </xdr:cNvPr>
        <xdr:cNvSpPr txBox="1"/>
      </xdr:nvSpPr>
      <xdr:spPr>
        <a:xfrm>
          <a:off x="9885830" y="4600575"/>
          <a:ext cx="828955" cy="32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00">
              <a:latin typeface="Arial" panose="020B0604020202020204" pitchFamily="34" charset="0"/>
              <a:cs typeface="Arial" panose="020B0604020202020204" pitchFamily="34" charset="0"/>
            </a:rPr>
            <a:t>90</a:t>
          </a:r>
          <a:r>
            <a:rPr lang="en-US" sz="1000" baseline="30000">
              <a:latin typeface="Arial" panose="020B0604020202020204" pitchFamily="34" charset="0"/>
              <a:cs typeface="Arial" panose="020B0604020202020204" pitchFamily="34" charset="0"/>
            </a:rPr>
            <a:t>th</a:t>
          </a:r>
          <a:r>
            <a:rPr lang="en-US" sz="1000">
              <a:latin typeface="Arial" panose="020B0604020202020204" pitchFamily="34" charset="0"/>
              <a:cs typeface="Arial" panose="020B0604020202020204" pitchFamily="34" charset="0"/>
            </a:rPr>
            <a:t> %ile</a:t>
          </a:r>
        </a:p>
      </xdr:txBody>
    </xdr:sp>
    <xdr:clientData/>
  </xdr:twoCellAnchor>
  <xdr:twoCellAnchor>
    <xdr:from>
      <xdr:col>30</xdr:col>
      <xdr:colOff>200025</xdr:colOff>
      <xdr:row>25</xdr:row>
      <xdr:rowOff>123825</xdr:rowOff>
    </xdr:from>
    <xdr:to>
      <xdr:col>34</xdr:col>
      <xdr:colOff>37260</xdr:colOff>
      <xdr:row>27</xdr:row>
      <xdr:rowOff>124945</xdr:rowOff>
    </xdr:to>
    <xdr:sp macro="" textlink="">
      <xdr:nvSpPr>
        <xdr:cNvPr id="102" name="TextBox 101">
          <a:extLst>
            <a:ext uri="{FF2B5EF4-FFF2-40B4-BE49-F238E27FC236}">
              <a16:creationId xmlns:a16="http://schemas.microsoft.com/office/drawing/2014/main" id="{688125C0-E7E1-43E2-B81C-6B69B3B5196E}"/>
            </a:ext>
          </a:extLst>
        </xdr:cNvPr>
        <xdr:cNvSpPr txBox="1"/>
      </xdr:nvSpPr>
      <xdr:spPr>
        <a:xfrm>
          <a:off x="7458075" y="4600575"/>
          <a:ext cx="827835" cy="32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00">
              <a:latin typeface="Arial" panose="020B0604020202020204" pitchFamily="34" charset="0"/>
              <a:cs typeface="Arial" panose="020B0604020202020204" pitchFamily="34" charset="0"/>
            </a:rPr>
            <a:t>90</a:t>
          </a:r>
          <a:r>
            <a:rPr lang="en-US" sz="1000" baseline="30000">
              <a:latin typeface="Arial" panose="020B0604020202020204" pitchFamily="34" charset="0"/>
              <a:cs typeface="Arial" panose="020B0604020202020204" pitchFamily="34" charset="0"/>
            </a:rPr>
            <a:t>th</a:t>
          </a:r>
          <a:r>
            <a:rPr lang="en-US" sz="1000">
              <a:latin typeface="Arial" panose="020B0604020202020204" pitchFamily="34" charset="0"/>
              <a:cs typeface="Arial" panose="020B0604020202020204" pitchFamily="34" charset="0"/>
            </a:rPr>
            <a:t> %ile</a:t>
          </a:r>
        </a:p>
      </xdr:txBody>
    </xdr:sp>
    <xdr:clientData/>
  </xdr:twoCellAnchor>
  <xdr:twoCellAnchor>
    <xdr:from>
      <xdr:col>43</xdr:col>
      <xdr:colOff>209831</xdr:colOff>
      <xdr:row>25</xdr:row>
      <xdr:rowOff>123825</xdr:rowOff>
    </xdr:from>
    <xdr:to>
      <xdr:col>47</xdr:col>
      <xdr:colOff>47906</xdr:colOff>
      <xdr:row>27</xdr:row>
      <xdr:rowOff>124945</xdr:rowOff>
    </xdr:to>
    <xdr:sp macro="" textlink="">
      <xdr:nvSpPr>
        <xdr:cNvPr id="103" name="TextBox 102">
          <a:extLst>
            <a:ext uri="{FF2B5EF4-FFF2-40B4-BE49-F238E27FC236}">
              <a16:creationId xmlns:a16="http://schemas.microsoft.com/office/drawing/2014/main" id="{A1B3F17D-6BCA-474C-83E4-242814191976}"/>
            </a:ext>
          </a:extLst>
        </xdr:cNvPr>
        <xdr:cNvSpPr txBox="1"/>
      </xdr:nvSpPr>
      <xdr:spPr>
        <a:xfrm>
          <a:off x="10687331" y="4600575"/>
          <a:ext cx="828675" cy="32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00">
              <a:latin typeface="Arial" panose="020B0604020202020204" pitchFamily="34" charset="0"/>
              <a:cs typeface="Arial" panose="020B0604020202020204" pitchFamily="34" charset="0"/>
            </a:rPr>
            <a:t>10</a:t>
          </a:r>
          <a:r>
            <a:rPr lang="en-US" sz="1000" baseline="30000">
              <a:latin typeface="Arial" panose="020B0604020202020204" pitchFamily="34" charset="0"/>
              <a:cs typeface="Arial" panose="020B0604020202020204" pitchFamily="34" charset="0"/>
            </a:rPr>
            <a:t>th</a:t>
          </a:r>
          <a:r>
            <a:rPr lang="en-US" sz="1000">
              <a:latin typeface="Arial" panose="020B0604020202020204" pitchFamily="34" charset="0"/>
              <a:cs typeface="Arial" panose="020B0604020202020204" pitchFamily="34" charset="0"/>
            </a:rPr>
            <a:t> %ile</a:t>
          </a:r>
        </a:p>
      </xdr:txBody>
    </xdr:sp>
    <xdr:clientData/>
  </xdr:twoCellAnchor>
  <xdr:twoCellAnchor>
    <xdr:from>
      <xdr:col>33</xdr:col>
      <xdr:colOff>179855</xdr:colOff>
      <xdr:row>25</xdr:row>
      <xdr:rowOff>123825</xdr:rowOff>
    </xdr:from>
    <xdr:to>
      <xdr:col>37</xdr:col>
      <xdr:colOff>18210</xdr:colOff>
      <xdr:row>27</xdr:row>
      <xdr:rowOff>124945</xdr:rowOff>
    </xdr:to>
    <xdr:sp macro="" textlink="">
      <xdr:nvSpPr>
        <xdr:cNvPr id="104" name="TextBox 103">
          <a:extLst>
            <a:ext uri="{FF2B5EF4-FFF2-40B4-BE49-F238E27FC236}">
              <a16:creationId xmlns:a16="http://schemas.microsoft.com/office/drawing/2014/main" id="{F5B60A9F-7083-45F5-95AC-5B9F02364DA2}"/>
            </a:ext>
          </a:extLst>
        </xdr:cNvPr>
        <xdr:cNvSpPr txBox="1"/>
      </xdr:nvSpPr>
      <xdr:spPr>
        <a:xfrm>
          <a:off x="8180855" y="4600575"/>
          <a:ext cx="828955" cy="32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00">
              <a:latin typeface="Arial" panose="020B0604020202020204" pitchFamily="34" charset="0"/>
              <a:cs typeface="Arial" panose="020B0604020202020204" pitchFamily="34" charset="0"/>
            </a:rPr>
            <a:t>10</a:t>
          </a:r>
          <a:r>
            <a:rPr lang="en-US" sz="1000" baseline="30000">
              <a:latin typeface="Arial" panose="020B0604020202020204" pitchFamily="34" charset="0"/>
              <a:cs typeface="Arial" panose="020B0604020202020204" pitchFamily="34" charset="0"/>
            </a:rPr>
            <a:t>th</a:t>
          </a:r>
          <a:r>
            <a:rPr lang="en-US" sz="1000">
              <a:latin typeface="Arial" panose="020B0604020202020204" pitchFamily="34" charset="0"/>
              <a:cs typeface="Arial" panose="020B0604020202020204" pitchFamily="34" charset="0"/>
            </a:rPr>
            <a:t> %ile</a:t>
          </a:r>
        </a:p>
      </xdr:txBody>
    </xdr:sp>
    <xdr:clientData/>
  </xdr:twoCellAnchor>
  <xdr:twoCellAnchor>
    <xdr:from>
      <xdr:col>23</xdr:col>
      <xdr:colOff>228600</xdr:colOff>
      <xdr:row>25</xdr:row>
      <xdr:rowOff>123825</xdr:rowOff>
    </xdr:from>
    <xdr:to>
      <xdr:col>27</xdr:col>
      <xdr:colOff>65835</xdr:colOff>
      <xdr:row>27</xdr:row>
      <xdr:rowOff>124945</xdr:rowOff>
    </xdr:to>
    <xdr:sp macro="" textlink="">
      <xdr:nvSpPr>
        <xdr:cNvPr id="105" name="TextBox 104">
          <a:extLst>
            <a:ext uri="{FF2B5EF4-FFF2-40B4-BE49-F238E27FC236}">
              <a16:creationId xmlns:a16="http://schemas.microsoft.com/office/drawing/2014/main" id="{A8744D6B-067B-41B5-97AE-F1B4302936DC}"/>
            </a:ext>
          </a:extLst>
        </xdr:cNvPr>
        <xdr:cNvSpPr txBox="1"/>
      </xdr:nvSpPr>
      <xdr:spPr>
        <a:xfrm>
          <a:off x="5753100" y="4600575"/>
          <a:ext cx="827835" cy="32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00">
              <a:latin typeface="Arial" panose="020B0604020202020204" pitchFamily="34" charset="0"/>
              <a:cs typeface="Arial" panose="020B0604020202020204" pitchFamily="34" charset="0"/>
            </a:rPr>
            <a:t>10</a:t>
          </a:r>
          <a:r>
            <a:rPr lang="en-US" sz="1000" baseline="30000">
              <a:latin typeface="Arial" panose="020B0604020202020204" pitchFamily="34" charset="0"/>
              <a:cs typeface="Arial" panose="020B0604020202020204" pitchFamily="34" charset="0"/>
            </a:rPr>
            <a:t>th</a:t>
          </a:r>
          <a:r>
            <a:rPr lang="en-US" sz="1000">
              <a:latin typeface="Arial" panose="020B0604020202020204" pitchFamily="34" charset="0"/>
              <a:cs typeface="Arial" panose="020B0604020202020204" pitchFamily="34" charset="0"/>
            </a:rPr>
            <a:t> %ile</a:t>
          </a:r>
        </a:p>
      </xdr:txBody>
    </xdr:sp>
    <xdr:clientData/>
  </xdr:twoCellAnchor>
  <xdr:twoCellAnchor editAs="oneCell">
    <xdr:from>
      <xdr:col>28</xdr:col>
      <xdr:colOff>104350</xdr:colOff>
      <xdr:row>4</xdr:row>
      <xdr:rowOff>135587</xdr:rowOff>
    </xdr:from>
    <xdr:to>
      <xdr:col>33</xdr:col>
      <xdr:colOff>178646</xdr:colOff>
      <xdr:row>6</xdr:row>
      <xdr:rowOff>55494</xdr:rowOff>
    </xdr:to>
    <xdr:pic>
      <xdr:nvPicPr>
        <xdr:cNvPr id="5" name="Picture 4">
          <a:extLst>
            <a:ext uri="{FF2B5EF4-FFF2-40B4-BE49-F238E27FC236}">
              <a16:creationId xmlns:a16="http://schemas.microsoft.com/office/drawing/2014/main" id="{DD2ABF8B-B22E-4241-BA73-28473176F4A8}"/>
            </a:ext>
          </a:extLst>
        </xdr:cNvPr>
        <xdr:cNvPicPr>
          <a:picLocks noChangeAspect="1"/>
        </xdr:cNvPicPr>
      </xdr:nvPicPr>
      <xdr:blipFill rotWithShape="1">
        <a:blip xmlns:r="http://schemas.openxmlformats.org/officeDocument/2006/relationships" r:embed="rId18"/>
        <a:srcRect l="5304" t="47383" r="44478" b="41682"/>
        <a:stretch/>
      </xdr:blipFill>
      <xdr:spPr>
        <a:xfrm>
          <a:off x="6867100" y="926162"/>
          <a:ext cx="1360171" cy="276142"/>
        </a:xfrm>
        <a:prstGeom prst="rect">
          <a:avLst/>
        </a:prstGeom>
      </xdr:spPr>
    </xdr:pic>
    <xdr:clientData/>
  </xdr:twoCellAnchor>
  <xdr:twoCellAnchor editAs="oneCell">
    <xdr:from>
      <xdr:col>43</xdr:col>
      <xdr:colOff>217585</xdr:colOff>
      <xdr:row>4</xdr:row>
      <xdr:rowOff>116568</xdr:rowOff>
    </xdr:from>
    <xdr:to>
      <xdr:col>49</xdr:col>
      <xdr:colOff>134526</xdr:colOff>
      <xdr:row>6</xdr:row>
      <xdr:rowOff>95250</xdr:rowOff>
    </xdr:to>
    <xdr:pic>
      <xdr:nvPicPr>
        <xdr:cNvPr id="8" name="Picture 7">
          <a:extLst>
            <a:ext uri="{FF2B5EF4-FFF2-40B4-BE49-F238E27FC236}">
              <a16:creationId xmlns:a16="http://schemas.microsoft.com/office/drawing/2014/main" id="{ECAA1429-79D5-441E-BDEA-7A1302AF9191}"/>
            </a:ext>
          </a:extLst>
        </xdr:cNvPr>
        <xdr:cNvPicPr>
          <a:picLocks noChangeAspect="1"/>
        </xdr:cNvPicPr>
      </xdr:nvPicPr>
      <xdr:blipFill rotWithShape="1">
        <a:blip xmlns:r="http://schemas.openxmlformats.org/officeDocument/2006/relationships" r:embed="rId19"/>
        <a:srcRect l="7798" t="48571" r="45060" b="41310"/>
        <a:stretch/>
      </xdr:blipFill>
      <xdr:spPr>
        <a:xfrm>
          <a:off x="10695085" y="907143"/>
          <a:ext cx="1393316" cy="321582"/>
        </a:xfrm>
        <a:prstGeom prst="rect">
          <a:avLst/>
        </a:prstGeom>
      </xdr:spPr>
    </xdr:pic>
    <xdr:clientData/>
  </xdr:twoCellAnchor>
  <xdr:twoCellAnchor>
    <xdr:from>
      <xdr:col>30</xdr:col>
      <xdr:colOff>223837</xdr:colOff>
      <xdr:row>43</xdr:row>
      <xdr:rowOff>22776</xdr:rowOff>
    </xdr:from>
    <xdr:to>
      <xdr:col>45</xdr:col>
      <xdr:colOff>166687</xdr:colOff>
      <xdr:row>44</xdr:row>
      <xdr:rowOff>33337</xdr:rowOff>
    </xdr:to>
    <xdr:sp macro="" textlink="">
      <xdr:nvSpPr>
        <xdr:cNvPr id="119" name="TextBox 118">
          <a:extLst>
            <a:ext uri="{FF2B5EF4-FFF2-40B4-BE49-F238E27FC236}">
              <a16:creationId xmlns:a16="http://schemas.microsoft.com/office/drawing/2014/main" id="{94CB5A7E-5849-4182-929C-97CEE093CC27}"/>
            </a:ext>
          </a:extLst>
        </xdr:cNvPr>
        <xdr:cNvSpPr txBox="1"/>
      </xdr:nvSpPr>
      <xdr:spPr>
        <a:xfrm>
          <a:off x="7477125" y="7471326"/>
          <a:ext cx="3657600" cy="2010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1100" b="1" baseline="0">
              <a:latin typeface="Arial" panose="020B0604020202020204" pitchFamily="34" charset="0"/>
              <a:cs typeface="Arial" panose="020B0604020202020204" pitchFamily="34" charset="0"/>
            </a:rPr>
            <a:t>Guidance Information for Key Performance Indicators</a:t>
          </a:r>
        </a:p>
      </xdr:txBody>
    </xdr:sp>
    <xdr:clientData/>
  </xdr:twoCellAnchor>
  <xdr:twoCellAnchor editAs="oneCell">
    <xdr:from>
      <xdr:col>1</xdr:col>
      <xdr:colOff>33132</xdr:colOff>
      <xdr:row>1</xdr:row>
      <xdr:rowOff>8283</xdr:rowOff>
    </xdr:from>
    <xdr:to>
      <xdr:col>3</xdr:col>
      <xdr:colOff>16234</xdr:colOff>
      <xdr:row>2</xdr:row>
      <xdr:rowOff>245275</xdr:rowOff>
    </xdr:to>
    <xdr:pic>
      <xdr:nvPicPr>
        <xdr:cNvPr id="134" name="Picture 133">
          <a:extLst>
            <a:ext uri="{FF2B5EF4-FFF2-40B4-BE49-F238E27FC236}">
              <a16:creationId xmlns:a16="http://schemas.microsoft.com/office/drawing/2014/main" id="{588F3A28-C69A-4857-B8CF-95A05FD8EAE1}"/>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07675" y="91109"/>
          <a:ext cx="468630" cy="486133"/>
        </a:xfrm>
        <a:prstGeom prst="rect">
          <a:avLst/>
        </a:prstGeom>
      </xdr:spPr>
    </xdr:pic>
    <xdr:clientData/>
  </xdr:twoCellAnchor>
  <xdr:twoCellAnchor editAs="oneCell">
    <xdr:from>
      <xdr:col>23</xdr:col>
      <xdr:colOff>1</xdr:colOff>
      <xdr:row>43</xdr:row>
      <xdr:rowOff>180975</xdr:rowOff>
    </xdr:from>
    <xdr:to>
      <xdr:col>53</xdr:col>
      <xdr:colOff>28576</xdr:colOff>
      <xdr:row>53</xdr:row>
      <xdr:rowOff>16192</xdr:rowOff>
    </xdr:to>
    <xdr:pic>
      <xdr:nvPicPr>
        <xdr:cNvPr id="7" name="Picture 6">
          <a:extLst>
            <a:ext uri="{FF2B5EF4-FFF2-40B4-BE49-F238E27FC236}">
              <a16:creationId xmlns:a16="http://schemas.microsoft.com/office/drawing/2014/main" id="{2204645D-5511-4B87-A4BB-673A46C82C62}"/>
            </a:ext>
          </a:extLst>
        </xdr:cNvPr>
        <xdr:cNvPicPr>
          <a:picLocks noChangeAspect="1"/>
        </xdr:cNvPicPr>
      </xdr:nvPicPr>
      <xdr:blipFill>
        <a:blip xmlns:r="http://schemas.openxmlformats.org/officeDocument/2006/relationships" r:embed="rId21"/>
        <a:stretch>
          <a:fillRect/>
        </a:stretch>
      </xdr:blipFill>
      <xdr:spPr>
        <a:xfrm>
          <a:off x="5524501" y="7629525"/>
          <a:ext cx="7505700" cy="1647825"/>
        </a:xfrm>
        <a:prstGeom prst="rect">
          <a:avLst/>
        </a:prstGeom>
      </xdr:spPr>
    </xdr:pic>
    <xdr:clientData/>
  </xdr:twoCellAnchor>
  <xdr:twoCellAnchor>
    <xdr:from>
      <xdr:col>22</xdr:col>
      <xdr:colOff>185329</xdr:colOff>
      <xdr:row>31</xdr:row>
      <xdr:rowOff>163694</xdr:rowOff>
    </xdr:from>
    <xdr:to>
      <xdr:col>30</xdr:col>
      <xdr:colOff>83820</xdr:colOff>
      <xdr:row>42</xdr:row>
      <xdr:rowOff>0</xdr:rowOff>
    </xdr:to>
    <xdr:cxnSp macro="">
      <xdr:nvCxnSpPr>
        <xdr:cNvPr id="20" name="Connector: Elbow 19">
          <a:extLst>
            <a:ext uri="{FF2B5EF4-FFF2-40B4-BE49-F238E27FC236}">
              <a16:creationId xmlns:a16="http://schemas.microsoft.com/office/drawing/2014/main" id="{A4C98E67-E11D-4D1D-B80A-9CAFDDF60899}"/>
            </a:ext>
          </a:extLst>
        </xdr:cNvPr>
        <xdr:cNvCxnSpPr/>
      </xdr:nvCxnSpPr>
      <xdr:spPr bwMode="auto">
        <a:xfrm>
          <a:off x="5462179" y="5650094"/>
          <a:ext cx="1879691" cy="1665106"/>
        </a:xfrm>
        <a:prstGeom prst="bentConnector3">
          <a:avLst>
            <a:gd name="adj1" fmla="val 50000"/>
          </a:avLst>
        </a:prstGeom>
        <a:solidFill>
          <a:srgbClr val="3366FF"/>
        </a:solidFill>
        <a:ln w="12700" cap="flat" cmpd="sng" algn="ctr">
          <a:solidFill>
            <a:srgbClr val="7F7F7F"/>
          </a:solidFill>
          <a:prstDash val="solid"/>
          <a:round/>
          <a:headEnd type="none" w="med" len="med"/>
          <a:tailEnd type="none" w="med" len="med"/>
        </a:ln>
        <a:effectLst/>
      </xdr:spPr>
    </xdr:cxnSp>
    <xdr:clientData/>
  </xdr:twoCellAnchor>
  <xdr:twoCellAnchor editAs="oneCell">
    <xdr:from>
      <xdr:col>0</xdr:col>
      <xdr:colOff>48304</xdr:colOff>
      <xdr:row>53</xdr:row>
      <xdr:rowOff>48058</xdr:rowOff>
    </xdr:from>
    <xdr:to>
      <xdr:col>54</xdr:col>
      <xdr:colOff>0</xdr:colOff>
      <xdr:row>95</xdr:row>
      <xdr:rowOff>154440</xdr:rowOff>
    </xdr:to>
    <xdr:pic>
      <xdr:nvPicPr>
        <xdr:cNvPr id="115" name="Picture 114">
          <a:extLst>
            <a:ext uri="{FF2B5EF4-FFF2-40B4-BE49-F238E27FC236}">
              <a16:creationId xmlns:a16="http://schemas.microsoft.com/office/drawing/2014/main" id="{8577A5A9-FD0E-4102-AB58-98EECC489F1D}"/>
            </a:ext>
          </a:extLst>
        </xdr:cNvPr>
        <xdr:cNvPicPr>
          <a:picLocks noChangeAspect="1" noChangeArrowheads="1"/>
        </xdr:cNvPicPr>
      </xdr:nvPicPr>
      <xdr:blipFill rotWithShape="1">
        <a:blip xmlns:r="http://schemas.openxmlformats.org/officeDocument/2006/relationships" r:embed="rId22" cstate="print">
          <a:extLst>
            <a:ext uri="{28A0092B-C50C-407E-A947-70E740481C1C}">
              <a14:useLocalDpi xmlns:a14="http://schemas.microsoft.com/office/drawing/2010/main" val="0"/>
            </a:ext>
          </a:extLst>
        </a:blip>
        <a:srcRect l="17878" t="-318" r="18022" b="5346"/>
        <a:stretch/>
      </xdr:blipFill>
      <xdr:spPr bwMode="auto">
        <a:xfrm>
          <a:off x="48304" y="9315883"/>
          <a:ext cx="13191446" cy="7526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3000377</xdr:colOff>
      <xdr:row>1</xdr:row>
      <xdr:rowOff>9799</xdr:rowOff>
    </xdr:from>
    <xdr:to>
      <xdr:col>7</xdr:col>
      <xdr:colOff>4395788</xdr:colOff>
      <xdr:row>1</xdr:row>
      <xdr:rowOff>245570</xdr:rowOff>
    </xdr:to>
    <xdr:sp macro="" textlink="">
      <xdr:nvSpPr>
        <xdr:cNvPr id="7" name="Text Box 706">
          <a:extLst>
            <a:ext uri="{FF2B5EF4-FFF2-40B4-BE49-F238E27FC236}">
              <a16:creationId xmlns:a16="http://schemas.microsoft.com/office/drawing/2014/main" id="{00000000-0008-0000-1800-000007000000}"/>
            </a:ext>
          </a:extLst>
        </xdr:cNvPr>
        <xdr:cNvSpPr txBox="1">
          <a:spLocks noChangeArrowheads="1"/>
        </xdr:cNvSpPr>
      </xdr:nvSpPr>
      <xdr:spPr bwMode="auto">
        <a:xfrm>
          <a:off x="10339390" y="100287"/>
          <a:ext cx="1652586" cy="235771"/>
        </a:xfrm>
        <a:prstGeom prst="rect">
          <a:avLst/>
        </a:prstGeom>
        <a:noFill/>
        <a:ln w="12700" algn="ctr">
          <a:noFill/>
          <a:miter lim="800000"/>
          <a:headEnd/>
          <a:tailEnd/>
        </a:ln>
        <a:effectLst/>
      </xdr:spPr>
      <xdr:txBody>
        <a:bodyPr vertOverflow="clip" wrap="square" lIns="27432" tIns="22860" rIns="0" bIns="0" anchor="t" upright="1"/>
        <a:lstStyle/>
        <a:p>
          <a:pPr algn="r" rtl="0"/>
          <a:r>
            <a:rPr lang="en-US" sz="1000" b="0" i="0" baseline="0">
              <a:solidFill>
                <a:schemeClr val="bg1"/>
              </a:solidFill>
              <a:effectLst/>
              <a:latin typeface="Arial" panose="020B0604020202020204" pitchFamily="34" charset="0"/>
              <a:ea typeface="+mn-ea"/>
              <a:cs typeface="Arial" panose="020B0604020202020204" pitchFamily="34" charset="0"/>
            </a:rPr>
            <a:t> FWAS v6.1</a:t>
          </a:r>
          <a:endParaRPr lang="en-US" sz="1000">
            <a:solidFill>
              <a:schemeClr val="bg1"/>
            </a:solidFill>
            <a:effectLst/>
            <a:latin typeface="Arial" panose="020B0604020202020204" pitchFamily="34" charset="0"/>
            <a:cs typeface="Arial" panose="020B0604020202020204" pitchFamily="34" charset="0"/>
          </a:endParaRPr>
        </a:p>
      </xdr:txBody>
    </xdr:sp>
    <xdr:clientData/>
  </xdr:twoCellAnchor>
  <xdr:twoCellAnchor>
    <xdr:from>
      <xdr:col>7</xdr:col>
      <xdr:colOff>2433204</xdr:colOff>
      <xdr:row>1</xdr:row>
      <xdr:rowOff>165001</xdr:rowOff>
    </xdr:from>
    <xdr:to>
      <xdr:col>7</xdr:col>
      <xdr:colOff>4397950</xdr:colOff>
      <xdr:row>2</xdr:row>
      <xdr:rowOff>60612</xdr:rowOff>
    </xdr:to>
    <xdr:sp macro="" textlink="">
      <xdr:nvSpPr>
        <xdr:cNvPr id="5" name="Text Box 474">
          <a:extLst>
            <a:ext uri="{FF2B5EF4-FFF2-40B4-BE49-F238E27FC236}">
              <a16:creationId xmlns:a16="http://schemas.microsoft.com/office/drawing/2014/main" id="{00000000-0008-0000-1800-000005000000}"/>
            </a:ext>
          </a:extLst>
        </xdr:cNvPr>
        <xdr:cNvSpPr txBox="1">
          <a:spLocks noChangeArrowheads="1"/>
        </xdr:cNvSpPr>
      </xdr:nvSpPr>
      <xdr:spPr bwMode="auto">
        <a:xfrm>
          <a:off x="9282545" y="251592"/>
          <a:ext cx="1964746" cy="43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22860" anchor="ctr"/>
        <a:lstStyle/>
        <a:p>
          <a:pPr algn="r" rtl="0">
            <a:defRPr sz="1000"/>
          </a:pPr>
          <a:r>
            <a:rPr lang="en-US" sz="800" b="0" i="0" u="none" strike="noStrike" baseline="0">
              <a:solidFill>
                <a:srgbClr val="FFFFFF"/>
              </a:solidFill>
              <a:latin typeface="Arial"/>
              <a:cs typeface="Arial"/>
            </a:rPr>
            <a:t>American Water Works Association.</a:t>
          </a:r>
        </a:p>
        <a:p>
          <a:pPr algn="r" rtl="0">
            <a:defRPr sz="1000"/>
          </a:pPr>
          <a:r>
            <a:rPr kumimoji="0" lang="en-US" sz="800" b="0" i="0" u="none" strike="noStrike" kern="0" cap="none" spc="0" normalizeH="0" baseline="0" noProof="0">
              <a:ln>
                <a:noFill/>
              </a:ln>
              <a:solidFill>
                <a:srgbClr val="FFFFFF"/>
              </a:solidFill>
              <a:effectLst/>
              <a:uLnTx/>
              <a:uFillTx/>
              <a:latin typeface="Arial"/>
              <a:ea typeface="+mn-ea"/>
              <a:cs typeface="Arial"/>
            </a:rPr>
            <a:t>Copyright © 2025, </a:t>
          </a:r>
          <a:r>
            <a:rPr lang="en-US" sz="800" b="0" i="0" u="none" strike="noStrike" baseline="0">
              <a:solidFill>
                <a:srgbClr val="FFFFFF"/>
              </a:solidFill>
              <a:latin typeface="Arial"/>
              <a:cs typeface="Arial"/>
            </a:rPr>
            <a:t>All Rights Reserved.</a:t>
          </a:r>
          <a:endParaRPr lang="en-US"/>
        </a:p>
      </xdr:txBody>
    </xdr:sp>
    <xdr:clientData/>
  </xdr:twoCellAnchor>
  <xdr:twoCellAnchor editAs="oneCell">
    <xdr:from>
      <xdr:col>1</xdr:col>
      <xdr:colOff>76200</xdr:colOff>
      <xdr:row>1</xdr:row>
      <xdr:rowOff>28575</xdr:rowOff>
    </xdr:from>
    <xdr:to>
      <xdr:col>1</xdr:col>
      <xdr:colOff>548640</xdr:colOff>
      <xdr:row>1</xdr:row>
      <xdr:rowOff>510898</xdr:rowOff>
    </xdr:to>
    <xdr:pic>
      <xdr:nvPicPr>
        <xdr:cNvPr id="10" name="Picture 9">
          <a:extLst>
            <a:ext uri="{FF2B5EF4-FFF2-40B4-BE49-F238E27FC236}">
              <a16:creationId xmlns:a16="http://schemas.microsoft.com/office/drawing/2014/main" id="{5E968C21-E92C-410E-9774-08AC7CEB0E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123825"/>
          <a:ext cx="468630" cy="48613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12</xdr:col>
      <xdr:colOff>53340</xdr:colOff>
      <xdr:row>121</xdr:row>
      <xdr:rowOff>114301</xdr:rowOff>
    </xdr:from>
    <xdr:ext cx="1826494" cy="800100"/>
    <xdr:pic>
      <xdr:nvPicPr>
        <xdr:cNvPr id="2" name="Picture 1">
          <a:extLst>
            <a:ext uri="{FF2B5EF4-FFF2-40B4-BE49-F238E27FC236}">
              <a16:creationId xmlns:a16="http://schemas.microsoft.com/office/drawing/2014/main" id="{394CCF07-7952-4F10-8C57-4CE2D236CD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21050" y="18992851"/>
          <a:ext cx="1826494" cy="80010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6</xdr:col>
      <xdr:colOff>2929423</xdr:colOff>
      <xdr:row>2</xdr:row>
      <xdr:rowOff>36779</xdr:rowOff>
    </xdr:from>
    <xdr:to>
      <xdr:col>7</xdr:col>
      <xdr:colOff>1231322</xdr:colOff>
      <xdr:row>4</xdr:row>
      <xdr:rowOff>48</xdr:rowOff>
    </xdr:to>
    <xdr:sp macro="" textlink="">
      <xdr:nvSpPr>
        <xdr:cNvPr id="9" name="Text Box 706">
          <a:extLst>
            <a:ext uri="{FF2B5EF4-FFF2-40B4-BE49-F238E27FC236}">
              <a16:creationId xmlns:a16="http://schemas.microsoft.com/office/drawing/2014/main" id="{00000000-0008-0000-1B00-000009000000}"/>
            </a:ext>
          </a:extLst>
        </xdr:cNvPr>
        <xdr:cNvSpPr txBox="1">
          <a:spLocks noChangeArrowheads="1"/>
        </xdr:cNvSpPr>
      </xdr:nvSpPr>
      <xdr:spPr bwMode="auto">
        <a:xfrm>
          <a:off x="10339873" y="81229"/>
          <a:ext cx="1508649" cy="242669"/>
        </a:xfrm>
        <a:prstGeom prst="rect">
          <a:avLst/>
        </a:prstGeom>
        <a:noFill/>
        <a:ln w="12700" algn="ctr">
          <a:noFill/>
          <a:miter lim="800000"/>
          <a:headEnd/>
          <a:tailEnd/>
        </a:ln>
        <a:effectLst/>
      </xdr:spPr>
      <xdr:txBody>
        <a:bodyPr vertOverflow="clip" wrap="square" lIns="27432" tIns="22860" rIns="0" bIns="0" anchor="t" upright="1"/>
        <a:lstStyle/>
        <a:p>
          <a:pPr algn="r" rtl="0"/>
          <a:r>
            <a:rPr lang="en-US" sz="1000" b="0" i="0" baseline="0">
              <a:solidFill>
                <a:schemeClr val="bg1"/>
              </a:solidFill>
              <a:effectLst/>
              <a:latin typeface="Arial" panose="020B0604020202020204" pitchFamily="34" charset="0"/>
              <a:ea typeface="+mn-ea"/>
              <a:cs typeface="Arial" panose="020B0604020202020204" pitchFamily="34" charset="0"/>
            </a:rPr>
            <a:t> FWAS v6.1</a:t>
          </a:r>
          <a:endParaRPr lang="en-US" sz="1000">
            <a:solidFill>
              <a:schemeClr val="bg1"/>
            </a:solidFill>
            <a:effectLst/>
            <a:latin typeface="Arial" panose="020B0604020202020204" pitchFamily="34" charset="0"/>
            <a:cs typeface="Arial" panose="020B0604020202020204" pitchFamily="34" charset="0"/>
          </a:endParaRPr>
        </a:p>
      </xdr:txBody>
    </xdr:sp>
    <xdr:clientData/>
  </xdr:twoCellAnchor>
  <xdr:twoCellAnchor>
    <xdr:from>
      <xdr:col>6</xdr:col>
      <xdr:colOff>2057399</xdr:colOff>
      <xdr:row>2</xdr:row>
      <xdr:rowOff>195443</xdr:rowOff>
    </xdr:from>
    <xdr:to>
      <xdr:col>7</xdr:col>
      <xdr:colOff>1265397</xdr:colOff>
      <xdr:row>5</xdr:row>
      <xdr:rowOff>48881</xdr:rowOff>
    </xdr:to>
    <xdr:sp macro="" textlink="">
      <xdr:nvSpPr>
        <xdr:cNvPr id="10" name="Text Box 474">
          <a:extLst>
            <a:ext uri="{FF2B5EF4-FFF2-40B4-BE49-F238E27FC236}">
              <a16:creationId xmlns:a16="http://schemas.microsoft.com/office/drawing/2014/main" id="{00000000-0008-0000-1B00-00000A000000}"/>
            </a:ext>
          </a:extLst>
        </xdr:cNvPr>
        <xdr:cNvSpPr txBox="1">
          <a:spLocks noChangeArrowheads="1"/>
        </xdr:cNvSpPr>
      </xdr:nvSpPr>
      <xdr:spPr bwMode="auto">
        <a:xfrm>
          <a:off x="9530194" y="247398"/>
          <a:ext cx="2074158" cy="355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22860" anchor="ctr"/>
        <a:lstStyle/>
        <a:p>
          <a:pPr algn="r" rtl="0">
            <a:defRPr sz="1000"/>
          </a:pPr>
          <a:r>
            <a:rPr lang="en-US" sz="800" b="0" i="0" u="none" strike="noStrike" baseline="0">
              <a:solidFill>
                <a:srgbClr val="FFFFFF"/>
              </a:solidFill>
              <a:latin typeface="Arial"/>
              <a:cs typeface="Arial"/>
            </a:rPr>
            <a:t>American Water Works Association.</a:t>
          </a:r>
        </a:p>
        <a:p>
          <a:pPr algn="r" rtl="0">
            <a:defRPr sz="1000"/>
          </a:pPr>
          <a:r>
            <a:rPr kumimoji="0" lang="en-US" sz="800" b="0" i="0" u="none" strike="noStrike" kern="0" cap="none" spc="0" normalizeH="0" baseline="0" noProof="0">
              <a:ln>
                <a:noFill/>
              </a:ln>
              <a:solidFill>
                <a:srgbClr val="FFFFFF"/>
              </a:solidFill>
              <a:effectLst/>
              <a:uLnTx/>
              <a:uFillTx/>
              <a:latin typeface="Arial"/>
              <a:ea typeface="+mn-ea"/>
              <a:cs typeface="Arial"/>
            </a:rPr>
            <a:t>Copyright © 2025, </a:t>
          </a:r>
          <a:r>
            <a:rPr lang="en-US" sz="800" b="0" i="0" u="none" strike="noStrike" baseline="0">
              <a:solidFill>
                <a:srgbClr val="FFFFFF"/>
              </a:solidFill>
              <a:latin typeface="Arial"/>
              <a:cs typeface="Arial"/>
            </a:rPr>
            <a:t>All Rights Reserved.</a:t>
          </a:r>
          <a:endParaRPr lang="en-US"/>
        </a:p>
      </xdr:txBody>
    </xdr:sp>
    <xdr:clientData/>
  </xdr:twoCellAnchor>
  <xdr:twoCellAnchor editAs="oneCell">
    <xdr:from>
      <xdr:col>1</xdr:col>
      <xdr:colOff>77932</xdr:colOff>
      <xdr:row>5</xdr:row>
      <xdr:rowOff>25977</xdr:rowOff>
    </xdr:from>
    <xdr:to>
      <xdr:col>1</xdr:col>
      <xdr:colOff>551324</xdr:colOff>
      <xdr:row>7</xdr:row>
      <xdr:rowOff>66599</xdr:rowOff>
    </xdr:to>
    <xdr:pic>
      <xdr:nvPicPr>
        <xdr:cNvPr id="7" name="Picture 6">
          <a:extLst>
            <a:ext uri="{FF2B5EF4-FFF2-40B4-BE49-F238E27FC236}">
              <a16:creationId xmlns:a16="http://schemas.microsoft.com/office/drawing/2014/main" id="{67321835-0C63-410C-9997-7F0840EBC4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205" y="580159"/>
          <a:ext cx="468630" cy="49089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158147</xdr:colOff>
      <xdr:row>0</xdr:row>
      <xdr:rowOff>62778</xdr:rowOff>
    </xdr:from>
    <xdr:to>
      <xdr:col>5</xdr:col>
      <xdr:colOff>1226504</xdr:colOff>
      <xdr:row>0</xdr:row>
      <xdr:rowOff>283171</xdr:rowOff>
    </xdr:to>
    <xdr:sp macro="" textlink="">
      <xdr:nvSpPr>
        <xdr:cNvPr id="2" name="Text Box 706">
          <a:extLst>
            <a:ext uri="{FF2B5EF4-FFF2-40B4-BE49-F238E27FC236}">
              <a16:creationId xmlns:a16="http://schemas.microsoft.com/office/drawing/2014/main" id="{A94CFF82-AFC7-49AD-B03F-99CD86F09186}"/>
            </a:ext>
          </a:extLst>
        </xdr:cNvPr>
        <xdr:cNvSpPr txBox="1">
          <a:spLocks noChangeArrowheads="1"/>
        </xdr:cNvSpPr>
      </xdr:nvSpPr>
      <xdr:spPr bwMode="auto">
        <a:xfrm>
          <a:off x="9382965" y="62778"/>
          <a:ext cx="1068357" cy="220393"/>
        </a:xfrm>
        <a:prstGeom prst="rect">
          <a:avLst/>
        </a:prstGeom>
        <a:noFill/>
        <a:ln w="12700" algn="ctr">
          <a:noFill/>
          <a:miter lim="800000"/>
          <a:headEnd/>
          <a:tailEnd/>
        </a:ln>
        <a:effectLst/>
      </xdr:spPr>
      <xdr:txBody>
        <a:bodyPr vertOverflow="clip" wrap="square" lIns="27432" tIns="22860" rIns="0" bIns="0" anchor="t" upright="1"/>
        <a:lstStyle/>
        <a:p>
          <a:pPr algn="r" rtl="0">
            <a:defRPr sz="1000"/>
          </a:pPr>
          <a:r>
            <a:rPr lang="en-US" sz="900" b="0" i="0" u="none" strike="noStrike" baseline="0">
              <a:solidFill>
                <a:srgbClr val="FFFFFF"/>
              </a:solidFill>
              <a:latin typeface="Arial"/>
              <a:cs typeface="Arial"/>
            </a:rPr>
            <a:t> FWAS v6.1</a:t>
          </a:r>
          <a:endParaRPr lang="en-US" sz="1050"/>
        </a:p>
      </xdr:txBody>
    </xdr:sp>
    <xdr:clientData/>
  </xdr:twoCellAnchor>
  <xdr:twoCellAnchor>
    <xdr:from>
      <xdr:col>4</xdr:col>
      <xdr:colOff>3320205</xdr:colOff>
      <xdr:row>0</xdr:row>
      <xdr:rowOff>238038</xdr:rowOff>
    </xdr:from>
    <xdr:to>
      <xdr:col>6</xdr:col>
      <xdr:colOff>22352</xdr:colOff>
      <xdr:row>0</xdr:row>
      <xdr:rowOff>535218</xdr:rowOff>
    </xdr:to>
    <xdr:sp macro="" textlink="">
      <xdr:nvSpPr>
        <xdr:cNvPr id="3" name="Text Box 474">
          <a:extLst>
            <a:ext uri="{FF2B5EF4-FFF2-40B4-BE49-F238E27FC236}">
              <a16:creationId xmlns:a16="http://schemas.microsoft.com/office/drawing/2014/main" id="{CDA2820A-BFAE-4883-A7A7-BB195A6B0552}"/>
            </a:ext>
          </a:extLst>
        </xdr:cNvPr>
        <xdr:cNvSpPr txBox="1">
          <a:spLocks noChangeArrowheads="1"/>
        </xdr:cNvSpPr>
      </xdr:nvSpPr>
      <xdr:spPr bwMode="auto">
        <a:xfrm>
          <a:off x="7933877" y="238038"/>
          <a:ext cx="1926014"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22860" anchor="ctr"/>
        <a:lstStyle/>
        <a:p>
          <a:pPr algn="r" rtl="0">
            <a:defRPr sz="1000"/>
          </a:pPr>
          <a:r>
            <a:rPr lang="en-US" sz="800" b="0" i="0" u="none" strike="noStrike" baseline="0">
              <a:solidFill>
                <a:srgbClr val="FFFFFF"/>
              </a:solidFill>
              <a:latin typeface="Arial"/>
              <a:cs typeface="Arial"/>
            </a:rPr>
            <a:t>American Water Works Association.</a:t>
          </a:r>
        </a:p>
        <a:p>
          <a:pPr algn="r" rtl="0">
            <a:defRPr sz="1000"/>
          </a:pPr>
          <a:r>
            <a:rPr kumimoji="0" lang="en-US" sz="800" b="0" i="0" u="none" strike="noStrike" kern="0" cap="none" spc="0" normalizeH="0" baseline="0" noProof="0">
              <a:ln>
                <a:noFill/>
              </a:ln>
              <a:solidFill>
                <a:srgbClr val="FFFFFF"/>
              </a:solidFill>
              <a:effectLst/>
              <a:uLnTx/>
              <a:uFillTx/>
              <a:latin typeface="Arial"/>
              <a:ea typeface="+mn-ea"/>
              <a:cs typeface="Arial"/>
            </a:rPr>
            <a:t>Copyright © 2025, </a:t>
          </a:r>
          <a:r>
            <a:rPr lang="en-US" sz="800" b="0" i="0" u="none" strike="noStrike" baseline="0">
              <a:solidFill>
                <a:srgbClr val="FFFFFF"/>
              </a:solidFill>
              <a:latin typeface="Arial"/>
              <a:cs typeface="Arial"/>
            </a:rPr>
            <a:t>All Rights Reserved.</a:t>
          </a:r>
          <a:endParaRPr lang="en-US"/>
        </a:p>
      </xdr:txBody>
    </xdr:sp>
    <xdr:clientData/>
  </xdr:twoCellAnchor>
  <xdr:twoCellAnchor editAs="oneCell">
    <xdr:from>
      <xdr:col>0</xdr:col>
      <xdr:colOff>60613</xdr:colOff>
      <xdr:row>0</xdr:row>
      <xdr:rowOff>25977</xdr:rowOff>
    </xdr:from>
    <xdr:to>
      <xdr:col>1</xdr:col>
      <xdr:colOff>459591</xdr:colOff>
      <xdr:row>0</xdr:row>
      <xdr:rowOff>476250</xdr:rowOff>
    </xdr:to>
    <xdr:pic>
      <xdr:nvPicPr>
        <xdr:cNvPr id="4" name="Picture 3">
          <a:extLst>
            <a:ext uri="{FF2B5EF4-FFF2-40B4-BE49-F238E27FC236}">
              <a16:creationId xmlns:a16="http://schemas.microsoft.com/office/drawing/2014/main" id="{2E6A082F-3513-45DB-96BE-ABB8AADDEC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338" y="197427"/>
          <a:ext cx="473392" cy="450273"/>
        </a:xfrm>
        <a:prstGeom prst="rect">
          <a:avLst/>
        </a:prstGeom>
      </xdr:spPr>
    </xdr:pic>
    <xdr:clientData/>
  </xdr:twoCellAnchor>
  <xdr:twoCellAnchor>
    <xdr:from>
      <xdr:col>0</xdr:col>
      <xdr:colOff>73025</xdr:colOff>
      <xdr:row>18</xdr:row>
      <xdr:rowOff>114299</xdr:rowOff>
    </xdr:from>
    <xdr:to>
      <xdr:col>6</xdr:col>
      <xdr:colOff>4704</xdr:colOff>
      <xdr:row>36</xdr:row>
      <xdr:rowOff>2380</xdr:rowOff>
    </xdr:to>
    <xdr:graphicFrame macro="">
      <xdr:nvGraphicFramePr>
        <xdr:cNvPr id="7" name="Chart 6">
          <a:extLst>
            <a:ext uri="{FF2B5EF4-FFF2-40B4-BE49-F238E27FC236}">
              <a16:creationId xmlns:a16="http://schemas.microsoft.com/office/drawing/2014/main" id="{BB5588E7-EA15-659B-4F32-AC6CAC0E68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188595</xdr:colOff>
      <xdr:row>19</xdr:row>
      <xdr:rowOff>30480</xdr:rowOff>
    </xdr:from>
    <xdr:to>
      <xdr:col>1</xdr:col>
      <xdr:colOff>979170</xdr:colOff>
      <xdr:row>20</xdr:row>
      <xdr:rowOff>150495</xdr:rowOff>
    </xdr:to>
    <xdr:sp macro="" textlink="$M$9">
      <xdr:nvSpPr>
        <xdr:cNvPr id="8" name="TextBox 7">
          <a:extLst>
            <a:ext uri="{FF2B5EF4-FFF2-40B4-BE49-F238E27FC236}">
              <a16:creationId xmlns:a16="http://schemas.microsoft.com/office/drawing/2014/main" id="{F3B332AF-2974-0030-DBEA-A6790AD85026}"/>
            </a:ext>
          </a:extLst>
        </xdr:cNvPr>
        <xdr:cNvSpPr txBox="1"/>
      </xdr:nvSpPr>
      <xdr:spPr>
        <a:xfrm>
          <a:off x="333375" y="3977640"/>
          <a:ext cx="790575" cy="2876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27FB998-7C40-44D0-B11E-D744B435A7B3}" type="TxLink">
            <a:rPr lang="en-US" sz="1100" b="1" i="0" u="none" strike="noStrike">
              <a:solidFill>
                <a:schemeClr val="tx1">
                  <a:lumMod val="65000"/>
                  <a:lumOff val="35000"/>
                </a:schemeClr>
              </a:solidFill>
              <a:latin typeface="+mn-lt"/>
              <a:cs typeface="Arial"/>
            </a:rPr>
            <a:pPr/>
            <a:t> </a:t>
          </a:fld>
          <a:endParaRPr lang="en-US" sz="1400" b="1">
            <a:solidFill>
              <a:schemeClr val="tx1">
                <a:lumMod val="65000"/>
                <a:lumOff val="35000"/>
              </a:schemeClr>
            </a:solidFill>
            <a:latin typeface="+mn-lt"/>
          </a:endParaRPr>
        </a:p>
      </xdr:txBody>
    </xdr:sp>
    <xdr:clientData/>
  </xdr:twoCellAnchor>
  <xdr:twoCellAnchor>
    <xdr:from>
      <xdr:col>1</xdr:col>
      <xdr:colOff>43294</xdr:colOff>
      <xdr:row>4</xdr:row>
      <xdr:rowOff>0</xdr:rowOff>
    </xdr:from>
    <xdr:to>
      <xdr:col>1</xdr:col>
      <xdr:colOff>718704</xdr:colOff>
      <xdr:row>5</xdr:row>
      <xdr:rowOff>8659</xdr:rowOff>
    </xdr:to>
    <xdr:sp macro="" textlink="">
      <xdr:nvSpPr>
        <xdr:cNvPr id="5" name="TextBox 4">
          <a:hlinkClick xmlns:r="http://schemas.openxmlformats.org/officeDocument/2006/relationships" r:id="rId3"/>
          <a:extLst>
            <a:ext uri="{FF2B5EF4-FFF2-40B4-BE49-F238E27FC236}">
              <a16:creationId xmlns:a16="http://schemas.microsoft.com/office/drawing/2014/main" id="{67EDDF13-00D2-4004-733C-DFE1A45FBC49}"/>
            </a:ext>
          </a:extLst>
        </xdr:cNvPr>
        <xdr:cNvSpPr txBox="1"/>
      </xdr:nvSpPr>
      <xdr:spPr>
        <a:xfrm>
          <a:off x="190499" y="1082386"/>
          <a:ext cx="675410" cy="199159"/>
        </a:xfrm>
        <a:prstGeom prst="rect">
          <a:avLst/>
        </a:prstGeom>
        <a:solidFill>
          <a:srgbClr val="DCE6F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900">
              <a:latin typeface="Arial" panose="020B0604020202020204" pitchFamily="34" charset="0"/>
              <a:cs typeface="Arial" panose="020B0604020202020204" pitchFamily="34" charset="0"/>
            </a:rPr>
            <a:t>Add Note</a:t>
          </a:r>
        </a:p>
      </xdr:txBody>
    </xdr:sp>
    <xdr:clientData/>
  </xdr:twoCellAnchor>
  <xdr:twoCellAnchor>
    <xdr:from>
      <xdr:col>1</xdr:col>
      <xdr:colOff>43295</xdr:colOff>
      <xdr:row>5</xdr:row>
      <xdr:rowOff>25978</xdr:rowOff>
    </xdr:from>
    <xdr:to>
      <xdr:col>1</xdr:col>
      <xdr:colOff>718705</xdr:colOff>
      <xdr:row>6</xdr:row>
      <xdr:rowOff>34637</xdr:rowOff>
    </xdr:to>
    <xdr:sp macro="" textlink="">
      <xdr:nvSpPr>
        <xdr:cNvPr id="9" name="TextBox 8">
          <a:hlinkClick xmlns:r="http://schemas.openxmlformats.org/officeDocument/2006/relationships" r:id="rId4"/>
          <a:extLst>
            <a:ext uri="{FF2B5EF4-FFF2-40B4-BE49-F238E27FC236}">
              <a16:creationId xmlns:a16="http://schemas.microsoft.com/office/drawing/2014/main" id="{892970EF-18EE-4029-8FFA-57D30187741B}"/>
            </a:ext>
          </a:extLst>
        </xdr:cNvPr>
        <xdr:cNvSpPr txBox="1"/>
      </xdr:nvSpPr>
      <xdr:spPr>
        <a:xfrm>
          <a:off x="190500" y="1298864"/>
          <a:ext cx="675410" cy="199159"/>
        </a:xfrm>
        <a:prstGeom prst="rect">
          <a:avLst/>
        </a:prstGeom>
        <a:solidFill>
          <a:srgbClr val="DCE6F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900">
              <a:latin typeface="Arial" panose="020B0604020202020204" pitchFamily="34" charset="0"/>
              <a:cs typeface="Arial" panose="020B0604020202020204" pitchFamily="34" charset="0"/>
            </a:rPr>
            <a:t>Add Note</a:t>
          </a:r>
        </a:p>
      </xdr:txBody>
    </xdr:sp>
    <xdr:clientData/>
  </xdr:twoCellAnchor>
  <xdr:twoCellAnchor>
    <xdr:from>
      <xdr:col>1</xdr:col>
      <xdr:colOff>17318</xdr:colOff>
      <xdr:row>12</xdr:row>
      <xdr:rowOff>0</xdr:rowOff>
    </xdr:from>
    <xdr:to>
      <xdr:col>1</xdr:col>
      <xdr:colOff>692728</xdr:colOff>
      <xdr:row>13</xdr:row>
      <xdr:rowOff>8659</xdr:rowOff>
    </xdr:to>
    <xdr:sp macro="" textlink="">
      <xdr:nvSpPr>
        <xdr:cNvPr id="10" name="TextBox 9">
          <a:hlinkClick xmlns:r="http://schemas.openxmlformats.org/officeDocument/2006/relationships" r:id="rId5"/>
          <a:extLst>
            <a:ext uri="{FF2B5EF4-FFF2-40B4-BE49-F238E27FC236}">
              <a16:creationId xmlns:a16="http://schemas.microsoft.com/office/drawing/2014/main" id="{4315050F-B051-401A-A956-1F94891DB6E2}"/>
            </a:ext>
          </a:extLst>
        </xdr:cNvPr>
        <xdr:cNvSpPr txBox="1"/>
      </xdr:nvSpPr>
      <xdr:spPr>
        <a:xfrm>
          <a:off x="164523" y="2597727"/>
          <a:ext cx="675410" cy="199159"/>
        </a:xfrm>
        <a:prstGeom prst="rect">
          <a:avLst/>
        </a:prstGeom>
        <a:solidFill>
          <a:srgbClr val="DCE6F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900">
              <a:latin typeface="Arial" panose="020B0604020202020204" pitchFamily="34" charset="0"/>
              <a:cs typeface="Arial" panose="020B0604020202020204" pitchFamily="34" charset="0"/>
            </a:rPr>
            <a:t>Add Note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1316523</xdr:colOff>
      <xdr:row>2</xdr:row>
      <xdr:rowOff>36779</xdr:rowOff>
    </xdr:from>
    <xdr:to>
      <xdr:col>8</xdr:col>
      <xdr:colOff>1221909</xdr:colOff>
      <xdr:row>4</xdr:row>
      <xdr:rowOff>48</xdr:rowOff>
    </xdr:to>
    <xdr:sp macro="" textlink="">
      <xdr:nvSpPr>
        <xdr:cNvPr id="2" name="Text Box 706">
          <a:extLst>
            <a:ext uri="{FF2B5EF4-FFF2-40B4-BE49-F238E27FC236}">
              <a16:creationId xmlns:a16="http://schemas.microsoft.com/office/drawing/2014/main" id="{EE8AA2BC-5193-426F-A597-68A6C58652CB}"/>
            </a:ext>
          </a:extLst>
        </xdr:cNvPr>
        <xdr:cNvSpPr txBox="1">
          <a:spLocks noChangeArrowheads="1"/>
        </xdr:cNvSpPr>
      </xdr:nvSpPr>
      <xdr:spPr bwMode="auto">
        <a:xfrm>
          <a:off x="10079523" y="84404"/>
          <a:ext cx="1467486" cy="239494"/>
        </a:xfrm>
        <a:prstGeom prst="rect">
          <a:avLst/>
        </a:prstGeom>
        <a:noFill/>
        <a:ln w="12700" algn="ctr">
          <a:noFill/>
          <a:miter lim="800000"/>
          <a:headEnd/>
          <a:tailEnd/>
        </a:ln>
        <a:effectLst/>
      </xdr:spPr>
      <xdr:txBody>
        <a:bodyPr vertOverflow="clip" wrap="square" lIns="27432" tIns="22860" rIns="0" bIns="0" anchor="t" upright="1"/>
        <a:lstStyle/>
        <a:p>
          <a:pPr algn="r" rtl="0"/>
          <a:r>
            <a:rPr lang="en-US" sz="1000" b="0" i="0" baseline="0">
              <a:solidFill>
                <a:schemeClr val="bg1"/>
              </a:solidFill>
              <a:effectLst/>
              <a:latin typeface="Arial" panose="020B0604020202020204" pitchFamily="34" charset="0"/>
              <a:ea typeface="+mn-ea"/>
              <a:cs typeface="Arial" panose="020B0604020202020204" pitchFamily="34" charset="0"/>
            </a:rPr>
            <a:t> FWAS v6.1</a:t>
          </a:r>
          <a:endParaRPr lang="en-US" sz="1000">
            <a:solidFill>
              <a:schemeClr val="bg1"/>
            </a:solidFill>
            <a:effectLst/>
            <a:latin typeface="Arial" panose="020B0604020202020204" pitchFamily="34" charset="0"/>
            <a:cs typeface="Arial" panose="020B0604020202020204" pitchFamily="34" charset="0"/>
          </a:endParaRPr>
        </a:p>
      </xdr:txBody>
    </xdr:sp>
    <xdr:clientData/>
  </xdr:twoCellAnchor>
  <xdr:twoCellAnchor>
    <xdr:from>
      <xdr:col>7</xdr:col>
      <xdr:colOff>927100</xdr:colOff>
      <xdr:row>2</xdr:row>
      <xdr:rowOff>195443</xdr:rowOff>
    </xdr:from>
    <xdr:to>
      <xdr:col>8</xdr:col>
      <xdr:colOff>1265397</xdr:colOff>
      <xdr:row>5</xdr:row>
      <xdr:rowOff>48881</xdr:rowOff>
    </xdr:to>
    <xdr:sp macro="" textlink="">
      <xdr:nvSpPr>
        <xdr:cNvPr id="3" name="Text Box 474">
          <a:extLst>
            <a:ext uri="{FF2B5EF4-FFF2-40B4-BE49-F238E27FC236}">
              <a16:creationId xmlns:a16="http://schemas.microsoft.com/office/drawing/2014/main" id="{F7E8FDA6-F1C3-4CEC-A5FF-2C3777B4D283}"/>
            </a:ext>
          </a:extLst>
        </xdr:cNvPr>
        <xdr:cNvSpPr txBox="1">
          <a:spLocks noChangeArrowheads="1"/>
        </xdr:cNvSpPr>
      </xdr:nvSpPr>
      <xdr:spPr bwMode="auto">
        <a:xfrm>
          <a:off x="9690100" y="243068"/>
          <a:ext cx="1900397" cy="3392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22860" anchor="ctr"/>
        <a:lstStyle/>
        <a:p>
          <a:pPr algn="r" rtl="0">
            <a:defRPr sz="1000"/>
          </a:pPr>
          <a:r>
            <a:rPr lang="en-US" sz="800" b="0" i="0" u="none" strike="noStrike" baseline="0">
              <a:solidFill>
                <a:srgbClr val="FFFFFF"/>
              </a:solidFill>
              <a:latin typeface="Arial"/>
              <a:cs typeface="Arial"/>
            </a:rPr>
            <a:t>American Water Works Association.</a:t>
          </a:r>
        </a:p>
        <a:p>
          <a:pPr algn="r" rtl="0">
            <a:defRPr sz="1000"/>
          </a:pPr>
          <a:r>
            <a:rPr kumimoji="0" lang="en-US" sz="800" b="0" i="0" u="none" strike="noStrike" kern="0" cap="none" spc="0" normalizeH="0" baseline="0" noProof="0">
              <a:ln>
                <a:noFill/>
              </a:ln>
              <a:solidFill>
                <a:srgbClr val="FFFFFF"/>
              </a:solidFill>
              <a:effectLst/>
              <a:uLnTx/>
              <a:uFillTx/>
              <a:latin typeface="Arial"/>
              <a:ea typeface="+mn-ea"/>
              <a:cs typeface="Arial"/>
            </a:rPr>
            <a:t>Copyright © 2025, </a:t>
          </a:r>
          <a:r>
            <a:rPr lang="en-US" sz="800" b="0" i="0" u="none" strike="noStrike" baseline="0">
              <a:solidFill>
                <a:srgbClr val="FFFFFF"/>
              </a:solidFill>
              <a:latin typeface="Arial"/>
              <a:cs typeface="Arial"/>
            </a:rPr>
            <a:t>All Rights Reserved.</a:t>
          </a:r>
          <a:endParaRPr lang="en-US"/>
        </a:p>
      </xdr:txBody>
    </xdr:sp>
    <xdr:clientData/>
  </xdr:twoCellAnchor>
  <xdr:twoCellAnchor editAs="oneCell">
    <xdr:from>
      <xdr:col>1</xdr:col>
      <xdr:colOff>77932</xdr:colOff>
      <xdr:row>5</xdr:row>
      <xdr:rowOff>25977</xdr:rowOff>
    </xdr:from>
    <xdr:to>
      <xdr:col>1</xdr:col>
      <xdr:colOff>551324</xdr:colOff>
      <xdr:row>7</xdr:row>
      <xdr:rowOff>66599</xdr:rowOff>
    </xdr:to>
    <xdr:pic>
      <xdr:nvPicPr>
        <xdr:cNvPr id="4" name="Picture 3">
          <a:extLst>
            <a:ext uri="{FF2B5EF4-FFF2-40B4-BE49-F238E27FC236}">
              <a16:creationId xmlns:a16="http://schemas.microsoft.com/office/drawing/2014/main" id="{BF7D822F-6B34-4974-9CC0-D061303012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082" y="559377"/>
          <a:ext cx="473392" cy="49782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490855</xdr:colOff>
      <xdr:row>1</xdr:row>
      <xdr:rowOff>205740</xdr:rowOff>
    </xdr:from>
    <xdr:to>
      <xdr:col>19</xdr:col>
      <xdr:colOff>1901</xdr:colOff>
      <xdr:row>2</xdr:row>
      <xdr:rowOff>15071</xdr:rowOff>
    </xdr:to>
    <xdr:sp macro="" textlink="">
      <xdr:nvSpPr>
        <xdr:cNvPr id="5" name="Text Box 474">
          <a:extLst>
            <a:ext uri="{FF2B5EF4-FFF2-40B4-BE49-F238E27FC236}">
              <a16:creationId xmlns:a16="http://schemas.microsoft.com/office/drawing/2014/main" id="{00000000-0008-0000-1C00-000005000000}"/>
            </a:ext>
          </a:extLst>
        </xdr:cNvPr>
        <xdr:cNvSpPr txBox="1">
          <a:spLocks noChangeArrowheads="1"/>
        </xdr:cNvSpPr>
      </xdr:nvSpPr>
      <xdr:spPr bwMode="auto">
        <a:xfrm>
          <a:off x="8214360" y="304800"/>
          <a:ext cx="187452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22860" anchor="ctr"/>
        <a:lstStyle/>
        <a:p>
          <a:pPr algn="r" rtl="0">
            <a:defRPr sz="1000"/>
          </a:pPr>
          <a:r>
            <a:rPr lang="en-US" sz="800" b="0" i="0" u="none" strike="noStrike" baseline="0">
              <a:solidFill>
                <a:srgbClr val="FFFFFF"/>
              </a:solidFill>
              <a:latin typeface="Arial"/>
              <a:cs typeface="Arial"/>
            </a:rPr>
            <a:t>American Water Works Association.</a:t>
          </a:r>
        </a:p>
        <a:p>
          <a:pPr algn="r" rtl="0">
            <a:defRPr sz="1000"/>
          </a:pPr>
          <a:r>
            <a:rPr kumimoji="0" lang="en-US" sz="800" b="0" i="0" u="none" strike="noStrike" kern="0" cap="none" spc="0" normalizeH="0" baseline="0" noProof="0">
              <a:ln>
                <a:noFill/>
              </a:ln>
              <a:solidFill>
                <a:srgbClr val="FFFFFF"/>
              </a:solidFill>
              <a:effectLst/>
              <a:uLnTx/>
              <a:uFillTx/>
              <a:latin typeface="Arial"/>
              <a:ea typeface="+mn-ea"/>
              <a:cs typeface="Arial"/>
            </a:rPr>
            <a:t>Copyright © 2025, </a:t>
          </a:r>
          <a:r>
            <a:rPr lang="en-US" sz="800" b="0" i="0" u="none" strike="noStrike" baseline="0">
              <a:solidFill>
                <a:srgbClr val="FFFFFF"/>
              </a:solidFill>
              <a:latin typeface="Arial"/>
              <a:cs typeface="Arial"/>
            </a:rPr>
            <a:t>All Rights Reserved.</a:t>
          </a:r>
          <a:endParaRPr lang="en-US"/>
        </a:p>
      </xdr:txBody>
    </xdr:sp>
    <xdr:clientData/>
  </xdr:twoCellAnchor>
  <xdr:twoCellAnchor editAs="oneCell">
    <xdr:from>
      <xdr:col>15</xdr:col>
      <xdr:colOff>409574</xdr:colOff>
      <xdr:row>1</xdr:row>
      <xdr:rowOff>30480</xdr:rowOff>
    </xdr:from>
    <xdr:to>
      <xdr:col>18</xdr:col>
      <xdr:colOff>53506</xdr:colOff>
      <xdr:row>1</xdr:row>
      <xdr:rowOff>281940</xdr:rowOff>
    </xdr:to>
    <xdr:sp macro="" textlink="">
      <xdr:nvSpPr>
        <xdr:cNvPr id="6" name="Text Box 706">
          <a:extLst>
            <a:ext uri="{FF2B5EF4-FFF2-40B4-BE49-F238E27FC236}">
              <a16:creationId xmlns:a16="http://schemas.microsoft.com/office/drawing/2014/main" id="{00000000-0008-0000-1C00-000006000000}"/>
            </a:ext>
          </a:extLst>
        </xdr:cNvPr>
        <xdr:cNvSpPr txBox="1">
          <a:spLocks noChangeArrowheads="1"/>
        </xdr:cNvSpPr>
      </xdr:nvSpPr>
      <xdr:spPr bwMode="auto">
        <a:xfrm>
          <a:off x="10522639" y="138154"/>
          <a:ext cx="1777035" cy="255270"/>
        </a:xfrm>
        <a:prstGeom prst="rect">
          <a:avLst/>
        </a:prstGeom>
        <a:noFill/>
        <a:ln w="12700" algn="ctr">
          <a:noFill/>
          <a:miter lim="800000"/>
          <a:headEnd/>
          <a:tailEnd/>
        </a:ln>
        <a:effectLst/>
      </xdr:spPr>
      <xdr:txBody>
        <a:bodyPr vertOverflow="clip" wrap="square" lIns="27432" tIns="22860" rIns="0" bIns="0" anchor="t" upright="1"/>
        <a:lstStyle/>
        <a:p>
          <a:pPr algn="r" rtl="0">
            <a:defRPr sz="1000"/>
          </a:pPr>
          <a:r>
            <a:rPr lang="en-US" sz="900" b="0" i="0" u="none" strike="noStrike" baseline="0">
              <a:solidFill>
                <a:srgbClr val="FFFFFF"/>
              </a:solidFill>
              <a:latin typeface="Arial"/>
              <a:cs typeface="Arial"/>
            </a:rPr>
            <a:t> FWAS v6.1</a:t>
          </a:r>
          <a:endParaRPr lang="en-US" sz="1050"/>
        </a:p>
      </xdr:txBody>
    </xdr:sp>
    <xdr:clientData/>
  </xdr:twoCellAnchor>
  <xdr:twoCellAnchor editAs="oneCell">
    <xdr:from>
      <xdr:col>1</xdr:col>
      <xdr:colOff>47625</xdr:colOff>
      <xdr:row>1</xdr:row>
      <xdr:rowOff>28575</xdr:rowOff>
    </xdr:from>
    <xdr:to>
      <xdr:col>2</xdr:col>
      <xdr:colOff>436244</xdr:colOff>
      <xdr:row>1</xdr:row>
      <xdr:rowOff>510898</xdr:rowOff>
    </xdr:to>
    <xdr:pic>
      <xdr:nvPicPr>
        <xdr:cNvPr id="8" name="Picture 7">
          <a:extLst>
            <a:ext uri="{FF2B5EF4-FFF2-40B4-BE49-F238E27FC236}">
              <a16:creationId xmlns:a16="http://schemas.microsoft.com/office/drawing/2014/main" id="{57BE4C4E-C148-4776-B1AD-96EC638719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133350"/>
          <a:ext cx="478154" cy="48613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28</xdr:col>
      <xdr:colOff>1171575</xdr:colOff>
      <xdr:row>122</xdr:row>
      <xdr:rowOff>50800</xdr:rowOff>
    </xdr:from>
    <xdr:to>
      <xdr:col>35</xdr:col>
      <xdr:colOff>269276</xdr:colOff>
      <xdr:row>125</xdr:row>
      <xdr:rowOff>67973</xdr:rowOff>
    </xdr:to>
    <xdr:sp macro="" textlink="">
      <xdr:nvSpPr>
        <xdr:cNvPr id="17420" name="Text Box 12">
          <a:extLst>
            <a:ext uri="{FF2B5EF4-FFF2-40B4-BE49-F238E27FC236}">
              <a16:creationId xmlns:a16="http://schemas.microsoft.com/office/drawing/2014/main" id="{00000000-0008-0000-1E00-00000C440000}"/>
            </a:ext>
          </a:extLst>
        </xdr:cNvPr>
        <xdr:cNvSpPr txBox="1">
          <a:spLocks noChangeArrowheads="1"/>
        </xdr:cNvSpPr>
      </xdr:nvSpPr>
      <xdr:spPr bwMode="auto">
        <a:xfrm>
          <a:off x="1323975" y="6029325"/>
          <a:ext cx="7010400" cy="495300"/>
        </a:xfrm>
        <a:prstGeom prst="rect">
          <a:avLst/>
        </a:prstGeom>
        <a:solidFill>
          <a:srgbClr val="FFFFFF"/>
        </a:solidFill>
        <a:ln w="12700" algn="ctr">
          <a:solidFill>
            <a:srgbClr val="000000"/>
          </a:solidFill>
          <a:miter lim="800000"/>
          <a:headEnd/>
          <a:tailEnd/>
        </a:ln>
        <a:effectLst/>
      </xdr:spPr>
      <xdr:txBody>
        <a:bodyPr vertOverflow="clip" wrap="square" lIns="54864" tIns="45720" rIns="54864" bIns="0" anchor="t" upright="1"/>
        <a:lstStyle/>
        <a:p>
          <a:pPr algn="ctr" rtl="0">
            <a:defRPr sz="1000"/>
          </a:pPr>
          <a:r>
            <a:rPr lang="en-US" sz="2600" b="0" i="0" u="none" strike="noStrike" baseline="0">
              <a:solidFill>
                <a:srgbClr val="000000"/>
              </a:solidFill>
              <a:latin typeface="Arial"/>
              <a:cs typeface="Arial"/>
            </a:rPr>
            <a:t>This worksheet will be hidden from the user</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268605</xdr:colOff>
      <xdr:row>55</xdr:row>
      <xdr:rowOff>2171698</xdr:rowOff>
    </xdr:from>
    <xdr:to>
      <xdr:col>11</xdr:col>
      <xdr:colOff>202578</xdr:colOff>
      <xdr:row>55</xdr:row>
      <xdr:rowOff>2343149</xdr:rowOff>
    </xdr:to>
    <xdr:sp macro="" textlink="">
      <xdr:nvSpPr>
        <xdr:cNvPr id="10298" name="Text Box 58">
          <a:extLst>
            <a:ext uri="{FF2B5EF4-FFF2-40B4-BE49-F238E27FC236}">
              <a16:creationId xmlns:a16="http://schemas.microsoft.com/office/drawing/2014/main" id="{00000000-0008-0000-1F00-00003A280000}"/>
            </a:ext>
          </a:extLst>
        </xdr:cNvPr>
        <xdr:cNvSpPr txBox="1">
          <a:spLocks noChangeArrowheads="1"/>
        </xdr:cNvSpPr>
      </xdr:nvSpPr>
      <xdr:spPr bwMode="auto">
        <a:xfrm flipV="1">
          <a:off x="1516380" y="48015523"/>
          <a:ext cx="8011173" cy="171451"/>
        </a:xfrm>
        <a:prstGeom prst="rect">
          <a:avLst/>
        </a:prstGeom>
        <a:noFill/>
        <a:ln w="12700" algn="ctr">
          <a:noFill/>
          <a:miter lim="800000"/>
          <a:headEnd/>
          <a:tailEnd/>
        </a:ln>
        <a:effectLst/>
      </xdr:spPr>
      <xdr:txBody>
        <a:bodyPr vertOverflow="clip" wrap="square" lIns="27432" tIns="22860" rIns="0" bIns="0" anchor="ctr" upright="1"/>
        <a:lstStyle/>
        <a:p>
          <a:pPr algn="ctr" rtl="0">
            <a:defRPr sz="1000"/>
          </a:pPr>
          <a:r>
            <a:rPr lang="en-US" sz="1000" b="0" i="0" u="none" strike="noStrike" baseline="0">
              <a:solidFill>
                <a:srgbClr val="000000"/>
              </a:solidFill>
              <a:latin typeface="Arial" panose="020B0604020202020204" pitchFamily="34" charset="0"/>
              <a:cs typeface="Arial" panose="020B0604020202020204" pitchFamily="34" charset="0"/>
            </a:rPr>
            <a:t>If a default value is selected, the user does not need to grade the item; a grading value of 3 is automatically applied.  </a:t>
          </a:r>
        </a:p>
      </xdr:txBody>
    </xdr:sp>
    <xdr:clientData/>
  </xdr:twoCellAnchor>
  <xdr:twoCellAnchor>
    <xdr:from>
      <xdr:col>5</xdr:col>
      <xdr:colOff>2308860</xdr:colOff>
      <xdr:row>2</xdr:row>
      <xdr:rowOff>53340</xdr:rowOff>
    </xdr:from>
    <xdr:to>
      <xdr:col>6</xdr:col>
      <xdr:colOff>60960</xdr:colOff>
      <xdr:row>2</xdr:row>
      <xdr:rowOff>396240</xdr:rowOff>
    </xdr:to>
    <xdr:sp macro="" textlink="">
      <xdr:nvSpPr>
        <xdr:cNvPr id="14" name="Text Box 474">
          <a:extLst>
            <a:ext uri="{FF2B5EF4-FFF2-40B4-BE49-F238E27FC236}">
              <a16:creationId xmlns:a16="http://schemas.microsoft.com/office/drawing/2014/main" id="{00000000-0008-0000-1F00-00000E000000}"/>
            </a:ext>
          </a:extLst>
        </xdr:cNvPr>
        <xdr:cNvSpPr txBox="1">
          <a:spLocks noChangeArrowheads="1"/>
        </xdr:cNvSpPr>
      </xdr:nvSpPr>
      <xdr:spPr bwMode="auto">
        <a:xfrm>
          <a:off x="6012180" y="289560"/>
          <a:ext cx="1844040" cy="320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22860" anchor="ctr"/>
        <a:lstStyle/>
        <a:p>
          <a:pPr algn="r" rtl="0">
            <a:defRPr sz="1000"/>
          </a:pPr>
          <a:r>
            <a:rPr lang="en-US" sz="800" b="0" i="0" u="none" strike="noStrike" baseline="0">
              <a:solidFill>
                <a:srgbClr val="FFFFFF"/>
              </a:solidFill>
              <a:latin typeface="Arial"/>
              <a:cs typeface="Arial"/>
            </a:rPr>
            <a:t>American Water Works Association.</a:t>
          </a:r>
        </a:p>
        <a:p>
          <a:pPr algn="r" rtl="0">
            <a:defRPr sz="1000"/>
          </a:pPr>
          <a:r>
            <a:rPr kumimoji="0" lang="en-US" sz="800" b="0" i="0" u="none" strike="noStrike" kern="0" cap="none" spc="0" normalizeH="0" baseline="0" noProof="0">
              <a:ln>
                <a:noFill/>
              </a:ln>
              <a:solidFill>
                <a:srgbClr val="FFFFFF"/>
              </a:solidFill>
              <a:effectLst/>
              <a:uLnTx/>
              <a:uFillTx/>
              <a:latin typeface="Arial"/>
              <a:ea typeface="+mn-ea"/>
              <a:cs typeface="Arial"/>
            </a:rPr>
            <a:t>Copyright © 2013, </a:t>
          </a:r>
          <a:r>
            <a:rPr lang="en-US" sz="800" b="0" i="0" u="none" strike="noStrike" baseline="0">
              <a:solidFill>
                <a:srgbClr val="FFFFFF"/>
              </a:solidFill>
              <a:latin typeface="Arial"/>
              <a:cs typeface="Arial"/>
            </a:rPr>
            <a:t>All Rights Reserved.</a:t>
          </a:r>
          <a:endParaRPr lang="en-US"/>
        </a:p>
      </xdr:txBody>
    </xdr:sp>
    <xdr:clientData/>
  </xdr:twoCellAnchor>
  <xdr:twoCellAnchor editAs="oneCell">
    <xdr:from>
      <xdr:col>9</xdr:col>
      <xdr:colOff>1184413</xdr:colOff>
      <xdr:row>1</xdr:row>
      <xdr:rowOff>38101</xdr:rowOff>
    </xdr:from>
    <xdr:to>
      <xdr:col>11</xdr:col>
      <xdr:colOff>474012</xdr:colOff>
      <xdr:row>1</xdr:row>
      <xdr:rowOff>266701</xdr:rowOff>
    </xdr:to>
    <xdr:sp macro="" textlink="">
      <xdr:nvSpPr>
        <xdr:cNvPr id="15" name="Text Box 706">
          <a:extLst>
            <a:ext uri="{FF2B5EF4-FFF2-40B4-BE49-F238E27FC236}">
              <a16:creationId xmlns:a16="http://schemas.microsoft.com/office/drawing/2014/main" id="{00000000-0008-0000-1F00-00000F000000}"/>
            </a:ext>
          </a:extLst>
        </xdr:cNvPr>
        <xdr:cNvSpPr txBox="1">
          <a:spLocks noChangeArrowheads="1"/>
        </xdr:cNvSpPr>
      </xdr:nvSpPr>
      <xdr:spPr bwMode="auto">
        <a:xfrm>
          <a:off x="9044609" y="112644"/>
          <a:ext cx="1445935" cy="228600"/>
        </a:xfrm>
        <a:prstGeom prst="rect">
          <a:avLst/>
        </a:prstGeom>
        <a:noFill/>
        <a:ln w="12700" algn="ctr">
          <a:noFill/>
          <a:miter lim="800000"/>
          <a:headEnd/>
          <a:tailEnd/>
        </a:ln>
        <a:effectLst/>
      </xdr:spPr>
      <xdr:txBody>
        <a:bodyPr vertOverflow="clip" wrap="square" lIns="27432" tIns="22860" rIns="0" bIns="0" anchor="t" upright="1"/>
        <a:lstStyle/>
        <a:p>
          <a:pPr algn="r" rtl="0">
            <a:defRPr sz="1000"/>
          </a:pPr>
          <a:r>
            <a:rPr lang="en-US" sz="900" b="0" i="0" u="none" strike="noStrike" baseline="0">
              <a:solidFill>
                <a:srgbClr val="FFFFFF"/>
              </a:solidFill>
              <a:latin typeface="Arial"/>
              <a:cs typeface="Arial"/>
            </a:rPr>
            <a:t> FWAS v6.1</a:t>
          </a:r>
          <a:endParaRPr lang="en-US" sz="1050"/>
        </a:p>
      </xdr:txBody>
    </xdr:sp>
    <xdr:clientData/>
  </xdr:twoCellAnchor>
  <xdr:twoCellAnchor>
    <xdr:from>
      <xdr:col>9</xdr:col>
      <xdr:colOff>610870</xdr:colOff>
      <xdr:row>1</xdr:row>
      <xdr:rowOff>198120</xdr:rowOff>
    </xdr:from>
    <xdr:to>
      <xdr:col>12</xdr:col>
      <xdr:colOff>1319</xdr:colOff>
      <xdr:row>2</xdr:row>
      <xdr:rowOff>38273</xdr:rowOff>
    </xdr:to>
    <xdr:sp macro="" textlink="">
      <xdr:nvSpPr>
        <xdr:cNvPr id="18" name="Text Box 474">
          <a:extLst>
            <a:ext uri="{FF2B5EF4-FFF2-40B4-BE49-F238E27FC236}">
              <a16:creationId xmlns:a16="http://schemas.microsoft.com/office/drawing/2014/main" id="{00000000-0008-0000-1F00-000012000000}"/>
            </a:ext>
          </a:extLst>
        </xdr:cNvPr>
        <xdr:cNvSpPr txBox="1">
          <a:spLocks noChangeArrowheads="1"/>
        </xdr:cNvSpPr>
      </xdr:nvSpPr>
      <xdr:spPr bwMode="auto">
        <a:xfrm>
          <a:off x="7917180" y="281940"/>
          <a:ext cx="184404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22860" anchor="ctr"/>
        <a:lstStyle/>
        <a:p>
          <a:pPr algn="r" rtl="0">
            <a:defRPr sz="1000"/>
          </a:pPr>
          <a:r>
            <a:rPr lang="en-US" sz="800" b="0" i="0" u="none" strike="noStrike" baseline="0">
              <a:solidFill>
                <a:srgbClr val="FFFFFF"/>
              </a:solidFill>
              <a:latin typeface="Arial"/>
              <a:cs typeface="Arial"/>
            </a:rPr>
            <a:t>American Water Works Association.</a:t>
          </a:r>
        </a:p>
        <a:p>
          <a:pPr algn="r" rtl="0">
            <a:defRPr sz="1000"/>
          </a:pPr>
          <a:r>
            <a:rPr kumimoji="0" lang="en-US" sz="800" b="0" i="0" u="none" strike="noStrike" kern="0" cap="none" spc="0" normalizeH="0" baseline="0" noProof="0">
              <a:ln>
                <a:noFill/>
              </a:ln>
              <a:solidFill>
                <a:srgbClr val="FFFFFF"/>
              </a:solidFill>
              <a:effectLst/>
              <a:uLnTx/>
              <a:uFillTx/>
              <a:latin typeface="Arial"/>
              <a:ea typeface="+mn-ea"/>
              <a:cs typeface="Arial"/>
            </a:rPr>
            <a:t>Copyright © 2025, </a:t>
          </a:r>
          <a:r>
            <a:rPr lang="en-US" sz="800" b="0" i="0" u="none" strike="noStrike" baseline="0">
              <a:solidFill>
                <a:srgbClr val="FFFFFF"/>
              </a:solidFill>
              <a:latin typeface="Arial"/>
              <a:cs typeface="Arial"/>
            </a:rPr>
            <a:t>All Rights Reserved.</a:t>
          </a:r>
          <a:endParaRPr lang="en-US"/>
        </a:p>
      </xdr:txBody>
    </xdr:sp>
    <xdr:clientData/>
  </xdr:twoCellAnchor>
  <xdr:twoCellAnchor>
    <xdr:from>
      <xdr:col>2</xdr:col>
      <xdr:colOff>164465</xdr:colOff>
      <xdr:row>5</xdr:row>
      <xdr:rowOff>854710</xdr:rowOff>
    </xdr:from>
    <xdr:to>
      <xdr:col>2</xdr:col>
      <xdr:colOff>912510</xdr:colOff>
      <xdr:row>5</xdr:row>
      <xdr:rowOff>1135039</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F00-000003000000}"/>
            </a:ext>
          </a:extLst>
        </xdr:cNvPr>
        <xdr:cNvSpPr/>
      </xdr:nvSpPr>
      <xdr:spPr bwMode="auto">
        <a:xfrm>
          <a:off x="350520" y="1744980"/>
          <a:ext cx="746760" cy="281940"/>
        </a:xfrm>
        <a:prstGeom prst="roundRect">
          <a:avLst/>
        </a:prstGeom>
        <a:solidFill>
          <a:srgbClr val="015CAB"/>
        </a:solidFill>
        <a:ln w="12700" cap="flat" cmpd="sng" algn="ctr">
          <a:solidFill>
            <a:schemeClr val="bg1"/>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1100">
              <a:solidFill>
                <a:schemeClr val="bg1"/>
              </a:solidFill>
            </a:rPr>
            <a:t>Find</a:t>
          </a:r>
        </a:p>
      </xdr:txBody>
    </xdr:sp>
    <xdr:clientData/>
  </xdr:twoCellAnchor>
  <xdr:twoCellAnchor>
    <xdr:from>
      <xdr:col>2</xdr:col>
      <xdr:colOff>182880</xdr:colOff>
      <xdr:row>7</xdr:row>
      <xdr:rowOff>1600200</xdr:rowOff>
    </xdr:from>
    <xdr:to>
      <xdr:col>2</xdr:col>
      <xdr:colOff>927929</xdr:colOff>
      <xdr:row>7</xdr:row>
      <xdr:rowOff>1874721</xdr:rowOff>
    </xdr:to>
    <xdr:sp macro="" textlink="">
      <xdr:nvSpPr>
        <xdr:cNvPr id="22" name="Rounded Rectangle 21">
          <a:hlinkClick xmlns:r="http://schemas.openxmlformats.org/officeDocument/2006/relationships" r:id="rId2"/>
          <a:extLst>
            <a:ext uri="{FF2B5EF4-FFF2-40B4-BE49-F238E27FC236}">
              <a16:creationId xmlns:a16="http://schemas.microsoft.com/office/drawing/2014/main" id="{00000000-0008-0000-1F00-000016000000}"/>
            </a:ext>
          </a:extLst>
        </xdr:cNvPr>
        <xdr:cNvSpPr/>
      </xdr:nvSpPr>
      <xdr:spPr bwMode="auto">
        <a:xfrm>
          <a:off x="365760" y="3794760"/>
          <a:ext cx="746760" cy="281940"/>
        </a:xfrm>
        <a:prstGeom prst="roundRect">
          <a:avLst/>
        </a:prstGeom>
        <a:solidFill>
          <a:srgbClr val="015CAB"/>
        </a:solidFill>
        <a:ln w="12700" cap="flat" cmpd="sng" algn="ctr">
          <a:solidFill>
            <a:schemeClr val="bg1"/>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1100">
              <a:solidFill>
                <a:schemeClr val="bg1"/>
              </a:solidFill>
            </a:rPr>
            <a:t>Find</a:t>
          </a:r>
        </a:p>
      </xdr:txBody>
    </xdr:sp>
    <xdr:clientData/>
  </xdr:twoCellAnchor>
  <xdr:twoCellAnchor>
    <xdr:from>
      <xdr:col>2</xdr:col>
      <xdr:colOff>180975</xdr:colOff>
      <xdr:row>9</xdr:row>
      <xdr:rowOff>2621280</xdr:rowOff>
    </xdr:from>
    <xdr:to>
      <xdr:col>2</xdr:col>
      <xdr:colOff>935566</xdr:colOff>
      <xdr:row>9</xdr:row>
      <xdr:rowOff>2902040</xdr:rowOff>
    </xdr:to>
    <xdr:sp macro="" textlink="">
      <xdr:nvSpPr>
        <xdr:cNvPr id="23" name="Rounded Rectangle 22">
          <a:hlinkClick xmlns:r="http://schemas.openxmlformats.org/officeDocument/2006/relationships" r:id="rId3"/>
          <a:extLst>
            <a:ext uri="{FF2B5EF4-FFF2-40B4-BE49-F238E27FC236}">
              <a16:creationId xmlns:a16="http://schemas.microsoft.com/office/drawing/2014/main" id="{00000000-0008-0000-1F00-000017000000}"/>
            </a:ext>
          </a:extLst>
        </xdr:cNvPr>
        <xdr:cNvSpPr/>
      </xdr:nvSpPr>
      <xdr:spPr bwMode="auto">
        <a:xfrm>
          <a:off x="373380" y="7467600"/>
          <a:ext cx="746760" cy="281940"/>
        </a:xfrm>
        <a:prstGeom prst="roundRect">
          <a:avLst/>
        </a:prstGeom>
        <a:solidFill>
          <a:srgbClr val="015CAB"/>
        </a:solidFill>
        <a:ln w="12700" cap="flat" cmpd="sng" algn="ctr">
          <a:solidFill>
            <a:schemeClr val="bg1"/>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1100">
              <a:solidFill>
                <a:schemeClr val="bg1"/>
              </a:solidFill>
            </a:rPr>
            <a:t>Find</a:t>
          </a:r>
        </a:p>
      </xdr:txBody>
    </xdr:sp>
    <xdr:clientData/>
  </xdr:twoCellAnchor>
  <xdr:twoCellAnchor>
    <xdr:from>
      <xdr:col>2</xdr:col>
      <xdr:colOff>197540</xdr:colOff>
      <xdr:row>11</xdr:row>
      <xdr:rowOff>1669747</xdr:rowOff>
    </xdr:from>
    <xdr:to>
      <xdr:col>2</xdr:col>
      <xdr:colOff>948304</xdr:colOff>
      <xdr:row>11</xdr:row>
      <xdr:rowOff>1945972</xdr:rowOff>
    </xdr:to>
    <xdr:sp macro="" textlink="">
      <xdr:nvSpPr>
        <xdr:cNvPr id="24" name="Rounded Rectangle 23">
          <a:hlinkClick xmlns:r="http://schemas.openxmlformats.org/officeDocument/2006/relationships" r:id="rId4"/>
          <a:extLst>
            <a:ext uri="{FF2B5EF4-FFF2-40B4-BE49-F238E27FC236}">
              <a16:creationId xmlns:a16="http://schemas.microsoft.com/office/drawing/2014/main" id="{00000000-0008-0000-1F00-000018000000}"/>
            </a:ext>
          </a:extLst>
        </xdr:cNvPr>
        <xdr:cNvSpPr/>
      </xdr:nvSpPr>
      <xdr:spPr bwMode="auto">
        <a:xfrm>
          <a:off x="346627" y="10200834"/>
          <a:ext cx="750764" cy="276225"/>
        </a:xfrm>
        <a:prstGeom prst="roundRect">
          <a:avLst/>
        </a:prstGeom>
        <a:solidFill>
          <a:srgbClr val="015CAB"/>
        </a:solidFill>
        <a:ln w="12700" cap="flat" cmpd="sng" algn="ctr">
          <a:solidFill>
            <a:schemeClr val="bg1"/>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1100">
              <a:solidFill>
                <a:schemeClr val="bg1"/>
              </a:solidFill>
            </a:rPr>
            <a:t>Find</a:t>
          </a:r>
        </a:p>
      </xdr:txBody>
    </xdr:sp>
    <xdr:clientData/>
  </xdr:twoCellAnchor>
  <xdr:twoCellAnchor>
    <xdr:from>
      <xdr:col>2</xdr:col>
      <xdr:colOff>182880</xdr:colOff>
      <xdr:row>9</xdr:row>
      <xdr:rowOff>344170</xdr:rowOff>
    </xdr:from>
    <xdr:to>
      <xdr:col>2</xdr:col>
      <xdr:colOff>952557</xdr:colOff>
      <xdr:row>9</xdr:row>
      <xdr:rowOff>1182436</xdr:rowOff>
    </xdr:to>
    <xdr:sp macro="" textlink="">
      <xdr:nvSpPr>
        <xdr:cNvPr id="25" name="Rounded Rectangle 24">
          <a:hlinkClick xmlns:r="http://schemas.openxmlformats.org/officeDocument/2006/relationships" r:id="rId5"/>
          <a:extLst>
            <a:ext uri="{FF2B5EF4-FFF2-40B4-BE49-F238E27FC236}">
              <a16:creationId xmlns:a16="http://schemas.microsoft.com/office/drawing/2014/main" id="{00000000-0008-0000-1F00-000019000000}"/>
            </a:ext>
          </a:extLst>
        </xdr:cNvPr>
        <xdr:cNvSpPr/>
      </xdr:nvSpPr>
      <xdr:spPr bwMode="auto">
        <a:xfrm>
          <a:off x="365760" y="5196840"/>
          <a:ext cx="762000" cy="853440"/>
        </a:xfrm>
        <a:prstGeom prst="roundRect">
          <a:avLst/>
        </a:prstGeom>
        <a:solidFill>
          <a:srgbClr val="015CAB"/>
        </a:solidFill>
        <a:ln w="12700" cap="flat" cmpd="sng" algn="ctr">
          <a:solidFill>
            <a:schemeClr val="bg1"/>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1100">
              <a:solidFill>
                <a:schemeClr val="bg1"/>
              </a:solidFill>
            </a:rPr>
            <a:t>View</a:t>
          </a:r>
          <a:r>
            <a:rPr lang="en-US" sz="1100" baseline="0">
              <a:solidFill>
                <a:schemeClr val="bg1"/>
              </a:solidFill>
            </a:rPr>
            <a:t> Service Connection Diagram</a:t>
          </a:r>
          <a:endParaRPr lang="en-US" sz="1100">
            <a:solidFill>
              <a:schemeClr val="bg1"/>
            </a:solidFill>
          </a:endParaRPr>
        </a:p>
      </xdr:txBody>
    </xdr:sp>
    <xdr:clientData/>
  </xdr:twoCellAnchor>
  <xdr:twoCellAnchor>
    <xdr:from>
      <xdr:col>2</xdr:col>
      <xdr:colOff>169227</xdr:colOff>
      <xdr:row>15</xdr:row>
      <xdr:rowOff>926699</xdr:rowOff>
    </xdr:from>
    <xdr:to>
      <xdr:col>2</xdr:col>
      <xdr:colOff>912510</xdr:colOff>
      <xdr:row>15</xdr:row>
      <xdr:rowOff>1222694</xdr:rowOff>
    </xdr:to>
    <xdr:sp macro="" textlink="">
      <xdr:nvSpPr>
        <xdr:cNvPr id="26" name="Rounded Rectangle 25">
          <a:hlinkClick xmlns:r="http://schemas.openxmlformats.org/officeDocument/2006/relationships" r:id="rId6"/>
          <a:extLst>
            <a:ext uri="{FF2B5EF4-FFF2-40B4-BE49-F238E27FC236}">
              <a16:creationId xmlns:a16="http://schemas.microsoft.com/office/drawing/2014/main" id="{00000000-0008-0000-1F00-00001A000000}"/>
            </a:ext>
          </a:extLst>
        </xdr:cNvPr>
        <xdr:cNvSpPr/>
      </xdr:nvSpPr>
      <xdr:spPr bwMode="auto">
        <a:xfrm>
          <a:off x="334879" y="12621742"/>
          <a:ext cx="743283" cy="295995"/>
        </a:xfrm>
        <a:prstGeom prst="roundRect">
          <a:avLst/>
        </a:prstGeom>
        <a:solidFill>
          <a:srgbClr val="015CAB"/>
        </a:solidFill>
        <a:ln w="12700" cap="flat" cmpd="sng" algn="ctr">
          <a:solidFill>
            <a:schemeClr val="bg1"/>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1100">
              <a:solidFill>
                <a:schemeClr val="bg1"/>
              </a:solidFill>
            </a:rPr>
            <a:t>Find</a:t>
          </a:r>
        </a:p>
      </xdr:txBody>
    </xdr:sp>
    <xdr:clientData/>
  </xdr:twoCellAnchor>
  <xdr:twoCellAnchor>
    <xdr:from>
      <xdr:col>2</xdr:col>
      <xdr:colOff>169227</xdr:colOff>
      <xdr:row>17</xdr:row>
      <xdr:rowOff>1020707</xdr:rowOff>
    </xdr:from>
    <xdr:to>
      <xdr:col>2</xdr:col>
      <xdr:colOff>912510</xdr:colOff>
      <xdr:row>17</xdr:row>
      <xdr:rowOff>1290265</xdr:rowOff>
    </xdr:to>
    <xdr:sp macro="" textlink="">
      <xdr:nvSpPr>
        <xdr:cNvPr id="27" name="Rounded Rectangle 26">
          <a:hlinkClick xmlns:r="http://schemas.openxmlformats.org/officeDocument/2006/relationships" r:id="rId7"/>
          <a:extLst>
            <a:ext uri="{FF2B5EF4-FFF2-40B4-BE49-F238E27FC236}">
              <a16:creationId xmlns:a16="http://schemas.microsoft.com/office/drawing/2014/main" id="{00000000-0008-0000-1F00-00001B000000}"/>
            </a:ext>
          </a:extLst>
        </xdr:cNvPr>
        <xdr:cNvSpPr/>
      </xdr:nvSpPr>
      <xdr:spPr bwMode="auto">
        <a:xfrm>
          <a:off x="321627" y="14870057"/>
          <a:ext cx="743283" cy="269558"/>
        </a:xfrm>
        <a:prstGeom prst="roundRect">
          <a:avLst/>
        </a:prstGeom>
        <a:solidFill>
          <a:srgbClr val="015CAB"/>
        </a:solidFill>
        <a:ln w="12700" cap="flat" cmpd="sng" algn="ctr">
          <a:solidFill>
            <a:schemeClr val="bg1"/>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1100">
              <a:solidFill>
                <a:schemeClr val="bg1"/>
              </a:solidFill>
            </a:rPr>
            <a:t>Find</a:t>
          </a:r>
        </a:p>
      </xdr:txBody>
    </xdr:sp>
    <xdr:clientData/>
  </xdr:twoCellAnchor>
  <xdr:twoCellAnchor>
    <xdr:from>
      <xdr:col>2</xdr:col>
      <xdr:colOff>180975</xdr:colOff>
      <xdr:row>19</xdr:row>
      <xdr:rowOff>2113059</xdr:rowOff>
    </xdr:from>
    <xdr:to>
      <xdr:col>2</xdr:col>
      <xdr:colOff>935566</xdr:colOff>
      <xdr:row>19</xdr:row>
      <xdr:rowOff>2383354</xdr:rowOff>
    </xdr:to>
    <xdr:sp macro="" textlink="">
      <xdr:nvSpPr>
        <xdr:cNvPr id="29" name="Rounded Rectangle 28">
          <a:hlinkClick xmlns:r="http://schemas.openxmlformats.org/officeDocument/2006/relationships" r:id="rId8"/>
          <a:extLst>
            <a:ext uri="{FF2B5EF4-FFF2-40B4-BE49-F238E27FC236}">
              <a16:creationId xmlns:a16="http://schemas.microsoft.com/office/drawing/2014/main" id="{00000000-0008-0000-1F00-00001D000000}"/>
            </a:ext>
          </a:extLst>
        </xdr:cNvPr>
        <xdr:cNvSpPr/>
      </xdr:nvSpPr>
      <xdr:spPr bwMode="auto">
        <a:xfrm>
          <a:off x="346627" y="16748429"/>
          <a:ext cx="754591" cy="270295"/>
        </a:xfrm>
        <a:prstGeom prst="roundRect">
          <a:avLst/>
        </a:prstGeom>
        <a:solidFill>
          <a:srgbClr val="015CAB"/>
        </a:solidFill>
        <a:ln w="12700" cap="flat" cmpd="sng" algn="ctr">
          <a:solidFill>
            <a:schemeClr val="bg1"/>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1100">
              <a:solidFill>
                <a:schemeClr val="bg1"/>
              </a:solidFill>
            </a:rPr>
            <a:t>Find</a:t>
          </a:r>
        </a:p>
      </xdr:txBody>
    </xdr:sp>
    <xdr:clientData/>
  </xdr:twoCellAnchor>
  <xdr:twoCellAnchor>
    <xdr:from>
      <xdr:col>2</xdr:col>
      <xdr:colOff>180022</xdr:colOff>
      <xdr:row>21</xdr:row>
      <xdr:rowOff>1604879</xdr:rowOff>
    </xdr:from>
    <xdr:to>
      <xdr:col>2</xdr:col>
      <xdr:colOff>912706</xdr:colOff>
      <xdr:row>21</xdr:row>
      <xdr:rowOff>1882057</xdr:rowOff>
    </xdr:to>
    <xdr:sp macro="" textlink="">
      <xdr:nvSpPr>
        <xdr:cNvPr id="30" name="Rounded Rectangle 29">
          <a:hlinkClick xmlns:r="http://schemas.openxmlformats.org/officeDocument/2006/relationships" r:id="rId9"/>
          <a:extLst>
            <a:ext uri="{FF2B5EF4-FFF2-40B4-BE49-F238E27FC236}">
              <a16:creationId xmlns:a16="http://schemas.microsoft.com/office/drawing/2014/main" id="{00000000-0008-0000-1F00-00001E000000}"/>
            </a:ext>
          </a:extLst>
        </xdr:cNvPr>
        <xdr:cNvSpPr/>
      </xdr:nvSpPr>
      <xdr:spPr bwMode="auto">
        <a:xfrm>
          <a:off x="345674" y="19810053"/>
          <a:ext cx="732684" cy="277178"/>
        </a:xfrm>
        <a:prstGeom prst="roundRect">
          <a:avLst/>
        </a:prstGeom>
        <a:solidFill>
          <a:srgbClr val="015CAB"/>
        </a:solidFill>
        <a:ln w="12700" cap="flat" cmpd="sng" algn="ctr">
          <a:solidFill>
            <a:schemeClr val="bg1"/>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1100">
              <a:solidFill>
                <a:schemeClr val="bg1"/>
              </a:solidFill>
            </a:rPr>
            <a:t>Find</a:t>
          </a:r>
        </a:p>
      </xdr:txBody>
    </xdr:sp>
    <xdr:clientData/>
  </xdr:twoCellAnchor>
  <xdr:twoCellAnchor>
    <xdr:from>
      <xdr:col>2</xdr:col>
      <xdr:colOff>187353</xdr:colOff>
      <xdr:row>23</xdr:row>
      <xdr:rowOff>1593574</xdr:rowOff>
    </xdr:from>
    <xdr:to>
      <xdr:col>2</xdr:col>
      <xdr:colOff>940039</xdr:colOff>
      <xdr:row>23</xdr:row>
      <xdr:rowOff>1870000</xdr:rowOff>
    </xdr:to>
    <xdr:sp macro="" textlink="">
      <xdr:nvSpPr>
        <xdr:cNvPr id="31" name="Rounded Rectangle 30">
          <a:hlinkClick xmlns:r="http://schemas.openxmlformats.org/officeDocument/2006/relationships" r:id="rId10"/>
          <a:extLst>
            <a:ext uri="{FF2B5EF4-FFF2-40B4-BE49-F238E27FC236}">
              <a16:creationId xmlns:a16="http://schemas.microsoft.com/office/drawing/2014/main" id="{00000000-0008-0000-1F00-00001F000000}"/>
            </a:ext>
          </a:extLst>
        </xdr:cNvPr>
        <xdr:cNvSpPr/>
      </xdr:nvSpPr>
      <xdr:spPr bwMode="auto">
        <a:xfrm>
          <a:off x="336440" y="22291813"/>
          <a:ext cx="752686" cy="276426"/>
        </a:xfrm>
        <a:prstGeom prst="roundRect">
          <a:avLst/>
        </a:prstGeom>
        <a:solidFill>
          <a:srgbClr val="015CAB"/>
        </a:solidFill>
        <a:ln w="12700" cap="flat" cmpd="sng" algn="ctr">
          <a:solidFill>
            <a:schemeClr val="bg1"/>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1100">
              <a:solidFill>
                <a:schemeClr val="bg1"/>
              </a:solidFill>
            </a:rPr>
            <a:t>Find</a:t>
          </a:r>
        </a:p>
      </xdr:txBody>
    </xdr:sp>
    <xdr:clientData/>
  </xdr:twoCellAnchor>
  <xdr:twoCellAnchor>
    <xdr:from>
      <xdr:col>2</xdr:col>
      <xdr:colOff>180975</xdr:colOff>
      <xdr:row>25</xdr:row>
      <xdr:rowOff>1263650</xdr:rowOff>
    </xdr:from>
    <xdr:to>
      <xdr:col>2</xdr:col>
      <xdr:colOff>935566</xdr:colOff>
      <xdr:row>25</xdr:row>
      <xdr:rowOff>1546983</xdr:rowOff>
    </xdr:to>
    <xdr:sp macro="" textlink="">
      <xdr:nvSpPr>
        <xdr:cNvPr id="33" name="Rounded Rectangle 32">
          <a:hlinkClick xmlns:r="http://schemas.openxmlformats.org/officeDocument/2006/relationships" r:id="rId11"/>
          <a:extLst>
            <a:ext uri="{FF2B5EF4-FFF2-40B4-BE49-F238E27FC236}">
              <a16:creationId xmlns:a16="http://schemas.microsoft.com/office/drawing/2014/main" id="{00000000-0008-0000-1F00-000021000000}"/>
            </a:ext>
          </a:extLst>
        </xdr:cNvPr>
        <xdr:cNvSpPr/>
      </xdr:nvSpPr>
      <xdr:spPr bwMode="auto">
        <a:xfrm>
          <a:off x="373380" y="20909280"/>
          <a:ext cx="746760" cy="281940"/>
        </a:xfrm>
        <a:prstGeom prst="roundRect">
          <a:avLst/>
        </a:prstGeom>
        <a:solidFill>
          <a:srgbClr val="015CAB"/>
        </a:solidFill>
        <a:ln w="12700" cap="flat" cmpd="sng" algn="ctr">
          <a:solidFill>
            <a:schemeClr val="bg1"/>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1100">
              <a:solidFill>
                <a:schemeClr val="bg1"/>
              </a:solidFill>
            </a:rPr>
            <a:t>Find</a:t>
          </a:r>
        </a:p>
      </xdr:txBody>
    </xdr:sp>
    <xdr:clientData/>
  </xdr:twoCellAnchor>
  <xdr:twoCellAnchor>
    <xdr:from>
      <xdr:col>2</xdr:col>
      <xdr:colOff>182880</xdr:colOff>
      <xdr:row>27</xdr:row>
      <xdr:rowOff>350520</xdr:rowOff>
    </xdr:from>
    <xdr:to>
      <xdr:col>2</xdr:col>
      <xdr:colOff>927929</xdr:colOff>
      <xdr:row>27</xdr:row>
      <xdr:rowOff>642182</xdr:rowOff>
    </xdr:to>
    <xdr:sp macro="" textlink="">
      <xdr:nvSpPr>
        <xdr:cNvPr id="34" name="Rounded Rectangle 33">
          <a:hlinkClick xmlns:r="http://schemas.openxmlformats.org/officeDocument/2006/relationships" r:id="rId12"/>
          <a:extLst>
            <a:ext uri="{FF2B5EF4-FFF2-40B4-BE49-F238E27FC236}">
              <a16:creationId xmlns:a16="http://schemas.microsoft.com/office/drawing/2014/main" id="{00000000-0008-0000-1F00-000022000000}"/>
            </a:ext>
          </a:extLst>
        </xdr:cNvPr>
        <xdr:cNvSpPr/>
      </xdr:nvSpPr>
      <xdr:spPr bwMode="auto">
        <a:xfrm>
          <a:off x="365760" y="21976080"/>
          <a:ext cx="746760" cy="281940"/>
        </a:xfrm>
        <a:prstGeom prst="roundRect">
          <a:avLst/>
        </a:prstGeom>
        <a:solidFill>
          <a:srgbClr val="015CAB"/>
        </a:solidFill>
        <a:ln w="12700" cap="flat" cmpd="sng" algn="ctr">
          <a:solidFill>
            <a:schemeClr val="bg1"/>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1100">
              <a:solidFill>
                <a:schemeClr val="bg1"/>
              </a:solidFill>
            </a:rPr>
            <a:t>Find</a:t>
          </a:r>
        </a:p>
      </xdr:txBody>
    </xdr:sp>
    <xdr:clientData/>
  </xdr:twoCellAnchor>
  <xdr:twoCellAnchor>
    <xdr:from>
      <xdr:col>2</xdr:col>
      <xdr:colOff>180975</xdr:colOff>
      <xdr:row>29</xdr:row>
      <xdr:rowOff>693420</xdr:rowOff>
    </xdr:from>
    <xdr:to>
      <xdr:col>2</xdr:col>
      <xdr:colOff>935566</xdr:colOff>
      <xdr:row>29</xdr:row>
      <xdr:rowOff>985082</xdr:rowOff>
    </xdr:to>
    <xdr:sp macro="" textlink="">
      <xdr:nvSpPr>
        <xdr:cNvPr id="35" name="Rounded Rectangle 34">
          <a:hlinkClick xmlns:r="http://schemas.openxmlformats.org/officeDocument/2006/relationships" r:id="rId13"/>
          <a:extLst>
            <a:ext uri="{FF2B5EF4-FFF2-40B4-BE49-F238E27FC236}">
              <a16:creationId xmlns:a16="http://schemas.microsoft.com/office/drawing/2014/main" id="{00000000-0008-0000-1F00-000023000000}"/>
            </a:ext>
          </a:extLst>
        </xdr:cNvPr>
        <xdr:cNvSpPr/>
      </xdr:nvSpPr>
      <xdr:spPr bwMode="auto">
        <a:xfrm>
          <a:off x="373380" y="23065740"/>
          <a:ext cx="746760" cy="281940"/>
        </a:xfrm>
        <a:prstGeom prst="roundRect">
          <a:avLst/>
        </a:prstGeom>
        <a:solidFill>
          <a:srgbClr val="015CAB"/>
        </a:solidFill>
        <a:ln w="12700" cap="flat" cmpd="sng" algn="ctr">
          <a:solidFill>
            <a:schemeClr val="bg1"/>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1100">
              <a:solidFill>
                <a:schemeClr val="bg1"/>
              </a:solidFill>
            </a:rPr>
            <a:t>Find</a:t>
          </a:r>
        </a:p>
      </xdr:txBody>
    </xdr:sp>
    <xdr:clientData/>
  </xdr:twoCellAnchor>
  <xdr:twoCellAnchor>
    <xdr:from>
      <xdr:col>2</xdr:col>
      <xdr:colOff>194945</xdr:colOff>
      <xdr:row>31</xdr:row>
      <xdr:rowOff>424815</xdr:rowOff>
    </xdr:from>
    <xdr:to>
      <xdr:col>2</xdr:col>
      <xdr:colOff>942990</xdr:colOff>
      <xdr:row>31</xdr:row>
      <xdr:rowOff>708148</xdr:rowOff>
    </xdr:to>
    <xdr:sp macro="" textlink="">
      <xdr:nvSpPr>
        <xdr:cNvPr id="36" name="Rounded Rectangle 35">
          <a:hlinkClick xmlns:r="http://schemas.openxmlformats.org/officeDocument/2006/relationships" r:id="rId14"/>
          <a:extLst>
            <a:ext uri="{FF2B5EF4-FFF2-40B4-BE49-F238E27FC236}">
              <a16:creationId xmlns:a16="http://schemas.microsoft.com/office/drawing/2014/main" id="{00000000-0008-0000-1F00-000024000000}"/>
            </a:ext>
          </a:extLst>
        </xdr:cNvPr>
        <xdr:cNvSpPr/>
      </xdr:nvSpPr>
      <xdr:spPr bwMode="auto">
        <a:xfrm>
          <a:off x="347345" y="28056840"/>
          <a:ext cx="748045" cy="283333"/>
        </a:xfrm>
        <a:prstGeom prst="roundRect">
          <a:avLst/>
        </a:prstGeom>
        <a:solidFill>
          <a:srgbClr val="015CAB"/>
        </a:solidFill>
        <a:ln w="12700" cap="flat" cmpd="sng" algn="ctr">
          <a:solidFill>
            <a:schemeClr val="bg1"/>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1100">
              <a:solidFill>
                <a:schemeClr val="bg1"/>
              </a:solidFill>
            </a:rPr>
            <a:t>Find</a:t>
          </a:r>
        </a:p>
      </xdr:txBody>
    </xdr:sp>
    <xdr:clientData/>
  </xdr:twoCellAnchor>
  <xdr:twoCellAnchor>
    <xdr:from>
      <xdr:col>2</xdr:col>
      <xdr:colOff>182880</xdr:colOff>
      <xdr:row>38</xdr:row>
      <xdr:rowOff>525780</xdr:rowOff>
    </xdr:from>
    <xdr:to>
      <xdr:col>2</xdr:col>
      <xdr:colOff>927929</xdr:colOff>
      <xdr:row>38</xdr:row>
      <xdr:rowOff>807720</xdr:rowOff>
    </xdr:to>
    <xdr:sp macro="" textlink="">
      <xdr:nvSpPr>
        <xdr:cNvPr id="38" name="Rounded Rectangle 37">
          <a:hlinkClick xmlns:r="http://schemas.openxmlformats.org/officeDocument/2006/relationships" r:id="rId15"/>
          <a:extLst>
            <a:ext uri="{FF2B5EF4-FFF2-40B4-BE49-F238E27FC236}">
              <a16:creationId xmlns:a16="http://schemas.microsoft.com/office/drawing/2014/main" id="{00000000-0008-0000-1F00-000026000000}"/>
            </a:ext>
          </a:extLst>
        </xdr:cNvPr>
        <xdr:cNvSpPr/>
      </xdr:nvSpPr>
      <xdr:spPr bwMode="auto">
        <a:xfrm>
          <a:off x="365760" y="25107900"/>
          <a:ext cx="746760" cy="281940"/>
        </a:xfrm>
        <a:prstGeom prst="roundRect">
          <a:avLst/>
        </a:prstGeom>
        <a:solidFill>
          <a:srgbClr val="015CAB"/>
        </a:solidFill>
        <a:ln w="12700" cap="flat" cmpd="sng" algn="ctr">
          <a:solidFill>
            <a:schemeClr val="bg1"/>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1100">
              <a:solidFill>
                <a:schemeClr val="bg1"/>
              </a:solidFill>
            </a:rPr>
            <a:t>Find</a:t>
          </a:r>
        </a:p>
      </xdr:txBody>
    </xdr:sp>
    <xdr:clientData/>
  </xdr:twoCellAnchor>
  <xdr:twoCellAnchor>
    <xdr:from>
      <xdr:col>2</xdr:col>
      <xdr:colOff>206431</xdr:colOff>
      <xdr:row>40</xdr:row>
      <xdr:rowOff>3235567</xdr:rowOff>
    </xdr:from>
    <xdr:to>
      <xdr:col>2</xdr:col>
      <xdr:colOff>964001</xdr:colOff>
      <xdr:row>40</xdr:row>
      <xdr:rowOff>3516295</xdr:rowOff>
    </xdr:to>
    <xdr:sp macro="" textlink="">
      <xdr:nvSpPr>
        <xdr:cNvPr id="39" name="Rounded Rectangle 38">
          <a:hlinkClick xmlns:r="http://schemas.openxmlformats.org/officeDocument/2006/relationships" r:id="rId16"/>
          <a:extLst>
            <a:ext uri="{FF2B5EF4-FFF2-40B4-BE49-F238E27FC236}">
              <a16:creationId xmlns:a16="http://schemas.microsoft.com/office/drawing/2014/main" id="{00000000-0008-0000-1F00-000027000000}"/>
            </a:ext>
          </a:extLst>
        </xdr:cNvPr>
        <xdr:cNvSpPr/>
      </xdr:nvSpPr>
      <xdr:spPr bwMode="auto">
        <a:xfrm>
          <a:off x="355518" y="32506306"/>
          <a:ext cx="757570" cy="280728"/>
        </a:xfrm>
        <a:prstGeom prst="roundRect">
          <a:avLst/>
        </a:prstGeom>
        <a:solidFill>
          <a:srgbClr val="015CAB"/>
        </a:solidFill>
        <a:ln w="12700" cap="flat" cmpd="sng" algn="ctr">
          <a:solidFill>
            <a:schemeClr val="bg1"/>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1100">
              <a:solidFill>
                <a:schemeClr val="bg1"/>
              </a:solidFill>
            </a:rPr>
            <a:t>Find</a:t>
          </a:r>
        </a:p>
      </xdr:txBody>
    </xdr:sp>
    <xdr:clientData/>
  </xdr:twoCellAnchor>
  <xdr:twoCellAnchor>
    <xdr:from>
      <xdr:col>2</xdr:col>
      <xdr:colOff>194945</xdr:colOff>
      <xdr:row>44</xdr:row>
      <xdr:rowOff>641985</xdr:rowOff>
    </xdr:from>
    <xdr:to>
      <xdr:col>2</xdr:col>
      <xdr:colOff>942990</xdr:colOff>
      <xdr:row>44</xdr:row>
      <xdr:rowOff>937980</xdr:rowOff>
    </xdr:to>
    <xdr:sp macro="" textlink="">
      <xdr:nvSpPr>
        <xdr:cNvPr id="40" name="Rounded Rectangle 39">
          <a:hlinkClick xmlns:r="http://schemas.openxmlformats.org/officeDocument/2006/relationships" r:id="rId17"/>
          <a:extLst>
            <a:ext uri="{FF2B5EF4-FFF2-40B4-BE49-F238E27FC236}">
              <a16:creationId xmlns:a16="http://schemas.microsoft.com/office/drawing/2014/main" id="{00000000-0008-0000-1F00-000028000000}"/>
            </a:ext>
          </a:extLst>
        </xdr:cNvPr>
        <xdr:cNvSpPr/>
      </xdr:nvSpPr>
      <xdr:spPr bwMode="auto">
        <a:xfrm>
          <a:off x="381000" y="28895040"/>
          <a:ext cx="746760" cy="281940"/>
        </a:xfrm>
        <a:prstGeom prst="roundRect">
          <a:avLst/>
        </a:prstGeom>
        <a:solidFill>
          <a:srgbClr val="015CAB"/>
        </a:solidFill>
        <a:ln w="12700" cap="flat" cmpd="sng" algn="ctr">
          <a:solidFill>
            <a:schemeClr val="bg1"/>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1100">
              <a:solidFill>
                <a:schemeClr val="bg1"/>
              </a:solidFill>
            </a:rPr>
            <a:t>Find</a:t>
          </a:r>
        </a:p>
      </xdr:txBody>
    </xdr:sp>
    <xdr:clientData/>
  </xdr:twoCellAnchor>
  <xdr:twoCellAnchor>
    <xdr:from>
      <xdr:col>2</xdr:col>
      <xdr:colOff>194945</xdr:colOff>
      <xdr:row>46</xdr:row>
      <xdr:rowOff>1301750</xdr:rowOff>
    </xdr:from>
    <xdr:to>
      <xdr:col>2</xdr:col>
      <xdr:colOff>942990</xdr:colOff>
      <xdr:row>46</xdr:row>
      <xdr:rowOff>1593412</xdr:rowOff>
    </xdr:to>
    <xdr:sp macro="" textlink="">
      <xdr:nvSpPr>
        <xdr:cNvPr id="41" name="Rounded Rectangle 40">
          <a:hlinkClick xmlns:r="http://schemas.openxmlformats.org/officeDocument/2006/relationships" r:id="rId18"/>
          <a:extLst>
            <a:ext uri="{FF2B5EF4-FFF2-40B4-BE49-F238E27FC236}">
              <a16:creationId xmlns:a16="http://schemas.microsoft.com/office/drawing/2014/main" id="{00000000-0008-0000-1F00-000029000000}"/>
            </a:ext>
          </a:extLst>
        </xdr:cNvPr>
        <xdr:cNvSpPr/>
      </xdr:nvSpPr>
      <xdr:spPr bwMode="auto">
        <a:xfrm>
          <a:off x="381000" y="30723840"/>
          <a:ext cx="746760" cy="281940"/>
        </a:xfrm>
        <a:prstGeom prst="roundRect">
          <a:avLst/>
        </a:prstGeom>
        <a:solidFill>
          <a:srgbClr val="015CAB"/>
        </a:solidFill>
        <a:ln w="12700" cap="flat" cmpd="sng" algn="ctr">
          <a:solidFill>
            <a:schemeClr val="bg1"/>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1100">
              <a:solidFill>
                <a:schemeClr val="bg1"/>
              </a:solidFill>
            </a:rPr>
            <a:t>Find</a:t>
          </a:r>
        </a:p>
      </xdr:txBody>
    </xdr:sp>
    <xdr:clientData/>
  </xdr:twoCellAnchor>
  <xdr:twoCellAnchor>
    <xdr:from>
      <xdr:col>2</xdr:col>
      <xdr:colOff>180975</xdr:colOff>
      <xdr:row>53</xdr:row>
      <xdr:rowOff>766970</xdr:rowOff>
    </xdr:from>
    <xdr:to>
      <xdr:col>2</xdr:col>
      <xdr:colOff>935566</xdr:colOff>
      <xdr:row>53</xdr:row>
      <xdr:rowOff>1060080</xdr:rowOff>
    </xdr:to>
    <xdr:sp macro="" textlink="">
      <xdr:nvSpPr>
        <xdr:cNvPr id="43" name="Rounded Rectangle 42">
          <a:hlinkClick xmlns:r="http://schemas.openxmlformats.org/officeDocument/2006/relationships" r:id="rId19"/>
          <a:extLst>
            <a:ext uri="{FF2B5EF4-FFF2-40B4-BE49-F238E27FC236}">
              <a16:creationId xmlns:a16="http://schemas.microsoft.com/office/drawing/2014/main" id="{00000000-0008-0000-1F00-00002B000000}"/>
            </a:ext>
          </a:extLst>
        </xdr:cNvPr>
        <xdr:cNvSpPr/>
      </xdr:nvSpPr>
      <xdr:spPr bwMode="auto">
        <a:xfrm>
          <a:off x="346627" y="43273318"/>
          <a:ext cx="754591" cy="293110"/>
        </a:xfrm>
        <a:prstGeom prst="roundRect">
          <a:avLst/>
        </a:prstGeom>
        <a:solidFill>
          <a:srgbClr val="015CAB"/>
        </a:solidFill>
        <a:ln w="12700" cap="flat" cmpd="sng" algn="ctr">
          <a:solidFill>
            <a:schemeClr val="bg1"/>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1100">
              <a:solidFill>
                <a:schemeClr val="bg1"/>
              </a:solidFill>
            </a:rPr>
            <a:t>Find</a:t>
          </a:r>
        </a:p>
      </xdr:txBody>
    </xdr:sp>
    <xdr:clientData/>
  </xdr:twoCellAnchor>
  <xdr:twoCellAnchor>
    <xdr:from>
      <xdr:col>2</xdr:col>
      <xdr:colOff>180613</xdr:colOff>
      <xdr:row>55</xdr:row>
      <xdr:rowOff>2098312</xdr:rowOff>
    </xdr:from>
    <xdr:to>
      <xdr:col>2</xdr:col>
      <xdr:colOff>932468</xdr:colOff>
      <xdr:row>55</xdr:row>
      <xdr:rowOff>2387359</xdr:rowOff>
    </xdr:to>
    <xdr:sp macro="" textlink="">
      <xdr:nvSpPr>
        <xdr:cNvPr id="44" name="Rounded Rectangle 43">
          <a:hlinkClick xmlns:r="http://schemas.openxmlformats.org/officeDocument/2006/relationships" r:id="rId20"/>
          <a:extLst>
            <a:ext uri="{FF2B5EF4-FFF2-40B4-BE49-F238E27FC236}">
              <a16:creationId xmlns:a16="http://schemas.microsoft.com/office/drawing/2014/main" id="{00000000-0008-0000-1F00-00002C000000}"/>
            </a:ext>
          </a:extLst>
        </xdr:cNvPr>
        <xdr:cNvSpPr/>
      </xdr:nvSpPr>
      <xdr:spPr bwMode="auto">
        <a:xfrm>
          <a:off x="346265" y="45905029"/>
          <a:ext cx="751855" cy="289047"/>
        </a:xfrm>
        <a:prstGeom prst="roundRect">
          <a:avLst/>
        </a:prstGeom>
        <a:solidFill>
          <a:srgbClr val="015CAB"/>
        </a:solidFill>
        <a:ln w="12700" cap="flat" cmpd="sng" algn="ctr">
          <a:solidFill>
            <a:schemeClr val="bg1"/>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1100">
              <a:solidFill>
                <a:schemeClr val="bg1"/>
              </a:solidFill>
            </a:rPr>
            <a:t>Find</a:t>
          </a:r>
        </a:p>
      </xdr:txBody>
    </xdr:sp>
    <xdr:clientData/>
  </xdr:twoCellAnchor>
  <xdr:twoCellAnchor>
    <xdr:from>
      <xdr:col>2</xdr:col>
      <xdr:colOff>171450</xdr:colOff>
      <xdr:row>69</xdr:row>
      <xdr:rowOff>1143000</xdr:rowOff>
    </xdr:from>
    <xdr:to>
      <xdr:col>2</xdr:col>
      <xdr:colOff>926041</xdr:colOff>
      <xdr:row>69</xdr:row>
      <xdr:rowOff>1384107</xdr:rowOff>
    </xdr:to>
    <xdr:sp macro="" textlink="">
      <xdr:nvSpPr>
        <xdr:cNvPr id="37" name="Rounded Rectangle 36">
          <a:hlinkClick xmlns:r="http://schemas.openxmlformats.org/officeDocument/2006/relationships" r:id="rId21"/>
          <a:extLst>
            <a:ext uri="{FF2B5EF4-FFF2-40B4-BE49-F238E27FC236}">
              <a16:creationId xmlns:a16="http://schemas.microsoft.com/office/drawing/2014/main" id="{00000000-0008-0000-1F00-000025000000}"/>
            </a:ext>
          </a:extLst>
        </xdr:cNvPr>
        <xdr:cNvSpPr/>
      </xdr:nvSpPr>
      <xdr:spPr bwMode="auto">
        <a:xfrm>
          <a:off x="323850" y="56026050"/>
          <a:ext cx="754591" cy="241107"/>
        </a:xfrm>
        <a:prstGeom prst="roundRect">
          <a:avLst/>
        </a:prstGeom>
        <a:solidFill>
          <a:srgbClr val="015CAB"/>
        </a:solidFill>
        <a:ln w="12700" cap="flat" cmpd="sng" algn="ctr">
          <a:solidFill>
            <a:schemeClr val="bg1"/>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1100">
              <a:solidFill>
                <a:schemeClr val="bg1"/>
              </a:solidFill>
            </a:rPr>
            <a:t>Find</a:t>
          </a:r>
        </a:p>
      </xdr:txBody>
    </xdr:sp>
    <xdr:clientData/>
  </xdr:twoCellAnchor>
  <xdr:twoCellAnchor>
    <xdr:from>
      <xdr:col>2</xdr:col>
      <xdr:colOff>168761</xdr:colOff>
      <xdr:row>71</xdr:row>
      <xdr:rowOff>1563813</xdr:rowOff>
    </xdr:from>
    <xdr:to>
      <xdr:col>2</xdr:col>
      <xdr:colOff>923352</xdr:colOff>
      <xdr:row>71</xdr:row>
      <xdr:rowOff>1839380</xdr:rowOff>
    </xdr:to>
    <xdr:sp macro="" textlink="">
      <xdr:nvSpPr>
        <xdr:cNvPr id="45" name="Rounded Rectangle 44">
          <a:hlinkClick xmlns:r="http://schemas.openxmlformats.org/officeDocument/2006/relationships" r:id="rId22"/>
          <a:extLst>
            <a:ext uri="{FF2B5EF4-FFF2-40B4-BE49-F238E27FC236}">
              <a16:creationId xmlns:a16="http://schemas.microsoft.com/office/drawing/2014/main" id="{00000000-0008-0000-1F00-00002D000000}"/>
            </a:ext>
          </a:extLst>
        </xdr:cNvPr>
        <xdr:cNvSpPr/>
      </xdr:nvSpPr>
      <xdr:spPr bwMode="auto">
        <a:xfrm>
          <a:off x="359261" y="50608904"/>
          <a:ext cx="754591" cy="275567"/>
        </a:xfrm>
        <a:prstGeom prst="roundRect">
          <a:avLst/>
        </a:prstGeom>
        <a:solidFill>
          <a:srgbClr val="015CAB"/>
        </a:solidFill>
        <a:ln w="12700" cap="flat" cmpd="sng" algn="ctr">
          <a:solidFill>
            <a:schemeClr val="bg1"/>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1100">
              <a:solidFill>
                <a:schemeClr val="bg1"/>
              </a:solidFill>
            </a:rPr>
            <a:t>Find</a:t>
          </a:r>
        </a:p>
      </xdr:txBody>
    </xdr:sp>
    <xdr:clientData/>
  </xdr:twoCellAnchor>
  <xdr:twoCellAnchor>
    <xdr:from>
      <xdr:col>2</xdr:col>
      <xdr:colOff>194945</xdr:colOff>
      <xdr:row>73</xdr:row>
      <xdr:rowOff>914400</xdr:rowOff>
    </xdr:from>
    <xdr:to>
      <xdr:col>2</xdr:col>
      <xdr:colOff>942990</xdr:colOff>
      <xdr:row>73</xdr:row>
      <xdr:rowOff>1196340</xdr:rowOff>
    </xdr:to>
    <xdr:sp macro="" textlink="">
      <xdr:nvSpPr>
        <xdr:cNvPr id="47" name="Rounded Rectangle 46">
          <a:hlinkClick xmlns:r="http://schemas.openxmlformats.org/officeDocument/2006/relationships" r:id="rId23"/>
          <a:extLst>
            <a:ext uri="{FF2B5EF4-FFF2-40B4-BE49-F238E27FC236}">
              <a16:creationId xmlns:a16="http://schemas.microsoft.com/office/drawing/2014/main" id="{00000000-0008-0000-1F00-00002F000000}"/>
            </a:ext>
          </a:extLst>
        </xdr:cNvPr>
        <xdr:cNvSpPr/>
      </xdr:nvSpPr>
      <xdr:spPr bwMode="auto">
        <a:xfrm>
          <a:off x="381000" y="48303180"/>
          <a:ext cx="746760" cy="281940"/>
        </a:xfrm>
        <a:prstGeom prst="roundRect">
          <a:avLst/>
        </a:prstGeom>
        <a:solidFill>
          <a:srgbClr val="015CAB"/>
        </a:solidFill>
        <a:ln w="12700" cap="flat" cmpd="sng" algn="ctr">
          <a:solidFill>
            <a:schemeClr val="bg1"/>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1100">
              <a:solidFill>
                <a:schemeClr val="bg1"/>
              </a:solidFill>
            </a:rPr>
            <a:t>Find</a:t>
          </a:r>
        </a:p>
      </xdr:txBody>
    </xdr:sp>
    <xdr:clientData/>
  </xdr:twoCellAnchor>
  <xdr:twoCellAnchor>
    <xdr:from>
      <xdr:col>2</xdr:col>
      <xdr:colOff>182880</xdr:colOff>
      <xdr:row>75</xdr:row>
      <xdr:rowOff>1263650</xdr:rowOff>
    </xdr:from>
    <xdr:to>
      <xdr:col>2</xdr:col>
      <xdr:colOff>927929</xdr:colOff>
      <xdr:row>75</xdr:row>
      <xdr:rowOff>1547637</xdr:rowOff>
    </xdr:to>
    <xdr:sp macro="" textlink="">
      <xdr:nvSpPr>
        <xdr:cNvPr id="48" name="Rounded Rectangle 47">
          <a:hlinkClick xmlns:r="http://schemas.openxmlformats.org/officeDocument/2006/relationships" r:id="rId24"/>
          <a:extLst>
            <a:ext uri="{FF2B5EF4-FFF2-40B4-BE49-F238E27FC236}">
              <a16:creationId xmlns:a16="http://schemas.microsoft.com/office/drawing/2014/main" id="{00000000-0008-0000-1F00-000030000000}"/>
            </a:ext>
          </a:extLst>
        </xdr:cNvPr>
        <xdr:cNvSpPr/>
      </xdr:nvSpPr>
      <xdr:spPr bwMode="auto">
        <a:xfrm>
          <a:off x="365760" y="49971960"/>
          <a:ext cx="746760" cy="281940"/>
        </a:xfrm>
        <a:prstGeom prst="roundRect">
          <a:avLst/>
        </a:prstGeom>
        <a:solidFill>
          <a:srgbClr val="015CAB"/>
        </a:solidFill>
        <a:ln w="12700" cap="flat" cmpd="sng" algn="ctr">
          <a:solidFill>
            <a:schemeClr val="bg1"/>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1100">
              <a:solidFill>
                <a:schemeClr val="bg1"/>
              </a:solidFill>
            </a:rPr>
            <a:t>Find</a:t>
          </a:r>
        </a:p>
      </xdr:txBody>
    </xdr:sp>
    <xdr:clientData/>
  </xdr:twoCellAnchor>
  <xdr:twoCellAnchor>
    <xdr:from>
      <xdr:col>2</xdr:col>
      <xdr:colOff>194945</xdr:colOff>
      <xdr:row>77</xdr:row>
      <xdr:rowOff>1181735</xdr:rowOff>
    </xdr:from>
    <xdr:to>
      <xdr:col>2</xdr:col>
      <xdr:colOff>942990</xdr:colOff>
      <xdr:row>77</xdr:row>
      <xdr:rowOff>1456256</xdr:rowOff>
    </xdr:to>
    <xdr:sp macro="" textlink="">
      <xdr:nvSpPr>
        <xdr:cNvPr id="49" name="Rounded Rectangle 48">
          <a:hlinkClick xmlns:r="http://schemas.openxmlformats.org/officeDocument/2006/relationships" r:id="rId25"/>
          <a:extLst>
            <a:ext uri="{FF2B5EF4-FFF2-40B4-BE49-F238E27FC236}">
              <a16:creationId xmlns:a16="http://schemas.microsoft.com/office/drawing/2014/main" id="{00000000-0008-0000-1F00-000031000000}"/>
            </a:ext>
          </a:extLst>
        </xdr:cNvPr>
        <xdr:cNvSpPr/>
      </xdr:nvSpPr>
      <xdr:spPr bwMode="auto">
        <a:xfrm>
          <a:off x="381000" y="51854100"/>
          <a:ext cx="746760" cy="281940"/>
        </a:xfrm>
        <a:prstGeom prst="roundRect">
          <a:avLst/>
        </a:prstGeom>
        <a:solidFill>
          <a:srgbClr val="015CAB"/>
        </a:solidFill>
        <a:ln w="12700" cap="flat" cmpd="sng" algn="ctr">
          <a:solidFill>
            <a:schemeClr val="bg1"/>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1100">
              <a:solidFill>
                <a:schemeClr val="bg1"/>
              </a:solidFill>
            </a:rPr>
            <a:t>Find</a:t>
          </a:r>
        </a:p>
      </xdr:txBody>
    </xdr:sp>
    <xdr:clientData/>
  </xdr:twoCellAnchor>
  <xdr:twoCellAnchor>
    <xdr:from>
      <xdr:col>2</xdr:col>
      <xdr:colOff>218122</xdr:colOff>
      <xdr:row>79</xdr:row>
      <xdr:rowOff>582349</xdr:rowOff>
    </xdr:from>
    <xdr:to>
      <xdr:col>2</xdr:col>
      <xdr:colOff>950806</xdr:colOff>
      <xdr:row>79</xdr:row>
      <xdr:rowOff>867147</xdr:rowOff>
    </xdr:to>
    <xdr:sp macro="" textlink="">
      <xdr:nvSpPr>
        <xdr:cNvPr id="50" name="Rounded Rectangle 49">
          <a:hlinkClick xmlns:r="http://schemas.openxmlformats.org/officeDocument/2006/relationships" r:id="rId26"/>
          <a:extLst>
            <a:ext uri="{FF2B5EF4-FFF2-40B4-BE49-F238E27FC236}">
              <a16:creationId xmlns:a16="http://schemas.microsoft.com/office/drawing/2014/main" id="{00000000-0008-0000-1F00-000032000000}"/>
            </a:ext>
          </a:extLst>
        </xdr:cNvPr>
        <xdr:cNvSpPr/>
      </xdr:nvSpPr>
      <xdr:spPr bwMode="auto">
        <a:xfrm>
          <a:off x="383774" y="59794719"/>
          <a:ext cx="732684" cy="284798"/>
        </a:xfrm>
        <a:prstGeom prst="roundRect">
          <a:avLst/>
        </a:prstGeom>
        <a:solidFill>
          <a:srgbClr val="015CAB"/>
        </a:solidFill>
        <a:ln w="12700" cap="flat" cmpd="sng" algn="ctr">
          <a:solidFill>
            <a:schemeClr val="bg1"/>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1100">
              <a:solidFill>
                <a:schemeClr val="bg1"/>
              </a:solidFill>
            </a:rPr>
            <a:t>Find</a:t>
          </a:r>
        </a:p>
      </xdr:txBody>
    </xdr:sp>
    <xdr:clientData/>
  </xdr:twoCellAnchor>
  <xdr:twoCellAnchor>
    <xdr:from>
      <xdr:col>2</xdr:col>
      <xdr:colOff>194945</xdr:colOff>
      <xdr:row>81</xdr:row>
      <xdr:rowOff>930910</xdr:rowOff>
    </xdr:from>
    <xdr:to>
      <xdr:col>2</xdr:col>
      <xdr:colOff>942990</xdr:colOff>
      <xdr:row>81</xdr:row>
      <xdr:rowOff>1211239</xdr:rowOff>
    </xdr:to>
    <xdr:sp macro="" textlink="">
      <xdr:nvSpPr>
        <xdr:cNvPr id="51" name="Rounded Rectangle 50">
          <a:hlinkClick xmlns:r="http://schemas.openxmlformats.org/officeDocument/2006/relationships" r:id="rId27"/>
          <a:extLst>
            <a:ext uri="{FF2B5EF4-FFF2-40B4-BE49-F238E27FC236}">
              <a16:creationId xmlns:a16="http://schemas.microsoft.com/office/drawing/2014/main" id="{00000000-0008-0000-1F00-000033000000}"/>
            </a:ext>
          </a:extLst>
        </xdr:cNvPr>
        <xdr:cNvSpPr/>
      </xdr:nvSpPr>
      <xdr:spPr bwMode="auto">
        <a:xfrm>
          <a:off x="381000" y="54940200"/>
          <a:ext cx="746760" cy="281940"/>
        </a:xfrm>
        <a:prstGeom prst="roundRect">
          <a:avLst/>
        </a:prstGeom>
        <a:solidFill>
          <a:srgbClr val="015CAB"/>
        </a:solidFill>
        <a:ln w="12700" cap="flat" cmpd="sng" algn="ctr">
          <a:solidFill>
            <a:schemeClr val="bg1"/>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1100">
              <a:solidFill>
                <a:schemeClr val="bg1"/>
              </a:solidFill>
            </a:rPr>
            <a:t>Find</a:t>
          </a:r>
        </a:p>
      </xdr:txBody>
    </xdr:sp>
    <xdr:clientData/>
  </xdr:twoCellAnchor>
  <xdr:twoCellAnchor>
    <xdr:from>
      <xdr:col>2</xdr:col>
      <xdr:colOff>194945</xdr:colOff>
      <xdr:row>86</xdr:row>
      <xdr:rowOff>516890</xdr:rowOff>
    </xdr:from>
    <xdr:to>
      <xdr:col>2</xdr:col>
      <xdr:colOff>942990</xdr:colOff>
      <xdr:row>86</xdr:row>
      <xdr:rowOff>816435</xdr:rowOff>
    </xdr:to>
    <xdr:sp macro="" textlink="">
      <xdr:nvSpPr>
        <xdr:cNvPr id="52" name="Rounded Rectangle 51">
          <a:hlinkClick xmlns:r="http://schemas.openxmlformats.org/officeDocument/2006/relationships" r:id="rId28"/>
          <a:extLst>
            <a:ext uri="{FF2B5EF4-FFF2-40B4-BE49-F238E27FC236}">
              <a16:creationId xmlns:a16="http://schemas.microsoft.com/office/drawing/2014/main" id="{00000000-0008-0000-1F00-000034000000}"/>
            </a:ext>
          </a:extLst>
        </xdr:cNvPr>
        <xdr:cNvSpPr/>
      </xdr:nvSpPr>
      <xdr:spPr bwMode="auto">
        <a:xfrm>
          <a:off x="381000" y="55123080"/>
          <a:ext cx="746760" cy="281940"/>
        </a:xfrm>
        <a:prstGeom prst="roundRect">
          <a:avLst/>
        </a:prstGeom>
        <a:solidFill>
          <a:srgbClr val="015CAB"/>
        </a:solidFill>
        <a:ln w="12700" cap="flat" cmpd="sng" algn="ctr">
          <a:solidFill>
            <a:schemeClr val="bg1"/>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1100">
              <a:solidFill>
                <a:schemeClr val="bg1"/>
              </a:solidFill>
            </a:rPr>
            <a:t>Find</a:t>
          </a:r>
        </a:p>
      </xdr:txBody>
    </xdr:sp>
    <xdr:clientData/>
  </xdr:twoCellAnchor>
  <xdr:twoCellAnchor>
    <xdr:from>
      <xdr:col>2</xdr:col>
      <xdr:colOff>163411</xdr:colOff>
      <xdr:row>48</xdr:row>
      <xdr:rowOff>2671360</xdr:rowOff>
    </xdr:from>
    <xdr:to>
      <xdr:col>2</xdr:col>
      <xdr:colOff>909551</xdr:colOff>
      <xdr:row>48</xdr:row>
      <xdr:rowOff>2956355</xdr:rowOff>
    </xdr:to>
    <xdr:sp macro="" textlink="">
      <xdr:nvSpPr>
        <xdr:cNvPr id="46" name="Rounded Rectangle 40">
          <a:hlinkClick xmlns:r="http://schemas.openxmlformats.org/officeDocument/2006/relationships" r:id="rId29"/>
          <a:extLst>
            <a:ext uri="{FF2B5EF4-FFF2-40B4-BE49-F238E27FC236}">
              <a16:creationId xmlns:a16="http://schemas.microsoft.com/office/drawing/2014/main" id="{00000000-0008-0000-1F00-00002E000000}"/>
            </a:ext>
          </a:extLst>
        </xdr:cNvPr>
        <xdr:cNvSpPr/>
      </xdr:nvSpPr>
      <xdr:spPr bwMode="auto">
        <a:xfrm>
          <a:off x="329063" y="38278295"/>
          <a:ext cx="746140" cy="284995"/>
        </a:xfrm>
        <a:prstGeom prst="roundRect">
          <a:avLst/>
        </a:prstGeom>
        <a:solidFill>
          <a:srgbClr val="015CAB"/>
        </a:solidFill>
        <a:ln w="12700" cap="flat" cmpd="sng" algn="ctr">
          <a:solidFill>
            <a:schemeClr val="bg1"/>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1100">
              <a:solidFill>
                <a:schemeClr val="bg1"/>
              </a:solidFill>
            </a:rPr>
            <a:t>Find</a:t>
          </a:r>
        </a:p>
      </xdr:txBody>
    </xdr:sp>
    <xdr:clientData/>
  </xdr:twoCellAnchor>
  <xdr:twoCellAnchor>
    <xdr:from>
      <xdr:col>2</xdr:col>
      <xdr:colOff>188568</xdr:colOff>
      <xdr:row>83</xdr:row>
      <xdr:rowOff>702807</xdr:rowOff>
    </xdr:from>
    <xdr:to>
      <xdr:col>2</xdr:col>
      <xdr:colOff>932803</xdr:colOff>
      <xdr:row>83</xdr:row>
      <xdr:rowOff>977421</xdr:rowOff>
    </xdr:to>
    <xdr:sp macro="" textlink="">
      <xdr:nvSpPr>
        <xdr:cNvPr id="42" name="Rounded Rectangle 50">
          <a:hlinkClick xmlns:r="http://schemas.openxmlformats.org/officeDocument/2006/relationships" r:id="rId30"/>
          <a:extLst>
            <a:ext uri="{FF2B5EF4-FFF2-40B4-BE49-F238E27FC236}">
              <a16:creationId xmlns:a16="http://schemas.microsoft.com/office/drawing/2014/main" id="{614A25A0-39E9-4F23-8612-EC381AF33C2A}"/>
            </a:ext>
          </a:extLst>
        </xdr:cNvPr>
        <xdr:cNvSpPr/>
      </xdr:nvSpPr>
      <xdr:spPr bwMode="auto">
        <a:xfrm>
          <a:off x="337655" y="62068655"/>
          <a:ext cx="744235" cy="274614"/>
        </a:xfrm>
        <a:prstGeom prst="roundRect">
          <a:avLst/>
        </a:prstGeom>
        <a:solidFill>
          <a:srgbClr val="015CAB"/>
        </a:solidFill>
        <a:ln w="12700" cap="flat" cmpd="sng" algn="ctr">
          <a:solidFill>
            <a:schemeClr val="bg1"/>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1100">
              <a:solidFill>
                <a:schemeClr val="bg1"/>
              </a:solidFill>
            </a:rPr>
            <a:t>Find</a:t>
          </a:r>
        </a:p>
      </xdr:txBody>
    </xdr:sp>
    <xdr:clientData/>
  </xdr:twoCellAnchor>
  <xdr:twoCellAnchor editAs="oneCell">
    <xdr:from>
      <xdr:col>1</xdr:col>
      <xdr:colOff>57979</xdr:colOff>
      <xdr:row>1</xdr:row>
      <xdr:rowOff>41414</xdr:rowOff>
    </xdr:from>
    <xdr:to>
      <xdr:col>2</xdr:col>
      <xdr:colOff>458069</xdr:colOff>
      <xdr:row>2</xdr:row>
      <xdr:rowOff>22597</xdr:rowOff>
    </xdr:to>
    <xdr:pic>
      <xdr:nvPicPr>
        <xdr:cNvPr id="54" name="Picture 53">
          <a:extLst>
            <a:ext uri="{FF2B5EF4-FFF2-40B4-BE49-F238E27FC236}">
              <a16:creationId xmlns:a16="http://schemas.microsoft.com/office/drawing/2014/main" id="{B25DB460-4799-4FFE-8AF7-56C57C35FE5E}"/>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140805" y="115957"/>
          <a:ext cx="478154" cy="486133"/>
        </a:xfrm>
        <a:prstGeom prst="rect">
          <a:avLst/>
        </a:prstGeom>
      </xdr:spPr>
    </xdr:pic>
    <xdr:clientData/>
  </xdr:twoCellAnchor>
  <xdr:twoCellAnchor>
    <xdr:from>
      <xdr:col>2</xdr:col>
      <xdr:colOff>180975</xdr:colOff>
      <xdr:row>33</xdr:row>
      <xdr:rowOff>390525</xdr:rowOff>
    </xdr:from>
    <xdr:to>
      <xdr:col>2</xdr:col>
      <xdr:colOff>926024</xdr:colOff>
      <xdr:row>34</xdr:row>
      <xdr:rowOff>114300</xdr:rowOff>
    </xdr:to>
    <xdr:sp macro="" textlink="">
      <xdr:nvSpPr>
        <xdr:cNvPr id="4" name="Rounded Rectangle 37">
          <a:hlinkClick xmlns:r="http://schemas.openxmlformats.org/officeDocument/2006/relationships" r:id="rId32"/>
          <a:extLst>
            <a:ext uri="{FF2B5EF4-FFF2-40B4-BE49-F238E27FC236}">
              <a16:creationId xmlns:a16="http://schemas.microsoft.com/office/drawing/2014/main" id="{3C9759F9-7572-47D6-A4F7-DCBF8B409827}"/>
            </a:ext>
          </a:extLst>
        </xdr:cNvPr>
        <xdr:cNvSpPr/>
      </xdr:nvSpPr>
      <xdr:spPr bwMode="auto">
        <a:xfrm>
          <a:off x="333375" y="28813125"/>
          <a:ext cx="745049" cy="276225"/>
        </a:xfrm>
        <a:prstGeom prst="roundRect">
          <a:avLst/>
        </a:prstGeom>
        <a:solidFill>
          <a:srgbClr val="015CAB"/>
        </a:solidFill>
        <a:ln w="12700" cap="flat" cmpd="sng" algn="ctr">
          <a:solidFill>
            <a:schemeClr val="bg1"/>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1100">
              <a:solidFill>
                <a:schemeClr val="bg1"/>
              </a:solidFill>
            </a:rPr>
            <a:t>Find</a:t>
          </a:r>
        </a:p>
      </xdr:txBody>
    </xdr:sp>
    <xdr:clientData/>
  </xdr:twoCellAnchor>
  <xdr:twoCellAnchor>
    <xdr:from>
      <xdr:col>2</xdr:col>
      <xdr:colOff>180975</xdr:colOff>
      <xdr:row>63</xdr:row>
      <xdr:rowOff>390525</xdr:rowOff>
    </xdr:from>
    <xdr:to>
      <xdr:col>2</xdr:col>
      <xdr:colOff>926024</xdr:colOff>
      <xdr:row>63</xdr:row>
      <xdr:rowOff>672465</xdr:rowOff>
    </xdr:to>
    <xdr:sp macro="" textlink="">
      <xdr:nvSpPr>
        <xdr:cNvPr id="5" name="Rounded Rectangle 37">
          <a:hlinkClick xmlns:r="http://schemas.openxmlformats.org/officeDocument/2006/relationships" r:id="rId33"/>
          <a:extLst>
            <a:ext uri="{FF2B5EF4-FFF2-40B4-BE49-F238E27FC236}">
              <a16:creationId xmlns:a16="http://schemas.microsoft.com/office/drawing/2014/main" id="{22E6164B-9D95-4883-BA7C-39DE916B3331}"/>
            </a:ext>
          </a:extLst>
        </xdr:cNvPr>
        <xdr:cNvSpPr/>
      </xdr:nvSpPr>
      <xdr:spPr bwMode="auto">
        <a:xfrm>
          <a:off x="333375" y="28813125"/>
          <a:ext cx="745049" cy="281940"/>
        </a:xfrm>
        <a:prstGeom prst="roundRect">
          <a:avLst/>
        </a:prstGeom>
        <a:solidFill>
          <a:srgbClr val="015CAB"/>
        </a:solidFill>
        <a:ln w="12700" cap="flat" cmpd="sng" algn="ctr">
          <a:solidFill>
            <a:schemeClr val="bg1"/>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1100">
              <a:solidFill>
                <a:schemeClr val="bg1"/>
              </a:solidFill>
            </a:rPr>
            <a:t>Find</a:t>
          </a:r>
        </a:p>
      </xdr:txBody>
    </xdr:sp>
    <xdr:clientData/>
  </xdr:twoCellAnchor>
  <xdr:twoCellAnchor>
    <xdr:from>
      <xdr:col>2</xdr:col>
      <xdr:colOff>180975</xdr:colOff>
      <xdr:row>65</xdr:row>
      <xdr:rowOff>390525</xdr:rowOff>
    </xdr:from>
    <xdr:to>
      <xdr:col>2</xdr:col>
      <xdr:colOff>926024</xdr:colOff>
      <xdr:row>65</xdr:row>
      <xdr:rowOff>672465</xdr:rowOff>
    </xdr:to>
    <xdr:sp macro="" textlink="">
      <xdr:nvSpPr>
        <xdr:cNvPr id="6" name="Rounded Rectangle 37">
          <a:hlinkClick xmlns:r="http://schemas.openxmlformats.org/officeDocument/2006/relationships" r:id="rId34"/>
          <a:extLst>
            <a:ext uri="{FF2B5EF4-FFF2-40B4-BE49-F238E27FC236}">
              <a16:creationId xmlns:a16="http://schemas.microsoft.com/office/drawing/2014/main" id="{EBC535A1-AD02-49ED-99E6-7DBF65605E75}"/>
            </a:ext>
          </a:extLst>
        </xdr:cNvPr>
        <xdr:cNvSpPr/>
      </xdr:nvSpPr>
      <xdr:spPr bwMode="auto">
        <a:xfrm>
          <a:off x="333375" y="28813125"/>
          <a:ext cx="745049" cy="281940"/>
        </a:xfrm>
        <a:prstGeom prst="roundRect">
          <a:avLst/>
        </a:prstGeom>
        <a:solidFill>
          <a:srgbClr val="015CAB"/>
        </a:solidFill>
        <a:ln w="12700" cap="flat" cmpd="sng" algn="ctr">
          <a:solidFill>
            <a:schemeClr val="bg1"/>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1100">
              <a:solidFill>
                <a:schemeClr val="bg1"/>
              </a:solidFill>
            </a:rPr>
            <a:t>Find</a:t>
          </a:r>
        </a:p>
      </xdr:txBody>
    </xdr:sp>
    <xdr:clientData/>
  </xdr:twoCellAnchor>
  <xdr:twoCellAnchor>
    <xdr:from>
      <xdr:col>2</xdr:col>
      <xdr:colOff>180975</xdr:colOff>
      <xdr:row>67</xdr:row>
      <xdr:rowOff>952500</xdr:rowOff>
    </xdr:from>
    <xdr:to>
      <xdr:col>2</xdr:col>
      <xdr:colOff>926024</xdr:colOff>
      <xdr:row>67</xdr:row>
      <xdr:rowOff>1234440</xdr:rowOff>
    </xdr:to>
    <xdr:sp macro="" textlink="">
      <xdr:nvSpPr>
        <xdr:cNvPr id="7" name="Rounded Rectangle 37">
          <a:hlinkClick xmlns:r="http://schemas.openxmlformats.org/officeDocument/2006/relationships" r:id="rId35"/>
          <a:extLst>
            <a:ext uri="{FF2B5EF4-FFF2-40B4-BE49-F238E27FC236}">
              <a16:creationId xmlns:a16="http://schemas.microsoft.com/office/drawing/2014/main" id="{AFFCE7C9-BAC3-40B4-91B8-ED405998CAB1}"/>
            </a:ext>
          </a:extLst>
        </xdr:cNvPr>
        <xdr:cNvSpPr/>
      </xdr:nvSpPr>
      <xdr:spPr bwMode="auto">
        <a:xfrm>
          <a:off x="333375" y="53530500"/>
          <a:ext cx="745049" cy="281940"/>
        </a:xfrm>
        <a:prstGeom prst="roundRect">
          <a:avLst/>
        </a:prstGeom>
        <a:solidFill>
          <a:srgbClr val="015CAB"/>
        </a:solidFill>
        <a:ln w="12700" cap="flat" cmpd="sng" algn="ctr">
          <a:solidFill>
            <a:schemeClr val="bg1"/>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1100">
              <a:solidFill>
                <a:schemeClr val="bg1"/>
              </a:solidFill>
            </a:rPr>
            <a:t>Find</a:t>
          </a:r>
        </a:p>
      </xdr:txBody>
    </xdr:sp>
    <xdr:clientData/>
  </xdr:twoCellAnchor>
  <xdr:twoCellAnchor>
    <xdr:from>
      <xdr:col>2</xdr:col>
      <xdr:colOff>180975</xdr:colOff>
      <xdr:row>42</xdr:row>
      <xdr:rowOff>438150</xdr:rowOff>
    </xdr:from>
    <xdr:to>
      <xdr:col>2</xdr:col>
      <xdr:colOff>929020</xdr:colOff>
      <xdr:row>42</xdr:row>
      <xdr:rowOff>734145</xdr:rowOff>
    </xdr:to>
    <xdr:sp macro="" textlink="">
      <xdr:nvSpPr>
        <xdr:cNvPr id="8" name="Rounded Rectangle 39">
          <a:hlinkClick xmlns:r="http://schemas.openxmlformats.org/officeDocument/2006/relationships" r:id="rId36"/>
          <a:extLst>
            <a:ext uri="{FF2B5EF4-FFF2-40B4-BE49-F238E27FC236}">
              <a16:creationId xmlns:a16="http://schemas.microsoft.com/office/drawing/2014/main" id="{E370BEE5-BC20-43A9-932C-0242EC77DA99}"/>
            </a:ext>
          </a:extLst>
        </xdr:cNvPr>
        <xdr:cNvSpPr/>
      </xdr:nvSpPr>
      <xdr:spPr bwMode="auto">
        <a:xfrm>
          <a:off x="333375" y="36309300"/>
          <a:ext cx="748045" cy="295995"/>
        </a:xfrm>
        <a:prstGeom prst="roundRect">
          <a:avLst/>
        </a:prstGeom>
        <a:solidFill>
          <a:srgbClr val="015CAB"/>
        </a:solidFill>
        <a:ln w="12700" cap="flat" cmpd="sng" algn="ctr">
          <a:solidFill>
            <a:schemeClr val="bg1"/>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1100">
              <a:solidFill>
                <a:schemeClr val="bg1"/>
              </a:solidFill>
            </a:rPr>
            <a:t>Find</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1030690</xdr:colOff>
      <xdr:row>3</xdr:row>
      <xdr:rowOff>42861</xdr:rowOff>
    </xdr:from>
    <xdr:to>
      <xdr:col>4</xdr:col>
      <xdr:colOff>3588153</xdr:colOff>
      <xdr:row>9</xdr:row>
      <xdr:rowOff>260031</xdr:rowOff>
    </xdr:to>
    <xdr:pic>
      <xdr:nvPicPr>
        <xdr:cNvPr id="5708611" name="Picture 22">
          <a:extLst>
            <a:ext uri="{FF2B5EF4-FFF2-40B4-BE49-F238E27FC236}">
              <a16:creationId xmlns:a16="http://schemas.microsoft.com/office/drawing/2014/main" id="{00000000-0008-0000-2000-0000431B57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16578" y="652461"/>
          <a:ext cx="5029200" cy="3017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1030690</xdr:colOff>
      <xdr:row>9</xdr:row>
      <xdr:rowOff>412908</xdr:rowOff>
    </xdr:from>
    <xdr:to>
      <xdr:col>4</xdr:col>
      <xdr:colOff>3588153</xdr:colOff>
      <xdr:row>16</xdr:row>
      <xdr:rowOff>163353</xdr:rowOff>
    </xdr:to>
    <xdr:pic>
      <xdr:nvPicPr>
        <xdr:cNvPr id="5708612" name="Picture 23">
          <a:extLst>
            <a:ext uri="{FF2B5EF4-FFF2-40B4-BE49-F238E27FC236}">
              <a16:creationId xmlns:a16="http://schemas.microsoft.com/office/drawing/2014/main" id="{00000000-0008-0000-2000-0000441B57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416578" y="3822858"/>
          <a:ext cx="5029200" cy="3017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1030690</xdr:colOff>
      <xdr:row>16</xdr:row>
      <xdr:rowOff>316230</xdr:rowOff>
    </xdr:from>
    <xdr:to>
      <xdr:col>4</xdr:col>
      <xdr:colOff>3588153</xdr:colOff>
      <xdr:row>24</xdr:row>
      <xdr:rowOff>0</xdr:rowOff>
    </xdr:to>
    <xdr:pic>
      <xdr:nvPicPr>
        <xdr:cNvPr id="5708613" name="Picture 24">
          <a:extLst>
            <a:ext uri="{FF2B5EF4-FFF2-40B4-BE49-F238E27FC236}">
              <a16:creationId xmlns:a16="http://schemas.microsoft.com/office/drawing/2014/main" id="{00000000-0008-0000-2000-0000451B5700}"/>
            </a:ext>
          </a:extLst>
        </xdr:cNvPr>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2416578" y="6993255"/>
          <a:ext cx="5029200" cy="3017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106680</xdr:colOff>
      <xdr:row>3</xdr:row>
      <xdr:rowOff>288290</xdr:rowOff>
    </xdr:from>
    <xdr:to>
      <xdr:col>2</xdr:col>
      <xdr:colOff>641353</xdr:colOff>
      <xdr:row>19</xdr:row>
      <xdr:rowOff>266702</xdr:rowOff>
    </xdr:to>
    <xdr:sp macro="" textlink="">
      <xdr:nvSpPr>
        <xdr:cNvPr id="28714" name="Text Box 26">
          <a:extLst>
            <a:ext uri="{FF2B5EF4-FFF2-40B4-BE49-F238E27FC236}">
              <a16:creationId xmlns:a16="http://schemas.microsoft.com/office/drawing/2014/main" id="{00000000-0008-0000-2000-00002A700000}"/>
            </a:ext>
          </a:extLst>
        </xdr:cNvPr>
        <xdr:cNvSpPr txBox="1">
          <a:spLocks noChangeArrowheads="1"/>
        </xdr:cNvSpPr>
      </xdr:nvSpPr>
      <xdr:spPr bwMode="auto">
        <a:xfrm>
          <a:off x="167640" y="998220"/>
          <a:ext cx="1813560" cy="7421880"/>
        </a:xfrm>
        <a:prstGeom prst="rect">
          <a:avLst/>
        </a:prstGeom>
        <a:solidFill>
          <a:srgbClr val="FFFFFF"/>
        </a:solidFill>
        <a:ln w="12700" algn="ctr">
          <a:solidFill>
            <a:srgbClr val="000000"/>
          </a:solidFill>
          <a:miter lim="800000"/>
          <a:headEnd/>
          <a:tailEnd/>
        </a:ln>
      </xdr:spPr>
      <xdr:txBody>
        <a:bodyPr vertOverflow="clip" wrap="square" lIns="27432" tIns="22860" rIns="0" bIns="0" anchor="t"/>
        <a:lstStyle/>
        <a:p>
          <a:pPr algn="l" rtl="0">
            <a:defRPr sz="1000"/>
          </a:pPr>
          <a:r>
            <a:rPr lang="en-US" sz="1000" b="1" i="0" u="none" strike="noStrike" baseline="0">
              <a:solidFill>
                <a:srgbClr val="000000"/>
              </a:solidFill>
              <a:latin typeface="Arial"/>
              <a:cs typeface="Arial"/>
            </a:rPr>
            <a:t>Average Length of Customer Service Line</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 three figures shown on this worksheet display the assignment of the Average Length of Customer Service Line, Lp, for the three most common piping configurations.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Figure 1</a:t>
          </a:r>
          <a:r>
            <a:rPr lang="en-US" sz="1000" b="0" i="0" u="none" strike="noStrike" baseline="0">
              <a:solidFill>
                <a:srgbClr val="000000"/>
              </a:solidFill>
              <a:latin typeface="Arial"/>
              <a:cs typeface="Arial"/>
            </a:rPr>
            <a:t> shows the configuration of the water meter outside of the customer building next to the curb stop valve.  In this configuration Lp = 0 since the distance between the curb stop and the customer metering point is essentially zero.</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Figure 2</a:t>
          </a:r>
          <a:r>
            <a:rPr lang="en-US" sz="1000" b="0" i="0" u="none" strike="noStrike" baseline="0">
              <a:solidFill>
                <a:srgbClr val="000000"/>
              </a:solidFill>
              <a:latin typeface="Arial"/>
              <a:cs typeface="Arial"/>
            </a:rPr>
            <a:t> shows the configuration of the customer water meter located inside the customer building, where Lp is the distance from the curb stop to the water meter.</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Figure 3</a:t>
          </a:r>
          <a:r>
            <a:rPr lang="en-US" sz="1000" b="0" i="0" u="none" strike="noStrike" baseline="0">
              <a:solidFill>
                <a:srgbClr val="000000"/>
              </a:solidFill>
              <a:latin typeface="Arial"/>
              <a:cs typeface="Arial"/>
            </a:rPr>
            <a:t> shows the configuration of an unmetered customer building , where Lp is the distance from the curb stop to the first point of customer water consumption, or, more simply, the building line.</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In any water system the Lp will vary notably in a community of different structures, therefore the average Lp value is used and this should be approximated or calculated if a sample of service line measurements has been gathered.  </a:t>
          </a:r>
          <a:endParaRPr lang="en-US"/>
        </a:p>
      </xdr:txBody>
    </xdr:sp>
    <xdr:clientData/>
  </xdr:twoCellAnchor>
  <xdr:twoCellAnchor>
    <xdr:from>
      <xdr:col>4</xdr:col>
      <xdr:colOff>2047875</xdr:colOff>
      <xdr:row>2</xdr:row>
      <xdr:rowOff>45720</xdr:rowOff>
    </xdr:from>
    <xdr:to>
      <xdr:col>5</xdr:col>
      <xdr:colOff>60967</xdr:colOff>
      <xdr:row>2</xdr:row>
      <xdr:rowOff>367711</xdr:rowOff>
    </xdr:to>
    <xdr:sp macro="" textlink="">
      <xdr:nvSpPr>
        <xdr:cNvPr id="17" name="Text Box 474">
          <a:extLst>
            <a:ext uri="{FF2B5EF4-FFF2-40B4-BE49-F238E27FC236}">
              <a16:creationId xmlns:a16="http://schemas.microsoft.com/office/drawing/2014/main" id="{00000000-0008-0000-2000-000011000000}"/>
            </a:ext>
          </a:extLst>
        </xdr:cNvPr>
        <xdr:cNvSpPr txBox="1">
          <a:spLocks noChangeArrowheads="1"/>
        </xdr:cNvSpPr>
      </xdr:nvSpPr>
      <xdr:spPr bwMode="auto">
        <a:xfrm>
          <a:off x="5648325" y="283845"/>
          <a:ext cx="1985017" cy="321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22860" anchor="ctr"/>
        <a:lstStyle/>
        <a:p>
          <a:pPr algn="r" rtl="0">
            <a:defRPr sz="1000"/>
          </a:pPr>
          <a:r>
            <a:rPr lang="en-US" sz="800" b="0" i="0" u="none" strike="noStrike" baseline="0">
              <a:solidFill>
                <a:srgbClr val="FFFFFF"/>
              </a:solidFill>
              <a:latin typeface="Arial"/>
              <a:cs typeface="Arial"/>
            </a:rPr>
            <a:t>American Water Works Association.</a:t>
          </a:r>
        </a:p>
        <a:p>
          <a:pPr algn="r" rtl="0">
            <a:defRPr sz="1000"/>
          </a:pPr>
          <a:r>
            <a:rPr kumimoji="0" lang="en-US" sz="800" b="0" i="0" u="none" strike="noStrike" kern="0" cap="none" spc="0" normalizeH="0" baseline="0" noProof="0">
              <a:ln>
                <a:noFill/>
              </a:ln>
              <a:solidFill>
                <a:srgbClr val="FFFFFF"/>
              </a:solidFill>
              <a:effectLst/>
              <a:uLnTx/>
              <a:uFillTx/>
              <a:latin typeface="Arial"/>
              <a:ea typeface="+mn-ea"/>
              <a:cs typeface="Arial"/>
            </a:rPr>
            <a:t>Copyright © 2025, </a:t>
          </a:r>
          <a:r>
            <a:rPr lang="en-US" sz="800" b="0" i="0" u="none" strike="noStrike" baseline="0">
              <a:solidFill>
                <a:srgbClr val="FFFFFF"/>
              </a:solidFill>
              <a:latin typeface="Arial"/>
              <a:cs typeface="Arial"/>
            </a:rPr>
            <a:t>All Rights Reserved.</a:t>
          </a:r>
          <a:endParaRPr lang="en-US"/>
        </a:p>
      </xdr:txBody>
    </xdr:sp>
    <xdr:clientData/>
  </xdr:twoCellAnchor>
  <xdr:twoCellAnchor editAs="oneCell">
    <xdr:from>
      <xdr:col>4</xdr:col>
      <xdr:colOff>2924175</xdr:colOff>
      <xdr:row>1</xdr:row>
      <xdr:rowOff>58100</xdr:rowOff>
    </xdr:from>
    <xdr:to>
      <xdr:col>5</xdr:col>
      <xdr:colOff>49324</xdr:colOff>
      <xdr:row>2</xdr:row>
      <xdr:rowOff>76199</xdr:rowOff>
    </xdr:to>
    <xdr:sp macro="" textlink="">
      <xdr:nvSpPr>
        <xdr:cNvPr id="18" name="Text Box 706">
          <a:extLst>
            <a:ext uri="{FF2B5EF4-FFF2-40B4-BE49-F238E27FC236}">
              <a16:creationId xmlns:a16="http://schemas.microsoft.com/office/drawing/2014/main" id="{00000000-0008-0000-2000-000012000000}"/>
            </a:ext>
          </a:extLst>
        </xdr:cNvPr>
        <xdr:cNvSpPr txBox="1">
          <a:spLocks noChangeArrowheads="1"/>
        </xdr:cNvSpPr>
      </xdr:nvSpPr>
      <xdr:spPr bwMode="auto">
        <a:xfrm>
          <a:off x="6791325" y="105725"/>
          <a:ext cx="1382824" cy="208599"/>
        </a:xfrm>
        <a:prstGeom prst="rect">
          <a:avLst/>
        </a:prstGeom>
        <a:noFill/>
        <a:ln w="12700" algn="ctr">
          <a:noFill/>
          <a:miter lim="800000"/>
          <a:headEnd/>
          <a:tailEnd/>
        </a:ln>
        <a:effectLst/>
      </xdr:spPr>
      <xdr:txBody>
        <a:bodyPr vertOverflow="clip" wrap="square" lIns="27432" tIns="22860" rIns="0" bIns="0" anchor="t" upright="1"/>
        <a:lstStyle/>
        <a:p>
          <a:pPr algn="r" rtl="0">
            <a:defRPr sz="1000"/>
          </a:pPr>
          <a:r>
            <a:rPr lang="en-US" sz="900" b="0" i="0" u="none" strike="noStrike" baseline="0">
              <a:solidFill>
                <a:srgbClr val="FFFFFF"/>
              </a:solidFill>
              <a:latin typeface="Arial"/>
              <a:cs typeface="Arial"/>
            </a:rPr>
            <a:t> FWAS v6.1</a:t>
          </a:r>
          <a:endParaRPr lang="en-US" sz="1050"/>
        </a:p>
      </xdr:txBody>
    </xdr:sp>
    <xdr:clientData/>
  </xdr:twoCellAnchor>
  <xdr:twoCellAnchor>
    <xdr:from>
      <xdr:col>1</xdr:col>
      <xdr:colOff>385445</xdr:colOff>
      <xdr:row>20</xdr:row>
      <xdr:rowOff>326390</xdr:rowOff>
    </xdr:from>
    <xdr:to>
      <xdr:col>2</xdr:col>
      <xdr:colOff>400685</xdr:colOff>
      <xdr:row>22</xdr:row>
      <xdr:rowOff>38125</xdr:rowOff>
    </xdr:to>
    <xdr:sp macro="" textlink="">
      <xdr:nvSpPr>
        <xdr:cNvPr id="3" name="Rounded Rectangle 2">
          <a:hlinkClick xmlns:r="http://schemas.openxmlformats.org/officeDocument/2006/relationships" r:id="rId4"/>
          <a:extLst>
            <a:ext uri="{FF2B5EF4-FFF2-40B4-BE49-F238E27FC236}">
              <a16:creationId xmlns:a16="http://schemas.microsoft.com/office/drawing/2014/main" id="{00000000-0008-0000-2000-000003000000}"/>
            </a:ext>
          </a:extLst>
        </xdr:cNvPr>
        <xdr:cNvSpPr/>
      </xdr:nvSpPr>
      <xdr:spPr bwMode="auto">
        <a:xfrm>
          <a:off x="449580" y="8831580"/>
          <a:ext cx="1280160" cy="647700"/>
        </a:xfrm>
        <a:prstGeom prst="roundRect">
          <a:avLst/>
        </a:prstGeom>
        <a:solidFill>
          <a:schemeClr val="accent1"/>
        </a:solidFill>
        <a:ln w="12700" cap="flat" cmpd="sng" algn="ctr">
          <a:solidFill>
            <a:schemeClr val="bg1"/>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1200">
              <a:solidFill>
                <a:schemeClr val="bg1"/>
              </a:solidFill>
            </a:rPr>
            <a:t>Click</a:t>
          </a:r>
          <a:r>
            <a:rPr lang="en-US" sz="1200" baseline="0">
              <a:solidFill>
                <a:schemeClr val="bg1"/>
              </a:solidFill>
            </a:rPr>
            <a:t> for more information</a:t>
          </a:r>
          <a:endParaRPr lang="en-US" sz="1200">
            <a:solidFill>
              <a:schemeClr val="bg1"/>
            </a:solidFill>
          </a:endParaRPr>
        </a:p>
      </xdr:txBody>
    </xdr:sp>
    <xdr:clientData/>
  </xdr:twoCellAnchor>
  <xdr:twoCellAnchor editAs="oneCell">
    <xdr:from>
      <xdr:col>1</xdr:col>
      <xdr:colOff>43961</xdr:colOff>
      <xdr:row>1</xdr:row>
      <xdr:rowOff>46526</xdr:rowOff>
    </xdr:from>
    <xdr:to>
      <xdr:col>1</xdr:col>
      <xdr:colOff>522115</xdr:colOff>
      <xdr:row>2</xdr:row>
      <xdr:rowOff>346921</xdr:rowOff>
    </xdr:to>
    <xdr:pic>
      <xdr:nvPicPr>
        <xdr:cNvPr id="11" name="Picture 10">
          <a:extLst>
            <a:ext uri="{FF2B5EF4-FFF2-40B4-BE49-F238E27FC236}">
              <a16:creationId xmlns:a16="http://schemas.microsoft.com/office/drawing/2014/main" id="{AC1295BD-59D0-43EC-B18C-DAA6DF5DF4E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9903" y="97814"/>
          <a:ext cx="478154" cy="49089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496570</xdr:colOff>
      <xdr:row>1</xdr:row>
      <xdr:rowOff>205740</xdr:rowOff>
    </xdr:from>
    <xdr:to>
      <xdr:col>18</xdr:col>
      <xdr:colOff>139116</xdr:colOff>
      <xdr:row>2</xdr:row>
      <xdr:rowOff>22860</xdr:rowOff>
    </xdr:to>
    <xdr:sp macro="" textlink="">
      <xdr:nvSpPr>
        <xdr:cNvPr id="5" name="Text Box 474">
          <a:extLst>
            <a:ext uri="{FF2B5EF4-FFF2-40B4-BE49-F238E27FC236}">
              <a16:creationId xmlns:a16="http://schemas.microsoft.com/office/drawing/2014/main" id="{00000000-0008-0000-2200-000005000000}"/>
            </a:ext>
          </a:extLst>
        </xdr:cNvPr>
        <xdr:cNvSpPr txBox="1">
          <a:spLocks noChangeArrowheads="1"/>
        </xdr:cNvSpPr>
      </xdr:nvSpPr>
      <xdr:spPr bwMode="auto">
        <a:xfrm>
          <a:off x="8061960" y="304800"/>
          <a:ext cx="192786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27432" bIns="22860" anchor="ctr"/>
        <a:lstStyle/>
        <a:p>
          <a:pPr algn="r" rtl="0">
            <a:defRPr sz="1000"/>
          </a:pPr>
          <a:r>
            <a:rPr lang="en-US" sz="800" b="0" i="0" u="none" strike="noStrike" baseline="0">
              <a:solidFill>
                <a:srgbClr val="FFFFFF"/>
              </a:solidFill>
              <a:latin typeface="Arial"/>
              <a:cs typeface="Arial"/>
            </a:rPr>
            <a:t>American Water Works Association.</a:t>
          </a:r>
        </a:p>
        <a:p>
          <a:pPr algn="r" rtl="0">
            <a:defRPr sz="1000"/>
          </a:pPr>
          <a:r>
            <a:rPr kumimoji="0" lang="en-US" sz="800" b="0" i="0" u="none" strike="noStrike" kern="0" cap="none" spc="0" normalizeH="0" baseline="0" noProof="0">
              <a:ln>
                <a:noFill/>
              </a:ln>
              <a:solidFill>
                <a:srgbClr val="FFFFFF"/>
              </a:solidFill>
              <a:effectLst/>
              <a:uLnTx/>
              <a:uFillTx/>
              <a:latin typeface="Arial"/>
              <a:ea typeface="+mn-ea"/>
              <a:cs typeface="Arial"/>
            </a:rPr>
            <a:t>Copyright © 2025, </a:t>
          </a:r>
          <a:r>
            <a:rPr lang="en-US" sz="800" b="0" i="0" u="none" strike="noStrike" baseline="0">
              <a:solidFill>
                <a:srgbClr val="FFFFFF"/>
              </a:solidFill>
              <a:latin typeface="Arial"/>
              <a:cs typeface="Arial"/>
            </a:rPr>
            <a:t>All Rights Reserved.</a:t>
          </a:r>
          <a:endParaRPr lang="en-US"/>
        </a:p>
      </xdr:txBody>
    </xdr:sp>
    <xdr:clientData/>
  </xdr:twoCellAnchor>
  <xdr:twoCellAnchor editAs="oneCell">
    <xdr:from>
      <xdr:col>16</xdr:col>
      <xdr:colOff>343729</xdr:colOff>
      <xdr:row>1</xdr:row>
      <xdr:rowOff>74929</xdr:rowOff>
    </xdr:from>
    <xdr:to>
      <xdr:col>18</xdr:col>
      <xdr:colOff>23303</xdr:colOff>
      <xdr:row>1</xdr:row>
      <xdr:rowOff>294788</xdr:rowOff>
    </xdr:to>
    <xdr:sp macro="" textlink="">
      <xdr:nvSpPr>
        <xdr:cNvPr id="6" name="Text Box 706">
          <a:extLst>
            <a:ext uri="{FF2B5EF4-FFF2-40B4-BE49-F238E27FC236}">
              <a16:creationId xmlns:a16="http://schemas.microsoft.com/office/drawing/2014/main" id="{00000000-0008-0000-2200-000006000000}"/>
            </a:ext>
          </a:extLst>
        </xdr:cNvPr>
        <xdr:cNvSpPr txBox="1">
          <a:spLocks noChangeArrowheads="1"/>
        </xdr:cNvSpPr>
      </xdr:nvSpPr>
      <xdr:spPr bwMode="auto">
        <a:xfrm>
          <a:off x="9817929" y="176529"/>
          <a:ext cx="1375024" cy="219859"/>
        </a:xfrm>
        <a:prstGeom prst="rect">
          <a:avLst/>
        </a:prstGeom>
        <a:noFill/>
        <a:ln w="12700" algn="ctr">
          <a:noFill/>
          <a:miter lim="800000"/>
          <a:headEnd/>
          <a:tailEnd/>
        </a:ln>
        <a:effectLst/>
      </xdr:spPr>
      <xdr:txBody>
        <a:bodyPr vertOverflow="clip" wrap="square" lIns="27432" tIns="22860" rIns="0" bIns="0" anchor="t" upright="1"/>
        <a:lstStyle/>
        <a:p>
          <a:pPr algn="r" rtl="0">
            <a:defRPr sz="1000"/>
          </a:pPr>
          <a:r>
            <a:rPr lang="en-US" sz="900" b="0" i="0" u="none" strike="noStrike" baseline="0">
              <a:solidFill>
                <a:srgbClr val="FFFFFF"/>
              </a:solidFill>
              <a:latin typeface="Arial"/>
              <a:cs typeface="Arial"/>
            </a:rPr>
            <a:t> FWAS v6.1</a:t>
          </a:r>
          <a:endParaRPr lang="en-US" sz="1050"/>
        </a:p>
      </xdr:txBody>
    </xdr:sp>
    <xdr:clientData/>
  </xdr:twoCellAnchor>
  <xdr:twoCellAnchor>
    <xdr:from>
      <xdr:col>2</xdr:col>
      <xdr:colOff>641350</xdr:colOff>
      <xdr:row>1</xdr:row>
      <xdr:rowOff>38100</xdr:rowOff>
    </xdr:from>
    <xdr:to>
      <xdr:col>6</xdr:col>
      <xdr:colOff>38093</xdr:colOff>
      <xdr:row>2</xdr:row>
      <xdr:rowOff>0</xdr:rowOff>
    </xdr:to>
    <xdr:sp macro="" textlink="">
      <xdr:nvSpPr>
        <xdr:cNvPr id="2" name="TextBox 1">
          <a:extLst>
            <a:ext uri="{FF2B5EF4-FFF2-40B4-BE49-F238E27FC236}">
              <a16:creationId xmlns:a16="http://schemas.microsoft.com/office/drawing/2014/main" id="{00000000-0008-0000-2200-000002000000}"/>
            </a:ext>
          </a:extLst>
        </xdr:cNvPr>
        <xdr:cNvSpPr txBox="1"/>
      </xdr:nvSpPr>
      <xdr:spPr>
        <a:xfrm>
          <a:off x="853440" y="137160"/>
          <a:ext cx="235458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000">
              <a:solidFill>
                <a:schemeClr val="bg1"/>
              </a:solidFill>
              <a:effectLst>
                <a:reflection blurRad="6350" stA="50000" endA="300" endPos="50000" dist="29997" dir="5400000" sy="-100000" algn="bl" rotWithShape="0"/>
              </a:effectLst>
            </a:rPr>
            <a:t>www.awwa.org</a:t>
          </a:r>
          <a:endParaRPr lang="en-US" sz="1800">
            <a:solidFill>
              <a:schemeClr val="bg1"/>
            </a:solidFill>
            <a:effectLst>
              <a:reflection blurRad="6350" stA="50000" endA="300" endPos="50000" dist="29997" dir="5400000" sy="-100000" algn="bl" rotWithShape="0"/>
            </a:effectLst>
          </a:endParaRPr>
        </a:p>
      </xdr:txBody>
    </xdr:sp>
    <xdr:clientData/>
  </xdr:twoCellAnchor>
  <xdr:twoCellAnchor editAs="oneCell">
    <xdr:from>
      <xdr:col>14</xdr:col>
      <xdr:colOff>472730</xdr:colOff>
      <xdr:row>3</xdr:row>
      <xdr:rowOff>140804</xdr:rowOff>
    </xdr:from>
    <xdr:to>
      <xdr:col>17</xdr:col>
      <xdr:colOff>693719</xdr:colOff>
      <xdr:row>3</xdr:row>
      <xdr:rowOff>877152</xdr:rowOff>
    </xdr:to>
    <xdr:pic>
      <xdr:nvPicPr>
        <xdr:cNvPr id="4" name="Picture 3">
          <a:extLst>
            <a:ext uri="{FF2B5EF4-FFF2-40B4-BE49-F238E27FC236}">
              <a16:creationId xmlns:a16="http://schemas.microsoft.com/office/drawing/2014/main" id="{23FAA644-40FE-4AD4-9D02-0851DC45F6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64255" y="883754"/>
          <a:ext cx="1935489" cy="736348"/>
        </a:xfrm>
        <a:prstGeom prst="rect">
          <a:avLst/>
        </a:prstGeom>
      </xdr:spPr>
    </xdr:pic>
    <xdr:clientData/>
  </xdr:twoCellAnchor>
  <xdr:twoCellAnchor editAs="oneCell">
    <xdr:from>
      <xdr:col>2</xdr:col>
      <xdr:colOff>78684</xdr:colOff>
      <xdr:row>3</xdr:row>
      <xdr:rowOff>41413</xdr:rowOff>
    </xdr:from>
    <xdr:to>
      <xdr:col>4</xdr:col>
      <xdr:colOff>107719</xdr:colOff>
      <xdr:row>3</xdr:row>
      <xdr:rowOff>989343</xdr:rowOff>
    </xdr:to>
    <xdr:pic>
      <xdr:nvPicPr>
        <xdr:cNvPr id="8" name="Picture 7">
          <a:extLst>
            <a:ext uri="{FF2B5EF4-FFF2-40B4-BE49-F238E27FC236}">
              <a16:creationId xmlns:a16="http://schemas.microsoft.com/office/drawing/2014/main" id="{AEAA304A-AEE9-4557-9F79-70435FEC464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9891" y="782707"/>
          <a:ext cx="2138366" cy="947930"/>
        </a:xfrm>
        <a:prstGeom prst="rect">
          <a:avLst/>
        </a:prstGeom>
      </xdr:spPr>
    </xdr:pic>
    <xdr:clientData/>
  </xdr:twoCellAnchor>
  <xdr:twoCellAnchor editAs="oneCell">
    <xdr:from>
      <xdr:col>1</xdr:col>
      <xdr:colOff>66260</xdr:colOff>
      <xdr:row>1</xdr:row>
      <xdr:rowOff>33131</xdr:rowOff>
    </xdr:from>
    <xdr:to>
      <xdr:col>2</xdr:col>
      <xdr:colOff>436078</xdr:colOff>
      <xdr:row>1</xdr:row>
      <xdr:rowOff>516406</xdr:rowOff>
    </xdr:to>
    <xdr:pic>
      <xdr:nvPicPr>
        <xdr:cNvPr id="9" name="Picture 8">
          <a:extLst>
            <a:ext uri="{FF2B5EF4-FFF2-40B4-BE49-F238E27FC236}">
              <a16:creationId xmlns:a16="http://schemas.microsoft.com/office/drawing/2014/main" id="{D8C2C162-916C-4215-838E-C727AD49420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3934" y="140805"/>
          <a:ext cx="478154" cy="4861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blackandveatch-my.sharepoint.com/personal/sayersda_bv_com/Documents/Water%20Audits/Data/Water%20Audit/v6.1/Dev/v6.003.xlsx" TargetMode="External"/><Relationship Id="rId1" Type="http://schemas.openxmlformats.org/officeDocument/2006/relationships/externalLinkPath" Target="https://americanwaterworks-my.sharepoint.com/Users/jjwil/Dropbox%20(Cavanaugh)/cavanaugh%20corporate/google%20drive/v6/v6.1/v6.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OS"/>
      <sheetName val="VOSEA"/>
      <sheetName val="WI"/>
      <sheetName val="WIEA"/>
      <sheetName val="WE"/>
      <sheetName val="WEEA"/>
      <sheetName val="BMAC"/>
      <sheetName val="BUAC"/>
      <sheetName val="UMAC"/>
      <sheetName val="UUAC"/>
      <sheetName val="UC"/>
      <sheetName val="CMI"/>
      <sheetName val="SDHE"/>
      <sheetName val="Lm"/>
      <sheetName val="Nc"/>
      <sheetName val="Lp"/>
      <sheetName val="AOP"/>
      <sheetName val="CRUC"/>
      <sheetName val="VPC"/>
      <sheetName val="Start Page"/>
      <sheetName val="Worksheet"/>
      <sheetName val="Interactive Data Grading"/>
      <sheetName val="Dashboard"/>
      <sheetName val="Notes"/>
      <sheetName val="Sheet1"/>
      <sheetName val="Blank Sheet"/>
      <sheetName val="Water Balance"/>
      <sheetName val="Carbon Calculations"/>
      <sheetName val="Carbon Calculations (2)"/>
      <sheetName val="Carbon Balance"/>
      <sheetName val="Loss Control Planning"/>
      <sheetName val="M36 Refs"/>
      <sheetName val="Definitions"/>
      <sheetName val="Service Connection Diagram"/>
      <sheetName val="Acknowledgem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ow r="15">
          <cell r="H15">
            <v>12500</v>
          </cell>
        </row>
        <row r="16">
          <cell r="H16">
            <v>100</v>
          </cell>
        </row>
        <row r="17">
          <cell r="H17">
            <v>500</v>
          </cell>
        </row>
        <row r="68">
          <cell r="H68">
            <v>70</v>
          </cell>
        </row>
        <row r="76">
          <cell r="H76">
            <v>5</v>
          </cell>
        </row>
        <row r="77">
          <cell r="H77">
            <v>500</v>
          </cell>
        </row>
      </sheetData>
      <sheetData sheetId="21" refreshError="1"/>
      <sheetData sheetId="22"/>
      <sheetData sheetId="23" refreshError="1"/>
      <sheetData sheetId="24">
        <row r="122">
          <cell r="L122" t="str">
            <v>Max DVS Flag</v>
          </cell>
          <cell r="N122" t="str">
            <v>ok</v>
          </cell>
        </row>
        <row r="123">
          <cell r="L123" t="str">
            <v>Ok</v>
          </cell>
        </row>
      </sheetData>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w="12700"/>
        <a:effectLst>
          <a:outerShdw blurRad="63500" dist="101600" dir="13740000" rotWithShape="0">
            <a:prstClr val="black">
              <a:alpha val="40000"/>
            </a:prstClr>
          </a:outerShdw>
        </a:effectLst>
      </a:spPr>
      <a:bodyPr vertOverflow="clip" horzOverflow="clip" rtlCol="0" anchor="t"/>
      <a:lstStyle>
        <a:defPPr algn="ctr">
          <a:lnSpc>
            <a:spcPts val="1200"/>
          </a:lnSpc>
          <a:defRPr sz="1100" b="1" i="1" u="sng">
            <a:solidFill>
              <a:schemeClr val="dk1"/>
            </a:solidFill>
            <a:effectLst/>
            <a:latin typeface="+mn-lt"/>
            <a:ea typeface="+mn-ea"/>
            <a:cs typeface="+mn-cs"/>
          </a:defRPr>
        </a:defPPr>
      </a:lstStyle>
      <a:style>
        <a:lnRef idx="2">
          <a:schemeClr val="accent1"/>
        </a:lnRef>
        <a:fillRef idx="1">
          <a:schemeClr val="lt1"/>
        </a:fillRef>
        <a:effectRef idx="0">
          <a:schemeClr val="accent1"/>
        </a:effectRef>
        <a:fontRef idx="minor">
          <a:schemeClr val="dk1"/>
        </a:fontRef>
      </a:style>
    </a:spDef>
    <a:lnDef>
      <a:spPr bwMode="auto">
        <a:xfrm>
          <a:off x="0" y="0"/>
          <a:ext cx="1" cy="1"/>
        </a:xfrm>
        <a:custGeom>
          <a:avLst/>
          <a:gdLst/>
          <a:ahLst/>
          <a:cxnLst/>
          <a:rect l="0" t="0" r="0" b="0"/>
          <a:pathLst/>
        </a:custGeom>
        <a:solidFill>
          <a:srgbClr val="3366FF"/>
        </a:solidFill>
        <a:ln w="12700"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hyperlink" Target="mailto:wlc@awwa.org"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6.bin"/><Relationship Id="rId4" Type="http://schemas.openxmlformats.org/officeDocument/2006/relationships/comments" Target="../comments2.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18.bin"/><Relationship Id="rId4" Type="http://schemas.openxmlformats.org/officeDocument/2006/relationships/comments" Target="../comments3.xm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9.bin"/><Relationship Id="rId1" Type="http://schemas.openxmlformats.org/officeDocument/2006/relationships/hyperlink" Target="https://app.electricitymaps.com/" TargetMode="Externa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21.bin"/><Relationship Id="rId1" Type="http://schemas.openxmlformats.org/officeDocument/2006/relationships/hyperlink" Target="mailto:wlc@awwa.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outlinePr summaryBelow="0" summaryRight="0"/>
  </sheetPr>
  <dimension ref="A1:R69"/>
  <sheetViews>
    <sheetView topLeftCell="A12" workbookViewId="0">
      <selection activeCell="D17" sqref="D17"/>
    </sheetView>
  </sheetViews>
  <sheetFormatPr defaultColWidth="14.44140625" defaultRowHeight="13.2"/>
  <cols>
    <col min="1" max="1" width="8.109375" style="161" customWidth="1"/>
    <col min="2" max="2" width="13.109375" style="161" customWidth="1"/>
    <col min="3" max="3" width="12.109375" style="161" customWidth="1"/>
    <col min="4" max="5" width="29.44140625" style="161" customWidth="1"/>
    <col min="6" max="6" width="15.109375" style="161" customWidth="1"/>
    <col min="7" max="7" width="34.109375" style="161" customWidth="1"/>
    <col min="8" max="8" width="15.109375" style="161" customWidth="1"/>
    <col min="9" max="9" width="23.44140625" style="161" customWidth="1"/>
    <col min="10" max="10" width="24" style="161" customWidth="1"/>
    <col min="11" max="11" width="18.109375" style="161" customWidth="1"/>
    <col min="12" max="12" width="22.109375" style="161" customWidth="1"/>
    <col min="13" max="13" width="9.88671875" style="161" bestFit="1" customWidth="1"/>
    <col min="14" max="14" width="21.5546875" style="161" customWidth="1"/>
    <col min="15" max="15" width="11.5546875" style="161" customWidth="1"/>
    <col min="16" max="16" width="102.44140625" style="161" bestFit="1" customWidth="1"/>
    <col min="17" max="17" width="52.5546875" style="161" customWidth="1"/>
    <col min="18" max="18" width="10.44140625" style="161" customWidth="1"/>
    <col min="19" max="19" width="12.109375" style="161" bestFit="1" customWidth="1"/>
    <col min="20" max="20" width="16.5546875" style="161" customWidth="1"/>
    <col min="21" max="16384" width="14.44140625" style="161"/>
  </cols>
  <sheetData>
    <row r="1" spans="2:18">
      <c r="B1" s="159" t="s">
        <v>268</v>
      </c>
      <c r="C1" s="136"/>
      <c r="D1" s="166" t="s">
        <v>289</v>
      </c>
      <c r="E1" s="166"/>
      <c r="F1" s="160"/>
      <c r="G1" s="136"/>
      <c r="H1" s="136"/>
      <c r="I1" s="172" t="s">
        <v>310</v>
      </c>
      <c r="J1" s="136"/>
      <c r="K1" s="136"/>
      <c r="L1" s="136"/>
      <c r="M1" s="136"/>
      <c r="N1" s="136"/>
      <c r="O1" s="136"/>
      <c r="P1" s="136"/>
      <c r="Q1" s="136"/>
      <c r="R1" s="136"/>
    </row>
    <row r="2" spans="2:18">
      <c r="B2" s="159" t="s">
        <v>25</v>
      </c>
      <c r="C2" s="136" t="s">
        <v>800</v>
      </c>
      <c r="D2" s="136"/>
      <c r="E2" s="136"/>
      <c r="F2" s="136"/>
      <c r="G2" s="136"/>
      <c r="H2" s="136"/>
      <c r="I2" s="136"/>
      <c r="J2" s="136"/>
      <c r="K2" s="136"/>
      <c r="L2" s="136"/>
      <c r="M2" s="136"/>
      <c r="N2" s="136"/>
      <c r="O2" s="136"/>
      <c r="P2" s="136"/>
      <c r="Q2" s="136"/>
      <c r="R2" s="136"/>
    </row>
    <row r="3" spans="2:18">
      <c r="B3" s="137" t="s">
        <v>311</v>
      </c>
      <c r="C3" s="137" t="s">
        <v>299</v>
      </c>
      <c r="D3" s="137" t="s">
        <v>300</v>
      </c>
      <c r="E3" s="137" t="s">
        <v>301</v>
      </c>
      <c r="F3" s="137" t="s">
        <v>302</v>
      </c>
      <c r="G3" s="137" t="s">
        <v>303</v>
      </c>
      <c r="H3" s="137" t="s">
        <v>304</v>
      </c>
      <c r="I3" s="137" t="s">
        <v>305</v>
      </c>
      <c r="J3" s="137" t="s">
        <v>306</v>
      </c>
      <c r="K3" s="137" t="s">
        <v>307</v>
      </c>
      <c r="L3" s="137" t="s">
        <v>787</v>
      </c>
      <c r="M3" s="137"/>
      <c r="N3" s="137"/>
      <c r="O3" s="137"/>
      <c r="P3" s="137"/>
      <c r="Q3" s="137"/>
      <c r="R3" s="137"/>
    </row>
    <row r="4" spans="2:18" ht="39.6">
      <c r="B4" s="162" t="s">
        <v>270</v>
      </c>
      <c r="C4" s="162" t="s">
        <v>271</v>
      </c>
      <c r="D4" s="162" t="s">
        <v>312</v>
      </c>
      <c r="E4" s="162" t="s">
        <v>788</v>
      </c>
      <c r="F4" s="162" t="s">
        <v>313</v>
      </c>
      <c r="G4" s="162" t="s">
        <v>274</v>
      </c>
      <c r="H4" s="162" t="s">
        <v>314</v>
      </c>
      <c r="I4" s="162" t="s">
        <v>315</v>
      </c>
      <c r="J4" s="162" t="s">
        <v>277</v>
      </c>
      <c r="K4" s="162" t="s">
        <v>278</v>
      </c>
      <c r="L4" s="162" t="s">
        <v>279</v>
      </c>
      <c r="M4" s="162"/>
      <c r="N4" s="162"/>
      <c r="O4" s="162"/>
      <c r="P4" s="162"/>
      <c r="Q4" s="162"/>
      <c r="R4" s="162"/>
    </row>
    <row r="5" spans="2:18" ht="118.8">
      <c r="B5" s="138" t="s">
        <v>280</v>
      </c>
      <c r="C5" s="138" t="s">
        <v>281</v>
      </c>
      <c r="D5" s="138" t="s">
        <v>801</v>
      </c>
      <c r="E5" s="138" t="s">
        <v>789</v>
      </c>
      <c r="F5" s="138" t="s">
        <v>319</v>
      </c>
      <c r="G5" s="138" t="s">
        <v>790</v>
      </c>
      <c r="H5" s="138" t="s">
        <v>320</v>
      </c>
      <c r="I5" s="138" t="s">
        <v>981</v>
      </c>
      <c r="J5" s="138" t="s">
        <v>791</v>
      </c>
      <c r="K5" s="138" t="s">
        <v>920</v>
      </c>
      <c r="L5" s="138" t="s">
        <v>711</v>
      </c>
      <c r="N5" s="138"/>
      <c r="P5" s="138"/>
      <c r="Q5" s="138"/>
      <c r="R5" s="138"/>
    </row>
    <row r="6" spans="2:18" ht="26.4">
      <c r="B6" s="163">
        <v>1</v>
      </c>
      <c r="C6" s="138" t="s">
        <v>261</v>
      </c>
      <c r="D6" s="138"/>
      <c r="E6" s="138"/>
      <c r="F6" s="138"/>
      <c r="G6" s="138"/>
      <c r="H6" s="138"/>
      <c r="I6" s="138" t="s">
        <v>329</v>
      </c>
      <c r="J6" s="138"/>
      <c r="K6" s="138"/>
      <c r="L6" s="138" t="s">
        <v>393</v>
      </c>
      <c r="M6" s="163">
        <v>1</v>
      </c>
      <c r="N6" s="138"/>
      <c r="P6" s="138"/>
      <c r="Q6" s="138"/>
      <c r="R6" s="138"/>
    </row>
    <row r="7" spans="2:18" ht="26.4">
      <c r="B7" s="163">
        <v>2</v>
      </c>
      <c r="C7" s="138" t="s">
        <v>284</v>
      </c>
      <c r="F7" s="138"/>
      <c r="H7" s="138"/>
      <c r="I7" s="138" t="s">
        <v>792</v>
      </c>
      <c r="J7" s="138"/>
      <c r="K7" s="138"/>
      <c r="L7" s="138"/>
      <c r="M7" s="163">
        <v>2</v>
      </c>
      <c r="N7" s="138"/>
      <c r="P7" s="138"/>
      <c r="Q7" s="138"/>
      <c r="R7" s="138"/>
    </row>
    <row r="8" spans="2:18">
      <c r="B8" s="163">
        <v>3</v>
      </c>
      <c r="C8" s="138" t="s">
        <v>286</v>
      </c>
      <c r="D8" s="138" t="s">
        <v>1173</v>
      </c>
      <c r="E8" s="138"/>
      <c r="F8" s="138"/>
      <c r="G8" s="138" t="s">
        <v>1173</v>
      </c>
      <c r="H8" s="138"/>
      <c r="I8" s="138"/>
      <c r="J8" s="138"/>
      <c r="K8" s="138"/>
      <c r="L8" s="138"/>
      <c r="M8" s="163">
        <v>3</v>
      </c>
      <c r="N8" s="138"/>
      <c r="P8" s="138"/>
      <c r="Q8" s="138"/>
      <c r="R8" s="138"/>
    </row>
    <row r="9" spans="2:18" ht="26.4">
      <c r="B9" s="163">
        <v>4</v>
      </c>
      <c r="C9" s="138" t="s">
        <v>712</v>
      </c>
      <c r="E9" s="161" t="s">
        <v>977</v>
      </c>
      <c r="F9" s="138"/>
      <c r="G9" s="138"/>
      <c r="H9" s="138"/>
      <c r="I9" s="138"/>
      <c r="J9" s="138"/>
      <c r="K9" s="138" t="s">
        <v>285</v>
      </c>
      <c r="L9" s="138" t="s">
        <v>285</v>
      </c>
      <c r="M9" s="163">
        <v>4</v>
      </c>
      <c r="N9" s="138"/>
      <c r="P9" s="138"/>
      <c r="Q9" s="138"/>
      <c r="R9" s="138"/>
    </row>
    <row r="10" spans="2:18" ht="26.4">
      <c r="B10" s="163">
        <v>5</v>
      </c>
      <c r="D10" s="138" t="s">
        <v>262</v>
      </c>
      <c r="E10" s="138"/>
      <c r="F10" s="138" t="s">
        <v>263</v>
      </c>
      <c r="G10" s="138" t="s">
        <v>262</v>
      </c>
      <c r="H10" s="138" t="s">
        <v>263</v>
      </c>
      <c r="I10" s="138"/>
      <c r="J10" s="138"/>
      <c r="K10" s="138"/>
      <c r="L10" s="138"/>
      <c r="M10" s="163">
        <v>5</v>
      </c>
      <c r="N10" s="138"/>
      <c r="P10" s="138"/>
      <c r="Q10" s="138"/>
      <c r="R10" s="138"/>
    </row>
    <row r="11" spans="2:18">
      <c r="B11" s="163">
        <v>6</v>
      </c>
      <c r="C11" s="138" t="s">
        <v>713</v>
      </c>
      <c r="F11" s="748"/>
      <c r="H11" s="748"/>
      <c r="I11" s="138"/>
      <c r="J11" s="138"/>
      <c r="K11" s="138" t="s">
        <v>316</v>
      </c>
      <c r="L11" s="138" t="s">
        <v>316</v>
      </c>
      <c r="M11" s="163">
        <v>6</v>
      </c>
      <c r="N11" s="138"/>
      <c r="P11" s="138"/>
      <c r="Q11" s="138"/>
      <c r="R11" s="138"/>
    </row>
    <row r="12" spans="2:18" ht="39.6">
      <c r="B12" s="163">
        <v>7</v>
      </c>
      <c r="D12" s="138" t="s">
        <v>265</v>
      </c>
      <c r="E12" s="138" t="s">
        <v>793</v>
      </c>
      <c r="F12" s="138"/>
      <c r="G12" s="138" t="s">
        <v>265</v>
      </c>
      <c r="H12" s="138"/>
      <c r="I12" s="138" t="s">
        <v>794</v>
      </c>
      <c r="J12" s="138"/>
      <c r="K12" s="138"/>
      <c r="L12" s="138"/>
      <c r="M12" s="163">
        <v>7</v>
      </c>
      <c r="N12" s="138"/>
      <c r="P12" s="138"/>
      <c r="Q12" s="138"/>
      <c r="R12" s="138"/>
    </row>
    <row r="13" spans="2:18" ht="39.6">
      <c r="B13" s="163">
        <v>8</v>
      </c>
      <c r="C13" s="139" t="s">
        <v>714</v>
      </c>
      <c r="E13" s="138"/>
      <c r="F13" s="138"/>
      <c r="H13" s="138"/>
      <c r="I13" s="138"/>
      <c r="J13" s="138"/>
      <c r="K13" s="138" t="s">
        <v>796</v>
      </c>
      <c r="L13" s="138" t="s">
        <v>796</v>
      </c>
      <c r="M13" s="163">
        <v>8</v>
      </c>
      <c r="N13" s="138"/>
      <c r="P13" s="138"/>
      <c r="Q13" s="138"/>
      <c r="R13" s="138"/>
    </row>
    <row r="14" spans="2:18">
      <c r="B14" s="163">
        <v>9</v>
      </c>
      <c r="C14" s="139"/>
      <c r="D14" s="138"/>
      <c r="E14" s="138"/>
      <c r="F14" s="138"/>
      <c r="G14" s="138"/>
      <c r="H14" s="138"/>
      <c r="I14" s="138" t="s">
        <v>795</v>
      </c>
      <c r="J14" s="138" t="s">
        <v>263</v>
      </c>
      <c r="K14" s="138" t="s">
        <v>715</v>
      </c>
      <c r="L14" s="138"/>
      <c r="M14" s="163">
        <v>9</v>
      </c>
      <c r="N14" s="138"/>
      <c r="P14" s="138"/>
      <c r="Q14" s="138"/>
      <c r="R14" s="138"/>
    </row>
    <row r="15" spans="2:18" ht="39.6">
      <c r="B15" s="163">
        <v>10</v>
      </c>
      <c r="C15" s="138" t="s">
        <v>287</v>
      </c>
      <c r="D15" s="138" t="s">
        <v>288</v>
      </c>
      <c r="E15" s="138" t="s">
        <v>797</v>
      </c>
      <c r="F15" s="138" t="s">
        <v>256</v>
      </c>
      <c r="G15" s="138" t="s">
        <v>288</v>
      </c>
      <c r="H15" s="138" t="s">
        <v>256</v>
      </c>
      <c r="I15" s="138" t="s">
        <v>798</v>
      </c>
      <c r="J15" s="138" t="s">
        <v>256</v>
      </c>
      <c r="K15" s="138" t="s">
        <v>317</v>
      </c>
      <c r="L15" s="138" t="s">
        <v>715</v>
      </c>
      <c r="M15" s="163">
        <v>10</v>
      </c>
      <c r="N15" s="138"/>
      <c r="O15" s="164"/>
      <c r="P15" s="138"/>
      <c r="Q15" s="138"/>
      <c r="R15" s="138"/>
    </row>
    <row r="16" spans="2:18" ht="39.6">
      <c r="B16" s="173">
        <v>10</v>
      </c>
      <c r="C16" s="164"/>
      <c r="D16" s="749" t="s">
        <v>1297</v>
      </c>
      <c r="E16" s="749" t="s">
        <v>799</v>
      </c>
      <c r="F16" s="164"/>
      <c r="G16" s="164"/>
      <c r="H16" s="164"/>
      <c r="I16" s="164"/>
      <c r="J16" s="164"/>
      <c r="K16" s="164"/>
      <c r="L16" s="164"/>
      <c r="M16" s="163">
        <v>10</v>
      </c>
      <c r="N16" s="164"/>
      <c r="O16" s="164"/>
      <c r="P16" s="164"/>
      <c r="Q16" s="164"/>
      <c r="R16" s="164"/>
    </row>
    <row r="17" spans="2:18" ht="66">
      <c r="B17" s="165"/>
      <c r="C17" s="164"/>
      <c r="D17" s="167" t="s">
        <v>318</v>
      </c>
      <c r="E17" s="167"/>
      <c r="F17" s="167" t="s">
        <v>716</v>
      </c>
      <c r="G17" s="167" t="s">
        <v>318</v>
      </c>
      <c r="H17" s="167" t="s">
        <v>717</v>
      </c>
      <c r="I17" s="164"/>
      <c r="J17" s="164"/>
      <c r="K17" s="167"/>
      <c r="L17" s="167"/>
      <c r="M17" s="164"/>
      <c r="N17" s="164"/>
      <c r="O17" s="164"/>
      <c r="P17" s="164"/>
      <c r="Q17" s="164"/>
      <c r="R17" s="164"/>
    </row>
    <row r="18" spans="2:18">
      <c r="B18" s="165"/>
      <c r="D18" s="166"/>
      <c r="E18" s="166"/>
      <c r="M18" s="164"/>
      <c r="N18" s="164"/>
      <c r="O18" s="164"/>
    </row>
    <row r="19" spans="2:18">
      <c r="M19" s="164"/>
      <c r="N19" s="164"/>
      <c r="O19" s="164"/>
    </row>
    <row r="20" spans="2:18">
      <c r="O20" s="164"/>
      <c r="P20" s="164"/>
      <c r="Q20" s="164"/>
    </row>
    <row r="21" spans="2:18">
      <c r="B21" s="165"/>
      <c r="C21" s="164"/>
      <c r="D21" s="164"/>
      <c r="E21" s="164"/>
      <c r="F21" s="164"/>
      <c r="G21" s="164"/>
      <c r="H21" s="164"/>
      <c r="I21" s="164"/>
      <c r="J21" s="164"/>
      <c r="K21" s="164"/>
      <c r="L21" s="164"/>
      <c r="M21" s="164"/>
      <c r="N21" s="164"/>
      <c r="O21" s="164"/>
      <c r="P21" s="164"/>
      <c r="Q21" s="164"/>
      <c r="R21" s="164"/>
    </row>
    <row r="22" spans="2:18">
      <c r="B22" s="165"/>
      <c r="C22" s="164"/>
      <c r="D22" s="164"/>
      <c r="E22" s="164"/>
      <c r="F22" s="164"/>
      <c r="G22" s="164"/>
      <c r="H22" s="164"/>
      <c r="I22" s="164"/>
      <c r="J22" s="164"/>
      <c r="K22" s="164"/>
      <c r="L22" s="164"/>
      <c r="M22" s="164"/>
      <c r="N22" s="164"/>
      <c r="O22" s="164"/>
      <c r="P22" s="164"/>
      <c r="Q22" s="164"/>
      <c r="R22" s="164"/>
    </row>
    <row r="23" spans="2:18" ht="26.4">
      <c r="B23" s="165" t="s">
        <v>336</v>
      </c>
      <c r="C23" s="138" t="str">
        <f>C6</f>
        <v>&lt;25%</v>
      </c>
      <c r="D23" s="138" t="str">
        <f>D8</f>
        <v>None, or Not within last 5 years</v>
      </c>
      <c r="E23" s="161" t="str">
        <f>E9</f>
        <v>Data transfer errors are not checked, or not sure</v>
      </c>
      <c r="F23" s="138" t="str">
        <f>F10</f>
        <v>No</v>
      </c>
      <c r="G23" s="138" t="str">
        <f>G8</f>
        <v>None, or Not within last 5 years</v>
      </c>
      <c r="H23" s="138" t="str">
        <f>H10</f>
        <v>No</v>
      </c>
      <c r="I23" s="161" t="str">
        <f>I6</f>
        <v>Not sure</v>
      </c>
      <c r="J23" s="138" t="str">
        <f>J14</f>
        <v>No</v>
      </c>
      <c r="K23" s="138" t="str">
        <f>K9</f>
        <v>Less frequently than monthly</v>
      </c>
      <c r="L23" s="138" t="str">
        <f>L6</f>
        <v>Regular review not conducted / Not sure</v>
      </c>
      <c r="M23" s="164"/>
      <c r="N23" s="164"/>
      <c r="O23" s="164"/>
      <c r="P23" s="164"/>
      <c r="Q23" s="164"/>
      <c r="R23" s="164"/>
    </row>
    <row r="24" spans="2:18" ht="39.6">
      <c r="B24" s="164"/>
      <c r="C24" s="138" t="str">
        <f>C7</f>
        <v>25-50%</v>
      </c>
      <c r="D24" s="138" t="str">
        <f>D10</f>
        <v>Less than annual but within last 5 years</v>
      </c>
      <c r="E24" s="138" t="str">
        <f>E12</f>
        <v>Data transfer errors are checked at secondary device(s), but not to tertiary device(s)</v>
      </c>
      <c r="F24" s="138" t="str">
        <f>F15</f>
        <v>Yes</v>
      </c>
      <c r="G24" s="138" t="str">
        <f>G10</f>
        <v>Less than annual but within last 5 years</v>
      </c>
      <c r="H24" s="138" t="str">
        <f>H15</f>
        <v>Yes</v>
      </c>
      <c r="I24" s="138" t="str">
        <f>I12</f>
        <v>At ±6% or greater</v>
      </c>
      <c r="J24" s="138" t="str">
        <f>J15</f>
        <v>Yes</v>
      </c>
      <c r="K24" s="138" t="str">
        <f>K11</f>
        <v>Once per month</v>
      </c>
      <c r="L24" s="138" t="str">
        <f>L9</f>
        <v>Less frequently than monthly</v>
      </c>
      <c r="M24" s="164"/>
      <c r="N24" s="164"/>
      <c r="O24" s="164"/>
      <c r="P24" s="164"/>
      <c r="Q24" s="164"/>
      <c r="R24" s="164"/>
    </row>
    <row r="25" spans="2:18" ht="39.6">
      <c r="B25" s="164"/>
      <c r="C25" s="138" t="str">
        <f>C8</f>
        <v>&gt;50-75%</v>
      </c>
      <c r="D25" s="138" t="str">
        <f>D12</f>
        <v>Annually</v>
      </c>
      <c r="E25" s="138" t="str">
        <f>E15</f>
        <v>Data transfer errors are checked at secondary device(s) AND tertiary device(s)</v>
      </c>
      <c r="G25" s="138" t="str">
        <f>G12</f>
        <v>Annually</v>
      </c>
      <c r="I25" s="138" t="str">
        <f>I14</f>
        <v>Between ±3% to ±6%</v>
      </c>
      <c r="K25" s="138" t="str">
        <f>K13</f>
        <v>More frequently than monthly, but not every day</v>
      </c>
      <c r="L25" s="138" t="str">
        <f t="shared" ref="L25" si="0">L11</f>
        <v>Once per month</v>
      </c>
      <c r="M25" s="164"/>
      <c r="N25" s="164"/>
      <c r="O25" s="164"/>
      <c r="P25" s="164"/>
      <c r="Q25" s="164"/>
      <c r="R25" s="164"/>
    </row>
    <row r="26" spans="2:18" ht="39.6">
      <c r="B26" s="165"/>
      <c r="C26" s="161" t="str">
        <f>C9</f>
        <v>&gt;75% - 90%</v>
      </c>
      <c r="D26" s="161" t="str">
        <f>D15</f>
        <v>At least semi-annually</v>
      </c>
      <c r="E26" s="138" t="str">
        <f>E16</f>
        <v>Data transfer errors are checked at secondary device(s), but no tertiary device(s) exist</v>
      </c>
      <c r="G26" s="138" t="str">
        <f>G15</f>
        <v>At least semi-annually</v>
      </c>
      <c r="I26" s="138" t="str">
        <f>I15</f>
        <v>At or within ±3%</v>
      </c>
      <c r="K26" s="138" t="str">
        <f>K14</f>
        <v>Daily</v>
      </c>
      <c r="L26" s="138" t="str">
        <f>L13</f>
        <v>More frequently than monthly, but not every day</v>
      </c>
      <c r="M26" s="164"/>
      <c r="N26" s="164"/>
      <c r="O26" s="164"/>
      <c r="P26" s="164"/>
      <c r="Q26" s="164"/>
      <c r="R26" s="164"/>
    </row>
    <row r="27" spans="2:18" ht="26.4">
      <c r="B27" s="165"/>
      <c r="C27" s="139" t="str">
        <f>C11</f>
        <v>&gt;90% - 95%</v>
      </c>
      <c r="D27" s="164" t="str">
        <f>D16</f>
        <v>Not applicable due to no electronic signal output</v>
      </c>
      <c r="E27" s="164"/>
      <c r="K27" s="138" t="str">
        <f>K15</f>
        <v>Continuous</v>
      </c>
      <c r="L27" s="161" t="str">
        <f>L15</f>
        <v>Daily</v>
      </c>
      <c r="M27" s="164"/>
      <c r="N27" s="164"/>
      <c r="O27" s="164"/>
      <c r="P27" s="164"/>
      <c r="Q27" s="164"/>
      <c r="R27" s="164"/>
    </row>
    <row r="28" spans="2:18">
      <c r="B28" s="165"/>
      <c r="C28" s="139" t="str">
        <f>C13</f>
        <v>&gt;95 - 99%</v>
      </c>
      <c r="G28" s="164"/>
      <c r="K28" s="138"/>
      <c r="M28" s="164"/>
      <c r="N28" s="164"/>
      <c r="O28" s="164"/>
      <c r="P28" s="164"/>
      <c r="Q28" s="164"/>
      <c r="R28" s="164"/>
    </row>
    <row r="29" spans="2:18">
      <c r="B29" s="165"/>
      <c r="C29" s="138" t="str">
        <f>C15</f>
        <v>&gt;99%</v>
      </c>
      <c r="D29" s="164"/>
      <c r="E29" s="164"/>
      <c r="G29" s="164"/>
      <c r="M29" s="164"/>
      <c r="N29" s="164"/>
      <c r="O29" s="164"/>
      <c r="P29" s="164"/>
      <c r="Q29" s="164"/>
      <c r="R29" s="164"/>
    </row>
    <row r="32" spans="2:18">
      <c r="B32" s="165"/>
      <c r="C32" s="164"/>
      <c r="D32" s="164"/>
      <c r="E32" s="164"/>
      <c r="F32" s="164"/>
      <c r="G32" s="164"/>
      <c r="H32" s="164"/>
      <c r="I32" s="164"/>
      <c r="J32" s="164"/>
      <c r="K32" s="164"/>
      <c r="M32" s="164"/>
      <c r="N32" s="164"/>
      <c r="O32" s="164"/>
      <c r="P32" s="164"/>
      <c r="Q32" s="164"/>
      <c r="R32" s="164"/>
    </row>
    <row r="33" spans="1:18">
      <c r="B33" s="159" t="s">
        <v>812</v>
      </c>
      <c r="C33" s="164"/>
      <c r="D33" s="164"/>
      <c r="E33" s="164"/>
      <c r="F33" s="164"/>
      <c r="G33" s="164"/>
      <c r="H33" s="164"/>
      <c r="I33" s="164"/>
      <c r="J33" s="164"/>
      <c r="K33" s="164"/>
      <c r="M33" s="164"/>
      <c r="N33" s="164"/>
      <c r="O33" s="164"/>
      <c r="P33" s="164"/>
      <c r="Q33" s="164"/>
      <c r="R33" s="164"/>
    </row>
    <row r="34" spans="1:18">
      <c r="B34" s="161" t="s">
        <v>800</v>
      </c>
      <c r="C34" s="164"/>
      <c r="D34" s="164"/>
      <c r="E34" s="164"/>
      <c r="F34" s="164"/>
      <c r="G34" s="164"/>
      <c r="H34" s="164"/>
      <c r="I34" s="164"/>
      <c r="J34" s="164"/>
      <c r="K34" s="164"/>
      <c r="M34" s="164"/>
      <c r="N34" s="164"/>
      <c r="O34" s="164"/>
      <c r="P34" s="164"/>
      <c r="Q34" s="164"/>
      <c r="R34" s="164"/>
    </row>
    <row r="35" spans="1:18">
      <c r="A35" s="161" t="s">
        <v>299</v>
      </c>
      <c r="B35" s="176" t="s">
        <v>281</v>
      </c>
      <c r="C35" s="164"/>
      <c r="D35" s="164"/>
      <c r="E35" s="164"/>
      <c r="F35" s="164"/>
      <c r="G35" s="164"/>
      <c r="H35" s="164"/>
      <c r="I35" s="164"/>
      <c r="J35" s="164"/>
      <c r="K35" s="164"/>
      <c r="M35" s="164"/>
      <c r="N35" s="164"/>
      <c r="O35" s="164"/>
      <c r="P35" s="164"/>
      <c r="Q35" s="164"/>
      <c r="R35" s="164"/>
    </row>
    <row r="36" spans="1:18">
      <c r="A36" s="161" t="s">
        <v>300</v>
      </c>
      <c r="B36" s="176" t="s">
        <v>801</v>
      </c>
      <c r="C36" s="164"/>
      <c r="D36" s="164"/>
      <c r="E36" s="164"/>
      <c r="F36" s="164"/>
      <c r="G36" s="164"/>
      <c r="H36" s="164"/>
      <c r="I36" s="164"/>
      <c r="J36" s="164"/>
      <c r="K36" s="164"/>
      <c r="L36" s="164"/>
      <c r="M36" s="164"/>
      <c r="N36" s="164"/>
      <c r="O36" s="164"/>
      <c r="P36" s="164"/>
      <c r="Q36" s="164"/>
      <c r="R36" s="164"/>
    </row>
    <row r="37" spans="1:18">
      <c r="A37" s="161" t="s">
        <v>301</v>
      </c>
      <c r="B37" s="176" t="s">
        <v>789</v>
      </c>
      <c r="C37" s="164"/>
      <c r="D37" s="164"/>
      <c r="E37" s="164"/>
      <c r="F37" s="164"/>
      <c r="G37" s="164"/>
      <c r="H37" s="164"/>
      <c r="I37" s="164"/>
      <c r="J37" s="164"/>
      <c r="K37" s="164"/>
      <c r="L37" s="164"/>
      <c r="M37" s="164"/>
      <c r="N37" s="164"/>
      <c r="O37" s="164"/>
      <c r="P37" s="164"/>
      <c r="Q37" s="164"/>
      <c r="R37" s="164"/>
    </row>
    <row r="38" spans="1:18">
      <c r="A38" s="161" t="s">
        <v>302</v>
      </c>
      <c r="B38" s="176" t="s">
        <v>319</v>
      </c>
      <c r="C38" s="164"/>
      <c r="D38" s="164"/>
      <c r="E38" s="164"/>
      <c r="F38" s="164"/>
      <c r="G38" s="164"/>
      <c r="H38" s="164"/>
      <c r="I38" s="164"/>
      <c r="J38" s="164"/>
      <c r="K38" s="164"/>
      <c r="L38" s="164"/>
      <c r="M38" s="164"/>
      <c r="N38" s="164"/>
      <c r="O38" s="164"/>
      <c r="P38" s="164"/>
      <c r="Q38" s="164"/>
      <c r="R38" s="164"/>
    </row>
    <row r="39" spans="1:18">
      <c r="A39" s="161" t="s">
        <v>303</v>
      </c>
      <c r="B39" s="176" t="s">
        <v>790</v>
      </c>
      <c r="C39" s="164"/>
      <c r="D39" s="164"/>
      <c r="E39" s="164"/>
      <c r="F39" s="164"/>
      <c r="G39" s="164"/>
      <c r="H39" s="164"/>
      <c r="I39" s="164"/>
      <c r="J39" s="164"/>
      <c r="K39" s="164"/>
      <c r="L39" s="164"/>
      <c r="M39" s="164"/>
      <c r="N39" s="164"/>
      <c r="O39" s="164"/>
      <c r="P39" s="164"/>
      <c r="Q39" s="164"/>
      <c r="R39" s="164"/>
    </row>
    <row r="40" spans="1:18">
      <c r="A40" s="161" t="s">
        <v>304</v>
      </c>
      <c r="B40" s="176" t="s">
        <v>320</v>
      </c>
      <c r="C40" s="164"/>
      <c r="D40" s="164"/>
      <c r="E40" s="164"/>
      <c r="F40" s="164"/>
      <c r="G40" s="164"/>
      <c r="H40" s="164"/>
      <c r="I40" s="164"/>
      <c r="J40" s="164"/>
      <c r="K40" s="164"/>
      <c r="L40" s="164"/>
      <c r="M40" s="164"/>
      <c r="N40" s="164"/>
      <c r="O40" s="164"/>
      <c r="P40" s="164"/>
      <c r="Q40" s="164"/>
      <c r="R40" s="164"/>
    </row>
    <row r="41" spans="1:18">
      <c r="A41" s="161" t="s">
        <v>305</v>
      </c>
      <c r="B41" s="176" t="s">
        <v>981</v>
      </c>
      <c r="C41" s="164"/>
      <c r="D41" s="164"/>
      <c r="E41" s="164"/>
      <c r="F41" s="164"/>
      <c r="G41" s="164"/>
      <c r="H41" s="164"/>
      <c r="I41" s="164"/>
      <c r="J41" s="164"/>
      <c r="K41" s="164"/>
      <c r="L41" s="164"/>
      <c r="M41" s="164"/>
      <c r="N41" s="164"/>
      <c r="O41" s="164"/>
      <c r="P41" s="164"/>
      <c r="Q41" s="164"/>
      <c r="R41" s="164"/>
    </row>
    <row r="42" spans="1:18">
      <c r="A42" s="161" t="s">
        <v>306</v>
      </c>
      <c r="B42" s="176" t="s">
        <v>791</v>
      </c>
      <c r="C42" s="164"/>
      <c r="D42" s="164"/>
      <c r="E42" s="164"/>
      <c r="F42" s="164"/>
      <c r="G42" s="164"/>
      <c r="H42" s="164"/>
      <c r="I42" s="164"/>
      <c r="J42" s="164"/>
      <c r="K42" s="164"/>
      <c r="L42" s="164"/>
      <c r="M42" s="164"/>
      <c r="N42" s="164"/>
      <c r="O42" s="164"/>
      <c r="P42" s="164"/>
      <c r="Q42" s="164"/>
      <c r="R42" s="164"/>
    </row>
    <row r="43" spans="1:18">
      <c r="A43" s="161" t="s">
        <v>307</v>
      </c>
      <c r="B43" s="176" t="s">
        <v>920</v>
      </c>
      <c r="C43" s="164"/>
      <c r="D43" s="164"/>
      <c r="E43" s="164"/>
      <c r="F43" s="164"/>
      <c r="G43" s="164"/>
      <c r="H43" s="164"/>
      <c r="I43" s="164"/>
      <c r="J43" s="164"/>
      <c r="K43" s="164"/>
      <c r="L43" s="164">
        <f>COUNTA(L23:L27)</f>
        <v>5</v>
      </c>
      <c r="M43" s="164"/>
      <c r="N43" s="164"/>
      <c r="O43" s="164"/>
      <c r="P43" s="164"/>
      <c r="Q43" s="164"/>
      <c r="R43" s="164"/>
    </row>
    <row r="44" spans="1:18">
      <c r="A44" s="161" t="s">
        <v>787</v>
      </c>
      <c r="B44" s="176" t="s">
        <v>711</v>
      </c>
      <c r="C44" s="164"/>
      <c r="D44" s="164"/>
      <c r="E44" s="164"/>
      <c r="F44" s="164"/>
      <c r="G44" s="164"/>
      <c r="H44" s="164"/>
      <c r="I44" s="164"/>
      <c r="J44" s="164"/>
      <c r="K44" s="164"/>
      <c r="L44" s="164"/>
      <c r="M44" s="164"/>
      <c r="N44" s="164"/>
      <c r="O44" s="164"/>
      <c r="P44" s="164"/>
      <c r="Q44" s="164"/>
      <c r="R44" s="164"/>
    </row>
    <row r="45" spans="1:18">
      <c r="B45" s="165"/>
      <c r="C45" s="164"/>
      <c r="D45" s="164"/>
      <c r="E45" s="164"/>
      <c r="F45" s="164"/>
      <c r="G45" s="164"/>
      <c r="H45" s="164"/>
      <c r="I45" s="164"/>
      <c r="J45" s="164"/>
      <c r="K45" s="164"/>
      <c r="L45" s="164"/>
      <c r="M45" s="164"/>
      <c r="N45" s="164"/>
      <c r="O45" s="164"/>
      <c r="P45" s="164"/>
      <c r="Q45" s="164"/>
      <c r="R45" s="164"/>
    </row>
    <row r="46" spans="1:18">
      <c r="B46" s="165"/>
      <c r="C46" s="164"/>
      <c r="D46" s="164"/>
      <c r="E46" s="164"/>
      <c r="F46" s="164"/>
      <c r="G46" s="164"/>
      <c r="H46" s="164"/>
      <c r="I46" s="164"/>
      <c r="J46" s="164"/>
      <c r="K46" s="164"/>
      <c r="L46" s="164"/>
      <c r="M46" s="164"/>
      <c r="N46" s="164"/>
      <c r="O46" s="164"/>
      <c r="P46" s="164"/>
      <c r="Q46" s="164"/>
      <c r="R46" s="164"/>
    </row>
    <row r="47" spans="1:18">
      <c r="A47" s="161" t="s">
        <v>291</v>
      </c>
      <c r="B47" s="165"/>
      <c r="C47" s="164"/>
      <c r="F47" s="164"/>
      <c r="H47" s="164"/>
      <c r="I47" s="164"/>
      <c r="J47" s="164"/>
      <c r="K47" s="164"/>
      <c r="L47" s="164"/>
      <c r="M47" s="164"/>
      <c r="N47" s="164"/>
      <c r="O47" s="164"/>
      <c r="P47" s="164"/>
      <c r="Q47" s="164"/>
      <c r="R47" s="164"/>
    </row>
    <row r="48" spans="1:18">
      <c r="A48" s="168">
        <f>C48*D48*F48*G48*H48*I48*J48*K48*L43</f>
        <v>84000</v>
      </c>
      <c r="B48" s="165"/>
      <c r="C48" s="164">
        <f>COUNTA(C23:C29)</f>
        <v>7</v>
      </c>
      <c r="D48" s="164">
        <f>COUNTA(D23:D27)</f>
        <v>5</v>
      </c>
      <c r="E48" s="164"/>
      <c r="F48" s="164">
        <f t="shared" ref="F48:J48" si="1">COUNTA(F23:F28)</f>
        <v>2</v>
      </c>
      <c r="G48" s="164">
        <f t="shared" si="1"/>
        <v>4</v>
      </c>
      <c r="H48" s="164">
        <f t="shared" si="1"/>
        <v>2</v>
      </c>
      <c r="I48" s="164">
        <f>COUNTA(I24:I28)</f>
        <v>3</v>
      </c>
      <c r="J48" s="164">
        <f t="shared" si="1"/>
        <v>2</v>
      </c>
      <c r="K48" s="164">
        <f>COUNTA(K23:K28)</f>
        <v>5</v>
      </c>
      <c r="L48" s="164"/>
      <c r="M48" s="164"/>
      <c r="N48" s="164"/>
      <c r="O48" s="164"/>
      <c r="P48" s="164"/>
      <c r="Q48" s="164"/>
      <c r="R48" s="164"/>
    </row>
    <row r="49" spans="1:18">
      <c r="A49" s="168">
        <f>C48*D48*F48*G48*H48*I48*J48</f>
        <v>3360</v>
      </c>
      <c r="B49" s="165"/>
      <c r="C49" s="164"/>
      <c r="D49" s="164"/>
      <c r="E49" s="164"/>
      <c r="F49" s="164"/>
      <c r="G49" s="164"/>
      <c r="H49" s="164"/>
      <c r="I49" s="164"/>
      <c r="J49" s="164"/>
      <c r="K49" s="164"/>
      <c r="L49" s="164"/>
      <c r="M49" s="164"/>
      <c r="N49" s="164"/>
      <c r="O49" s="164"/>
      <c r="P49" s="164"/>
      <c r="Q49" s="164"/>
      <c r="R49" s="164"/>
    </row>
    <row r="50" spans="1:18">
      <c r="B50" s="165"/>
      <c r="C50" s="164"/>
      <c r="D50" s="164"/>
      <c r="E50" s="164"/>
      <c r="F50" s="164"/>
      <c r="G50" s="164"/>
      <c r="H50" s="164"/>
      <c r="I50" s="164"/>
      <c r="J50" s="164"/>
      <c r="K50" s="164"/>
      <c r="L50" s="164"/>
      <c r="M50" s="164"/>
      <c r="N50" s="164"/>
      <c r="O50" s="164"/>
      <c r="P50" s="164"/>
      <c r="Q50" s="164"/>
      <c r="R50" s="164"/>
    </row>
    <row r="51" spans="1:18">
      <c r="B51" s="165"/>
      <c r="C51" s="164"/>
      <c r="D51" s="164"/>
      <c r="E51" s="164"/>
      <c r="F51" s="164"/>
      <c r="G51" s="164"/>
      <c r="H51" s="164"/>
      <c r="I51" s="164"/>
      <c r="J51" s="164"/>
      <c r="K51" s="164"/>
      <c r="L51" s="164"/>
      <c r="M51" s="164"/>
      <c r="N51" s="164"/>
      <c r="O51" s="164"/>
      <c r="P51" s="164"/>
      <c r="Q51" s="164"/>
      <c r="R51" s="164"/>
    </row>
    <row r="52" spans="1:18">
      <c r="B52" s="165"/>
      <c r="C52" s="164"/>
      <c r="D52" s="164"/>
      <c r="E52" s="164"/>
      <c r="F52" s="164"/>
      <c r="G52" s="164"/>
      <c r="H52" s="164"/>
      <c r="I52" s="164"/>
      <c r="J52" s="164"/>
      <c r="K52" s="164"/>
      <c r="L52" s="164"/>
      <c r="M52" s="164"/>
      <c r="N52" s="164"/>
      <c r="O52" s="164"/>
      <c r="P52" s="164"/>
      <c r="Q52" s="164"/>
      <c r="R52" s="164"/>
    </row>
    <row r="53" spans="1:18">
      <c r="B53" s="165"/>
      <c r="C53" s="164"/>
      <c r="D53" s="164"/>
      <c r="E53" s="164"/>
      <c r="F53" s="164"/>
      <c r="G53" s="164"/>
      <c r="H53" s="164"/>
      <c r="I53" s="164"/>
      <c r="J53" s="164"/>
      <c r="K53" s="164"/>
      <c r="L53" s="164"/>
      <c r="M53" s="164"/>
      <c r="N53" s="164"/>
      <c r="O53" s="164"/>
      <c r="P53" s="164"/>
      <c r="Q53" s="164"/>
      <c r="R53" s="164"/>
    </row>
    <row r="54" spans="1:18">
      <c r="B54" s="165"/>
      <c r="C54" s="164"/>
      <c r="D54" s="164"/>
      <c r="E54" s="164"/>
      <c r="F54" s="164"/>
      <c r="G54" s="164"/>
      <c r="H54" s="164"/>
      <c r="I54" s="164"/>
      <c r="J54" s="164"/>
      <c r="K54" s="164"/>
      <c r="L54" s="164"/>
      <c r="M54" s="164"/>
      <c r="N54" s="164"/>
      <c r="O54" s="164"/>
      <c r="P54" s="164"/>
      <c r="Q54" s="164"/>
      <c r="R54" s="164"/>
    </row>
    <row r="55" spans="1:18">
      <c r="B55" s="165"/>
      <c r="C55" s="164"/>
      <c r="D55" s="164"/>
      <c r="E55" s="164"/>
      <c r="F55" s="164"/>
      <c r="G55" s="164"/>
      <c r="H55" s="164"/>
      <c r="I55" s="164"/>
      <c r="J55" s="164"/>
      <c r="K55" s="164"/>
      <c r="L55" s="164"/>
      <c r="M55" s="164"/>
      <c r="N55" s="164"/>
      <c r="O55" s="164"/>
      <c r="P55" s="164"/>
      <c r="Q55" s="164"/>
      <c r="R55" s="164"/>
    </row>
    <row r="56" spans="1:18">
      <c r="B56" s="165"/>
      <c r="C56" s="164"/>
      <c r="D56" s="164"/>
      <c r="E56" s="164"/>
      <c r="F56" s="164"/>
      <c r="G56" s="164"/>
      <c r="H56" s="164"/>
      <c r="I56" s="164"/>
      <c r="J56" s="164"/>
      <c r="K56" s="164"/>
      <c r="L56" s="164"/>
      <c r="M56" s="164"/>
      <c r="N56" s="164"/>
      <c r="O56" s="164"/>
      <c r="P56" s="164"/>
      <c r="Q56" s="164"/>
      <c r="R56" s="164"/>
    </row>
    <row r="57" spans="1:18">
      <c r="B57" s="165"/>
      <c r="C57" s="164"/>
      <c r="D57" s="164"/>
      <c r="E57" s="164"/>
      <c r="F57" s="164"/>
      <c r="G57" s="164"/>
      <c r="H57" s="164"/>
      <c r="I57" s="164"/>
      <c r="J57" s="164"/>
      <c r="K57" s="164"/>
      <c r="L57" s="164"/>
      <c r="M57" s="164"/>
      <c r="N57" s="164"/>
      <c r="O57" s="164"/>
      <c r="P57" s="164"/>
      <c r="Q57" s="164"/>
      <c r="R57" s="164"/>
    </row>
    <row r="58" spans="1:18">
      <c r="B58" s="165"/>
      <c r="C58" s="164"/>
      <c r="D58" s="164"/>
      <c r="E58" s="164"/>
      <c r="F58" s="164"/>
      <c r="G58" s="164"/>
      <c r="H58" s="164"/>
      <c r="I58" s="164"/>
      <c r="J58" s="164"/>
      <c r="K58" s="164"/>
      <c r="L58" s="164"/>
      <c r="M58" s="164"/>
      <c r="N58" s="164"/>
      <c r="O58" s="164"/>
      <c r="P58" s="164"/>
      <c r="Q58" s="164"/>
      <c r="R58" s="164"/>
    </row>
    <row r="59" spans="1:18">
      <c r="B59" s="165"/>
      <c r="C59" s="164"/>
      <c r="D59" s="164"/>
      <c r="E59" s="164"/>
      <c r="F59" s="164"/>
      <c r="G59" s="164"/>
      <c r="H59" s="164"/>
      <c r="I59" s="164"/>
      <c r="J59" s="164"/>
      <c r="K59" s="164"/>
      <c r="L59" s="164"/>
      <c r="M59" s="164"/>
      <c r="N59" s="164"/>
      <c r="O59" s="164"/>
      <c r="P59" s="164"/>
      <c r="Q59" s="164"/>
      <c r="R59" s="164"/>
    </row>
    <row r="60" spans="1:18">
      <c r="B60" s="165"/>
      <c r="C60" s="164"/>
      <c r="D60" s="164"/>
      <c r="E60" s="164"/>
      <c r="F60" s="164"/>
      <c r="G60" s="164"/>
      <c r="H60" s="164"/>
      <c r="I60" s="164"/>
      <c r="J60" s="164"/>
      <c r="K60" s="164"/>
      <c r="L60" s="164"/>
      <c r="M60" s="164"/>
      <c r="N60" s="164"/>
      <c r="O60" s="164"/>
      <c r="P60" s="164"/>
      <c r="Q60" s="164"/>
      <c r="R60" s="164"/>
    </row>
    <row r="61" spans="1:18">
      <c r="B61" s="165"/>
      <c r="C61" s="164"/>
      <c r="F61" s="164"/>
      <c r="H61" s="164"/>
      <c r="J61" s="164"/>
      <c r="K61" s="164"/>
      <c r="L61" s="164"/>
      <c r="M61" s="164"/>
      <c r="N61" s="164"/>
      <c r="O61" s="164"/>
      <c r="P61" s="164"/>
      <c r="Q61" s="164"/>
      <c r="R61" s="164"/>
    </row>
    <row r="62" spans="1:18">
      <c r="B62" s="165"/>
      <c r="C62" s="164"/>
      <c r="F62" s="164"/>
      <c r="H62" s="164"/>
      <c r="J62" s="164"/>
      <c r="K62" s="164"/>
      <c r="L62" s="164"/>
      <c r="M62" s="164"/>
      <c r="N62" s="164"/>
      <c r="O62" s="164"/>
      <c r="P62" s="164"/>
      <c r="Q62" s="164"/>
      <c r="R62" s="164"/>
    </row>
    <row r="63" spans="1:18">
      <c r="B63" s="165"/>
      <c r="C63" s="164"/>
      <c r="J63" s="164"/>
      <c r="K63" s="164"/>
      <c r="L63" s="164"/>
      <c r="M63" s="164"/>
      <c r="N63" s="164"/>
      <c r="O63" s="164"/>
      <c r="P63" s="164"/>
      <c r="Q63" s="164"/>
      <c r="R63" s="164"/>
    </row>
    <row r="64" spans="1:18">
      <c r="B64" s="165"/>
      <c r="J64" s="164"/>
      <c r="K64" s="164"/>
      <c r="L64" s="164"/>
      <c r="M64" s="164"/>
      <c r="N64" s="164"/>
      <c r="O64" s="164"/>
      <c r="P64" s="164"/>
      <c r="Q64" s="164"/>
      <c r="R64" s="164"/>
    </row>
    <row r="65" spans="13:18">
      <c r="M65" s="164"/>
      <c r="N65" s="164"/>
      <c r="O65" s="164"/>
      <c r="P65" s="164"/>
      <c r="Q65" s="164"/>
      <c r="R65" s="164"/>
    </row>
    <row r="66" spans="13:18">
      <c r="M66" s="164"/>
      <c r="N66" s="164"/>
      <c r="O66" s="164"/>
      <c r="P66" s="164"/>
      <c r="Q66" s="164"/>
      <c r="R66" s="164"/>
    </row>
    <row r="67" spans="13:18">
      <c r="M67" s="164"/>
      <c r="N67" s="164"/>
      <c r="O67" s="164"/>
      <c r="P67" s="164"/>
      <c r="Q67" s="164"/>
      <c r="R67" s="164"/>
    </row>
    <row r="68" spans="13:18">
      <c r="M68" s="164"/>
      <c r="N68" s="164"/>
      <c r="O68" s="164"/>
      <c r="P68" s="164"/>
      <c r="Q68" s="164"/>
      <c r="R68" s="164"/>
    </row>
    <row r="69" spans="13:18">
      <c r="M69" s="164"/>
      <c r="N69" s="164"/>
      <c r="O69" s="164"/>
      <c r="P69" s="164"/>
      <c r="Q69" s="164"/>
      <c r="R69" s="164"/>
    </row>
  </sheetData>
  <sheetProtection algorithmName="SHA-512" hashValue="qHij9AApR9EpuX5gxx2kyNSYExGRuqZBAK0JZa7uakdwQXA5puczx54JZTFAajARYeK3aGy1URB7yq/vBEkQTg==" saltValue="F+YBT0twmA8nIj/7NhtJpQ==" spinCount="100000" sheet="1" objects="1" scenarios="1"/>
  <dataConsolidate/>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B1:G41"/>
  <sheetViews>
    <sheetView workbookViewId="0"/>
  </sheetViews>
  <sheetFormatPr defaultColWidth="9.109375" defaultRowHeight="13.2"/>
  <cols>
    <col min="1" max="1" width="9.109375" style="174"/>
    <col min="2" max="2" width="11.88671875" style="174" customWidth="1"/>
    <col min="3" max="6" width="40.44140625" style="174" customWidth="1"/>
    <col min="7" max="9" width="22.88671875" style="174" customWidth="1"/>
    <col min="10" max="16384" width="9.109375" style="174"/>
  </cols>
  <sheetData>
    <row r="1" spans="2:7" ht="26.4">
      <c r="B1" s="53" t="s">
        <v>322</v>
      </c>
      <c r="F1" s="175" t="s">
        <v>310</v>
      </c>
    </row>
    <row r="2" spans="2:7">
      <c r="B2" s="174" t="s">
        <v>25</v>
      </c>
      <c r="C2" s="174" t="s">
        <v>269</v>
      </c>
    </row>
    <row r="3" spans="2:7">
      <c r="B3" s="174" t="s">
        <v>311</v>
      </c>
      <c r="C3" s="544" t="s">
        <v>332</v>
      </c>
      <c r="D3" s="544" t="s">
        <v>333</v>
      </c>
      <c r="E3" s="544" t="s">
        <v>334</v>
      </c>
      <c r="F3" s="544" t="s">
        <v>335</v>
      </c>
    </row>
    <row r="4" spans="2:7" ht="26.4">
      <c r="B4" s="174" t="s">
        <v>270</v>
      </c>
      <c r="C4" s="174" t="s">
        <v>323</v>
      </c>
      <c r="D4" s="174" t="s">
        <v>324</v>
      </c>
      <c r="E4" s="174" t="s">
        <v>325</v>
      </c>
      <c r="F4" s="174" t="s">
        <v>326</v>
      </c>
    </row>
    <row r="5" spans="2:7" ht="52.8">
      <c r="B5" s="174" t="s">
        <v>280</v>
      </c>
      <c r="C5" s="174" t="s">
        <v>327</v>
      </c>
      <c r="D5" s="174" t="s">
        <v>328</v>
      </c>
      <c r="E5" s="174" t="s">
        <v>1177</v>
      </c>
      <c r="F5" s="544" t="s">
        <v>1176</v>
      </c>
    </row>
    <row r="6" spans="2:7">
      <c r="B6" s="174">
        <v>1</v>
      </c>
      <c r="G6" s="177">
        <v>1</v>
      </c>
    </row>
    <row r="7" spans="2:7">
      <c r="B7" s="174">
        <v>2</v>
      </c>
      <c r="G7" s="177">
        <v>2</v>
      </c>
    </row>
    <row r="8" spans="2:7">
      <c r="B8" s="174">
        <v>3</v>
      </c>
      <c r="G8" s="177">
        <v>3</v>
      </c>
    </row>
    <row r="9" spans="2:7">
      <c r="B9" s="174">
        <v>4</v>
      </c>
      <c r="C9" s="174" t="s">
        <v>263</v>
      </c>
      <c r="F9" s="544" t="s">
        <v>1172</v>
      </c>
      <c r="G9" s="177">
        <v>4</v>
      </c>
    </row>
    <row r="10" spans="2:7">
      <c r="B10" s="174">
        <v>5</v>
      </c>
      <c r="G10" s="177">
        <v>5</v>
      </c>
    </row>
    <row r="11" spans="2:7">
      <c r="B11" s="174">
        <v>6</v>
      </c>
      <c r="G11" s="177">
        <v>6</v>
      </c>
    </row>
    <row r="12" spans="2:7">
      <c r="B12" s="174">
        <v>7</v>
      </c>
      <c r="G12" s="177">
        <v>7</v>
      </c>
    </row>
    <row r="13" spans="2:7">
      <c r="B13" s="174">
        <v>8</v>
      </c>
      <c r="D13" s="174" t="s">
        <v>263</v>
      </c>
      <c r="G13" s="177">
        <v>8</v>
      </c>
    </row>
    <row r="14" spans="2:7">
      <c r="B14" s="174">
        <v>8</v>
      </c>
      <c r="D14" s="175" t="s">
        <v>329</v>
      </c>
      <c r="G14" s="177">
        <v>8</v>
      </c>
    </row>
    <row r="15" spans="2:7">
      <c r="B15" s="174">
        <v>9</v>
      </c>
      <c r="E15" s="174" t="s">
        <v>263</v>
      </c>
      <c r="G15" s="177">
        <v>9</v>
      </c>
    </row>
    <row r="16" spans="2:7">
      <c r="B16" s="174">
        <v>10</v>
      </c>
      <c r="C16" s="174" t="s">
        <v>256</v>
      </c>
      <c r="D16" s="174" t="s">
        <v>256</v>
      </c>
      <c r="E16" s="174" t="s">
        <v>256</v>
      </c>
      <c r="F16" s="544" t="s">
        <v>330</v>
      </c>
      <c r="G16" s="177">
        <v>10</v>
      </c>
    </row>
    <row r="17" spans="2:7" ht="26.4">
      <c r="B17" s="174">
        <v>10</v>
      </c>
      <c r="C17" s="175" t="s">
        <v>813</v>
      </c>
      <c r="D17" s="175" t="s">
        <v>813</v>
      </c>
      <c r="E17" s="175" t="s">
        <v>813</v>
      </c>
      <c r="F17" s="175" t="s">
        <v>331</v>
      </c>
      <c r="G17" s="177">
        <v>10</v>
      </c>
    </row>
    <row r="18" spans="2:7" ht="26.4">
      <c r="B18" s="174">
        <v>10</v>
      </c>
      <c r="C18" s="175"/>
      <c r="D18" s="175"/>
      <c r="E18" s="175"/>
      <c r="F18" s="175" t="s">
        <v>874</v>
      </c>
      <c r="G18" s="177">
        <v>10</v>
      </c>
    </row>
    <row r="23" spans="2:7">
      <c r="B23" s="165" t="s">
        <v>338</v>
      </c>
      <c r="C23" s="174" t="str">
        <f>C9</f>
        <v>No</v>
      </c>
      <c r="D23" s="174" t="str">
        <f>D13</f>
        <v>No</v>
      </c>
      <c r="E23" s="174" t="str">
        <f>E15</f>
        <v>No</v>
      </c>
      <c r="F23" s="174" t="str">
        <f>F9</f>
        <v>Results are available but not analyzed</v>
      </c>
    </row>
    <row r="24" spans="2:7">
      <c r="C24" s="174" t="str">
        <f>C16</f>
        <v>Yes</v>
      </c>
      <c r="D24" s="174" t="str">
        <f>D14</f>
        <v>Not sure</v>
      </c>
      <c r="E24" s="174" t="str">
        <f>E16</f>
        <v>Yes</v>
      </c>
      <c r="F24" s="174" t="str">
        <f>F16</f>
        <v>Yes, results are analyzed and incorporated</v>
      </c>
    </row>
    <row r="25" spans="2:7">
      <c r="C25" s="174" t="str">
        <f>C17</f>
        <v>n/a given no distribution storage</v>
      </c>
      <c r="D25" s="174" t="str">
        <f>D16</f>
        <v>Yes</v>
      </c>
      <c r="E25" s="174" t="str">
        <f>E17</f>
        <v>n/a given no distribution storage</v>
      </c>
      <c r="F25" s="174" t="str">
        <f>F17</f>
        <v>Yes, results are analyzed and a 'no-adjustment' was determined</v>
      </c>
    </row>
    <row r="26" spans="2:7">
      <c r="D26" s="174" t="str">
        <f>D17</f>
        <v>n/a given no distribution storage</v>
      </c>
      <c r="F26" s="174" t="str">
        <f>F18</f>
        <v>No error adjustment made due to absence of testing or calibration results</v>
      </c>
    </row>
    <row r="33" spans="2:2">
      <c r="B33" s="159" t="s">
        <v>814</v>
      </c>
    </row>
    <row r="34" spans="2:2">
      <c r="B34" s="176" t="s">
        <v>972</v>
      </c>
    </row>
    <row r="35" spans="2:2">
      <c r="B35" s="176" t="s">
        <v>328</v>
      </c>
    </row>
    <row r="36" spans="2:2">
      <c r="B36" s="176" t="str">
        <f>E5</f>
        <v>Is the annual net distribution storage change included in either the VOS input or the VOSEA input?</v>
      </c>
    </row>
    <row r="37" spans="2:2">
      <c r="B37" s="176" t="str">
        <f>F5</f>
        <v>Are the flow accuracy test and/or electronic calibration results included in the VOSEA input in the water audit?</v>
      </c>
    </row>
    <row r="40" spans="2:2">
      <c r="B40" s="176"/>
    </row>
    <row r="41" spans="2:2">
      <c r="B41" s="176"/>
    </row>
  </sheetData>
  <sheetProtection algorithmName="SHA-512" hashValue="YSQsW8t5c2nGdO4iQQHPszp/En0rUTsupnundKsK5o09/s0ZNkffJn+YXxxRjG99Hz0v0Lq/ymigX0twu5tAvQ==" saltValue="oLU52K3nFVjMiA6QbGyCuw=="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outlinePr summaryBelow="0" summaryRight="0"/>
  </sheetPr>
  <dimension ref="A1:S4894"/>
  <sheetViews>
    <sheetView topLeftCell="A11" workbookViewId="0">
      <selection activeCell="D17" sqref="D17"/>
    </sheetView>
  </sheetViews>
  <sheetFormatPr defaultColWidth="14.44140625" defaultRowHeight="13.2"/>
  <cols>
    <col min="1" max="1" width="16.5546875" style="161" customWidth="1"/>
    <col min="2" max="2" width="13.109375" style="161" customWidth="1"/>
    <col min="3" max="3" width="12.109375" style="161" customWidth="1"/>
    <col min="4" max="5" width="29.44140625" style="161" customWidth="1"/>
    <col min="6" max="6" width="15.109375" style="161" customWidth="1"/>
    <col min="7" max="7" width="34.109375" style="161" customWidth="1"/>
    <col min="8" max="8" width="15.109375" style="161" customWidth="1"/>
    <col min="9" max="9" width="23.44140625" style="161" customWidth="1"/>
    <col min="10" max="10" width="24" style="161" customWidth="1"/>
    <col min="11" max="11" width="18.109375" style="161" customWidth="1"/>
    <col min="12" max="12" width="56.109375" style="161" customWidth="1"/>
    <col min="13" max="13" width="9.88671875" style="161" bestFit="1" customWidth="1"/>
    <col min="14" max="14" width="21.5546875" style="161" customWidth="1"/>
    <col min="15" max="15" width="11.5546875" style="161" customWidth="1"/>
    <col min="16" max="16" width="102.44140625" style="161" bestFit="1" customWidth="1"/>
    <col min="17" max="17" width="52.5546875" style="161" customWidth="1"/>
    <col min="18" max="18" width="10.44140625" style="161" customWidth="1"/>
    <col min="19" max="19" width="12.109375" style="161" bestFit="1" customWidth="1"/>
    <col min="20" max="20" width="16.5546875" style="161" customWidth="1"/>
    <col min="21" max="16384" width="14.44140625" style="161"/>
  </cols>
  <sheetData>
    <row r="1" spans="2:18">
      <c r="B1" s="159" t="s">
        <v>14</v>
      </c>
      <c r="C1" s="136"/>
      <c r="D1" s="166" t="s">
        <v>289</v>
      </c>
      <c r="E1" s="166"/>
      <c r="F1" s="160"/>
      <c r="G1" s="136"/>
      <c r="H1" s="136"/>
      <c r="I1" s="172" t="s">
        <v>310</v>
      </c>
      <c r="J1" s="136"/>
      <c r="K1" s="136"/>
      <c r="L1" s="136"/>
      <c r="M1" s="136"/>
      <c r="N1" s="136"/>
      <c r="O1" s="136"/>
      <c r="P1" s="136"/>
      <c r="Q1" s="136"/>
      <c r="R1" s="136"/>
    </row>
    <row r="2" spans="2:18">
      <c r="B2" s="159" t="s">
        <v>25</v>
      </c>
      <c r="C2" s="136" t="s">
        <v>456</v>
      </c>
      <c r="D2" s="136"/>
      <c r="E2" s="136"/>
      <c r="F2" s="136"/>
      <c r="G2" s="136"/>
      <c r="H2" s="136"/>
      <c r="I2" s="136"/>
      <c r="J2" s="136"/>
      <c r="K2" s="136"/>
      <c r="L2" s="136"/>
      <c r="M2" s="136"/>
      <c r="N2" s="136"/>
      <c r="O2" s="136"/>
      <c r="P2" s="136"/>
      <c r="Q2" s="136"/>
      <c r="R2" s="136"/>
    </row>
    <row r="3" spans="2:18">
      <c r="B3" s="137" t="s">
        <v>311</v>
      </c>
      <c r="C3" s="137" t="s">
        <v>340</v>
      </c>
      <c r="D3" s="137" t="s">
        <v>341</v>
      </c>
      <c r="E3" s="137" t="s">
        <v>342</v>
      </c>
      <c r="F3" s="137" t="s">
        <v>343</v>
      </c>
      <c r="G3" s="137" t="s">
        <v>344</v>
      </c>
      <c r="H3" s="137" t="s">
        <v>345</v>
      </c>
      <c r="I3" s="137" t="s">
        <v>346</v>
      </c>
      <c r="J3" s="137" t="s">
        <v>347</v>
      </c>
      <c r="K3" s="137" t="s">
        <v>348</v>
      </c>
      <c r="L3" s="137" t="s">
        <v>803</v>
      </c>
      <c r="M3" s="137"/>
      <c r="N3" s="137"/>
      <c r="O3" s="137"/>
      <c r="P3" s="137"/>
      <c r="Q3" s="137"/>
      <c r="R3" s="137"/>
    </row>
    <row r="4" spans="2:18" ht="39.6">
      <c r="B4" s="170" t="s">
        <v>270</v>
      </c>
      <c r="C4" s="170" t="s">
        <v>349</v>
      </c>
      <c r="D4" s="170" t="s">
        <v>272</v>
      </c>
      <c r="E4" s="170" t="s">
        <v>788</v>
      </c>
      <c r="F4" s="170" t="s">
        <v>273</v>
      </c>
      <c r="G4" s="170" t="s">
        <v>274</v>
      </c>
      <c r="H4" s="170" t="s">
        <v>275</v>
      </c>
      <c r="I4" s="170" t="s">
        <v>276</v>
      </c>
      <c r="J4" s="170" t="s">
        <v>277</v>
      </c>
      <c r="K4" s="170" t="s">
        <v>278</v>
      </c>
      <c r="L4" s="170" t="s">
        <v>279</v>
      </c>
      <c r="M4" s="170"/>
      <c r="N4" s="170"/>
      <c r="O4" s="170"/>
      <c r="P4" s="170"/>
      <c r="Q4" s="170"/>
      <c r="R4" s="170"/>
    </row>
    <row r="5" spans="2:18" ht="92.4">
      <c r="B5" s="138" t="s">
        <v>280</v>
      </c>
      <c r="C5" s="138" t="s">
        <v>350</v>
      </c>
      <c r="D5" s="138" t="s">
        <v>801</v>
      </c>
      <c r="E5" s="138" t="s">
        <v>789</v>
      </c>
      <c r="F5" s="138" t="s">
        <v>282</v>
      </c>
      <c r="G5" s="138" t="s">
        <v>790</v>
      </c>
      <c r="H5" s="138" t="s">
        <v>283</v>
      </c>
      <c r="I5" s="138" t="s">
        <v>981</v>
      </c>
      <c r="J5" s="138" t="s">
        <v>791</v>
      </c>
      <c r="K5" s="138" t="s">
        <v>804</v>
      </c>
      <c r="L5" s="138" t="s">
        <v>805</v>
      </c>
      <c r="N5" s="138"/>
      <c r="P5" s="138"/>
      <c r="Q5" s="138"/>
      <c r="R5" s="138"/>
    </row>
    <row r="6" spans="2:18">
      <c r="B6" s="163">
        <v>1</v>
      </c>
      <c r="C6" s="138" t="s">
        <v>261</v>
      </c>
      <c r="D6" s="138"/>
      <c r="E6" s="138"/>
      <c r="F6" s="138"/>
      <c r="G6" s="138"/>
      <c r="H6" s="138"/>
      <c r="I6" s="138" t="s">
        <v>329</v>
      </c>
      <c r="J6" s="138"/>
      <c r="K6" s="138"/>
      <c r="L6" s="138" t="s">
        <v>393</v>
      </c>
      <c r="M6" s="163">
        <v>1</v>
      </c>
      <c r="N6" s="138"/>
      <c r="P6" s="138"/>
      <c r="Q6" s="138"/>
      <c r="R6" s="138"/>
    </row>
    <row r="7" spans="2:18" ht="26.4">
      <c r="B7" s="163">
        <v>2</v>
      </c>
      <c r="C7" s="138" t="s">
        <v>284</v>
      </c>
      <c r="F7" s="138"/>
      <c r="H7" s="138"/>
      <c r="I7" s="138" t="s">
        <v>792</v>
      </c>
      <c r="J7" s="138"/>
      <c r="K7" s="138"/>
      <c r="L7" s="138"/>
      <c r="M7" s="163">
        <v>2</v>
      </c>
      <c r="N7" s="138"/>
      <c r="P7" s="138"/>
      <c r="Q7" s="138"/>
      <c r="R7" s="138"/>
    </row>
    <row r="8" spans="2:18">
      <c r="B8" s="163">
        <v>3</v>
      </c>
      <c r="C8" s="138" t="s">
        <v>286</v>
      </c>
      <c r="D8" s="138" t="s">
        <v>1173</v>
      </c>
      <c r="E8" s="138"/>
      <c r="F8" s="138"/>
      <c r="G8" s="138" t="s">
        <v>1173</v>
      </c>
      <c r="H8" s="138"/>
      <c r="I8" s="138"/>
      <c r="J8" s="138"/>
      <c r="K8" s="138"/>
      <c r="L8" s="138"/>
      <c r="M8" s="163">
        <v>3</v>
      </c>
      <c r="N8" s="138"/>
      <c r="P8" s="138"/>
      <c r="Q8" s="138"/>
      <c r="R8" s="138"/>
    </row>
    <row r="9" spans="2:18" ht="26.4">
      <c r="B9" s="163">
        <v>4</v>
      </c>
      <c r="C9" s="138" t="s">
        <v>712</v>
      </c>
      <c r="E9" s="161" t="s">
        <v>977</v>
      </c>
      <c r="F9" s="138"/>
      <c r="G9" s="138"/>
      <c r="H9" s="138"/>
      <c r="I9" s="138"/>
      <c r="J9" s="138"/>
      <c r="K9" s="138" t="s">
        <v>285</v>
      </c>
      <c r="L9" s="138" t="s">
        <v>285</v>
      </c>
      <c r="M9" s="163">
        <v>4</v>
      </c>
      <c r="N9" s="138"/>
      <c r="P9" s="138"/>
      <c r="Q9" s="138"/>
      <c r="R9" s="138"/>
    </row>
    <row r="10" spans="2:18" ht="26.4">
      <c r="B10" s="163">
        <v>5</v>
      </c>
      <c r="D10" s="138" t="s">
        <v>262</v>
      </c>
      <c r="E10" s="138"/>
      <c r="F10" s="138" t="s">
        <v>263</v>
      </c>
      <c r="G10" s="138" t="s">
        <v>262</v>
      </c>
      <c r="H10" s="138" t="s">
        <v>263</v>
      </c>
      <c r="I10" s="138"/>
      <c r="J10" s="138"/>
      <c r="K10" s="138"/>
      <c r="L10" s="138"/>
      <c r="M10" s="163">
        <v>5</v>
      </c>
      <c r="N10" s="138"/>
      <c r="P10" s="138"/>
      <c r="Q10" s="138"/>
      <c r="R10" s="138"/>
    </row>
    <row r="11" spans="2:18">
      <c r="B11" s="163">
        <v>6</v>
      </c>
      <c r="C11" s="138" t="s">
        <v>713</v>
      </c>
      <c r="F11" s="748"/>
      <c r="H11" s="748"/>
      <c r="I11" s="138"/>
      <c r="J11" s="138"/>
      <c r="K11" s="138" t="s">
        <v>316</v>
      </c>
      <c r="L11" s="138" t="s">
        <v>316</v>
      </c>
      <c r="M11" s="163">
        <v>6</v>
      </c>
      <c r="N11" s="138"/>
      <c r="P11" s="138"/>
      <c r="Q11" s="138"/>
      <c r="R11" s="138"/>
    </row>
    <row r="12" spans="2:18" ht="39.6">
      <c r="B12" s="163">
        <v>7</v>
      </c>
      <c r="D12" s="138" t="s">
        <v>265</v>
      </c>
      <c r="E12" s="138" t="s">
        <v>793</v>
      </c>
      <c r="F12" s="138"/>
      <c r="G12" s="138" t="s">
        <v>265</v>
      </c>
      <c r="H12" s="138"/>
      <c r="I12" s="138" t="s">
        <v>794</v>
      </c>
      <c r="J12" s="138"/>
      <c r="K12" s="138"/>
      <c r="L12" s="138"/>
      <c r="M12" s="163">
        <v>7</v>
      </c>
      <c r="N12" s="138"/>
      <c r="P12" s="138"/>
      <c r="Q12" s="138"/>
      <c r="R12" s="138"/>
    </row>
    <row r="13" spans="2:18" ht="39.6">
      <c r="B13" s="163">
        <v>8</v>
      </c>
      <c r="C13" s="139" t="s">
        <v>714</v>
      </c>
      <c r="E13" s="138"/>
      <c r="F13" s="138"/>
      <c r="H13" s="138"/>
      <c r="I13" s="138"/>
      <c r="J13" s="138"/>
      <c r="K13" s="138" t="s">
        <v>796</v>
      </c>
      <c r="L13" s="138" t="s">
        <v>796</v>
      </c>
      <c r="M13" s="163">
        <v>8</v>
      </c>
      <c r="N13" s="138"/>
      <c r="P13" s="138"/>
      <c r="Q13" s="138"/>
      <c r="R13" s="138"/>
    </row>
    <row r="14" spans="2:18">
      <c r="B14" s="163">
        <v>9</v>
      </c>
      <c r="C14" s="139"/>
      <c r="D14" s="138"/>
      <c r="E14" s="138"/>
      <c r="F14" s="138"/>
      <c r="G14" s="138"/>
      <c r="H14" s="138"/>
      <c r="I14" s="138" t="s">
        <v>795</v>
      </c>
      <c r="J14" s="138" t="s">
        <v>263</v>
      </c>
      <c r="K14" s="138" t="s">
        <v>715</v>
      </c>
      <c r="L14" s="138"/>
      <c r="M14" s="163">
        <v>9</v>
      </c>
      <c r="N14" s="138"/>
      <c r="P14" s="138"/>
      <c r="Q14" s="138"/>
      <c r="R14" s="138"/>
    </row>
    <row r="15" spans="2:18" ht="39.6">
      <c r="B15" s="163">
        <v>10</v>
      </c>
      <c r="C15" s="138" t="s">
        <v>287</v>
      </c>
      <c r="D15" s="138" t="s">
        <v>288</v>
      </c>
      <c r="E15" s="138" t="s">
        <v>797</v>
      </c>
      <c r="F15" s="138" t="s">
        <v>256</v>
      </c>
      <c r="G15" s="138" t="s">
        <v>288</v>
      </c>
      <c r="H15" s="138" t="s">
        <v>256</v>
      </c>
      <c r="I15" s="138" t="s">
        <v>798</v>
      </c>
      <c r="J15" s="138" t="s">
        <v>256</v>
      </c>
      <c r="K15" s="138" t="s">
        <v>317</v>
      </c>
      <c r="L15" s="138" t="s">
        <v>715</v>
      </c>
      <c r="M15" s="163">
        <v>10</v>
      </c>
      <c r="N15" s="138"/>
      <c r="O15" s="164"/>
      <c r="P15" s="138"/>
      <c r="Q15" s="138"/>
      <c r="R15" s="138"/>
    </row>
    <row r="16" spans="2:18" ht="39.6">
      <c r="B16" s="173">
        <v>10</v>
      </c>
      <c r="C16" s="164"/>
      <c r="D16" s="749" t="s">
        <v>1297</v>
      </c>
      <c r="E16" s="749" t="s">
        <v>799</v>
      </c>
      <c r="F16" s="164"/>
      <c r="G16" s="164"/>
      <c r="H16" s="164"/>
      <c r="I16" s="164"/>
      <c r="J16" s="164"/>
      <c r="K16" s="164"/>
      <c r="L16" s="164"/>
      <c r="M16" s="173">
        <v>10</v>
      </c>
      <c r="N16" s="164"/>
      <c r="O16" s="164"/>
      <c r="P16" s="164"/>
      <c r="Q16" s="164"/>
      <c r="R16" s="164"/>
    </row>
    <row r="17" spans="2:18" ht="66">
      <c r="B17" s="165"/>
      <c r="C17" s="164"/>
      <c r="D17" s="167" t="s">
        <v>318</v>
      </c>
      <c r="E17" s="167"/>
      <c r="F17" s="167" t="s">
        <v>716</v>
      </c>
      <c r="G17" s="167" t="s">
        <v>318</v>
      </c>
      <c r="H17" s="164"/>
      <c r="I17" s="164"/>
      <c r="J17" s="164"/>
      <c r="K17" s="167"/>
      <c r="L17" s="167"/>
      <c r="M17" s="164"/>
      <c r="N17" s="164"/>
      <c r="O17" s="164"/>
      <c r="P17" s="164"/>
      <c r="Q17" s="164"/>
      <c r="R17" s="164"/>
    </row>
    <row r="18" spans="2:18">
      <c r="B18" s="165"/>
      <c r="D18" s="166"/>
      <c r="E18" s="166"/>
      <c r="M18" s="164"/>
      <c r="N18" s="164"/>
      <c r="O18" s="164"/>
    </row>
    <row r="19" spans="2:18">
      <c r="M19" s="164"/>
      <c r="N19" s="164"/>
      <c r="O19" s="164"/>
    </row>
    <row r="20" spans="2:18">
      <c r="O20" s="164"/>
      <c r="P20" s="164"/>
      <c r="Q20" s="164"/>
    </row>
    <row r="21" spans="2:18">
      <c r="B21" s="165"/>
      <c r="C21" s="164"/>
      <c r="D21" s="164"/>
      <c r="E21" s="164"/>
      <c r="F21" s="164"/>
      <c r="G21" s="164"/>
      <c r="H21" s="164"/>
      <c r="I21" s="164"/>
      <c r="J21" s="164"/>
      <c r="K21" s="164"/>
      <c r="L21" s="164"/>
      <c r="M21" s="164"/>
      <c r="N21" s="164"/>
      <c r="O21" s="164"/>
      <c r="P21" s="164"/>
      <c r="Q21" s="164"/>
      <c r="R21" s="164"/>
    </row>
    <row r="22" spans="2:18">
      <c r="B22" s="165"/>
      <c r="C22" s="164"/>
      <c r="D22" s="164"/>
      <c r="E22" s="164"/>
      <c r="F22" s="164"/>
      <c r="G22" s="164"/>
      <c r="H22" s="164"/>
      <c r="I22" s="164"/>
      <c r="J22" s="164"/>
      <c r="K22" s="164"/>
      <c r="L22" s="164"/>
      <c r="M22" s="164"/>
      <c r="N22" s="164"/>
      <c r="O22" s="164"/>
      <c r="P22" s="164"/>
      <c r="Q22" s="164"/>
      <c r="R22" s="164"/>
    </row>
    <row r="23" spans="2:18" ht="26.4">
      <c r="B23" s="165" t="s">
        <v>336</v>
      </c>
      <c r="C23" s="138" t="str">
        <f>C6</f>
        <v>&lt;25%</v>
      </c>
      <c r="D23" s="138" t="str">
        <f>D8</f>
        <v>None, or Not within last 5 years</v>
      </c>
      <c r="E23" s="161" t="str">
        <f>E9</f>
        <v>Data transfer errors are not checked, or not sure</v>
      </c>
      <c r="F23" s="138" t="str">
        <f>F10</f>
        <v>No</v>
      </c>
      <c r="G23" s="138" t="str">
        <f>G8</f>
        <v>None, or Not within last 5 years</v>
      </c>
      <c r="H23" s="138" t="str">
        <f>H10</f>
        <v>No</v>
      </c>
      <c r="I23" s="161" t="str">
        <f>I6</f>
        <v>Not sure</v>
      </c>
      <c r="J23" s="138" t="str">
        <f>J14</f>
        <v>No</v>
      </c>
      <c r="K23" s="138" t="str">
        <f>K9</f>
        <v>Less frequently than monthly</v>
      </c>
      <c r="L23" s="138" t="str">
        <f>L6</f>
        <v>Regular review not conducted / Not sure</v>
      </c>
      <c r="M23" s="164"/>
      <c r="N23" s="164"/>
      <c r="O23" s="164"/>
      <c r="P23" s="164"/>
      <c r="Q23" s="164"/>
      <c r="R23" s="164"/>
    </row>
    <row r="24" spans="2:18" ht="39.6">
      <c r="B24" s="164"/>
      <c r="C24" s="138" t="str">
        <f>C7</f>
        <v>25-50%</v>
      </c>
      <c r="D24" s="138" t="str">
        <f>D10</f>
        <v>Less than annual but within last 5 years</v>
      </c>
      <c r="E24" s="138" t="str">
        <f>E12</f>
        <v>Data transfer errors are checked at secondary device(s), but not to tertiary device(s)</v>
      </c>
      <c r="F24" s="138" t="str">
        <f>F15</f>
        <v>Yes</v>
      </c>
      <c r="G24" s="138" t="str">
        <f>G10</f>
        <v>Less than annual but within last 5 years</v>
      </c>
      <c r="H24" s="138" t="str">
        <f>H15</f>
        <v>Yes</v>
      </c>
      <c r="I24" s="138" t="str">
        <f>I12</f>
        <v>At ±6% or greater</v>
      </c>
      <c r="J24" s="138" t="str">
        <f>J15</f>
        <v>Yes</v>
      </c>
      <c r="K24" s="138" t="str">
        <f>K11</f>
        <v>Once per month</v>
      </c>
      <c r="L24" s="138" t="str">
        <f>L9</f>
        <v>Less frequently than monthly</v>
      </c>
      <c r="M24" s="164"/>
      <c r="N24" s="164"/>
      <c r="O24" s="164"/>
      <c r="P24" s="164"/>
      <c r="Q24" s="164"/>
      <c r="R24" s="164"/>
    </row>
    <row r="25" spans="2:18" ht="39.6">
      <c r="B25" s="164"/>
      <c r="C25" s="138" t="str">
        <f>C8</f>
        <v>&gt;50-75%</v>
      </c>
      <c r="D25" s="138" t="str">
        <f>D12</f>
        <v>Annually</v>
      </c>
      <c r="E25" s="138" t="str">
        <f>E15</f>
        <v>Data transfer errors are checked at secondary device(s) AND tertiary device(s)</v>
      </c>
      <c r="G25" s="138" t="str">
        <f>G12</f>
        <v>Annually</v>
      </c>
      <c r="I25" s="138" t="str">
        <f>I14</f>
        <v>Between ±3% to ±6%</v>
      </c>
      <c r="K25" s="138" t="str">
        <f>K13</f>
        <v>More frequently than monthly, but not every day</v>
      </c>
      <c r="L25" s="138" t="str">
        <f t="shared" ref="L25" si="0">L11</f>
        <v>Once per month</v>
      </c>
      <c r="M25" s="164"/>
      <c r="N25" s="164"/>
      <c r="O25" s="164"/>
      <c r="P25" s="164"/>
      <c r="Q25" s="164"/>
      <c r="R25" s="164"/>
    </row>
    <row r="26" spans="2:18" ht="39.6">
      <c r="B26" s="165"/>
      <c r="C26" s="161" t="str">
        <f>C9</f>
        <v>&gt;75% - 90%</v>
      </c>
      <c r="D26" s="161" t="str">
        <f>D15</f>
        <v>At least semi-annually</v>
      </c>
      <c r="E26" s="138" t="str">
        <f>E16</f>
        <v>Data transfer errors are checked at secondary device(s), but no tertiary device(s) exist</v>
      </c>
      <c r="G26" s="138" t="str">
        <f>G15</f>
        <v>At least semi-annually</v>
      </c>
      <c r="I26" s="138" t="str">
        <f>I15</f>
        <v>At or within ±3%</v>
      </c>
      <c r="K26" s="138" t="str">
        <f>K14</f>
        <v>Daily</v>
      </c>
      <c r="L26" s="138" t="str">
        <f>L13</f>
        <v>More frequently than monthly, but not every day</v>
      </c>
      <c r="M26" s="164"/>
      <c r="N26" s="164"/>
      <c r="O26" s="164"/>
      <c r="P26" s="164"/>
      <c r="Q26" s="164"/>
      <c r="R26" s="164"/>
    </row>
    <row r="27" spans="2:18" ht="26.4">
      <c r="B27" s="165"/>
      <c r="C27" s="139" t="str">
        <f>C11</f>
        <v>&gt;90% - 95%</v>
      </c>
      <c r="D27" s="164" t="str">
        <f>D16</f>
        <v>Not applicable due to no electronic signal output</v>
      </c>
      <c r="E27" s="164"/>
      <c r="K27" s="138" t="str">
        <f>K15</f>
        <v>Continuous</v>
      </c>
      <c r="L27" s="161" t="str">
        <f>L15</f>
        <v>Daily</v>
      </c>
      <c r="M27" s="164"/>
      <c r="N27" s="164"/>
      <c r="O27" s="164"/>
      <c r="P27" s="164"/>
      <c r="Q27" s="164"/>
      <c r="R27" s="164"/>
    </row>
    <row r="28" spans="2:18">
      <c r="B28" s="165"/>
      <c r="C28" s="139" t="str">
        <f>C13</f>
        <v>&gt;95 - 99%</v>
      </c>
      <c r="G28" s="164"/>
      <c r="K28" s="138"/>
      <c r="M28" s="164"/>
      <c r="N28" s="164"/>
      <c r="O28" s="164"/>
      <c r="P28" s="164"/>
      <c r="Q28" s="164"/>
      <c r="R28" s="164"/>
    </row>
    <row r="29" spans="2:18">
      <c r="B29" s="165"/>
      <c r="C29" s="138" t="str">
        <f>C15</f>
        <v>&gt;99%</v>
      </c>
      <c r="D29" s="164"/>
      <c r="E29" s="164"/>
      <c r="G29" s="164"/>
      <c r="M29" s="164"/>
      <c r="N29" s="164"/>
      <c r="O29" s="164"/>
      <c r="P29" s="164"/>
      <c r="Q29" s="164"/>
      <c r="R29" s="164"/>
    </row>
    <row r="32" spans="2:18">
      <c r="B32" s="165"/>
      <c r="C32" s="164"/>
      <c r="D32" s="164"/>
      <c r="E32" s="164"/>
      <c r="F32" s="164"/>
      <c r="G32" s="164"/>
      <c r="H32" s="164"/>
      <c r="I32" s="164"/>
      <c r="J32" s="164"/>
      <c r="K32" s="164"/>
      <c r="L32" s="164"/>
      <c r="M32" s="164"/>
      <c r="N32" s="164"/>
      <c r="O32" s="164"/>
      <c r="P32" s="164"/>
      <c r="Q32" s="164"/>
      <c r="R32" s="164"/>
    </row>
    <row r="33" spans="1:18">
      <c r="B33" s="159" t="s">
        <v>812</v>
      </c>
      <c r="C33" s="164"/>
      <c r="D33" s="164"/>
      <c r="E33" s="164"/>
      <c r="F33" s="164"/>
      <c r="G33" s="164"/>
      <c r="H33" s="164"/>
      <c r="I33" s="164"/>
      <c r="J33" s="164"/>
      <c r="K33" s="164"/>
      <c r="L33" s="164"/>
      <c r="M33" s="164"/>
      <c r="N33" s="164"/>
      <c r="O33" s="164"/>
      <c r="P33" s="164"/>
      <c r="Q33" s="164"/>
      <c r="R33" s="164"/>
    </row>
    <row r="34" spans="1:18">
      <c r="B34" s="161" t="s">
        <v>456</v>
      </c>
      <c r="C34" s="164"/>
      <c r="D34" s="164"/>
      <c r="E34" s="164"/>
      <c r="F34" s="164"/>
      <c r="G34" s="164"/>
      <c r="H34" s="164"/>
      <c r="I34" s="164"/>
      <c r="J34" s="164"/>
      <c r="K34" s="164"/>
      <c r="L34" s="164"/>
      <c r="M34" s="164"/>
      <c r="N34" s="164"/>
      <c r="O34" s="164"/>
      <c r="P34" s="164"/>
      <c r="Q34" s="164"/>
      <c r="R34" s="164"/>
    </row>
    <row r="35" spans="1:18">
      <c r="B35" s="176" t="s">
        <v>350</v>
      </c>
      <c r="C35" s="164"/>
      <c r="D35" s="164"/>
      <c r="E35" s="164"/>
      <c r="F35" s="164"/>
      <c r="G35" s="164"/>
      <c r="H35" s="164"/>
      <c r="I35" s="164"/>
      <c r="J35" s="164"/>
      <c r="K35" s="164"/>
      <c r="L35" s="164"/>
      <c r="M35" s="164"/>
      <c r="N35" s="164"/>
      <c r="O35" s="164"/>
      <c r="P35" s="164"/>
      <c r="Q35" s="164"/>
      <c r="R35" s="164"/>
    </row>
    <row r="36" spans="1:18">
      <c r="B36" s="176" t="s">
        <v>801</v>
      </c>
      <c r="C36" s="164"/>
      <c r="D36" s="164"/>
      <c r="E36" s="164"/>
      <c r="F36" s="164"/>
      <c r="G36" s="164"/>
      <c r="H36" s="164"/>
      <c r="I36" s="164"/>
      <c r="J36" s="164"/>
      <c r="K36" s="164"/>
      <c r="L36" s="164"/>
      <c r="M36" s="164"/>
      <c r="N36" s="164"/>
      <c r="O36" s="164"/>
      <c r="P36" s="164"/>
      <c r="Q36" s="164"/>
      <c r="R36" s="164"/>
    </row>
    <row r="37" spans="1:18">
      <c r="B37" s="176" t="s">
        <v>789</v>
      </c>
      <c r="C37" s="164"/>
      <c r="D37" s="164"/>
      <c r="E37" s="164"/>
      <c r="F37" s="164"/>
      <c r="G37" s="164"/>
      <c r="H37" s="164"/>
      <c r="I37" s="164"/>
      <c r="J37" s="164"/>
      <c r="K37" s="164"/>
      <c r="L37" s="164"/>
      <c r="M37" s="164"/>
      <c r="N37" s="164"/>
      <c r="O37" s="164"/>
      <c r="P37" s="164"/>
      <c r="Q37" s="164"/>
      <c r="R37" s="164"/>
    </row>
    <row r="38" spans="1:18">
      <c r="B38" s="176" t="s">
        <v>282</v>
      </c>
      <c r="C38" s="164"/>
      <c r="D38" s="164"/>
      <c r="E38" s="164"/>
      <c r="F38" s="164"/>
      <c r="G38" s="164"/>
      <c r="H38" s="164"/>
      <c r="I38" s="164"/>
      <c r="J38" s="164"/>
      <c r="K38" s="164"/>
      <c r="L38" s="164"/>
      <c r="M38" s="164"/>
      <c r="N38" s="164"/>
      <c r="O38" s="164"/>
      <c r="P38" s="164"/>
      <c r="Q38" s="164"/>
      <c r="R38" s="164"/>
    </row>
    <row r="39" spans="1:18">
      <c r="B39" s="176" t="s">
        <v>790</v>
      </c>
      <c r="C39" s="164"/>
      <c r="D39" s="164"/>
      <c r="E39" s="164"/>
      <c r="F39" s="164"/>
      <c r="G39" s="164"/>
      <c r="H39" s="164"/>
      <c r="I39" s="164"/>
      <c r="J39" s="164"/>
      <c r="K39" s="164"/>
      <c r="L39" s="164"/>
      <c r="M39" s="164"/>
      <c r="N39" s="164"/>
      <c r="O39" s="164"/>
      <c r="P39" s="164"/>
      <c r="Q39" s="164"/>
      <c r="R39" s="164"/>
    </row>
    <row r="40" spans="1:18">
      <c r="B40" s="176" t="s">
        <v>283</v>
      </c>
      <c r="C40" s="164"/>
      <c r="D40" s="164"/>
      <c r="E40" s="164"/>
      <c r="F40" s="164"/>
      <c r="G40" s="164"/>
      <c r="H40" s="164"/>
      <c r="I40" s="164"/>
      <c r="J40" s="164"/>
      <c r="K40" s="164"/>
      <c r="L40" s="164"/>
      <c r="M40" s="164"/>
      <c r="N40" s="164"/>
      <c r="O40" s="164"/>
      <c r="P40" s="164"/>
      <c r="Q40" s="164"/>
      <c r="R40" s="164"/>
    </row>
    <row r="41" spans="1:18">
      <c r="B41" s="176" t="s">
        <v>981</v>
      </c>
      <c r="C41" s="164"/>
      <c r="D41" s="164"/>
      <c r="E41" s="164"/>
      <c r="F41" s="164"/>
      <c r="G41" s="164"/>
      <c r="H41" s="164"/>
      <c r="I41" s="164"/>
      <c r="J41" s="164"/>
      <c r="K41" s="164"/>
      <c r="L41" s="164"/>
      <c r="M41" s="164"/>
      <c r="N41" s="164"/>
      <c r="O41" s="164"/>
      <c r="P41" s="164"/>
      <c r="Q41" s="164"/>
      <c r="R41" s="164"/>
    </row>
    <row r="42" spans="1:18">
      <c r="B42" s="176" t="s">
        <v>791</v>
      </c>
      <c r="C42" s="164"/>
      <c r="D42" s="164"/>
      <c r="E42" s="164"/>
      <c r="F42" s="164"/>
      <c r="G42" s="164"/>
      <c r="H42" s="164"/>
      <c r="I42" s="164"/>
      <c r="J42" s="164"/>
      <c r="K42" s="164"/>
      <c r="L42" s="164"/>
      <c r="M42" s="164"/>
      <c r="N42" s="164"/>
      <c r="O42" s="164"/>
      <c r="P42" s="164"/>
      <c r="Q42" s="164"/>
      <c r="R42" s="164"/>
    </row>
    <row r="43" spans="1:18">
      <c r="B43" s="176" t="s">
        <v>804</v>
      </c>
      <c r="C43" s="164"/>
      <c r="D43" s="164"/>
      <c r="E43" s="164"/>
      <c r="F43" s="164"/>
      <c r="G43" s="164"/>
      <c r="H43" s="164"/>
      <c r="I43" s="164"/>
      <c r="J43" s="164"/>
      <c r="K43" s="164"/>
      <c r="L43" s="164"/>
      <c r="M43" s="164"/>
      <c r="N43" s="164"/>
      <c r="O43" s="164"/>
      <c r="P43" s="164"/>
      <c r="Q43" s="164"/>
      <c r="R43" s="164"/>
    </row>
    <row r="44" spans="1:18">
      <c r="B44" s="176" t="s">
        <v>805</v>
      </c>
      <c r="C44" s="164"/>
      <c r="D44" s="164"/>
      <c r="E44" s="164"/>
      <c r="F44" s="164"/>
      <c r="G44" s="164"/>
      <c r="H44" s="164"/>
      <c r="I44" s="164"/>
      <c r="J44" s="164"/>
      <c r="K44" s="164"/>
      <c r="L44" s="164"/>
      <c r="M44" s="164"/>
      <c r="N44" s="164"/>
      <c r="O44" s="164"/>
      <c r="P44" s="164"/>
      <c r="Q44" s="164"/>
      <c r="R44" s="164"/>
    </row>
    <row r="45" spans="1:18">
      <c r="B45" s="165"/>
      <c r="C45" s="164"/>
      <c r="D45" s="164"/>
      <c r="E45" s="164"/>
      <c r="F45" s="164"/>
      <c r="G45" s="164"/>
      <c r="H45" s="164"/>
      <c r="I45" s="164"/>
      <c r="J45" s="164"/>
      <c r="K45" s="164"/>
      <c r="L45" s="164"/>
      <c r="M45" s="164"/>
      <c r="N45" s="164"/>
      <c r="O45" s="164"/>
      <c r="P45" s="164"/>
      <c r="Q45" s="164"/>
      <c r="R45" s="164"/>
    </row>
    <row r="46" spans="1:18">
      <c r="B46" s="165"/>
      <c r="C46" s="164"/>
      <c r="D46" s="164"/>
      <c r="E46" s="164"/>
      <c r="F46" s="164"/>
      <c r="G46" s="164"/>
      <c r="H46" s="164"/>
      <c r="I46" s="164"/>
      <c r="J46" s="164"/>
      <c r="K46" s="164"/>
      <c r="L46" s="164"/>
      <c r="M46" s="164"/>
      <c r="N46" s="164"/>
      <c r="O46" s="164"/>
      <c r="P46" s="164"/>
      <c r="Q46" s="164"/>
      <c r="R46" s="164"/>
    </row>
    <row r="47" spans="1:18">
      <c r="A47" s="161" t="s">
        <v>291</v>
      </c>
      <c r="B47" s="165"/>
      <c r="C47" s="164"/>
      <c r="F47" s="164"/>
      <c r="H47" s="164"/>
      <c r="I47" s="164"/>
      <c r="J47" s="164"/>
      <c r="K47" s="164"/>
      <c r="L47" s="164"/>
      <c r="M47" s="164"/>
      <c r="N47" s="164"/>
      <c r="O47" s="164"/>
      <c r="P47" s="164"/>
      <c r="Q47" s="164"/>
      <c r="R47" s="164"/>
    </row>
    <row r="48" spans="1:18">
      <c r="A48" s="168">
        <f>C48*D48*F48*G48*H48*I48*J48*K48*L48</f>
        <v>76800</v>
      </c>
      <c r="B48" s="165"/>
      <c r="C48" s="164">
        <f>COUNTA(C23:C28)</f>
        <v>6</v>
      </c>
      <c r="D48" s="164">
        <f>COUNTA(D23:D27)</f>
        <v>5</v>
      </c>
      <c r="E48" s="164"/>
      <c r="F48" s="164">
        <f>COUNTA(F23:F28)</f>
        <v>2</v>
      </c>
      <c r="G48" s="164">
        <f>COUNTA(G23:G28)</f>
        <v>4</v>
      </c>
      <c r="H48" s="164">
        <f>COUNTA(H23:H28)</f>
        <v>2</v>
      </c>
      <c r="I48" s="164">
        <f>COUNTA(I23:I28)</f>
        <v>4</v>
      </c>
      <c r="J48" s="164">
        <f>COUNTA(J23:J28)</f>
        <v>2</v>
      </c>
      <c r="K48" s="164">
        <f>COUNTA(K23:K29)</f>
        <v>5</v>
      </c>
      <c r="L48" s="164">
        <f>COUNTA(L24:L29)</f>
        <v>4</v>
      </c>
      <c r="M48" s="164"/>
      <c r="N48" s="164"/>
      <c r="O48" s="164"/>
      <c r="P48" s="164"/>
      <c r="Q48" s="164"/>
      <c r="R48" s="164"/>
    </row>
    <row r="49" spans="1:18">
      <c r="A49" s="168">
        <f>C48*D48*F48*G48*H48*I48*J48</f>
        <v>3840</v>
      </c>
      <c r="B49" s="165"/>
      <c r="C49" s="164"/>
      <c r="D49" s="164"/>
      <c r="E49" s="164"/>
      <c r="F49" s="164"/>
      <c r="G49" s="164"/>
      <c r="H49" s="164"/>
      <c r="I49" s="164"/>
      <c r="J49" s="164"/>
      <c r="K49" s="164"/>
      <c r="L49" s="164"/>
      <c r="M49" s="164"/>
      <c r="N49" s="164"/>
      <c r="O49" s="164"/>
      <c r="P49" s="164"/>
      <c r="Q49" s="164"/>
      <c r="R49" s="164"/>
    </row>
    <row r="50" spans="1:18">
      <c r="B50" s="165"/>
      <c r="C50" s="164"/>
      <c r="D50" s="164"/>
      <c r="E50" s="164"/>
      <c r="F50" s="164"/>
      <c r="G50" s="164"/>
      <c r="H50" s="164"/>
      <c r="I50" s="164"/>
      <c r="J50" s="164"/>
      <c r="K50" s="164"/>
      <c r="L50" s="164"/>
      <c r="M50" s="164"/>
      <c r="N50" s="164"/>
      <c r="O50" s="164"/>
      <c r="P50" s="164"/>
      <c r="Q50" s="164"/>
      <c r="R50" s="164"/>
    </row>
    <row r="51" spans="1:18">
      <c r="B51" s="165"/>
      <c r="C51" s="164"/>
      <c r="D51" s="164"/>
      <c r="E51" s="164"/>
      <c r="F51" s="164"/>
      <c r="G51" s="164"/>
      <c r="H51" s="164"/>
      <c r="I51" s="164"/>
      <c r="J51" s="164"/>
      <c r="K51" s="164"/>
      <c r="L51" s="164"/>
      <c r="M51" s="164"/>
      <c r="N51" s="164"/>
      <c r="O51" s="164"/>
      <c r="P51" s="164"/>
      <c r="Q51" s="164"/>
      <c r="R51" s="164"/>
    </row>
    <row r="52" spans="1:18">
      <c r="B52" s="165"/>
      <c r="C52" s="164"/>
      <c r="D52" s="164"/>
      <c r="E52" s="164"/>
      <c r="F52" s="164"/>
      <c r="G52" s="164"/>
      <c r="H52" s="164"/>
      <c r="I52" s="164"/>
      <c r="J52" s="164"/>
      <c r="K52" s="164"/>
      <c r="L52" s="164"/>
      <c r="M52" s="164"/>
      <c r="N52" s="164"/>
      <c r="O52" s="164"/>
      <c r="P52" s="164"/>
      <c r="Q52" s="164"/>
      <c r="R52" s="164"/>
    </row>
    <row r="53" spans="1:18">
      <c r="B53" s="165"/>
      <c r="C53" s="164"/>
      <c r="D53" s="164"/>
      <c r="E53" s="164"/>
      <c r="F53" s="164"/>
      <c r="G53" s="164"/>
      <c r="H53" s="164"/>
      <c r="I53" s="164"/>
      <c r="J53" s="164"/>
      <c r="K53" s="164"/>
      <c r="L53" s="164"/>
      <c r="M53" s="164"/>
      <c r="N53" s="164"/>
      <c r="O53" s="164"/>
      <c r="P53" s="164"/>
      <c r="Q53" s="164"/>
      <c r="R53" s="164"/>
    </row>
    <row r="54" spans="1:18">
      <c r="B54" s="165"/>
      <c r="C54" s="164"/>
      <c r="D54" s="164"/>
      <c r="E54" s="164"/>
      <c r="F54" s="164"/>
      <c r="G54" s="164"/>
      <c r="H54" s="164"/>
      <c r="I54" s="164"/>
      <c r="J54" s="164"/>
      <c r="K54" s="164"/>
      <c r="L54" s="164"/>
      <c r="M54" s="164"/>
      <c r="N54" s="164"/>
      <c r="O54" s="164"/>
      <c r="P54" s="164"/>
      <c r="Q54" s="164"/>
      <c r="R54" s="164"/>
    </row>
    <row r="55" spans="1:18">
      <c r="B55" s="165"/>
      <c r="C55" s="164"/>
      <c r="D55" s="164"/>
      <c r="E55" s="164"/>
      <c r="F55" s="164"/>
      <c r="G55" s="164"/>
      <c r="H55" s="164"/>
      <c r="I55" s="164"/>
      <c r="J55" s="164"/>
      <c r="K55" s="164"/>
      <c r="L55" s="164"/>
      <c r="M55" s="164"/>
      <c r="N55" s="164"/>
      <c r="O55" s="164"/>
      <c r="P55" s="164"/>
      <c r="Q55" s="164"/>
      <c r="R55" s="164"/>
    </row>
    <row r="56" spans="1:18">
      <c r="B56" s="165"/>
      <c r="C56" s="164"/>
      <c r="D56" s="164"/>
      <c r="E56" s="164"/>
      <c r="F56" s="164"/>
      <c r="G56" s="164"/>
      <c r="H56" s="164"/>
      <c r="I56" s="164"/>
      <c r="J56" s="164"/>
      <c r="K56" s="164"/>
      <c r="L56" s="164"/>
      <c r="M56" s="164"/>
      <c r="N56" s="164"/>
      <c r="O56" s="164"/>
      <c r="P56" s="164"/>
      <c r="Q56" s="164"/>
      <c r="R56" s="164"/>
    </row>
    <row r="57" spans="1:18">
      <c r="B57" s="165"/>
      <c r="C57" s="164"/>
      <c r="D57" s="164"/>
      <c r="E57" s="164"/>
      <c r="F57" s="164"/>
      <c r="G57" s="164"/>
      <c r="H57" s="164"/>
      <c r="I57" s="164"/>
      <c r="J57" s="164"/>
      <c r="K57" s="164"/>
      <c r="L57" s="164"/>
      <c r="M57" s="164"/>
      <c r="N57" s="164"/>
      <c r="O57" s="164"/>
      <c r="P57" s="164"/>
      <c r="Q57" s="164"/>
      <c r="R57" s="164"/>
    </row>
    <row r="58" spans="1:18">
      <c r="B58" s="165"/>
      <c r="C58" s="164"/>
      <c r="D58" s="164"/>
      <c r="E58" s="164"/>
      <c r="F58" s="164"/>
      <c r="G58" s="164"/>
      <c r="H58" s="164"/>
      <c r="I58" s="164"/>
      <c r="J58" s="164"/>
      <c r="K58" s="164"/>
      <c r="L58" s="164"/>
      <c r="M58" s="164"/>
      <c r="N58" s="164"/>
      <c r="O58" s="164"/>
      <c r="P58" s="164"/>
      <c r="Q58" s="164"/>
      <c r="R58" s="164"/>
    </row>
    <row r="59" spans="1:18">
      <c r="B59" s="165"/>
      <c r="C59" s="164"/>
      <c r="D59" s="164"/>
      <c r="E59" s="164"/>
      <c r="F59" s="164"/>
      <c r="G59" s="164"/>
      <c r="H59" s="164"/>
      <c r="I59" s="164"/>
      <c r="J59" s="164"/>
      <c r="K59" s="164"/>
      <c r="L59" s="164"/>
      <c r="M59" s="164"/>
      <c r="N59" s="164"/>
      <c r="O59" s="164"/>
      <c r="P59" s="164"/>
      <c r="Q59" s="164"/>
      <c r="R59" s="164"/>
    </row>
    <row r="60" spans="1:18">
      <c r="B60" s="165"/>
      <c r="C60" s="164"/>
      <c r="D60" s="164"/>
      <c r="E60" s="164"/>
      <c r="F60" s="164"/>
      <c r="G60" s="164"/>
      <c r="H60" s="164"/>
      <c r="I60" s="164"/>
      <c r="J60" s="164"/>
      <c r="K60" s="164"/>
      <c r="L60" s="164"/>
      <c r="M60" s="164"/>
      <c r="N60" s="164"/>
      <c r="O60" s="164"/>
      <c r="P60" s="164"/>
      <c r="Q60" s="164"/>
      <c r="R60" s="164"/>
    </row>
    <row r="61" spans="1:18">
      <c r="B61" s="165"/>
      <c r="C61" s="164"/>
      <c r="D61" s="164"/>
      <c r="E61" s="164"/>
      <c r="F61" s="164"/>
      <c r="G61" s="164"/>
      <c r="H61" s="164"/>
      <c r="I61" s="164"/>
      <c r="J61" s="164"/>
      <c r="K61" s="164"/>
      <c r="L61" s="164"/>
      <c r="M61" s="164"/>
      <c r="N61" s="164"/>
      <c r="O61" s="164"/>
      <c r="P61" s="164"/>
      <c r="Q61" s="164"/>
      <c r="R61" s="164"/>
    </row>
    <row r="62" spans="1:18">
      <c r="B62" s="165"/>
      <c r="C62" s="164"/>
      <c r="D62" s="164"/>
      <c r="E62" s="164"/>
      <c r="F62" s="164"/>
      <c r="G62" s="164"/>
      <c r="H62" s="164"/>
      <c r="I62" s="164"/>
      <c r="J62" s="164"/>
      <c r="K62" s="164"/>
      <c r="L62" s="164"/>
      <c r="M62" s="164"/>
      <c r="N62" s="164"/>
      <c r="O62" s="164"/>
      <c r="P62" s="164"/>
      <c r="Q62" s="164"/>
      <c r="R62" s="164"/>
    </row>
    <row r="63" spans="1:18">
      <c r="B63" s="165"/>
      <c r="C63" s="164"/>
      <c r="D63" s="164"/>
      <c r="E63" s="164"/>
      <c r="F63" s="164"/>
      <c r="G63" s="164"/>
      <c r="H63" s="164"/>
      <c r="I63" s="164"/>
      <c r="J63" s="164"/>
      <c r="K63" s="164"/>
      <c r="L63" s="164"/>
      <c r="M63" s="164"/>
      <c r="N63" s="164"/>
      <c r="O63" s="164"/>
      <c r="P63" s="164"/>
      <c r="Q63" s="164"/>
      <c r="R63" s="164"/>
    </row>
    <row r="64" spans="1:18">
      <c r="B64" s="165"/>
      <c r="C64" s="164"/>
      <c r="D64" s="164"/>
      <c r="E64" s="164"/>
      <c r="F64" s="164"/>
      <c r="G64" s="164"/>
      <c r="H64" s="164"/>
      <c r="I64" s="164"/>
      <c r="J64" s="164"/>
      <c r="K64" s="164"/>
      <c r="L64" s="164"/>
      <c r="M64" s="164"/>
      <c r="N64" s="164"/>
      <c r="O64" s="164"/>
      <c r="P64" s="164"/>
      <c r="Q64" s="164"/>
      <c r="R64" s="164"/>
    </row>
    <row r="65" spans="2:18">
      <c r="B65" s="165"/>
      <c r="C65" s="164"/>
      <c r="D65" s="164"/>
      <c r="E65" s="164"/>
      <c r="F65" s="164"/>
      <c r="G65" s="164"/>
      <c r="H65" s="164"/>
      <c r="I65" s="164"/>
      <c r="J65" s="164"/>
      <c r="K65" s="164"/>
      <c r="L65" s="164"/>
      <c r="M65" s="164"/>
      <c r="N65" s="164"/>
      <c r="O65" s="164"/>
      <c r="P65" s="164"/>
      <c r="Q65" s="164"/>
      <c r="R65" s="164"/>
    </row>
    <row r="66" spans="2:18">
      <c r="B66" s="165"/>
      <c r="C66" s="164"/>
      <c r="D66" s="164"/>
      <c r="E66" s="164"/>
      <c r="F66" s="164"/>
      <c r="G66" s="164"/>
      <c r="H66" s="164"/>
      <c r="I66" s="164"/>
      <c r="J66" s="164"/>
      <c r="K66" s="164"/>
      <c r="L66" s="164"/>
      <c r="M66" s="164"/>
      <c r="N66" s="164"/>
      <c r="O66" s="164"/>
      <c r="P66" s="164"/>
      <c r="Q66" s="164"/>
      <c r="R66" s="164"/>
    </row>
    <row r="67" spans="2:18">
      <c r="B67" s="165"/>
      <c r="C67" s="164"/>
      <c r="D67" s="164"/>
      <c r="E67" s="164"/>
      <c r="F67" s="164"/>
      <c r="G67" s="164"/>
      <c r="H67" s="164"/>
      <c r="I67" s="164"/>
      <c r="J67" s="164"/>
      <c r="K67" s="164"/>
      <c r="L67" s="164"/>
      <c r="M67" s="164"/>
      <c r="N67" s="164"/>
      <c r="O67" s="164"/>
      <c r="P67" s="164"/>
      <c r="Q67" s="164"/>
      <c r="R67" s="164"/>
    </row>
    <row r="68" spans="2:18">
      <c r="B68" s="165"/>
      <c r="C68" s="164"/>
      <c r="D68" s="164"/>
      <c r="E68" s="164"/>
      <c r="F68" s="164"/>
      <c r="G68" s="164"/>
      <c r="H68" s="164"/>
      <c r="I68" s="164"/>
      <c r="J68" s="164"/>
      <c r="K68" s="164"/>
      <c r="L68" s="164"/>
      <c r="M68" s="164"/>
      <c r="N68" s="164"/>
      <c r="O68" s="164"/>
      <c r="P68" s="164"/>
      <c r="Q68" s="164"/>
      <c r="R68" s="164"/>
    </row>
    <row r="69" spans="2:18">
      <c r="B69" s="165"/>
      <c r="C69" s="164"/>
      <c r="D69" s="164"/>
      <c r="E69" s="164"/>
      <c r="F69" s="164"/>
      <c r="G69" s="164"/>
      <c r="H69" s="164"/>
      <c r="I69" s="164"/>
      <c r="J69" s="164"/>
      <c r="K69" s="164"/>
      <c r="L69" s="164"/>
      <c r="M69" s="164"/>
      <c r="N69" s="164"/>
      <c r="O69" s="164"/>
      <c r="P69" s="164"/>
      <c r="Q69" s="164"/>
      <c r="R69" s="164"/>
    </row>
    <row r="70" spans="2:18">
      <c r="B70" s="165"/>
      <c r="C70" s="164"/>
      <c r="D70" s="164"/>
      <c r="E70" s="164"/>
      <c r="F70" s="164"/>
      <c r="G70" s="164"/>
      <c r="H70" s="164"/>
      <c r="I70" s="164"/>
      <c r="J70" s="164"/>
      <c r="K70" s="164"/>
      <c r="L70" s="164"/>
      <c r="M70" s="164"/>
      <c r="N70" s="164"/>
      <c r="O70" s="164"/>
      <c r="P70" s="164"/>
      <c r="Q70" s="164"/>
      <c r="R70" s="164"/>
    </row>
    <row r="71" spans="2:18">
      <c r="B71" s="165"/>
      <c r="C71" s="164"/>
      <c r="D71" s="164"/>
      <c r="E71" s="164"/>
      <c r="F71" s="164"/>
      <c r="G71" s="164"/>
      <c r="H71" s="164"/>
      <c r="I71" s="164"/>
      <c r="J71" s="164"/>
      <c r="K71" s="164"/>
      <c r="L71" s="164"/>
      <c r="M71" s="164"/>
      <c r="N71" s="164"/>
      <c r="O71" s="164"/>
      <c r="P71" s="164"/>
      <c r="Q71" s="164"/>
      <c r="R71" s="164"/>
    </row>
    <row r="72" spans="2:18">
      <c r="B72" s="165"/>
      <c r="C72" s="164"/>
      <c r="D72" s="164"/>
      <c r="E72" s="164"/>
      <c r="F72" s="164"/>
      <c r="G72" s="164"/>
      <c r="H72" s="164"/>
      <c r="I72" s="164"/>
      <c r="J72" s="164"/>
      <c r="K72" s="164"/>
      <c r="L72" s="164"/>
      <c r="M72" s="164"/>
      <c r="N72" s="164"/>
      <c r="O72" s="164"/>
      <c r="P72" s="164"/>
      <c r="Q72" s="164"/>
      <c r="R72" s="164"/>
    </row>
    <row r="73" spans="2:18">
      <c r="B73" s="165"/>
      <c r="C73" s="164"/>
      <c r="D73" s="164"/>
      <c r="E73" s="164"/>
      <c r="F73" s="164"/>
      <c r="G73" s="164"/>
      <c r="H73" s="164"/>
      <c r="I73" s="164"/>
      <c r="J73" s="164"/>
      <c r="K73" s="164"/>
      <c r="L73" s="164"/>
      <c r="M73" s="164"/>
      <c r="N73" s="164"/>
      <c r="O73" s="164"/>
      <c r="P73" s="164"/>
      <c r="Q73" s="164"/>
      <c r="R73" s="164"/>
    </row>
    <row r="74" spans="2:18">
      <c r="B74" s="165"/>
      <c r="C74" s="164"/>
      <c r="D74" s="164"/>
      <c r="E74" s="164"/>
      <c r="F74" s="164"/>
      <c r="G74" s="164"/>
      <c r="H74" s="164"/>
      <c r="I74" s="164"/>
      <c r="J74" s="164"/>
      <c r="K74" s="164"/>
      <c r="L74" s="164"/>
      <c r="M74" s="164"/>
      <c r="N74" s="164"/>
      <c r="O74" s="164"/>
      <c r="P74" s="164"/>
      <c r="Q74" s="164"/>
      <c r="R74" s="164"/>
    </row>
    <row r="75" spans="2:18">
      <c r="B75" s="165"/>
      <c r="C75" s="164"/>
      <c r="D75" s="164"/>
      <c r="E75" s="164"/>
      <c r="F75" s="164"/>
      <c r="G75" s="164"/>
      <c r="H75" s="164"/>
      <c r="I75" s="164"/>
      <c r="J75" s="164"/>
      <c r="K75" s="164"/>
      <c r="L75" s="164"/>
      <c r="M75" s="164"/>
      <c r="N75" s="164"/>
      <c r="O75" s="164"/>
      <c r="P75" s="164"/>
      <c r="Q75" s="164"/>
      <c r="R75" s="164"/>
    </row>
    <row r="76" spans="2:18">
      <c r="B76" s="165"/>
      <c r="C76" s="164"/>
      <c r="D76" s="164"/>
      <c r="E76" s="164"/>
      <c r="F76" s="164"/>
      <c r="G76" s="164"/>
      <c r="H76" s="164"/>
      <c r="I76" s="164"/>
      <c r="J76" s="164"/>
      <c r="K76" s="164"/>
      <c r="L76" s="164"/>
      <c r="M76" s="164"/>
      <c r="N76" s="164"/>
      <c r="O76" s="164"/>
      <c r="P76" s="164"/>
      <c r="Q76" s="164"/>
      <c r="R76" s="164"/>
    </row>
    <row r="77" spans="2:18">
      <c r="B77" s="165"/>
      <c r="C77" s="164"/>
      <c r="D77" s="164"/>
      <c r="E77" s="164"/>
      <c r="F77" s="164"/>
      <c r="G77" s="164"/>
      <c r="H77" s="164"/>
      <c r="I77" s="164"/>
      <c r="J77" s="164"/>
      <c r="K77" s="164"/>
      <c r="L77" s="164"/>
      <c r="M77" s="164"/>
      <c r="N77" s="164"/>
      <c r="O77" s="164"/>
      <c r="P77" s="164"/>
      <c r="Q77" s="164"/>
      <c r="R77" s="164"/>
    </row>
    <row r="78" spans="2:18">
      <c r="B78" s="165"/>
      <c r="C78" s="164"/>
      <c r="D78" s="164"/>
      <c r="E78" s="164"/>
      <c r="F78" s="164"/>
      <c r="G78" s="164"/>
      <c r="H78" s="164"/>
      <c r="I78" s="164"/>
      <c r="J78" s="164"/>
      <c r="K78" s="164"/>
      <c r="L78" s="164"/>
      <c r="M78" s="164"/>
      <c r="N78" s="164"/>
      <c r="O78" s="164"/>
      <c r="P78" s="164"/>
      <c r="Q78" s="164"/>
      <c r="R78" s="164"/>
    </row>
    <row r="79" spans="2:18">
      <c r="B79" s="165"/>
      <c r="C79" s="164"/>
      <c r="D79" s="164"/>
      <c r="E79" s="164"/>
      <c r="F79" s="164"/>
      <c r="G79" s="164"/>
      <c r="H79" s="164"/>
      <c r="I79" s="164"/>
      <c r="J79" s="164"/>
      <c r="K79" s="164"/>
      <c r="L79" s="164"/>
      <c r="M79" s="164"/>
      <c r="N79" s="164"/>
      <c r="O79" s="164"/>
      <c r="P79" s="164"/>
      <c r="Q79" s="164"/>
      <c r="R79" s="164"/>
    </row>
    <row r="80" spans="2:18">
      <c r="B80" s="165"/>
      <c r="C80" s="164"/>
      <c r="D80" s="164"/>
      <c r="E80" s="164"/>
      <c r="F80" s="164"/>
      <c r="G80" s="164"/>
      <c r="H80" s="164"/>
      <c r="I80" s="164"/>
      <c r="J80" s="164"/>
      <c r="K80" s="164"/>
      <c r="L80" s="164"/>
      <c r="M80" s="164"/>
      <c r="N80" s="164"/>
      <c r="O80" s="164"/>
      <c r="P80" s="164"/>
      <c r="Q80" s="164"/>
      <c r="R80" s="164"/>
    </row>
    <row r="81" spans="2:19">
      <c r="B81" s="165"/>
      <c r="C81" s="164"/>
      <c r="D81" s="164"/>
      <c r="E81" s="164"/>
      <c r="F81" s="164"/>
      <c r="G81" s="164"/>
      <c r="H81" s="164"/>
      <c r="I81" s="164"/>
      <c r="J81" s="164"/>
      <c r="K81" s="164"/>
      <c r="L81" s="164"/>
      <c r="M81" s="164"/>
      <c r="N81" s="164"/>
      <c r="O81" s="164"/>
      <c r="P81" s="164"/>
      <c r="Q81" s="164"/>
      <c r="R81" s="164"/>
    </row>
    <row r="82" spans="2:19">
      <c r="B82" s="165"/>
      <c r="C82" s="164"/>
      <c r="D82" s="164"/>
      <c r="E82" s="164"/>
      <c r="F82" s="164"/>
      <c r="G82" s="164"/>
      <c r="H82" s="164"/>
      <c r="I82" s="164"/>
      <c r="J82" s="164"/>
      <c r="K82" s="164"/>
      <c r="L82" s="164"/>
      <c r="M82" s="164"/>
      <c r="N82" s="164"/>
      <c r="O82" s="164"/>
      <c r="P82" s="164"/>
      <c r="Q82" s="164"/>
      <c r="R82" s="164"/>
    </row>
    <row r="83" spans="2:19">
      <c r="B83" s="165"/>
      <c r="C83" s="164"/>
      <c r="D83" s="164"/>
      <c r="E83" s="164"/>
      <c r="F83" s="164"/>
      <c r="G83" s="164"/>
      <c r="H83" s="164"/>
      <c r="I83" s="164"/>
      <c r="J83" s="164"/>
      <c r="K83" s="164"/>
      <c r="L83" s="164"/>
      <c r="M83" s="164"/>
      <c r="N83" s="164"/>
      <c r="O83" s="164"/>
      <c r="P83" s="164"/>
      <c r="Q83" s="164"/>
      <c r="R83" s="164"/>
    </row>
    <row r="84" spans="2:19">
      <c r="B84" s="165"/>
      <c r="C84" s="164"/>
      <c r="D84" s="164"/>
      <c r="E84" s="164"/>
      <c r="F84" s="164"/>
      <c r="G84" s="164"/>
      <c r="H84" s="164"/>
      <c r="I84" s="164"/>
      <c r="J84" s="164"/>
      <c r="K84" s="164"/>
      <c r="L84" s="164"/>
      <c r="M84" s="164"/>
      <c r="N84" s="164"/>
      <c r="O84" s="164"/>
      <c r="P84" s="164"/>
      <c r="Q84" s="164"/>
      <c r="R84" s="164"/>
    </row>
    <row r="85" spans="2:19">
      <c r="B85" s="165"/>
      <c r="C85" s="164"/>
      <c r="D85" s="164"/>
      <c r="E85" s="164"/>
      <c r="F85" s="164"/>
      <c r="G85" s="164"/>
      <c r="H85" s="164"/>
      <c r="I85" s="164"/>
      <c r="J85" s="164"/>
      <c r="K85" s="164"/>
      <c r="L85" s="164"/>
      <c r="M85" s="164"/>
      <c r="N85" s="164"/>
      <c r="O85" s="164"/>
      <c r="P85" s="164"/>
      <c r="Q85" s="164"/>
      <c r="R85" s="164"/>
    </row>
    <row r="86" spans="2:19">
      <c r="B86" s="165"/>
      <c r="C86" s="164"/>
      <c r="D86" s="164"/>
      <c r="E86" s="164"/>
      <c r="F86" s="164"/>
      <c r="G86" s="164"/>
      <c r="H86" s="164"/>
      <c r="I86" s="164"/>
      <c r="J86" s="164"/>
      <c r="K86" s="164"/>
      <c r="L86" s="164"/>
      <c r="M86" s="164"/>
      <c r="N86" s="164"/>
      <c r="O86" s="164"/>
      <c r="P86" s="164"/>
      <c r="Q86" s="164"/>
      <c r="R86" s="164"/>
    </row>
    <row r="87" spans="2:19">
      <c r="B87" s="165"/>
      <c r="C87" s="164"/>
      <c r="D87" s="164"/>
      <c r="E87" s="164"/>
      <c r="F87" s="164"/>
      <c r="G87" s="164"/>
      <c r="H87" s="164"/>
      <c r="I87" s="164"/>
      <c r="J87" s="164"/>
      <c r="K87" s="164"/>
      <c r="L87" s="164"/>
      <c r="M87" s="164"/>
      <c r="N87" s="164"/>
      <c r="O87" s="164"/>
      <c r="P87" s="164"/>
      <c r="Q87" s="164"/>
      <c r="R87" s="164"/>
    </row>
    <row r="88" spans="2:19">
      <c r="B88" s="165"/>
      <c r="C88" s="164"/>
      <c r="D88" s="164"/>
      <c r="E88" s="164"/>
      <c r="F88" s="164"/>
      <c r="G88" s="164"/>
      <c r="H88" s="164"/>
      <c r="I88" s="164"/>
      <c r="J88" s="164"/>
      <c r="K88" s="164"/>
      <c r="L88" s="164"/>
      <c r="M88" s="164"/>
      <c r="N88" s="164"/>
      <c r="O88" s="164"/>
      <c r="P88" s="164"/>
      <c r="Q88" s="164"/>
      <c r="R88" s="164"/>
    </row>
    <row r="89" spans="2:19">
      <c r="B89" s="165"/>
      <c r="C89" s="164"/>
      <c r="D89" s="164"/>
      <c r="E89" s="164"/>
      <c r="F89" s="164"/>
      <c r="G89" s="164"/>
      <c r="H89" s="164"/>
      <c r="I89" s="164"/>
      <c r="J89" s="164"/>
      <c r="K89" s="164"/>
      <c r="L89" s="164"/>
      <c r="M89" s="164"/>
      <c r="N89" s="164"/>
      <c r="O89" s="164"/>
      <c r="P89" s="164"/>
      <c r="Q89" s="164"/>
      <c r="R89" s="164"/>
    </row>
    <row r="90" spans="2:19">
      <c r="B90" s="165"/>
      <c r="C90" s="164"/>
      <c r="D90" s="164"/>
      <c r="E90" s="164"/>
      <c r="F90" s="164"/>
      <c r="G90" s="164"/>
      <c r="H90" s="164"/>
      <c r="I90" s="164"/>
      <c r="J90" s="164"/>
      <c r="K90" s="164"/>
      <c r="L90" s="164"/>
      <c r="M90" s="164"/>
      <c r="N90" s="164"/>
      <c r="O90" s="164"/>
      <c r="P90" s="164"/>
      <c r="Q90" s="164"/>
      <c r="R90" s="164"/>
    </row>
    <row r="91" spans="2:19">
      <c r="B91" s="165"/>
      <c r="C91" s="164"/>
      <c r="D91" s="164"/>
      <c r="E91" s="164"/>
      <c r="F91" s="164"/>
      <c r="G91" s="164"/>
      <c r="H91" s="164"/>
      <c r="I91" s="164"/>
      <c r="J91" s="164"/>
      <c r="K91" s="164"/>
      <c r="L91" s="164"/>
      <c r="M91" s="164"/>
      <c r="N91" s="164"/>
      <c r="O91" s="164"/>
      <c r="P91" s="164"/>
      <c r="Q91" s="164"/>
      <c r="R91" s="164"/>
    </row>
    <row r="92" spans="2:19">
      <c r="B92" s="165"/>
      <c r="C92" s="164"/>
      <c r="D92" s="169">
        <v>10</v>
      </c>
      <c r="E92" s="169"/>
      <c r="F92" s="164"/>
      <c r="G92" s="169">
        <v>10</v>
      </c>
      <c r="H92" s="164"/>
      <c r="I92" s="164"/>
      <c r="J92" s="164"/>
      <c r="K92" s="164"/>
      <c r="L92" s="164"/>
      <c r="M92" s="164"/>
      <c r="N92" s="164"/>
      <c r="O92" s="164"/>
      <c r="P92" s="164"/>
      <c r="Q92" s="164"/>
      <c r="R92" s="164"/>
    </row>
    <row r="93" spans="2:19">
      <c r="B93" s="165"/>
      <c r="C93" s="169">
        <v>80</v>
      </c>
      <c r="D93" s="170" t="s">
        <v>272</v>
      </c>
      <c r="E93" s="170"/>
      <c r="F93" s="169">
        <v>10</v>
      </c>
      <c r="G93" s="170" t="s">
        <v>274</v>
      </c>
      <c r="H93" s="169">
        <v>10</v>
      </c>
      <c r="I93" s="169">
        <v>10</v>
      </c>
      <c r="J93" s="169">
        <v>10</v>
      </c>
      <c r="K93" s="164"/>
      <c r="L93" s="164"/>
      <c r="M93" s="164"/>
      <c r="N93" s="164"/>
      <c r="O93" s="164"/>
      <c r="P93" s="164"/>
      <c r="Q93" s="164"/>
      <c r="R93" s="164"/>
    </row>
    <row r="94" spans="2:19" ht="39.6">
      <c r="C94" s="170" t="s">
        <v>271</v>
      </c>
      <c r="D94" s="164">
        <v>2</v>
      </c>
      <c r="E94" s="164"/>
      <c r="F94" s="170" t="s">
        <v>273</v>
      </c>
      <c r="G94" s="164">
        <v>2</v>
      </c>
      <c r="H94" s="170" t="s">
        <v>275</v>
      </c>
      <c r="I94" s="170" t="s">
        <v>276</v>
      </c>
      <c r="J94" s="170" t="s">
        <v>277</v>
      </c>
      <c r="K94" s="170" t="s">
        <v>278</v>
      </c>
      <c r="L94" s="170" t="s">
        <v>279</v>
      </c>
      <c r="M94" s="171" t="s">
        <v>292</v>
      </c>
      <c r="N94" s="171" t="s">
        <v>293</v>
      </c>
      <c r="O94" s="171" t="s">
        <v>294</v>
      </c>
      <c r="P94" s="164"/>
      <c r="Q94" s="164"/>
      <c r="R94" s="164"/>
      <c r="S94" s="164"/>
    </row>
    <row r="95" spans="2:19">
      <c r="C95" s="164">
        <v>1</v>
      </c>
      <c r="D95" s="164">
        <v>2</v>
      </c>
      <c r="E95" s="164"/>
      <c r="F95" s="164">
        <v>5</v>
      </c>
      <c r="G95" s="164">
        <v>2</v>
      </c>
      <c r="H95" s="164">
        <v>5</v>
      </c>
      <c r="I95" s="164">
        <v>4</v>
      </c>
      <c r="J95" s="164">
        <v>7</v>
      </c>
      <c r="K95" s="164"/>
      <c r="L95" s="164"/>
      <c r="M95" s="165">
        <f t="shared" ref="M95:M158" si="1">MIN(C95:L95)</f>
        <v>1</v>
      </c>
      <c r="N95" s="164">
        <f>IF(SMALL(C95:J95,2)&gt;M95,M95+1,M95)</f>
        <v>2</v>
      </c>
      <c r="O95" s="164">
        <f>ROUND(AVERAGE(C95:J95),0)</f>
        <v>4</v>
      </c>
      <c r="P95" s="164"/>
      <c r="Q95" s="164"/>
      <c r="R95" s="164"/>
    </row>
    <row r="96" spans="2:19">
      <c r="C96" s="164">
        <v>1</v>
      </c>
      <c r="D96" s="164">
        <v>2</v>
      </c>
      <c r="E96" s="164"/>
      <c r="F96" s="164">
        <v>5</v>
      </c>
      <c r="G96" s="164">
        <v>2</v>
      </c>
      <c r="H96" s="164">
        <v>5</v>
      </c>
      <c r="I96" s="164">
        <v>4</v>
      </c>
      <c r="J96" s="164">
        <v>10</v>
      </c>
      <c r="K96" s="164"/>
      <c r="L96" s="164"/>
      <c r="M96" s="165">
        <f t="shared" si="1"/>
        <v>1</v>
      </c>
      <c r="N96" s="164">
        <f t="shared" ref="N96:N159" si="2">IF(SMALL(C96:J96,2)&gt;M96,M96+1,M96)</f>
        <v>2</v>
      </c>
      <c r="O96" s="164">
        <f t="shared" ref="O96:O159" si="3">ROUND(AVERAGE(C96:J96),0)</f>
        <v>4</v>
      </c>
      <c r="P96" s="164"/>
      <c r="Q96" s="164"/>
      <c r="R96" s="164"/>
    </row>
    <row r="97" spans="3:18">
      <c r="C97" s="164">
        <v>1</v>
      </c>
      <c r="D97" s="164">
        <v>2</v>
      </c>
      <c r="E97" s="164"/>
      <c r="F97" s="164">
        <v>5</v>
      </c>
      <c r="G97" s="164">
        <v>2</v>
      </c>
      <c r="H97" s="164">
        <v>5</v>
      </c>
      <c r="I97" s="164">
        <v>6</v>
      </c>
      <c r="J97" s="164">
        <v>7</v>
      </c>
      <c r="K97" s="164"/>
      <c r="L97" s="164"/>
      <c r="M97" s="165">
        <f t="shared" si="1"/>
        <v>1</v>
      </c>
      <c r="N97" s="164">
        <f t="shared" si="2"/>
        <v>2</v>
      </c>
      <c r="O97" s="164">
        <f t="shared" si="3"/>
        <v>4</v>
      </c>
      <c r="P97" s="164"/>
      <c r="Q97" s="164"/>
      <c r="R97" s="164"/>
    </row>
    <row r="98" spans="3:18">
      <c r="C98" s="164">
        <v>1</v>
      </c>
      <c r="D98" s="164">
        <v>2</v>
      </c>
      <c r="E98" s="164"/>
      <c r="F98" s="164">
        <v>5</v>
      </c>
      <c r="G98" s="164">
        <v>2</v>
      </c>
      <c r="H98" s="164">
        <v>5</v>
      </c>
      <c r="I98" s="164">
        <v>6</v>
      </c>
      <c r="J98" s="164">
        <v>10</v>
      </c>
      <c r="K98" s="164"/>
      <c r="L98" s="164"/>
      <c r="M98" s="165">
        <f t="shared" si="1"/>
        <v>1</v>
      </c>
      <c r="N98" s="164">
        <f t="shared" si="2"/>
        <v>2</v>
      </c>
      <c r="O98" s="164">
        <f t="shared" si="3"/>
        <v>4</v>
      </c>
      <c r="P98" s="164"/>
      <c r="Q98" s="164"/>
      <c r="R98" s="164"/>
    </row>
    <row r="99" spans="3:18">
      <c r="C99" s="164">
        <v>1</v>
      </c>
      <c r="D99" s="164">
        <v>2</v>
      </c>
      <c r="E99" s="164"/>
      <c r="F99" s="164">
        <v>5</v>
      </c>
      <c r="G99" s="164">
        <v>2</v>
      </c>
      <c r="H99" s="164">
        <v>5</v>
      </c>
      <c r="I99" s="164">
        <v>8</v>
      </c>
      <c r="J99" s="164">
        <v>7</v>
      </c>
      <c r="K99" s="164"/>
      <c r="L99" s="164"/>
      <c r="M99" s="165">
        <f t="shared" si="1"/>
        <v>1</v>
      </c>
      <c r="N99" s="164">
        <f t="shared" si="2"/>
        <v>2</v>
      </c>
      <c r="O99" s="164">
        <f t="shared" si="3"/>
        <v>4</v>
      </c>
      <c r="P99" s="164"/>
      <c r="Q99" s="164"/>
      <c r="R99" s="164"/>
    </row>
    <row r="100" spans="3:18">
      <c r="C100" s="164">
        <v>1</v>
      </c>
      <c r="D100" s="164">
        <v>2</v>
      </c>
      <c r="E100" s="164"/>
      <c r="F100" s="164">
        <v>5</v>
      </c>
      <c r="G100" s="164">
        <v>2</v>
      </c>
      <c r="H100" s="164">
        <v>5</v>
      </c>
      <c r="I100" s="164">
        <v>8</v>
      </c>
      <c r="J100" s="164">
        <v>10</v>
      </c>
      <c r="K100" s="164"/>
      <c r="L100" s="164"/>
      <c r="M100" s="165">
        <f t="shared" si="1"/>
        <v>1</v>
      </c>
      <c r="N100" s="164">
        <f t="shared" si="2"/>
        <v>2</v>
      </c>
      <c r="O100" s="164">
        <f t="shared" si="3"/>
        <v>5</v>
      </c>
      <c r="P100" s="164"/>
      <c r="Q100" s="164"/>
      <c r="R100" s="164"/>
    </row>
    <row r="101" spans="3:18">
      <c r="C101" s="164">
        <v>1</v>
      </c>
      <c r="D101" s="164">
        <v>2</v>
      </c>
      <c r="E101" s="164"/>
      <c r="F101" s="164">
        <v>5</v>
      </c>
      <c r="G101" s="164">
        <v>2</v>
      </c>
      <c r="H101" s="164">
        <v>5</v>
      </c>
      <c r="I101" s="164">
        <v>10</v>
      </c>
      <c r="J101" s="164">
        <v>7</v>
      </c>
      <c r="K101" s="164"/>
      <c r="L101" s="164"/>
      <c r="M101" s="165">
        <f t="shared" si="1"/>
        <v>1</v>
      </c>
      <c r="N101" s="164">
        <f t="shared" si="2"/>
        <v>2</v>
      </c>
      <c r="O101" s="164">
        <f t="shared" si="3"/>
        <v>5</v>
      </c>
      <c r="P101" s="164"/>
      <c r="Q101" s="164"/>
      <c r="R101" s="164"/>
    </row>
    <row r="102" spans="3:18">
      <c r="C102" s="164">
        <v>1</v>
      </c>
      <c r="D102" s="164">
        <v>2</v>
      </c>
      <c r="E102" s="164"/>
      <c r="F102" s="164">
        <v>5</v>
      </c>
      <c r="G102" s="164">
        <v>2</v>
      </c>
      <c r="H102" s="164">
        <v>5</v>
      </c>
      <c r="I102" s="164">
        <v>10</v>
      </c>
      <c r="J102" s="164">
        <v>10</v>
      </c>
      <c r="K102" s="164"/>
      <c r="L102" s="164"/>
      <c r="M102" s="165">
        <f t="shared" si="1"/>
        <v>1</v>
      </c>
      <c r="N102" s="164">
        <f t="shared" si="2"/>
        <v>2</v>
      </c>
      <c r="O102" s="164">
        <f t="shared" si="3"/>
        <v>5</v>
      </c>
      <c r="P102" s="164"/>
      <c r="Q102" s="164"/>
      <c r="R102" s="164"/>
    </row>
    <row r="103" spans="3:18">
      <c r="C103" s="164">
        <v>1</v>
      </c>
      <c r="D103" s="164">
        <v>2</v>
      </c>
      <c r="E103" s="164"/>
      <c r="F103" s="164">
        <v>7</v>
      </c>
      <c r="G103" s="164">
        <v>2</v>
      </c>
      <c r="H103" s="164">
        <v>10</v>
      </c>
      <c r="I103" s="164">
        <v>4</v>
      </c>
      <c r="J103" s="164">
        <v>7</v>
      </c>
      <c r="K103" s="164"/>
      <c r="L103" s="164"/>
      <c r="M103" s="165">
        <f t="shared" si="1"/>
        <v>1</v>
      </c>
      <c r="N103" s="164">
        <f t="shared" si="2"/>
        <v>2</v>
      </c>
      <c r="O103" s="164">
        <f t="shared" si="3"/>
        <v>5</v>
      </c>
      <c r="P103" s="164"/>
      <c r="Q103" s="164"/>
      <c r="R103" s="164"/>
    </row>
    <row r="104" spans="3:18">
      <c r="C104" s="164">
        <v>1</v>
      </c>
      <c r="D104" s="164">
        <v>2</v>
      </c>
      <c r="E104" s="164"/>
      <c r="F104" s="164">
        <v>7</v>
      </c>
      <c r="G104" s="164">
        <v>2</v>
      </c>
      <c r="H104" s="164">
        <v>10</v>
      </c>
      <c r="I104" s="164">
        <v>4</v>
      </c>
      <c r="J104" s="164">
        <v>10</v>
      </c>
      <c r="K104" s="164"/>
      <c r="L104" s="164"/>
      <c r="M104" s="165">
        <f t="shared" si="1"/>
        <v>1</v>
      </c>
      <c r="N104" s="164">
        <f t="shared" si="2"/>
        <v>2</v>
      </c>
      <c r="O104" s="164">
        <f t="shared" si="3"/>
        <v>5</v>
      </c>
      <c r="P104" s="164"/>
      <c r="Q104" s="164"/>
      <c r="R104" s="164"/>
    </row>
    <row r="105" spans="3:18">
      <c r="C105" s="164">
        <v>1</v>
      </c>
      <c r="D105" s="164">
        <v>2</v>
      </c>
      <c r="E105" s="164"/>
      <c r="F105" s="164">
        <v>7</v>
      </c>
      <c r="G105" s="164">
        <v>2</v>
      </c>
      <c r="H105" s="164">
        <v>10</v>
      </c>
      <c r="I105" s="164">
        <v>6</v>
      </c>
      <c r="J105" s="164">
        <v>7</v>
      </c>
      <c r="K105" s="164"/>
      <c r="L105" s="164"/>
      <c r="M105" s="165">
        <f t="shared" si="1"/>
        <v>1</v>
      </c>
      <c r="N105" s="164">
        <f t="shared" si="2"/>
        <v>2</v>
      </c>
      <c r="O105" s="164">
        <f t="shared" si="3"/>
        <v>5</v>
      </c>
      <c r="P105" s="164"/>
      <c r="Q105" s="164"/>
      <c r="R105" s="164"/>
    </row>
    <row r="106" spans="3:18">
      <c r="C106" s="164">
        <v>1</v>
      </c>
      <c r="D106" s="164">
        <v>2</v>
      </c>
      <c r="E106" s="164"/>
      <c r="F106" s="164">
        <v>7</v>
      </c>
      <c r="G106" s="164">
        <v>2</v>
      </c>
      <c r="H106" s="164">
        <v>10</v>
      </c>
      <c r="I106" s="164">
        <v>6</v>
      </c>
      <c r="J106" s="164">
        <v>10</v>
      </c>
      <c r="K106" s="164"/>
      <c r="L106" s="164"/>
      <c r="M106" s="165">
        <f t="shared" si="1"/>
        <v>1</v>
      </c>
      <c r="N106" s="164">
        <f t="shared" si="2"/>
        <v>2</v>
      </c>
      <c r="O106" s="164">
        <f t="shared" si="3"/>
        <v>5</v>
      </c>
      <c r="P106" s="164"/>
      <c r="Q106" s="164"/>
      <c r="R106" s="164"/>
    </row>
    <row r="107" spans="3:18">
      <c r="C107" s="164">
        <v>1</v>
      </c>
      <c r="D107" s="164">
        <v>2</v>
      </c>
      <c r="E107" s="164"/>
      <c r="F107" s="164">
        <v>7</v>
      </c>
      <c r="G107" s="164">
        <v>2</v>
      </c>
      <c r="H107" s="164">
        <v>10</v>
      </c>
      <c r="I107" s="164">
        <v>8</v>
      </c>
      <c r="J107" s="164">
        <v>7</v>
      </c>
      <c r="K107" s="164"/>
      <c r="L107" s="164"/>
      <c r="M107" s="165">
        <f t="shared" si="1"/>
        <v>1</v>
      </c>
      <c r="N107" s="164">
        <f t="shared" si="2"/>
        <v>2</v>
      </c>
      <c r="O107" s="164">
        <f t="shared" si="3"/>
        <v>5</v>
      </c>
      <c r="P107" s="164"/>
      <c r="Q107" s="164"/>
      <c r="R107" s="164"/>
    </row>
    <row r="108" spans="3:18">
      <c r="C108" s="164">
        <v>1</v>
      </c>
      <c r="D108" s="164">
        <v>2</v>
      </c>
      <c r="E108" s="164"/>
      <c r="F108" s="164">
        <v>7</v>
      </c>
      <c r="G108" s="164">
        <v>2</v>
      </c>
      <c r="H108" s="164">
        <v>10</v>
      </c>
      <c r="I108" s="164">
        <v>8</v>
      </c>
      <c r="J108" s="164">
        <v>10</v>
      </c>
      <c r="K108" s="164"/>
      <c r="L108" s="164"/>
      <c r="M108" s="165">
        <f t="shared" si="1"/>
        <v>1</v>
      </c>
      <c r="N108" s="164">
        <f t="shared" si="2"/>
        <v>2</v>
      </c>
      <c r="O108" s="164">
        <f t="shared" si="3"/>
        <v>6</v>
      </c>
      <c r="P108" s="164"/>
      <c r="Q108" s="164"/>
      <c r="R108" s="164"/>
    </row>
    <row r="109" spans="3:18">
      <c r="C109" s="164">
        <v>1</v>
      </c>
      <c r="D109" s="164">
        <v>2</v>
      </c>
      <c r="E109" s="164"/>
      <c r="F109" s="164">
        <v>7</v>
      </c>
      <c r="G109" s="164">
        <v>2</v>
      </c>
      <c r="H109" s="164">
        <v>10</v>
      </c>
      <c r="I109" s="164">
        <v>10</v>
      </c>
      <c r="J109" s="164">
        <v>7</v>
      </c>
      <c r="K109" s="164"/>
      <c r="L109" s="164"/>
      <c r="M109" s="165">
        <f t="shared" si="1"/>
        <v>1</v>
      </c>
      <c r="N109" s="164">
        <f t="shared" si="2"/>
        <v>2</v>
      </c>
      <c r="O109" s="164">
        <f t="shared" si="3"/>
        <v>6</v>
      </c>
      <c r="P109" s="164"/>
      <c r="Q109" s="164"/>
      <c r="R109" s="164"/>
    </row>
    <row r="110" spans="3:18">
      <c r="C110" s="164">
        <v>1</v>
      </c>
      <c r="D110" s="164">
        <v>4</v>
      </c>
      <c r="E110" s="164"/>
      <c r="F110" s="164">
        <v>7</v>
      </c>
      <c r="G110" s="164">
        <v>4</v>
      </c>
      <c r="H110" s="164">
        <v>10</v>
      </c>
      <c r="I110" s="164">
        <v>10</v>
      </c>
      <c r="J110" s="164">
        <v>10</v>
      </c>
      <c r="K110" s="164"/>
      <c r="L110" s="164"/>
      <c r="M110" s="165">
        <f t="shared" si="1"/>
        <v>1</v>
      </c>
      <c r="N110" s="164">
        <f t="shared" si="2"/>
        <v>2</v>
      </c>
      <c r="O110" s="164">
        <f t="shared" si="3"/>
        <v>7</v>
      </c>
      <c r="P110" s="164"/>
      <c r="Q110" s="164"/>
      <c r="R110" s="164"/>
    </row>
    <row r="111" spans="3:18">
      <c r="C111" s="164">
        <v>1</v>
      </c>
      <c r="D111" s="164">
        <v>4</v>
      </c>
      <c r="E111" s="164"/>
      <c r="F111" s="164">
        <v>5</v>
      </c>
      <c r="G111" s="164">
        <v>4</v>
      </c>
      <c r="H111" s="164">
        <v>5</v>
      </c>
      <c r="I111" s="164">
        <v>4</v>
      </c>
      <c r="J111" s="164">
        <v>7</v>
      </c>
      <c r="K111" s="164"/>
      <c r="L111" s="164"/>
      <c r="M111" s="165">
        <f t="shared" si="1"/>
        <v>1</v>
      </c>
      <c r="N111" s="164">
        <f t="shared" si="2"/>
        <v>2</v>
      </c>
      <c r="O111" s="164">
        <f t="shared" si="3"/>
        <v>4</v>
      </c>
      <c r="P111" s="164"/>
      <c r="Q111" s="164"/>
      <c r="R111" s="164"/>
    </row>
    <row r="112" spans="3:18">
      <c r="C112" s="164">
        <v>1</v>
      </c>
      <c r="D112" s="164">
        <v>4</v>
      </c>
      <c r="E112" s="164"/>
      <c r="F112" s="164">
        <v>5</v>
      </c>
      <c r="G112" s="164">
        <v>4</v>
      </c>
      <c r="H112" s="164">
        <v>5</v>
      </c>
      <c r="I112" s="164">
        <v>4</v>
      </c>
      <c r="J112" s="164">
        <v>10</v>
      </c>
      <c r="K112" s="164"/>
      <c r="L112" s="164"/>
      <c r="M112" s="165">
        <f t="shared" si="1"/>
        <v>1</v>
      </c>
      <c r="N112" s="164">
        <f t="shared" si="2"/>
        <v>2</v>
      </c>
      <c r="O112" s="164">
        <f t="shared" si="3"/>
        <v>5</v>
      </c>
      <c r="P112" s="164"/>
      <c r="Q112" s="164"/>
      <c r="R112" s="164"/>
    </row>
    <row r="113" spans="3:18">
      <c r="C113" s="164">
        <v>1</v>
      </c>
      <c r="D113" s="164">
        <v>4</v>
      </c>
      <c r="E113" s="164"/>
      <c r="F113" s="164">
        <v>5</v>
      </c>
      <c r="G113" s="164">
        <v>4</v>
      </c>
      <c r="H113" s="164">
        <v>5</v>
      </c>
      <c r="I113" s="164">
        <v>6</v>
      </c>
      <c r="J113" s="164">
        <v>7</v>
      </c>
      <c r="K113" s="164"/>
      <c r="L113" s="164"/>
      <c r="M113" s="165">
        <f t="shared" si="1"/>
        <v>1</v>
      </c>
      <c r="N113" s="164">
        <f t="shared" si="2"/>
        <v>2</v>
      </c>
      <c r="O113" s="164">
        <f t="shared" si="3"/>
        <v>5</v>
      </c>
      <c r="P113" s="164"/>
      <c r="Q113" s="164"/>
      <c r="R113" s="164"/>
    </row>
    <row r="114" spans="3:18">
      <c r="C114" s="164">
        <v>1</v>
      </c>
      <c r="D114" s="164">
        <v>4</v>
      </c>
      <c r="E114" s="164"/>
      <c r="F114" s="164">
        <v>5</v>
      </c>
      <c r="G114" s="164">
        <v>4</v>
      </c>
      <c r="H114" s="164">
        <v>5</v>
      </c>
      <c r="I114" s="164">
        <v>6</v>
      </c>
      <c r="J114" s="164">
        <v>10</v>
      </c>
      <c r="K114" s="164"/>
      <c r="L114" s="164"/>
      <c r="M114" s="165">
        <f t="shared" si="1"/>
        <v>1</v>
      </c>
      <c r="N114" s="164">
        <f t="shared" si="2"/>
        <v>2</v>
      </c>
      <c r="O114" s="164">
        <f t="shared" si="3"/>
        <v>5</v>
      </c>
      <c r="P114" s="164"/>
      <c r="Q114" s="164"/>
      <c r="R114" s="164"/>
    </row>
    <row r="115" spans="3:18">
      <c r="C115" s="164">
        <v>1</v>
      </c>
      <c r="D115" s="164">
        <v>4</v>
      </c>
      <c r="E115" s="164"/>
      <c r="F115" s="164">
        <v>5</v>
      </c>
      <c r="G115" s="164">
        <v>4</v>
      </c>
      <c r="H115" s="164">
        <v>5</v>
      </c>
      <c r="I115" s="164">
        <v>8</v>
      </c>
      <c r="J115" s="164">
        <v>7</v>
      </c>
      <c r="K115" s="164"/>
      <c r="L115" s="164"/>
      <c r="M115" s="165">
        <f t="shared" si="1"/>
        <v>1</v>
      </c>
      <c r="N115" s="164">
        <f t="shared" si="2"/>
        <v>2</v>
      </c>
      <c r="O115" s="164">
        <f t="shared" si="3"/>
        <v>5</v>
      </c>
      <c r="P115" s="164"/>
      <c r="Q115" s="164"/>
      <c r="R115" s="164"/>
    </row>
    <row r="116" spans="3:18">
      <c r="C116" s="164">
        <v>1</v>
      </c>
      <c r="D116" s="164">
        <v>4</v>
      </c>
      <c r="E116" s="164"/>
      <c r="F116" s="164">
        <v>5</v>
      </c>
      <c r="G116" s="164">
        <v>4</v>
      </c>
      <c r="H116" s="164">
        <v>5</v>
      </c>
      <c r="I116" s="164">
        <v>8</v>
      </c>
      <c r="J116" s="164">
        <v>10</v>
      </c>
      <c r="K116" s="164"/>
      <c r="L116" s="164"/>
      <c r="M116" s="165">
        <f t="shared" si="1"/>
        <v>1</v>
      </c>
      <c r="N116" s="164">
        <f t="shared" si="2"/>
        <v>2</v>
      </c>
      <c r="O116" s="164">
        <f t="shared" si="3"/>
        <v>5</v>
      </c>
      <c r="P116" s="164"/>
      <c r="Q116" s="164"/>
      <c r="R116" s="164"/>
    </row>
    <row r="117" spans="3:18">
      <c r="C117" s="164">
        <v>1</v>
      </c>
      <c r="D117" s="164">
        <v>4</v>
      </c>
      <c r="E117" s="164"/>
      <c r="F117" s="164">
        <v>5</v>
      </c>
      <c r="G117" s="164">
        <v>4</v>
      </c>
      <c r="H117" s="164">
        <v>5</v>
      </c>
      <c r="I117" s="164">
        <v>10</v>
      </c>
      <c r="J117" s="164">
        <v>7</v>
      </c>
      <c r="K117" s="164"/>
      <c r="L117" s="164"/>
      <c r="M117" s="165">
        <f t="shared" si="1"/>
        <v>1</v>
      </c>
      <c r="N117" s="164">
        <f t="shared" si="2"/>
        <v>2</v>
      </c>
      <c r="O117" s="164">
        <f t="shared" si="3"/>
        <v>5</v>
      </c>
      <c r="P117" s="164"/>
      <c r="Q117" s="164"/>
      <c r="R117" s="164"/>
    </row>
    <row r="118" spans="3:18">
      <c r="C118" s="164">
        <v>1</v>
      </c>
      <c r="D118" s="164">
        <v>4</v>
      </c>
      <c r="E118" s="164"/>
      <c r="F118" s="164">
        <v>5</v>
      </c>
      <c r="G118" s="164">
        <v>4</v>
      </c>
      <c r="H118" s="164">
        <v>5</v>
      </c>
      <c r="I118" s="164">
        <v>10</v>
      </c>
      <c r="J118" s="164">
        <v>10</v>
      </c>
      <c r="K118" s="164"/>
      <c r="L118" s="164"/>
      <c r="M118" s="165">
        <f t="shared" si="1"/>
        <v>1</v>
      </c>
      <c r="N118" s="164">
        <f t="shared" si="2"/>
        <v>2</v>
      </c>
      <c r="O118" s="164">
        <f t="shared" si="3"/>
        <v>6</v>
      </c>
      <c r="P118" s="164"/>
      <c r="Q118" s="164"/>
      <c r="R118" s="164"/>
    </row>
    <row r="119" spans="3:18">
      <c r="C119" s="164">
        <v>1</v>
      </c>
      <c r="D119" s="164">
        <v>4</v>
      </c>
      <c r="E119" s="164"/>
      <c r="F119" s="164">
        <v>7</v>
      </c>
      <c r="G119" s="164">
        <v>4</v>
      </c>
      <c r="H119" s="164">
        <v>10</v>
      </c>
      <c r="I119" s="164">
        <v>4</v>
      </c>
      <c r="J119" s="164">
        <v>7</v>
      </c>
      <c r="K119" s="164"/>
      <c r="L119" s="164"/>
      <c r="M119" s="165">
        <f t="shared" si="1"/>
        <v>1</v>
      </c>
      <c r="N119" s="164">
        <f t="shared" si="2"/>
        <v>2</v>
      </c>
      <c r="O119" s="164">
        <f t="shared" si="3"/>
        <v>5</v>
      </c>
      <c r="P119" s="164"/>
      <c r="Q119" s="164"/>
      <c r="R119" s="164"/>
    </row>
    <row r="120" spans="3:18">
      <c r="C120" s="164">
        <v>1</v>
      </c>
      <c r="D120" s="164">
        <v>4</v>
      </c>
      <c r="E120" s="164"/>
      <c r="F120" s="164">
        <v>7</v>
      </c>
      <c r="G120" s="164">
        <v>4</v>
      </c>
      <c r="H120" s="164">
        <v>10</v>
      </c>
      <c r="I120" s="164">
        <v>4</v>
      </c>
      <c r="J120" s="164">
        <v>10</v>
      </c>
      <c r="K120" s="164"/>
      <c r="L120" s="164"/>
      <c r="M120" s="165">
        <f t="shared" si="1"/>
        <v>1</v>
      </c>
      <c r="N120" s="164">
        <f t="shared" si="2"/>
        <v>2</v>
      </c>
      <c r="O120" s="164">
        <f t="shared" si="3"/>
        <v>6</v>
      </c>
      <c r="P120" s="164"/>
      <c r="Q120" s="164"/>
      <c r="R120" s="164"/>
    </row>
    <row r="121" spans="3:18">
      <c r="C121" s="164">
        <v>1</v>
      </c>
      <c r="D121" s="164">
        <v>4</v>
      </c>
      <c r="E121" s="164"/>
      <c r="F121" s="164">
        <v>7</v>
      </c>
      <c r="G121" s="164">
        <v>4</v>
      </c>
      <c r="H121" s="164">
        <v>10</v>
      </c>
      <c r="I121" s="164">
        <v>6</v>
      </c>
      <c r="J121" s="164">
        <v>7</v>
      </c>
      <c r="K121" s="164"/>
      <c r="L121" s="164"/>
      <c r="M121" s="165">
        <f t="shared" si="1"/>
        <v>1</v>
      </c>
      <c r="N121" s="164">
        <f t="shared" si="2"/>
        <v>2</v>
      </c>
      <c r="O121" s="164">
        <f t="shared" si="3"/>
        <v>6</v>
      </c>
      <c r="P121" s="164"/>
      <c r="Q121" s="164"/>
      <c r="R121" s="164"/>
    </row>
    <row r="122" spans="3:18">
      <c r="C122" s="164">
        <v>1</v>
      </c>
      <c r="D122" s="164">
        <v>4</v>
      </c>
      <c r="E122" s="164"/>
      <c r="F122" s="164">
        <v>7</v>
      </c>
      <c r="G122" s="164">
        <v>4</v>
      </c>
      <c r="H122" s="164">
        <v>10</v>
      </c>
      <c r="I122" s="164">
        <v>6</v>
      </c>
      <c r="J122" s="164">
        <v>10</v>
      </c>
      <c r="K122" s="164"/>
      <c r="L122" s="164"/>
      <c r="M122" s="165">
        <f t="shared" si="1"/>
        <v>1</v>
      </c>
      <c r="N122" s="164">
        <f t="shared" si="2"/>
        <v>2</v>
      </c>
      <c r="O122" s="164">
        <f t="shared" si="3"/>
        <v>6</v>
      </c>
      <c r="P122" s="164"/>
      <c r="Q122" s="164"/>
      <c r="R122" s="164"/>
    </row>
    <row r="123" spans="3:18">
      <c r="C123" s="164">
        <v>1</v>
      </c>
      <c r="D123" s="164">
        <v>4</v>
      </c>
      <c r="E123" s="164"/>
      <c r="F123" s="164">
        <v>7</v>
      </c>
      <c r="G123" s="164">
        <v>4</v>
      </c>
      <c r="H123" s="164">
        <v>10</v>
      </c>
      <c r="I123" s="164">
        <v>8</v>
      </c>
      <c r="J123" s="164">
        <v>7</v>
      </c>
      <c r="K123" s="164"/>
      <c r="L123" s="164"/>
      <c r="M123" s="165">
        <f t="shared" si="1"/>
        <v>1</v>
      </c>
      <c r="N123" s="164">
        <f t="shared" si="2"/>
        <v>2</v>
      </c>
      <c r="O123" s="164">
        <f t="shared" si="3"/>
        <v>6</v>
      </c>
      <c r="P123" s="164"/>
      <c r="Q123" s="164"/>
      <c r="R123" s="164"/>
    </row>
    <row r="124" spans="3:18">
      <c r="C124" s="164">
        <v>1</v>
      </c>
      <c r="D124" s="164">
        <v>4</v>
      </c>
      <c r="E124" s="164"/>
      <c r="F124" s="164">
        <v>7</v>
      </c>
      <c r="G124" s="164">
        <v>4</v>
      </c>
      <c r="H124" s="164">
        <v>10</v>
      </c>
      <c r="I124" s="164">
        <v>8</v>
      </c>
      <c r="J124" s="164">
        <v>10</v>
      </c>
      <c r="K124" s="164"/>
      <c r="L124" s="164"/>
      <c r="M124" s="165">
        <f t="shared" si="1"/>
        <v>1</v>
      </c>
      <c r="N124" s="164">
        <f t="shared" si="2"/>
        <v>2</v>
      </c>
      <c r="O124" s="164">
        <f t="shared" si="3"/>
        <v>6</v>
      </c>
      <c r="P124" s="164"/>
      <c r="Q124" s="164"/>
      <c r="R124" s="164"/>
    </row>
    <row r="125" spans="3:18">
      <c r="C125" s="164">
        <v>1</v>
      </c>
      <c r="D125" s="164">
        <v>4</v>
      </c>
      <c r="E125" s="164"/>
      <c r="F125" s="164">
        <v>7</v>
      </c>
      <c r="G125" s="164">
        <v>4</v>
      </c>
      <c r="H125" s="164">
        <v>10</v>
      </c>
      <c r="I125" s="164">
        <v>10</v>
      </c>
      <c r="J125" s="164">
        <v>7</v>
      </c>
      <c r="K125" s="164"/>
      <c r="L125" s="164"/>
      <c r="M125" s="165">
        <f t="shared" si="1"/>
        <v>1</v>
      </c>
      <c r="N125" s="164">
        <f t="shared" si="2"/>
        <v>2</v>
      </c>
      <c r="O125" s="164">
        <f t="shared" si="3"/>
        <v>6</v>
      </c>
      <c r="P125" s="164"/>
      <c r="Q125" s="164"/>
      <c r="R125" s="164"/>
    </row>
    <row r="126" spans="3:18">
      <c r="C126" s="164">
        <v>1</v>
      </c>
      <c r="D126" s="164">
        <v>6</v>
      </c>
      <c r="E126" s="164"/>
      <c r="F126" s="164">
        <v>7</v>
      </c>
      <c r="G126" s="164">
        <v>6</v>
      </c>
      <c r="H126" s="164">
        <v>10</v>
      </c>
      <c r="I126" s="164">
        <v>10</v>
      </c>
      <c r="J126" s="164">
        <v>10</v>
      </c>
      <c r="K126" s="164"/>
      <c r="L126" s="164"/>
      <c r="M126" s="165">
        <f t="shared" si="1"/>
        <v>1</v>
      </c>
      <c r="N126" s="164">
        <f t="shared" si="2"/>
        <v>2</v>
      </c>
      <c r="O126" s="164">
        <f t="shared" si="3"/>
        <v>7</v>
      </c>
      <c r="P126" s="164"/>
      <c r="Q126" s="164"/>
      <c r="R126" s="164"/>
    </row>
    <row r="127" spans="3:18">
      <c r="C127" s="164">
        <v>1</v>
      </c>
      <c r="D127" s="164">
        <v>6</v>
      </c>
      <c r="E127" s="164"/>
      <c r="F127" s="164">
        <v>5</v>
      </c>
      <c r="G127" s="164">
        <v>6</v>
      </c>
      <c r="H127" s="164">
        <v>5</v>
      </c>
      <c r="I127" s="164">
        <v>4</v>
      </c>
      <c r="J127" s="164">
        <v>7</v>
      </c>
      <c r="K127" s="164"/>
      <c r="L127" s="164"/>
      <c r="M127" s="165">
        <f t="shared" si="1"/>
        <v>1</v>
      </c>
      <c r="N127" s="164">
        <f t="shared" si="2"/>
        <v>2</v>
      </c>
      <c r="O127" s="164">
        <f t="shared" si="3"/>
        <v>5</v>
      </c>
      <c r="P127" s="164"/>
      <c r="Q127" s="164"/>
      <c r="R127" s="164"/>
    </row>
    <row r="128" spans="3:18">
      <c r="C128" s="164">
        <v>1</v>
      </c>
      <c r="D128" s="164">
        <v>6</v>
      </c>
      <c r="E128" s="164"/>
      <c r="F128" s="164">
        <v>5</v>
      </c>
      <c r="G128" s="164">
        <v>6</v>
      </c>
      <c r="H128" s="164">
        <v>5</v>
      </c>
      <c r="I128" s="164">
        <v>4</v>
      </c>
      <c r="J128" s="164">
        <v>10</v>
      </c>
      <c r="K128" s="164"/>
      <c r="L128" s="164"/>
      <c r="M128" s="165">
        <f t="shared" si="1"/>
        <v>1</v>
      </c>
      <c r="N128" s="164">
        <f t="shared" si="2"/>
        <v>2</v>
      </c>
      <c r="O128" s="164">
        <f t="shared" si="3"/>
        <v>5</v>
      </c>
      <c r="P128" s="164"/>
      <c r="Q128" s="164"/>
      <c r="R128" s="164"/>
    </row>
    <row r="129" spans="3:18">
      <c r="C129" s="164">
        <v>1</v>
      </c>
      <c r="D129" s="164">
        <v>6</v>
      </c>
      <c r="E129" s="164"/>
      <c r="F129" s="164">
        <v>5</v>
      </c>
      <c r="G129" s="164">
        <v>6</v>
      </c>
      <c r="H129" s="164">
        <v>5</v>
      </c>
      <c r="I129" s="164">
        <v>6</v>
      </c>
      <c r="J129" s="164">
        <v>7</v>
      </c>
      <c r="K129" s="164"/>
      <c r="L129" s="164"/>
      <c r="M129" s="165">
        <f t="shared" si="1"/>
        <v>1</v>
      </c>
      <c r="N129" s="164">
        <f t="shared" si="2"/>
        <v>2</v>
      </c>
      <c r="O129" s="164">
        <f t="shared" si="3"/>
        <v>5</v>
      </c>
      <c r="P129" s="164"/>
      <c r="Q129" s="164"/>
      <c r="R129" s="164"/>
    </row>
    <row r="130" spans="3:18">
      <c r="C130" s="164">
        <v>1</v>
      </c>
      <c r="D130" s="164">
        <v>6</v>
      </c>
      <c r="E130" s="164"/>
      <c r="F130" s="164">
        <v>5</v>
      </c>
      <c r="G130" s="164">
        <v>6</v>
      </c>
      <c r="H130" s="164">
        <v>5</v>
      </c>
      <c r="I130" s="164">
        <v>6</v>
      </c>
      <c r="J130" s="164">
        <v>10</v>
      </c>
      <c r="K130" s="164"/>
      <c r="L130" s="164"/>
      <c r="M130" s="165">
        <f t="shared" si="1"/>
        <v>1</v>
      </c>
      <c r="N130" s="164">
        <f t="shared" si="2"/>
        <v>2</v>
      </c>
      <c r="O130" s="164">
        <f t="shared" si="3"/>
        <v>6</v>
      </c>
      <c r="P130" s="164"/>
      <c r="Q130" s="164"/>
      <c r="R130" s="164"/>
    </row>
    <row r="131" spans="3:18">
      <c r="C131" s="164">
        <v>1</v>
      </c>
      <c r="D131" s="164">
        <v>6</v>
      </c>
      <c r="E131" s="164"/>
      <c r="F131" s="164">
        <v>5</v>
      </c>
      <c r="G131" s="164">
        <v>6</v>
      </c>
      <c r="H131" s="164">
        <v>5</v>
      </c>
      <c r="I131" s="164">
        <v>8</v>
      </c>
      <c r="J131" s="164">
        <v>7</v>
      </c>
      <c r="K131" s="164"/>
      <c r="L131" s="164"/>
      <c r="M131" s="165">
        <f t="shared" si="1"/>
        <v>1</v>
      </c>
      <c r="N131" s="164">
        <f t="shared" si="2"/>
        <v>2</v>
      </c>
      <c r="O131" s="164">
        <f t="shared" si="3"/>
        <v>5</v>
      </c>
      <c r="P131" s="164"/>
      <c r="Q131" s="164"/>
      <c r="R131" s="164"/>
    </row>
    <row r="132" spans="3:18">
      <c r="C132" s="164">
        <v>1</v>
      </c>
      <c r="D132" s="164">
        <v>6</v>
      </c>
      <c r="E132" s="164"/>
      <c r="F132" s="164">
        <v>5</v>
      </c>
      <c r="G132" s="164">
        <v>6</v>
      </c>
      <c r="H132" s="164">
        <v>5</v>
      </c>
      <c r="I132" s="164">
        <v>8</v>
      </c>
      <c r="J132" s="164">
        <v>10</v>
      </c>
      <c r="K132" s="164"/>
      <c r="L132" s="164"/>
      <c r="M132" s="165">
        <f t="shared" si="1"/>
        <v>1</v>
      </c>
      <c r="N132" s="164">
        <f t="shared" si="2"/>
        <v>2</v>
      </c>
      <c r="O132" s="164">
        <f t="shared" si="3"/>
        <v>6</v>
      </c>
      <c r="P132" s="164"/>
      <c r="Q132" s="164"/>
      <c r="R132" s="164"/>
    </row>
    <row r="133" spans="3:18">
      <c r="C133" s="164">
        <v>1</v>
      </c>
      <c r="D133" s="164">
        <v>6</v>
      </c>
      <c r="E133" s="164"/>
      <c r="F133" s="164">
        <v>5</v>
      </c>
      <c r="G133" s="164">
        <v>6</v>
      </c>
      <c r="H133" s="164">
        <v>5</v>
      </c>
      <c r="I133" s="164">
        <v>10</v>
      </c>
      <c r="J133" s="164">
        <v>7</v>
      </c>
      <c r="K133" s="164"/>
      <c r="L133" s="164"/>
      <c r="M133" s="165">
        <f t="shared" si="1"/>
        <v>1</v>
      </c>
      <c r="N133" s="164">
        <f t="shared" si="2"/>
        <v>2</v>
      </c>
      <c r="O133" s="164">
        <f t="shared" si="3"/>
        <v>6</v>
      </c>
      <c r="P133" s="164"/>
      <c r="Q133" s="164"/>
      <c r="R133" s="164"/>
    </row>
    <row r="134" spans="3:18">
      <c r="C134" s="164">
        <v>1</v>
      </c>
      <c r="D134" s="164">
        <v>6</v>
      </c>
      <c r="E134" s="164"/>
      <c r="F134" s="164">
        <v>5</v>
      </c>
      <c r="G134" s="164">
        <v>6</v>
      </c>
      <c r="H134" s="164">
        <v>5</v>
      </c>
      <c r="I134" s="164">
        <v>10</v>
      </c>
      <c r="J134" s="164">
        <v>10</v>
      </c>
      <c r="K134" s="164"/>
      <c r="L134" s="164"/>
      <c r="M134" s="165">
        <f t="shared" si="1"/>
        <v>1</v>
      </c>
      <c r="N134" s="164">
        <f t="shared" si="2"/>
        <v>2</v>
      </c>
      <c r="O134" s="164">
        <f t="shared" si="3"/>
        <v>6</v>
      </c>
      <c r="P134" s="164"/>
      <c r="Q134" s="164"/>
      <c r="R134" s="164"/>
    </row>
    <row r="135" spans="3:18">
      <c r="C135" s="164">
        <v>1</v>
      </c>
      <c r="D135" s="164">
        <v>6</v>
      </c>
      <c r="E135" s="164"/>
      <c r="F135" s="164">
        <v>7</v>
      </c>
      <c r="G135" s="164">
        <v>6</v>
      </c>
      <c r="H135" s="164">
        <v>10</v>
      </c>
      <c r="I135" s="164">
        <v>4</v>
      </c>
      <c r="J135" s="164">
        <v>7</v>
      </c>
      <c r="K135" s="164"/>
      <c r="L135" s="164"/>
      <c r="M135" s="165">
        <f t="shared" si="1"/>
        <v>1</v>
      </c>
      <c r="N135" s="164">
        <f t="shared" si="2"/>
        <v>2</v>
      </c>
      <c r="O135" s="164">
        <f t="shared" si="3"/>
        <v>6</v>
      </c>
      <c r="P135" s="164"/>
      <c r="Q135" s="164"/>
      <c r="R135" s="164"/>
    </row>
    <row r="136" spans="3:18">
      <c r="C136" s="164">
        <v>1</v>
      </c>
      <c r="D136" s="164">
        <v>6</v>
      </c>
      <c r="E136" s="164"/>
      <c r="F136" s="164">
        <v>7</v>
      </c>
      <c r="G136" s="164">
        <v>6</v>
      </c>
      <c r="H136" s="164">
        <v>10</v>
      </c>
      <c r="I136" s="164">
        <v>4</v>
      </c>
      <c r="J136" s="164">
        <v>10</v>
      </c>
      <c r="K136" s="164"/>
      <c r="L136" s="164"/>
      <c r="M136" s="165">
        <f t="shared" si="1"/>
        <v>1</v>
      </c>
      <c r="N136" s="164">
        <f t="shared" si="2"/>
        <v>2</v>
      </c>
      <c r="O136" s="164">
        <f t="shared" si="3"/>
        <v>6</v>
      </c>
      <c r="P136" s="164"/>
      <c r="Q136" s="164"/>
      <c r="R136" s="164"/>
    </row>
    <row r="137" spans="3:18">
      <c r="C137" s="164">
        <v>1</v>
      </c>
      <c r="D137" s="164">
        <v>6</v>
      </c>
      <c r="E137" s="164"/>
      <c r="F137" s="164">
        <v>7</v>
      </c>
      <c r="G137" s="164">
        <v>6</v>
      </c>
      <c r="H137" s="164">
        <v>10</v>
      </c>
      <c r="I137" s="164">
        <v>6</v>
      </c>
      <c r="J137" s="164">
        <v>7</v>
      </c>
      <c r="K137" s="164"/>
      <c r="L137" s="164"/>
      <c r="M137" s="165">
        <f t="shared" si="1"/>
        <v>1</v>
      </c>
      <c r="N137" s="164">
        <f t="shared" si="2"/>
        <v>2</v>
      </c>
      <c r="O137" s="164">
        <f t="shared" si="3"/>
        <v>6</v>
      </c>
      <c r="P137" s="164"/>
      <c r="Q137" s="164"/>
      <c r="R137" s="164"/>
    </row>
    <row r="138" spans="3:18">
      <c r="C138" s="164">
        <v>1</v>
      </c>
      <c r="D138" s="164">
        <v>6</v>
      </c>
      <c r="E138" s="164"/>
      <c r="F138" s="164">
        <v>7</v>
      </c>
      <c r="G138" s="164">
        <v>6</v>
      </c>
      <c r="H138" s="164">
        <v>10</v>
      </c>
      <c r="I138" s="164">
        <v>6</v>
      </c>
      <c r="J138" s="164">
        <v>10</v>
      </c>
      <c r="K138" s="164"/>
      <c r="L138" s="164"/>
      <c r="M138" s="165">
        <f t="shared" si="1"/>
        <v>1</v>
      </c>
      <c r="N138" s="164">
        <f t="shared" si="2"/>
        <v>2</v>
      </c>
      <c r="O138" s="164">
        <f t="shared" si="3"/>
        <v>7</v>
      </c>
      <c r="P138" s="164"/>
      <c r="Q138" s="164"/>
      <c r="R138" s="164"/>
    </row>
    <row r="139" spans="3:18">
      <c r="C139" s="164">
        <v>1</v>
      </c>
      <c r="D139" s="164">
        <v>6</v>
      </c>
      <c r="E139" s="164"/>
      <c r="F139" s="164">
        <v>7</v>
      </c>
      <c r="G139" s="164">
        <v>6</v>
      </c>
      <c r="H139" s="164">
        <v>10</v>
      </c>
      <c r="I139" s="164">
        <v>8</v>
      </c>
      <c r="J139" s="164">
        <v>7</v>
      </c>
      <c r="K139" s="164"/>
      <c r="L139" s="164"/>
      <c r="M139" s="165">
        <f t="shared" si="1"/>
        <v>1</v>
      </c>
      <c r="N139" s="164">
        <f t="shared" si="2"/>
        <v>2</v>
      </c>
      <c r="O139" s="164">
        <f t="shared" si="3"/>
        <v>6</v>
      </c>
      <c r="P139" s="164"/>
      <c r="Q139" s="164"/>
      <c r="R139" s="164"/>
    </row>
    <row r="140" spans="3:18">
      <c r="C140" s="164">
        <v>1</v>
      </c>
      <c r="D140" s="164">
        <v>6</v>
      </c>
      <c r="E140" s="164"/>
      <c r="F140" s="164">
        <v>7</v>
      </c>
      <c r="G140" s="164">
        <v>6</v>
      </c>
      <c r="H140" s="164">
        <v>10</v>
      </c>
      <c r="I140" s="164">
        <v>8</v>
      </c>
      <c r="J140" s="164">
        <v>10</v>
      </c>
      <c r="K140" s="164"/>
      <c r="L140" s="164"/>
      <c r="M140" s="165">
        <f t="shared" si="1"/>
        <v>1</v>
      </c>
      <c r="N140" s="164">
        <f t="shared" si="2"/>
        <v>2</v>
      </c>
      <c r="O140" s="164">
        <f t="shared" si="3"/>
        <v>7</v>
      </c>
      <c r="P140" s="164"/>
      <c r="Q140" s="164"/>
      <c r="R140" s="164"/>
    </row>
    <row r="141" spans="3:18">
      <c r="C141" s="164">
        <v>1</v>
      </c>
      <c r="D141" s="164">
        <v>6</v>
      </c>
      <c r="E141" s="164"/>
      <c r="F141" s="164">
        <v>7</v>
      </c>
      <c r="G141" s="164">
        <v>6</v>
      </c>
      <c r="H141" s="164">
        <v>10</v>
      </c>
      <c r="I141" s="164">
        <v>10</v>
      </c>
      <c r="J141" s="164">
        <v>7</v>
      </c>
      <c r="K141" s="164"/>
      <c r="L141" s="164"/>
      <c r="M141" s="165">
        <f t="shared" si="1"/>
        <v>1</v>
      </c>
      <c r="N141" s="164">
        <f t="shared" si="2"/>
        <v>2</v>
      </c>
      <c r="O141" s="164">
        <f t="shared" si="3"/>
        <v>7</v>
      </c>
      <c r="P141" s="164"/>
      <c r="Q141" s="164"/>
      <c r="R141" s="164"/>
    </row>
    <row r="142" spans="3:18">
      <c r="C142" s="164">
        <v>1</v>
      </c>
      <c r="D142" s="164">
        <v>2</v>
      </c>
      <c r="E142" s="164"/>
      <c r="F142" s="164">
        <v>7</v>
      </c>
      <c r="G142" s="164">
        <v>2</v>
      </c>
      <c r="H142" s="164">
        <v>10</v>
      </c>
      <c r="I142" s="164">
        <v>10</v>
      </c>
      <c r="J142" s="164">
        <v>10</v>
      </c>
      <c r="K142" s="164"/>
      <c r="L142" s="164"/>
      <c r="M142" s="165">
        <f t="shared" si="1"/>
        <v>1</v>
      </c>
      <c r="N142" s="164">
        <f t="shared" si="2"/>
        <v>2</v>
      </c>
      <c r="O142" s="164">
        <f t="shared" si="3"/>
        <v>6</v>
      </c>
      <c r="P142" s="164"/>
      <c r="Q142" s="164"/>
      <c r="R142" s="164"/>
    </row>
    <row r="143" spans="3:18">
      <c r="C143" s="164">
        <v>1</v>
      </c>
      <c r="D143" s="164">
        <v>2</v>
      </c>
      <c r="E143" s="164"/>
      <c r="F143" s="164">
        <v>5</v>
      </c>
      <c r="G143" s="164">
        <v>2</v>
      </c>
      <c r="H143" s="164">
        <v>5</v>
      </c>
      <c r="I143" s="164">
        <v>4</v>
      </c>
      <c r="J143" s="164">
        <v>7</v>
      </c>
      <c r="K143" s="164"/>
      <c r="L143" s="164"/>
      <c r="M143" s="165">
        <f t="shared" si="1"/>
        <v>1</v>
      </c>
      <c r="N143" s="164">
        <f t="shared" si="2"/>
        <v>2</v>
      </c>
      <c r="O143" s="164">
        <f t="shared" si="3"/>
        <v>4</v>
      </c>
      <c r="P143" s="164"/>
      <c r="Q143" s="164"/>
      <c r="R143" s="164"/>
    </row>
    <row r="144" spans="3:18">
      <c r="C144" s="164">
        <v>1</v>
      </c>
      <c r="D144" s="164">
        <v>2</v>
      </c>
      <c r="E144" s="164"/>
      <c r="F144" s="164">
        <v>5</v>
      </c>
      <c r="G144" s="164">
        <v>2</v>
      </c>
      <c r="H144" s="164">
        <v>5</v>
      </c>
      <c r="I144" s="164">
        <v>4</v>
      </c>
      <c r="J144" s="164">
        <v>10</v>
      </c>
      <c r="K144" s="164"/>
      <c r="L144" s="164"/>
      <c r="M144" s="165">
        <f t="shared" si="1"/>
        <v>1</v>
      </c>
      <c r="N144" s="164">
        <f t="shared" si="2"/>
        <v>2</v>
      </c>
      <c r="O144" s="164">
        <f t="shared" si="3"/>
        <v>4</v>
      </c>
      <c r="P144" s="164"/>
      <c r="Q144" s="164"/>
      <c r="R144" s="164"/>
    </row>
    <row r="145" spans="3:18">
      <c r="C145" s="164">
        <v>1</v>
      </c>
      <c r="D145" s="164">
        <v>2</v>
      </c>
      <c r="E145" s="164"/>
      <c r="F145" s="164">
        <v>5</v>
      </c>
      <c r="G145" s="164">
        <v>2</v>
      </c>
      <c r="H145" s="164">
        <v>5</v>
      </c>
      <c r="I145" s="164">
        <v>6</v>
      </c>
      <c r="J145" s="164">
        <v>7</v>
      </c>
      <c r="K145" s="164"/>
      <c r="L145" s="164"/>
      <c r="M145" s="165">
        <f t="shared" si="1"/>
        <v>1</v>
      </c>
      <c r="N145" s="164">
        <f t="shared" si="2"/>
        <v>2</v>
      </c>
      <c r="O145" s="164">
        <f t="shared" si="3"/>
        <v>4</v>
      </c>
      <c r="P145" s="164"/>
      <c r="Q145" s="164"/>
      <c r="R145" s="164"/>
    </row>
    <row r="146" spans="3:18">
      <c r="C146" s="164">
        <v>1</v>
      </c>
      <c r="D146" s="164">
        <v>2</v>
      </c>
      <c r="E146" s="164"/>
      <c r="F146" s="164">
        <v>5</v>
      </c>
      <c r="G146" s="164">
        <v>2</v>
      </c>
      <c r="H146" s="164">
        <v>5</v>
      </c>
      <c r="I146" s="164">
        <v>6</v>
      </c>
      <c r="J146" s="164">
        <v>10</v>
      </c>
      <c r="K146" s="164"/>
      <c r="L146" s="164"/>
      <c r="M146" s="165">
        <f t="shared" si="1"/>
        <v>1</v>
      </c>
      <c r="N146" s="164">
        <f t="shared" si="2"/>
        <v>2</v>
      </c>
      <c r="O146" s="164">
        <f t="shared" si="3"/>
        <v>4</v>
      </c>
      <c r="P146" s="164"/>
      <c r="Q146" s="164"/>
      <c r="R146" s="164"/>
    </row>
    <row r="147" spans="3:18">
      <c r="C147" s="164">
        <v>1</v>
      </c>
      <c r="D147" s="164">
        <v>2</v>
      </c>
      <c r="E147" s="164"/>
      <c r="F147" s="164">
        <v>5</v>
      </c>
      <c r="G147" s="164">
        <v>2</v>
      </c>
      <c r="H147" s="164">
        <v>5</v>
      </c>
      <c r="I147" s="164">
        <v>8</v>
      </c>
      <c r="J147" s="164">
        <v>7</v>
      </c>
      <c r="K147" s="164"/>
      <c r="L147" s="164"/>
      <c r="M147" s="165">
        <f t="shared" si="1"/>
        <v>1</v>
      </c>
      <c r="N147" s="164">
        <f t="shared" si="2"/>
        <v>2</v>
      </c>
      <c r="O147" s="164">
        <f t="shared" si="3"/>
        <v>4</v>
      </c>
      <c r="P147" s="164"/>
      <c r="Q147" s="164"/>
      <c r="R147" s="164"/>
    </row>
    <row r="148" spans="3:18">
      <c r="C148" s="164">
        <v>1</v>
      </c>
      <c r="D148" s="164">
        <v>2</v>
      </c>
      <c r="E148" s="164"/>
      <c r="F148" s="164">
        <v>5</v>
      </c>
      <c r="G148" s="164">
        <v>2</v>
      </c>
      <c r="H148" s="164">
        <v>5</v>
      </c>
      <c r="I148" s="164">
        <v>8</v>
      </c>
      <c r="J148" s="164">
        <v>10</v>
      </c>
      <c r="K148" s="164"/>
      <c r="L148" s="164"/>
      <c r="M148" s="165">
        <f t="shared" si="1"/>
        <v>1</v>
      </c>
      <c r="N148" s="164">
        <f t="shared" si="2"/>
        <v>2</v>
      </c>
      <c r="O148" s="164">
        <f t="shared" si="3"/>
        <v>5</v>
      </c>
      <c r="P148" s="164"/>
      <c r="Q148" s="164"/>
      <c r="R148" s="164"/>
    </row>
    <row r="149" spans="3:18">
      <c r="C149" s="164">
        <v>1</v>
      </c>
      <c r="D149" s="164">
        <v>2</v>
      </c>
      <c r="E149" s="164"/>
      <c r="F149" s="164">
        <v>5</v>
      </c>
      <c r="G149" s="164">
        <v>2</v>
      </c>
      <c r="H149" s="164">
        <v>5</v>
      </c>
      <c r="I149" s="164">
        <v>10</v>
      </c>
      <c r="J149" s="164">
        <v>7</v>
      </c>
      <c r="K149" s="164"/>
      <c r="L149" s="164"/>
      <c r="M149" s="165">
        <f t="shared" si="1"/>
        <v>1</v>
      </c>
      <c r="N149" s="164">
        <f t="shared" si="2"/>
        <v>2</v>
      </c>
      <c r="O149" s="164">
        <f t="shared" si="3"/>
        <v>5</v>
      </c>
      <c r="P149" s="164"/>
      <c r="Q149" s="164"/>
      <c r="R149" s="164"/>
    </row>
    <row r="150" spans="3:18">
      <c r="C150" s="164">
        <v>1</v>
      </c>
      <c r="D150" s="164">
        <v>2</v>
      </c>
      <c r="E150" s="164"/>
      <c r="F150" s="164">
        <v>5</v>
      </c>
      <c r="G150" s="164">
        <v>2</v>
      </c>
      <c r="H150" s="164">
        <v>5</v>
      </c>
      <c r="I150" s="164">
        <v>10</v>
      </c>
      <c r="J150" s="164">
        <v>10</v>
      </c>
      <c r="K150" s="164"/>
      <c r="L150" s="164"/>
      <c r="M150" s="165">
        <f t="shared" si="1"/>
        <v>1</v>
      </c>
      <c r="N150" s="164">
        <f t="shared" si="2"/>
        <v>2</v>
      </c>
      <c r="O150" s="164">
        <f t="shared" si="3"/>
        <v>5</v>
      </c>
      <c r="P150" s="164"/>
      <c r="Q150" s="164"/>
      <c r="R150" s="164"/>
    </row>
    <row r="151" spans="3:18">
      <c r="C151" s="164">
        <v>1</v>
      </c>
      <c r="D151" s="164">
        <v>2</v>
      </c>
      <c r="E151" s="164"/>
      <c r="F151" s="164">
        <v>7</v>
      </c>
      <c r="G151" s="164">
        <v>2</v>
      </c>
      <c r="H151" s="164">
        <v>10</v>
      </c>
      <c r="I151" s="164">
        <v>4</v>
      </c>
      <c r="J151" s="164">
        <v>7</v>
      </c>
      <c r="K151" s="164"/>
      <c r="L151" s="164"/>
      <c r="M151" s="165">
        <f t="shared" si="1"/>
        <v>1</v>
      </c>
      <c r="N151" s="164">
        <f t="shared" si="2"/>
        <v>2</v>
      </c>
      <c r="O151" s="164">
        <f t="shared" si="3"/>
        <v>5</v>
      </c>
      <c r="P151" s="164"/>
      <c r="Q151" s="164"/>
      <c r="R151" s="164"/>
    </row>
    <row r="152" spans="3:18">
      <c r="C152" s="164">
        <v>1</v>
      </c>
      <c r="D152" s="164">
        <v>2</v>
      </c>
      <c r="E152" s="164"/>
      <c r="F152" s="164">
        <v>7</v>
      </c>
      <c r="G152" s="164">
        <v>2</v>
      </c>
      <c r="H152" s="164">
        <v>10</v>
      </c>
      <c r="I152" s="164">
        <v>4</v>
      </c>
      <c r="J152" s="164">
        <v>10</v>
      </c>
      <c r="K152" s="164"/>
      <c r="L152" s="164"/>
      <c r="M152" s="165">
        <f t="shared" si="1"/>
        <v>1</v>
      </c>
      <c r="N152" s="164">
        <f t="shared" si="2"/>
        <v>2</v>
      </c>
      <c r="O152" s="164">
        <f t="shared" si="3"/>
        <v>5</v>
      </c>
      <c r="P152" s="164"/>
      <c r="Q152" s="164"/>
      <c r="R152" s="164"/>
    </row>
    <row r="153" spans="3:18">
      <c r="C153" s="164">
        <v>1</v>
      </c>
      <c r="D153" s="164">
        <v>2</v>
      </c>
      <c r="E153" s="164"/>
      <c r="F153" s="164">
        <v>7</v>
      </c>
      <c r="G153" s="164">
        <v>2</v>
      </c>
      <c r="H153" s="164">
        <v>10</v>
      </c>
      <c r="I153" s="164">
        <v>6</v>
      </c>
      <c r="J153" s="164">
        <v>7</v>
      </c>
      <c r="K153" s="164"/>
      <c r="L153" s="164"/>
      <c r="M153" s="165">
        <f t="shared" si="1"/>
        <v>1</v>
      </c>
      <c r="N153" s="164">
        <f t="shared" si="2"/>
        <v>2</v>
      </c>
      <c r="O153" s="164">
        <f t="shared" si="3"/>
        <v>5</v>
      </c>
      <c r="P153" s="164"/>
      <c r="Q153" s="164"/>
      <c r="R153" s="164"/>
    </row>
    <row r="154" spans="3:18">
      <c r="C154" s="164">
        <v>1</v>
      </c>
      <c r="D154" s="164">
        <v>2</v>
      </c>
      <c r="E154" s="164"/>
      <c r="F154" s="164">
        <v>7</v>
      </c>
      <c r="G154" s="164">
        <v>2</v>
      </c>
      <c r="H154" s="164">
        <v>10</v>
      </c>
      <c r="I154" s="164">
        <v>6</v>
      </c>
      <c r="J154" s="164">
        <v>10</v>
      </c>
      <c r="K154" s="164"/>
      <c r="L154" s="164"/>
      <c r="M154" s="165">
        <f t="shared" si="1"/>
        <v>1</v>
      </c>
      <c r="N154" s="164">
        <f t="shared" si="2"/>
        <v>2</v>
      </c>
      <c r="O154" s="164">
        <f t="shared" si="3"/>
        <v>5</v>
      </c>
      <c r="P154" s="164"/>
      <c r="Q154" s="164"/>
      <c r="R154" s="164"/>
    </row>
    <row r="155" spans="3:18">
      <c r="C155" s="164">
        <v>1</v>
      </c>
      <c r="D155" s="164">
        <v>2</v>
      </c>
      <c r="E155" s="164"/>
      <c r="F155" s="164">
        <v>7</v>
      </c>
      <c r="G155" s="164">
        <v>2</v>
      </c>
      <c r="H155" s="164">
        <v>10</v>
      </c>
      <c r="I155" s="164">
        <v>8</v>
      </c>
      <c r="J155" s="164">
        <v>7</v>
      </c>
      <c r="K155" s="164"/>
      <c r="L155" s="164"/>
      <c r="M155" s="165">
        <f t="shared" si="1"/>
        <v>1</v>
      </c>
      <c r="N155" s="164">
        <f t="shared" si="2"/>
        <v>2</v>
      </c>
      <c r="O155" s="164">
        <f t="shared" si="3"/>
        <v>5</v>
      </c>
      <c r="P155" s="164"/>
      <c r="Q155" s="164"/>
      <c r="R155" s="164"/>
    </row>
    <row r="156" spans="3:18">
      <c r="C156" s="164">
        <v>1</v>
      </c>
      <c r="D156" s="164">
        <v>2</v>
      </c>
      <c r="E156" s="164"/>
      <c r="F156" s="164">
        <v>7</v>
      </c>
      <c r="G156" s="164">
        <v>2</v>
      </c>
      <c r="H156" s="164">
        <v>10</v>
      </c>
      <c r="I156" s="164">
        <v>8</v>
      </c>
      <c r="J156" s="164">
        <v>10</v>
      </c>
      <c r="K156" s="164"/>
      <c r="L156" s="164"/>
      <c r="M156" s="165">
        <f t="shared" si="1"/>
        <v>1</v>
      </c>
      <c r="N156" s="164">
        <f t="shared" si="2"/>
        <v>2</v>
      </c>
      <c r="O156" s="164">
        <f t="shared" si="3"/>
        <v>6</v>
      </c>
      <c r="P156" s="164"/>
      <c r="Q156" s="164"/>
      <c r="R156" s="164"/>
    </row>
    <row r="157" spans="3:18">
      <c r="C157" s="164">
        <v>1</v>
      </c>
      <c r="D157" s="164">
        <v>2</v>
      </c>
      <c r="E157" s="164"/>
      <c r="F157" s="164">
        <v>7</v>
      </c>
      <c r="G157" s="164">
        <v>2</v>
      </c>
      <c r="H157" s="164">
        <v>10</v>
      </c>
      <c r="I157" s="164">
        <v>10</v>
      </c>
      <c r="J157" s="164">
        <v>7</v>
      </c>
      <c r="K157" s="164"/>
      <c r="L157" s="164"/>
      <c r="M157" s="165">
        <f t="shared" si="1"/>
        <v>1</v>
      </c>
      <c r="N157" s="164">
        <f t="shared" si="2"/>
        <v>2</v>
      </c>
      <c r="O157" s="164">
        <f t="shared" si="3"/>
        <v>6</v>
      </c>
      <c r="P157" s="164"/>
      <c r="Q157" s="164"/>
      <c r="R157" s="164"/>
    </row>
    <row r="158" spans="3:18">
      <c r="C158" s="164">
        <v>1</v>
      </c>
      <c r="D158" s="164">
        <v>2</v>
      </c>
      <c r="E158" s="164"/>
      <c r="F158" s="164">
        <v>7</v>
      </c>
      <c r="G158" s="164">
        <v>2</v>
      </c>
      <c r="H158" s="164">
        <v>10</v>
      </c>
      <c r="I158" s="164">
        <v>10</v>
      </c>
      <c r="J158" s="164">
        <v>10</v>
      </c>
      <c r="K158" s="164"/>
      <c r="L158" s="164"/>
      <c r="M158" s="165">
        <f t="shared" si="1"/>
        <v>1</v>
      </c>
      <c r="N158" s="164">
        <f t="shared" si="2"/>
        <v>2</v>
      </c>
      <c r="O158" s="164">
        <f t="shared" si="3"/>
        <v>6</v>
      </c>
      <c r="P158" s="164"/>
      <c r="Q158" s="164"/>
      <c r="R158" s="164"/>
    </row>
    <row r="159" spans="3:18">
      <c r="C159" s="164">
        <v>1</v>
      </c>
      <c r="D159" s="164">
        <v>2</v>
      </c>
      <c r="E159" s="164"/>
      <c r="F159" s="164">
        <v>5</v>
      </c>
      <c r="G159" s="164">
        <v>2</v>
      </c>
      <c r="H159" s="164">
        <v>5</v>
      </c>
      <c r="I159" s="164">
        <v>4</v>
      </c>
      <c r="J159" s="164">
        <v>7</v>
      </c>
      <c r="K159" s="164"/>
      <c r="L159" s="164"/>
      <c r="M159" s="165">
        <f t="shared" ref="M159:M222" si="4">MIN(C159:L159)</f>
        <v>1</v>
      </c>
      <c r="N159" s="164">
        <f t="shared" si="2"/>
        <v>2</v>
      </c>
      <c r="O159" s="164">
        <f t="shared" si="3"/>
        <v>4</v>
      </c>
      <c r="P159" s="164"/>
      <c r="Q159" s="164"/>
      <c r="R159" s="164"/>
    </row>
    <row r="160" spans="3:18">
      <c r="C160" s="164">
        <v>1</v>
      </c>
      <c r="D160" s="164">
        <v>2</v>
      </c>
      <c r="E160" s="164"/>
      <c r="F160" s="164">
        <v>5</v>
      </c>
      <c r="G160" s="164">
        <v>2</v>
      </c>
      <c r="H160" s="164">
        <v>5</v>
      </c>
      <c r="I160" s="164">
        <v>4</v>
      </c>
      <c r="J160" s="164">
        <v>10</v>
      </c>
      <c r="K160" s="164"/>
      <c r="L160" s="164"/>
      <c r="M160" s="165">
        <f t="shared" si="4"/>
        <v>1</v>
      </c>
      <c r="N160" s="164">
        <f t="shared" ref="N160:N223" si="5">IF(SMALL(C160:J160,2)&gt;M160,M160+1,M160)</f>
        <v>2</v>
      </c>
      <c r="O160" s="164">
        <f t="shared" ref="O160:O223" si="6">ROUND(AVERAGE(C160:J160),0)</f>
        <v>4</v>
      </c>
      <c r="P160" s="164"/>
      <c r="Q160" s="164"/>
      <c r="R160" s="164"/>
    </row>
    <row r="161" spans="3:18">
      <c r="C161" s="164">
        <v>1</v>
      </c>
      <c r="D161" s="164">
        <v>2</v>
      </c>
      <c r="E161" s="164"/>
      <c r="F161" s="164">
        <v>5</v>
      </c>
      <c r="G161" s="164">
        <v>2</v>
      </c>
      <c r="H161" s="164">
        <v>5</v>
      </c>
      <c r="I161" s="164">
        <v>6</v>
      </c>
      <c r="J161" s="164">
        <v>7</v>
      </c>
      <c r="K161" s="164"/>
      <c r="L161" s="164"/>
      <c r="M161" s="165">
        <f t="shared" si="4"/>
        <v>1</v>
      </c>
      <c r="N161" s="164">
        <f t="shared" si="5"/>
        <v>2</v>
      </c>
      <c r="O161" s="164">
        <f t="shared" si="6"/>
        <v>4</v>
      </c>
      <c r="P161" s="164"/>
      <c r="Q161" s="164"/>
      <c r="R161" s="164"/>
    </row>
    <row r="162" spans="3:18">
      <c r="C162" s="164">
        <v>1</v>
      </c>
      <c r="D162" s="164">
        <v>2</v>
      </c>
      <c r="E162" s="164"/>
      <c r="F162" s="164">
        <v>5</v>
      </c>
      <c r="G162" s="164">
        <v>2</v>
      </c>
      <c r="H162" s="164">
        <v>5</v>
      </c>
      <c r="I162" s="164">
        <v>6</v>
      </c>
      <c r="J162" s="164">
        <v>10</v>
      </c>
      <c r="K162" s="164"/>
      <c r="L162" s="164"/>
      <c r="M162" s="165">
        <f t="shared" si="4"/>
        <v>1</v>
      </c>
      <c r="N162" s="164">
        <f t="shared" si="5"/>
        <v>2</v>
      </c>
      <c r="O162" s="164">
        <f t="shared" si="6"/>
        <v>4</v>
      </c>
      <c r="P162" s="164"/>
      <c r="Q162" s="164"/>
      <c r="R162" s="164"/>
    </row>
    <row r="163" spans="3:18">
      <c r="C163" s="164">
        <v>1</v>
      </c>
      <c r="D163" s="164">
        <v>2</v>
      </c>
      <c r="E163" s="164"/>
      <c r="F163" s="164">
        <v>5</v>
      </c>
      <c r="G163" s="164">
        <v>2</v>
      </c>
      <c r="H163" s="164">
        <v>5</v>
      </c>
      <c r="I163" s="164">
        <v>8</v>
      </c>
      <c r="J163" s="164">
        <v>7</v>
      </c>
      <c r="K163" s="164"/>
      <c r="L163" s="164"/>
      <c r="M163" s="165">
        <f t="shared" si="4"/>
        <v>1</v>
      </c>
      <c r="N163" s="164">
        <f t="shared" si="5"/>
        <v>2</v>
      </c>
      <c r="O163" s="164">
        <f t="shared" si="6"/>
        <v>4</v>
      </c>
      <c r="P163" s="164"/>
      <c r="Q163" s="164"/>
      <c r="R163" s="164"/>
    </row>
    <row r="164" spans="3:18">
      <c r="C164" s="164">
        <v>1</v>
      </c>
      <c r="D164" s="164">
        <v>2</v>
      </c>
      <c r="E164" s="164"/>
      <c r="F164" s="164">
        <v>5</v>
      </c>
      <c r="G164" s="164">
        <v>2</v>
      </c>
      <c r="H164" s="164">
        <v>5</v>
      </c>
      <c r="I164" s="164">
        <v>8</v>
      </c>
      <c r="J164" s="164">
        <v>10</v>
      </c>
      <c r="K164" s="164"/>
      <c r="L164" s="164"/>
      <c r="M164" s="165">
        <f t="shared" si="4"/>
        <v>1</v>
      </c>
      <c r="N164" s="164">
        <f t="shared" si="5"/>
        <v>2</v>
      </c>
      <c r="O164" s="164">
        <f t="shared" si="6"/>
        <v>5</v>
      </c>
      <c r="P164" s="164"/>
      <c r="Q164" s="164"/>
      <c r="R164" s="164"/>
    </row>
    <row r="165" spans="3:18">
      <c r="C165" s="164">
        <v>1</v>
      </c>
      <c r="D165" s="164">
        <v>2</v>
      </c>
      <c r="E165" s="164"/>
      <c r="F165" s="164">
        <v>5</v>
      </c>
      <c r="G165" s="164">
        <v>2</v>
      </c>
      <c r="H165" s="164">
        <v>5</v>
      </c>
      <c r="I165" s="164">
        <v>10</v>
      </c>
      <c r="J165" s="164">
        <v>7</v>
      </c>
      <c r="K165" s="164"/>
      <c r="L165" s="164"/>
      <c r="M165" s="165">
        <f t="shared" si="4"/>
        <v>1</v>
      </c>
      <c r="N165" s="164">
        <f t="shared" si="5"/>
        <v>2</v>
      </c>
      <c r="O165" s="164">
        <f t="shared" si="6"/>
        <v>5</v>
      </c>
      <c r="P165" s="164"/>
      <c r="Q165" s="164"/>
      <c r="R165" s="164"/>
    </row>
    <row r="166" spans="3:18">
      <c r="C166" s="164">
        <v>1</v>
      </c>
      <c r="D166" s="164">
        <v>2</v>
      </c>
      <c r="E166" s="164"/>
      <c r="F166" s="164">
        <v>5</v>
      </c>
      <c r="G166" s="164">
        <v>2</v>
      </c>
      <c r="H166" s="164">
        <v>5</v>
      </c>
      <c r="I166" s="164">
        <v>10</v>
      </c>
      <c r="J166" s="164">
        <v>10</v>
      </c>
      <c r="K166" s="164"/>
      <c r="L166" s="164"/>
      <c r="M166" s="165">
        <f t="shared" si="4"/>
        <v>1</v>
      </c>
      <c r="N166" s="164">
        <f t="shared" si="5"/>
        <v>2</v>
      </c>
      <c r="O166" s="164">
        <f t="shared" si="6"/>
        <v>5</v>
      </c>
      <c r="P166" s="164"/>
      <c r="Q166" s="164"/>
      <c r="R166" s="164"/>
    </row>
    <row r="167" spans="3:18">
      <c r="C167" s="164">
        <v>1</v>
      </c>
      <c r="D167" s="164">
        <v>2</v>
      </c>
      <c r="E167" s="164"/>
      <c r="F167" s="164">
        <v>7</v>
      </c>
      <c r="G167" s="164">
        <v>2</v>
      </c>
      <c r="H167" s="164">
        <v>10</v>
      </c>
      <c r="I167" s="164">
        <v>4</v>
      </c>
      <c r="J167" s="164">
        <v>7</v>
      </c>
      <c r="K167" s="164"/>
      <c r="L167" s="164"/>
      <c r="M167" s="165">
        <f t="shared" si="4"/>
        <v>1</v>
      </c>
      <c r="N167" s="164">
        <f t="shared" si="5"/>
        <v>2</v>
      </c>
      <c r="O167" s="164">
        <f t="shared" si="6"/>
        <v>5</v>
      </c>
      <c r="P167" s="164"/>
      <c r="Q167" s="164"/>
      <c r="R167" s="164"/>
    </row>
    <row r="168" spans="3:18">
      <c r="C168" s="164">
        <v>1</v>
      </c>
      <c r="D168" s="164">
        <v>2</v>
      </c>
      <c r="E168" s="164"/>
      <c r="F168" s="164">
        <v>7</v>
      </c>
      <c r="G168" s="164">
        <v>2</v>
      </c>
      <c r="H168" s="164">
        <v>10</v>
      </c>
      <c r="I168" s="164">
        <v>4</v>
      </c>
      <c r="J168" s="164">
        <v>10</v>
      </c>
      <c r="K168" s="164"/>
      <c r="L168" s="164"/>
      <c r="M168" s="165">
        <f t="shared" si="4"/>
        <v>1</v>
      </c>
      <c r="N168" s="164">
        <f t="shared" si="5"/>
        <v>2</v>
      </c>
      <c r="O168" s="164">
        <f t="shared" si="6"/>
        <v>5</v>
      </c>
      <c r="P168" s="164"/>
      <c r="Q168" s="164"/>
      <c r="R168" s="164"/>
    </row>
    <row r="169" spans="3:18">
      <c r="C169" s="164">
        <v>1</v>
      </c>
      <c r="D169" s="164">
        <v>2</v>
      </c>
      <c r="E169" s="164"/>
      <c r="F169" s="164">
        <v>7</v>
      </c>
      <c r="G169" s="164">
        <v>2</v>
      </c>
      <c r="H169" s="164">
        <v>10</v>
      </c>
      <c r="I169" s="164">
        <v>6</v>
      </c>
      <c r="J169" s="164">
        <v>7</v>
      </c>
      <c r="K169" s="164"/>
      <c r="L169" s="164"/>
      <c r="M169" s="165">
        <f t="shared" si="4"/>
        <v>1</v>
      </c>
      <c r="N169" s="164">
        <f t="shared" si="5"/>
        <v>2</v>
      </c>
      <c r="O169" s="164">
        <f t="shared" si="6"/>
        <v>5</v>
      </c>
      <c r="P169" s="164"/>
      <c r="Q169" s="164"/>
      <c r="R169" s="164"/>
    </row>
    <row r="170" spans="3:18">
      <c r="C170" s="164">
        <v>1</v>
      </c>
      <c r="D170" s="164">
        <v>2</v>
      </c>
      <c r="E170" s="164"/>
      <c r="F170" s="164">
        <v>7</v>
      </c>
      <c r="G170" s="164">
        <v>2</v>
      </c>
      <c r="H170" s="164">
        <v>10</v>
      </c>
      <c r="I170" s="164">
        <v>6</v>
      </c>
      <c r="J170" s="164">
        <v>10</v>
      </c>
      <c r="K170" s="164"/>
      <c r="L170" s="164"/>
      <c r="M170" s="165">
        <f t="shared" si="4"/>
        <v>1</v>
      </c>
      <c r="N170" s="164">
        <f t="shared" si="5"/>
        <v>2</v>
      </c>
      <c r="O170" s="164">
        <f t="shared" si="6"/>
        <v>5</v>
      </c>
      <c r="P170" s="164"/>
      <c r="Q170" s="164"/>
      <c r="R170" s="164"/>
    </row>
    <row r="171" spans="3:18">
      <c r="C171" s="164">
        <v>1</v>
      </c>
      <c r="D171" s="164">
        <v>2</v>
      </c>
      <c r="E171" s="164"/>
      <c r="F171" s="164">
        <v>7</v>
      </c>
      <c r="G171" s="164">
        <v>2</v>
      </c>
      <c r="H171" s="164">
        <v>10</v>
      </c>
      <c r="I171" s="164">
        <v>8</v>
      </c>
      <c r="J171" s="164">
        <v>7</v>
      </c>
      <c r="K171" s="164"/>
      <c r="L171" s="164"/>
      <c r="M171" s="165">
        <f t="shared" si="4"/>
        <v>1</v>
      </c>
      <c r="N171" s="164">
        <f t="shared" si="5"/>
        <v>2</v>
      </c>
      <c r="O171" s="164">
        <f t="shared" si="6"/>
        <v>5</v>
      </c>
      <c r="P171" s="164"/>
      <c r="Q171" s="164"/>
      <c r="R171" s="164"/>
    </row>
    <row r="172" spans="3:18">
      <c r="C172" s="164">
        <v>1</v>
      </c>
      <c r="D172" s="164">
        <v>2</v>
      </c>
      <c r="E172" s="164"/>
      <c r="F172" s="164">
        <v>7</v>
      </c>
      <c r="G172" s="164">
        <v>2</v>
      </c>
      <c r="H172" s="164">
        <v>10</v>
      </c>
      <c r="I172" s="164">
        <v>8</v>
      </c>
      <c r="J172" s="164">
        <v>10</v>
      </c>
      <c r="K172" s="164"/>
      <c r="L172" s="164"/>
      <c r="M172" s="165">
        <f t="shared" si="4"/>
        <v>1</v>
      </c>
      <c r="N172" s="164">
        <f t="shared" si="5"/>
        <v>2</v>
      </c>
      <c r="O172" s="164">
        <f t="shared" si="6"/>
        <v>6</v>
      </c>
      <c r="P172" s="164"/>
      <c r="Q172" s="164"/>
      <c r="R172" s="164"/>
    </row>
    <row r="173" spans="3:18">
      <c r="C173" s="164">
        <v>1</v>
      </c>
      <c r="D173" s="164">
        <v>2</v>
      </c>
      <c r="E173" s="164"/>
      <c r="F173" s="164">
        <v>7</v>
      </c>
      <c r="G173" s="164">
        <v>2</v>
      </c>
      <c r="H173" s="164">
        <v>10</v>
      </c>
      <c r="I173" s="164">
        <v>10</v>
      </c>
      <c r="J173" s="164">
        <v>7</v>
      </c>
      <c r="K173" s="164"/>
      <c r="L173" s="164"/>
      <c r="M173" s="165">
        <f t="shared" si="4"/>
        <v>1</v>
      </c>
      <c r="N173" s="164">
        <f t="shared" si="5"/>
        <v>2</v>
      </c>
      <c r="O173" s="164">
        <f t="shared" si="6"/>
        <v>6</v>
      </c>
      <c r="P173" s="164"/>
      <c r="Q173" s="164"/>
      <c r="R173" s="164"/>
    </row>
    <row r="174" spans="3:18">
      <c r="C174" s="164">
        <v>1</v>
      </c>
      <c r="D174" s="164">
        <v>2</v>
      </c>
      <c r="E174" s="164"/>
      <c r="F174" s="164">
        <v>7</v>
      </c>
      <c r="G174" s="164">
        <v>2</v>
      </c>
      <c r="H174" s="164">
        <v>10</v>
      </c>
      <c r="I174" s="164">
        <v>10</v>
      </c>
      <c r="J174" s="164">
        <v>10</v>
      </c>
      <c r="K174" s="164"/>
      <c r="L174" s="164"/>
      <c r="M174" s="165">
        <f t="shared" si="4"/>
        <v>1</v>
      </c>
      <c r="N174" s="164">
        <f t="shared" si="5"/>
        <v>2</v>
      </c>
      <c r="O174" s="164">
        <f t="shared" si="6"/>
        <v>6</v>
      </c>
      <c r="P174" s="164"/>
      <c r="Q174" s="164"/>
      <c r="R174" s="164"/>
    </row>
    <row r="175" spans="3:18">
      <c r="C175" s="164">
        <v>1</v>
      </c>
      <c r="D175" s="164">
        <v>2</v>
      </c>
      <c r="E175" s="164"/>
      <c r="F175" s="164">
        <v>10</v>
      </c>
      <c r="G175" s="164">
        <v>2</v>
      </c>
      <c r="H175" s="164">
        <v>7</v>
      </c>
      <c r="I175" s="164">
        <v>4</v>
      </c>
      <c r="J175" s="164">
        <v>7</v>
      </c>
      <c r="K175" s="164"/>
      <c r="L175" s="164"/>
      <c r="M175" s="165">
        <f t="shared" si="4"/>
        <v>1</v>
      </c>
      <c r="N175" s="164">
        <f t="shared" si="5"/>
        <v>2</v>
      </c>
      <c r="O175" s="164">
        <f t="shared" si="6"/>
        <v>5</v>
      </c>
      <c r="P175" s="164"/>
      <c r="Q175" s="164"/>
      <c r="R175" s="164"/>
    </row>
    <row r="176" spans="3:18">
      <c r="C176" s="164">
        <v>1</v>
      </c>
      <c r="D176" s="164">
        <v>2</v>
      </c>
      <c r="E176" s="164"/>
      <c r="F176" s="164">
        <v>10</v>
      </c>
      <c r="G176" s="164">
        <v>2</v>
      </c>
      <c r="H176" s="164">
        <v>7</v>
      </c>
      <c r="I176" s="164">
        <v>4</v>
      </c>
      <c r="J176" s="164">
        <v>10</v>
      </c>
      <c r="K176" s="164"/>
      <c r="L176" s="164"/>
      <c r="M176" s="165">
        <f t="shared" si="4"/>
        <v>1</v>
      </c>
      <c r="N176" s="164">
        <f t="shared" si="5"/>
        <v>2</v>
      </c>
      <c r="O176" s="164">
        <f t="shared" si="6"/>
        <v>5</v>
      </c>
      <c r="P176" s="164"/>
      <c r="Q176" s="164"/>
      <c r="R176" s="164"/>
    </row>
    <row r="177" spans="3:18">
      <c r="C177" s="164">
        <v>1</v>
      </c>
      <c r="D177" s="164">
        <v>2</v>
      </c>
      <c r="E177" s="164"/>
      <c r="F177" s="164">
        <v>10</v>
      </c>
      <c r="G177" s="164">
        <v>2</v>
      </c>
      <c r="H177" s="164">
        <v>7</v>
      </c>
      <c r="I177" s="164">
        <v>6</v>
      </c>
      <c r="J177" s="164">
        <v>7</v>
      </c>
      <c r="K177" s="164"/>
      <c r="L177" s="164"/>
      <c r="M177" s="165">
        <f t="shared" si="4"/>
        <v>1</v>
      </c>
      <c r="N177" s="164">
        <f t="shared" si="5"/>
        <v>2</v>
      </c>
      <c r="O177" s="164">
        <f t="shared" si="6"/>
        <v>5</v>
      </c>
      <c r="P177" s="164"/>
      <c r="Q177" s="164"/>
      <c r="R177" s="164"/>
    </row>
    <row r="178" spans="3:18">
      <c r="C178" s="164">
        <v>1</v>
      </c>
      <c r="D178" s="164">
        <v>2</v>
      </c>
      <c r="E178" s="164"/>
      <c r="F178" s="164">
        <v>10</v>
      </c>
      <c r="G178" s="164">
        <v>2</v>
      </c>
      <c r="H178" s="164">
        <v>7</v>
      </c>
      <c r="I178" s="164">
        <v>6</v>
      </c>
      <c r="J178" s="164">
        <v>10</v>
      </c>
      <c r="K178" s="164"/>
      <c r="L178" s="164"/>
      <c r="M178" s="165">
        <f t="shared" si="4"/>
        <v>1</v>
      </c>
      <c r="N178" s="164">
        <f t="shared" si="5"/>
        <v>2</v>
      </c>
      <c r="O178" s="164">
        <f t="shared" si="6"/>
        <v>5</v>
      </c>
      <c r="P178" s="164"/>
      <c r="Q178" s="164"/>
      <c r="R178" s="164"/>
    </row>
    <row r="179" spans="3:18">
      <c r="C179" s="164">
        <v>1</v>
      </c>
      <c r="D179" s="164">
        <v>2</v>
      </c>
      <c r="E179" s="164"/>
      <c r="F179" s="164">
        <v>10</v>
      </c>
      <c r="G179" s="164">
        <v>2</v>
      </c>
      <c r="H179" s="164">
        <v>7</v>
      </c>
      <c r="I179" s="164">
        <v>8</v>
      </c>
      <c r="J179" s="164">
        <v>7</v>
      </c>
      <c r="K179" s="164"/>
      <c r="L179" s="164"/>
      <c r="M179" s="165">
        <f t="shared" si="4"/>
        <v>1</v>
      </c>
      <c r="N179" s="164">
        <f t="shared" si="5"/>
        <v>2</v>
      </c>
      <c r="O179" s="164">
        <f t="shared" si="6"/>
        <v>5</v>
      </c>
      <c r="P179" s="164"/>
      <c r="Q179" s="164"/>
      <c r="R179" s="164"/>
    </row>
    <row r="180" spans="3:18">
      <c r="C180" s="164">
        <v>1</v>
      </c>
      <c r="D180" s="164">
        <v>2</v>
      </c>
      <c r="E180" s="164"/>
      <c r="F180" s="164">
        <v>10</v>
      </c>
      <c r="G180" s="164">
        <v>2</v>
      </c>
      <c r="H180" s="164">
        <v>7</v>
      </c>
      <c r="I180" s="164">
        <v>8</v>
      </c>
      <c r="J180" s="164">
        <v>10</v>
      </c>
      <c r="K180" s="164"/>
      <c r="L180" s="164"/>
      <c r="M180" s="165">
        <f t="shared" si="4"/>
        <v>1</v>
      </c>
      <c r="N180" s="164">
        <f t="shared" si="5"/>
        <v>2</v>
      </c>
      <c r="O180" s="164">
        <f t="shared" si="6"/>
        <v>6</v>
      </c>
      <c r="P180" s="164"/>
      <c r="Q180" s="164"/>
      <c r="R180" s="164"/>
    </row>
    <row r="181" spans="3:18">
      <c r="C181" s="164">
        <v>1</v>
      </c>
      <c r="D181" s="164">
        <v>2</v>
      </c>
      <c r="E181" s="164"/>
      <c r="F181" s="164">
        <v>10</v>
      </c>
      <c r="G181" s="164">
        <v>2</v>
      </c>
      <c r="H181" s="164">
        <v>7</v>
      </c>
      <c r="I181" s="164">
        <v>10</v>
      </c>
      <c r="J181" s="164">
        <v>7</v>
      </c>
      <c r="K181" s="164"/>
      <c r="L181" s="164"/>
      <c r="M181" s="165">
        <f t="shared" si="4"/>
        <v>1</v>
      </c>
      <c r="N181" s="164">
        <f t="shared" si="5"/>
        <v>2</v>
      </c>
      <c r="O181" s="164">
        <f t="shared" si="6"/>
        <v>6</v>
      </c>
      <c r="P181" s="164"/>
      <c r="Q181" s="164"/>
      <c r="R181" s="164"/>
    </row>
    <row r="182" spans="3:18">
      <c r="C182" s="164">
        <v>1</v>
      </c>
      <c r="D182" s="164">
        <v>2</v>
      </c>
      <c r="E182" s="164"/>
      <c r="F182" s="164">
        <v>10</v>
      </c>
      <c r="G182" s="164">
        <v>2</v>
      </c>
      <c r="H182" s="164">
        <v>7</v>
      </c>
      <c r="I182" s="164">
        <v>10</v>
      </c>
      <c r="J182" s="164">
        <v>10</v>
      </c>
      <c r="K182" s="164"/>
      <c r="L182" s="164"/>
      <c r="M182" s="165">
        <f t="shared" si="4"/>
        <v>1</v>
      </c>
      <c r="N182" s="164">
        <f t="shared" si="5"/>
        <v>2</v>
      </c>
      <c r="O182" s="164">
        <f t="shared" si="6"/>
        <v>6</v>
      </c>
      <c r="P182" s="164"/>
      <c r="Q182" s="164"/>
      <c r="R182" s="164"/>
    </row>
    <row r="183" spans="3:18">
      <c r="C183" s="164">
        <v>1</v>
      </c>
      <c r="D183" s="164">
        <v>2</v>
      </c>
      <c r="E183" s="164"/>
      <c r="F183" s="164">
        <v>10</v>
      </c>
      <c r="G183" s="164">
        <v>2</v>
      </c>
      <c r="H183" s="164">
        <v>10</v>
      </c>
      <c r="I183" s="164">
        <v>4</v>
      </c>
      <c r="J183" s="164">
        <v>7</v>
      </c>
      <c r="K183" s="164"/>
      <c r="L183" s="164"/>
      <c r="M183" s="165">
        <f t="shared" si="4"/>
        <v>1</v>
      </c>
      <c r="N183" s="164">
        <f t="shared" si="5"/>
        <v>2</v>
      </c>
      <c r="O183" s="164">
        <f t="shared" si="6"/>
        <v>5</v>
      </c>
      <c r="P183" s="164"/>
      <c r="Q183" s="164"/>
      <c r="R183" s="164"/>
    </row>
    <row r="184" spans="3:18">
      <c r="C184" s="164">
        <v>1</v>
      </c>
      <c r="D184" s="164">
        <v>2</v>
      </c>
      <c r="E184" s="164"/>
      <c r="F184" s="164">
        <v>10</v>
      </c>
      <c r="G184" s="164">
        <v>2</v>
      </c>
      <c r="H184" s="164">
        <v>10</v>
      </c>
      <c r="I184" s="164">
        <v>4</v>
      </c>
      <c r="J184" s="164">
        <v>10</v>
      </c>
      <c r="K184" s="164"/>
      <c r="L184" s="164"/>
      <c r="M184" s="165">
        <f t="shared" si="4"/>
        <v>1</v>
      </c>
      <c r="N184" s="164">
        <f t="shared" si="5"/>
        <v>2</v>
      </c>
      <c r="O184" s="164">
        <f t="shared" si="6"/>
        <v>6</v>
      </c>
      <c r="P184" s="164"/>
      <c r="Q184" s="164"/>
      <c r="R184" s="164"/>
    </row>
    <row r="185" spans="3:18">
      <c r="C185" s="164">
        <v>1</v>
      </c>
      <c r="D185" s="164">
        <v>2</v>
      </c>
      <c r="E185" s="164"/>
      <c r="F185" s="164">
        <v>10</v>
      </c>
      <c r="G185" s="164">
        <v>2</v>
      </c>
      <c r="H185" s="164">
        <v>10</v>
      </c>
      <c r="I185" s="164">
        <v>6</v>
      </c>
      <c r="J185" s="164">
        <v>7</v>
      </c>
      <c r="K185" s="164"/>
      <c r="L185" s="164"/>
      <c r="M185" s="165">
        <f t="shared" si="4"/>
        <v>1</v>
      </c>
      <c r="N185" s="164">
        <f t="shared" si="5"/>
        <v>2</v>
      </c>
      <c r="O185" s="164">
        <f t="shared" si="6"/>
        <v>5</v>
      </c>
      <c r="P185" s="164"/>
      <c r="Q185" s="164"/>
      <c r="R185" s="164"/>
    </row>
    <row r="186" spans="3:18">
      <c r="C186" s="164">
        <v>1</v>
      </c>
      <c r="D186" s="164">
        <v>2</v>
      </c>
      <c r="E186" s="164"/>
      <c r="F186" s="164">
        <v>10</v>
      </c>
      <c r="G186" s="164">
        <v>2</v>
      </c>
      <c r="H186" s="164">
        <v>10</v>
      </c>
      <c r="I186" s="164">
        <v>6</v>
      </c>
      <c r="J186" s="164">
        <v>10</v>
      </c>
      <c r="K186" s="164"/>
      <c r="L186" s="164"/>
      <c r="M186" s="165">
        <f t="shared" si="4"/>
        <v>1</v>
      </c>
      <c r="N186" s="164">
        <f t="shared" si="5"/>
        <v>2</v>
      </c>
      <c r="O186" s="164">
        <f t="shared" si="6"/>
        <v>6</v>
      </c>
      <c r="P186" s="164"/>
      <c r="Q186" s="164"/>
      <c r="R186" s="164"/>
    </row>
    <row r="187" spans="3:18">
      <c r="C187" s="164">
        <v>1</v>
      </c>
      <c r="D187" s="164">
        <v>2</v>
      </c>
      <c r="E187" s="164"/>
      <c r="F187" s="164">
        <v>10</v>
      </c>
      <c r="G187" s="164">
        <v>2</v>
      </c>
      <c r="H187" s="164">
        <v>10</v>
      </c>
      <c r="I187" s="164">
        <v>8</v>
      </c>
      <c r="J187" s="164">
        <v>7</v>
      </c>
      <c r="K187" s="164"/>
      <c r="L187" s="164"/>
      <c r="M187" s="165">
        <f t="shared" si="4"/>
        <v>1</v>
      </c>
      <c r="N187" s="164">
        <f t="shared" si="5"/>
        <v>2</v>
      </c>
      <c r="O187" s="164">
        <f t="shared" si="6"/>
        <v>6</v>
      </c>
      <c r="P187" s="164"/>
      <c r="Q187" s="164"/>
      <c r="R187" s="164"/>
    </row>
    <row r="188" spans="3:18">
      <c r="C188" s="164">
        <v>1</v>
      </c>
      <c r="D188" s="164">
        <v>2</v>
      </c>
      <c r="E188" s="164"/>
      <c r="F188" s="164">
        <v>10</v>
      </c>
      <c r="G188" s="164">
        <v>2</v>
      </c>
      <c r="H188" s="164">
        <v>10</v>
      </c>
      <c r="I188" s="164">
        <v>8</v>
      </c>
      <c r="J188" s="164">
        <v>10</v>
      </c>
      <c r="K188" s="164"/>
      <c r="L188" s="164"/>
      <c r="M188" s="165">
        <f t="shared" si="4"/>
        <v>1</v>
      </c>
      <c r="N188" s="164">
        <f t="shared" si="5"/>
        <v>2</v>
      </c>
      <c r="O188" s="164">
        <f t="shared" si="6"/>
        <v>6</v>
      </c>
      <c r="P188" s="164"/>
      <c r="Q188" s="164"/>
      <c r="R188" s="164"/>
    </row>
    <row r="189" spans="3:18">
      <c r="C189" s="164">
        <v>1</v>
      </c>
      <c r="D189" s="164">
        <v>2</v>
      </c>
      <c r="E189" s="164"/>
      <c r="F189" s="164">
        <v>10</v>
      </c>
      <c r="G189" s="164">
        <v>2</v>
      </c>
      <c r="H189" s="164">
        <v>10</v>
      </c>
      <c r="I189" s="164">
        <v>10</v>
      </c>
      <c r="J189" s="164">
        <v>7</v>
      </c>
      <c r="K189" s="164"/>
      <c r="L189" s="164"/>
      <c r="M189" s="165">
        <f t="shared" si="4"/>
        <v>1</v>
      </c>
      <c r="N189" s="164">
        <f t="shared" si="5"/>
        <v>2</v>
      </c>
      <c r="O189" s="164">
        <f t="shared" si="6"/>
        <v>6</v>
      </c>
      <c r="P189" s="164"/>
      <c r="Q189" s="164"/>
      <c r="R189" s="164"/>
    </row>
    <row r="190" spans="3:18">
      <c r="C190" s="164">
        <v>1</v>
      </c>
      <c r="D190" s="164">
        <v>4</v>
      </c>
      <c r="E190" s="164"/>
      <c r="F190" s="164">
        <v>10</v>
      </c>
      <c r="G190" s="164">
        <v>4</v>
      </c>
      <c r="H190" s="164">
        <v>10</v>
      </c>
      <c r="I190" s="164">
        <v>10</v>
      </c>
      <c r="J190" s="164">
        <v>10</v>
      </c>
      <c r="K190" s="164"/>
      <c r="L190" s="164"/>
      <c r="M190" s="165">
        <f t="shared" si="4"/>
        <v>1</v>
      </c>
      <c r="N190" s="164">
        <f t="shared" si="5"/>
        <v>2</v>
      </c>
      <c r="O190" s="164">
        <f t="shared" si="6"/>
        <v>7</v>
      </c>
      <c r="P190" s="164"/>
      <c r="Q190" s="164"/>
      <c r="R190" s="164"/>
    </row>
    <row r="191" spans="3:18">
      <c r="C191" s="164">
        <v>1</v>
      </c>
      <c r="D191" s="164">
        <v>4</v>
      </c>
      <c r="E191" s="164"/>
      <c r="F191" s="164">
        <v>10</v>
      </c>
      <c r="G191" s="164">
        <v>4</v>
      </c>
      <c r="H191" s="164">
        <v>7</v>
      </c>
      <c r="I191" s="164">
        <v>4</v>
      </c>
      <c r="J191" s="164">
        <v>7</v>
      </c>
      <c r="K191" s="164"/>
      <c r="L191" s="164"/>
      <c r="M191" s="165">
        <f t="shared" si="4"/>
        <v>1</v>
      </c>
      <c r="N191" s="164">
        <f t="shared" si="5"/>
        <v>2</v>
      </c>
      <c r="O191" s="164">
        <f t="shared" si="6"/>
        <v>5</v>
      </c>
      <c r="P191" s="164"/>
      <c r="Q191" s="164"/>
      <c r="R191" s="164"/>
    </row>
    <row r="192" spans="3:18">
      <c r="C192" s="164">
        <v>1</v>
      </c>
      <c r="D192" s="164">
        <v>4</v>
      </c>
      <c r="E192" s="164"/>
      <c r="F192" s="164">
        <v>10</v>
      </c>
      <c r="G192" s="164">
        <v>4</v>
      </c>
      <c r="H192" s="164">
        <v>7</v>
      </c>
      <c r="I192" s="164">
        <v>4</v>
      </c>
      <c r="J192" s="164">
        <v>10</v>
      </c>
      <c r="K192" s="164"/>
      <c r="L192" s="164"/>
      <c r="M192" s="165">
        <f t="shared" si="4"/>
        <v>1</v>
      </c>
      <c r="N192" s="164">
        <f t="shared" si="5"/>
        <v>2</v>
      </c>
      <c r="O192" s="164">
        <f t="shared" si="6"/>
        <v>6</v>
      </c>
      <c r="P192" s="164"/>
      <c r="Q192" s="164"/>
      <c r="R192" s="164"/>
    </row>
    <row r="193" spans="3:18">
      <c r="C193" s="164">
        <v>1</v>
      </c>
      <c r="D193" s="164">
        <v>4</v>
      </c>
      <c r="E193" s="164"/>
      <c r="F193" s="164">
        <v>10</v>
      </c>
      <c r="G193" s="164">
        <v>4</v>
      </c>
      <c r="H193" s="164">
        <v>7</v>
      </c>
      <c r="I193" s="164">
        <v>6</v>
      </c>
      <c r="J193" s="164">
        <v>7</v>
      </c>
      <c r="K193" s="164"/>
      <c r="L193" s="164"/>
      <c r="M193" s="165">
        <f t="shared" si="4"/>
        <v>1</v>
      </c>
      <c r="N193" s="164">
        <f t="shared" si="5"/>
        <v>2</v>
      </c>
      <c r="O193" s="164">
        <f t="shared" si="6"/>
        <v>6</v>
      </c>
      <c r="P193" s="164"/>
      <c r="Q193" s="164"/>
      <c r="R193" s="164"/>
    </row>
    <row r="194" spans="3:18">
      <c r="C194" s="164">
        <v>1</v>
      </c>
      <c r="D194" s="164">
        <v>4</v>
      </c>
      <c r="E194" s="164"/>
      <c r="F194" s="164">
        <v>10</v>
      </c>
      <c r="G194" s="164">
        <v>4</v>
      </c>
      <c r="H194" s="164">
        <v>7</v>
      </c>
      <c r="I194" s="164">
        <v>6</v>
      </c>
      <c r="J194" s="164">
        <v>10</v>
      </c>
      <c r="K194" s="164"/>
      <c r="L194" s="164"/>
      <c r="M194" s="165">
        <f t="shared" si="4"/>
        <v>1</v>
      </c>
      <c r="N194" s="164">
        <f t="shared" si="5"/>
        <v>2</v>
      </c>
      <c r="O194" s="164">
        <f t="shared" si="6"/>
        <v>6</v>
      </c>
      <c r="P194" s="164"/>
      <c r="Q194" s="164"/>
      <c r="R194" s="164"/>
    </row>
    <row r="195" spans="3:18">
      <c r="C195" s="164">
        <v>1</v>
      </c>
      <c r="D195" s="164">
        <v>4</v>
      </c>
      <c r="E195" s="164"/>
      <c r="F195" s="164">
        <v>10</v>
      </c>
      <c r="G195" s="164">
        <v>4</v>
      </c>
      <c r="H195" s="164">
        <v>7</v>
      </c>
      <c r="I195" s="164">
        <v>8</v>
      </c>
      <c r="J195" s="164">
        <v>7</v>
      </c>
      <c r="K195" s="164"/>
      <c r="L195" s="164"/>
      <c r="M195" s="165">
        <f t="shared" si="4"/>
        <v>1</v>
      </c>
      <c r="N195" s="164">
        <f t="shared" si="5"/>
        <v>2</v>
      </c>
      <c r="O195" s="164">
        <f t="shared" si="6"/>
        <v>6</v>
      </c>
      <c r="P195" s="164"/>
      <c r="Q195" s="164"/>
      <c r="R195" s="164"/>
    </row>
    <row r="196" spans="3:18">
      <c r="C196" s="164">
        <v>1</v>
      </c>
      <c r="D196" s="164">
        <v>4</v>
      </c>
      <c r="E196" s="164"/>
      <c r="F196" s="164">
        <v>10</v>
      </c>
      <c r="G196" s="164">
        <v>4</v>
      </c>
      <c r="H196" s="164">
        <v>7</v>
      </c>
      <c r="I196" s="164">
        <v>8</v>
      </c>
      <c r="J196" s="164">
        <v>10</v>
      </c>
      <c r="K196" s="164"/>
      <c r="L196" s="164"/>
      <c r="M196" s="165">
        <f t="shared" si="4"/>
        <v>1</v>
      </c>
      <c r="N196" s="164">
        <f t="shared" si="5"/>
        <v>2</v>
      </c>
      <c r="O196" s="164">
        <f t="shared" si="6"/>
        <v>6</v>
      </c>
      <c r="P196" s="164"/>
      <c r="Q196" s="164"/>
      <c r="R196" s="164"/>
    </row>
    <row r="197" spans="3:18">
      <c r="C197" s="164">
        <v>1</v>
      </c>
      <c r="D197" s="164">
        <v>4</v>
      </c>
      <c r="E197" s="164"/>
      <c r="F197" s="164">
        <v>10</v>
      </c>
      <c r="G197" s="164">
        <v>4</v>
      </c>
      <c r="H197" s="164">
        <v>7</v>
      </c>
      <c r="I197" s="164">
        <v>10</v>
      </c>
      <c r="J197" s="164">
        <v>7</v>
      </c>
      <c r="K197" s="164"/>
      <c r="L197" s="164"/>
      <c r="M197" s="165">
        <f t="shared" si="4"/>
        <v>1</v>
      </c>
      <c r="N197" s="164">
        <f t="shared" si="5"/>
        <v>2</v>
      </c>
      <c r="O197" s="164">
        <f t="shared" si="6"/>
        <v>6</v>
      </c>
      <c r="P197" s="164"/>
      <c r="Q197" s="164"/>
      <c r="R197" s="164"/>
    </row>
    <row r="198" spans="3:18">
      <c r="C198" s="164">
        <v>1</v>
      </c>
      <c r="D198" s="164">
        <v>4</v>
      </c>
      <c r="E198" s="164"/>
      <c r="F198" s="164">
        <v>10</v>
      </c>
      <c r="G198" s="164">
        <v>4</v>
      </c>
      <c r="H198" s="164">
        <v>7</v>
      </c>
      <c r="I198" s="164">
        <v>10</v>
      </c>
      <c r="J198" s="164">
        <v>10</v>
      </c>
      <c r="K198" s="164"/>
      <c r="L198" s="164"/>
      <c r="M198" s="165">
        <f t="shared" si="4"/>
        <v>1</v>
      </c>
      <c r="N198" s="164">
        <f t="shared" si="5"/>
        <v>2</v>
      </c>
      <c r="O198" s="164">
        <f t="shared" si="6"/>
        <v>7</v>
      </c>
      <c r="P198" s="164"/>
      <c r="Q198" s="164"/>
      <c r="R198" s="164"/>
    </row>
    <row r="199" spans="3:18">
      <c r="C199" s="164">
        <v>1</v>
      </c>
      <c r="D199" s="164">
        <v>4</v>
      </c>
      <c r="E199" s="164"/>
      <c r="F199" s="164">
        <v>10</v>
      </c>
      <c r="G199" s="164">
        <v>4</v>
      </c>
      <c r="H199" s="164">
        <v>10</v>
      </c>
      <c r="I199" s="164">
        <v>4</v>
      </c>
      <c r="J199" s="164">
        <v>7</v>
      </c>
      <c r="K199" s="164"/>
      <c r="L199" s="164"/>
      <c r="M199" s="165">
        <f t="shared" si="4"/>
        <v>1</v>
      </c>
      <c r="N199" s="164">
        <f t="shared" si="5"/>
        <v>2</v>
      </c>
      <c r="O199" s="164">
        <f t="shared" si="6"/>
        <v>6</v>
      </c>
      <c r="P199" s="164"/>
      <c r="Q199" s="164"/>
      <c r="R199" s="164"/>
    </row>
    <row r="200" spans="3:18">
      <c r="C200" s="164">
        <v>1</v>
      </c>
      <c r="D200" s="164">
        <v>4</v>
      </c>
      <c r="E200" s="164"/>
      <c r="F200" s="164">
        <v>10</v>
      </c>
      <c r="G200" s="164">
        <v>4</v>
      </c>
      <c r="H200" s="164">
        <v>10</v>
      </c>
      <c r="I200" s="164">
        <v>4</v>
      </c>
      <c r="J200" s="164">
        <v>10</v>
      </c>
      <c r="K200" s="164"/>
      <c r="L200" s="164"/>
      <c r="M200" s="165">
        <f t="shared" si="4"/>
        <v>1</v>
      </c>
      <c r="N200" s="164">
        <f t="shared" si="5"/>
        <v>2</v>
      </c>
      <c r="O200" s="164">
        <f t="shared" si="6"/>
        <v>6</v>
      </c>
      <c r="P200" s="164"/>
      <c r="Q200" s="164"/>
      <c r="R200" s="164"/>
    </row>
    <row r="201" spans="3:18">
      <c r="C201" s="164">
        <v>1</v>
      </c>
      <c r="D201" s="164">
        <v>4</v>
      </c>
      <c r="E201" s="164"/>
      <c r="F201" s="164">
        <v>10</v>
      </c>
      <c r="G201" s="164">
        <v>4</v>
      </c>
      <c r="H201" s="164">
        <v>10</v>
      </c>
      <c r="I201" s="164">
        <v>6</v>
      </c>
      <c r="J201" s="164">
        <v>7</v>
      </c>
      <c r="K201" s="164"/>
      <c r="L201" s="164"/>
      <c r="M201" s="165">
        <f t="shared" si="4"/>
        <v>1</v>
      </c>
      <c r="N201" s="164">
        <f t="shared" si="5"/>
        <v>2</v>
      </c>
      <c r="O201" s="164">
        <f t="shared" si="6"/>
        <v>6</v>
      </c>
      <c r="P201" s="164"/>
      <c r="Q201" s="164"/>
      <c r="R201" s="164"/>
    </row>
    <row r="202" spans="3:18">
      <c r="C202" s="164">
        <v>1</v>
      </c>
      <c r="D202" s="164">
        <v>4</v>
      </c>
      <c r="E202" s="164"/>
      <c r="F202" s="164">
        <v>10</v>
      </c>
      <c r="G202" s="164">
        <v>4</v>
      </c>
      <c r="H202" s="164">
        <v>10</v>
      </c>
      <c r="I202" s="164">
        <v>6</v>
      </c>
      <c r="J202" s="164">
        <v>10</v>
      </c>
      <c r="K202" s="164"/>
      <c r="L202" s="164"/>
      <c r="M202" s="165">
        <f t="shared" si="4"/>
        <v>1</v>
      </c>
      <c r="N202" s="164">
        <f t="shared" si="5"/>
        <v>2</v>
      </c>
      <c r="O202" s="164">
        <f t="shared" si="6"/>
        <v>6</v>
      </c>
      <c r="P202" s="164"/>
      <c r="Q202" s="164"/>
      <c r="R202" s="164"/>
    </row>
    <row r="203" spans="3:18">
      <c r="C203" s="164">
        <v>1</v>
      </c>
      <c r="D203" s="164">
        <v>4</v>
      </c>
      <c r="E203" s="164"/>
      <c r="F203" s="164">
        <v>10</v>
      </c>
      <c r="G203" s="164">
        <v>4</v>
      </c>
      <c r="H203" s="164">
        <v>10</v>
      </c>
      <c r="I203" s="164">
        <v>8</v>
      </c>
      <c r="J203" s="164">
        <v>7</v>
      </c>
      <c r="K203" s="164"/>
      <c r="L203" s="164"/>
      <c r="M203" s="165">
        <f t="shared" si="4"/>
        <v>1</v>
      </c>
      <c r="N203" s="164">
        <f t="shared" si="5"/>
        <v>2</v>
      </c>
      <c r="O203" s="164">
        <f t="shared" si="6"/>
        <v>6</v>
      </c>
      <c r="P203" s="164"/>
      <c r="Q203" s="164"/>
      <c r="R203" s="164"/>
    </row>
    <row r="204" spans="3:18">
      <c r="C204" s="164">
        <v>1</v>
      </c>
      <c r="D204" s="164">
        <v>4</v>
      </c>
      <c r="E204" s="164"/>
      <c r="F204" s="164">
        <v>10</v>
      </c>
      <c r="G204" s="164">
        <v>4</v>
      </c>
      <c r="H204" s="164">
        <v>10</v>
      </c>
      <c r="I204" s="164">
        <v>8</v>
      </c>
      <c r="J204" s="164">
        <v>10</v>
      </c>
      <c r="K204" s="164"/>
      <c r="L204" s="164"/>
      <c r="M204" s="165">
        <f t="shared" si="4"/>
        <v>1</v>
      </c>
      <c r="N204" s="164">
        <f t="shared" si="5"/>
        <v>2</v>
      </c>
      <c r="O204" s="164">
        <f t="shared" si="6"/>
        <v>7</v>
      </c>
      <c r="P204" s="164"/>
      <c r="Q204" s="164"/>
      <c r="R204" s="164"/>
    </row>
    <row r="205" spans="3:18">
      <c r="C205" s="164">
        <v>1</v>
      </c>
      <c r="D205" s="164">
        <v>4</v>
      </c>
      <c r="E205" s="164"/>
      <c r="F205" s="164">
        <v>10</v>
      </c>
      <c r="G205" s="164">
        <v>4</v>
      </c>
      <c r="H205" s="164">
        <v>10</v>
      </c>
      <c r="I205" s="164">
        <v>10</v>
      </c>
      <c r="J205" s="164">
        <v>7</v>
      </c>
      <c r="K205" s="164"/>
      <c r="L205" s="164"/>
      <c r="M205" s="165">
        <f t="shared" si="4"/>
        <v>1</v>
      </c>
      <c r="N205" s="164">
        <f t="shared" si="5"/>
        <v>2</v>
      </c>
      <c r="O205" s="164">
        <f t="shared" si="6"/>
        <v>7</v>
      </c>
      <c r="P205" s="164"/>
      <c r="Q205" s="164"/>
      <c r="R205" s="164"/>
    </row>
    <row r="206" spans="3:18">
      <c r="C206" s="164">
        <v>1</v>
      </c>
      <c r="D206" s="164">
        <v>6</v>
      </c>
      <c r="E206" s="164"/>
      <c r="F206" s="164">
        <v>10</v>
      </c>
      <c r="G206" s="164">
        <v>6</v>
      </c>
      <c r="H206" s="164">
        <v>10</v>
      </c>
      <c r="I206" s="164">
        <v>10</v>
      </c>
      <c r="J206" s="164">
        <v>10</v>
      </c>
      <c r="K206" s="164"/>
      <c r="L206" s="164"/>
      <c r="M206" s="165">
        <f t="shared" si="4"/>
        <v>1</v>
      </c>
      <c r="N206" s="164">
        <f t="shared" si="5"/>
        <v>2</v>
      </c>
      <c r="O206" s="164">
        <f t="shared" si="6"/>
        <v>8</v>
      </c>
      <c r="P206" s="164"/>
      <c r="Q206" s="164"/>
      <c r="R206" s="164"/>
    </row>
    <row r="207" spans="3:18">
      <c r="C207" s="164">
        <v>1</v>
      </c>
      <c r="D207" s="164">
        <v>6</v>
      </c>
      <c r="E207" s="164"/>
      <c r="F207" s="164">
        <v>10</v>
      </c>
      <c r="G207" s="164">
        <v>6</v>
      </c>
      <c r="H207" s="164">
        <v>7</v>
      </c>
      <c r="I207" s="164">
        <v>4</v>
      </c>
      <c r="J207" s="164">
        <v>7</v>
      </c>
      <c r="K207" s="164"/>
      <c r="L207" s="164"/>
      <c r="M207" s="165">
        <f t="shared" si="4"/>
        <v>1</v>
      </c>
      <c r="N207" s="164">
        <f t="shared" si="5"/>
        <v>2</v>
      </c>
      <c r="O207" s="164">
        <f t="shared" si="6"/>
        <v>6</v>
      </c>
      <c r="P207" s="164"/>
      <c r="Q207" s="164"/>
      <c r="R207" s="164"/>
    </row>
    <row r="208" spans="3:18">
      <c r="C208" s="164">
        <v>1</v>
      </c>
      <c r="D208" s="164">
        <v>6</v>
      </c>
      <c r="E208" s="164"/>
      <c r="F208" s="164">
        <v>10</v>
      </c>
      <c r="G208" s="164">
        <v>6</v>
      </c>
      <c r="H208" s="164">
        <v>7</v>
      </c>
      <c r="I208" s="164">
        <v>4</v>
      </c>
      <c r="J208" s="164">
        <v>10</v>
      </c>
      <c r="K208" s="164"/>
      <c r="L208" s="164"/>
      <c r="M208" s="165">
        <f t="shared" si="4"/>
        <v>1</v>
      </c>
      <c r="N208" s="164">
        <f t="shared" si="5"/>
        <v>2</v>
      </c>
      <c r="O208" s="164">
        <f t="shared" si="6"/>
        <v>6</v>
      </c>
      <c r="P208" s="164"/>
      <c r="Q208" s="164"/>
      <c r="R208" s="164"/>
    </row>
    <row r="209" spans="3:18">
      <c r="C209" s="164">
        <v>1</v>
      </c>
      <c r="D209" s="164">
        <v>6</v>
      </c>
      <c r="E209" s="164"/>
      <c r="F209" s="164">
        <v>10</v>
      </c>
      <c r="G209" s="164">
        <v>6</v>
      </c>
      <c r="H209" s="164">
        <v>7</v>
      </c>
      <c r="I209" s="164">
        <v>6</v>
      </c>
      <c r="J209" s="164">
        <v>7</v>
      </c>
      <c r="K209" s="164"/>
      <c r="L209" s="164"/>
      <c r="M209" s="165">
        <f t="shared" si="4"/>
        <v>1</v>
      </c>
      <c r="N209" s="164">
        <f t="shared" si="5"/>
        <v>2</v>
      </c>
      <c r="O209" s="164">
        <f t="shared" si="6"/>
        <v>6</v>
      </c>
      <c r="P209" s="164"/>
      <c r="Q209" s="164"/>
      <c r="R209" s="164"/>
    </row>
    <row r="210" spans="3:18">
      <c r="C210" s="164">
        <v>1</v>
      </c>
      <c r="D210" s="164">
        <v>6</v>
      </c>
      <c r="E210" s="164"/>
      <c r="F210" s="164">
        <v>10</v>
      </c>
      <c r="G210" s="164">
        <v>6</v>
      </c>
      <c r="H210" s="164">
        <v>7</v>
      </c>
      <c r="I210" s="164">
        <v>6</v>
      </c>
      <c r="J210" s="164">
        <v>10</v>
      </c>
      <c r="K210" s="164"/>
      <c r="L210" s="164"/>
      <c r="M210" s="165">
        <f t="shared" si="4"/>
        <v>1</v>
      </c>
      <c r="N210" s="164">
        <f t="shared" si="5"/>
        <v>2</v>
      </c>
      <c r="O210" s="164">
        <f t="shared" si="6"/>
        <v>7</v>
      </c>
      <c r="P210" s="164"/>
      <c r="Q210" s="164"/>
      <c r="R210" s="164"/>
    </row>
    <row r="211" spans="3:18">
      <c r="C211" s="164">
        <v>1</v>
      </c>
      <c r="D211" s="164">
        <v>6</v>
      </c>
      <c r="E211" s="164"/>
      <c r="F211" s="164">
        <v>10</v>
      </c>
      <c r="G211" s="164">
        <v>6</v>
      </c>
      <c r="H211" s="164">
        <v>7</v>
      </c>
      <c r="I211" s="164">
        <v>8</v>
      </c>
      <c r="J211" s="164">
        <v>7</v>
      </c>
      <c r="K211" s="164"/>
      <c r="L211" s="164"/>
      <c r="M211" s="165">
        <f t="shared" si="4"/>
        <v>1</v>
      </c>
      <c r="N211" s="164">
        <f t="shared" si="5"/>
        <v>2</v>
      </c>
      <c r="O211" s="164">
        <f t="shared" si="6"/>
        <v>6</v>
      </c>
      <c r="P211" s="164"/>
      <c r="Q211" s="164"/>
      <c r="R211" s="164"/>
    </row>
    <row r="212" spans="3:18">
      <c r="C212" s="164">
        <v>1</v>
      </c>
      <c r="D212" s="164">
        <v>6</v>
      </c>
      <c r="E212" s="164"/>
      <c r="F212" s="164">
        <v>10</v>
      </c>
      <c r="G212" s="164">
        <v>6</v>
      </c>
      <c r="H212" s="164">
        <v>7</v>
      </c>
      <c r="I212" s="164">
        <v>8</v>
      </c>
      <c r="J212" s="164">
        <v>10</v>
      </c>
      <c r="K212" s="164"/>
      <c r="L212" s="164"/>
      <c r="M212" s="165">
        <f t="shared" si="4"/>
        <v>1</v>
      </c>
      <c r="N212" s="164">
        <f t="shared" si="5"/>
        <v>2</v>
      </c>
      <c r="O212" s="164">
        <f t="shared" si="6"/>
        <v>7</v>
      </c>
      <c r="P212" s="164"/>
      <c r="Q212" s="164"/>
      <c r="R212" s="164"/>
    </row>
    <row r="213" spans="3:18">
      <c r="C213" s="164">
        <v>1</v>
      </c>
      <c r="D213" s="164">
        <v>6</v>
      </c>
      <c r="E213" s="164"/>
      <c r="F213" s="164">
        <v>10</v>
      </c>
      <c r="G213" s="164">
        <v>6</v>
      </c>
      <c r="H213" s="164">
        <v>7</v>
      </c>
      <c r="I213" s="164">
        <v>10</v>
      </c>
      <c r="J213" s="164">
        <v>7</v>
      </c>
      <c r="K213" s="164"/>
      <c r="L213" s="164"/>
      <c r="M213" s="165">
        <f t="shared" si="4"/>
        <v>1</v>
      </c>
      <c r="N213" s="164">
        <f t="shared" si="5"/>
        <v>2</v>
      </c>
      <c r="O213" s="164">
        <f t="shared" si="6"/>
        <v>7</v>
      </c>
      <c r="P213" s="164"/>
      <c r="Q213" s="164"/>
      <c r="R213" s="164"/>
    </row>
    <row r="214" spans="3:18">
      <c r="C214" s="164">
        <v>1</v>
      </c>
      <c r="D214" s="164">
        <v>6</v>
      </c>
      <c r="E214" s="164"/>
      <c r="F214" s="164">
        <v>10</v>
      </c>
      <c r="G214" s="164">
        <v>6</v>
      </c>
      <c r="H214" s="164">
        <v>7</v>
      </c>
      <c r="I214" s="164">
        <v>10</v>
      </c>
      <c r="J214" s="164">
        <v>10</v>
      </c>
      <c r="K214" s="164"/>
      <c r="L214" s="164"/>
      <c r="M214" s="165">
        <f t="shared" si="4"/>
        <v>1</v>
      </c>
      <c r="N214" s="164">
        <f t="shared" si="5"/>
        <v>2</v>
      </c>
      <c r="O214" s="164">
        <f t="shared" si="6"/>
        <v>7</v>
      </c>
      <c r="P214" s="164"/>
      <c r="Q214" s="164"/>
      <c r="R214" s="164"/>
    </row>
    <row r="215" spans="3:18">
      <c r="C215" s="164">
        <v>1</v>
      </c>
      <c r="D215" s="164">
        <v>6</v>
      </c>
      <c r="E215" s="164"/>
      <c r="F215" s="164">
        <v>10</v>
      </c>
      <c r="G215" s="164">
        <v>6</v>
      </c>
      <c r="H215" s="164">
        <v>10</v>
      </c>
      <c r="I215" s="164">
        <v>4</v>
      </c>
      <c r="J215" s="164">
        <v>7</v>
      </c>
      <c r="K215" s="164"/>
      <c r="L215" s="164"/>
      <c r="M215" s="165">
        <f t="shared" si="4"/>
        <v>1</v>
      </c>
      <c r="N215" s="164">
        <f t="shared" si="5"/>
        <v>2</v>
      </c>
      <c r="O215" s="164">
        <f t="shared" si="6"/>
        <v>6</v>
      </c>
      <c r="P215" s="164"/>
      <c r="Q215" s="164"/>
      <c r="R215" s="164"/>
    </row>
    <row r="216" spans="3:18">
      <c r="C216" s="164">
        <v>1</v>
      </c>
      <c r="D216" s="164">
        <v>6</v>
      </c>
      <c r="E216" s="164"/>
      <c r="F216" s="164">
        <v>10</v>
      </c>
      <c r="G216" s="164">
        <v>6</v>
      </c>
      <c r="H216" s="164">
        <v>10</v>
      </c>
      <c r="I216" s="164">
        <v>4</v>
      </c>
      <c r="J216" s="164">
        <v>10</v>
      </c>
      <c r="K216" s="164"/>
      <c r="L216" s="164"/>
      <c r="M216" s="165">
        <f t="shared" si="4"/>
        <v>1</v>
      </c>
      <c r="N216" s="164">
        <f t="shared" si="5"/>
        <v>2</v>
      </c>
      <c r="O216" s="164">
        <f t="shared" si="6"/>
        <v>7</v>
      </c>
      <c r="P216" s="164"/>
      <c r="Q216" s="164"/>
      <c r="R216" s="164"/>
    </row>
    <row r="217" spans="3:18">
      <c r="C217" s="164">
        <v>1</v>
      </c>
      <c r="D217" s="164">
        <v>6</v>
      </c>
      <c r="E217" s="164"/>
      <c r="F217" s="164">
        <v>10</v>
      </c>
      <c r="G217" s="164">
        <v>6</v>
      </c>
      <c r="H217" s="164">
        <v>10</v>
      </c>
      <c r="I217" s="164">
        <v>6</v>
      </c>
      <c r="J217" s="164">
        <v>7</v>
      </c>
      <c r="K217" s="164"/>
      <c r="L217" s="164"/>
      <c r="M217" s="165">
        <f t="shared" si="4"/>
        <v>1</v>
      </c>
      <c r="N217" s="164">
        <f t="shared" si="5"/>
        <v>2</v>
      </c>
      <c r="O217" s="164">
        <f t="shared" si="6"/>
        <v>7</v>
      </c>
      <c r="P217" s="164"/>
      <c r="Q217" s="164"/>
      <c r="R217" s="164"/>
    </row>
    <row r="218" spans="3:18">
      <c r="C218" s="164">
        <v>1</v>
      </c>
      <c r="D218" s="164">
        <v>6</v>
      </c>
      <c r="E218" s="164"/>
      <c r="F218" s="164">
        <v>10</v>
      </c>
      <c r="G218" s="164">
        <v>6</v>
      </c>
      <c r="H218" s="164">
        <v>10</v>
      </c>
      <c r="I218" s="164">
        <v>6</v>
      </c>
      <c r="J218" s="164">
        <v>10</v>
      </c>
      <c r="K218" s="164"/>
      <c r="L218" s="164"/>
      <c r="M218" s="165">
        <f t="shared" si="4"/>
        <v>1</v>
      </c>
      <c r="N218" s="164">
        <f t="shared" si="5"/>
        <v>2</v>
      </c>
      <c r="O218" s="164">
        <f t="shared" si="6"/>
        <v>7</v>
      </c>
      <c r="P218" s="164"/>
      <c r="Q218" s="164"/>
      <c r="R218" s="164"/>
    </row>
    <row r="219" spans="3:18">
      <c r="C219" s="164">
        <v>1</v>
      </c>
      <c r="D219" s="164">
        <v>6</v>
      </c>
      <c r="E219" s="164"/>
      <c r="F219" s="164">
        <v>10</v>
      </c>
      <c r="G219" s="164">
        <v>6</v>
      </c>
      <c r="H219" s="164">
        <v>10</v>
      </c>
      <c r="I219" s="164">
        <v>8</v>
      </c>
      <c r="J219" s="164">
        <v>7</v>
      </c>
      <c r="K219" s="164"/>
      <c r="L219" s="164"/>
      <c r="M219" s="165">
        <f t="shared" si="4"/>
        <v>1</v>
      </c>
      <c r="N219" s="164">
        <f t="shared" si="5"/>
        <v>2</v>
      </c>
      <c r="O219" s="164">
        <f t="shared" si="6"/>
        <v>7</v>
      </c>
      <c r="P219" s="164"/>
      <c r="Q219" s="164"/>
      <c r="R219" s="164"/>
    </row>
    <row r="220" spans="3:18">
      <c r="C220" s="164">
        <v>1</v>
      </c>
      <c r="D220" s="164">
        <v>6</v>
      </c>
      <c r="E220" s="164"/>
      <c r="F220" s="164">
        <v>10</v>
      </c>
      <c r="G220" s="164">
        <v>6</v>
      </c>
      <c r="H220" s="164">
        <v>10</v>
      </c>
      <c r="I220" s="164">
        <v>8</v>
      </c>
      <c r="J220" s="164">
        <v>10</v>
      </c>
      <c r="K220" s="164"/>
      <c r="L220" s="164"/>
      <c r="M220" s="165">
        <f t="shared" si="4"/>
        <v>1</v>
      </c>
      <c r="N220" s="164">
        <f t="shared" si="5"/>
        <v>2</v>
      </c>
      <c r="O220" s="164">
        <f t="shared" si="6"/>
        <v>7</v>
      </c>
      <c r="P220" s="164"/>
      <c r="Q220" s="164"/>
      <c r="R220" s="164"/>
    </row>
    <row r="221" spans="3:18">
      <c r="C221" s="164">
        <v>1</v>
      </c>
      <c r="D221" s="164">
        <v>6</v>
      </c>
      <c r="E221" s="164"/>
      <c r="F221" s="164">
        <v>10</v>
      </c>
      <c r="G221" s="164">
        <v>6</v>
      </c>
      <c r="H221" s="164">
        <v>10</v>
      </c>
      <c r="I221" s="164">
        <v>10</v>
      </c>
      <c r="J221" s="164">
        <v>7</v>
      </c>
      <c r="K221" s="164"/>
      <c r="L221" s="164"/>
      <c r="M221" s="165">
        <f t="shared" si="4"/>
        <v>1</v>
      </c>
      <c r="N221" s="164">
        <f t="shared" si="5"/>
        <v>2</v>
      </c>
      <c r="O221" s="164">
        <f t="shared" si="6"/>
        <v>7</v>
      </c>
      <c r="P221" s="164"/>
      <c r="Q221" s="164"/>
      <c r="R221" s="164"/>
    </row>
    <row r="222" spans="3:18">
      <c r="C222" s="164">
        <v>1</v>
      </c>
      <c r="D222" s="164">
        <v>2</v>
      </c>
      <c r="E222" s="164"/>
      <c r="F222" s="164">
        <v>10</v>
      </c>
      <c r="G222" s="164">
        <v>2</v>
      </c>
      <c r="H222" s="164">
        <v>10</v>
      </c>
      <c r="I222" s="164">
        <v>10</v>
      </c>
      <c r="J222" s="164">
        <v>10</v>
      </c>
      <c r="K222" s="164"/>
      <c r="L222" s="164"/>
      <c r="M222" s="165">
        <f t="shared" si="4"/>
        <v>1</v>
      </c>
      <c r="N222" s="164">
        <f t="shared" si="5"/>
        <v>2</v>
      </c>
      <c r="O222" s="164">
        <f t="shared" si="6"/>
        <v>6</v>
      </c>
      <c r="P222" s="164"/>
      <c r="Q222" s="164"/>
      <c r="R222" s="164"/>
    </row>
    <row r="223" spans="3:18">
      <c r="C223" s="164">
        <v>1</v>
      </c>
      <c r="D223" s="164">
        <v>2</v>
      </c>
      <c r="E223" s="164"/>
      <c r="F223" s="164">
        <v>10</v>
      </c>
      <c r="G223" s="164">
        <v>2</v>
      </c>
      <c r="H223" s="164">
        <v>7</v>
      </c>
      <c r="I223" s="164">
        <v>4</v>
      </c>
      <c r="J223" s="164">
        <v>7</v>
      </c>
      <c r="K223" s="164"/>
      <c r="L223" s="164"/>
      <c r="M223" s="165">
        <f t="shared" ref="M223:M286" si="7">MIN(C223:L223)</f>
        <v>1</v>
      </c>
      <c r="N223" s="164">
        <f t="shared" si="5"/>
        <v>2</v>
      </c>
      <c r="O223" s="164">
        <f t="shared" si="6"/>
        <v>5</v>
      </c>
      <c r="P223" s="164"/>
      <c r="Q223" s="164"/>
      <c r="R223" s="164"/>
    </row>
    <row r="224" spans="3:18">
      <c r="C224" s="164">
        <v>1</v>
      </c>
      <c r="D224" s="164">
        <v>2</v>
      </c>
      <c r="E224" s="164"/>
      <c r="F224" s="164">
        <v>10</v>
      </c>
      <c r="G224" s="164">
        <v>2</v>
      </c>
      <c r="H224" s="164">
        <v>7</v>
      </c>
      <c r="I224" s="164">
        <v>4</v>
      </c>
      <c r="J224" s="164">
        <v>10</v>
      </c>
      <c r="K224" s="164"/>
      <c r="L224" s="164"/>
      <c r="M224" s="165">
        <f t="shared" si="7"/>
        <v>1</v>
      </c>
      <c r="N224" s="164">
        <f t="shared" ref="N224:N287" si="8">IF(SMALL(C224:J224,2)&gt;M224,M224+1,M224)</f>
        <v>2</v>
      </c>
      <c r="O224" s="164">
        <f t="shared" ref="O224:O287" si="9">ROUND(AVERAGE(C224:J224),0)</f>
        <v>5</v>
      </c>
      <c r="P224" s="164"/>
      <c r="Q224" s="164"/>
      <c r="R224" s="164"/>
    </row>
    <row r="225" spans="3:18">
      <c r="C225" s="164">
        <v>1</v>
      </c>
      <c r="D225" s="164">
        <v>2</v>
      </c>
      <c r="E225" s="164"/>
      <c r="F225" s="164">
        <v>10</v>
      </c>
      <c r="G225" s="164">
        <v>2</v>
      </c>
      <c r="H225" s="164">
        <v>7</v>
      </c>
      <c r="I225" s="164">
        <v>6</v>
      </c>
      <c r="J225" s="164">
        <v>7</v>
      </c>
      <c r="K225" s="164"/>
      <c r="L225" s="164"/>
      <c r="M225" s="165">
        <f t="shared" si="7"/>
        <v>1</v>
      </c>
      <c r="N225" s="164">
        <f t="shared" si="8"/>
        <v>2</v>
      </c>
      <c r="O225" s="164">
        <f t="shared" si="9"/>
        <v>5</v>
      </c>
      <c r="P225" s="164"/>
      <c r="Q225" s="164"/>
      <c r="R225" s="164"/>
    </row>
    <row r="226" spans="3:18">
      <c r="C226" s="164">
        <v>1</v>
      </c>
      <c r="D226" s="164">
        <v>2</v>
      </c>
      <c r="E226" s="164"/>
      <c r="F226" s="164">
        <v>10</v>
      </c>
      <c r="G226" s="164">
        <v>2</v>
      </c>
      <c r="H226" s="164">
        <v>7</v>
      </c>
      <c r="I226" s="164">
        <v>6</v>
      </c>
      <c r="J226" s="164">
        <v>10</v>
      </c>
      <c r="K226" s="164"/>
      <c r="L226" s="164"/>
      <c r="M226" s="165">
        <f t="shared" si="7"/>
        <v>1</v>
      </c>
      <c r="N226" s="164">
        <f t="shared" si="8"/>
        <v>2</v>
      </c>
      <c r="O226" s="164">
        <f t="shared" si="9"/>
        <v>5</v>
      </c>
      <c r="P226" s="164"/>
      <c r="Q226" s="164"/>
      <c r="R226" s="164"/>
    </row>
    <row r="227" spans="3:18">
      <c r="C227" s="164">
        <v>1</v>
      </c>
      <c r="D227" s="164">
        <v>2</v>
      </c>
      <c r="E227" s="164"/>
      <c r="F227" s="164">
        <v>10</v>
      </c>
      <c r="G227" s="164">
        <v>2</v>
      </c>
      <c r="H227" s="164">
        <v>7</v>
      </c>
      <c r="I227" s="164">
        <v>8</v>
      </c>
      <c r="J227" s="164">
        <v>7</v>
      </c>
      <c r="K227" s="164"/>
      <c r="L227" s="164"/>
      <c r="M227" s="165">
        <f t="shared" si="7"/>
        <v>1</v>
      </c>
      <c r="N227" s="164">
        <f t="shared" si="8"/>
        <v>2</v>
      </c>
      <c r="O227" s="164">
        <f t="shared" si="9"/>
        <v>5</v>
      </c>
      <c r="P227" s="164"/>
      <c r="Q227" s="164"/>
      <c r="R227" s="164"/>
    </row>
    <row r="228" spans="3:18">
      <c r="C228" s="164">
        <v>1</v>
      </c>
      <c r="D228" s="164">
        <v>2</v>
      </c>
      <c r="E228" s="164"/>
      <c r="F228" s="164">
        <v>10</v>
      </c>
      <c r="G228" s="164">
        <v>2</v>
      </c>
      <c r="H228" s="164">
        <v>7</v>
      </c>
      <c r="I228" s="164">
        <v>8</v>
      </c>
      <c r="J228" s="164">
        <v>10</v>
      </c>
      <c r="K228" s="164"/>
      <c r="L228" s="164"/>
      <c r="M228" s="165">
        <f t="shared" si="7"/>
        <v>1</v>
      </c>
      <c r="N228" s="164">
        <f t="shared" si="8"/>
        <v>2</v>
      </c>
      <c r="O228" s="164">
        <f t="shared" si="9"/>
        <v>6</v>
      </c>
      <c r="P228" s="164"/>
      <c r="Q228" s="164"/>
      <c r="R228" s="164"/>
    </row>
    <row r="229" spans="3:18">
      <c r="C229" s="164">
        <v>1</v>
      </c>
      <c r="D229" s="164">
        <v>2</v>
      </c>
      <c r="E229" s="164"/>
      <c r="F229" s="164">
        <v>10</v>
      </c>
      <c r="G229" s="164">
        <v>2</v>
      </c>
      <c r="H229" s="164">
        <v>7</v>
      </c>
      <c r="I229" s="164">
        <v>10</v>
      </c>
      <c r="J229" s="164">
        <v>7</v>
      </c>
      <c r="K229" s="164"/>
      <c r="L229" s="164"/>
      <c r="M229" s="165">
        <f t="shared" si="7"/>
        <v>1</v>
      </c>
      <c r="N229" s="164">
        <f t="shared" si="8"/>
        <v>2</v>
      </c>
      <c r="O229" s="164">
        <f t="shared" si="9"/>
        <v>6</v>
      </c>
      <c r="P229" s="164"/>
      <c r="Q229" s="164"/>
      <c r="R229" s="164"/>
    </row>
    <row r="230" spans="3:18">
      <c r="C230" s="164">
        <v>1</v>
      </c>
      <c r="D230" s="164">
        <v>2</v>
      </c>
      <c r="E230" s="164"/>
      <c r="F230" s="164">
        <v>10</v>
      </c>
      <c r="G230" s="164">
        <v>2</v>
      </c>
      <c r="H230" s="164">
        <v>7</v>
      </c>
      <c r="I230" s="164">
        <v>10</v>
      </c>
      <c r="J230" s="164">
        <v>10</v>
      </c>
      <c r="K230" s="164"/>
      <c r="L230" s="164"/>
      <c r="M230" s="165">
        <f t="shared" si="7"/>
        <v>1</v>
      </c>
      <c r="N230" s="164">
        <f t="shared" si="8"/>
        <v>2</v>
      </c>
      <c r="O230" s="164">
        <f t="shared" si="9"/>
        <v>6</v>
      </c>
      <c r="P230" s="164"/>
      <c r="Q230" s="164"/>
      <c r="R230" s="164"/>
    </row>
    <row r="231" spans="3:18">
      <c r="C231" s="164">
        <v>1</v>
      </c>
      <c r="D231" s="164">
        <v>2</v>
      </c>
      <c r="E231" s="164"/>
      <c r="F231" s="164">
        <v>10</v>
      </c>
      <c r="G231" s="164">
        <v>2</v>
      </c>
      <c r="H231" s="164">
        <v>10</v>
      </c>
      <c r="I231" s="164">
        <v>4</v>
      </c>
      <c r="J231" s="164">
        <v>7</v>
      </c>
      <c r="K231" s="164"/>
      <c r="L231" s="164"/>
      <c r="M231" s="165">
        <f t="shared" si="7"/>
        <v>1</v>
      </c>
      <c r="N231" s="164">
        <f t="shared" si="8"/>
        <v>2</v>
      </c>
      <c r="O231" s="164">
        <f t="shared" si="9"/>
        <v>5</v>
      </c>
      <c r="P231" s="164"/>
      <c r="Q231" s="164"/>
      <c r="R231" s="164"/>
    </row>
    <row r="232" spans="3:18">
      <c r="C232" s="164">
        <v>1</v>
      </c>
      <c r="D232" s="164">
        <v>2</v>
      </c>
      <c r="E232" s="164"/>
      <c r="F232" s="164">
        <v>10</v>
      </c>
      <c r="G232" s="164">
        <v>2</v>
      </c>
      <c r="H232" s="164">
        <v>10</v>
      </c>
      <c r="I232" s="164">
        <v>4</v>
      </c>
      <c r="J232" s="164">
        <v>10</v>
      </c>
      <c r="K232" s="164"/>
      <c r="L232" s="164"/>
      <c r="M232" s="165">
        <f t="shared" si="7"/>
        <v>1</v>
      </c>
      <c r="N232" s="164">
        <f t="shared" si="8"/>
        <v>2</v>
      </c>
      <c r="O232" s="164">
        <f t="shared" si="9"/>
        <v>6</v>
      </c>
      <c r="P232" s="164"/>
      <c r="Q232" s="164"/>
      <c r="R232" s="164"/>
    </row>
    <row r="233" spans="3:18">
      <c r="C233" s="164">
        <v>1</v>
      </c>
      <c r="D233" s="164">
        <v>2</v>
      </c>
      <c r="E233" s="164"/>
      <c r="F233" s="164">
        <v>10</v>
      </c>
      <c r="G233" s="164">
        <v>2</v>
      </c>
      <c r="H233" s="164">
        <v>10</v>
      </c>
      <c r="I233" s="164">
        <v>6</v>
      </c>
      <c r="J233" s="164">
        <v>7</v>
      </c>
      <c r="K233" s="164"/>
      <c r="L233" s="164"/>
      <c r="M233" s="165">
        <f t="shared" si="7"/>
        <v>1</v>
      </c>
      <c r="N233" s="164">
        <f t="shared" si="8"/>
        <v>2</v>
      </c>
      <c r="O233" s="164">
        <f t="shared" si="9"/>
        <v>5</v>
      </c>
      <c r="P233" s="164"/>
      <c r="Q233" s="164"/>
      <c r="R233" s="164"/>
    </row>
    <row r="234" spans="3:18">
      <c r="C234" s="164">
        <v>1</v>
      </c>
      <c r="D234" s="164">
        <v>2</v>
      </c>
      <c r="E234" s="164"/>
      <c r="F234" s="164">
        <v>10</v>
      </c>
      <c r="G234" s="164">
        <v>2</v>
      </c>
      <c r="H234" s="164">
        <v>10</v>
      </c>
      <c r="I234" s="164">
        <v>6</v>
      </c>
      <c r="J234" s="164">
        <v>10</v>
      </c>
      <c r="K234" s="164"/>
      <c r="L234" s="164"/>
      <c r="M234" s="165">
        <f t="shared" si="7"/>
        <v>1</v>
      </c>
      <c r="N234" s="164">
        <f t="shared" si="8"/>
        <v>2</v>
      </c>
      <c r="O234" s="164">
        <f t="shared" si="9"/>
        <v>6</v>
      </c>
      <c r="P234" s="164"/>
      <c r="Q234" s="164"/>
      <c r="R234" s="164"/>
    </row>
    <row r="235" spans="3:18">
      <c r="C235" s="164">
        <v>1</v>
      </c>
      <c r="D235" s="164">
        <v>2</v>
      </c>
      <c r="E235" s="164"/>
      <c r="F235" s="164">
        <v>10</v>
      </c>
      <c r="G235" s="164">
        <v>2</v>
      </c>
      <c r="H235" s="164">
        <v>10</v>
      </c>
      <c r="I235" s="164">
        <v>8</v>
      </c>
      <c r="J235" s="164">
        <v>7</v>
      </c>
      <c r="K235" s="164"/>
      <c r="L235" s="164"/>
      <c r="M235" s="165">
        <f t="shared" si="7"/>
        <v>1</v>
      </c>
      <c r="N235" s="164">
        <f t="shared" si="8"/>
        <v>2</v>
      </c>
      <c r="O235" s="164">
        <f t="shared" si="9"/>
        <v>6</v>
      </c>
      <c r="P235" s="164"/>
      <c r="Q235" s="164"/>
      <c r="R235" s="164"/>
    </row>
    <row r="236" spans="3:18">
      <c r="C236" s="164">
        <v>1</v>
      </c>
      <c r="D236" s="164">
        <v>2</v>
      </c>
      <c r="E236" s="164"/>
      <c r="F236" s="164">
        <v>10</v>
      </c>
      <c r="G236" s="164">
        <v>2</v>
      </c>
      <c r="H236" s="164">
        <v>10</v>
      </c>
      <c r="I236" s="164">
        <v>8</v>
      </c>
      <c r="J236" s="164">
        <v>10</v>
      </c>
      <c r="K236" s="164"/>
      <c r="L236" s="164"/>
      <c r="M236" s="165">
        <f t="shared" si="7"/>
        <v>1</v>
      </c>
      <c r="N236" s="164">
        <f t="shared" si="8"/>
        <v>2</v>
      </c>
      <c r="O236" s="164">
        <f t="shared" si="9"/>
        <v>6</v>
      </c>
      <c r="P236" s="164"/>
      <c r="Q236" s="164"/>
      <c r="R236" s="164"/>
    </row>
    <row r="237" spans="3:18">
      <c r="C237" s="164">
        <v>1</v>
      </c>
      <c r="D237" s="164">
        <v>2</v>
      </c>
      <c r="E237" s="164"/>
      <c r="F237" s="164">
        <v>10</v>
      </c>
      <c r="G237" s="164">
        <v>2</v>
      </c>
      <c r="H237" s="164">
        <v>10</v>
      </c>
      <c r="I237" s="164">
        <v>10</v>
      </c>
      <c r="J237" s="164">
        <v>7</v>
      </c>
      <c r="K237" s="164"/>
      <c r="L237" s="164"/>
      <c r="M237" s="165">
        <f t="shared" si="7"/>
        <v>1</v>
      </c>
      <c r="N237" s="164">
        <f t="shared" si="8"/>
        <v>2</v>
      </c>
      <c r="O237" s="164">
        <f t="shared" si="9"/>
        <v>6</v>
      </c>
      <c r="P237" s="164"/>
      <c r="Q237" s="164"/>
      <c r="R237" s="164"/>
    </row>
    <row r="238" spans="3:18">
      <c r="C238" s="164">
        <v>1</v>
      </c>
      <c r="D238" s="164">
        <v>2</v>
      </c>
      <c r="E238" s="164"/>
      <c r="F238" s="164">
        <v>10</v>
      </c>
      <c r="G238" s="164">
        <v>2</v>
      </c>
      <c r="H238" s="164">
        <v>10</v>
      </c>
      <c r="I238" s="164">
        <v>10</v>
      </c>
      <c r="J238" s="164">
        <v>10</v>
      </c>
      <c r="K238" s="164"/>
      <c r="L238" s="164"/>
      <c r="M238" s="165">
        <f t="shared" si="7"/>
        <v>1</v>
      </c>
      <c r="N238" s="164">
        <f t="shared" si="8"/>
        <v>2</v>
      </c>
      <c r="O238" s="164">
        <f t="shared" si="9"/>
        <v>6</v>
      </c>
      <c r="P238" s="164"/>
      <c r="Q238" s="164"/>
      <c r="R238" s="164"/>
    </row>
    <row r="239" spans="3:18">
      <c r="C239" s="164">
        <v>1</v>
      </c>
      <c r="D239" s="164">
        <v>2</v>
      </c>
      <c r="E239" s="164"/>
      <c r="F239" s="164">
        <v>10</v>
      </c>
      <c r="G239" s="164">
        <v>2</v>
      </c>
      <c r="H239" s="164">
        <v>7</v>
      </c>
      <c r="I239" s="164">
        <v>4</v>
      </c>
      <c r="J239" s="164">
        <v>7</v>
      </c>
      <c r="K239" s="164"/>
      <c r="L239" s="164"/>
      <c r="M239" s="165">
        <f t="shared" si="7"/>
        <v>1</v>
      </c>
      <c r="N239" s="164">
        <f t="shared" si="8"/>
        <v>2</v>
      </c>
      <c r="O239" s="164">
        <f t="shared" si="9"/>
        <v>5</v>
      </c>
      <c r="P239" s="164"/>
      <c r="Q239" s="164"/>
      <c r="R239" s="164"/>
    </row>
    <row r="240" spans="3:18">
      <c r="C240" s="164">
        <v>1</v>
      </c>
      <c r="D240" s="164">
        <v>2</v>
      </c>
      <c r="E240" s="164"/>
      <c r="F240" s="164">
        <v>10</v>
      </c>
      <c r="G240" s="164">
        <v>2</v>
      </c>
      <c r="H240" s="164">
        <v>7</v>
      </c>
      <c r="I240" s="164">
        <v>4</v>
      </c>
      <c r="J240" s="164">
        <v>10</v>
      </c>
      <c r="K240" s="164"/>
      <c r="L240" s="164"/>
      <c r="M240" s="165">
        <f t="shared" si="7"/>
        <v>1</v>
      </c>
      <c r="N240" s="164">
        <f t="shared" si="8"/>
        <v>2</v>
      </c>
      <c r="O240" s="164">
        <f t="shared" si="9"/>
        <v>5</v>
      </c>
      <c r="P240" s="164"/>
      <c r="Q240" s="164"/>
      <c r="R240" s="164"/>
    </row>
    <row r="241" spans="3:18">
      <c r="C241" s="164">
        <v>1</v>
      </c>
      <c r="D241" s="164">
        <v>2</v>
      </c>
      <c r="E241" s="164"/>
      <c r="F241" s="164">
        <v>10</v>
      </c>
      <c r="G241" s="164">
        <v>2</v>
      </c>
      <c r="H241" s="164">
        <v>7</v>
      </c>
      <c r="I241" s="164">
        <v>6</v>
      </c>
      <c r="J241" s="164">
        <v>7</v>
      </c>
      <c r="K241" s="164"/>
      <c r="L241" s="164"/>
      <c r="M241" s="165">
        <f t="shared" si="7"/>
        <v>1</v>
      </c>
      <c r="N241" s="164">
        <f t="shared" si="8"/>
        <v>2</v>
      </c>
      <c r="O241" s="164">
        <f t="shared" si="9"/>
        <v>5</v>
      </c>
      <c r="P241" s="164"/>
      <c r="Q241" s="164"/>
      <c r="R241" s="164"/>
    </row>
    <row r="242" spans="3:18">
      <c r="C242" s="164">
        <v>1</v>
      </c>
      <c r="D242" s="164">
        <v>2</v>
      </c>
      <c r="E242" s="164"/>
      <c r="F242" s="164">
        <v>10</v>
      </c>
      <c r="G242" s="164">
        <v>2</v>
      </c>
      <c r="H242" s="164">
        <v>7</v>
      </c>
      <c r="I242" s="164">
        <v>6</v>
      </c>
      <c r="J242" s="164">
        <v>10</v>
      </c>
      <c r="K242" s="164"/>
      <c r="L242" s="164"/>
      <c r="M242" s="165">
        <f t="shared" si="7"/>
        <v>1</v>
      </c>
      <c r="N242" s="164">
        <f t="shared" si="8"/>
        <v>2</v>
      </c>
      <c r="O242" s="164">
        <f t="shared" si="9"/>
        <v>5</v>
      </c>
      <c r="P242" s="164"/>
      <c r="Q242" s="164"/>
      <c r="R242" s="164"/>
    </row>
    <row r="243" spans="3:18">
      <c r="C243" s="164">
        <v>1</v>
      </c>
      <c r="D243" s="164">
        <v>2</v>
      </c>
      <c r="E243" s="164"/>
      <c r="F243" s="164">
        <v>10</v>
      </c>
      <c r="G243" s="164">
        <v>2</v>
      </c>
      <c r="H243" s="164">
        <v>7</v>
      </c>
      <c r="I243" s="164">
        <v>8</v>
      </c>
      <c r="J243" s="164">
        <v>7</v>
      </c>
      <c r="K243" s="164"/>
      <c r="L243" s="164"/>
      <c r="M243" s="165">
        <f t="shared" si="7"/>
        <v>1</v>
      </c>
      <c r="N243" s="164">
        <f t="shared" si="8"/>
        <v>2</v>
      </c>
      <c r="O243" s="164">
        <f t="shared" si="9"/>
        <v>5</v>
      </c>
      <c r="P243" s="164"/>
      <c r="Q243" s="164"/>
      <c r="R243" s="164"/>
    </row>
    <row r="244" spans="3:18">
      <c r="C244" s="164">
        <v>1</v>
      </c>
      <c r="D244" s="164">
        <v>2</v>
      </c>
      <c r="E244" s="164"/>
      <c r="F244" s="164">
        <v>10</v>
      </c>
      <c r="G244" s="164">
        <v>2</v>
      </c>
      <c r="H244" s="164">
        <v>7</v>
      </c>
      <c r="I244" s="164">
        <v>8</v>
      </c>
      <c r="J244" s="164">
        <v>10</v>
      </c>
      <c r="K244" s="164"/>
      <c r="L244" s="164"/>
      <c r="M244" s="165">
        <f t="shared" si="7"/>
        <v>1</v>
      </c>
      <c r="N244" s="164">
        <f t="shared" si="8"/>
        <v>2</v>
      </c>
      <c r="O244" s="164">
        <f t="shared" si="9"/>
        <v>6</v>
      </c>
      <c r="P244" s="164"/>
      <c r="Q244" s="164"/>
      <c r="R244" s="164"/>
    </row>
    <row r="245" spans="3:18">
      <c r="C245" s="164">
        <v>1</v>
      </c>
      <c r="D245" s="164">
        <v>2</v>
      </c>
      <c r="E245" s="164"/>
      <c r="F245" s="164">
        <v>10</v>
      </c>
      <c r="G245" s="164">
        <v>2</v>
      </c>
      <c r="H245" s="164">
        <v>7</v>
      </c>
      <c r="I245" s="164">
        <v>10</v>
      </c>
      <c r="J245" s="164">
        <v>7</v>
      </c>
      <c r="K245" s="164"/>
      <c r="L245" s="164"/>
      <c r="M245" s="165">
        <f t="shared" si="7"/>
        <v>1</v>
      </c>
      <c r="N245" s="164">
        <f t="shared" si="8"/>
        <v>2</v>
      </c>
      <c r="O245" s="164">
        <f t="shared" si="9"/>
        <v>6</v>
      </c>
      <c r="P245" s="164"/>
      <c r="Q245" s="164"/>
      <c r="R245" s="164"/>
    </row>
    <row r="246" spans="3:18">
      <c r="C246" s="164">
        <v>1</v>
      </c>
      <c r="D246" s="164">
        <v>2</v>
      </c>
      <c r="E246" s="164"/>
      <c r="F246" s="164">
        <v>10</v>
      </c>
      <c r="G246" s="164">
        <v>2</v>
      </c>
      <c r="H246" s="164">
        <v>7</v>
      </c>
      <c r="I246" s="164">
        <v>10</v>
      </c>
      <c r="J246" s="164">
        <v>10</v>
      </c>
      <c r="K246" s="164"/>
      <c r="L246" s="164"/>
      <c r="M246" s="165">
        <f t="shared" si="7"/>
        <v>1</v>
      </c>
      <c r="N246" s="164">
        <f t="shared" si="8"/>
        <v>2</v>
      </c>
      <c r="O246" s="164">
        <f t="shared" si="9"/>
        <v>6</v>
      </c>
      <c r="P246" s="164"/>
      <c r="Q246" s="164"/>
      <c r="R246" s="164"/>
    </row>
    <row r="247" spans="3:18">
      <c r="C247" s="164">
        <v>1</v>
      </c>
      <c r="D247" s="164">
        <v>2</v>
      </c>
      <c r="E247" s="164"/>
      <c r="F247" s="164">
        <v>10</v>
      </c>
      <c r="G247" s="164">
        <v>2</v>
      </c>
      <c r="H247" s="164">
        <v>10</v>
      </c>
      <c r="I247" s="164">
        <v>4</v>
      </c>
      <c r="J247" s="164">
        <v>7</v>
      </c>
      <c r="K247" s="164"/>
      <c r="L247" s="164"/>
      <c r="M247" s="165">
        <f t="shared" si="7"/>
        <v>1</v>
      </c>
      <c r="N247" s="164">
        <f t="shared" si="8"/>
        <v>2</v>
      </c>
      <c r="O247" s="164">
        <f t="shared" si="9"/>
        <v>5</v>
      </c>
      <c r="P247" s="164"/>
      <c r="Q247" s="164"/>
      <c r="R247" s="164"/>
    </row>
    <row r="248" spans="3:18">
      <c r="C248" s="164">
        <v>1</v>
      </c>
      <c r="D248" s="164">
        <v>2</v>
      </c>
      <c r="E248" s="164"/>
      <c r="F248" s="164">
        <v>10</v>
      </c>
      <c r="G248" s="164">
        <v>2</v>
      </c>
      <c r="H248" s="164">
        <v>10</v>
      </c>
      <c r="I248" s="164">
        <v>4</v>
      </c>
      <c r="J248" s="164">
        <v>10</v>
      </c>
      <c r="K248" s="164"/>
      <c r="L248" s="164"/>
      <c r="M248" s="165">
        <f t="shared" si="7"/>
        <v>1</v>
      </c>
      <c r="N248" s="164">
        <f t="shared" si="8"/>
        <v>2</v>
      </c>
      <c r="O248" s="164">
        <f t="shared" si="9"/>
        <v>6</v>
      </c>
      <c r="P248" s="164"/>
      <c r="Q248" s="164"/>
      <c r="R248" s="164"/>
    </row>
    <row r="249" spans="3:18">
      <c r="C249" s="164">
        <v>1</v>
      </c>
      <c r="D249" s="164">
        <v>2</v>
      </c>
      <c r="E249" s="164"/>
      <c r="F249" s="164">
        <v>10</v>
      </c>
      <c r="G249" s="164">
        <v>2</v>
      </c>
      <c r="H249" s="164">
        <v>10</v>
      </c>
      <c r="I249" s="164">
        <v>6</v>
      </c>
      <c r="J249" s="164">
        <v>7</v>
      </c>
      <c r="K249" s="164"/>
      <c r="L249" s="164"/>
      <c r="M249" s="165">
        <f t="shared" si="7"/>
        <v>1</v>
      </c>
      <c r="N249" s="164">
        <f t="shared" si="8"/>
        <v>2</v>
      </c>
      <c r="O249" s="164">
        <f t="shared" si="9"/>
        <v>5</v>
      </c>
      <c r="P249" s="164"/>
      <c r="Q249" s="164"/>
      <c r="R249" s="164"/>
    </row>
    <row r="250" spans="3:18">
      <c r="C250" s="164">
        <v>1</v>
      </c>
      <c r="D250" s="164">
        <v>2</v>
      </c>
      <c r="E250" s="164"/>
      <c r="F250" s="164">
        <v>10</v>
      </c>
      <c r="G250" s="164">
        <v>2</v>
      </c>
      <c r="H250" s="164">
        <v>10</v>
      </c>
      <c r="I250" s="164">
        <v>6</v>
      </c>
      <c r="J250" s="164">
        <v>10</v>
      </c>
      <c r="K250" s="164"/>
      <c r="L250" s="164"/>
      <c r="M250" s="165">
        <f t="shared" si="7"/>
        <v>1</v>
      </c>
      <c r="N250" s="164">
        <f t="shared" si="8"/>
        <v>2</v>
      </c>
      <c r="O250" s="164">
        <f t="shared" si="9"/>
        <v>6</v>
      </c>
      <c r="P250" s="164"/>
      <c r="Q250" s="164"/>
      <c r="R250" s="164"/>
    </row>
    <row r="251" spans="3:18">
      <c r="C251" s="164">
        <v>1</v>
      </c>
      <c r="D251" s="164">
        <v>2</v>
      </c>
      <c r="E251" s="164"/>
      <c r="F251" s="164">
        <v>10</v>
      </c>
      <c r="G251" s="164">
        <v>2</v>
      </c>
      <c r="H251" s="164">
        <v>10</v>
      </c>
      <c r="I251" s="164">
        <v>8</v>
      </c>
      <c r="J251" s="164">
        <v>7</v>
      </c>
      <c r="K251" s="164"/>
      <c r="L251" s="164"/>
      <c r="M251" s="165">
        <f t="shared" si="7"/>
        <v>1</v>
      </c>
      <c r="N251" s="164">
        <f t="shared" si="8"/>
        <v>2</v>
      </c>
      <c r="O251" s="164">
        <f t="shared" si="9"/>
        <v>6</v>
      </c>
      <c r="P251" s="164"/>
      <c r="Q251" s="164"/>
      <c r="R251" s="164"/>
    </row>
    <row r="252" spans="3:18">
      <c r="C252" s="164">
        <v>1</v>
      </c>
      <c r="D252" s="164">
        <v>2</v>
      </c>
      <c r="E252" s="164"/>
      <c r="F252" s="164">
        <v>10</v>
      </c>
      <c r="G252" s="164">
        <v>2</v>
      </c>
      <c r="H252" s="164">
        <v>10</v>
      </c>
      <c r="I252" s="164">
        <v>8</v>
      </c>
      <c r="J252" s="164">
        <v>10</v>
      </c>
      <c r="K252" s="164"/>
      <c r="L252" s="164"/>
      <c r="M252" s="165">
        <f t="shared" si="7"/>
        <v>1</v>
      </c>
      <c r="N252" s="164">
        <f t="shared" si="8"/>
        <v>2</v>
      </c>
      <c r="O252" s="164">
        <f t="shared" si="9"/>
        <v>6</v>
      </c>
      <c r="P252" s="164"/>
      <c r="Q252" s="164"/>
      <c r="R252" s="164"/>
    </row>
    <row r="253" spans="3:18">
      <c r="C253" s="164">
        <v>1</v>
      </c>
      <c r="D253" s="164">
        <v>2</v>
      </c>
      <c r="E253" s="164"/>
      <c r="F253" s="164">
        <v>10</v>
      </c>
      <c r="G253" s="164">
        <v>2</v>
      </c>
      <c r="H253" s="164">
        <v>10</v>
      </c>
      <c r="I253" s="164">
        <v>10</v>
      </c>
      <c r="J253" s="164">
        <v>7</v>
      </c>
      <c r="K253" s="164"/>
      <c r="L253" s="164"/>
      <c r="M253" s="165">
        <f t="shared" si="7"/>
        <v>1</v>
      </c>
      <c r="N253" s="164">
        <f t="shared" si="8"/>
        <v>2</v>
      </c>
      <c r="O253" s="164">
        <f t="shared" si="9"/>
        <v>6</v>
      </c>
      <c r="P253" s="164"/>
      <c r="Q253" s="164"/>
      <c r="R253" s="164"/>
    </row>
    <row r="254" spans="3:18">
      <c r="C254" s="164">
        <v>1</v>
      </c>
      <c r="D254" s="164">
        <v>4</v>
      </c>
      <c r="E254" s="164"/>
      <c r="F254" s="164">
        <v>10</v>
      </c>
      <c r="G254" s="164">
        <v>4</v>
      </c>
      <c r="H254" s="164">
        <v>10</v>
      </c>
      <c r="I254" s="164">
        <v>10</v>
      </c>
      <c r="J254" s="164">
        <v>10</v>
      </c>
      <c r="K254" s="164"/>
      <c r="L254" s="164"/>
      <c r="M254" s="165">
        <f t="shared" si="7"/>
        <v>1</v>
      </c>
      <c r="N254" s="164">
        <f t="shared" si="8"/>
        <v>2</v>
      </c>
      <c r="O254" s="164">
        <f t="shared" si="9"/>
        <v>7</v>
      </c>
      <c r="P254" s="164"/>
      <c r="Q254" s="164"/>
      <c r="R254" s="164"/>
    </row>
    <row r="255" spans="3:18">
      <c r="C255" s="164">
        <v>1</v>
      </c>
      <c r="D255" s="164">
        <v>4</v>
      </c>
      <c r="E255" s="164"/>
      <c r="F255" s="164">
        <v>5</v>
      </c>
      <c r="G255" s="164">
        <v>4</v>
      </c>
      <c r="H255" s="164">
        <v>5</v>
      </c>
      <c r="I255" s="164">
        <v>4</v>
      </c>
      <c r="J255" s="164">
        <v>7</v>
      </c>
      <c r="K255" s="164"/>
      <c r="L255" s="164"/>
      <c r="M255" s="165">
        <f t="shared" si="7"/>
        <v>1</v>
      </c>
      <c r="N255" s="164">
        <f t="shared" si="8"/>
        <v>2</v>
      </c>
      <c r="O255" s="164">
        <f t="shared" si="9"/>
        <v>4</v>
      </c>
      <c r="P255" s="164"/>
      <c r="Q255" s="164"/>
      <c r="R255" s="164"/>
    </row>
    <row r="256" spans="3:18">
      <c r="C256" s="164">
        <v>1</v>
      </c>
      <c r="D256" s="164">
        <v>4</v>
      </c>
      <c r="E256" s="164"/>
      <c r="F256" s="164">
        <v>5</v>
      </c>
      <c r="G256" s="164">
        <v>4</v>
      </c>
      <c r="H256" s="164">
        <v>5</v>
      </c>
      <c r="I256" s="164">
        <v>4</v>
      </c>
      <c r="J256" s="164">
        <v>10</v>
      </c>
      <c r="K256" s="164"/>
      <c r="L256" s="164"/>
      <c r="M256" s="165">
        <f t="shared" si="7"/>
        <v>1</v>
      </c>
      <c r="N256" s="164">
        <f t="shared" si="8"/>
        <v>2</v>
      </c>
      <c r="O256" s="164">
        <f t="shared" si="9"/>
        <v>5</v>
      </c>
      <c r="P256" s="164"/>
      <c r="Q256" s="164"/>
      <c r="R256" s="164"/>
    </row>
    <row r="257" spans="3:18">
      <c r="C257" s="164">
        <v>1</v>
      </c>
      <c r="D257" s="164">
        <v>4</v>
      </c>
      <c r="E257" s="164"/>
      <c r="F257" s="164">
        <v>5</v>
      </c>
      <c r="G257" s="164">
        <v>4</v>
      </c>
      <c r="H257" s="164">
        <v>5</v>
      </c>
      <c r="I257" s="164">
        <v>6</v>
      </c>
      <c r="J257" s="164">
        <v>7</v>
      </c>
      <c r="K257" s="164"/>
      <c r="L257" s="164"/>
      <c r="M257" s="165">
        <f t="shared" si="7"/>
        <v>1</v>
      </c>
      <c r="N257" s="164">
        <f t="shared" si="8"/>
        <v>2</v>
      </c>
      <c r="O257" s="164">
        <f t="shared" si="9"/>
        <v>5</v>
      </c>
      <c r="P257" s="164"/>
      <c r="Q257" s="164"/>
      <c r="R257" s="164"/>
    </row>
    <row r="258" spans="3:18">
      <c r="C258" s="164">
        <v>1</v>
      </c>
      <c r="D258" s="164">
        <v>4</v>
      </c>
      <c r="E258" s="164"/>
      <c r="F258" s="164">
        <v>5</v>
      </c>
      <c r="G258" s="164">
        <v>4</v>
      </c>
      <c r="H258" s="164">
        <v>5</v>
      </c>
      <c r="I258" s="164">
        <v>6</v>
      </c>
      <c r="J258" s="164">
        <v>10</v>
      </c>
      <c r="K258" s="164"/>
      <c r="L258" s="164"/>
      <c r="M258" s="165">
        <f t="shared" si="7"/>
        <v>1</v>
      </c>
      <c r="N258" s="164">
        <f t="shared" si="8"/>
        <v>2</v>
      </c>
      <c r="O258" s="164">
        <f t="shared" si="9"/>
        <v>5</v>
      </c>
      <c r="P258" s="164"/>
      <c r="Q258" s="164"/>
      <c r="R258" s="164"/>
    </row>
    <row r="259" spans="3:18">
      <c r="C259" s="164">
        <v>1</v>
      </c>
      <c r="D259" s="164">
        <v>4</v>
      </c>
      <c r="E259" s="164"/>
      <c r="F259" s="164">
        <v>5</v>
      </c>
      <c r="G259" s="164">
        <v>4</v>
      </c>
      <c r="H259" s="164">
        <v>5</v>
      </c>
      <c r="I259" s="164">
        <v>8</v>
      </c>
      <c r="J259" s="164">
        <v>7</v>
      </c>
      <c r="K259" s="164"/>
      <c r="L259" s="164"/>
      <c r="M259" s="165">
        <f t="shared" si="7"/>
        <v>1</v>
      </c>
      <c r="N259" s="164">
        <f t="shared" si="8"/>
        <v>2</v>
      </c>
      <c r="O259" s="164">
        <f t="shared" si="9"/>
        <v>5</v>
      </c>
      <c r="P259" s="164"/>
      <c r="Q259" s="164"/>
      <c r="R259" s="164"/>
    </row>
    <row r="260" spans="3:18">
      <c r="C260" s="164">
        <v>1</v>
      </c>
      <c r="D260" s="164">
        <v>4</v>
      </c>
      <c r="E260" s="164"/>
      <c r="F260" s="164">
        <v>5</v>
      </c>
      <c r="G260" s="164">
        <v>4</v>
      </c>
      <c r="H260" s="164">
        <v>5</v>
      </c>
      <c r="I260" s="164">
        <v>8</v>
      </c>
      <c r="J260" s="164">
        <v>10</v>
      </c>
      <c r="K260" s="164"/>
      <c r="L260" s="164"/>
      <c r="M260" s="165">
        <f t="shared" si="7"/>
        <v>1</v>
      </c>
      <c r="N260" s="164">
        <f t="shared" si="8"/>
        <v>2</v>
      </c>
      <c r="O260" s="164">
        <f t="shared" si="9"/>
        <v>5</v>
      </c>
      <c r="P260" s="164"/>
      <c r="Q260" s="164"/>
      <c r="R260" s="164"/>
    </row>
    <row r="261" spans="3:18">
      <c r="C261" s="164">
        <v>1</v>
      </c>
      <c r="D261" s="164">
        <v>4</v>
      </c>
      <c r="E261" s="164"/>
      <c r="F261" s="164">
        <v>5</v>
      </c>
      <c r="G261" s="164">
        <v>4</v>
      </c>
      <c r="H261" s="164">
        <v>5</v>
      </c>
      <c r="I261" s="164">
        <v>10</v>
      </c>
      <c r="J261" s="164">
        <v>7</v>
      </c>
      <c r="K261" s="164"/>
      <c r="L261" s="164"/>
      <c r="M261" s="165">
        <f t="shared" si="7"/>
        <v>1</v>
      </c>
      <c r="N261" s="164">
        <f t="shared" si="8"/>
        <v>2</v>
      </c>
      <c r="O261" s="164">
        <f t="shared" si="9"/>
        <v>5</v>
      </c>
      <c r="P261" s="164"/>
      <c r="Q261" s="164"/>
      <c r="R261" s="164"/>
    </row>
    <row r="262" spans="3:18">
      <c r="C262" s="164">
        <v>1</v>
      </c>
      <c r="D262" s="164">
        <v>4</v>
      </c>
      <c r="E262" s="164"/>
      <c r="F262" s="164">
        <v>5</v>
      </c>
      <c r="G262" s="164">
        <v>4</v>
      </c>
      <c r="H262" s="164">
        <v>5</v>
      </c>
      <c r="I262" s="164">
        <v>10</v>
      </c>
      <c r="J262" s="164">
        <v>10</v>
      </c>
      <c r="K262" s="164"/>
      <c r="L262" s="164"/>
      <c r="M262" s="165">
        <f t="shared" si="7"/>
        <v>1</v>
      </c>
      <c r="N262" s="164">
        <f t="shared" si="8"/>
        <v>2</v>
      </c>
      <c r="O262" s="164">
        <f t="shared" si="9"/>
        <v>6</v>
      </c>
      <c r="P262" s="164"/>
      <c r="Q262" s="164"/>
      <c r="R262" s="164"/>
    </row>
    <row r="263" spans="3:18">
      <c r="C263" s="164">
        <v>1</v>
      </c>
      <c r="D263" s="164">
        <v>4</v>
      </c>
      <c r="E263" s="164"/>
      <c r="F263" s="164">
        <v>7</v>
      </c>
      <c r="G263" s="164">
        <v>4</v>
      </c>
      <c r="H263" s="164">
        <v>10</v>
      </c>
      <c r="I263" s="164">
        <v>4</v>
      </c>
      <c r="J263" s="164">
        <v>7</v>
      </c>
      <c r="K263" s="164"/>
      <c r="L263" s="164"/>
      <c r="M263" s="165">
        <f t="shared" si="7"/>
        <v>1</v>
      </c>
      <c r="N263" s="164">
        <f t="shared" si="8"/>
        <v>2</v>
      </c>
      <c r="O263" s="164">
        <f t="shared" si="9"/>
        <v>5</v>
      </c>
      <c r="P263" s="164"/>
      <c r="Q263" s="164"/>
      <c r="R263" s="164"/>
    </row>
    <row r="264" spans="3:18">
      <c r="C264" s="164">
        <v>1</v>
      </c>
      <c r="D264" s="164">
        <v>4</v>
      </c>
      <c r="E264" s="164"/>
      <c r="F264" s="164">
        <v>7</v>
      </c>
      <c r="G264" s="164">
        <v>4</v>
      </c>
      <c r="H264" s="164">
        <v>10</v>
      </c>
      <c r="I264" s="164">
        <v>4</v>
      </c>
      <c r="J264" s="164">
        <v>10</v>
      </c>
      <c r="K264" s="164"/>
      <c r="L264" s="164"/>
      <c r="M264" s="165">
        <f t="shared" si="7"/>
        <v>1</v>
      </c>
      <c r="N264" s="164">
        <f t="shared" si="8"/>
        <v>2</v>
      </c>
      <c r="O264" s="164">
        <f t="shared" si="9"/>
        <v>6</v>
      </c>
      <c r="P264" s="164"/>
      <c r="Q264" s="164"/>
      <c r="R264" s="164"/>
    </row>
    <row r="265" spans="3:18">
      <c r="C265" s="164">
        <v>1</v>
      </c>
      <c r="D265" s="164">
        <v>4</v>
      </c>
      <c r="E265" s="164"/>
      <c r="F265" s="164">
        <v>7</v>
      </c>
      <c r="G265" s="164">
        <v>4</v>
      </c>
      <c r="H265" s="164">
        <v>10</v>
      </c>
      <c r="I265" s="164">
        <v>6</v>
      </c>
      <c r="J265" s="164">
        <v>7</v>
      </c>
      <c r="K265" s="164"/>
      <c r="L265" s="164"/>
      <c r="M265" s="165">
        <f t="shared" si="7"/>
        <v>1</v>
      </c>
      <c r="N265" s="164">
        <f t="shared" si="8"/>
        <v>2</v>
      </c>
      <c r="O265" s="164">
        <f t="shared" si="9"/>
        <v>6</v>
      </c>
      <c r="P265" s="164"/>
      <c r="Q265" s="164"/>
      <c r="R265" s="164"/>
    </row>
    <row r="266" spans="3:18">
      <c r="C266" s="164">
        <v>1</v>
      </c>
      <c r="D266" s="164">
        <v>4</v>
      </c>
      <c r="E266" s="164"/>
      <c r="F266" s="164">
        <v>7</v>
      </c>
      <c r="G266" s="164">
        <v>4</v>
      </c>
      <c r="H266" s="164">
        <v>10</v>
      </c>
      <c r="I266" s="164">
        <v>6</v>
      </c>
      <c r="J266" s="164">
        <v>10</v>
      </c>
      <c r="K266" s="164"/>
      <c r="L266" s="164"/>
      <c r="M266" s="165">
        <f t="shared" si="7"/>
        <v>1</v>
      </c>
      <c r="N266" s="164">
        <f t="shared" si="8"/>
        <v>2</v>
      </c>
      <c r="O266" s="164">
        <f t="shared" si="9"/>
        <v>6</v>
      </c>
      <c r="P266" s="164"/>
      <c r="Q266" s="164"/>
      <c r="R266" s="164"/>
    </row>
    <row r="267" spans="3:18">
      <c r="C267" s="164">
        <v>1</v>
      </c>
      <c r="D267" s="164">
        <v>4</v>
      </c>
      <c r="E267" s="164"/>
      <c r="F267" s="164">
        <v>7</v>
      </c>
      <c r="G267" s="164">
        <v>4</v>
      </c>
      <c r="H267" s="164">
        <v>10</v>
      </c>
      <c r="I267" s="164">
        <v>8</v>
      </c>
      <c r="J267" s="164">
        <v>7</v>
      </c>
      <c r="K267" s="164"/>
      <c r="L267" s="164"/>
      <c r="M267" s="165">
        <f t="shared" si="7"/>
        <v>1</v>
      </c>
      <c r="N267" s="164">
        <f t="shared" si="8"/>
        <v>2</v>
      </c>
      <c r="O267" s="164">
        <f t="shared" si="9"/>
        <v>6</v>
      </c>
      <c r="P267" s="164"/>
      <c r="Q267" s="164"/>
      <c r="R267" s="164"/>
    </row>
    <row r="268" spans="3:18">
      <c r="C268" s="164">
        <v>1</v>
      </c>
      <c r="D268" s="164">
        <v>4</v>
      </c>
      <c r="E268" s="164"/>
      <c r="F268" s="164">
        <v>7</v>
      </c>
      <c r="G268" s="164">
        <v>4</v>
      </c>
      <c r="H268" s="164">
        <v>10</v>
      </c>
      <c r="I268" s="164">
        <v>8</v>
      </c>
      <c r="J268" s="164">
        <v>10</v>
      </c>
      <c r="K268" s="164"/>
      <c r="L268" s="164"/>
      <c r="M268" s="165">
        <f t="shared" si="7"/>
        <v>1</v>
      </c>
      <c r="N268" s="164">
        <f t="shared" si="8"/>
        <v>2</v>
      </c>
      <c r="O268" s="164">
        <f t="shared" si="9"/>
        <v>6</v>
      </c>
      <c r="P268" s="164"/>
      <c r="Q268" s="164"/>
      <c r="R268" s="164"/>
    </row>
    <row r="269" spans="3:18">
      <c r="C269" s="164">
        <v>1</v>
      </c>
      <c r="D269" s="164">
        <v>4</v>
      </c>
      <c r="E269" s="164"/>
      <c r="F269" s="164">
        <v>7</v>
      </c>
      <c r="G269" s="164">
        <v>4</v>
      </c>
      <c r="H269" s="164">
        <v>10</v>
      </c>
      <c r="I269" s="164">
        <v>10</v>
      </c>
      <c r="J269" s="164">
        <v>7</v>
      </c>
      <c r="K269" s="164"/>
      <c r="L269" s="164"/>
      <c r="M269" s="165">
        <f t="shared" si="7"/>
        <v>1</v>
      </c>
      <c r="N269" s="164">
        <f t="shared" si="8"/>
        <v>2</v>
      </c>
      <c r="O269" s="164">
        <f t="shared" si="9"/>
        <v>6</v>
      </c>
      <c r="P269" s="164"/>
      <c r="Q269" s="164"/>
      <c r="R269" s="164"/>
    </row>
    <row r="270" spans="3:18">
      <c r="C270" s="164">
        <v>1</v>
      </c>
      <c r="D270" s="164">
        <v>4</v>
      </c>
      <c r="E270" s="164"/>
      <c r="F270" s="164">
        <v>7</v>
      </c>
      <c r="G270" s="164">
        <v>4</v>
      </c>
      <c r="H270" s="164">
        <v>10</v>
      </c>
      <c r="I270" s="164">
        <v>10</v>
      </c>
      <c r="J270" s="164">
        <v>10</v>
      </c>
      <c r="K270" s="164"/>
      <c r="L270" s="164"/>
      <c r="M270" s="165">
        <f t="shared" si="7"/>
        <v>1</v>
      </c>
      <c r="N270" s="164">
        <f t="shared" si="8"/>
        <v>2</v>
      </c>
      <c r="O270" s="164">
        <f t="shared" si="9"/>
        <v>7</v>
      </c>
      <c r="P270" s="164"/>
      <c r="Q270" s="164"/>
      <c r="R270" s="164"/>
    </row>
    <row r="271" spans="3:18">
      <c r="C271" s="164">
        <v>1</v>
      </c>
      <c r="D271" s="164">
        <v>4</v>
      </c>
      <c r="E271" s="164"/>
      <c r="F271" s="164">
        <v>5</v>
      </c>
      <c r="G271" s="164">
        <v>4</v>
      </c>
      <c r="H271" s="164">
        <v>5</v>
      </c>
      <c r="I271" s="164">
        <v>4</v>
      </c>
      <c r="J271" s="164">
        <v>7</v>
      </c>
      <c r="K271" s="164"/>
      <c r="L271" s="164"/>
      <c r="M271" s="165">
        <f t="shared" si="7"/>
        <v>1</v>
      </c>
      <c r="N271" s="164">
        <f t="shared" si="8"/>
        <v>2</v>
      </c>
      <c r="O271" s="164">
        <f t="shared" si="9"/>
        <v>4</v>
      </c>
      <c r="P271" s="164"/>
      <c r="Q271" s="164"/>
      <c r="R271" s="164"/>
    </row>
    <row r="272" spans="3:18">
      <c r="C272" s="164">
        <v>1</v>
      </c>
      <c r="D272" s="164">
        <v>4</v>
      </c>
      <c r="E272" s="164"/>
      <c r="F272" s="164">
        <v>5</v>
      </c>
      <c r="G272" s="164">
        <v>4</v>
      </c>
      <c r="H272" s="164">
        <v>5</v>
      </c>
      <c r="I272" s="164">
        <v>4</v>
      </c>
      <c r="J272" s="164">
        <v>10</v>
      </c>
      <c r="K272" s="164"/>
      <c r="L272" s="164"/>
      <c r="M272" s="165">
        <f t="shared" si="7"/>
        <v>1</v>
      </c>
      <c r="N272" s="164">
        <f t="shared" si="8"/>
        <v>2</v>
      </c>
      <c r="O272" s="164">
        <f t="shared" si="9"/>
        <v>5</v>
      </c>
      <c r="P272" s="164"/>
      <c r="Q272" s="164"/>
      <c r="R272" s="164"/>
    </row>
    <row r="273" spans="3:18">
      <c r="C273" s="164">
        <v>1</v>
      </c>
      <c r="D273" s="164">
        <v>4</v>
      </c>
      <c r="E273" s="164"/>
      <c r="F273" s="164">
        <v>5</v>
      </c>
      <c r="G273" s="164">
        <v>4</v>
      </c>
      <c r="H273" s="164">
        <v>5</v>
      </c>
      <c r="I273" s="164">
        <v>6</v>
      </c>
      <c r="J273" s="164">
        <v>7</v>
      </c>
      <c r="K273" s="164"/>
      <c r="L273" s="164"/>
      <c r="M273" s="165">
        <f t="shared" si="7"/>
        <v>1</v>
      </c>
      <c r="N273" s="164">
        <f t="shared" si="8"/>
        <v>2</v>
      </c>
      <c r="O273" s="164">
        <f t="shared" si="9"/>
        <v>5</v>
      </c>
      <c r="P273" s="164"/>
      <c r="Q273" s="164"/>
      <c r="R273" s="164"/>
    </row>
    <row r="274" spans="3:18">
      <c r="C274" s="164">
        <v>1</v>
      </c>
      <c r="D274" s="164">
        <v>4</v>
      </c>
      <c r="E274" s="164"/>
      <c r="F274" s="164">
        <v>5</v>
      </c>
      <c r="G274" s="164">
        <v>4</v>
      </c>
      <c r="H274" s="164">
        <v>5</v>
      </c>
      <c r="I274" s="164">
        <v>6</v>
      </c>
      <c r="J274" s="164">
        <v>10</v>
      </c>
      <c r="K274" s="164"/>
      <c r="L274" s="164"/>
      <c r="M274" s="165">
        <f t="shared" si="7"/>
        <v>1</v>
      </c>
      <c r="N274" s="164">
        <f t="shared" si="8"/>
        <v>2</v>
      </c>
      <c r="O274" s="164">
        <f t="shared" si="9"/>
        <v>5</v>
      </c>
      <c r="P274" s="164"/>
      <c r="Q274" s="164"/>
      <c r="R274" s="164"/>
    </row>
    <row r="275" spans="3:18">
      <c r="C275" s="164">
        <v>1</v>
      </c>
      <c r="D275" s="164">
        <v>4</v>
      </c>
      <c r="E275" s="164"/>
      <c r="F275" s="164">
        <v>5</v>
      </c>
      <c r="G275" s="164">
        <v>4</v>
      </c>
      <c r="H275" s="164">
        <v>5</v>
      </c>
      <c r="I275" s="164">
        <v>8</v>
      </c>
      <c r="J275" s="164">
        <v>7</v>
      </c>
      <c r="K275" s="164"/>
      <c r="L275" s="164"/>
      <c r="M275" s="165">
        <f t="shared" si="7"/>
        <v>1</v>
      </c>
      <c r="N275" s="164">
        <f t="shared" si="8"/>
        <v>2</v>
      </c>
      <c r="O275" s="164">
        <f t="shared" si="9"/>
        <v>5</v>
      </c>
      <c r="P275" s="164"/>
      <c r="Q275" s="164"/>
      <c r="R275" s="164"/>
    </row>
    <row r="276" spans="3:18">
      <c r="C276" s="164">
        <v>1</v>
      </c>
      <c r="D276" s="164">
        <v>4</v>
      </c>
      <c r="E276" s="164"/>
      <c r="F276" s="164">
        <v>5</v>
      </c>
      <c r="G276" s="164">
        <v>4</v>
      </c>
      <c r="H276" s="164">
        <v>5</v>
      </c>
      <c r="I276" s="164">
        <v>8</v>
      </c>
      <c r="J276" s="164">
        <v>10</v>
      </c>
      <c r="K276" s="164"/>
      <c r="L276" s="164"/>
      <c r="M276" s="165">
        <f t="shared" si="7"/>
        <v>1</v>
      </c>
      <c r="N276" s="164">
        <f t="shared" si="8"/>
        <v>2</v>
      </c>
      <c r="O276" s="164">
        <f t="shared" si="9"/>
        <v>5</v>
      </c>
      <c r="P276" s="164"/>
      <c r="Q276" s="164"/>
      <c r="R276" s="164"/>
    </row>
    <row r="277" spans="3:18">
      <c r="C277" s="164">
        <v>1</v>
      </c>
      <c r="D277" s="164">
        <v>4</v>
      </c>
      <c r="E277" s="164"/>
      <c r="F277" s="164">
        <v>5</v>
      </c>
      <c r="G277" s="164">
        <v>4</v>
      </c>
      <c r="H277" s="164">
        <v>5</v>
      </c>
      <c r="I277" s="164">
        <v>10</v>
      </c>
      <c r="J277" s="164">
        <v>7</v>
      </c>
      <c r="K277" s="164"/>
      <c r="L277" s="164"/>
      <c r="M277" s="165">
        <f t="shared" si="7"/>
        <v>1</v>
      </c>
      <c r="N277" s="164">
        <f t="shared" si="8"/>
        <v>2</v>
      </c>
      <c r="O277" s="164">
        <f t="shared" si="9"/>
        <v>5</v>
      </c>
      <c r="P277" s="164"/>
      <c r="Q277" s="164"/>
      <c r="R277" s="164"/>
    </row>
    <row r="278" spans="3:18">
      <c r="C278" s="164">
        <v>1</v>
      </c>
      <c r="D278" s="164">
        <v>4</v>
      </c>
      <c r="E278" s="164"/>
      <c r="F278" s="164">
        <v>5</v>
      </c>
      <c r="G278" s="164">
        <v>4</v>
      </c>
      <c r="H278" s="164">
        <v>5</v>
      </c>
      <c r="I278" s="164">
        <v>10</v>
      </c>
      <c r="J278" s="164">
        <v>10</v>
      </c>
      <c r="K278" s="164"/>
      <c r="L278" s="164"/>
      <c r="M278" s="165">
        <f t="shared" si="7"/>
        <v>1</v>
      </c>
      <c r="N278" s="164">
        <f t="shared" si="8"/>
        <v>2</v>
      </c>
      <c r="O278" s="164">
        <f t="shared" si="9"/>
        <v>6</v>
      </c>
      <c r="P278" s="164"/>
      <c r="Q278" s="164"/>
      <c r="R278" s="164"/>
    </row>
    <row r="279" spans="3:18">
      <c r="C279" s="164">
        <v>1</v>
      </c>
      <c r="D279" s="164">
        <v>4</v>
      </c>
      <c r="E279" s="164"/>
      <c r="F279" s="164">
        <v>7</v>
      </c>
      <c r="G279" s="164">
        <v>4</v>
      </c>
      <c r="H279" s="164">
        <v>10</v>
      </c>
      <c r="I279" s="164">
        <v>4</v>
      </c>
      <c r="J279" s="164">
        <v>7</v>
      </c>
      <c r="K279" s="164"/>
      <c r="L279" s="164"/>
      <c r="M279" s="165">
        <f t="shared" si="7"/>
        <v>1</v>
      </c>
      <c r="N279" s="164">
        <f t="shared" si="8"/>
        <v>2</v>
      </c>
      <c r="O279" s="164">
        <f t="shared" si="9"/>
        <v>5</v>
      </c>
      <c r="P279" s="164"/>
      <c r="Q279" s="164"/>
      <c r="R279" s="164"/>
    </row>
    <row r="280" spans="3:18">
      <c r="C280" s="164">
        <v>1</v>
      </c>
      <c r="D280" s="164">
        <v>4</v>
      </c>
      <c r="E280" s="164"/>
      <c r="F280" s="164">
        <v>7</v>
      </c>
      <c r="G280" s="164">
        <v>4</v>
      </c>
      <c r="H280" s="164">
        <v>10</v>
      </c>
      <c r="I280" s="164">
        <v>4</v>
      </c>
      <c r="J280" s="164">
        <v>10</v>
      </c>
      <c r="K280" s="164"/>
      <c r="L280" s="164"/>
      <c r="M280" s="165">
        <f t="shared" si="7"/>
        <v>1</v>
      </c>
      <c r="N280" s="164">
        <f t="shared" si="8"/>
        <v>2</v>
      </c>
      <c r="O280" s="164">
        <f t="shared" si="9"/>
        <v>6</v>
      </c>
      <c r="P280" s="164"/>
      <c r="Q280" s="164"/>
      <c r="R280" s="164"/>
    </row>
    <row r="281" spans="3:18">
      <c r="C281" s="164">
        <v>1</v>
      </c>
      <c r="D281" s="164">
        <v>4</v>
      </c>
      <c r="E281" s="164"/>
      <c r="F281" s="164">
        <v>7</v>
      </c>
      <c r="G281" s="164">
        <v>4</v>
      </c>
      <c r="H281" s="164">
        <v>10</v>
      </c>
      <c r="I281" s="164">
        <v>6</v>
      </c>
      <c r="J281" s="164">
        <v>7</v>
      </c>
      <c r="K281" s="164"/>
      <c r="L281" s="164"/>
      <c r="M281" s="165">
        <f t="shared" si="7"/>
        <v>1</v>
      </c>
      <c r="N281" s="164">
        <f t="shared" si="8"/>
        <v>2</v>
      </c>
      <c r="O281" s="164">
        <f t="shared" si="9"/>
        <v>6</v>
      </c>
      <c r="P281" s="164"/>
      <c r="Q281" s="164"/>
      <c r="R281" s="164"/>
    </row>
    <row r="282" spans="3:18">
      <c r="C282" s="164">
        <v>1</v>
      </c>
      <c r="D282" s="164">
        <v>4</v>
      </c>
      <c r="E282" s="164"/>
      <c r="F282" s="164">
        <v>7</v>
      </c>
      <c r="G282" s="164">
        <v>4</v>
      </c>
      <c r="H282" s="164">
        <v>10</v>
      </c>
      <c r="I282" s="164">
        <v>6</v>
      </c>
      <c r="J282" s="164">
        <v>10</v>
      </c>
      <c r="K282" s="164"/>
      <c r="L282" s="164"/>
      <c r="M282" s="165">
        <f t="shared" si="7"/>
        <v>1</v>
      </c>
      <c r="N282" s="164">
        <f t="shared" si="8"/>
        <v>2</v>
      </c>
      <c r="O282" s="164">
        <f t="shared" si="9"/>
        <v>6</v>
      </c>
      <c r="P282" s="164"/>
      <c r="Q282" s="164"/>
      <c r="R282" s="164"/>
    </row>
    <row r="283" spans="3:18">
      <c r="C283" s="164">
        <v>1</v>
      </c>
      <c r="D283" s="164">
        <v>4</v>
      </c>
      <c r="E283" s="164"/>
      <c r="F283" s="164">
        <v>7</v>
      </c>
      <c r="G283" s="164">
        <v>4</v>
      </c>
      <c r="H283" s="164">
        <v>10</v>
      </c>
      <c r="I283" s="164">
        <v>8</v>
      </c>
      <c r="J283" s="164">
        <v>7</v>
      </c>
      <c r="K283" s="164"/>
      <c r="L283" s="164"/>
      <c r="M283" s="165">
        <f t="shared" si="7"/>
        <v>1</v>
      </c>
      <c r="N283" s="164">
        <f t="shared" si="8"/>
        <v>2</v>
      </c>
      <c r="O283" s="164">
        <f t="shared" si="9"/>
        <v>6</v>
      </c>
      <c r="P283" s="164"/>
      <c r="Q283" s="164"/>
      <c r="R283" s="164"/>
    </row>
    <row r="284" spans="3:18">
      <c r="C284" s="164">
        <v>1</v>
      </c>
      <c r="D284" s="164">
        <v>4</v>
      </c>
      <c r="E284" s="164"/>
      <c r="F284" s="164">
        <v>7</v>
      </c>
      <c r="G284" s="164">
        <v>4</v>
      </c>
      <c r="H284" s="164">
        <v>10</v>
      </c>
      <c r="I284" s="164">
        <v>8</v>
      </c>
      <c r="J284" s="164">
        <v>10</v>
      </c>
      <c r="K284" s="164"/>
      <c r="L284" s="164"/>
      <c r="M284" s="165">
        <f t="shared" si="7"/>
        <v>1</v>
      </c>
      <c r="N284" s="164">
        <f t="shared" si="8"/>
        <v>2</v>
      </c>
      <c r="O284" s="164">
        <f t="shared" si="9"/>
        <v>6</v>
      </c>
      <c r="P284" s="164"/>
      <c r="Q284" s="164"/>
      <c r="R284" s="164"/>
    </row>
    <row r="285" spans="3:18">
      <c r="C285" s="164">
        <v>1</v>
      </c>
      <c r="D285" s="164">
        <v>4</v>
      </c>
      <c r="E285" s="164"/>
      <c r="F285" s="164">
        <v>7</v>
      </c>
      <c r="G285" s="164">
        <v>4</v>
      </c>
      <c r="H285" s="164">
        <v>10</v>
      </c>
      <c r="I285" s="164">
        <v>10</v>
      </c>
      <c r="J285" s="164">
        <v>7</v>
      </c>
      <c r="K285" s="164"/>
      <c r="L285" s="164"/>
      <c r="M285" s="165">
        <f t="shared" si="7"/>
        <v>1</v>
      </c>
      <c r="N285" s="164">
        <f t="shared" si="8"/>
        <v>2</v>
      </c>
      <c r="O285" s="164">
        <f t="shared" si="9"/>
        <v>6</v>
      </c>
      <c r="P285" s="164"/>
      <c r="Q285" s="164"/>
      <c r="R285" s="164"/>
    </row>
    <row r="286" spans="3:18">
      <c r="C286" s="164">
        <v>1</v>
      </c>
      <c r="D286" s="164">
        <v>6</v>
      </c>
      <c r="E286" s="164"/>
      <c r="F286" s="164">
        <v>7</v>
      </c>
      <c r="G286" s="164">
        <v>6</v>
      </c>
      <c r="H286" s="164">
        <v>10</v>
      </c>
      <c r="I286" s="164">
        <v>10</v>
      </c>
      <c r="J286" s="164">
        <v>10</v>
      </c>
      <c r="K286" s="164"/>
      <c r="L286" s="164"/>
      <c r="M286" s="165">
        <f t="shared" si="7"/>
        <v>1</v>
      </c>
      <c r="N286" s="164">
        <f t="shared" si="8"/>
        <v>2</v>
      </c>
      <c r="O286" s="164">
        <f t="shared" si="9"/>
        <v>7</v>
      </c>
      <c r="P286" s="164"/>
      <c r="Q286" s="164"/>
      <c r="R286" s="164"/>
    </row>
    <row r="287" spans="3:18">
      <c r="C287" s="164">
        <v>1</v>
      </c>
      <c r="D287" s="164">
        <v>6</v>
      </c>
      <c r="E287" s="164"/>
      <c r="F287" s="164">
        <v>5</v>
      </c>
      <c r="G287" s="164">
        <v>6</v>
      </c>
      <c r="H287" s="164">
        <v>5</v>
      </c>
      <c r="I287" s="164">
        <v>4</v>
      </c>
      <c r="J287" s="164">
        <v>7</v>
      </c>
      <c r="K287" s="164"/>
      <c r="L287" s="164"/>
      <c r="M287" s="165">
        <f t="shared" ref="M287:M350" si="10">MIN(C287:L287)</f>
        <v>1</v>
      </c>
      <c r="N287" s="164">
        <f t="shared" si="8"/>
        <v>2</v>
      </c>
      <c r="O287" s="164">
        <f t="shared" si="9"/>
        <v>5</v>
      </c>
      <c r="P287" s="164"/>
      <c r="Q287" s="164"/>
      <c r="R287" s="164"/>
    </row>
    <row r="288" spans="3:18">
      <c r="C288" s="164">
        <v>1</v>
      </c>
      <c r="D288" s="164">
        <v>6</v>
      </c>
      <c r="E288" s="164"/>
      <c r="F288" s="164">
        <v>5</v>
      </c>
      <c r="G288" s="164">
        <v>6</v>
      </c>
      <c r="H288" s="164">
        <v>5</v>
      </c>
      <c r="I288" s="164">
        <v>4</v>
      </c>
      <c r="J288" s="164">
        <v>10</v>
      </c>
      <c r="K288" s="164"/>
      <c r="L288" s="164"/>
      <c r="M288" s="165">
        <f t="shared" si="10"/>
        <v>1</v>
      </c>
      <c r="N288" s="164">
        <f t="shared" ref="N288:N351" si="11">IF(SMALL(C288:J288,2)&gt;M288,M288+1,M288)</f>
        <v>2</v>
      </c>
      <c r="O288" s="164">
        <f t="shared" ref="O288:O351" si="12">ROUND(AVERAGE(C288:J288),0)</f>
        <v>5</v>
      </c>
      <c r="P288" s="164"/>
      <c r="Q288" s="164"/>
      <c r="R288" s="164"/>
    </row>
    <row r="289" spans="3:18">
      <c r="C289" s="164">
        <v>1</v>
      </c>
      <c r="D289" s="164">
        <v>6</v>
      </c>
      <c r="E289" s="164"/>
      <c r="F289" s="164">
        <v>5</v>
      </c>
      <c r="G289" s="164">
        <v>6</v>
      </c>
      <c r="H289" s="164">
        <v>5</v>
      </c>
      <c r="I289" s="164">
        <v>6</v>
      </c>
      <c r="J289" s="164">
        <v>7</v>
      </c>
      <c r="K289" s="164"/>
      <c r="L289" s="164"/>
      <c r="M289" s="165">
        <f t="shared" si="10"/>
        <v>1</v>
      </c>
      <c r="N289" s="164">
        <f t="shared" si="11"/>
        <v>2</v>
      </c>
      <c r="O289" s="164">
        <f t="shared" si="12"/>
        <v>5</v>
      </c>
      <c r="P289" s="164"/>
      <c r="Q289" s="164"/>
      <c r="R289" s="164"/>
    </row>
    <row r="290" spans="3:18">
      <c r="C290" s="164">
        <v>1</v>
      </c>
      <c r="D290" s="164">
        <v>6</v>
      </c>
      <c r="E290" s="164"/>
      <c r="F290" s="164">
        <v>5</v>
      </c>
      <c r="G290" s="164">
        <v>6</v>
      </c>
      <c r="H290" s="164">
        <v>5</v>
      </c>
      <c r="I290" s="164">
        <v>6</v>
      </c>
      <c r="J290" s="164">
        <v>10</v>
      </c>
      <c r="K290" s="164"/>
      <c r="L290" s="164"/>
      <c r="M290" s="165">
        <f t="shared" si="10"/>
        <v>1</v>
      </c>
      <c r="N290" s="164">
        <f t="shared" si="11"/>
        <v>2</v>
      </c>
      <c r="O290" s="164">
        <f t="shared" si="12"/>
        <v>6</v>
      </c>
      <c r="P290" s="164"/>
      <c r="Q290" s="164"/>
      <c r="R290" s="164"/>
    </row>
    <row r="291" spans="3:18">
      <c r="C291" s="164">
        <v>1</v>
      </c>
      <c r="D291" s="164">
        <v>6</v>
      </c>
      <c r="E291" s="164"/>
      <c r="F291" s="164">
        <v>5</v>
      </c>
      <c r="G291" s="164">
        <v>6</v>
      </c>
      <c r="H291" s="164">
        <v>5</v>
      </c>
      <c r="I291" s="164">
        <v>8</v>
      </c>
      <c r="J291" s="164">
        <v>7</v>
      </c>
      <c r="K291" s="164"/>
      <c r="L291" s="164"/>
      <c r="M291" s="165">
        <f t="shared" si="10"/>
        <v>1</v>
      </c>
      <c r="N291" s="164">
        <f t="shared" si="11"/>
        <v>2</v>
      </c>
      <c r="O291" s="164">
        <f t="shared" si="12"/>
        <v>5</v>
      </c>
      <c r="P291" s="164"/>
      <c r="Q291" s="164"/>
      <c r="R291" s="164"/>
    </row>
    <row r="292" spans="3:18">
      <c r="C292" s="164">
        <v>1</v>
      </c>
      <c r="D292" s="164">
        <v>6</v>
      </c>
      <c r="E292" s="164"/>
      <c r="F292" s="164">
        <v>5</v>
      </c>
      <c r="G292" s="164">
        <v>6</v>
      </c>
      <c r="H292" s="164">
        <v>5</v>
      </c>
      <c r="I292" s="164">
        <v>8</v>
      </c>
      <c r="J292" s="164">
        <v>10</v>
      </c>
      <c r="K292" s="164"/>
      <c r="L292" s="164"/>
      <c r="M292" s="165">
        <f t="shared" si="10"/>
        <v>1</v>
      </c>
      <c r="N292" s="164">
        <f t="shared" si="11"/>
        <v>2</v>
      </c>
      <c r="O292" s="164">
        <f t="shared" si="12"/>
        <v>6</v>
      </c>
      <c r="P292" s="164"/>
      <c r="Q292" s="164"/>
      <c r="R292" s="164"/>
    </row>
    <row r="293" spans="3:18">
      <c r="C293" s="164">
        <v>1</v>
      </c>
      <c r="D293" s="164">
        <v>6</v>
      </c>
      <c r="E293" s="164"/>
      <c r="F293" s="164">
        <v>5</v>
      </c>
      <c r="G293" s="164">
        <v>6</v>
      </c>
      <c r="H293" s="164">
        <v>5</v>
      </c>
      <c r="I293" s="164">
        <v>10</v>
      </c>
      <c r="J293" s="164">
        <v>7</v>
      </c>
      <c r="K293" s="164"/>
      <c r="L293" s="164"/>
      <c r="M293" s="165">
        <f t="shared" si="10"/>
        <v>1</v>
      </c>
      <c r="N293" s="164">
        <f t="shared" si="11"/>
        <v>2</v>
      </c>
      <c r="O293" s="164">
        <f t="shared" si="12"/>
        <v>6</v>
      </c>
      <c r="P293" s="164"/>
      <c r="Q293" s="164"/>
      <c r="R293" s="164"/>
    </row>
    <row r="294" spans="3:18">
      <c r="C294" s="164">
        <v>1</v>
      </c>
      <c r="D294" s="164">
        <v>6</v>
      </c>
      <c r="E294" s="164"/>
      <c r="F294" s="164">
        <v>5</v>
      </c>
      <c r="G294" s="164">
        <v>6</v>
      </c>
      <c r="H294" s="164">
        <v>5</v>
      </c>
      <c r="I294" s="164">
        <v>10</v>
      </c>
      <c r="J294" s="164">
        <v>10</v>
      </c>
      <c r="K294" s="164"/>
      <c r="L294" s="164"/>
      <c r="M294" s="165">
        <f t="shared" si="10"/>
        <v>1</v>
      </c>
      <c r="N294" s="164">
        <f t="shared" si="11"/>
        <v>2</v>
      </c>
      <c r="O294" s="164">
        <f t="shared" si="12"/>
        <v>6</v>
      </c>
      <c r="P294" s="164"/>
      <c r="Q294" s="164"/>
      <c r="R294" s="164"/>
    </row>
    <row r="295" spans="3:18">
      <c r="C295" s="164">
        <v>1</v>
      </c>
      <c r="D295" s="164">
        <v>6</v>
      </c>
      <c r="E295" s="164"/>
      <c r="F295" s="164">
        <v>7</v>
      </c>
      <c r="G295" s="164">
        <v>6</v>
      </c>
      <c r="H295" s="164">
        <v>10</v>
      </c>
      <c r="I295" s="164">
        <v>4</v>
      </c>
      <c r="J295" s="164">
        <v>7</v>
      </c>
      <c r="K295" s="164"/>
      <c r="L295" s="164"/>
      <c r="M295" s="165">
        <f t="shared" si="10"/>
        <v>1</v>
      </c>
      <c r="N295" s="164">
        <f t="shared" si="11"/>
        <v>2</v>
      </c>
      <c r="O295" s="164">
        <f t="shared" si="12"/>
        <v>6</v>
      </c>
      <c r="P295" s="164"/>
      <c r="Q295" s="164"/>
      <c r="R295" s="164"/>
    </row>
    <row r="296" spans="3:18">
      <c r="C296" s="164">
        <v>1</v>
      </c>
      <c r="D296" s="164">
        <v>6</v>
      </c>
      <c r="E296" s="164"/>
      <c r="F296" s="164">
        <v>7</v>
      </c>
      <c r="G296" s="164">
        <v>6</v>
      </c>
      <c r="H296" s="164">
        <v>10</v>
      </c>
      <c r="I296" s="164">
        <v>4</v>
      </c>
      <c r="J296" s="164">
        <v>10</v>
      </c>
      <c r="K296" s="164"/>
      <c r="L296" s="164"/>
      <c r="M296" s="165">
        <f t="shared" si="10"/>
        <v>1</v>
      </c>
      <c r="N296" s="164">
        <f t="shared" si="11"/>
        <v>2</v>
      </c>
      <c r="O296" s="164">
        <f t="shared" si="12"/>
        <v>6</v>
      </c>
      <c r="P296" s="164"/>
      <c r="Q296" s="164"/>
      <c r="R296" s="164"/>
    </row>
    <row r="297" spans="3:18">
      <c r="C297" s="164">
        <v>1</v>
      </c>
      <c r="D297" s="164">
        <v>6</v>
      </c>
      <c r="E297" s="164"/>
      <c r="F297" s="164">
        <v>7</v>
      </c>
      <c r="G297" s="164">
        <v>6</v>
      </c>
      <c r="H297" s="164">
        <v>10</v>
      </c>
      <c r="I297" s="164">
        <v>6</v>
      </c>
      <c r="J297" s="164">
        <v>7</v>
      </c>
      <c r="K297" s="164"/>
      <c r="L297" s="164"/>
      <c r="M297" s="165">
        <f t="shared" si="10"/>
        <v>1</v>
      </c>
      <c r="N297" s="164">
        <f t="shared" si="11"/>
        <v>2</v>
      </c>
      <c r="O297" s="164">
        <f t="shared" si="12"/>
        <v>6</v>
      </c>
      <c r="P297" s="164"/>
      <c r="Q297" s="164"/>
      <c r="R297" s="164"/>
    </row>
    <row r="298" spans="3:18">
      <c r="C298" s="164">
        <v>1</v>
      </c>
      <c r="D298" s="164">
        <v>6</v>
      </c>
      <c r="E298" s="164"/>
      <c r="F298" s="164">
        <v>7</v>
      </c>
      <c r="G298" s="164">
        <v>6</v>
      </c>
      <c r="H298" s="164">
        <v>10</v>
      </c>
      <c r="I298" s="164">
        <v>6</v>
      </c>
      <c r="J298" s="164">
        <v>10</v>
      </c>
      <c r="K298" s="164"/>
      <c r="L298" s="164"/>
      <c r="M298" s="165">
        <f t="shared" si="10"/>
        <v>1</v>
      </c>
      <c r="N298" s="164">
        <f t="shared" si="11"/>
        <v>2</v>
      </c>
      <c r="O298" s="164">
        <f t="shared" si="12"/>
        <v>7</v>
      </c>
      <c r="P298" s="164"/>
      <c r="Q298" s="164"/>
      <c r="R298" s="164"/>
    </row>
    <row r="299" spans="3:18">
      <c r="C299" s="164">
        <v>1</v>
      </c>
      <c r="D299" s="164">
        <v>6</v>
      </c>
      <c r="E299" s="164"/>
      <c r="F299" s="164">
        <v>7</v>
      </c>
      <c r="G299" s="164">
        <v>6</v>
      </c>
      <c r="H299" s="164">
        <v>10</v>
      </c>
      <c r="I299" s="164">
        <v>8</v>
      </c>
      <c r="J299" s="164">
        <v>7</v>
      </c>
      <c r="K299" s="164"/>
      <c r="L299" s="164"/>
      <c r="M299" s="165">
        <f t="shared" si="10"/>
        <v>1</v>
      </c>
      <c r="N299" s="164">
        <f t="shared" si="11"/>
        <v>2</v>
      </c>
      <c r="O299" s="164">
        <f t="shared" si="12"/>
        <v>6</v>
      </c>
      <c r="P299" s="164"/>
      <c r="Q299" s="164"/>
      <c r="R299" s="164"/>
    </row>
    <row r="300" spans="3:18">
      <c r="C300" s="164">
        <v>1</v>
      </c>
      <c r="D300" s="164">
        <v>6</v>
      </c>
      <c r="E300" s="164"/>
      <c r="F300" s="164">
        <v>7</v>
      </c>
      <c r="G300" s="164">
        <v>6</v>
      </c>
      <c r="H300" s="164">
        <v>10</v>
      </c>
      <c r="I300" s="164">
        <v>8</v>
      </c>
      <c r="J300" s="164">
        <v>10</v>
      </c>
      <c r="K300" s="164"/>
      <c r="L300" s="164"/>
      <c r="M300" s="165">
        <f t="shared" si="10"/>
        <v>1</v>
      </c>
      <c r="N300" s="164">
        <f t="shared" si="11"/>
        <v>2</v>
      </c>
      <c r="O300" s="164">
        <f t="shared" si="12"/>
        <v>7</v>
      </c>
      <c r="P300" s="164"/>
      <c r="Q300" s="164"/>
      <c r="R300" s="164"/>
    </row>
    <row r="301" spans="3:18">
      <c r="C301" s="164">
        <v>1</v>
      </c>
      <c r="D301" s="164">
        <v>6</v>
      </c>
      <c r="E301" s="164"/>
      <c r="F301" s="164">
        <v>7</v>
      </c>
      <c r="G301" s="164">
        <v>6</v>
      </c>
      <c r="H301" s="164">
        <v>10</v>
      </c>
      <c r="I301" s="164">
        <v>10</v>
      </c>
      <c r="J301" s="164">
        <v>7</v>
      </c>
      <c r="K301" s="164"/>
      <c r="L301" s="164"/>
      <c r="M301" s="165">
        <f t="shared" si="10"/>
        <v>1</v>
      </c>
      <c r="N301" s="164">
        <f t="shared" si="11"/>
        <v>2</v>
      </c>
      <c r="O301" s="164">
        <f t="shared" si="12"/>
        <v>7</v>
      </c>
      <c r="P301" s="164"/>
      <c r="Q301" s="164"/>
      <c r="R301" s="164"/>
    </row>
    <row r="302" spans="3:18">
      <c r="C302" s="164">
        <v>1</v>
      </c>
      <c r="D302" s="164">
        <v>4</v>
      </c>
      <c r="E302" s="164"/>
      <c r="F302" s="164">
        <v>7</v>
      </c>
      <c r="G302" s="164">
        <v>4</v>
      </c>
      <c r="H302" s="164">
        <v>10</v>
      </c>
      <c r="I302" s="164">
        <v>10</v>
      </c>
      <c r="J302" s="164">
        <v>10</v>
      </c>
      <c r="K302" s="164"/>
      <c r="L302" s="164"/>
      <c r="M302" s="165">
        <f t="shared" si="10"/>
        <v>1</v>
      </c>
      <c r="N302" s="164">
        <f t="shared" si="11"/>
        <v>2</v>
      </c>
      <c r="O302" s="164">
        <f t="shared" si="12"/>
        <v>7</v>
      </c>
      <c r="P302" s="164"/>
      <c r="Q302" s="164"/>
      <c r="R302" s="164"/>
    </row>
    <row r="303" spans="3:18">
      <c r="C303" s="164">
        <v>1</v>
      </c>
      <c r="D303" s="164">
        <v>4</v>
      </c>
      <c r="E303" s="164"/>
      <c r="F303" s="164">
        <v>5</v>
      </c>
      <c r="G303" s="164">
        <v>4</v>
      </c>
      <c r="H303" s="164">
        <v>5</v>
      </c>
      <c r="I303" s="164">
        <v>4</v>
      </c>
      <c r="J303" s="164">
        <v>7</v>
      </c>
      <c r="K303" s="164"/>
      <c r="L303" s="164"/>
      <c r="M303" s="165">
        <f t="shared" si="10"/>
        <v>1</v>
      </c>
      <c r="N303" s="164">
        <f t="shared" si="11"/>
        <v>2</v>
      </c>
      <c r="O303" s="164">
        <f t="shared" si="12"/>
        <v>4</v>
      </c>
      <c r="P303" s="164"/>
      <c r="Q303" s="164"/>
      <c r="R303" s="164"/>
    </row>
    <row r="304" spans="3:18">
      <c r="C304" s="164">
        <v>1</v>
      </c>
      <c r="D304" s="164">
        <v>4</v>
      </c>
      <c r="E304" s="164"/>
      <c r="F304" s="164">
        <v>5</v>
      </c>
      <c r="G304" s="164">
        <v>4</v>
      </c>
      <c r="H304" s="164">
        <v>5</v>
      </c>
      <c r="I304" s="164">
        <v>4</v>
      </c>
      <c r="J304" s="164">
        <v>10</v>
      </c>
      <c r="K304" s="164"/>
      <c r="L304" s="164"/>
      <c r="M304" s="165">
        <f t="shared" si="10"/>
        <v>1</v>
      </c>
      <c r="N304" s="164">
        <f t="shared" si="11"/>
        <v>2</v>
      </c>
      <c r="O304" s="164">
        <f t="shared" si="12"/>
        <v>5</v>
      </c>
      <c r="P304" s="164"/>
      <c r="Q304" s="164"/>
      <c r="R304" s="164"/>
    </row>
    <row r="305" spans="3:18">
      <c r="C305" s="164">
        <v>1</v>
      </c>
      <c r="D305" s="164">
        <v>4</v>
      </c>
      <c r="E305" s="164"/>
      <c r="F305" s="164">
        <v>5</v>
      </c>
      <c r="G305" s="164">
        <v>4</v>
      </c>
      <c r="H305" s="164">
        <v>5</v>
      </c>
      <c r="I305" s="164">
        <v>6</v>
      </c>
      <c r="J305" s="164">
        <v>7</v>
      </c>
      <c r="K305" s="164"/>
      <c r="L305" s="164"/>
      <c r="M305" s="165">
        <f t="shared" si="10"/>
        <v>1</v>
      </c>
      <c r="N305" s="164">
        <f t="shared" si="11"/>
        <v>2</v>
      </c>
      <c r="O305" s="164">
        <f t="shared" si="12"/>
        <v>5</v>
      </c>
      <c r="P305" s="164"/>
      <c r="Q305" s="164"/>
      <c r="R305" s="164"/>
    </row>
    <row r="306" spans="3:18">
      <c r="C306" s="164">
        <v>1</v>
      </c>
      <c r="D306" s="164">
        <v>4</v>
      </c>
      <c r="E306" s="164"/>
      <c r="F306" s="164">
        <v>5</v>
      </c>
      <c r="G306" s="164">
        <v>4</v>
      </c>
      <c r="H306" s="164">
        <v>5</v>
      </c>
      <c r="I306" s="164">
        <v>6</v>
      </c>
      <c r="J306" s="164">
        <v>10</v>
      </c>
      <c r="K306" s="164"/>
      <c r="L306" s="164"/>
      <c r="M306" s="165">
        <f t="shared" si="10"/>
        <v>1</v>
      </c>
      <c r="N306" s="164">
        <f t="shared" si="11"/>
        <v>2</v>
      </c>
      <c r="O306" s="164">
        <f t="shared" si="12"/>
        <v>5</v>
      </c>
      <c r="P306" s="164"/>
      <c r="Q306" s="164"/>
      <c r="R306" s="164"/>
    </row>
    <row r="307" spans="3:18">
      <c r="C307" s="164">
        <v>1</v>
      </c>
      <c r="D307" s="164">
        <v>4</v>
      </c>
      <c r="E307" s="164"/>
      <c r="F307" s="164">
        <v>5</v>
      </c>
      <c r="G307" s="164">
        <v>4</v>
      </c>
      <c r="H307" s="164">
        <v>5</v>
      </c>
      <c r="I307" s="164">
        <v>8</v>
      </c>
      <c r="J307" s="164">
        <v>7</v>
      </c>
      <c r="K307" s="164"/>
      <c r="L307" s="164"/>
      <c r="M307" s="165">
        <f t="shared" si="10"/>
        <v>1</v>
      </c>
      <c r="N307" s="164">
        <f t="shared" si="11"/>
        <v>2</v>
      </c>
      <c r="O307" s="164">
        <f t="shared" si="12"/>
        <v>5</v>
      </c>
      <c r="P307" s="164"/>
      <c r="Q307" s="164"/>
      <c r="R307" s="164"/>
    </row>
    <row r="308" spans="3:18">
      <c r="C308" s="164">
        <v>1</v>
      </c>
      <c r="D308" s="164">
        <v>4</v>
      </c>
      <c r="E308" s="164"/>
      <c r="F308" s="164">
        <v>5</v>
      </c>
      <c r="G308" s="164">
        <v>4</v>
      </c>
      <c r="H308" s="164">
        <v>5</v>
      </c>
      <c r="I308" s="164">
        <v>8</v>
      </c>
      <c r="J308" s="164">
        <v>10</v>
      </c>
      <c r="K308" s="164"/>
      <c r="L308" s="164"/>
      <c r="M308" s="165">
        <f t="shared" si="10"/>
        <v>1</v>
      </c>
      <c r="N308" s="164">
        <f t="shared" si="11"/>
        <v>2</v>
      </c>
      <c r="O308" s="164">
        <f t="shared" si="12"/>
        <v>5</v>
      </c>
      <c r="P308" s="164"/>
      <c r="Q308" s="164"/>
      <c r="R308" s="164"/>
    </row>
    <row r="309" spans="3:18">
      <c r="C309" s="164">
        <v>1</v>
      </c>
      <c r="D309" s="164">
        <v>4</v>
      </c>
      <c r="E309" s="164"/>
      <c r="F309" s="164">
        <v>5</v>
      </c>
      <c r="G309" s="164">
        <v>4</v>
      </c>
      <c r="H309" s="164">
        <v>5</v>
      </c>
      <c r="I309" s="164">
        <v>10</v>
      </c>
      <c r="J309" s="164">
        <v>7</v>
      </c>
      <c r="K309" s="164"/>
      <c r="L309" s="164"/>
      <c r="M309" s="165">
        <f t="shared" si="10"/>
        <v>1</v>
      </c>
      <c r="N309" s="164">
        <f t="shared" si="11"/>
        <v>2</v>
      </c>
      <c r="O309" s="164">
        <f t="shared" si="12"/>
        <v>5</v>
      </c>
      <c r="P309" s="164"/>
      <c r="Q309" s="164"/>
      <c r="R309" s="164"/>
    </row>
    <row r="310" spans="3:18">
      <c r="C310" s="164">
        <v>1</v>
      </c>
      <c r="D310" s="164">
        <v>4</v>
      </c>
      <c r="E310" s="164"/>
      <c r="F310" s="164">
        <v>5</v>
      </c>
      <c r="G310" s="164">
        <v>4</v>
      </c>
      <c r="H310" s="164">
        <v>5</v>
      </c>
      <c r="I310" s="164">
        <v>10</v>
      </c>
      <c r="J310" s="164">
        <v>10</v>
      </c>
      <c r="K310" s="164"/>
      <c r="L310" s="164"/>
      <c r="M310" s="165">
        <f t="shared" si="10"/>
        <v>1</v>
      </c>
      <c r="N310" s="164">
        <f t="shared" si="11"/>
        <v>2</v>
      </c>
      <c r="O310" s="164">
        <f t="shared" si="12"/>
        <v>6</v>
      </c>
      <c r="P310" s="164"/>
      <c r="Q310" s="164"/>
      <c r="R310" s="164"/>
    </row>
    <row r="311" spans="3:18">
      <c r="C311" s="164">
        <v>1</v>
      </c>
      <c r="D311" s="164">
        <v>4</v>
      </c>
      <c r="E311" s="164"/>
      <c r="F311" s="164">
        <v>7</v>
      </c>
      <c r="G311" s="164">
        <v>4</v>
      </c>
      <c r="H311" s="164">
        <v>10</v>
      </c>
      <c r="I311" s="164">
        <v>4</v>
      </c>
      <c r="J311" s="164">
        <v>7</v>
      </c>
      <c r="K311" s="164"/>
      <c r="L311" s="164"/>
      <c r="M311" s="165">
        <f t="shared" si="10"/>
        <v>1</v>
      </c>
      <c r="N311" s="164">
        <f t="shared" si="11"/>
        <v>2</v>
      </c>
      <c r="O311" s="164">
        <f t="shared" si="12"/>
        <v>5</v>
      </c>
      <c r="P311" s="164"/>
      <c r="Q311" s="164"/>
      <c r="R311" s="164"/>
    </row>
    <row r="312" spans="3:18">
      <c r="C312" s="164">
        <v>1</v>
      </c>
      <c r="D312" s="164">
        <v>4</v>
      </c>
      <c r="E312" s="164"/>
      <c r="F312" s="164">
        <v>7</v>
      </c>
      <c r="G312" s="164">
        <v>4</v>
      </c>
      <c r="H312" s="164">
        <v>10</v>
      </c>
      <c r="I312" s="164">
        <v>4</v>
      </c>
      <c r="J312" s="164">
        <v>10</v>
      </c>
      <c r="K312" s="164"/>
      <c r="L312" s="164"/>
      <c r="M312" s="165">
        <f t="shared" si="10"/>
        <v>1</v>
      </c>
      <c r="N312" s="164">
        <f t="shared" si="11"/>
        <v>2</v>
      </c>
      <c r="O312" s="164">
        <f t="shared" si="12"/>
        <v>6</v>
      </c>
      <c r="P312" s="164"/>
      <c r="Q312" s="164"/>
      <c r="R312" s="164"/>
    </row>
    <row r="313" spans="3:18">
      <c r="C313" s="164">
        <v>1</v>
      </c>
      <c r="D313" s="164">
        <v>4</v>
      </c>
      <c r="E313" s="164"/>
      <c r="F313" s="164">
        <v>7</v>
      </c>
      <c r="G313" s="164">
        <v>4</v>
      </c>
      <c r="H313" s="164">
        <v>10</v>
      </c>
      <c r="I313" s="164">
        <v>6</v>
      </c>
      <c r="J313" s="164">
        <v>7</v>
      </c>
      <c r="K313" s="164"/>
      <c r="L313" s="164"/>
      <c r="M313" s="165">
        <f t="shared" si="10"/>
        <v>1</v>
      </c>
      <c r="N313" s="164">
        <f t="shared" si="11"/>
        <v>2</v>
      </c>
      <c r="O313" s="164">
        <f t="shared" si="12"/>
        <v>6</v>
      </c>
      <c r="P313" s="164"/>
      <c r="Q313" s="164"/>
      <c r="R313" s="164"/>
    </row>
    <row r="314" spans="3:18">
      <c r="C314" s="164">
        <v>1</v>
      </c>
      <c r="D314" s="164">
        <v>4</v>
      </c>
      <c r="E314" s="164"/>
      <c r="F314" s="164">
        <v>7</v>
      </c>
      <c r="G314" s="164">
        <v>4</v>
      </c>
      <c r="H314" s="164">
        <v>10</v>
      </c>
      <c r="I314" s="164">
        <v>6</v>
      </c>
      <c r="J314" s="164">
        <v>10</v>
      </c>
      <c r="K314" s="164"/>
      <c r="L314" s="164"/>
      <c r="M314" s="165">
        <f t="shared" si="10"/>
        <v>1</v>
      </c>
      <c r="N314" s="164">
        <f t="shared" si="11"/>
        <v>2</v>
      </c>
      <c r="O314" s="164">
        <f t="shared" si="12"/>
        <v>6</v>
      </c>
      <c r="P314" s="164"/>
      <c r="Q314" s="164"/>
      <c r="R314" s="164"/>
    </row>
    <row r="315" spans="3:18">
      <c r="C315" s="164">
        <v>1</v>
      </c>
      <c r="D315" s="164">
        <v>4</v>
      </c>
      <c r="E315" s="164"/>
      <c r="F315" s="164">
        <v>7</v>
      </c>
      <c r="G315" s="164">
        <v>4</v>
      </c>
      <c r="H315" s="164">
        <v>10</v>
      </c>
      <c r="I315" s="164">
        <v>8</v>
      </c>
      <c r="J315" s="164">
        <v>7</v>
      </c>
      <c r="K315" s="164"/>
      <c r="L315" s="164"/>
      <c r="M315" s="165">
        <f t="shared" si="10"/>
        <v>1</v>
      </c>
      <c r="N315" s="164">
        <f t="shared" si="11"/>
        <v>2</v>
      </c>
      <c r="O315" s="164">
        <f t="shared" si="12"/>
        <v>6</v>
      </c>
      <c r="P315" s="164"/>
      <c r="Q315" s="164"/>
      <c r="R315" s="164"/>
    </row>
    <row r="316" spans="3:18">
      <c r="C316" s="164">
        <v>1</v>
      </c>
      <c r="D316" s="164">
        <v>4</v>
      </c>
      <c r="E316" s="164"/>
      <c r="F316" s="164">
        <v>7</v>
      </c>
      <c r="G316" s="164">
        <v>4</v>
      </c>
      <c r="H316" s="164">
        <v>10</v>
      </c>
      <c r="I316" s="164">
        <v>8</v>
      </c>
      <c r="J316" s="164">
        <v>10</v>
      </c>
      <c r="K316" s="164"/>
      <c r="L316" s="164"/>
      <c r="M316" s="165">
        <f t="shared" si="10"/>
        <v>1</v>
      </c>
      <c r="N316" s="164">
        <f t="shared" si="11"/>
        <v>2</v>
      </c>
      <c r="O316" s="164">
        <f t="shared" si="12"/>
        <v>6</v>
      </c>
      <c r="P316" s="164"/>
      <c r="Q316" s="164"/>
      <c r="R316" s="164"/>
    </row>
    <row r="317" spans="3:18">
      <c r="C317" s="164">
        <v>1</v>
      </c>
      <c r="D317" s="164">
        <v>4</v>
      </c>
      <c r="E317" s="164"/>
      <c r="F317" s="164">
        <v>7</v>
      </c>
      <c r="G317" s="164">
        <v>4</v>
      </c>
      <c r="H317" s="164">
        <v>10</v>
      </c>
      <c r="I317" s="164">
        <v>10</v>
      </c>
      <c r="J317" s="164">
        <v>7</v>
      </c>
      <c r="K317" s="164"/>
      <c r="L317" s="164"/>
      <c r="M317" s="165">
        <f t="shared" si="10"/>
        <v>1</v>
      </c>
      <c r="N317" s="164">
        <f t="shared" si="11"/>
        <v>2</v>
      </c>
      <c r="O317" s="164">
        <f t="shared" si="12"/>
        <v>6</v>
      </c>
      <c r="P317" s="164"/>
      <c r="Q317" s="164"/>
      <c r="R317" s="164"/>
    </row>
    <row r="318" spans="3:18">
      <c r="C318" s="164">
        <v>1</v>
      </c>
      <c r="D318" s="164">
        <v>4</v>
      </c>
      <c r="E318" s="164"/>
      <c r="F318" s="164">
        <v>7</v>
      </c>
      <c r="G318" s="164">
        <v>4</v>
      </c>
      <c r="H318" s="164">
        <v>10</v>
      </c>
      <c r="I318" s="164">
        <v>10</v>
      </c>
      <c r="J318" s="164">
        <v>10</v>
      </c>
      <c r="K318" s="164"/>
      <c r="L318" s="164"/>
      <c r="M318" s="165">
        <f t="shared" si="10"/>
        <v>1</v>
      </c>
      <c r="N318" s="164">
        <f t="shared" si="11"/>
        <v>2</v>
      </c>
      <c r="O318" s="164">
        <f t="shared" si="12"/>
        <v>7</v>
      </c>
      <c r="P318" s="164"/>
      <c r="Q318" s="164"/>
      <c r="R318" s="164"/>
    </row>
    <row r="319" spans="3:18">
      <c r="C319" s="164">
        <v>1</v>
      </c>
      <c r="D319" s="164">
        <v>4</v>
      </c>
      <c r="E319" s="164"/>
      <c r="F319" s="164">
        <v>5</v>
      </c>
      <c r="G319" s="164">
        <v>4</v>
      </c>
      <c r="H319" s="164">
        <v>5</v>
      </c>
      <c r="I319" s="164">
        <v>4</v>
      </c>
      <c r="J319" s="164">
        <v>7</v>
      </c>
      <c r="K319" s="164"/>
      <c r="L319" s="164"/>
      <c r="M319" s="165">
        <f t="shared" si="10"/>
        <v>1</v>
      </c>
      <c r="N319" s="164">
        <f t="shared" si="11"/>
        <v>2</v>
      </c>
      <c r="O319" s="164">
        <f t="shared" si="12"/>
        <v>4</v>
      </c>
      <c r="P319" s="164"/>
      <c r="Q319" s="164"/>
      <c r="R319" s="164"/>
    </row>
    <row r="320" spans="3:18">
      <c r="C320" s="164">
        <v>1</v>
      </c>
      <c r="D320" s="164">
        <v>4</v>
      </c>
      <c r="E320" s="164"/>
      <c r="F320" s="164">
        <v>5</v>
      </c>
      <c r="G320" s="164">
        <v>4</v>
      </c>
      <c r="H320" s="164">
        <v>5</v>
      </c>
      <c r="I320" s="164">
        <v>4</v>
      </c>
      <c r="J320" s="164">
        <v>10</v>
      </c>
      <c r="K320" s="164"/>
      <c r="L320" s="164"/>
      <c r="M320" s="165">
        <f t="shared" si="10"/>
        <v>1</v>
      </c>
      <c r="N320" s="164">
        <f t="shared" si="11"/>
        <v>2</v>
      </c>
      <c r="O320" s="164">
        <f t="shared" si="12"/>
        <v>5</v>
      </c>
      <c r="P320" s="164"/>
      <c r="Q320" s="164"/>
      <c r="R320" s="164"/>
    </row>
    <row r="321" spans="3:18">
      <c r="C321" s="164">
        <v>1</v>
      </c>
      <c r="D321" s="164">
        <v>4</v>
      </c>
      <c r="E321" s="164"/>
      <c r="F321" s="164">
        <v>5</v>
      </c>
      <c r="G321" s="164">
        <v>4</v>
      </c>
      <c r="H321" s="164">
        <v>5</v>
      </c>
      <c r="I321" s="164">
        <v>6</v>
      </c>
      <c r="J321" s="164">
        <v>7</v>
      </c>
      <c r="K321" s="164"/>
      <c r="L321" s="164"/>
      <c r="M321" s="165">
        <f t="shared" si="10"/>
        <v>1</v>
      </c>
      <c r="N321" s="164">
        <f t="shared" si="11"/>
        <v>2</v>
      </c>
      <c r="O321" s="164">
        <f t="shared" si="12"/>
        <v>5</v>
      </c>
      <c r="P321" s="164"/>
      <c r="Q321" s="164"/>
      <c r="R321" s="164"/>
    </row>
    <row r="322" spans="3:18">
      <c r="C322" s="164">
        <v>1</v>
      </c>
      <c r="D322" s="164">
        <v>4</v>
      </c>
      <c r="E322" s="164"/>
      <c r="F322" s="164">
        <v>5</v>
      </c>
      <c r="G322" s="164">
        <v>4</v>
      </c>
      <c r="H322" s="164">
        <v>5</v>
      </c>
      <c r="I322" s="164">
        <v>6</v>
      </c>
      <c r="J322" s="164">
        <v>10</v>
      </c>
      <c r="K322" s="164"/>
      <c r="L322" s="164"/>
      <c r="M322" s="165">
        <f t="shared" si="10"/>
        <v>1</v>
      </c>
      <c r="N322" s="164">
        <f t="shared" si="11"/>
        <v>2</v>
      </c>
      <c r="O322" s="164">
        <f t="shared" si="12"/>
        <v>5</v>
      </c>
      <c r="P322" s="164"/>
      <c r="Q322" s="164"/>
      <c r="R322" s="164"/>
    </row>
    <row r="323" spans="3:18">
      <c r="C323" s="164">
        <v>1</v>
      </c>
      <c r="D323" s="164">
        <v>4</v>
      </c>
      <c r="E323" s="164"/>
      <c r="F323" s="164">
        <v>5</v>
      </c>
      <c r="G323" s="164">
        <v>4</v>
      </c>
      <c r="H323" s="164">
        <v>5</v>
      </c>
      <c r="I323" s="164">
        <v>8</v>
      </c>
      <c r="J323" s="164">
        <v>7</v>
      </c>
      <c r="K323" s="164"/>
      <c r="L323" s="164"/>
      <c r="M323" s="165">
        <f t="shared" si="10"/>
        <v>1</v>
      </c>
      <c r="N323" s="164">
        <f t="shared" si="11"/>
        <v>2</v>
      </c>
      <c r="O323" s="164">
        <f t="shared" si="12"/>
        <v>5</v>
      </c>
      <c r="P323" s="164"/>
      <c r="Q323" s="164"/>
      <c r="R323" s="164"/>
    </row>
    <row r="324" spans="3:18">
      <c r="C324" s="164">
        <v>1</v>
      </c>
      <c r="D324" s="164">
        <v>4</v>
      </c>
      <c r="E324" s="164"/>
      <c r="F324" s="164">
        <v>5</v>
      </c>
      <c r="G324" s="164">
        <v>4</v>
      </c>
      <c r="H324" s="164">
        <v>5</v>
      </c>
      <c r="I324" s="164">
        <v>8</v>
      </c>
      <c r="J324" s="164">
        <v>10</v>
      </c>
      <c r="K324" s="164"/>
      <c r="L324" s="164"/>
      <c r="M324" s="165">
        <f t="shared" si="10"/>
        <v>1</v>
      </c>
      <c r="N324" s="164">
        <f t="shared" si="11"/>
        <v>2</v>
      </c>
      <c r="O324" s="164">
        <f t="shared" si="12"/>
        <v>5</v>
      </c>
      <c r="P324" s="164"/>
      <c r="Q324" s="164"/>
      <c r="R324" s="164"/>
    </row>
    <row r="325" spans="3:18">
      <c r="C325" s="164">
        <v>1</v>
      </c>
      <c r="D325" s="164">
        <v>4</v>
      </c>
      <c r="E325" s="164"/>
      <c r="F325" s="164">
        <v>5</v>
      </c>
      <c r="G325" s="164">
        <v>4</v>
      </c>
      <c r="H325" s="164">
        <v>5</v>
      </c>
      <c r="I325" s="164">
        <v>10</v>
      </c>
      <c r="J325" s="164">
        <v>7</v>
      </c>
      <c r="K325" s="164"/>
      <c r="L325" s="164"/>
      <c r="M325" s="165">
        <f t="shared" si="10"/>
        <v>1</v>
      </c>
      <c r="N325" s="164">
        <f t="shared" si="11"/>
        <v>2</v>
      </c>
      <c r="O325" s="164">
        <f t="shared" si="12"/>
        <v>5</v>
      </c>
      <c r="P325" s="164"/>
      <c r="Q325" s="164"/>
      <c r="R325" s="164"/>
    </row>
    <row r="326" spans="3:18">
      <c r="C326" s="164">
        <v>1</v>
      </c>
      <c r="D326" s="164">
        <v>4</v>
      </c>
      <c r="E326" s="164"/>
      <c r="F326" s="164">
        <v>5</v>
      </c>
      <c r="G326" s="164">
        <v>4</v>
      </c>
      <c r="H326" s="164">
        <v>5</v>
      </c>
      <c r="I326" s="164">
        <v>10</v>
      </c>
      <c r="J326" s="164">
        <v>10</v>
      </c>
      <c r="K326" s="164"/>
      <c r="L326" s="164"/>
      <c r="M326" s="165">
        <f t="shared" si="10"/>
        <v>1</v>
      </c>
      <c r="N326" s="164">
        <f t="shared" si="11"/>
        <v>2</v>
      </c>
      <c r="O326" s="164">
        <f t="shared" si="12"/>
        <v>6</v>
      </c>
      <c r="P326" s="164"/>
      <c r="Q326" s="164"/>
      <c r="R326" s="164"/>
    </row>
    <row r="327" spans="3:18">
      <c r="C327" s="164">
        <v>1</v>
      </c>
      <c r="D327" s="164">
        <v>4</v>
      </c>
      <c r="E327" s="164"/>
      <c r="F327" s="164">
        <v>7</v>
      </c>
      <c r="G327" s="164">
        <v>4</v>
      </c>
      <c r="H327" s="164">
        <v>10</v>
      </c>
      <c r="I327" s="164">
        <v>4</v>
      </c>
      <c r="J327" s="164">
        <v>7</v>
      </c>
      <c r="K327" s="164"/>
      <c r="L327" s="164"/>
      <c r="M327" s="165">
        <f t="shared" si="10"/>
        <v>1</v>
      </c>
      <c r="N327" s="164">
        <f t="shared" si="11"/>
        <v>2</v>
      </c>
      <c r="O327" s="164">
        <f t="shared" si="12"/>
        <v>5</v>
      </c>
      <c r="P327" s="164"/>
      <c r="Q327" s="164"/>
      <c r="R327" s="164"/>
    </row>
    <row r="328" spans="3:18">
      <c r="C328" s="164">
        <v>1</v>
      </c>
      <c r="D328" s="164">
        <v>4</v>
      </c>
      <c r="E328" s="164"/>
      <c r="F328" s="164">
        <v>7</v>
      </c>
      <c r="G328" s="164">
        <v>4</v>
      </c>
      <c r="H328" s="164">
        <v>10</v>
      </c>
      <c r="I328" s="164">
        <v>4</v>
      </c>
      <c r="J328" s="164">
        <v>10</v>
      </c>
      <c r="K328" s="164"/>
      <c r="L328" s="164"/>
      <c r="M328" s="165">
        <f t="shared" si="10"/>
        <v>1</v>
      </c>
      <c r="N328" s="164">
        <f t="shared" si="11"/>
        <v>2</v>
      </c>
      <c r="O328" s="164">
        <f t="shared" si="12"/>
        <v>6</v>
      </c>
      <c r="P328" s="164"/>
      <c r="Q328" s="164"/>
      <c r="R328" s="164"/>
    </row>
    <row r="329" spans="3:18">
      <c r="C329" s="164">
        <v>1</v>
      </c>
      <c r="D329" s="164">
        <v>4</v>
      </c>
      <c r="E329" s="164"/>
      <c r="F329" s="164">
        <v>7</v>
      </c>
      <c r="G329" s="164">
        <v>4</v>
      </c>
      <c r="H329" s="164">
        <v>10</v>
      </c>
      <c r="I329" s="164">
        <v>6</v>
      </c>
      <c r="J329" s="164">
        <v>7</v>
      </c>
      <c r="K329" s="164"/>
      <c r="L329" s="164"/>
      <c r="M329" s="165">
        <f t="shared" si="10"/>
        <v>1</v>
      </c>
      <c r="N329" s="164">
        <f t="shared" si="11"/>
        <v>2</v>
      </c>
      <c r="O329" s="164">
        <f t="shared" si="12"/>
        <v>6</v>
      </c>
      <c r="P329" s="164"/>
      <c r="Q329" s="164"/>
      <c r="R329" s="164"/>
    </row>
    <row r="330" spans="3:18">
      <c r="C330" s="164">
        <v>1</v>
      </c>
      <c r="D330" s="164">
        <v>4</v>
      </c>
      <c r="E330" s="164"/>
      <c r="F330" s="164">
        <v>7</v>
      </c>
      <c r="G330" s="164">
        <v>4</v>
      </c>
      <c r="H330" s="164">
        <v>10</v>
      </c>
      <c r="I330" s="164">
        <v>6</v>
      </c>
      <c r="J330" s="164">
        <v>10</v>
      </c>
      <c r="K330" s="164"/>
      <c r="L330" s="164"/>
      <c r="M330" s="165">
        <f t="shared" si="10"/>
        <v>1</v>
      </c>
      <c r="N330" s="164">
        <f t="shared" si="11"/>
        <v>2</v>
      </c>
      <c r="O330" s="164">
        <f t="shared" si="12"/>
        <v>6</v>
      </c>
      <c r="P330" s="164"/>
      <c r="Q330" s="164"/>
      <c r="R330" s="164"/>
    </row>
    <row r="331" spans="3:18">
      <c r="C331" s="164">
        <v>1</v>
      </c>
      <c r="D331" s="164">
        <v>4</v>
      </c>
      <c r="E331" s="164"/>
      <c r="F331" s="164">
        <v>7</v>
      </c>
      <c r="G331" s="164">
        <v>4</v>
      </c>
      <c r="H331" s="164">
        <v>10</v>
      </c>
      <c r="I331" s="164">
        <v>8</v>
      </c>
      <c r="J331" s="164">
        <v>7</v>
      </c>
      <c r="K331" s="164"/>
      <c r="L331" s="164"/>
      <c r="M331" s="165">
        <f t="shared" si="10"/>
        <v>1</v>
      </c>
      <c r="N331" s="164">
        <f t="shared" si="11"/>
        <v>2</v>
      </c>
      <c r="O331" s="164">
        <f t="shared" si="12"/>
        <v>6</v>
      </c>
      <c r="P331" s="164"/>
      <c r="Q331" s="164"/>
      <c r="R331" s="164"/>
    </row>
    <row r="332" spans="3:18">
      <c r="C332" s="164">
        <v>1</v>
      </c>
      <c r="D332" s="164">
        <v>4</v>
      </c>
      <c r="E332" s="164"/>
      <c r="F332" s="164">
        <v>7</v>
      </c>
      <c r="G332" s="164">
        <v>4</v>
      </c>
      <c r="H332" s="164">
        <v>10</v>
      </c>
      <c r="I332" s="164">
        <v>8</v>
      </c>
      <c r="J332" s="164">
        <v>10</v>
      </c>
      <c r="K332" s="164"/>
      <c r="L332" s="164"/>
      <c r="M332" s="165">
        <f t="shared" si="10"/>
        <v>1</v>
      </c>
      <c r="N332" s="164">
        <f t="shared" si="11"/>
        <v>2</v>
      </c>
      <c r="O332" s="164">
        <f t="shared" si="12"/>
        <v>6</v>
      </c>
      <c r="P332" s="164"/>
      <c r="Q332" s="164"/>
      <c r="R332" s="164"/>
    </row>
    <row r="333" spans="3:18">
      <c r="C333" s="164">
        <v>1</v>
      </c>
      <c r="D333" s="164">
        <v>4</v>
      </c>
      <c r="E333" s="164"/>
      <c r="F333" s="164">
        <v>7</v>
      </c>
      <c r="G333" s="164">
        <v>4</v>
      </c>
      <c r="H333" s="164">
        <v>10</v>
      </c>
      <c r="I333" s="164">
        <v>10</v>
      </c>
      <c r="J333" s="164">
        <v>7</v>
      </c>
      <c r="K333" s="164"/>
      <c r="L333" s="164"/>
      <c r="M333" s="165">
        <f t="shared" si="10"/>
        <v>1</v>
      </c>
      <c r="N333" s="164">
        <f t="shared" si="11"/>
        <v>2</v>
      </c>
      <c r="O333" s="164">
        <f t="shared" si="12"/>
        <v>6</v>
      </c>
      <c r="P333" s="164"/>
      <c r="Q333" s="164"/>
      <c r="R333" s="164"/>
    </row>
    <row r="334" spans="3:18">
      <c r="C334" s="164">
        <v>1</v>
      </c>
      <c r="D334" s="164">
        <v>4</v>
      </c>
      <c r="E334" s="164"/>
      <c r="F334" s="164">
        <v>7</v>
      </c>
      <c r="G334" s="164">
        <v>4</v>
      </c>
      <c r="H334" s="164">
        <v>10</v>
      </c>
      <c r="I334" s="164">
        <v>10</v>
      </c>
      <c r="J334" s="164">
        <v>10</v>
      </c>
      <c r="K334" s="164"/>
      <c r="L334" s="164"/>
      <c r="M334" s="165">
        <f t="shared" si="10"/>
        <v>1</v>
      </c>
      <c r="N334" s="164">
        <f t="shared" si="11"/>
        <v>2</v>
      </c>
      <c r="O334" s="164">
        <f t="shared" si="12"/>
        <v>7</v>
      </c>
      <c r="P334" s="164"/>
      <c r="Q334" s="164"/>
      <c r="R334" s="164"/>
    </row>
    <row r="335" spans="3:18">
      <c r="C335" s="164">
        <v>1</v>
      </c>
      <c r="D335" s="164">
        <v>4</v>
      </c>
      <c r="E335" s="164"/>
      <c r="F335" s="164">
        <v>10</v>
      </c>
      <c r="G335" s="164">
        <v>4</v>
      </c>
      <c r="H335" s="164">
        <v>7</v>
      </c>
      <c r="I335" s="164">
        <v>4</v>
      </c>
      <c r="J335" s="164">
        <v>7</v>
      </c>
      <c r="K335" s="164"/>
      <c r="L335" s="164"/>
      <c r="M335" s="165">
        <f t="shared" si="10"/>
        <v>1</v>
      </c>
      <c r="N335" s="164">
        <f t="shared" si="11"/>
        <v>2</v>
      </c>
      <c r="O335" s="164">
        <f t="shared" si="12"/>
        <v>5</v>
      </c>
      <c r="P335" s="164"/>
      <c r="Q335" s="164"/>
      <c r="R335" s="164"/>
    </row>
    <row r="336" spans="3:18">
      <c r="C336" s="164">
        <v>1</v>
      </c>
      <c r="D336" s="164">
        <v>4</v>
      </c>
      <c r="E336" s="164"/>
      <c r="F336" s="164">
        <v>10</v>
      </c>
      <c r="G336" s="164">
        <v>4</v>
      </c>
      <c r="H336" s="164">
        <v>7</v>
      </c>
      <c r="I336" s="164">
        <v>4</v>
      </c>
      <c r="J336" s="164">
        <v>10</v>
      </c>
      <c r="K336" s="164"/>
      <c r="L336" s="164"/>
      <c r="M336" s="165">
        <f t="shared" si="10"/>
        <v>1</v>
      </c>
      <c r="N336" s="164">
        <f t="shared" si="11"/>
        <v>2</v>
      </c>
      <c r="O336" s="164">
        <f t="shared" si="12"/>
        <v>6</v>
      </c>
      <c r="P336" s="164"/>
      <c r="Q336" s="164"/>
      <c r="R336" s="164"/>
    </row>
    <row r="337" spans="3:18">
      <c r="C337" s="164">
        <v>1</v>
      </c>
      <c r="D337" s="164">
        <v>4</v>
      </c>
      <c r="E337" s="164"/>
      <c r="F337" s="164">
        <v>10</v>
      </c>
      <c r="G337" s="164">
        <v>4</v>
      </c>
      <c r="H337" s="164">
        <v>7</v>
      </c>
      <c r="I337" s="164">
        <v>6</v>
      </c>
      <c r="J337" s="164">
        <v>7</v>
      </c>
      <c r="K337" s="164"/>
      <c r="L337" s="164"/>
      <c r="M337" s="165">
        <f t="shared" si="10"/>
        <v>1</v>
      </c>
      <c r="N337" s="164">
        <f t="shared" si="11"/>
        <v>2</v>
      </c>
      <c r="O337" s="164">
        <f t="shared" si="12"/>
        <v>6</v>
      </c>
      <c r="P337" s="164"/>
      <c r="Q337" s="164"/>
      <c r="R337" s="164"/>
    </row>
    <row r="338" spans="3:18">
      <c r="C338" s="164">
        <v>1</v>
      </c>
      <c r="D338" s="164">
        <v>4</v>
      </c>
      <c r="E338" s="164"/>
      <c r="F338" s="164">
        <v>10</v>
      </c>
      <c r="G338" s="164">
        <v>4</v>
      </c>
      <c r="H338" s="164">
        <v>7</v>
      </c>
      <c r="I338" s="164">
        <v>6</v>
      </c>
      <c r="J338" s="164">
        <v>10</v>
      </c>
      <c r="K338" s="164"/>
      <c r="L338" s="164"/>
      <c r="M338" s="165">
        <f t="shared" si="10"/>
        <v>1</v>
      </c>
      <c r="N338" s="164">
        <f t="shared" si="11"/>
        <v>2</v>
      </c>
      <c r="O338" s="164">
        <f t="shared" si="12"/>
        <v>6</v>
      </c>
      <c r="P338" s="164"/>
      <c r="Q338" s="164"/>
      <c r="R338" s="164"/>
    </row>
    <row r="339" spans="3:18">
      <c r="C339" s="164">
        <v>1</v>
      </c>
      <c r="D339" s="164">
        <v>4</v>
      </c>
      <c r="E339" s="164"/>
      <c r="F339" s="164">
        <v>10</v>
      </c>
      <c r="G339" s="164">
        <v>4</v>
      </c>
      <c r="H339" s="164">
        <v>7</v>
      </c>
      <c r="I339" s="164">
        <v>8</v>
      </c>
      <c r="J339" s="164">
        <v>7</v>
      </c>
      <c r="K339" s="164"/>
      <c r="L339" s="164"/>
      <c r="M339" s="165">
        <f t="shared" si="10"/>
        <v>1</v>
      </c>
      <c r="N339" s="164">
        <f t="shared" si="11"/>
        <v>2</v>
      </c>
      <c r="O339" s="164">
        <f t="shared" si="12"/>
        <v>6</v>
      </c>
      <c r="P339" s="164"/>
      <c r="Q339" s="164"/>
      <c r="R339" s="164"/>
    </row>
    <row r="340" spans="3:18">
      <c r="C340" s="164">
        <v>1</v>
      </c>
      <c r="D340" s="164">
        <v>4</v>
      </c>
      <c r="E340" s="164"/>
      <c r="F340" s="164">
        <v>10</v>
      </c>
      <c r="G340" s="164">
        <v>4</v>
      </c>
      <c r="H340" s="164">
        <v>7</v>
      </c>
      <c r="I340" s="164">
        <v>8</v>
      </c>
      <c r="J340" s="164">
        <v>10</v>
      </c>
      <c r="K340" s="164"/>
      <c r="L340" s="164"/>
      <c r="M340" s="165">
        <f t="shared" si="10"/>
        <v>1</v>
      </c>
      <c r="N340" s="164">
        <f t="shared" si="11"/>
        <v>2</v>
      </c>
      <c r="O340" s="164">
        <f t="shared" si="12"/>
        <v>6</v>
      </c>
      <c r="P340" s="164"/>
      <c r="Q340" s="164"/>
      <c r="R340" s="164"/>
    </row>
    <row r="341" spans="3:18">
      <c r="C341" s="164">
        <v>1</v>
      </c>
      <c r="D341" s="164">
        <v>4</v>
      </c>
      <c r="E341" s="164"/>
      <c r="F341" s="164">
        <v>10</v>
      </c>
      <c r="G341" s="164">
        <v>4</v>
      </c>
      <c r="H341" s="164">
        <v>7</v>
      </c>
      <c r="I341" s="164">
        <v>10</v>
      </c>
      <c r="J341" s="164">
        <v>7</v>
      </c>
      <c r="K341" s="164"/>
      <c r="L341" s="164"/>
      <c r="M341" s="165">
        <f t="shared" si="10"/>
        <v>1</v>
      </c>
      <c r="N341" s="164">
        <f t="shared" si="11"/>
        <v>2</v>
      </c>
      <c r="O341" s="164">
        <f t="shared" si="12"/>
        <v>6</v>
      </c>
      <c r="P341" s="164"/>
      <c r="Q341" s="164"/>
      <c r="R341" s="164"/>
    </row>
    <row r="342" spans="3:18">
      <c r="C342" s="164">
        <v>1</v>
      </c>
      <c r="D342" s="164">
        <v>4</v>
      </c>
      <c r="E342" s="164"/>
      <c r="F342" s="164">
        <v>10</v>
      </c>
      <c r="G342" s="164">
        <v>4</v>
      </c>
      <c r="H342" s="164">
        <v>7</v>
      </c>
      <c r="I342" s="164">
        <v>10</v>
      </c>
      <c r="J342" s="164">
        <v>10</v>
      </c>
      <c r="K342" s="164"/>
      <c r="L342" s="164"/>
      <c r="M342" s="165">
        <f t="shared" si="10"/>
        <v>1</v>
      </c>
      <c r="N342" s="164">
        <f t="shared" si="11"/>
        <v>2</v>
      </c>
      <c r="O342" s="164">
        <f t="shared" si="12"/>
        <v>7</v>
      </c>
      <c r="P342" s="164"/>
      <c r="Q342" s="164"/>
      <c r="R342" s="164"/>
    </row>
    <row r="343" spans="3:18">
      <c r="C343" s="164">
        <v>1</v>
      </c>
      <c r="D343" s="164">
        <v>4</v>
      </c>
      <c r="E343" s="164"/>
      <c r="F343" s="164">
        <v>10</v>
      </c>
      <c r="G343" s="164">
        <v>4</v>
      </c>
      <c r="H343" s="164">
        <v>10</v>
      </c>
      <c r="I343" s="164">
        <v>4</v>
      </c>
      <c r="J343" s="164">
        <v>7</v>
      </c>
      <c r="K343" s="164"/>
      <c r="L343" s="164"/>
      <c r="M343" s="165">
        <f t="shared" si="10"/>
        <v>1</v>
      </c>
      <c r="N343" s="164">
        <f t="shared" si="11"/>
        <v>2</v>
      </c>
      <c r="O343" s="164">
        <f t="shared" si="12"/>
        <v>6</v>
      </c>
      <c r="P343" s="164"/>
      <c r="Q343" s="164"/>
      <c r="R343" s="164"/>
    </row>
    <row r="344" spans="3:18">
      <c r="C344" s="164">
        <v>1</v>
      </c>
      <c r="D344" s="164">
        <v>4</v>
      </c>
      <c r="E344" s="164"/>
      <c r="F344" s="164">
        <v>10</v>
      </c>
      <c r="G344" s="164">
        <v>4</v>
      </c>
      <c r="H344" s="164">
        <v>10</v>
      </c>
      <c r="I344" s="164">
        <v>4</v>
      </c>
      <c r="J344" s="164">
        <v>10</v>
      </c>
      <c r="K344" s="164"/>
      <c r="L344" s="164"/>
      <c r="M344" s="165">
        <f t="shared" si="10"/>
        <v>1</v>
      </c>
      <c r="N344" s="164">
        <f t="shared" si="11"/>
        <v>2</v>
      </c>
      <c r="O344" s="164">
        <f t="shared" si="12"/>
        <v>6</v>
      </c>
      <c r="P344" s="164"/>
      <c r="Q344" s="164"/>
      <c r="R344" s="164"/>
    </row>
    <row r="345" spans="3:18">
      <c r="C345" s="164">
        <v>1</v>
      </c>
      <c r="D345" s="164">
        <v>4</v>
      </c>
      <c r="E345" s="164"/>
      <c r="F345" s="164">
        <v>10</v>
      </c>
      <c r="G345" s="164">
        <v>4</v>
      </c>
      <c r="H345" s="164">
        <v>10</v>
      </c>
      <c r="I345" s="164">
        <v>6</v>
      </c>
      <c r="J345" s="164">
        <v>7</v>
      </c>
      <c r="K345" s="164"/>
      <c r="L345" s="164"/>
      <c r="M345" s="165">
        <f t="shared" si="10"/>
        <v>1</v>
      </c>
      <c r="N345" s="164">
        <f t="shared" si="11"/>
        <v>2</v>
      </c>
      <c r="O345" s="164">
        <f t="shared" si="12"/>
        <v>6</v>
      </c>
      <c r="P345" s="164"/>
      <c r="Q345" s="164"/>
      <c r="R345" s="164"/>
    </row>
    <row r="346" spans="3:18">
      <c r="C346" s="164">
        <v>1</v>
      </c>
      <c r="D346" s="164">
        <v>4</v>
      </c>
      <c r="E346" s="164"/>
      <c r="F346" s="164">
        <v>10</v>
      </c>
      <c r="G346" s="164">
        <v>4</v>
      </c>
      <c r="H346" s="164">
        <v>10</v>
      </c>
      <c r="I346" s="164">
        <v>6</v>
      </c>
      <c r="J346" s="164">
        <v>10</v>
      </c>
      <c r="K346" s="164"/>
      <c r="L346" s="164"/>
      <c r="M346" s="165">
        <f t="shared" si="10"/>
        <v>1</v>
      </c>
      <c r="N346" s="164">
        <f t="shared" si="11"/>
        <v>2</v>
      </c>
      <c r="O346" s="164">
        <f t="shared" si="12"/>
        <v>6</v>
      </c>
      <c r="P346" s="164"/>
      <c r="Q346" s="164"/>
      <c r="R346" s="164"/>
    </row>
    <row r="347" spans="3:18">
      <c r="C347" s="164">
        <v>1</v>
      </c>
      <c r="D347" s="164">
        <v>4</v>
      </c>
      <c r="E347" s="164"/>
      <c r="F347" s="164">
        <v>10</v>
      </c>
      <c r="G347" s="164">
        <v>4</v>
      </c>
      <c r="H347" s="164">
        <v>10</v>
      </c>
      <c r="I347" s="164">
        <v>8</v>
      </c>
      <c r="J347" s="164">
        <v>7</v>
      </c>
      <c r="K347" s="164"/>
      <c r="L347" s="164"/>
      <c r="M347" s="165">
        <f t="shared" si="10"/>
        <v>1</v>
      </c>
      <c r="N347" s="164">
        <f t="shared" si="11"/>
        <v>2</v>
      </c>
      <c r="O347" s="164">
        <f t="shared" si="12"/>
        <v>6</v>
      </c>
      <c r="P347" s="164"/>
      <c r="Q347" s="164"/>
      <c r="R347" s="164"/>
    </row>
    <row r="348" spans="3:18">
      <c r="C348" s="164">
        <v>1</v>
      </c>
      <c r="D348" s="164">
        <v>4</v>
      </c>
      <c r="E348" s="164"/>
      <c r="F348" s="164">
        <v>10</v>
      </c>
      <c r="G348" s="164">
        <v>4</v>
      </c>
      <c r="H348" s="164">
        <v>10</v>
      </c>
      <c r="I348" s="164">
        <v>8</v>
      </c>
      <c r="J348" s="164">
        <v>10</v>
      </c>
      <c r="K348" s="164"/>
      <c r="L348" s="164"/>
      <c r="M348" s="165">
        <f t="shared" si="10"/>
        <v>1</v>
      </c>
      <c r="N348" s="164">
        <f t="shared" si="11"/>
        <v>2</v>
      </c>
      <c r="O348" s="164">
        <f t="shared" si="12"/>
        <v>7</v>
      </c>
      <c r="P348" s="164"/>
      <c r="Q348" s="164"/>
      <c r="R348" s="164"/>
    </row>
    <row r="349" spans="3:18">
      <c r="C349" s="164">
        <v>1</v>
      </c>
      <c r="D349" s="164">
        <v>4</v>
      </c>
      <c r="E349" s="164"/>
      <c r="F349" s="164">
        <v>10</v>
      </c>
      <c r="G349" s="164">
        <v>4</v>
      </c>
      <c r="H349" s="164">
        <v>10</v>
      </c>
      <c r="I349" s="164">
        <v>10</v>
      </c>
      <c r="J349" s="164">
        <v>7</v>
      </c>
      <c r="K349" s="164"/>
      <c r="L349" s="164"/>
      <c r="M349" s="165">
        <f t="shared" si="10"/>
        <v>1</v>
      </c>
      <c r="N349" s="164">
        <f t="shared" si="11"/>
        <v>2</v>
      </c>
      <c r="O349" s="164">
        <f t="shared" si="12"/>
        <v>7</v>
      </c>
      <c r="P349" s="164"/>
      <c r="Q349" s="164"/>
      <c r="R349" s="164"/>
    </row>
    <row r="350" spans="3:18">
      <c r="C350" s="164">
        <v>1</v>
      </c>
      <c r="D350" s="164">
        <v>4</v>
      </c>
      <c r="E350" s="164"/>
      <c r="F350" s="164">
        <v>10</v>
      </c>
      <c r="G350" s="164">
        <v>4</v>
      </c>
      <c r="H350" s="164">
        <v>10</v>
      </c>
      <c r="I350" s="164">
        <v>10</v>
      </c>
      <c r="J350" s="164">
        <v>10</v>
      </c>
      <c r="K350" s="164"/>
      <c r="L350" s="164"/>
      <c r="M350" s="165">
        <f t="shared" si="10"/>
        <v>1</v>
      </c>
      <c r="N350" s="164">
        <f t="shared" si="11"/>
        <v>2</v>
      </c>
      <c r="O350" s="164">
        <f t="shared" si="12"/>
        <v>7</v>
      </c>
      <c r="P350" s="164"/>
      <c r="Q350" s="164"/>
      <c r="R350" s="164"/>
    </row>
    <row r="351" spans="3:18">
      <c r="C351" s="164">
        <v>1</v>
      </c>
      <c r="D351" s="164">
        <v>4</v>
      </c>
      <c r="E351" s="164"/>
      <c r="F351" s="164">
        <v>10</v>
      </c>
      <c r="G351" s="164">
        <v>4</v>
      </c>
      <c r="H351" s="164">
        <v>7</v>
      </c>
      <c r="I351" s="164">
        <v>4</v>
      </c>
      <c r="J351" s="164">
        <v>7</v>
      </c>
      <c r="K351" s="164"/>
      <c r="L351" s="164"/>
      <c r="M351" s="165">
        <f t="shared" ref="M351:M414" si="13">MIN(C351:L351)</f>
        <v>1</v>
      </c>
      <c r="N351" s="164">
        <f t="shared" si="11"/>
        <v>2</v>
      </c>
      <c r="O351" s="164">
        <f t="shared" si="12"/>
        <v>5</v>
      </c>
      <c r="P351" s="164"/>
      <c r="Q351" s="164"/>
      <c r="R351" s="164"/>
    </row>
    <row r="352" spans="3:18">
      <c r="C352" s="164">
        <v>1</v>
      </c>
      <c r="D352" s="164">
        <v>4</v>
      </c>
      <c r="E352" s="164"/>
      <c r="F352" s="164">
        <v>10</v>
      </c>
      <c r="G352" s="164">
        <v>4</v>
      </c>
      <c r="H352" s="164">
        <v>7</v>
      </c>
      <c r="I352" s="164">
        <v>4</v>
      </c>
      <c r="J352" s="164">
        <v>10</v>
      </c>
      <c r="K352" s="164"/>
      <c r="L352" s="164"/>
      <c r="M352" s="165">
        <f t="shared" si="13"/>
        <v>1</v>
      </c>
      <c r="N352" s="164">
        <f t="shared" ref="N352:N415" si="14">IF(SMALL(C352:J352,2)&gt;M352,M352+1,M352)</f>
        <v>2</v>
      </c>
      <c r="O352" s="164">
        <f t="shared" ref="O352:O415" si="15">ROUND(AVERAGE(C352:J352),0)</f>
        <v>6</v>
      </c>
      <c r="P352" s="164"/>
      <c r="Q352" s="164"/>
      <c r="R352" s="164"/>
    </row>
    <row r="353" spans="3:18">
      <c r="C353" s="164">
        <v>1</v>
      </c>
      <c r="D353" s="164">
        <v>4</v>
      </c>
      <c r="E353" s="164"/>
      <c r="F353" s="164">
        <v>10</v>
      </c>
      <c r="G353" s="164">
        <v>4</v>
      </c>
      <c r="H353" s="164">
        <v>7</v>
      </c>
      <c r="I353" s="164">
        <v>6</v>
      </c>
      <c r="J353" s="164">
        <v>7</v>
      </c>
      <c r="K353" s="164"/>
      <c r="L353" s="164"/>
      <c r="M353" s="165">
        <f t="shared" si="13"/>
        <v>1</v>
      </c>
      <c r="N353" s="164">
        <f t="shared" si="14"/>
        <v>2</v>
      </c>
      <c r="O353" s="164">
        <f t="shared" si="15"/>
        <v>6</v>
      </c>
      <c r="P353" s="164"/>
      <c r="Q353" s="164"/>
      <c r="R353" s="164"/>
    </row>
    <row r="354" spans="3:18">
      <c r="C354" s="164">
        <v>1</v>
      </c>
      <c r="D354" s="164">
        <v>4</v>
      </c>
      <c r="E354" s="164"/>
      <c r="F354" s="164">
        <v>10</v>
      </c>
      <c r="G354" s="164">
        <v>4</v>
      </c>
      <c r="H354" s="164">
        <v>7</v>
      </c>
      <c r="I354" s="164">
        <v>6</v>
      </c>
      <c r="J354" s="164">
        <v>10</v>
      </c>
      <c r="K354" s="164"/>
      <c r="L354" s="164"/>
      <c r="M354" s="165">
        <f t="shared" si="13"/>
        <v>1</v>
      </c>
      <c r="N354" s="164">
        <f t="shared" si="14"/>
        <v>2</v>
      </c>
      <c r="O354" s="164">
        <f t="shared" si="15"/>
        <v>6</v>
      </c>
      <c r="P354" s="164"/>
      <c r="Q354" s="164"/>
      <c r="R354" s="164"/>
    </row>
    <row r="355" spans="3:18">
      <c r="C355" s="164">
        <v>1</v>
      </c>
      <c r="D355" s="164">
        <v>4</v>
      </c>
      <c r="E355" s="164"/>
      <c r="F355" s="164">
        <v>10</v>
      </c>
      <c r="G355" s="164">
        <v>4</v>
      </c>
      <c r="H355" s="164">
        <v>7</v>
      </c>
      <c r="I355" s="164">
        <v>8</v>
      </c>
      <c r="J355" s="164">
        <v>7</v>
      </c>
      <c r="K355" s="164"/>
      <c r="L355" s="164"/>
      <c r="M355" s="165">
        <f t="shared" si="13"/>
        <v>1</v>
      </c>
      <c r="N355" s="164">
        <f t="shared" si="14"/>
        <v>2</v>
      </c>
      <c r="O355" s="164">
        <f t="shared" si="15"/>
        <v>6</v>
      </c>
      <c r="P355" s="164"/>
      <c r="Q355" s="164"/>
      <c r="R355" s="164"/>
    </row>
    <row r="356" spans="3:18">
      <c r="C356" s="164">
        <v>1</v>
      </c>
      <c r="D356" s="164">
        <v>4</v>
      </c>
      <c r="E356" s="164"/>
      <c r="F356" s="164">
        <v>10</v>
      </c>
      <c r="G356" s="164">
        <v>4</v>
      </c>
      <c r="H356" s="164">
        <v>7</v>
      </c>
      <c r="I356" s="164">
        <v>8</v>
      </c>
      <c r="J356" s="164">
        <v>10</v>
      </c>
      <c r="K356" s="164"/>
      <c r="L356" s="164"/>
      <c r="M356" s="165">
        <f t="shared" si="13"/>
        <v>1</v>
      </c>
      <c r="N356" s="164">
        <f t="shared" si="14"/>
        <v>2</v>
      </c>
      <c r="O356" s="164">
        <f t="shared" si="15"/>
        <v>6</v>
      </c>
      <c r="P356" s="164"/>
      <c r="Q356" s="164"/>
      <c r="R356" s="164"/>
    </row>
    <row r="357" spans="3:18">
      <c r="C357" s="164">
        <v>1</v>
      </c>
      <c r="D357" s="164">
        <v>4</v>
      </c>
      <c r="E357" s="164"/>
      <c r="F357" s="164">
        <v>10</v>
      </c>
      <c r="G357" s="164">
        <v>4</v>
      </c>
      <c r="H357" s="164">
        <v>7</v>
      </c>
      <c r="I357" s="164">
        <v>10</v>
      </c>
      <c r="J357" s="164">
        <v>7</v>
      </c>
      <c r="K357" s="164"/>
      <c r="L357" s="164"/>
      <c r="M357" s="165">
        <f t="shared" si="13"/>
        <v>1</v>
      </c>
      <c r="N357" s="164">
        <f t="shared" si="14"/>
        <v>2</v>
      </c>
      <c r="O357" s="164">
        <f t="shared" si="15"/>
        <v>6</v>
      </c>
      <c r="P357" s="164"/>
      <c r="Q357" s="164"/>
      <c r="R357" s="164"/>
    </row>
    <row r="358" spans="3:18">
      <c r="C358" s="164">
        <v>1</v>
      </c>
      <c r="D358" s="164">
        <v>4</v>
      </c>
      <c r="E358" s="164"/>
      <c r="F358" s="164">
        <v>10</v>
      </c>
      <c r="G358" s="164">
        <v>4</v>
      </c>
      <c r="H358" s="164">
        <v>7</v>
      </c>
      <c r="I358" s="164">
        <v>10</v>
      </c>
      <c r="J358" s="164">
        <v>10</v>
      </c>
      <c r="K358" s="164"/>
      <c r="L358" s="164"/>
      <c r="M358" s="165">
        <f t="shared" si="13"/>
        <v>1</v>
      </c>
      <c r="N358" s="164">
        <f t="shared" si="14"/>
        <v>2</v>
      </c>
      <c r="O358" s="164">
        <f t="shared" si="15"/>
        <v>7</v>
      </c>
      <c r="P358" s="164"/>
      <c r="Q358" s="164"/>
      <c r="R358" s="164"/>
    </row>
    <row r="359" spans="3:18">
      <c r="C359" s="164">
        <v>1</v>
      </c>
      <c r="D359" s="164">
        <v>4</v>
      </c>
      <c r="E359" s="164"/>
      <c r="F359" s="164">
        <v>10</v>
      </c>
      <c r="G359" s="164">
        <v>4</v>
      </c>
      <c r="H359" s="164">
        <v>10</v>
      </c>
      <c r="I359" s="164">
        <v>4</v>
      </c>
      <c r="J359" s="164">
        <v>7</v>
      </c>
      <c r="K359" s="164"/>
      <c r="L359" s="164"/>
      <c r="M359" s="165">
        <f t="shared" si="13"/>
        <v>1</v>
      </c>
      <c r="N359" s="164">
        <f t="shared" si="14"/>
        <v>2</v>
      </c>
      <c r="O359" s="164">
        <f t="shared" si="15"/>
        <v>6</v>
      </c>
      <c r="P359" s="164"/>
      <c r="Q359" s="164"/>
      <c r="R359" s="164"/>
    </row>
    <row r="360" spans="3:18">
      <c r="C360" s="164">
        <v>1</v>
      </c>
      <c r="D360" s="164">
        <v>4</v>
      </c>
      <c r="E360" s="164"/>
      <c r="F360" s="164">
        <v>10</v>
      </c>
      <c r="G360" s="164">
        <v>4</v>
      </c>
      <c r="H360" s="164">
        <v>10</v>
      </c>
      <c r="I360" s="164">
        <v>4</v>
      </c>
      <c r="J360" s="164">
        <v>10</v>
      </c>
      <c r="K360" s="164"/>
      <c r="L360" s="164"/>
      <c r="M360" s="165">
        <f t="shared" si="13"/>
        <v>1</v>
      </c>
      <c r="N360" s="164">
        <f t="shared" si="14"/>
        <v>2</v>
      </c>
      <c r="O360" s="164">
        <f t="shared" si="15"/>
        <v>6</v>
      </c>
      <c r="P360" s="164"/>
      <c r="Q360" s="164"/>
      <c r="R360" s="164"/>
    </row>
    <row r="361" spans="3:18">
      <c r="C361" s="164">
        <v>1</v>
      </c>
      <c r="D361" s="164">
        <v>4</v>
      </c>
      <c r="E361" s="164"/>
      <c r="F361" s="164">
        <v>10</v>
      </c>
      <c r="G361" s="164">
        <v>4</v>
      </c>
      <c r="H361" s="164">
        <v>10</v>
      </c>
      <c r="I361" s="164">
        <v>6</v>
      </c>
      <c r="J361" s="164">
        <v>7</v>
      </c>
      <c r="K361" s="164"/>
      <c r="L361" s="164"/>
      <c r="M361" s="165">
        <f t="shared" si="13"/>
        <v>1</v>
      </c>
      <c r="N361" s="164">
        <f t="shared" si="14"/>
        <v>2</v>
      </c>
      <c r="O361" s="164">
        <f t="shared" si="15"/>
        <v>6</v>
      </c>
      <c r="P361" s="164"/>
      <c r="Q361" s="164"/>
      <c r="R361" s="164"/>
    </row>
    <row r="362" spans="3:18">
      <c r="C362" s="164">
        <v>1</v>
      </c>
      <c r="D362" s="164">
        <v>4</v>
      </c>
      <c r="E362" s="164"/>
      <c r="F362" s="164">
        <v>10</v>
      </c>
      <c r="G362" s="164">
        <v>4</v>
      </c>
      <c r="H362" s="164">
        <v>10</v>
      </c>
      <c r="I362" s="164">
        <v>6</v>
      </c>
      <c r="J362" s="164">
        <v>10</v>
      </c>
      <c r="K362" s="164"/>
      <c r="L362" s="164"/>
      <c r="M362" s="165">
        <f t="shared" si="13"/>
        <v>1</v>
      </c>
      <c r="N362" s="164">
        <f t="shared" si="14"/>
        <v>2</v>
      </c>
      <c r="O362" s="164">
        <f t="shared" si="15"/>
        <v>6</v>
      </c>
      <c r="P362" s="164"/>
      <c r="Q362" s="164"/>
      <c r="R362" s="164"/>
    </row>
    <row r="363" spans="3:18">
      <c r="C363" s="164">
        <v>1</v>
      </c>
      <c r="D363" s="164">
        <v>4</v>
      </c>
      <c r="E363" s="164"/>
      <c r="F363" s="164">
        <v>10</v>
      </c>
      <c r="G363" s="164">
        <v>4</v>
      </c>
      <c r="H363" s="164">
        <v>10</v>
      </c>
      <c r="I363" s="164">
        <v>8</v>
      </c>
      <c r="J363" s="164">
        <v>7</v>
      </c>
      <c r="K363" s="164"/>
      <c r="L363" s="164"/>
      <c r="M363" s="165">
        <f t="shared" si="13"/>
        <v>1</v>
      </c>
      <c r="N363" s="164">
        <f t="shared" si="14"/>
        <v>2</v>
      </c>
      <c r="O363" s="164">
        <f t="shared" si="15"/>
        <v>6</v>
      </c>
      <c r="P363" s="164"/>
      <c r="Q363" s="164"/>
      <c r="R363" s="164"/>
    </row>
    <row r="364" spans="3:18">
      <c r="C364" s="164">
        <v>1</v>
      </c>
      <c r="D364" s="164">
        <v>4</v>
      </c>
      <c r="E364" s="164"/>
      <c r="F364" s="164">
        <v>10</v>
      </c>
      <c r="G364" s="164">
        <v>4</v>
      </c>
      <c r="H364" s="164">
        <v>10</v>
      </c>
      <c r="I364" s="164">
        <v>8</v>
      </c>
      <c r="J364" s="164">
        <v>10</v>
      </c>
      <c r="K364" s="164"/>
      <c r="L364" s="164"/>
      <c r="M364" s="165">
        <f t="shared" si="13"/>
        <v>1</v>
      </c>
      <c r="N364" s="164">
        <f t="shared" si="14"/>
        <v>2</v>
      </c>
      <c r="O364" s="164">
        <f t="shared" si="15"/>
        <v>7</v>
      </c>
      <c r="P364" s="164"/>
      <c r="Q364" s="164"/>
      <c r="R364" s="164"/>
    </row>
    <row r="365" spans="3:18">
      <c r="C365" s="164">
        <v>1</v>
      </c>
      <c r="D365" s="164">
        <v>4</v>
      </c>
      <c r="E365" s="164"/>
      <c r="F365" s="164">
        <v>10</v>
      </c>
      <c r="G365" s="164">
        <v>4</v>
      </c>
      <c r="H365" s="164">
        <v>10</v>
      </c>
      <c r="I365" s="164">
        <v>10</v>
      </c>
      <c r="J365" s="164">
        <v>7</v>
      </c>
      <c r="K365" s="164"/>
      <c r="L365" s="164"/>
      <c r="M365" s="165">
        <f t="shared" si="13"/>
        <v>1</v>
      </c>
      <c r="N365" s="164">
        <f t="shared" si="14"/>
        <v>2</v>
      </c>
      <c r="O365" s="164">
        <f t="shared" si="15"/>
        <v>7</v>
      </c>
      <c r="P365" s="164"/>
      <c r="Q365" s="164"/>
      <c r="R365" s="164"/>
    </row>
    <row r="366" spans="3:18">
      <c r="C366" s="164">
        <v>1</v>
      </c>
      <c r="D366" s="164">
        <v>6</v>
      </c>
      <c r="E366" s="164"/>
      <c r="F366" s="164">
        <v>10</v>
      </c>
      <c r="G366" s="164">
        <v>6</v>
      </c>
      <c r="H366" s="164">
        <v>10</v>
      </c>
      <c r="I366" s="164">
        <v>10</v>
      </c>
      <c r="J366" s="164">
        <v>10</v>
      </c>
      <c r="K366" s="164"/>
      <c r="L366" s="164"/>
      <c r="M366" s="165">
        <f t="shared" si="13"/>
        <v>1</v>
      </c>
      <c r="N366" s="164">
        <f t="shared" si="14"/>
        <v>2</v>
      </c>
      <c r="O366" s="164">
        <f t="shared" si="15"/>
        <v>8</v>
      </c>
      <c r="P366" s="164"/>
      <c r="Q366" s="164"/>
      <c r="R366" s="164"/>
    </row>
    <row r="367" spans="3:18">
      <c r="C367" s="164">
        <v>1</v>
      </c>
      <c r="D367" s="164">
        <v>6</v>
      </c>
      <c r="E367" s="164"/>
      <c r="F367" s="164">
        <v>10</v>
      </c>
      <c r="G367" s="164">
        <v>6</v>
      </c>
      <c r="H367" s="164">
        <v>7</v>
      </c>
      <c r="I367" s="164">
        <v>4</v>
      </c>
      <c r="J367" s="164">
        <v>7</v>
      </c>
      <c r="K367" s="164"/>
      <c r="L367" s="164"/>
      <c r="M367" s="165">
        <f t="shared" si="13"/>
        <v>1</v>
      </c>
      <c r="N367" s="164">
        <f t="shared" si="14"/>
        <v>2</v>
      </c>
      <c r="O367" s="164">
        <f t="shared" si="15"/>
        <v>6</v>
      </c>
      <c r="P367" s="164"/>
      <c r="Q367" s="164"/>
      <c r="R367" s="164"/>
    </row>
    <row r="368" spans="3:18">
      <c r="C368" s="164">
        <v>1</v>
      </c>
      <c r="D368" s="164">
        <v>6</v>
      </c>
      <c r="E368" s="164"/>
      <c r="F368" s="164">
        <v>10</v>
      </c>
      <c r="G368" s="164">
        <v>6</v>
      </c>
      <c r="H368" s="164">
        <v>7</v>
      </c>
      <c r="I368" s="164">
        <v>4</v>
      </c>
      <c r="J368" s="164">
        <v>10</v>
      </c>
      <c r="K368" s="164"/>
      <c r="L368" s="164"/>
      <c r="M368" s="165">
        <f t="shared" si="13"/>
        <v>1</v>
      </c>
      <c r="N368" s="164">
        <f t="shared" si="14"/>
        <v>2</v>
      </c>
      <c r="O368" s="164">
        <f t="shared" si="15"/>
        <v>6</v>
      </c>
      <c r="P368" s="164"/>
      <c r="Q368" s="164"/>
      <c r="R368" s="164"/>
    </row>
    <row r="369" spans="3:18">
      <c r="C369" s="164">
        <v>1</v>
      </c>
      <c r="D369" s="164">
        <v>6</v>
      </c>
      <c r="E369" s="164"/>
      <c r="F369" s="164">
        <v>10</v>
      </c>
      <c r="G369" s="164">
        <v>6</v>
      </c>
      <c r="H369" s="164">
        <v>7</v>
      </c>
      <c r="I369" s="164">
        <v>6</v>
      </c>
      <c r="J369" s="164">
        <v>7</v>
      </c>
      <c r="K369" s="164"/>
      <c r="L369" s="164"/>
      <c r="M369" s="165">
        <f t="shared" si="13"/>
        <v>1</v>
      </c>
      <c r="N369" s="164">
        <f t="shared" si="14"/>
        <v>2</v>
      </c>
      <c r="O369" s="164">
        <f t="shared" si="15"/>
        <v>6</v>
      </c>
      <c r="P369" s="164"/>
      <c r="Q369" s="164"/>
      <c r="R369" s="164"/>
    </row>
    <row r="370" spans="3:18">
      <c r="C370" s="164">
        <v>1</v>
      </c>
      <c r="D370" s="164">
        <v>6</v>
      </c>
      <c r="E370" s="164"/>
      <c r="F370" s="164">
        <v>10</v>
      </c>
      <c r="G370" s="164">
        <v>6</v>
      </c>
      <c r="H370" s="164">
        <v>7</v>
      </c>
      <c r="I370" s="164">
        <v>6</v>
      </c>
      <c r="J370" s="164">
        <v>10</v>
      </c>
      <c r="K370" s="164"/>
      <c r="L370" s="164"/>
      <c r="M370" s="165">
        <f t="shared" si="13"/>
        <v>1</v>
      </c>
      <c r="N370" s="164">
        <f t="shared" si="14"/>
        <v>2</v>
      </c>
      <c r="O370" s="164">
        <f t="shared" si="15"/>
        <v>7</v>
      </c>
      <c r="P370" s="164"/>
      <c r="Q370" s="164"/>
      <c r="R370" s="164"/>
    </row>
    <row r="371" spans="3:18">
      <c r="C371" s="164">
        <v>1</v>
      </c>
      <c r="D371" s="164">
        <v>6</v>
      </c>
      <c r="E371" s="164"/>
      <c r="F371" s="164">
        <v>10</v>
      </c>
      <c r="G371" s="164">
        <v>6</v>
      </c>
      <c r="H371" s="164">
        <v>7</v>
      </c>
      <c r="I371" s="164">
        <v>8</v>
      </c>
      <c r="J371" s="164">
        <v>7</v>
      </c>
      <c r="K371" s="164"/>
      <c r="L371" s="164"/>
      <c r="M371" s="165">
        <f t="shared" si="13"/>
        <v>1</v>
      </c>
      <c r="N371" s="164">
        <f t="shared" si="14"/>
        <v>2</v>
      </c>
      <c r="O371" s="164">
        <f t="shared" si="15"/>
        <v>6</v>
      </c>
      <c r="P371" s="164"/>
      <c r="Q371" s="164"/>
      <c r="R371" s="164"/>
    </row>
    <row r="372" spans="3:18">
      <c r="C372" s="164">
        <v>1</v>
      </c>
      <c r="D372" s="164">
        <v>6</v>
      </c>
      <c r="E372" s="164"/>
      <c r="F372" s="164">
        <v>10</v>
      </c>
      <c r="G372" s="164">
        <v>6</v>
      </c>
      <c r="H372" s="164">
        <v>7</v>
      </c>
      <c r="I372" s="164">
        <v>8</v>
      </c>
      <c r="J372" s="164">
        <v>10</v>
      </c>
      <c r="K372" s="164"/>
      <c r="L372" s="164"/>
      <c r="M372" s="165">
        <f t="shared" si="13"/>
        <v>1</v>
      </c>
      <c r="N372" s="164">
        <f t="shared" si="14"/>
        <v>2</v>
      </c>
      <c r="O372" s="164">
        <f t="shared" si="15"/>
        <v>7</v>
      </c>
      <c r="P372" s="164"/>
      <c r="Q372" s="164"/>
      <c r="R372" s="164"/>
    </row>
    <row r="373" spans="3:18">
      <c r="C373" s="164">
        <v>1</v>
      </c>
      <c r="D373" s="164">
        <v>6</v>
      </c>
      <c r="E373" s="164"/>
      <c r="F373" s="164">
        <v>10</v>
      </c>
      <c r="G373" s="164">
        <v>6</v>
      </c>
      <c r="H373" s="164">
        <v>7</v>
      </c>
      <c r="I373" s="164">
        <v>10</v>
      </c>
      <c r="J373" s="164">
        <v>7</v>
      </c>
      <c r="K373" s="164"/>
      <c r="L373" s="164"/>
      <c r="M373" s="165">
        <f t="shared" si="13"/>
        <v>1</v>
      </c>
      <c r="N373" s="164">
        <f t="shared" si="14"/>
        <v>2</v>
      </c>
      <c r="O373" s="164">
        <f t="shared" si="15"/>
        <v>7</v>
      </c>
      <c r="P373" s="164"/>
      <c r="Q373" s="164"/>
      <c r="R373" s="164"/>
    </row>
    <row r="374" spans="3:18">
      <c r="C374" s="164">
        <v>1</v>
      </c>
      <c r="D374" s="164">
        <v>6</v>
      </c>
      <c r="E374" s="164"/>
      <c r="F374" s="164">
        <v>10</v>
      </c>
      <c r="G374" s="164">
        <v>6</v>
      </c>
      <c r="H374" s="164">
        <v>7</v>
      </c>
      <c r="I374" s="164">
        <v>10</v>
      </c>
      <c r="J374" s="164">
        <v>10</v>
      </c>
      <c r="K374" s="164"/>
      <c r="L374" s="164"/>
      <c r="M374" s="165">
        <f t="shared" si="13"/>
        <v>1</v>
      </c>
      <c r="N374" s="164">
        <f t="shared" si="14"/>
        <v>2</v>
      </c>
      <c r="O374" s="164">
        <f t="shared" si="15"/>
        <v>7</v>
      </c>
      <c r="P374" s="164"/>
      <c r="Q374" s="164"/>
      <c r="R374" s="164"/>
    </row>
    <row r="375" spans="3:18">
      <c r="C375" s="164">
        <v>1</v>
      </c>
      <c r="D375" s="164">
        <v>6</v>
      </c>
      <c r="E375" s="164"/>
      <c r="F375" s="164">
        <v>10</v>
      </c>
      <c r="G375" s="164">
        <v>6</v>
      </c>
      <c r="H375" s="164">
        <v>10</v>
      </c>
      <c r="I375" s="164">
        <v>4</v>
      </c>
      <c r="J375" s="164">
        <v>7</v>
      </c>
      <c r="K375" s="164"/>
      <c r="L375" s="164"/>
      <c r="M375" s="165">
        <f t="shared" si="13"/>
        <v>1</v>
      </c>
      <c r="N375" s="164">
        <f t="shared" si="14"/>
        <v>2</v>
      </c>
      <c r="O375" s="164">
        <f t="shared" si="15"/>
        <v>6</v>
      </c>
      <c r="P375" s="164"/>
      <c r="Q375" s="164"/>
      <c r="R375" s="164"/>
    </row>
    <row r="376" spans="3:18">
      <c r="C376" s="164">
        <v>1</v>
      </c>
      <c r="D376" s="164">
        <v>6</v>
      </c>
      <c r="E376" s="164"/>
      <c r="F376" s="164">
        <v>10</v>
      </c>
      <c r="G376" s="164">
        <v>6</v>
      </c>
      <c r="H376" s="164">
        <v>10</v>
      </c>
      <c r="I376" s="164">
        <v>4</v>
      </c>
      <c r="J376" s="164">
        <v>10</v>
      </c>
      <c r="K376" s="164"/>
      <c r="L376" s="164"/>
      <c r="M376" s="165">
        <f t="shared" si="13"/>
        <v>1</v>
      </c>
      <c r="N376" s="164">
        <f t="shared" si="14"/>
        <v>2</v>
      </c>
      <c r="O376" s="164">
        <f t="shared" si="15"/>
        <v>7</v>
      </c>
      <c r="P376" s="164"/>
      <c r="Q376" s="164"/>
      <c r="R376" s="164"/>
    </row>
    <row r="377" spans="3:18">
      <c r="C377" s="164">
        <v>1</v>
      </c>
      <c r="D377" s="164">
        <v>6</v>
      </c>
      <c r="E377" s="164"/>
      <c r="F377" s="164">
        <v>10</v>
      </c>
      <c r="G377" s="164">
        <v>6</v>
      </c>
      <c r="H377" s="164">
        <v>10</v>
      </c>
      <c r="I377" s="164">
        <v>6</v>
      </c>
      <c r="J377" s="164">
        <v>7</v>
      </c>
      <c r="K377" s="164"/>
      <c r="L377" s="164"/>
      <c r="M377" s="165">
        <f t="shared" si="13"/>
        <v>1</v>
      </c>
      <c r="N377" s="164">
        <f t="shared" si="14"/>
        <v>2</v>
      </c>
      <c r="O377" s="164">
        <f t="shared" si="15"/>
        <v>7</v>
      </c>
      <c r="P377" s="164"/>
      <c r="Q377" s="164"/>
      <c r="R377" s="164"/>
    </row>
    <row r="378" spans="3:18">
      <c r="C378" s="164">
        <v>1</v>
      </c>
      <c r="D378" s="164">
        <v>6</v>
      </c>
      <c r="E378" s="164"/>
      <c r="F378" s="164">
        <v>10</v>
      </c>
      <c r="G378" s="164">
        <v>6</v>
      </c>
      <c r="H378" s="164">
        <v>10</v>
      </c>
      <c r="I378" s="164">
        <v>6</v>
      </c>
      <c r="J378" s="164">
        <v>10</v>
      </c>
      <c r="K378" s="164"/>
      <c r="L378" s="164"/>
      <c r="M378" s="165">
        <f t="shared" si="13"/>
        <v>1</v>
      </c>
      <c r="N378" s="164">
        <f t="shared" si="14"/>
        <v>2</v>
      </c>
      <c r="O378" s="164">
        <f t="shared" si="15"/>
        <v>7</v>
      </c>
      <c r="P378" s="164"/>
      <c r="Q378" s="164"/>
      <c r="R378" s="164"/>
    </row>
    <row r="379" spans="3:18">
      <c r="C379" s="164">
        <v>1</v>
      </c>
      <c r="D379" s="164">
        <v>6</v>
      </c>
      <c r="E379" s="164"/>
      <c r="F379" s="164">
        <v>10</v>
      </c>
      <c r="G379" s="164">
        <v>6</v>
      </c>
      <c r="H379" s="164">
        <v>10</v>
      </c>
      <c r="I379" s="164">
        <v>8</v>
      </c>
      <c r="J379" s="164">
        <v>7</v>
      </c>
      <c r="K379" s="164"/>
      <c r="L379" s="164"/>
      <c r="M379" s="165">
        <f t="shared" si="13"/>
        <v>1</v>
      </c>
      <c r="N379" s="164">
        <f t="shared" si="14"/>
        <v>2</v>
      </c>
      <c r="O379" s="164">
        <f t="shared" si="15"/>
        <v>7</v>
      </c>
      <c r="P379" s="164"/>
      <c r="Q379" s="164"/>
      <c r="R379" s="164"/>
    </row>
    <row r="380" spans="3:18">
      <c r="C380" s="164">
        <v>1</v>
      </c>
      <c r="D380" s="164">
        <v>6</v>
      </c>
      <c r="E380" s="164"/>
      <c r="F380" s="164">
        <v>10</v>
      </c>
      <c r="G380" s="164">
        <v>6</v>
      </c>
      <c r="H380" s="164">
        <v>10</v>
      </c>
      <c r="I380" s="164">
        <v>8</v>
      </c>
      <c r="J380" s="164">
        <v>10</v>
      </c>
      <c r="K380" s="164"/>
      <c r="L380" s="164"/>
      <c r="M380" s="165">
        <f t="shared" si="13"/>
        <v>1</v>
      </c>
      <c r="N380" s="164">
        <f t="shared" si="14"/>
        <v>2</v>
      </c>
      <c r="O380" s="164">
        <f t="shared" si="15"/>
        <v>7</v>
      </c>
      <c r="P380" s="164"/>
      <c r="Q380" s="164"/>
      <c r="R380" s="164"/>
    </row>
    <row r="381" spans="3:18">
      <c r="C381" s="164">
        <v>1</v>
      </c>
      <c r="D381" s="164">
        <v>6</v>
      </c>
      <c r="E381" s="164"/>
      <c r="F381" s="164">
        <v>10</v>
      </c>
      <c r="G381" s="164">
        <v>6</v>
      </c>
      <c r="H381" s="164">
        <v>10</v>
      </c>
      <c r="I381" s="164">
        <v>10</v>
      </c>
      <c r="J381" s="164">
        <v>7</v>
      </c>
      <c r="K381" s="164"/>
      <c r="L381" s="164"/>
      <c r="M381" s="165">
        <f t="shared" si="13"/>
        <v>1</v>
      </c>
      <c r="N381" s="164">
        <f t="shared" si="14"/>
        <v>2</v>
      </c>
      <c r="O381" s="164">
        <f t="shared" si="15"/>
        <v>7</v>
      </c>
      <c r="P381" s="164"/>
      <c r="Q381" s="164"/>
      <c r="R381" s="164"/>
    </row>
    <row r="382" spans="3:18">
      <c r="C382" s="164">
        <v>1</v>
      </c>
      <c r="D382" s="164">
        <v>4</v>
      </c>
      <c r="E382" s="164"/>
      <c r="F382" s="164">
        <v>10</v>
      </c>
      <c r="G382" s="164">
        <v>4</v>
      </c>
      <c r="H382" s="164">
        <v>10</v>
      </c>
      <c r="I382" s="164">
        <v>10</v>
      </c>
      <c r="J382" s="164">
        <v>10</v>
      </c>
      <c r="K382" s="164"/>
      <c r="L382" s="164"/>
      <c r="M382" s="165">
        <f t="shared" si="13"/>
        <v>1</v>
      </c>
      <c r="N382" s="164">
        <f t="shared" si="14"/>
        <v>2</v>
      </c>
      <c r="O382" s="164">
        <f t="shared" si="15"/>
        <v>7</v>
      </c>
      <c r="P382" s="164"/>
      <c r="Q382" s="164"/>
      <c r="R382" s="164"/>
    </row>
    <row r="383" spans="3:18">
      <c r="C383" s="164">
        <v>1</v>
      </c>
      <c r="D383" s="164">
        <v>4</v>
      </c>
      <c r="E383" s="164"/>
      <c r="F383" s="164">
        <v>10</v>
      </c>
      <c r="G383" s="164">
        <v>4</v>
      </c>
      <c r="H383" s="164">
        <v>7</v>
      </c>
      <c r="I383" s="164">
        <v>4</v>
      </c>
      <c r="J383" s="164">
        <v>7</v>
      </c>
      <c r="K383" s="164"/>
      <c r="L383" s="164"/>
      <c r="M383" s="165">
        <f t="shared" si="13"/>
        <v>1</v>
      </c>
      <c r="N383" s="164">
        <f t="shared" si="14"/>
        <v>2</v>
      </c>
      <c r="O383" s="164">
        <f t="shared" si="15"/>
        <v>5</v>
      </c>
      <c r="P383" s="164"/>
      <c r="Q383" s="164"/>
      <c r="R383" s="164"/>
    </row>
    <row r="384" spans="3:18">
      <c r="C384" s="164">
        <v>1</v>
      </c>
      <c r="D384" s="164">
        <v>4</v>
      </c>
      <c r="E384" s="164"/>
      <c r="F384" s="164">
        <v>10</v>
      </c>
      <c r="G384" s="164">
        <v>4</v>
      </c>
      <c r="H384" s="164">
        <v>7</v>
      </c>
      <c r="I384" s="164">
        <v>4</v>
      </c>
      <c r="J384" s="164">
        <v>10</v>
      </c>
      <c r="K384" s="164"/>
      <c r="L384" s="164"/>
      <c r="M384" s="165">
        <f t="shared" si="13"/>
        <v>1</v>
      </c>
      <c r="N384" s="164">
        <f t="shared" si="14"/>
        <v>2</v>
      </c>
      <c r="O384" s="164">
        <f t="shared" si="15"/>
        <v>6</v>
      </c>
      <c r="P384" s="164"/>
      <c r="Q384" s="164"/>
      <c r="R384" s="164"/>
    </row>
    <row r="385" spans="3:18">
      <c r="C385" s="164">
        <v>1</v>
      </c>
      <c r="D385" s="164">
        <v>4</v>
      </c>
      <c r="E385" s="164"/>
      <c r="F385" s="164">
        <v>10</v>
      </c>
      <c r="G385" s="164">
        <v>4</v>
      </c>
      <c r="H385" s="164">
        <v>7</v>
      </c>
      <c r="I385" s="164">
        <v>6</v>
      </c>
      <c r="J385" s="164">
        <v>7</v>
      </c>
      <c r="K385" s="164"/>
      <c r="L385" s="164"/>
      <c r="M385" s="165">
        <f t="shared" si="13"/>
        <v>1</v>
      </c>
      <c r="N385" s="164">
        <f t="shared" si="14"/>
        <v>2</v>
      </c>
      <c r="O385" s="164">
        <f t="shared" si="15"/>
        <v>6</v>
      </c>
      <c r="P385" s="164"/>
      <c r="Q385" s="164"/>
      <c r="R385" s="164"/>
    </row>
    <row r="386" spans="3:18">
      <c r="C386" s="164">
        <v>1</v>
      </c>
      <c r="D386" s="164">
        <v>4</v>
      </c>
      <c r="E386" s="164"/>
      <c r="F386" s="164">
        <v>10</v>
      </c>
      <c r="G386" s="164">
        <v>4</v>
      </c>
      <c r="H386" s="164">
        <v>7</v>
      </c>
      <c r="I386" s="164">
        <v>6</v>
      </c>
      <c r="J386" s="164">
        <v>10</v>
      </c>
      <c r="K386" s="164"/>
      <c r="L386" s="164"/>
      <c r="M386" s="165">
        <f t="shared" si="13"/>
        <v>1</v>
      </c>
      <c r="N386" s="164">
        <f t="shared" si="14"/>
        <v>2</v>
      </c>
      <c r="O386" s="164">
        <f t="shared" si="15"/>
        <v>6</v>
      </c>
      <c r="P386" s="164"/>
      <c r="Q386" s="164"/>
      <c r="R386" s="164"/>
    </row>
    <row r="387" spans="3:18">
      <c r="C387" s="164">
        <v>1</v>
      </c>
      <c r="D387" s="164">
        <v>4</v>
      </c>
      <c r="E387" s="164"/>
      <c r="F387" s="164">
        <v>10</v>
      </c>
      <c r="G387" s="164">
        <v>4</v>
      </c>
      <c r="H387" s="164">
        <v>7</v>
      </c>
      <c r="I387" s="164">
        <v>8</v>
      </c>
      <c r="J387" s="164">
        <v>7</v>
      </c>
      <c r="K387" s="164"/>
      <c r="L387" s="164"/>
      <c r="M387" s="165">
        <f t="shared" si="13"/>
        <v>1</v>
      </c>
      <c r="N387" s="164">
        <f t="shared" si="14"/>
        <v>2</v>
      </c>
      <c r="O387" s="164">
        <f t="shared" si="15"/>
        <v>6</v>
      </c>
      <c r="P387" s="164"/>
      <c r="Q387" s="164"/>
      <c r="R387" s="164"/>
    </row>
    <row r="388" spans="3:18">
      <c r="C388" s="164">
        <v>1</v>
      </c>
      <c r="D388" s="164">
        <v>4</v>
      </c>
      <c r="E388" s="164"/>
      <c r="F388" s="164">
        <v>10</v>
      </c>
      <c r="G388" s="164">
        <v>4</v>
      </c>
      <c r="H388" s="164">
        <v>7</v>
      </c>
      <c r="I388" s="164">
        <v>8</v>
      </c>
      <c r="J388" s="164">
        <v>10</v>
      </c>
      <c r="K388" s="164"/>
      <c r="L388" s="164"/>
      <c r="M388" s="165">
        <f t="shared" si="13"/>
        <v>1</v>
      </c>
      <c r="N388" s="164">
        <f t="shared" si="14"/>
        <v>2</v>
      </c>
      <c r="O388" s="164">
        <f t="shared" si="15"/>
        <v>6</v>
      </c>
      <c r="P388" s="164"/>
      <c r="Q388" s="164"/>
      <c r="R388" s="164"/>
    </row>
    <row r="389" spans="3:18">
      <c r="C389" s="164">
        <v>1</v>
      </c>
      <c r="D389" s="164">
        <v>4</v>
      </c>
      <c r="E389" s="164"/>
      <c r="F389" s="164">
        <v>10</v>
      </c>
      <c r="G389" s="164">
        <v>4</v>
      </c>
      <c r="H389" s="164">
        <v>7</v>
      </c>
      <c r="I389" s="164">
        <v>10</v>
      </c>
      <c r="J389" s="164">
        <v>7</v>
      </c>
      <c r="K389" s="164"/>
      <c r="L389" s="164"/>
      <c r="M389" s="165">
        <f t="shared" si="13"/>
        <v>1</v>
      </c>
      <c r="N389" s="164">
        <f t="shared" si="14"/>
        <v>2</v>
      </c>
      <c r="O389" s="164">
        <f t="shared" si="15"/>
        <v>6</v>
      </c>
      <c r="P389" s="164"/>
      <c r="Q389" s="164"/>
      <c r="R389" s="164"/>
    </row>
    <row r="390" spans="3:18">
      <c r="C390" s="164">
        <v>1</v>
      </c>
      <c r="D390" s="164">
        <v>4</v>
      </c>
      <c r="E390" s="164"/>
      <c r="F390" s="164">
        <v>10</v>
      </c>
      <c r="G390" s="164">
        <v>4</v>
      </c>
      <c r="H390" s="164">
        <v>7</v>
      </c>
      <c r="I390" s="164">
        <v>10</v>
      </c>
      <c r="J390" s="164">
        <v>10</v>
      </c>
      <c r="K390" s="164"/>
      <c r="L390" s="164"/>
      <c r="M390" s="165">
        <f t="shared" si="13"/>
        <v>1</v>
      </c>
      <c r="N390" s="164">
        <f t="shared" si="14"/>
        <v>2</v>
      </c>
      <c r="O390" s="164">
        <f t="shared" si="15"/>
        <v>7</v>
      </c>
      <c r="P390" s="164"/>
      <c r="Q390" s="164"/>
      <c r="R390" s="164"/>
    </row>
    <row r="391" spans="3:18">
      <c r="C391" s="164">
        <v>1</v>
      </c>
      <c r="D391" s="164">
        <v>4</v>
      </c>
      <c r="E391" s="164"/>
      <c r="F391" s="164">
        <v>10</v>
      </c>
      <c r="G391" s="164">
        <v>4</v>
      </c>
      <c r="H391" s="164">
        <v>10</v>
      </c>
      <c r="I391" s="164">
        <v>4</v>
      </c>
      <c r="J391" s="164">
        <v>7</v>
      </c>
      <c r="K391" s="164"/>
      <c r="L391" s="164"/>
      <c r="M391" s="165">
        <f t="shared" si="13"/>
        <v>1</v>
      </c>
      <c r="N391" s="164">
        <f t="shared" si="14"/>
        <v>2</v>
      </c>
      <c r="O391" s="164">
        <f t="shared" si="15"/>
        <v>6</v>
      </c>
      <c r="P391" s="164"/>
      <c r="Q391" s="164"/>
      <c r="R391" s="164"/>
    </row>
    <row r="392" spans="3:18">
      <c r="C392" s="164">
        <v>1</v>
      </c>
      <c r="D392" s="164">
        <v>4</v>
      </c>
      <c r="E392" s="164"/>
      <c r="F392" s="164">
        <v>10</v>
      </c>
      <c r="G392" s="164">
        <v>4</v>
      </c>
      <c r="H392" s="164">
        <v>10</v>
      </c>
      <c r="I392" s="164">
        <v>4</v>
      </c>
      <c r="J392" s="164">
        <v>10</v>
      </c>
      <c r="K392" s="164"/>
      <c r="L392" s="164"/>
      <c r="M392" s="165">
        <f t="shared" si="13"/>
        <v>1</v>
      </c>
      <c r="N392" s="164">
        <f t="shared" si="14"/>
        <v>2</v>
      </c>
      <c r="O392" s="164">
        <f t="shared" si="15"/>
        <v>6</v>
      </c>
      <c r="P392" s="164"/>
      <c r="Q392" s="164"/>
      <c r="R392" s="164"/>
    </row>
    <row r="393" spans="3:18">
      <c r="C393" s="164">
        <v>1</v>
      </c>
      <c r="D393" s="164">
        <v>4</v>
      </c>
      <c r="E393" s="164"/>
      <c r="F393" s="164">
        <v>10</v>
      </c>
      <c r="G393" s="164">
        <v>4</v>
      </c>
      <c r="H393" s="164">
        <v>10</v>
      </c>
      <c r="I393" s="164">
        <v>6</v>
      </c>
      <c r="J393" s="164">
        <v>7</v>
      </c>
      <c r="K393" s="164"/>
      <c r="L393" s="164"/>
      <c r="M393" s="165">
        <f t="shared" si="13"/>
        <v>1</v>
      </c>
      <c r="N393" s="164">
        <f t="shared" si="14"/>
        <v>2</v>
      </c>
      <c r="O393" s="164">
        <f t="shared" si="15"/>
        <v>6</v>
      </c>
      <c r="P393" s="164"/>
      <c r="Q393" s="164"/>
      <c r="R393" s="164"/>
    </row>
    <row r="394" spans="3:18">
      <c r="C394" s="164">
        <v>1</v>
      </c>
      <c r="D394" s="164">
        <v>4</v>
      </c>
      <c r="E394" s="164"/>
      <c r="F394" s="164">
        <v>10</v>
      </c>
      <c r="G394" s="164">
        <v>4</v>
      </c>
      <c r="H394" s="164">
        <v>10</v>
      </c>
      <c r="I394" s="164">
        <v>6</v>
      </c>
      <c r="J394" s="164">
        <v>10</v>
      </c>
      <c r="K394" s="164"/>
      <c r="L394" s="164"/>
      <c r="M394" s="165">
        <f t="shared" si="13"/>
        <v>1</v>
      </c>
      <c r="N394" s="164">
        <f t="shared" si="14"/>
        <v>2</v>
      </c>
      <c r="O394" s="164">
        <f t="shared" si="15"/>
        <v>6</v>
      </c>
      <c r="P394" s="164"/>
      <c r="Q394" s="164"/>
      <c r="R394" s="164"/>
    </row>
    <row r="395" spans="3:18">
      <c r="C395" s="164">
        <v>1</v>
      </c>
      <c r="D395" s="164">
        <v>4</v>
      </c>
      <c r="E395" s="164"/>
      <c r="F395" s="164">
        <v>10</v>
      </c>
      <c r="G395" s="164">
        <v>4</v>
      </c>
      <c r="H395" s="164">
        <v>10</v>
      </c>
      <c r="I395" s="164">
        <v>8</v>
      </c>
      <c r="J395" s="164">
        <v>7</v>
      </c>
      <c r="K395" s="164"/>
      <c r="L395" s="164"/>
      <c r="M395" s="165">
        <f t="shared" si="13"/>
        <v>1</v>
      </c>
      <c r="N395" s="164">
        <f t="shared" si="14"/>
        <v>2</v>
      </c>
      <c r="O395" s="164">
        <f t="shared" si="15"/>
        <v>6</v>
      </c>
      <c r="P395" s="164"/>
      <c r="Q395" s="164"/>
      <c r="R395" s="164"/>
    </row>
    <row r="396" spans="3:18">
      <c r="C396" s="164">
        <v>1</v>
      </c>
      <c r="D396" s="164">
        <v>4</v>
      </c>
      <c r="E396" s="164"/>
      <c r="F396" s="164">
        <v>10</v>
      </c>
      <c r="G396" s="164">
        <v>4</v>
      </c>
      <c r="H396" s="164">
        <v>10</v>
      </c>
      <c r="I396" s="164">
        <v>8</v>
      </c>
      <c r="J396" s="164">
        <v>10</v>
      </c>
      <c r="K396" s="164"/>
      <c r="L396" s="164"/>
      <c r="M396" s="165">
        <f t="shared" si="13"/>
        <v>1</v>
      </c>
      <c r="N396" s="164">
        <f t="shared" si="14"/>
        <v>2</v>
      </c>
      <c r="O396" s="164">
        <f t="shared" si="15"/>
        <v>7</v>
      </c>
      <c r="P396" s="164"/>
      <c r="Q396" s="164"/>
      <c r="R396" s="164"/>
    </row>
    <row r="397" spans="3:18">
      <c r="C397" s="164">
        <v>1</v>
      </c>
      <c r="D397" s="164">
        <v>4</v>
      </c>
      <c r="E397" s="164"/>
      <c r="F397" s="164">
        <v>10</v>
      </c>
      <c r="G397" s="164">
        <v>4</v>
      </c>
      <c r="H397" s="164">
        <v>10</v>
      </c>
      <c r="I397" s="164">
        <v>10</v>
      </c>
      <c r="J397" s="164">
        <v>7</v>
      </c>
      <c r="K397" s="164"/>
      <c r="L397" s="164"/>
      <c r="M397" s="165">
        <f t="shared" si="13"/>
        <v>1</v>
      </c>
      <c r="N397" s="164">
        <f t="shared" si="14"/>
        <v>2</v>
      </c>
      <c r="O397" s="164">
        <f t="shared" si="15"/>
        <v>7</v>
      </c>
      <c r="P397" s="164"/>
      <c r="Q397" s="164"/>
      <c r="R397" s="164"/>
    </row>
    <row r="398" spans="3:18">
      <c r="C398" s="164">
        <v>1</v>
      </c>
      <c r="D398" s="164">
        <v>4</v>
      </c>
      <c r="E398" s="164"/>
      <c r="F398" s="164">
        <v>10</v>
      </c>
      <c r="G398" s="164">
        <v>4</v>
      </c>
      <c r="H398" s="164">
        <v>10</v>
      </c>
      <c r="I398" s="164">
        <v>10</v>
      </c>
      <c r="J398" s="164">
        <v>10</v>
      </c>
      <c r="K398" s="164"/>
      <c r="L398" s="164"/>
      <c r="M398" s="165">
        <f t="shared" si="13"/>
        <v>1</v>
      </c>
      <c r="N398" s="164">
        <f t="shared" si="14"/>
        <v>2</v>
      </c>
      <c r="O398" s="164">
        <f t="shared" si="15"/>
        <v>7</v>
      </c>
      <c r="P398" s="164"/>
      <c r="Q398" s="164"/>
      <c r="R398" s="164"/>
    </row>
    <row r="399" spans="3:18">
      <c r="C399" s="164">
        <v>1</v>
      </c>
      <c r="D399" s="164">
        <v>4</v>
      </c>
      <c r="E399" s="164"/>
      <c r="F399" s="164">
        <v>10</v>
      </c>
      <c r="G399" s="164">
        <v>4</v>
      </c>
      <c r="H399" s="164">
        <v>7</v>
      </c>
      <c r="I399" s="164">
        <v>4</v>
      </c>
      <c r="J399" s="164">
        <v>7</v>
      </c>
      <c r="K399" s="164"/>
      <c r="L399" s="164"/>
      <c r="M399" s="165">
        <f t="shared" si="13"/>
        <v>1</v>
      </c>
      <c r="N399" s="164">
        <f t="shared" si="14"/>
        <v>2</v>
      </c>
      <c r="O399" s="164">
        <f t="shared" si="15"/>
        <v>5</v>
      </c>
      <c r="P399" s="164"/>
      <c r="Q399" s="164"/>
      <c r="R399" s="164"/>
    </row>
    <row r="400" spans="3:18">
      <c r="C400" s="164">
        <v>1</v>
      </c>
      <c r="D400" s="164">
        <v>4</v>
      </c>
      <c r="E400" s="164"/>
      <c r="F400" s="164">
        <v>10</v>
      </c>
      <c r="G400" s="164">
        <v>4</v>
      </c>
      <c r="H400" s="164">
        <v>7</v>
      </c>
      <c r="I400" s="164">
        <v>4</v>
      </c>
      <c r="J400" s="164">
        <v>10</v>
      </c>
      <c r="K400" s="164"/>
      <c r="L400" s="164"/>
      <c r="M400" s="165">
        <f t="shared" si="13"/>
        <v>1</v>
      </c>
      <c r="N400" s="164">
        <f t="shared" si="14"/>
        <v>2</v>
      </c>
      <c r="O400" s="164">
        <f t="shared" si="15"/>
        <v>6</v>
      </c>
      <c r="P400" s="164"/>
      <c r="Q400" s="164"/>
      <c r="R400" s="164"/>
    </row>
    <row r="401" spans="3:18">
      <c r="C401" s="164">
        <v>1</v>
      </c>
      <c r="D401" s="164">
        <v>4</v>
      </c>
      <c r="E401" s="164"/>
      <c r="F401" s="164">
        <v>10</v>
      </c>
      <c r="G401" s="164">
        <v>4</v>
      </c>
      <c r="H401" s="164">
        <v>7</v>
      </c>
      <c r="I401" s="164">
        <v>6</v>
      </c>
      <c r="J401" s="164">
        <v>7</v>
      </c>
      <c r="K401" s="164"/>
      <c r="L401" s="164"/>
      <c r="M401" s="165">
        <f t="shared" si="13"/>
        <v>1</v>
      </c>
      <c r="N401" s="164">
        <f t="shared" si="14"/>
        <v>2</v>
      </c>
      <c r="O401" s="164">
        <f t="shared" si="15"/>
        <v>6</v>
      </c>
      <c r="P401" s="164"/>
      <c r="Q401" s="164"/>
      <c r="R401" s="164"/>
    </row>
    <row r="402" spans="3:18">
      <c r="C402" s="164">
        <v>1</v>
      </c>
      <c r="D402" s="164">
        <v>4</v>
      </c>
      <c r="E402" s="164"/>
      <c r="F402" s="164">
        <v>10</v>
      </c>
      <c r="G402" s="164">
        <v>4</v>
      </c>
      <c r="H402" s="164">
        <v>7</v>
      </c>
      <c r="I402" s="164">
        <v>6</v>
      </c>
      <c r="J402" s="164">
        <v>10</v>
      </c>
      <c r="K402" s="164"/>
      <c r="L402" s="164"/>
      <c r="M402" s="165">
        <f t="shared" si="13"/>
        <v>1</v>
      </c>
      <c r="N402" s="164">
        <f t="shared" si="14"/>
        <v>2</v>
      </c>
      <c r="O402" s="164">
        <f t="shared" si="15"/>
        <v>6</v>
      </c>
      <c r="P402" s="164"/>
      <c r="Q402" s="164"/>
      <c r="R402" s="164"/>
    </row>
    <row r="403" spans="3:18">
      <c r="C403" s="164">
        <v>1</v>
      </c>
      <c r="D403" s="164">
        <v>4</v>
      </c>
      <c r="E403" s="164"/>
      <c r="F403" s="164">
        <v>10</v>
      </c>
      <c r="G403" s="164">
        <v>4</v>
      </c>
      <c r="H403" s="164">
        <v>7</v>
      </c>
      <c r="I403" s="164">
        <v>8</v>
      </c>
      <c r="J403" s="164">
        <v>7</v>
      </c>
      <c r="K403" s="164"/>
      <c r="L403" s="164"/>
      <c r="M403" s="165">
        <f t="shared" si="13"/>
        <v>1</v>
      </c>
      <c r="N403" s="164">
        <f t="shared" si="14"/>
        <v>2</v>
      </c>
      <c r="O403" s="164">
        <f t="shared" si="15"/>
        <v>6</v>
      </c>
      <c r="P403" s="164"/>
      <c r="Q403" s="164"/>
      <c r="R403" s="164"/>
    </row>
    <row r="404" spans="3:18">
      <c r="C404" s="164">
        <v>1</v>
      </c>
      <c r="D404" s="164">
        <v>4</v>
      </c>
      <c r="E404" s="164"/>
      <c r="F404" s="164">
        <v>10</v>
      </c>
      <c r="G404" s="164">
        <v>4</v>
      </c>
      <c r="H404" s="164">
        <v>7</v>
      </c>
      <c r="I404" s="164">
        <v>8</v>
      </c>
      <c r="J404" s="164">
        <v>10</v>
      </c>
      <c r="K404" s="164"/>
      <c r="L404" s="164"/>
      <c r="M404" s="165">
        <f t="shared" si="13"/>
        <v>1</v>
      </c>
      <c r="N404" s="164">
        <f t="shared" si="14"/>
        <v>2</v>
      </c>
      <c r="O404" s="164">
        <f t="shared" si="15"/>
        <v>6</v>
      </c>
      <c r="P404" s="164"/>
      <c r="Q404" s="164"/>
      <c r="R404" s="164"/>
    </row>
    <row r="405" spans="3:18">
      <c r="C405" s="164">
        <v>1</v>
      </c>
      <c r="D405" s="164">
        <v>4</v>
      </c>
      <c r="E405" s="164"/>
      <c r="F405" s="164">
        <v>10</v>
      </c>
      <c r="G405" s="164">
        <v>4</v>
      </c>
      <c r="H405" s="164">
        <v>7</v>
      </c>
      <c r="I405" s="164">
        <v>10</v>
      </c>
      <c r="J405" s="164">
        <v>7</v>
      </c>
      <c r="K405" s="164"/>
      <c r="L405" s="164"/>
      <c r="M405" s="165">
        <f t="shared" si="13"/>
        <v>1</v>
      </c>
      <c r="N405" s="164">
        <f t="shared" si="14"/>
        <v>2</v>
      </c>
      <c r="O405" s="164">
        <f t="shared" si="15"/>
        <v>6</v>
      </c>
      <c r="P405" s="164"/>
      <c r="Q405" s="164"/>
      <c r="R405" s="164"/>
    </row>
    <row r="406" spans="3:18">
      <c r="C406" s="164">
        <v>1</v>
      </c>
      <c r="D406" s="164">
        <v>4</v>
      </c>
      <c r="E406" s="164"/>
      <c r="F406" s="164">
        <v>10</v>
      </c>
      <c r="G406" s="164">
        <v>4</v>
      </c>
      <c r="H406" s="164">
        <v>7</v>
      </c>
      <c r="I406" s="164">
        <v>10</v>
      </c>
      <c r="J406" s="164">
        <v>10</v>
      </c>
      <c r="K406" s="164"/>
      <c r="L406" s="164"/>
      <c r="M406" s="165">
        <f t="shared" si="13"/>
        <v>1</v>
      </c>
      <c r="N406" s="164">
        <f t="shared" si="14"/>
        <v>2</v>
      </c>
      <c r="O406" s="164">
        <f t="shared" si="15"/>
        <v>7</v>
      </c>
      <c r="P406" s="164"/>
      <c r="Q406" s="164"/>
      <c r="R406" s="164"/>
    </row>
    <row r="407" spans="3:18">
      <c r="C407" s="164">
        <v>1</v>
      </c>
      <c r="D407" s="164">
        <v>4</v>
      </c>
      <c r="E407" s="164"/>
      <c r="F407" s="164">
        <v>10</v>
      </c>
      <c r="G407" s="164">
        <v>4</v>
      </c>
      <c r="H407" s="164">
        <v>10</v>
      </c>
      <c r="I407" s="164">
        <v>4</v>
      </c>
      <c r="J407" s="164">
        <v>7</v>
      </c>
      <c r="K407" s="164"/>
      <c r="L407" s="164"/>
      <c r="M407" s="165">
        <f t="shared" si="13"/>
        <v>1</v>
      </c>
      <c r="N407" s="164">
        <f t="shared" si="14"/>
        <v>2</v>
      </c>
      <c r="O407" s="164">
        <f t="shared" si="15"/>
        <v>6</v>
      </c>
      <c r="P407" s="164"/>
      <c r="Q407" s="164"/>
      <c r="R407" s="164"/>
    </row>
    <row r="408" spans="3:18">
      <c r="C408" s="164">
        <v>1</v>
      </c>
      <c r="D408" s="164">
        <v>4</v>
      </c>
      <c r="E408" s="164"/>
      <c r="F408" s="164">
        <v>10</v>
      </c>
      <c r="G408" s="164">
        <v>4</v>
      </c>
      <c r="H408" s="164">
        <v>10</v>
      </c>
      <c r="I408" s="164">
        <v>4</v>
      </c>
      <c r="J408" s="164">
        <v>10</v>
      </c>
      <c r="K408" s="164"/>
      <c r="L408" s="164"/>
      <c r="M408" s="165">
        <f t="shared" si="13"/>
        <v>1</v>
      </c>
      <c r="N408" s="164">
        <f t="shared" si="14"/>
        <v>2</v>
      </c>
      <c r="O408" s="164">
        <f t="shared" si="15"/>
        <v>6</v>
      </c>
      <c r="P408" s="164"/>
      <c r="Q408" s="164"/>
      <c r="R408" s="164"/>
    </row>
    <row r="409" spans="3:18">
      <c r="C409" s="164">
        <v>1</v>
      </c>
      <c r="D409" s="164">
        <v>4</v>
      </c>
      <c r="E409" s="164"/>
      <c r="F409" s="164">
        <v>10</v>
      </c>
      <c r="G409" s="164">
        <v>4</v>
      </c>
      <c r="H409" s="164">
        <v>10</v>
      </c>
      <c r="I409" s="164">
        <v>6</v>
      </c>
      <c r="J409" s="164">
        <v>7</v>
      </c>
      <c r="K409" s="164"/>
      <c r="L409" s="164"/>
      <c r="M409" s="165">
        <f t="shared" si="13"/>
        <v>1</v>
      </c>
      <c r="N409" s="164">
        <f t="shared" si="14"/>
        <v>2</v>
      </c>
      <c r="O409" s="164">
        <f t="shared" si="15"/>
        <v>6</v>
      </c>
      <c r="P409" s="164"/>
      <c r="Q409" s="164"/>
      <c r="R409" s="164"/>
    </row>
    <row r="410" spans="3:18">
      <c r="C410" s="164">
        <v>1</v>
      </c>
      <c r="D410" s="164">
        <v>4</v>
      </c>
      <c r="E410" s="164"/>
      <c r="F410" s="164">
        <v>10</v>
      </c>
      <c r="G410" s="164">
        <v>4</v>
      </c>
      <c r="H410" s="164">
        <v>10</v>
      </c>
      <c r="I410" s="164">
        <v>6</v>
      </c>
      <c r="J410" s="164">
        <v>10</v>
      </c>
      <c r="K410" s="164"/>
      <c r="L410" s="164"/>
      <c r="M410" s="165">
        <f t="shared" si="13"/>
        <v>1</v>
      </c>
      <c r="N410" s="164">
        <f t="shared" si="14"/>
        <v>2</v>
      </c>
      <c r="O410" s="164">
        <f t="shared" si="15"/>
        <v>6</v>
      </c>
      <c r="P410" s="164"/>
      <c r="Q410" s="164"/>
      <c r="R410" s="164"/>
    </row>
    <row r="411" spans="3:18">
      <c r="C411" s="164">
        <v>1</v>
      </c>
      <c r="D411" s="164">
        <v>4</v>
      </c>
      <c r="E411" s="164"/>
      <c r="F411" s="164">
        <v>10</v>
      </c>
      <c r="G411" s="164">
        <v>4</v>
      </c>
      <c r="H411" s="164">
        <v>10</v>
      </c>
      <c r="I411" s="164">
        <v>8</v>
      </c>
      <c r="J411" s="164">
        <v>7</v>
      </c>
      <c r="K411" s="164"/>
      <c r="L411" s="164"/>
      <c r="M411" s="165">
        <f t="shared" si="13"/>
        <v>1</v>
      </c>
      <c r="N411" s="164">
        <f t="shared" si="14"/>
        <v>2</v>
      </c>
      <c r="O411" s="164">
        <f t="shared" si="15"/>
        <v>6</v>
      </c>
      <c r="P411" s="164"/>
      <c r="Q411" s="164"/>
      <c r="R411" s="164"/>
    </row>
    <row r="412" spans="3:18">
      <c r="C412" s="164">
        <v>1</v>
      </c>
      <c r="D412" s="164">
        <v>4</v>
      </c>
      <c r="E412" s="164"/>
      <c r="F412" s="164">
        <v>10</v>
      </c>
      <c r="G412" s="164">
        <v>4</v>
      </c>
      <c r="H412" s="164">
        <v>10</v>
      </c>
      <c r="I412" s="164">
        <v>8</v>
      </c>
      <c r="J412" s="164">
        <v>10</v>
      </c>
      <c r="K412" s="164"/>
      <c r="L412" s="164"/>
      <c r="M412" s="165">
        <f t="shared" si="13"/>
        <v>1</v>
      </c>
      <c r="N412" s="164">
        <f t="shared" si="14"/>
        <v>2</v>
      </c>
      <c r="O412" s="164">
        <f t="shared" si="15"/>
        <v>7</v>
      </c>
      <c r="P412" s="164"/>
      <c r="Q412" s="164"/>
      <c r="R412" s="164"/>
    </row>
    <row r="413" spans="3:18">
      <c r="C413" s="164">
        <v>1</v>
      </c>
      <c r="D413" s="164">
        <v>4</v>
      </c>
      <c r="E413" s="164"/>
      <c r="F413" s="164">
        <v>10</v>
      </c>
      <c r="G413" s="164">
        <v>4</v>
      </c>
      <c r="H413" s="164">
        <v>10</v>
      </c>
      <c r="I413" s="164">
        <v>10</v>
      </c>
      <c r="J413" s="164">
        <v>7</v>
      </c>
      <c r="K413" s="164"/>
      <c r="L413" s="164"/>
      <c r="M413" s="165">
        <f t="shared" si="13"/>
        <v>1</v>
      </c>
      <c r="N413" s="164">
        <f t="shared" si="14"/>
        <v>2</v>
      </c>
      <c r="O413" s="164">
        <f t="shared" si="15"/>
        <v>7</v>
      </c>
      <c r="P413" s="164"/>
      <c r="Q413" s="164"/>
      <c r="R413" s="164"/>
    </row>
    <row r="414" spans="3:18">
      <c r="C414" s="164">
        <v>1</v>
      </c>
      <c r="D414" s="164">
        <v>6</v>
      </c>
      <c r="E414" s="164"/>
      <c r="F414" s="164">
        <v>10</v>
      </c>
      <c r="G414" s="164">
        <v>6</v>
      </c>
      <c r="H414" s="164">
        <v>10</v>
      </c>
      <c r="I414" s="164">
        <v>10</v>
      </c>
      <c r="J414" s="164">
        <v>10</v>
      </c>
      <c r="K414" s="164"/>
      <c r="L414" s="164"/>
      <c r="M414" s="165">
        <f t="shared" si="13"/>
        <v>1</v>
      </c>
      <c r="N414" s="164">
        <f t="shared" si="14"/>
        <v>2</v>
      </c>
      <c r="O414" s="164">
        <f t="shared" si="15"/>
        <v>8</v>
      </c>
      <c r="P414" s="164"/>
      <c r="Q414" s="164"/>
      <c r="R414" s="164"/>
    </row>
    <row r="415" spans="3:18">
      <c r="C415" s="164">
        <v>1</v>
      </c>
      <c r="D415" s="164">
        <v>6</v>
      </c>
      <c r="E415" s="164"/>
      <c r="F415" s="164">
        <v>5</v>
      </c>
      <c r="G415" s="164">
        <v>6</v>
      </c>
      <c r="H415" s="164">
        <v>5</v>
      </c>
      <c r="I415" s="164">
        <v>4</v>
      </c>
      <c r="J415" s="164">
        <v>7</v>
      </c>
      <c r="K415" s="164"/>
      <c r="L415" s="164"/>
      <c r="M415" s="165">
        <f t="shared" ref="M415:M478" si="16">MIN(C415:L415)</f>
        <v>1</v>
      </c>
      <c r="N415" s="164">
        <f t="shared" si="14"/>
        <v>2</v>
      </c>
      <c r="O415" s="164">
        <f t="shared" si="15"/>
        <v>5</v>
      </c>
      <c r="P415" s="164"/>
      <c r="Q415" s="164"/>
      <c r="R415" s="164"/>
    </row>
    <row r="416" spans="3:18">
      <c r="C416" s="164">
        <v>1</v>
      </c>
      <c r="D416" s="164">
        <v>6</v>
      </c>
      <c r="E416" s="164"/>
      <c r="F416" s="164">
        <v>5</v>
      </c>
      <c r="G416" s="164">
        <v>6</v>
      </c>
      <c r="H416" s="164">
        <v>5</v>
      </c>
      <c r="I416" s="164">
        <v>4</v>
      </c>
      <c r="J416" s="164">
        <v>10</v>
      </c>
      <c r="K416" s="164"/>
      <c r="L416" s="164"/>
      <c r="M416" s="165">
        <f t="shared" si="16"/>
        <v>1</v>
      </c>
      <c r="N416" s="164">
        <f t="shared" ref="N416:N479" si="17">IF(SMALL(C416:J416,2)&gt;M416,M416+1,M416)</f>
        <v>2</v>
      </c>
      <c r="O416" s="164">
        <f t="shared" ref="O416:O479" si="18">ROUND(AVERAGE(C416:J416),0)</f>
        <v>5</v>
      </c>
      <c r="P416" s="164"/>
      <c r="Q416" s="164"/>
      <c r="R416" s="164"/>
    </row>
    <row r="417" spans="3:18">
      <c r="C417" s="164">
        <v>1</v>
      </c>
      <c r="D417" s="164">
        <v>6</v>
      </c>
      <c r="E417" s="164"/>
      <c r="F417" s="164">
        <v>5</v>
      </c>
      <c r="G417" s="164">
        <v>6</v>
      </c>
      <c r="H417" s="164">
        <v>5</v>
      </c>
      <c r="I417" s="164">
        <v>6</v>
      </c>
      <c r="J417" s="164">
        <v>7</v>
      </c>
      <c r="K417" s="164"/>
      <c r="L417" s="164"/>
      <c r="M417" s="165">
        <f t="shared" si="16"/>
        <v>1</v>
      </c>
      <c r="N417" s="164">
        <f t="shared" si="17"/>
        <v>2</v>
      </c>
      <c r="O417" s="164">
        <f t="shared" si="18"/>
        <v>5</v>
      </c>
      <c r="P417" s="164"/>
      <c r="Q417" s="164"/>
      <c r="R417" s="164"/>
    </row>
    <row r="418" spans="3:18">
      <c r="C418" s="164">
        <v>1</v>
      </c>
      <c r="D418" s="164">
        <v>6</v>
      </c>
      <c r="E418" s="164"/>
      <c r="F418" s="164">
        <v>5</v>
      </c>
      <c r="G418" s="164">
        <v>6</v>
      </c>
      <c r="H418" s="164">
        <v>5</v>
      </c>
      <c r="I418" s="164">
        <v>6</v>
      </c>
      <c r="J418" s="164">
        <v>10</v>
      </c>
      <c r="K418" s="164"/>
      <c r="L418" s="164"/>
      <c r="M418" s="165">
        <f t="shared" si="16"/>
        <v>1</v>
      </c>
      <c r="N418" s="164">
        <f t="shared" si="17"/>
        <v>2</v>
      </c>
      <c r="O418" s="164">
        <f t="shared" si="18"/>
        <v>6</v>
      </c>
      <c r="P418" s="164"/>
      <c r="Q418" s="164"/>
      <c r="R418" s="164"/>
    </row>
    <row r="419" spans="3:18">
      <c r="C419" s="164">
        <v>1</v>
      </c>
      <c r="D419" s="164">
        <v>6</v>
      </c>
      <c r="E419" s="164"/>
      <c r="F419" s="164">
        <v>5</v>
      </c>
      <c r="G419" s="164">
        <v>6</v>
      </c>
      <c r="H419" s="164">
        <v>5</v>
      </c>
      <c r="I419" s="164">
        <v>8</v>
      </c>
      <c r="J419" s="164">
        <v>7</v>
      </c>
      <c r="K419" s="164"/>
      <c r="L419" s="164"/>
      <c r="M419" s="165">
        <f t="shared" si="16"/>
        <v>1</v>
      </c>
      <c r="N419" s="164">
        <f t="shared" si="17"/>
        <v>2</v>
      </c>
      <c r="O419" s="164">
        <f t="shared" si="18"/>
        <v>5</v>
      </c>
      <c r="P419" s="164"/>
      <c r="Q419" s="164"/>
      <c r="R419" s="164"/>
    </row>
    <row r="420" spans="3:18">
      <c r="C420" s="164">
        <v>1</v>
      </c>
      <c r="D420" s="164">
        <v>6</v>
      </c>
      <c r="E420" s="164"/>
      <c r="F420" s="164">
        <v>5</v>
      </c>
      <c r="G420" s="164">
        <v>6</v>
      </c>
      <c r="H420" s="164">
        <v>5</v>
      </c>
      <c r="I420" s="164">
        <v>8</v>
      </c>
      <c r="J420" s="164">
        <v>10</v>
      </c>
      <c r="K420" s="164"/>
      <c r="L420" s="164"/>
      <c r="M420" s="165">
        <f t="shared" si="16"/>
        <v>1</v>
      </c>
      <c r="N420" s="164">
        <f t="shared" si="17"/>
        <v>2</v>
      </c>
      <c r="O420" s="164">
        <f t="shared" si="18"/>
        <v>6</v>
      </c>
      <c r="P420" s="164"/>
      <c r="Q420" s="164"/>
      <c r="R420" s="164"/>
    </row>
    <row r="421" spans="3:18">
      <c r="C421" s="164">
        <v>1</v>
      </c>
      <c r="D421" s="164">
        <v>6</v>
      </c>
      <c r="E421" s="164"/>
      <c r="F421" s="164">
        <v>5</v>
      </c>
      <c r="G421" s="164">
        <v>6</v>
      </c>
      <c r="H421" s="164">
        <v>5</v>
      </c>
      <c r="I421" s="164">
        <v>10</v>
      </c>
      <c r="J421" s="164">
        <v>7</v>
      </c>
      <c r="K421" s="164"/>
      <c r="L421" s="164"/>
      <c r="M421" s="165">
        <f t="shared" si="16"/>
        <v>1</v>
      </c>
      <c r="N421" s="164">
        <f t="shared" si="17"/>
        <v>2</v>
      </c>
      <c r="O421" s="164">
        <f t="shared" si="18"/>
        <v>6</v>
      </c>
      <c r="P421" s="164"/>
      <c r="Q421" s="164"/>
      <c r="R421" s="164"/>
    </row>
    <row r="422" spans="3:18">
      <c r="C422" s="164">
        <v>1</v>
      </c>
      <c r="D422" s="164">
        <v>6</v>
      </c>
      <c r="E422" s="164"/>
      <c r="F422" s="164">
        <v>5</v>
      </c>
      <c r="G422" s="164">
        <v>6</v>
      </c>
      <c r="H422" s="164">
        <v>5</v>
      </c>
      <c r="I422" s="164">
        <v>10</v>
      </c>
      <c r="J422" s="164">
        <v>10</v>
      </c>
      <c r="K422" s="164"/>
      <c r="L422" s="164"/>
      <c r="M422" s="165">
        <f t="shared" si="16"/>
        <v>1</v>
      </c>
      <c r="N422" s="164">
        <f t="shared" si="17"/>
        <v>2</v>
      </c>
      <c r="O422" s="164">
        <f t="shared" si="18"/>
        <v>6</v>
      </c>
      <c r="P422" s="164"/>
      <c r="Q422" s="164"/>
      <c r="R422" s="164"/>
    </row>
    <row r="423" spans="3:18">
      <c r="C423" s="164">
        <v>1</v>
      </c>
      <c r="D423" s="164">
        <v>6</v>
      </c>
      <c r="E423" s="164"/>
      <c r="F423" s="164">
        <v>7</v>
      </c>
      <c r="G423" s="164">
        <v>6</v>
      </c>
      <c r="H423" s="164">
        <v>10</v>
      </c>
      <c r="I423" s="164">
        <v>4</v>
      </c>
      <c r="J423" s="164">
        <v>7</v>
      </c>
      <c r="K423" s="164"/>
      <c r="L423" s="164"/>
      <c r="M423" s="165">
        <f t="shared" si="16"/>
        <v>1</v>
      </c>
      <c r="N423" s="164">
        <f t="shared" si="17"/>
        <v>2</v>
      </c>
      <c r="O423" s="164">
        <f t="shared" si="18"/>
        <v>6</v>
      </c>
      <c r="P423" s="164"/>
      <c r="Q423" s="164"/>
      <c r="R423" s="164"/>
    </row>
    <row r="424" spans="3:18">
      <c r="C424" s="164">
        <v>1</v>
      </c>
      <c r="D424" s="164">
        <v>6</v>
      </c>
      <c r="E424" s="164"/>
      <c r="F424" s="164">
        <v>7</v>
      </c>
      <c r="G424" s="164">
        <v>6</v>
      </c>
      <c r="H424" s="164">
        <v>10</v>
      </c>
      <c r="I424" s="164">
        <v>4</v>
      </c>
      <c r="J424" s="164">
        <v>10</v>
      </c>
      <c r="K424" s="164"/>
      <c r="L424" s="164"/>
      <c r="M424" s="165">
        <f t="shared" si="16"/>
        <v>1</v>
      </c>
      <c r="N424" s="164">
        <f t="shared" si="17"/>
        <v>2</v>
      </c>
      <c r="O424" s="164">
        <f t="shared" si="18"/>
        <v>6</v>
      </c>
      <c r="P424" s="164"/>
      <c r="Q424" s="164"/>
      <c r="R424" s="164"/>
    </row>
    <row r="425" spans="3:18">
      <c r="C425" s="164">
        <v>1</v>
      </c>
      <c r="D425" s="164">
        <v>6</v>
      </c>
      <c r="E425" s="164"/>
      <c r="F425" s="164">
        <v>7</v>
      </c>
      <c r="G425" s="164">
        <v>6</v>
      </c>
      <c r="H425" s="164">
        <v>10</v>
      </c>
      <c r="I425" s="164">
        <v>6</v>
      </c>
      <c r="J425" s="164">
        <v>7</v>
      </c>
      <c r="K425" s="164"/>
      <c r="L425" s="164"/>
      <c r="M425" s="165">
        <f t="shared" si="16"/>
        <v>1</v>
      </c>
      <c r="N425" s="164">
        <f t="shared" si="17"/>
        <v>2</v>
      </c>
      <c r="O425" s="164">
        <f t="shared" si="18"/>
        <v>6</v>
      </c>
      <c r="P425" s="164"/>
      <c r="Q425" s="164"/>
      <c r="R425" s="164"/>
    </row>
    <row r="426" spans="3:18">
      <c r="C426" s="164">
        <v>1</v>
      </c>
      <c r="D426" s="164">
        <v>6</v>
      </c>
      <c r="E426" s="164"/>
      <c r="F426" s="164">
        <v>7</v>
      </c>
      <c r="G426" s="164">
        <v>6</v>
      </c>
      <c r="H426" s="164">
        <v>10</v>
      </c>
      <c r="I426" s="164">
        <v>6</v>
      </c>
      <c r="J426" s="164">
        <v>10</v>
      </c>
      <c r="K426" s="164"/>
      <c r="L426" s="164"/>
      <c r="M426" s="165">
        <f t="shared" si="16"/>
        <v>1</v>
      </c>
      <c r="N426" s="164">
        <f t="shared" si="17"/>
        <v>2</v>
      </c>
      <c r="O426" s="164">
        <f t="shared" si="18"/>
        <v>7</v>
      </c>
      <c r="P426" s="164"/>
      <c r="Q426" s="164"/>
      <c r="R426" s="164"/>
    </row>
    <row r="427" spans="3:18">
      <c r="C427" s="164">
        <v>1</v>
      </c>
      <c r="D427" s="164">
        <v>6</v>
      </c>
      <c r="E427" s="164"/>
      <c r="F427" s="164">
        <v>7</v>
      </c>
      <c r="G427" s="164">
        <v>6</v>
      </c>
      <c r="H427" s="164">
        <v>10</v>
      </c>
      <c r="I427" s="164">
        <v>8</v>
      </c>
      <c r="J427" s="164">
        <v>7</v>
      </c>
      <c r="K427" s="164"/>
      <c r="L427" s="164"/>
      <c r="M427" s="165">
        <f t="shared" si="16"/>
        <v>1</v>
      </c>
      <c r="N427" s="164">
        <f t="shared" si="17"/>
        <v>2</v>
      </c>
      <c r="O427" s="164">
        <f t="shared" si="18"/>
        <v>6</v>
      </c>
      <c r="P427" s="164"/>
      <c r="Q427" s="164"/>
      <c r="R427" s="164"/>
    </row>
    <row r="428" spans="3:18">
      <c r="C428" s="164">
        <v>1</v>
      </c>
      <c r="D428" s="164">
        <v>6</v>
      </c>
      <c r="E428" s="164"/>
      <c r="F428" s="164">
        <v>7</v>
      </c>
      <c r="G428" s="164">
        <v>6</v>
      </c>
      <c r="H428" s="164">
        <v>10</v>
      </c>
      <c r="I428" s="164">
        <v>8</v>
      </c>
      <c r="J428" s="164">
        <v>10</v>
      </c>
      <c r="K428" s="164"/>
      <c r="L428" s="164"/>
      <c r="M428" s="165">
        <f t="shared" si="16"/>
        <v>1</v>
      </c>
      <c r="N428" s="164">
        <f t="shared" si="17"/>
        <v>2</v>
      </c>
      <c r="O428" s="164">
        <f t="shared" si="18"/>
        <v>7</v>
      </c>
      <c r="P428" s="164"/>
      <c r="Q428" s="164"/>
      <c r="R428" s="164"/>
    </row>
    <row r="429" spans="3:18">
      <c r="C429" s="164">
        <v>1</v>
      </c>
      <c r="D429" s="164">
        <v>6</v>
      </c>
      <c r="E429" s="164"/>
      <c r="F429" s="164">
        <v>7</v>
      </c>
      <c r="G429" s="164">
        <v>6</v>
      </c>
      <c r="H429" s="164">
        <v>10</v>
      </c>
      <c r="I429" s="164">
        <v>10</v>
      </c>
      <c r="J429" s="164">
        <v>7</v>
      </c>
      <c r="K429" s="164"/>
      <c r="L429" s="164"/>
      <c r="M429" s="165">
        <f t="shared" si="16"/>
        <v>1</v>
      </c>
      <c r="N429" s="164">
        <f t="shared" si="17"/>
        <v>2</v>
      </c>
      <c r="O429" s="164">
        <f t="shared" si="18"/>
        <v>7</v>
      </c>
      <c r="P429" s="164"/>
      <c r="Q429" s="164"/>
      <c r="R429" s="164"/>
    </row>
    <row r="430" spans="3:18">
      <c r="C430" s="164">
        <v>1</v>
      </c>
      <c r="D430" s="164">
        <v>6</v>
      </c>
      <c r="E430" s="164"/>
      <c r="F430" s="164">
        <v>7</v>
      </c>
      <c r="G430" s="164">
        <v>6</v>
      </c>
      <c r="H430" s="164">
        <v>10</v>
      </c>
      <c r="I430" s="164">
        <v>10</v>
      </c>
      <c r="J430" s="164">
        <v>10</v>
      </c>
      <c r="K430" s="164"/>
      <c r="L430" s="164"/>
      <c r="M430" s="165">
        <f t="shared" si="16"/>
        <v>1</v>
      </c>
      <c r="N430" s="164">
        <f t="shared" si="17"/>
        <v>2</v>
      </c>
      <c r="O430" s="164">
        <f t="shared" si="18"/>
        <v>7</v>
      </c>
      <c r="P430" s="164"/>
      <c r="Q430" s="164"/>
      <c r="R430" s="164"/>
    </row>
    <row r="431" spans="3:18">
      <c r="C431" s="164">
        <v>1</v>
      </c>
      <c r="D431" s="164">
        <v>6</v>
      </c>
      <c r="E431" s="164"/>
      <c r="F431" s="164">
        <v>5</v>
      </c>
      <c r="G431" s="164">
        <v>6</v>
      </c>
      <c r="H431" s="164">
        <v>5</v>
      </c>
      <c r="I431" s="164">
        <v>4</v>
      </c>
      <c r="J431" s="164">
        <v>7</v>
      </c>
      <c r="K431" s="164"/>
      <c r="L431" s="164"/>
      <c r="M431" s="165">
        <f t="shared" si="16"/>
        <v>1</v>
      </c>
      <c r="N431" s="164">
        <f t="shared" si="17"/>
        <v>2</v>
      </c>
      <c r="O431" s="164">
        <f t="shared" si="18"/>
        <v>5</v>
      </c>
      <c r="P431" s="164"/>
      <c r="Q431" s="164"/>
      <c r="R431" s="164"/>
    </row>
    <row r="432" spans="3:18">
      <c r="C432" s="164">
        <v>1</v>
      </c>
      <c r="D432" s="164">
        <v>6</v>
      </c>
      <c r="E432" s="164"/>
      <c r="F432" s="164">
        <v>5</v>
      </c>
      <c r="G432" s="164">
        <v>6</v>
      </c>
      <c r="H432" s="164">
        <v>5</v>
      </c>
      <c r="I432" s="164">
        <v>4</v>
      </c>
      <c r="J432" s="164">
        <v>10</v>
      </c>
      <c r="K432" s="164"/>
      <c r="L432" s="164"/>
      <c r="M432" s="165">
        <f t="shared" si="16"/>
        <v>1</v>
      </c>
      <c r="N432" s="164">
        <f t="shared" si="17"/>
        <v>2</v>
      </c>
      <c r="O432" s="164">
        <f t="shared" si="18"/>
        <v>5</v>
      </c>
      <c r="P432" s="164"/>
      <c r="Q432" s="164"/>
      <c r="R432" s="164"/>
    </row>
    <row r="433" spans="3:18">
      <c r="C433" s="164">
        <v>1</v>
      </c>
      <c r="D433" s="164">
        <v>6</v>
      </c>
      <c r="E433" s="164"/>
      <c r="F433" s="164">
        <v>5</v>
      </c>
      <c r="G433" s="164">
        <v>6</v>
      </c>
      <c r="H433" s="164">
        <v>5</v>
      </c>
      <c r="I433" s="164">
        <v>6</v>
      </c>
      <c r="J433" s="164">
        <v>7</v>
      </c>
      <c r="K433" s="164"/>
      <c r="L433" s="164"/>
      <c r="M433" s="165">
        <f t="shared" si="16"/>
        <v>1</v>
      </c>
      <c r="N433" s="164">
        <f t="shared" si="17"/>
        <v>2</v>
      </c>
      <c r="O433" s="164">
        <f t="shared" si="18"/>
        <v>5</v>
      </c>
      <c r="P433" s="164"/>
      <c r="Q433" s="164"/>
      <c r="R433" s="164"/>
    </row>
    <row r="434" spans="3:18">
      <c r="C434" s="164">
        <v>1</v>
      </c>
      <c r="D434" s="164">
        <v>6</v>
      </c>
      <c r="E434" s="164"/>
      <c r="F434" s="164">
        <v>5</v>
      </c>
      <c r="G434" s="164">
        <v>6</v>
      </c>
      <c r="H434" s="164">
        <v>5</v>
      </c>
      <c r="I434" s="164">
        <v>6</v>
      </c>
      <c r="J434" s="164">
        <v>10</v>
      </c>
      <c r="K434" s="164"/>
      <c r="L434" s="164"/>
      <c r="M434" s="165">
        <f t="shared" si="16"/>
        <v>1</v>
      </c>
      <c r="N434" s="164">
        <f t="shared" si="17"/>
        <v>2</v>
      </c>
      <c r="O434" s="164">
        <f t="shared" si="18"/>
        <v>6</v>
      </c>
      <c r="P434" s="164"/>
      <c r="Q434" s="164"/>
      <c r="R434" s="164"/>
    </row>
    <row r="435" spans="3:18">
      <c r="C435" s="164">
        <v>1</v>
      </c>
      <c r="D435" s="164">
        <v>6</v>
      </c>
      <c r="E435" s="164"/>
      <c r="F435" s="164">
        <v>5</v>
      </c>
      <c r="G435" s="164">
        <v>6</v>
      </c>
      <c r="H435" s="164">
        <v>5</v>
      </c>
      <c r="I435" s="164">
        <v>8</v>
      </c>
      <c r="J435" s="164">
        <v>7</v>
      </c>
      <c r="K435" s="164"/>
      <c r="L435" s="164"/>
      <c r="M435" s="165">
        <f t="shared" si="16"/>
        <v>1</v>
      </c>
      <c r="N435" s="164">
        <f t="shared" si="17"/>
        <v>2</v>
      </c>
      <c r="O435" s="164">
        <f t="shared" si="18"/>
        <v>5</v>
      </c>
      <c r="P435" s="164"/>
      <c r="Q435" s="164"/>
      <c r="R435" s="164"/>
    </row>
    <row r="436" spans="3:18">
      <c r="C436" s="164">
        <v>1</v>
      </c>
      <c r="D436" s="164">
        <v>6</v>
      </c>
      <c r="E436" s="164"/>
      <c r="F436" s="164">
        <v>5</v>
      </c>
      <c r="G436" s="164">
        <v>6</v>
      </c>
      <c r="H436" s="164">
        <v>5</v>
      </c>
      <c r="I436" s="164">
        <v>8</v>
      </c>
      <c r="J436" s="164">
        <v>10</v>
      </c>
      <c r="K436" s="164"/>
      <c r="L436" s="164"/>
      <c r="M436" s="165">
        <f t="shared" si="16"/>
        <v>1</v>
      </c>
      <c r="N436" s="164">
        <f t="shared" si="17"/>
        <v>2</v>
      </c>
      <c r="O436" s="164">
        <f t="shared" si="18"/>
        <v>6</v>
      </c>
      <c r="P436" s="164"/>
      <c r="Q436" s="164"/>
      <c r="R436" s="164"/>
    </row>
    <row r="437" spans="3:18">
      <c r="C437" s="164">
        <v>1</v>
      </c>
      <c r="D437" s="164">
        <v>6</v>
      </c>
      <c r="E437" s="164"/>
      <c r="F437" s="164">
        <v>5</v>
      </c>
      <c r="G437" s="164">
        <v>6</v>
      </c>
      <c r="H437" s="164">
        <v>5</v>
      </c>
      <c r="I437" s="164">
        <v>10</v>
      </c>
      <c r="J437" s="164">
        <v>7</v>
      </c>
      <c r="K437" s="164"/>
      <c r="L437" s="164"/>
      <c r="M437" s="165">
        <f t="shared" si="16"/>
        <v>1</v>
      </c>
      <c r="N437" s="164">
        <f t="shared" si="17"/>
        <v>2</v>
      </c>
      <c r="O437" s="164">
        <f t="shared" si="18"/>
        <v>6</v>
      </c>
      <c r="P437" s="164"/>
      <c r="Q437" s="164"/>
      <c r="R437" s="164"/>
    </row>
    <row r="438" spans="3:18">
      <c r="C438" s="164">
        <v>1</v>
      </c>
      <c r="D438" s="164">
        <v>6</v>
      </c>
      <c r="E438" s="164"/>
      <c r="F438" s="164">
        <v>5</v>
      </c>
      <c r="G438" s="164">
        <v>6</v>
      </c>
      <c r="H438" s="164">
        <v>5</v>
      </c>
      <c r="I438" s="164">
        <v>10</v>
      </c>
      <c r="J438" s="164">
        <v>10</v>
      </c>
      <c r="K438" s="164"/>
      <c r="L438" s="164"/>
      <c r="M438" s="165">
        <f t="shared" si="16"/>
        <v>1</v>
      </c>
      <c r="N438" s="164">
        <f t="shared" si="17"/>
        <v>2</v>
      </c>
      <c r="O438" s="164">
        <f t="shared" si="18"/>
        <v>6</v>
      </c>
      <c r="P438" s="164"/>
      <c r="Q438" s="164"/>
      <c r="R438" s="164"/>
    </row>
    <row r="439" spans="3:18">
      <c r="C439" s="164">
        <v>1</v>
      </c>
      <c r="D439" s="164">
        <v>6</v>
      </c>
      <c r="E439" s="164"/>
      <c r="F439" s="164">
        <v>7</v>
      </c>
      <c r="G439" s="164">
        <v>6</v>
      </c>
      <c r="H439" s="164">
        <v>10</v>
      </c>
      <c r="I439" s="164">
        <v>4</v>
      </c>
      <c r="J439" s="164">
        <v>7</v>
      </c>
      <c r="K439" s="164"/>
      <c r="L439" s="164"/>
      <c r="M439" s="165">
        <f t="shared" si="16"/>
        <v>1</v>
      </c>
      <c r="N439" s="164">
        <f t="shared" si="17"/>
        <v>2</v>
      </c>
      <c r="O439" s="164">
        <f t="shared" si="18"/>
        <v>6</v>
      </c>
      <c r="P439" s="164"/>
      <c r="Q439" s="164"/>
      <c r="R439" s="164"/>
    </row>
    <row r="440" spans="3:18">
      <c r="C440" s="164">
        <v>1</v>
      </c>
      <c r="D440" s="164">
        <v>6</v>
      </c>
      <c r="E440" s="164"/>
      <c r="F440" s="164">
        <v>7</v>
      </c>
      <c r="G440" s="164">
        <v>6</v>
      </c>
      <c r="H440" s="164">
        <v>10</v>
      </c>
      <c r="I440" s="164">
        <v>4</v>
      </c>
      <c r="J440" s="164">
        <v>10</v>
      </c>
      <c r="K440" s="164"/>
      <c r="L440" s="164"/>
      <c r="M440" s="165">
        <f t="shared" si="16"/>
        <v>1</v>
      </c>
      <c r="N440" s="164">
        <f t="shared" si="17"/>
        <v>2</v>
      </c>
      <c r="O440" s="164">
        <f t="shared" si="18"/>
        <v>6</v>
      </c>
      <c r="P440" s="164"/>
      <c r="Q440" s="164"/>
      <c r="R440" s="164"/>
    </row>
    <row r="441" spans="3:18">
      <c r="C441" s="164">
        <v>1</v>
      </c>
      <c r="D441" s="164">
        <v>6</v>
      </c>
      <c r="E441" s="164"/>
      <c r="F441" s="164">
        <v>7</v>
      </c>
      <c r="G441" s="164">
        <v>6</v>
      </c>
      <c r="H441" s="164">
        <v>10</v>
      </c>
      <c r="I441" s="164">
        <v>6</v>
      </c>
      <c r="J441" s="164">
        <v>7</v>
      </c>
      <c r="K441" s="164"/>
      <c r="L441" s="164"/>
      <c r="M441" s="165">
        <f t="shared" si="16"/>
        <v>1</v>
      </c>
      <c r="N441" s="164">
        <f t="shared" si="17"/>
        <v>2</v>
      </c>
      <c r="O441" s="164">
        <f t="shared" si="18"/>
        <v>6</v>
      </c>
      <c r="P441" s="164"/>
      <c r="Q441" s="164"/>
      <c r="R441" s="164"/>
    </row>
    <row r="442" spans="3:18">
      <c r="C442" s="164">
        <v>1</v>
      </c>
      <c r="D442" s="164">
        <v>6</v>
      </c>
      <c r="E442" s="164"/>
      <c r="F442" s="164">
        <v>7</v>
      </c>
      <c r="G442" s="164">
        <v>6</v>
      </c>
      <c r="H442" s="164">
        <v>10</v>
      </c>
      <c r="I442" s="164">
        <v>6</v>
      </c>
      <c r="J442" s="164">
        <v>10</v>
      </c>
      <c r="K442" s="164"/>
      <c r="L442" s="164"/>
      <c r="M442" s="165">
        <f t="shared" si="16"/>
        <v>1</v>
      </c>
      <c r="N442" s="164">
        <f t="shared" si="17"/>
        <v>2</v>
      </c>
      <c r="O442" s="164">
        <f t="shared" si="18"/>
        <v>7</v>
      </c>
      <c r="P442" s="164"/>
      <c r="Q442" s="164"/>
      <c r="R442" s="164"/>
    </row>
    <row r="443" spans="3:18">
      <c r="C443" s="164">
        <v>1</v>
      </c>
      <c r="D443" s="164">
        <v>6</v>
      </c>
      <c r="E443" s="164"/>
      <c r="F443" s="164">
        <v>7</v>
      </c>
      <c r="G443" s="164">
        <v>6</v>
      </c>
      <c r="H443" s="164">
        <v>10</v>
      </c>
      <c r="I443" s="164">
        <v>8</v>
      </c>
      <c r="J443" s="164">
        <v>7</v>
      </c>
      <c r="K443" s="164"/>
      <c r="L443" s="164"/>
      <c r="M443" s="165">
        <f t="shared" si="16"/>
        <v>1</v>
      </c>
      <c r="N443" s="164">
        <f t="shared" si="17"/>
        <v>2</v>
      </c>
      <c r="O443" s="164">
        <f t="shared" si="18"/>
        <v>6</v>
      </c>
      <c r="P443" s="164"/>
      <c r="Q443" s="164"/>
      <c r="R443" s="164"/>
    </row>
    <row r="444" spans="3:18">
      <c r="C444" s="164">
        <v>1</v>
      </c>
      <c r="D444" s="164">
        <v>6</v>
      </c>
      <c r="E444" s="164"/>
      <c r="F444" s="164">
        <v>7</v>
      </c>
      <c r="G444" s="164">
        <v>6</v>
      </c>
      <c r="H444" s="164">
        <v>10</v>
      </c>
      <c r="I444" s="164">
        <v>8</v>
      </c>
      <c r="J444" s="164">
        <v>10</v>
      </c>
      <c r="K444" s="164"/>
      <c r="L444" s="164"/>
      <c r="M444" s="165">
        <f t="shared" si="16"/>
        <v>1</v>
      </c>
      <c r="N444" s="164">
        <f t="shared" si="17"/>
        <v>2</v>
      </c>
      <c r="O444" s="164">
        <f t="shared" si="18"/>
        <v>7</v>
      </c>
      <c r="P444" s="164"/>
      <c r="Q444" s="164"/>
      <c r="R444" s="164"/>
    </row>
    <row r="445" spans="3:18">
      <c r="C445" s="164">
        <v>1</v>
      </c>
      <c r="D445" s="164">
        <v>6</v>
      </c>
      <c r="E445" s="164"/>
      <c r="F445" s="164">
        <v>7</v>
      </c>
      <c r="G445" s="164">
        <v>6</v>
      </c>
      <c r="H445" s="164">
        <v>10</v>
      </c>
      <c r="I445" s="164">
        <v>10</v>
      </c>
      <c r="J445" s="164">
        <v>7</v>
      </c>
      <c r="K445" s="164"/>
      <c r="L445" s="164"/>
      <c r="M445" s="165">
        <f t="shared" si="16"/>
        <v>1</v>
      </c>
      <c r="N445" s="164">
        <f t="shared" si="17"/>
        <v>2</v>
      </c>
      <c r="O445" s="164">
        <f t="shared" si="18"/>
        <v>7</v>
      </c>
      <c r="P445" s="164"/>
      <c r="Q445" s="164"/>
      <c r="R445" s="164"/>
    </row>
    <row r="446" spans="3:18">
      <c r="C446" s="164">
        <v>1</v>
      </c>
      <c r="D446" s="164">
        <v>6</v>
      </c>
      <c r="E446" s="164"/>
      <c r="F446" s="164">
        <v>7</v>
      </c>
      <c r="G446" s="164">
        <v>6</v>
      </c>
      <c r="H446" s="164">
        <v>10</v>
      </c>
      <c r="I446" s="164">
        <v>10</v>
      </c>
      <c r="J446" s="164">
        <v>10</v>
      </c>
      <c r="K446" s="164"/>
      <c r="L446" s="164"/>
      <c r="M446" s="165">
        <f t="shared" si="16"/>
        <v>1</v>
      </c>
      <c r="N446" s="164">
        <f t="shared" si="17"/>
        <v>2</v>
      </c>
      <c r="O446" s="164">
        <f t="shared" si="18"/>
        <v>7</v>
      </c>
      <c r="P446" s="164"/>
      <c r="Q446" s="164"/>
      <c r="R446" s="164"/>
    </row>
    <row r="447" spans="3:18">
      <c r="C447" s="164">
        <v>1</v>
      </c>
      <c r="D447" s="164">
        <v>6</v>
      </c>
      <c r="E447" s="164"/>
      <c r="F447" s="164">
        <v>5</v>
      </c>
      <c r="G447" s="164">
        <v>6</v>
      </c>
      <c r="H447" s="164">
        <v>5</v>
      </c>
      <c r="I447" s="164">
        <v>4</v>
      </c>
      <c r="J447" s="164">
        <v>7</v>
      </c>
      <c r="K447" s="164"/>
      <c r="L447" s="164"/>
      <c r="M447" s="165">
        <f t="shared" si="16"/>
        <v>1</v>
      </c>
      <c r="N447" s="164">
        <f t="shared" si="17"/>
        <v>2</v>
      </c>
      <c r="O447" s="164">
        <f t="shared" si="18"/>
        <v>5</v>
      </c>
      <c r="P447" s="164"/>
      <c r="Q447" s="164"/>
      <c r="R447" s="164"/>
    </row>
    <row r="448" spans="3:18">
      <c r="C448" s="164">
        <v>1</v>
      </c>
      <c r="D448" s="164">
        <v>6</v>
      </c>
      <c r="E448" s="164"/>
      <c r="F448" s="164">
        <v>5</v>
      </c>
      <c r="G448" s="164">
        <v>6</v>
      </c>
      <c r="H448" s="164">
        <v>5</v>
      </c>
      <c r="I448" s="164">
        <v>4</v>
      </c>
      <c r="J448" s="164">
        <v>10</v>
      </c>
      <c r="K448" s="164"/>
      <c r="L448" s="164"/>
      <c r="M448" s="165">
        <f t="shared" si="16"/>
        <v>1</v>
      </c>
      <c r="N448" s="164">
        <f t="shared" si="17"/>
        <v>2</v>
      </c>
      <c r="O448" s="164">
        <f t="shared" si="18"/>
        <v>5</v>
      </c>
      <c r="P448" s="164"/>
      <c r="Q448" s="164"/>
      <c r="R448" s="164"/>
    </row>
    <row r="449" spans="3:18">
      <c r="C449" s="164">
        <v>1</v>
      </c>
      <c r="D449" s="164">
        <v>6</v>
      </c>
      <c r="E449" s="164"/>
      <c r="F449" s="164">
        <v>5</v>
      </c>
      <c r="G449" s="164">
        <v>6</v>
      </c>
      <c r="H449" s="164">
        <v>5</v>
      </c>
      <c r="I449" s="164">
        <v>6</v>
      </c>
      <c r="J449" s="164">
        <v>7</v>
      </c>
      <c r="K449" s="164"/>
      <c r="L449" s="164"/>
      <c r="M449" s="165">
        <f t="shared" si="16"/>
        <v>1</v>
      </c>
      <c r="N449" s="164">
        <f t="shared" si="17"/>
        <v>2</v>
      </c>
      <c r="O449" s="164">
        <f t="shared" si="18"/>
        <v>5</v>
      </c>
      <c r="P449" s="164"/>
      <c r="Q449" s="164"/>
      <c r="R449" s="164"/>
    </row>
    <row r="450" spans="3:18">
      <c r="C450" s="164">
        <v>1</v>
      </c>
      <c r="D450" s="164">
        <v>6</v>
      </c>
      <c r="E450" s="164"/>
      <c r="F450" s="164">
        <v>5</v>
      </c>
      <c r="G450" s="164">
        <v>6</v>
      </c>
      <c r="H450" s="164">
        <v>5</v>
      </c>
      <c r="I450" s="164">
        <v>6</v>
      </c>
      <c r="J450" s="164">
        <v>10</v>
      </c>
      <c r="K450" s="164"/>
      <c r="L450" s="164"/>
      <c r="M450" s="165">
        <f t="shared" si="16"/>
        <v>1</v>
      </c>
      <c r="N450" s="164">
        <f t="shared" si="17"/>
        <v>2</v>
      </c>
      <c r="O450" s="164">
        <f t="shared" si="18"/>
        <v>6</v>
      </c>
      <c r="P450" s="164"/>
      <c r="Q450" s="164"/>
      <c r="R450" s="164"/>
    </row>
    <row r="451" spans="3:18">
      <c r="C451" s="164">
        <v>1</v>
      </c>
      <c r="D451" s="164">
        <v>6</v>
      </c>
      <c r="E451" s="164"/>
      <c r="F451" s="164">
        <v>5</v>
      </c>
      <c r="G451" s="164">
        <v>6</v>
      </c>
      <c r="H451" s="164">
        <v>5</v>
      </c>
      <c r="I451" s="164">
        <v>8</v>
      </c>
      <c r="J451" s="164">
        <v>7</v>
      </c>
      <c r="K451" s="164"/>
      <c r="L451" s="164"/>
      <c r="M451" s="165">
        <f t="shared" si="16"/>
        <v>1</v>
      </c>
      <c r="N451" s="164">
        <f t="shared" si="17"/>
        <v>2</v>
      </c>
      <c r="O451" s="164">
        <f t="shared" si="18"/>
        <v>5</v>
      </c>
      <c r="P451" s="164"/>
      <c r="Q451" s="164"/>
      <c r="R451" s="164"/>
    </row>
    <row r="452" spans="3:18">
      <c r="C452" s="164">
        <v>1</v>
      </c>
      <c r="D452" s="164">
        <v>6</v>
      </c>
      <c r="E452" s="164"/>
      <c r="F452" s="164">
        <v>5</v>
      </c>
      <c r="G452" s="164">
        <v>6</v>
      </c>
      <c r="H452" s="164">
        <v>5</v>
      </c>
      <c r="I452" s="164">
        <v>8</v>
      </c>
      <c r="J452" s="164">
        <v>10</v>
      </c>
      <c r="K452" s="164"/>
      <c r="L452" s="164"/>
      <c r="M452" s="165">
        <f t="shared" si="16"/>
        <v>1</v>
      </c>
      <c r="N452" s="164">
        <f t="shared" si="17"/>
        <v>2</v>
      </c>
      <c r="O452" s="164">
        <f t="shared" si="18"/>
        <v>6</v>
      </c>
      <c r="P452" s="164"/>
      <c r="Q452" s="164"/>
      <c r="R452" s="164"/>
    </row>
    <row r="453" spans="3:18">
      <c r="C453" s="164">
        <v>1</v>
      </c>
      <c r="D453" s="164">
        <v>6</v>
      </c>
      <c r="E453" s="164"/>
      <c r="F453" s="164">
        <v>5</v>
      </c>
      <c r="G453" s="164">
        <v>6</v>
      </c>
      <c r="H453" s="164">
        <v>5</v>
      </c>
      <c r="I453" s="164">
        <v>10</v>
      </c>
      <c r="J453" s="164">
        <v>7</v>
      </c>
      <c r="K453" s="164"/>
      <c r="L453" s="164"/>
      <c r="M453" s="165">
        <f t="shared" si="16"/>
        <v>1</v>
      </c>
      <c r="N453" s="164">
        <f t="shared" si="17"/>
        <v>2</v>
      </c>
      <c r="O453" s="164">
        <f t="shared" si="18"/>
        <v>6</v>
      </c>
      <c r="P453" s="164"/>
      <c r="Q453" s="164"/>
      <c r="R453" s="164"/>
    </row>
    <row r="454" spans="3:18">
      <c r="C454" s="164">
        <v>1</v>
      </c>
      <c r="D454" s="164">
        <v>6</v>
      </c>
      <c r="E454" s="164"/>
      <c r="F454" s="164">
        <v>5</v>
      </c>
      <c r="G454" s="164">
        <v>6</v>
      </c>
      <c r="H454" s="164">
        <v>5</v>
      </c>
      <c r="I454" s="164">
        <v>10</v>
      </c>
      <c r="J454" s="164">
        <v>10</v>
      </c>
      <c r="K454" s="164"/>
      <c r="L454" s="164"/>
      <c r="M454" s="165">
        <f t="shared" si="16"/>
        <v>1</v>
      </c>
      <c r="N454" s="164">
        <f t="shared" si="17"/>
        <v>2</v>
      </c>
      <c r="O454" s="164">
        <f t="shared" si="18"/>
        <v>6</v>
      </c>
      <c r="P454" s="164"/>
      <c r="Q454" s="164"/>
      <c r="R454" s="164"/>
    </row>
    <row r="455" spans="3:18">
      <c r="C455" s="164">
        <v>1</v>
      </c>
      <c r="D455" s="164">
        <v>6</v>
      </c>
      <c r="E455" s="164"/>
      <c r="F455" s="164">
        <v>7</v>
      </c>
      <c r="G455" s="164">
        <v>6</v>
      </c>
      <c r="H455" s="164">
        <v>10</v>
      </c>
      <c r="I455" s="164">
        <v>4</v>
      </c>
      <c r="J455" s="164">
        <v>7</v>
      </c>
      <c r="K455" s="164"/>
      <c r="L455" s="164"/>
      <c r="M455" s="165">
        <f t="shared" si="16"/>
        <v>1</v>
      </c>
      <c r="N455" s="164">
        <f t="shared" si="17"/>
        <v>2</v>
      </c>
      <c r="O455" s="164">
        <f t="shared" si="18"/>
        <v>6</v>
      </c>
      <c r="P455" s="164"/>
      <c r="Q455" s="164"/>
      <c r="R455" s="164"/>
    </row>
    <row r="456" spans="3:18">
      <c r="C456" s="164">
        <v>1</v>
      </c>
      <c r="D456" s="164">
        <v>6</v>
      </c>
      <c r="E456" s="164"/>
      <c r="F456" s="164">
        <v>7</v>
      </c>
      <c r="G456" s="164">
        <v>6</v>
      </c>
      <c r="H456" s="164">
        <v>10</v>
      </c>
      <c r="I456" s="164">
        <v>4</v>
      </c>
      <c r="J456" s="164">
        <v>10</v>
      </c>
      <c r="K456" s="164"/>
      <c r="L456" s="164"/>
      <c r="M456" s="165">
        <f t="shared" si="16"/>
        <v>1</v>
      </c>
      <c r="N456" s="164">
        <f t="shared" si="17"/>
        <v>2</v>
      </c>
      <c r="O456" s="164">
        <f t="shared" si="18"/>
        <v>6</v>
      </c>
      <c r="P456" s="164"/>
      <c r="Q456" s="164"/>
      <c r="R456" s="164"/>
    </row>
    <row r="457" spans="3:18">
      <c r="C457" s="164">
        <v>1</v>
      </c>
      <c r="D457" s="164">
        <v>6</v>
      </c>
      <c r="E457" s="164"/>
      <c r="F457" s="164">
        <v>7</v>
      </c>
      <c r="G457" s="164">
        <v>6</v>
      </c>
      <c r="H457" s="164">
        <v>10</v>
      </c>
      <c r="I457" s="164">
        <v>6</v>
      </c>
      <c r="J457" s="164">
        <v>7</v>
      </c>
      <c r="K457" s="164"/>
      <c r="L457" s="164"/>
      <c r="M457" s="165">
        <f t="shared" si="16"/>
        <v>1</v>
      </c>
      <c r="N457" s="164">
        <f t="shared" si="17"/>
        <v>2</v>
      </c>
      <c r="O457" s="164">
        <f t="shared" si="18"/>
        <v>6</v>
      </c>
      <c r="P457" s="164"/>
      <c r="Q457" s="164"/>
      <c r="R457" s="164"/>
    </row>
    <row r="458" spans="3:18">
      <c r="C458" s="164">
        <v>1</v>
      </c>
      <c r="D458" s="164">
        <v>6</v>
      </c>
      <c r="E458" s="164"/>
      <c r="F458" s="164">
        <v>7</v>
      </c>
      <c r="G458" s="164">
        <v>6</v>
      </c>
      <c r="H458" s="164">
        <v>10</v>
      </c>
      <c r="I458" s="164">
        <v>6</v>
      </c>
      <c r="J458" s="164">
        <v>10</v>
      </c>
      <c r="K458" s="164"/>
      <c r="L458" s="164"/>
      <c r="M458" s="165">
        <f t="shared" si="16"/>
        <v>1</v>
      </c>
      <c r="N458" s="164">
        <f t="shared" si="17"/>
        <v>2</v>
      </c>
      <c r="O458" s="164">
        <f t="shared" si="18"/>
        <v>7</v>
      </c>
      <c r="P458" s="164"/>
      <c r="Q458" s="164"/>
      <c r="R458" s="164"/>
    </row>
    <row r="459" spans="3:18">
      <c r="C459" s="164">
        <v>1</v>
      </c>
      <c r="D459" s="164">
        <v>6</v>
      </c>
      <c r="E459" s="164"/>
      <c r="F459" s="164">
        <v>7</v>
      </c>
      <c r="G459" s="164">
        <v>6</v>
      </c>
      <c r="H459" s="164">
        <v>10</v>
      </c>
      <c r="I459" s="164">
        <v>8</v>
      </c>
      <c r="J459" s="164">
        <v>7</v>
      </c>
      <c r="K459" s="164"/>
      <c r="L459" s="164"/>
      <c r="M459" s="165">
        <f t="shared" si="16"/>
        <v>1</v>
      </c>
      <c r="N459" s="164">
        <f t="shared" si="17"/>
        <v>2</v>
      </c>
      <c r="O459" s="164">
        <f t="shared" si="18"/>
        <v>6</v>
      </c>
      <c r="P459" s="164"/>
      <c r="Q459" s="164"/>
      <c r="R459" s="164"/>
    </row>
    <row r="460" spans="3:18">
      <c r="C460" s="164">
        <v>1</v>
      </c>
      <c r="D460" s="164">
        <v>6</v>
      </c>
      <c r="E460" s="164"/>
      <c r="F460" s="164">
        <v>7</v>
      </c>
      <c r="G460" s="164">
        <v>6</v>
      </c>
      <c r="H460" s="164">
        <v>10</v>
      </c>
      <c r="I460" s="164">
        <v>8</v>
      </c>
      <c r="J460" s="164">
        <v>10</v>
      </c>
      <c r="K460" s="164"/>
      <c r="L460" s="164"/>
      <c r="M460" s="165">
        <f t="shared" si="16"/>
        <v>1</v>
      </c>
      <c r="N460" s="164">
        <f t="shared" si="17"/>
        <v>2</v>
      </c>
      <c r="O460" s="164">
        <f t="shared" si="18"/>
        <v>7</v>
      </c>
      <c r="P460" s="164"/>
      <c r="Q460" s="164"/>
      <c r="R460" s="164"/>
    </row>
    <row r="461" spans="3:18">
      <c r="C461" s="164">
        <v>1</v>
      </c>
      <c r="D461" s="164">
        <v>6</v>
      </c>
      <c r="E461" s="164"/>
      <c r="F461" s="164">
        <v>7</v>
      </c>
      <c r="G461" s="164">
        <v>6</v>
      </c>
      <c r="H461" s="164">
        <v>10</v>
      </c>
      <c r="I461" s="164">
        <v>10</v>
      </c>
      <c r="J461" s="164">
        <v>7</v>
      </c>
      <c r="K461" s="164"/>
      <c r="L461" s="164"/>
      <c r="M461" s="165">
        <f t="shared" si="16"/>
        <v>1</v>
      </c>
      <c r="N461" s="164">
        <f t="shared" si="17"/>
        <v>2</v>
      </c>
      <c r="O461" s="164">
        <f t="shared" si="18"/>
        <v>7</v>
      </c>
      <c r="P461" s="164"/>
      <c r="Q461" s="164"/>
      <c r="R461" s="164"/>
    </row>
    <row r="462" spans="3:18">
      <c r="C462" s="164">
        <v>1</v>
      </c>
      <c r="D462" s="164">
        <v>6</v>
      </c>
      <c r="E462" s="164"/>
      <c r="F462" s="164">
        <v>7</v>
      </c>
      <c r="G462" s="164">
        <v>6</v>
      </c>
      <c r="H462" s="164">
        <v>10</v>
      </c>
      <c r="I462" s="164">
        <v>10</v>
      </c>
      <c r="J462" s="164">
        <v>10</v>
      </c>
      <c r="K462" s="164"/>
      <c r="L462" s="164"/>
      <c r="M462" s="165">
        <f t="shared" si="16"/>
        <v>1</v>
      </c>
      <c r="N462" s="164">
        <f t="shared" si="17"/>
        <v>2</v>
      </c>
      <c r="O462" s="164">
        <f t="shared" si="18"/>
        <v>7</v>
      </c>
      <c r="P462" s="164"/>
      <c r="Q462" s="164"/>
      <c r="R462" s="164"/>
    </row>
    <row r="463" spans="3:18">
      <c r="C463" s="164">
        <v>1</v>
      </c>
      <c r="D463" s="164">
        <v>6</v>
      </c>
      <c r="E463" s="164"/>
      <c r="F463" s="164">
        <v>5</v>
      </c>
      <c r="G463" s="164">
        <v>6</v>
      </c>
      <c r="H463" s="164">
        <v>5</v>
      </c>
      <c r="I463" s="164">
        <v>4</v>
      </c>
      <c r="J463" s="164">
        <v>7</v>
      </c>
      <c r="K463" s="164"/>
      <c r="L463" s="164"/>
      <c r="M463" s="165">
        <f t="shared" si="16"/>
        <v>1</v>
      </c>
      <c r="N463" s="164">
        <f t="shared" si="17"/>
        <v>2</v>
      </c>
      <c r="O463" s="164">
        <f t="shared" si="18"/>
        <v>5</v>
      </c>
      <c r="P463" s="164"/>
      <c r="Q463" s="164"/>
      <c r="R463" s="164"/>
    </row>
    <row r="464" spans="3:18">
      <c r="C464" s="164">
        <v>1</v>
      </c>
      <c r="D464" s="164">
        <v>6</v>
      </c>
      <c r="E464" s="164"/>
      <c r="F464" s="164">
        <v>5</v>
      </c>
      <c r="G464" s="164">
        <v>6</v>
      </c>
      <c r="H464" s="164">
        <v>5</v>
      </c>
      <c r="I464" s="164">
        <v>4</v>
      </c>
      <c r="J464" s="164">
        <v>10</v>
      </c>
      <c r="K464" s="164"/>
      <c r="L464" s="164"/>
      <c r="M464" s="165">
        <f t="shared" si="16"/>
        <v>1</v>
      </c>
      <c r="N464" s="164">
        <f t="shared" si="17"/>
        <v>2</v>
      </c>
      <c r="O464" s="164">
        <f t="shared" si="18"/>
        <v>5</v>
      </c>
      <c r="P464" s="164"/>
      <c r="Q464" s="164"/>
      <c r="R464" s="164"/>
    </row>
    <row r="465" spans="3:18">
      <c r="C465" s="164">
        <v>1</v>
      </c>
      <c r="D465" s="164">
        <v>6</v>
      </c>
      <c r="E465" s="164"/>
      <c r="F465" s="164">
        <v>5</v>
      </c>
      <c r="G465" s="164">
        <v>6</v>
      </c>
      <c r="H465" s="164">
        <v>5</v>
      </c>
      <c r="I465" s="164">
        <v>6</v>
      </c>
      <c r="J465" s="164">
        <v>7</v>
      </c>
      <c r="K465" s="164"/>
      <c r="L465" s="164"/>
      <c r="M465" s="165">
        <f t="shared" si="16"/>
        <v>1</v>
      </c>
      <c r="N465" s="164">
        <f t="shared" si="17"/>
        <v>2</v>
      </c>
      <c r="O465" s="164">
        <f t="shared" si="18"/>
        <v>5</v>
      </c>
      <c r="P465" s="164"/>
      <c r="Q465" s="164"/>
      <c r="R465" s="164"/>
    </row>
    <row r="466" spans="3:18">
      <c r="C466" s="164">
        <v>1</v>
      </c>
      <c r="D466" s="164">
        <v>6</v>
      </c>
      <c r="E466" s="164"/>
      <c r="F466" s="164">
        <v>5</v>
      </c>
      <c r="G466" s="164">
        <v>6</v>
      </c>
      <c r="H466" s="164">
        <v>5</v>
      </c>
      <c r="I466" s="164">
        <v>6</v>
      </c>
      <c r="J466" s="164">
        <v>10</v>
      </c>
      <c r="K466" s="164"/>
      <c r="L466" s="164"/>
      <c r="M466" s="165">
        <f t="shared" si="16"/>
        <v>1</v>
      </c>
      <c r="N466" s="164">
        <f t="shared" si="17"/>
        <v>2</v>
      </c>
      <c r="O466" s="164">
        <f t="shared" si="18"/>
        <v>6</v>
      </c>
      <c r="P466" s="164"/>
      <c r="Q466" s="164"/>
      <c r="R466" s="164"/>
    </row>
    <row r="467" spans="3:18">
      <c r="C467" s="164">
        <v>1</v>
      </c>
      <c r="D467" s="164">
        <v>6</v>
      </c>
      <c r="E467" s="164"/>
      <c r="F467" s="164">
        <v>5</v>
      </c>
      <c r="G467" s="164">
        <v>6</v>
      </c>
      <c r="H467" s="164">
        <v>5</v>
      </c>
      <c r="I467" s="164">
        <v>8</v>
      </c>
      <c r="J467" s="164">
        <v>7</v>
      </c>
      <c r="K467" s="164"/>
      <c r="L467" s="164"/>
      <c r="M467" s="165">
        <f t="shared" si="16"/>
        <v>1</v>
      </c>
      <c r="N467" s="164">
        <f t="shared" si="17"/>
        <v>2</v>
      </c>
      <c r="O467" s="164">
        <f t="shared" si="18"/>
        <v>5</v>
      </c>
      <c r="P467" s="164"/>
      <c r="Q467" s="164"/>
      <c r="R467" s="164"/>
    </row>
    <row r="468" spans="3:18">
      <c r="C468" s="164">
        <v>1</v>
      </c>
      <c r="D468" s="164">
        <v>6</v>
      </c>
      <c r="E468" s="164"/>
      <c r="F468" s="164">
        <v>5</v>
      </c>
      <c r="G468" s="164">
        <v>6</v>
      </c>
      <c r="H468" s="164">
        <v>5</v>
      </c>
      <c r="I468" s="164">
        <v>8</v>
      </c>
      <c r="J468" s="164">
        <v>10</v>
      </c>
      <c r="K468" s="164"/>
      <c r="L468" s="164"/>
      <c r="M468" s="165">
        <f t="shared" si="16"/>
        <v>1</v>
      </c>
      <c r="N468" s="164">
        <f t="shared" si="17"/>
        <v>2</v>
      </c>
      <c r="O468" s="164">
        <f t="shared" si="18"/>
        <v>6</v>
      </c>
      <c r="P468" s="164"/>
      <c r="Q468" s="164"/>
      <c r="R468" s="164"/>
    </row>
    <row r="469" spans="3:18">
      <c r="C469" s="164">
        <v>1</v>
      </c>
      <c r="D469" s="164">
        <v>6</v>
      </c>
      <c r="E469" s="164"/>
      <c r="F469" s="164">
        <v>5</v>
      </c>
      <c r="G469" s="164">
        <v>6</v>
      </c>
      <c r="H469" s="164">
        <v>5</v>
      </c>
      <c r="I469" s="164">
        <v>10</v>
      </c>
      <c r="J469" s="164">
        <v>7</v>
      </c>
      <c r="K469" s="164"/>
      <c r="L469" s="164"/>
      <c r="M469" s="165">
        <f t="shared" si="16"/>
        <v>1</v>
      </c>
      <c r="N469" s="164">
        <f t="shared" si="17"/>
        <v>2</v>
      </c>
      <c r="O469" s="164">
        <f t="shared" si="18"/>
        <v>6</v>
      </c>
      <c r="P469" s="164"/>
      <c r="Q469" s="164"/>
      <c r="R469" s="164"/>
    </row>
    <row r="470" spans="3:18">
      <c r="C470" s="164">
        <v>1</v>
      </c>
      <c r="D470" s="164">
        <v>6</v>
      </c>
      <c r="E470" s="164"/>
      <c r="F470" s="164">
        <v>5</v>
      </c>
      <c r="G470" s="164">
        <v>6</v>
      </c>
      <c r="H470" s="164">
        <v>5</v>
      </c>
      <c r="I470" s="164">
        <v>10</v>
      </c>
      <c r="J470" s="164">
        <v>10</v>
      </c>
      <c r="K470" s="164"/>
      <c r="L470" s="164"/>
      <c r="M470" s="165">
        <f t="shared" si="16"/>
        <v>1</v>
      </c>
      <c r="N470" s="164">
        <f t="shared" si="17"/>
        <v>2</v>
      </c>
      <c r="O470" s="164">
        <f t="shared" si="18"/>
        <v>6</v>
      </c>
      <c r="P470" s="164"/>
      <c r="Q470" s="164"/>
      <c r="R470" s="164"/>
    </row>
    <row r="471" spans="3:18">
      <c r="C471" s="164">
        <v>1</v>
      </c>
      <c r="D471" s="164">
        <v>6</v>
      </c>
      <c r="E471" s="164"/>
      <c r="F471" s="164">
        <v>7</v>
      </c>
      <c r="G471" s="164">
        <v>6</v>
      </c>
      <c r="H471" s="164">
        <v>10</v>
      </c>
      <c r="I471" s="164">
        <v>4</v>
      </c>
      <c r="J471" s="164">
        <v>7</v>
      </c>
      <c r="K471" s="164"/>
      <c r="L471" s="164"/>
      <c r="M471" s="165">
        <f t="shared" si="16"/>
        <v>1</v>
      </c>
      <c r="N471" s="164">
        <f t="shared" si="17"/>
        <v>2</v>
      </c>
      <c r="O471" s="164">
        <f t="shared" si="18"/>
        <v>6</v>
      </c>
      <c r="P471" s="164"/>
      <c r="Q471" s="164"/>
      <c r="R471" s="164"/>
    </row>
    <row r="472" spans="3:18">
      <c r="C472" s="164">
        <v>1</v>
      </c>
      <c r="D472" s="164">
        <v>6</v>
      </c>
      <c r="E472" s="164"/>
      <c r="F472" s="164">
        <v>7</v>
      </c>
      <c r="G472" s="164">
        <v>6</v>
      </c>
      <c r="H472" s="164">
        <v>10</v>
      </c>
      <c r="I472" s="164">
        <v>4</v>
      </c>
      <c r="J472" s="164">
        <v>10</v>
      </c>
      <c r="K472" s="164"/>
      <c r="L472" s="164"/>
      <c r="M472" s="165">
        <f t="shared" si="16"/>
        <v>1</v>
      </c>
      <c r="N472" s="164">
        <f t="shared" si="17"/>
        <v>2</v>
      </c>
      <c r="O472" s="164">
        <f t="shared" si="18"/>
        <v>6</v>
      </c>
      <c r="P472" s="164"/>
      <c r="Q472" s="164"/>
      <c r="R472" s="164"/>
    </row>
    <row r="473" spans="3:18">
      <c r="C473" s="164">
        <v>1</v>
      </c>
      <c r="D473" s="164">
        <v>6</v>
      </c>
      <c r="E473" s="164"/>
      <c r="F473" s="164">
        <v>7</v>
      </c>
      <c r="G473" s="164">
        <v>6</v>
      </c>
      <c r="H473" s="164">
        <v>10</v>
      </c>
      <c r="I473" s="164">
        <v>6</v>
      </c>
      <c r="J473" s="164">
        <v>7</v>
      </c>
      <c r="K473" s="164"/>
      <c r="L473" s="164"/>
      <c r="M473" s="165">
        <f t="shared" si="16"/>
        <v>1</v>
      </c>
      <c r="N473" s="164">
        <f t="shared" si="17"/>
        <v>2</v>
      </c>
      <c r="O473" s="164">
        <f t="shared" si="18"/>
        <v>6</v>
      </c>
      <c r="P473" s="164"/>
      <c r="Q473" s="164"/>
      <c r="R473" s="164"/>
    </row>
    <row r="474" spans="3:18">
      <c r="C474" s="164">
        <v>1</v>
      </c>
      <c r="D474" s="164">
        <v>6</v>
      </c>
      <c r="E474" s="164"/>
      <c r="F474" s="164">
        <v>7</v>
      </c>
      <c r="G474" s="164">
        <v>6</v>
      </c>
      <c r="H474" s="164">
        <v>10</v>
      </c>
      <c r="I474" s="164">
        <v>6</v>
      </c>
      <c r="J474" s="164">
        <v>10</v>
      </c>
      <c r="K474" s="164"/>
      <c r="L474" s="164"/>
      <c r="M474" s="165">
        <f t="shared" si="16"/>
        <v>1</v>
      </c>
      <c r="N474" s="164">
        <f t="shared" si="17"/>
        <v>2</v>
      </c>
      <c r="O474" s="164">
        <f t="shared" si="18"/>
        <v>7</v>
      </c>
      <c r="P474" s="164"/>
      <c r="Q474" s="164"/>
      <c r="R474" s="164"/>
    </row>
    <row r="475" spans="3:18">
      <c r="C475" s="164">
        <v>1</v>
      </c>
      <c r="D475" s="164">
        <v>6</v>
      </c>
      <c r="E475" s="164"/>
      <c r="F475" s="164">
        <v>7</v>
      </c>
      <c r="G475" s="164">
        <v>6</v>
      </c>
      <c r="H475" s="164">
        <v>10</v>
      </c>
      <c r="I475" s="164">
        <v>8</v>
      </c>
      <c r="J475" s="164">
        <v>7</v>
      </c>
      <c r="K475" s="164"/>
      <c r="L475" s="164"/>
      <c r="M475" s="165">
        <f t="shared" si="16"/>
        <v>1</v>
      </c>
      <c r="N475" s="164">
        <f t="shared" si="17"/>
        <v>2</v>
      </c>
      <c r="O475" s="164">
        <f t="shared" si="18"/>
        <v>6</v>
      </c>
      <c r="P475" s="164"/>
      <c r="Q475" s="164"/>
      <c r="R475" s="164"/>
    </row>
    <row r="476" spans="3:18">
      <c r="C476" s="164">
        <v>1</v>
      </c>
      <c r="D476" s="164">
        <v>6</v>
      </c>
      <c r="E476" s="164"/>
      <c r="F476" s="164">
        <v>7</v>
      </c>
      <c r="G476" s="164">
        <v>6</v>
      </c>
      <c r="H476" s="164">
        <v>10</v>
      </c>
      <c r="I476" s="164">
        <v>8</v>
      </c>
      <c r="J476" s="164">
        <v>10</v>
      </c>
      <c r="K476" s="164"/>
      <c r="L476" s="164"/>
      <c r="M476" s="165">
        <f t="shared" si="16"/>
        <v>1</v>
      </c>
      <c r="N476" s="164">
        <f t="shared" si="17"/>
        <v>2</v>
      </c>
      <c r="O476" s="164">
        <f t="shared" si="18"/>
        <v>7</v>
      </c>
      <c r="P476" s="164"/>
      <c r="Q476" s="164"/>
      <c r="R476" s="164"/>
    </row>
    <row r="477" spans="3:18">
      <c r="C477" s="164">
        <v>1</v>
      </c>
      <c r="D477" s="164">
        <v>6</v>
      </c>
      <c r="E477" s="164"/>
      <c r="F477" s="164">
        <v>7</v>
      </c>
      <c r="G477" s="164">
        <v>6</v>
      </c>
      <c r="H477" s="164">
        <v>10</v>
      </c>
      <c r="I477" s="164">
        <v>10</v>
      </c>
      <c r="J477" s="164">
        <v>7</v>
      </c>
      <c r="K477" s="164"/>
      <c r="L477" s="164"/>
      <c r="M477" s="165">
        <f t="shared" si="16"/>
        <v>1</v>
      </c>
      <c r="N477" s="164">
        <f t="shared" si="17"/>
        <v>2</v>
      </c>
      <c r="O477" s="164">
        <f t="shared" si="18"/>
        <v>7</v>
      </c>
      <c r="P477" s="164"/>
      <c r="Q477" s="164"/>
      <c r="R477" s="164"/>
    </row>
    <row r="478" spans="3:18">
      <c r="C478" s="164">
        <v>1</v>
      </c>
      <c r="D478" s="164">
        <v>6</v>
      </c>
      <c r="E478" s="164"/>
      <c r="F478" s="164">
        <v>7</v>
      </c>
      <c r="G478" s="164">
        <v>6</v>
      </c>
      <c r="H478" s="164">
        <v>10</v>
      </c>
      <c r="I478" s="164">
        <v>10</v>
      </c>
      <c r="J478" s="164">
        <v>10</v>
      </c>
      <c r="K478" s="164"/>
      <c r="L478" s="164"/>
      <c r="M478" s="165">
        <f t="shared" si="16"/>
        <v>1</v>
      </c>
      <c r="N478" s="164">
        <f t="shared" si="17"/>
        <v>2</v>
      </c>
      <c r="O478" s="164">
        <f t="shared" si="18"/>
        <v>7</v>
      </c>
      <c r="P478" s="164"/>
      <c r="Q478" s="164"/>
      <c r="R478" s="164"/>
    </row>
    <row r="479" spans="3:18">
      <c r="C479" s="164">
        <v>1</v>
      </c>
      <c r="D479" s="164">
        <v>6</v>
      </c>
      <c r="E479" s="164"/>
      <c r="F479" s="164">
        <v>5</v>
      </c>
      <c r="G479" s="164">
        <v>6</v>
      </c>
      <c r="H479" s="164">
        <v>5</v>
      </c>
      <c r="I479" s="164">
        <v>4</v>
      </c>
      <c r="J479" s="164">
        <v>7</v>
      </c>
      <c r="K479" s="164"/>
      <c r="L479" s="164"/>
      <c r="M479" s="165">
        <f t="shared" ref="M479:M542" si="19">MIN(C479:L479)</f>
        <v>1</v>
      </c>
      <c r="N479" s="164">
        <f t="shared" si="17"/>
        <v>2</v>
      </c>
      <c r="O479" s="164">
        <f t="shared" si="18"/>
        <v>5</v>
      </c>
      <c r="P479" s="164"/>
      <c r="Q479" s="164"/>
      <c r="R479" s="164"/>
    </row>
    <row r="480" spans="3:18">
      <c r="C480" s="164">
        <v>1</v>
      </c>
      <c r="D480" s="164">
        <v>6</v>
      </c>
      <c r="E480" s="164"/>
      <c r="F480" s="164">
        <v>5</v>
      </c>
      <c r="G480" s="164">
        <v>6</v>
      </c>
      <c r="H480" s="164">
        <v>5</v>
      </c>
      <c r="I480" s="164">
        <v>4</v>
      </c>
      <c r="J480" s="164">
        <v>10</v>
      </c>
      <c r="K480" s="164"/>
      <c r="L480" s="164"/>
      <c r="M480" s="165">
        <f t="shared" si="19"/>
        <v>1</v>
      </c>
      <c r="N480" s="164">
        <f t="shared" ref="N480:N543" si="20">IF(SMALL(C480:J480,2)&gt;M480,M480+1,M480)</f>
        <v>2</v>
      </c>
      <c r="O480" s="164">
        <f t="shared" ref="O480:O543" si="21">ROUND(AVERAGE(C480:J480),0)</f>
        <v>5</v>
      </c>
      <c r="P480" s="164"/>
      <c r="Q480" s="164"/>
      <c r="R480" s="164"/>
    </row>
    <row r="481" spans="3:18">
      <c r="C481" s="164">
        <v>1</v>
      </c>
      <c r="D481" s="164">
        <v>6</v>
      </c>
      <c r="E481" s="164"/>
      <c r="F481" s="164">
        <v>5</v>
      </c>
      <c r="G481" s="164">
        <v>6</v>
      </c>
      <c r="H481" s="164">
        <v>5</v>
      </c>
      <c r="I481" s="164">
        <v>6</v>
      </c>
      <c r="J481" s="164">
        <v>7</v>
      </c>
      <c r="K481" s="164"/>
      <c r="L481" s="164"/>
      <c r="M481" s="165">
        <f t="shared" si="19"/>
        <v>1</v>
      </c>
      <c r="N481" s="164">
        <f t="shared" si="20"/>
        <v>2</v>
      </c>
      <c r="O481" s="164">
        <f t="shared" si="21"/>
        <v>5</v>
      </c>
      <c r="P481" s="164"/>
      <c r="Q481" s="164"/>
      <c r="R481" s="164"/>
    </row>
    <row r="482" spans="3:18">
      <c r="C482" s="164">
        <v>1</v>
      </c>
      <c r="D482" s="164">
        <v>6</v>
      </c>
      <c r="E482" s="164"/>
      <c r="F482" s="164">
        <v>5</v>
      </c>
      <c r="G482" s="164">
        <v>6</v>
      </c>
      <c r="H482" s="164">
        <v>5</v>
      </c>
      <c r="I482" s="164">
        <v>6</v>
      </c>
      <c r="J482" s="164">
        <v>10</v>
      </c>
      <c r="K482" s="164"/>
      <c r="L482" s="164"/>
      <c r="M482" s="165">
        <f t="shared" si="19"/>
        <v>1</v>
      </c>
      <c r="N482" s="164">
        <f t="shared" si="20"/>
        <v>2</v>
      </c>
      <c r="O482" s="164">
        <f t="shared" si="21"/>
        <v>6</v>
      </c>
      <c r="P482" s="164"/>
      <c r="Q482" s="164"/>
      <c r="R482" s="164"/>
    </row>
    <row r="483" spans="3:18">
      <c r="C483" s="164">
        <v>1</v>
      </c>
      <c r="D483" s="164">
        <v>6</v>
      </c>
      <c r="E483" s="164"/>
      <c r="F483" s="164">
        <v>5</v>
      </c>
      <c r="G483" s="164">
        <v>6</v>
      </c>
      <c r="H483" s="164">
        <v>5</v>
      </c>
      <c r="I483" s="164">
        <v>8</v>
      </c>
      <c r="J483" s="164">
        <v>7</v>
      </c>
      <c r="K483" s="164"/>
      <c r="L483" s="164"/>
      <c r="M483" s="165">
        <f t="shared" si="19"/>
        <v>1</v>
      </c>
      <c r="N483" s="164">
        <f t="shared" si="20"/>
        <v>2</v>
      </c>
      <c r="O483" s="164">
        <f t="shared" si="21"/>
        <v>5</v>
      </c>
      <c r="P483" s="164"/>
      <c r="Q483" s="164"/>
      <c r="R483" s="164"/>
    </row>
    <row r="484" spans="3:18">
      <c r="C484" s="164">
        <v>1</v>
      </c>
      <c r="D484" s="164">
        <v>6</v>
      </c>
      <c r="E484" s="164"/>
      <c r="F484" s="164">
        <v>5</v>
      </c>
      <c r="G484" s="164">
        <v>6</v>
      </c>
      <c r="H484" s="164">
        <v>5</v>
      </c>
      <c r="I484" s="164">
        <v>8</v>
      </c>
      <c r="J484" s="164">
        <v>10</v>
      </c>
      <c r="K484" s="164"/>
      <c r="L484" s="164"/>
      <c r="M484" s="165">
        <f t="shared" si="19"/>
        <v>1</v>
      </c>
      <c r="N484" s="164">
        <f t="shared" si="20"/>
        <v>2</v>
      </c>
      <c r="O484" s="164">
        <f t="shared" si="21"/>
        <v>6</v>
      </c>
      <c r="P484" s="164"/>
      <c r="Q484" s="164"/>
      <c r="R484" s="164"/>
    </row>
    <row r="485" spans="3:18">
      <c r="C485" s="164">
        <v>1</v>
      </c>
      <c r="D485" s="164">
        <v>6</v>
      </c>
      <c r="E485" s="164"/>
      <c r="F485" s="164">
        <v>5</v>
      </c>
      <c r="G485" s="164">
        <v>6</v>
      </c>
      <c r="H485" s="164">
        <v>5</v>
      </c>
      <c r="I485" s="164">
        <v>10</v>
      </c>
      <c r="J485" s="164">
        <v>7</v>
      </c>
      <c r="K485" s="164"/>
      <c r="L485" s="164"/>
      <c r="M485" s="165">
        <f t="shared" si="19"/>
        <v>1</v>
      </c>
      <c r="N485" s="164">
        <f t="shared" si="20"/>
        <v>2</v>
      </c>
      <c r="O485" s="164">
        <f t="shared" si="21"/>
        <v>6</v>
      </c>
      <c r="P485" s="164"/>
      <c r="Q485" s="164"/>
      <c r="R485" s="164"/>
    </row>
    <row r="486" spans="3:18">
      <c r="C486" s="164">
        <v>1</v>
      </c>
      <c r="D486" s="164">
        <v>6</v>
      </c>
      <c r="E486" s="164"/>
      <c r="F486" s="164">
        <v>5</v>
      </c>
      <c r="G486" s="164">
        <v>6</v>
      </c>
      <c r="H486" s="164">
        <v>5</v>
      </c>
      <c r="I486" s="164">
        <v>10</v>
      </c>
      <c r="J486" s="164">
        <v>10</v>
      </c>
      <c r="K486" s="164"/>
      <c r="L486" s="164"/>
      <c r="M486" s="165">
        <f t="shared" si="19"/>
        <v>1</v>
      </c>
      <c r="N486" s="164">
        <f t="shared" si="20"/>
        <v>2</v>
      </c>
      <c r="O486" s="164">
        <f t="shared" si="21"/>
        <v>6</v>
      </c>
      <c r="P486" s="164"/>
      <c r="Q486" s="164"/>
      <c r="R486" s="164"/>
    </row>
    <row r="487" spans="3:18">
      <c r="C487" s="164">
        <v>1</v>
      </c>
      <c r="D487" s="164">
        <v>6</v>
      </c>
      <c r="E487" s="164"/>
      <c r="F487" s="164">
        <v>7</v>
      </c>
      <c r="G487" s="164">
        <v>6</v>
      </c>
      <c r="H487" s="164">
        <v>10</v>
      </c>
      <c r="I487" s="164">
        <v>4</v>
      </c>
      <c r="J487" s="164">
        <v>7</v>
      </c>
      <c r="K487" s="164"/>
      <c r="L487" s="164"/>
      <c r="M487" s="165">
        <f t="shared" si="19"/>
        <v>1</v>
      </c>
      <c r="N487" s="164">
        <f t="shared" si="20"/>
        <v>2</v>
      </c>
      <c r="O487" s="164">
        <f t="shared" si="21"/>
        <v>6</v>
      </c>
      <c r="P487" s="164"/>
      <c r="Q487" s="164"/>
      <c r="R487" s="164"/>
    </row>
    <row r="488" spans="3:18">
      <c r="C488" s="164">
        <v>1</v>
      </c>
      <c r="D488" s="164">
        <v>6</v>
      </c>
      <c r="E488" s="164"/>
      <c r="F488" s="164">
        <v>7</v>
      </c>
      <c r="G488" s="164">
        <v>6</v>
      </c>
      <c r="H488" s="164">
        <v>10</v>
      </c>
      <c r="I488" s="164">
        <v>4</v>
      </c>
      <c r="J488" s="164">
        <v>10</v>
      </c>
      <c r="K488" s="164"/>
      <c r="L488" s="164"/>
      <c r="M488" s="165">
        <f t="shared" si="19"/>
        <v>1</v>
      </c>
      <c r="N488" s="164">
        <f t="shared" si="20"/>
        <v>2</v>
      </c>
      <c r="O488" s="164">
        <f t="shared" si="21"/>
        <v>6</v>
      </c>
      <c r="P488" s="164"/>
      <c r="Q488" s="164"/>
      <c r="R488" s="164"/>
    </row>
    <row r="489" spans="3:18">
      <c r="C489" s="164">
        <v>1</v>
      </c>
      <c r="D489" s="164">
        <v>6</v>
      </c>
      <c r="E489" s="164"/>
      <c r="F489" s="164">
        <v>7</v>
      </c>
      <c r="G489" s="164">
        <v>6</v>
      </c>
      <c r="H489" s="164">
        <v>10</v>
      </c>
      <c r="I489" s="164">
        <v>6</v>
      </c>
      <c r="J489" s="164">
        <v>7</v>
      </c>
      <c r="K489" s="164"/>
      <c r="L489" s="164"/>
      <c r="M489" s="165">
        <f t="shared" si="19"/>
        <v>1</v>
      </c>
      <c r="N489" s="164">
        <f t="shared" si="20"/>
        <v>2</v>
      </c>
      <c r="O489" s="164">
        <f t="shared" si="21"/>
        <v>6</v>
      </c>
      <c r="P489" s="164"/>
      <c r="Q489" s="164"/>
      <c r="R489" s="164"/>
    </row>
    <row r="490" spans="3:18">
      <c r="C490" s="164">
        <v>1</v>
      </c>
      <c r="D490" s="164">
        <v>6</v>
      </c>
      <c r="E490" s="164"/>
      <c r="F490" s="164">
        <v>7</v>
      </c>
      <c r="G490" s="164">
        <v>6</v>
      </c>
      <c r="H490" s="164">
        <v>10</v>
      </c>
      <c r="I490" s="164">
        <v>6</v>
      </c>
      <c r="J490" s="164">
        <v>10</v>
      </c>
      <c r="K490" s="164"/>
      <c r="L490" s="164"/>
      <c r="M490" s="165">
        <f t="shared" si="19"/>
        <v>1</v>
      </c>
      <c r="N490" s="164">
        <f t="shared" si="20"/>
        <v>2</v>
      </c>
      <c r="O490" s="164">
        <f t="shared" si="21"/>
        <v>7</v>
      </c>
      <c r="P490" s="164"/>
      <c r="Q490" s="164"/>
      <c r="R490" s="164"/>
    </row>
    <row r="491" spans="3:18">
      <c r="C491" s="164">
        <v>1</v>
      </c>
      <c r="D491" s="164">
        <v>6</v>
      </c>
      <c r="E491" s="164"/>
      <c r="F491" s="164">
        <v>7</v>
      </c>
      <c r="G491" s="164">
        <v>6</v>
      </c>
      <c r="H491" s="164">
        <v>10</v>
      </c>
      <c r="I491" s="164">
        <v>8</v>
      </c>
      <c r="J491" s="164">
        <v>7</v>
      </c>
      <c r="K491" s="164"/>
      <c r="L491" s="164"/>
      <c r="M491" s="165">
        <f t="shared" si="19"/>
        <v>1</v>
      </c>
      <c r="N491" s="164">
        <f t="shared" si="20"/>
        <v>2</v>
      </c>
      <c r="O491" s="164">
        <f t="shared" si="21"/>
        <v>6</v>
      </c>
      <c r="P491" s="164"/>
      <c r="Q491" s="164"/>
      <c r="R491" s="164"/>
    </row>
    <row r="492" spans="3:18">
      <c r="C492" s="164">
        <v>1</v>
      </c>
      <c r="D492" s="164">
        <v>6</v>
      </c>
      <c r="E492" s="164"/>
      <c r="F492" s="164">
        <v>7</v>
      </c>
      <c r="G492" s="164">
        <v>6</v>
      </c>
      <c r="H492" s="164">
        <v>10</v>
      </c>
      <c r="I492" s="164">
        <v>8</v>
      </c>
      <c r="J492" s="164">
        <v>10</v>
      </c>
      <c r="K492" s="164"/>
      <c r="L492" s="164"/>
      <c r="M492" s="165">
        <f t="shared" si="19"/>
        <v>1</v>
      </c>
      <c r="N492" s="164">
        <f t="shared" si="20"/>
        <v>2</v>
      </c>
      <c r="O492" s="164">
        <f t="shared" si="21"/>
        <v>7</v>
      </c>
      <c r="P492" s="164"/>
      <c r="Q492" s="164"/>
      <c r="R492" s="164"/>
    </row>
    <row r="493" spans="3:18">
      <c r="C493" s="164">
        <v>1</v>
      </c>
      <c r="D493" s="164">
        <v>6</v>
      </c>
      <c r="E493" s="164"/>
      <c r="F493" s="164">
        <v>7</v>
      </c>
      <c r="G493" s="164">
        <v>6</v>
      </c>
      <c r="H493" s="164">
        <v>10</v>
      </c>
      <c r="I493" s="164">
        <v>10</v>
      </c>
      <c r="J493" s="164">
        <v>7</v>
      </c>
      <c r="K493" s="164"/>
      <c r="L493" s="164"/>
      <c r="M493" s="165">
        <f t="shared" si="19"/>
        <v>1</v>
      </c>
      <c r="N493" s="164">
        <f t="shared" si="20"/>
        <v>2</v>
      </c>
      <c r="O493" s="164">
        <f t="shared" si="21"/>
        <v>7</v>
      </c>
      <c r="P493" s="164"/>
      <c r="Q493" s="164"/>
      <c r="R493" s="164"/>
    </row>
    <row r="494" spans="3:18">
      <c r="C494" s="164">
        <v>1</v>
      </c>
      <c r="D494" s="164">
        <v>6</v>
      </c>
      <c r="E494" s="164"/>
      <c r="F494" s="164">
        <v>7</v>
      </c>
      <c r="G494" s="164">
        <v>6</v>
      </c>
      <c r="H494" s="164">
        <v>10</v>
      </c>
      <c r="I494" s="164">
        <v>10</v>
      </c>
      <c r="J494" s="164">
        <v>10</v>
      </c>
      <c r="K494" s="164"/>
      <c r="L494" s="164"/>
      <c r="M494" s="165">
        <f t="shared" si="19"/>
        <v>1</v>
      </c>
      <c r="N494" s="164">
        <f t="shared" si="20"/>
        <v>2</v>
      </c>
      <c r="O494" s="164">
        <f t="shared" si="21"/>
        <v>7</v>
      </c>
      <c r="P494" s="164"/>
      <c r="Q494" s="164"/>
      <c r="R494" s="164"/>
    </row>
    <row r="495" spans="3:18">
      <c r="C495" s="164">
        <v>1</v>
      </c>
      <c r="D495" s="164">
        <v>6</v>
      </c>
      <c r="E495" s="164"/>
      <c r="F495" s="164">
        <v>10</v>
      </c>
      <c r="G495" s="164">
        <v>6</v>
      </c>
      <c r="H495" s="164">
        <v>7</v>
      </c>
      <c r="I495" s="164">
        <v>4</v>
      </c>
      <c r="J495" s="164">
        <v>7</v>
      </c>
      <c r="K495" s="164"/>
      <c r="L495" s="164"/>
      <c r="M495" s="165">
        <f t="shared" si="19"/>
        <v>1</v>
      </c>
      <c r="N495" s="164">
        <f t="shared" si="20"/>
        <v>2</v>
      </c>
      <c r="O495" s="164">
        <f t="shared" si="21"/>
        <v>6</v>
      </c>
      <c r="P495" s="164"/>
      <c r="Q495" s="164"/>
      <c r="R495" s="164"/>
    </row>
    <row r="496" spans="3:18">
      <c r="C496" s="164">
        <v>1</v>
      </c>
      <c r="D496" s="164">
        <v>6</v>
      </c>
      <c r="E496" s="164"/>
      <c r="F496" s="164">
        <v>10</v>
      </c>
      <c r="G496" s="164">
        <v>6</v>
      </c>
      <c r="H496" s="164">
        <v>7</v>
      </c>
      <c r="I496" s="164">
        <v>4</v>
      </c>
      <c r="J496" s="164">
        <v>10</v>
      </c>
      <c r="K496" s="164"/>
      <c r="L496" s="164"/>
      <c r="M496" s="165">
        <f t="shared" si="19"/>
        <v>1</v>
      </c>
      <c r="N496" s="164">
        <f t="shared" si="20"/>
        <v>2</v>
      </c>
      <c r="O496" s="164">
        <f t="shared" si="21"/>
        <v>6</v>
      </c>
      <c r="P496" s="164"/>
      <c r="Q496" s="164"/>
      <c r="R496" s="164"/>
    </row>
    <row r="497" spans="3:18">
      <c r="C497" s="164">
        <v>1</v>
      </c>
      <c r="D497" s="164">
        <v>6</v>
      </c>
      <c r="E497" s="164"/>
      <c r="F497" s="164">
        <v>10</v>
      </c>
      <c r="G497" s="164">
        <v>6</v>
      </c>
      <c r="H497" s="164">
        <v>7</v>
      </c>
      <c r="I497" s="164">
        <v>6</v>
      </c>
      <c r="J497" s="164">
        <v>7</v>
      </c>
      <c r="K497" s="164"/>
      <c r="L497" s="164"/>
      <c r="M497" s="165">
        <f t="shared" si="19"/>
        <v>1</v>
      </c>
      <c r="N497" s="164">
        <f t="shared" si="20"/>
        <v>2</v>
      </c>
      <c r="O497" s="164">
        <f t="shared" si="21"/>
        <v>6</v>
      </c>
      <c r="P497" s="164"/>
      <c r="Q497" s="164"/>
      <c r="R497" s="164"/>
    </row>
    <row r="498" spans="3:18">
      <c r="C498" s="164">
        <v>1</v>
      </c>
      <c r="D498" s="164">
        <v>6</v>
      </c>
      <c r="E498" s="164"/>
      <c r="F498" s="164">
        <v>10</v>
      </c>
      <c r="G498" s="164">
        <v>6</v>
      </c>
      <c r="H498" s="164">
        <v>7</v>
      </c>
      <c r="I498" s="164">
        <v>6</v>
      </c>
      <c r="J498" s="164">
        <v>10</v>
      </c>
      <c r="K498" s="164"/>
      <c r="L498" s="164"/>
      <c r="M498" s="165">
        <f t="shared" si="19"/>
        <v>1</v>
      </c>
      <c r="N498" s="164">
        <f t="shared" si="20"/>
        <v>2</v>
      </c>
      <c r="O498" s="164">
        <f t="shared" si="21"/>
        <v>7</v>
      </c>
      <c r="P498" s="164"/>
      <c r="Q498" s="164"/>
      <c r="R498" s="164"/>
    </row>
    <row r="499" spans="3:18">
      <c r="C499" s="164">
        <v>1</v>
      </c>
      <c r="D499" s="164">
        <v>6</v>
      </c>
      <c r="E499" s="164"/>
      <c r="F499" s="164">
        <v>10</v>
      </c>
      <c r="G499" s="164">
        <v>6</v>
      </c>
      <c r="H499" s="164">
        <v>7</v>
      </c>
      <c r="I499" s="164">
        <v>8</v>
      </c>
      <c r="J499" s="164">
        <v>7</v>
      </c>
      <c r="K499" s="164"/>
      <c r="L499" s="164"/>
      <c r="M499" s="165">
        <f t="shared" si="19"/>
        <v>1</v>
      </c>
      <c r="N499" s="164">
        <f t="shared" si="20"/>
        <v>2</v>
      </c>
      <c r="O499" s="164">
        <f t="shared" si="21"/>
        <v>6</v>
      </c>
      <c r="P499" s="164"/>
      <c r="Q499" s="164"/>
      <c r="R499" s="164"/>
    </row>
    <row r="500" spans="3:18">
      <c r="C500" s="164">
        <v>1</v>
      </c>
      <c r="D500" s="164">
        <v>6</v>
      </c>
      <c r="E500" s="164"/>
      <c r="F500" s="164">
        <v>10</v>
      </c>
      <c r="G500" s="164">
        <v>6</v>
      </c>
      <c r="H500" s="164">
        <v>7</v>
      </c>
      <c r="I500" s="164">
        <v>8</v>
      </c>
      <c r="J500" s="164">
        <v>10</v>
      </c>
      <c r="K500" s="164"/>
      <c r="L500" s="164"/>
      <c r="M500" s="165">
        <f t="shared" si="19"/>
        <v>1</v>
      </c>
      <c r="N500" s="164">
        <f t="shared" si="20"/>
        <v>2</v>
      </c>
      <c r="O500" s="164">
        <f t="shared" si="21"/>
        <v>7</v>
      </c>
      <c r="P500" s="164"/>
      <c r="Q500" s="164"/>
      <c r="R500" s="164"/>
    </row>
    <row r="501" spans="3:18">
      <c r="C501" s="164">
        <v>1</v>
      </c>
      <c r="D501" s="164">
        <v>6</v>
      </c>
      <c r="E501" s="164"/>
      <c r="F501" s="164">
        <v>10</v>
      </c>
      <c r="G501" s="164">
        <v>6</v>
      </c>
      <c r="H501" s="164">
        <v>7</v>
      </c>
      <c r="I501" s="164">
        <v>10</v>
      </c>
      <c r="J501" s="164">
        <v>7</v>
      </c>
      <c r="K501" s="164"/>
      <c r="L501" s="164"/>
      <c r="M501" s="165">
        <f t="shared" si="19"/>
        <v>1</v>
      </c>
      <c r="N501" s="164">
        <f t="shared" si="20"/>
        <v>2</v>
      </c>
      <c r="O501" s="164">
        <f t="shared" si="21"/>
        <v>7</v>
      </c>
      <c r="P501" s="164"/>
      <c r="Q501" s="164"/>
      <c r="R501" s="164"/>
    </row>
    <row r="502" spans="3:18">
      <c r="C502" s="164">
        <v>1</v>
      </c>
      <c r="D502" s="164">
        <v>6</v>
      </c>
      <c r="E502" s="164"/>
      <c r="F502" s="164">
        <v>10</v>
      </c>
      <c r="G502" s="164">
        <v>6</v>
      </c>
      <c r="H502" s="164">
        <v>7</v>
      </c>
      <c r="I502" s="164">
        <v>10</v>
      </c>
      <c r="J502" s="164">
        <v>10</v>
      </c>
      <c r="K502" s="164"/>
      <c r="L502" s="164"/>
      <c r="M502" s="165">
        <f t="shared" si="19"/>
        <v>1</v>
      </c>
      <c r="N502" s="164">
        <f t="shared" si="20"/>
        <v>2</v>
      </c>
      <c r="O502" s="164">
        <f t="shared" si="21"/>
        <v>7</v>
      </c>
      <c r="P502" s="164"/>
      <c r="Q502" s="164"/>
      <c r="R502" s="164"/>
    </row>
    <row r="503" spans="3:18">
      <c r="C503" s="164">
        <v>1</v>
      </c>
      <c r="D503" s="164">
        <v>6</v>
      </c>
      <c r="E503" s="164"/>
      <c r="F503" s="164">
        <v>10</v>
      </c>
      <c r="G503" s="164">
        <v>6</v>
      </c>
      <c r="H503" s="164">
        <v>10</v>
      </c>
      <c r="I503" s="164">
        <v>4</v>
      </c>
      <c r="J503" s="164">
        <v>7</v>
      </c>
      <c r="K503" s="164"/>
      <c r="L503" s="164"/>
      <c r="M503" s="165">
        <f t="shared" si="19"/>
        <v>1</v>
      </c>
      <c r="N503" s="164">
        <f t="shared" si="20"/>
        <v>2</v>
      </c>
      <c r="O503" s="164">
        <f t="shared" si="21"/>
        <v>6</v>
      </c>
      <c r="P503" s="164"/>
      <c r="Q503" s="164"/>
      <c r="R503" s="164"/>
    </row>
    <row r="504" spans="3:18">
      <c r="C504" s="164">
        <v>1</v>
      </c>
      <c r="D504" s="164">
        <v>6</v>
      </c>
      <c r="E504" s="164"/>
      <c r="F504" s="164">
        <v>10</v>
      </c>
      <c r="G504" s="164">
        <v>6</v>
      </c>
      <c r="H504" s="164">
        <v>10</v>
      </c>
      <c r="I504" s="164">
        <v>4</v>
      </c>
      <c r="J504" s="164">
        <v>10</v>
      </c>
      <c r="K504" s="164"/>
      <c r="L504" s="164"/>
      <c r="M504" s="165">
        <f t="shared" si="19"/>
        <v>1</v>
      </c>
      <c r="N504" s="164">
        <f t="shared" si="20"/>
        <v>2</v>
      </c>
      <c r="O504" s="164">
        <f t="shared" si="21"/>
        <v>7</v>
      </c>
      <c r="P504" s="164"/>
      <c r="Q504" s="164"/>
      <c r="R504" s="164"/>
    </row>
    <row r="505" spans="3:18">
      <c r="C505" s="164">
        <v>1</v>
      </c>
      <c r="D505" s="164">
        <v>6</v>
      </c>
      <c r="E505" s="164"/>
      <c r="F505" s="164">
        <v>10</v>
      </c>
      <c r="G505" s="164">
        <v>6</v>
      </c>
      <c r="H505" s="164">
        <v>10</v>
      </c>
      <c r="I505" s="164">
        <v>6</v>
      </c>
      <c r="J505" s="164">
        <v>7</v>
      </c>
      <c r="K505" s="164"/>
      <c r="L505" s="164"/>
      <c r="M505" s="165">
        <f t="shared" si="19"/>
        <v>1</v>
      </c>
      <c r="N505" s="164">
        <f t="shared" si="20"/>
        <v>2</v>
      </c>
      <c r="O505" s="164">
        <f t="shared" si="21"/>
        <v>7</v>
      </c>
      <c r="P505" s="164"/>
      <c r="Q505" s="164"/>
      <c r="R505" s="164"/>
    </row>
    <row r="506" spans="3:18">
      <c r="C506" s="164">
        <v>1</v>
      </c>
      <c r="D506" s="164">
        <v>6</v>
      </c>
      <c r="E506" s="164"/>
      <c r="F506" s="164">
        <v>10</v>
      </c>
      <c r="G506" s="164">
        <v>6</v>
      </c>
      <c r="H506" s="164">
        <v>10</v>
      </c>
      <c r="I506" s="164">
        <v>6</v>
      </c>
      <c r="J506" s="164">
        <v>10</v>
      </c>
      <c r="K506" s="164"/>
      <c r="L506" s="164"/>
      <c r="M506" s="165">
        <f t="shared" si="19"/>
        <v>1</v>
      </c>
      <c r="N506" s="164">
        <f t="shared" si="20"/>
        <v>2</v>
      </c>
      <c r="O506" s="164">
        <f t="shared" si="21"/>
        <v>7</v>
      </c>
      <c r="P506" s="164"/>
      <c r="Q506" s="164"/>
      <c r="R506" s="164"/>
    </row>
    <row r="507" spans="3:18">
      <c r="C507" s="164">
        <v>1</v>
      </c>
      <c r="D507" s="164">
        <v>6</v>
      </c>
      <c r="E507" s="164"/>
      <c r="F507" s="164">
        <v>10</v>
      </c>
      <c r="G507" s="164">
        <v>6</v>
      </c>
      <c r="H507" s="164">
        <v>10</v>
      </c>
      <c r="I507" s="164">
        <v>8</v>
      </c>
      <c r="J507" s="164">
        <v>7</v>
      </c>
      <c r="K507" s="164"/>
      <c r="L507" s="164"/>
      <c r="M507" s="165">
        <f t="shared" si="19"/>
        <v>1</v>
      </c>
      <c r="N507" s="164">
        <f t="shared" si="20"/>
        <v>2</v>
      </c>
      <c r="O507" s="164">
        <f t="shared" si="21"/>
        <v>7</v>
      </c>
      <c r="P507" s="164"/>
      <c r="Q507" s="164"/>
      <c r="R507" s="164"/>
    </row>
    <row r="508" spans="3:18">
      <c r="C508" s="164">
        <v>1</v>
      </c>
      <c r="D508" s="164">
        <v>6</v>
      </c>
      <c r="E508" s="164"/>
      <c r="F508" s="164">
        <v>10</v>
      </c>
      <c r="G508" s="164">
        <v>6</v>
      </c>
      <c r="H508" s="164">
        <v>10</v>
      </c>
      <c r="I508" s="164">
        <v>8</v>
      </c>
      <c r="J508" s="164">
        <v>10</v>
      </c>
      <c r="K508" s="164"/>
      <c r="L508" s="164"/>
      <c r="M508" s="165">
        <f t="shared" si="19"/>
        <v>1</v>
      </c>
      <c r="N508" s="164">
        <f t="shared" si="20"/>
        <v>2</v>
      </c>
      <c r="O508" s="164">
        <f t="shared" si="21"/>
        <v>7</v>
      </c>
      <c r="P508" s="164"/>
      <c r="Q508" s="164"/>
      <c r="R508" s="164"/>
    </row>
    <row r="509" spans="3:18">
      <c r="C509" s="164">
        <v>1</v>
      </c>
      <c r="D509" s="164">
        <v>6</v>
      </c>
      <c r="E509" s="164"/>
      <c r="F509" s="164">
        <v>10</v>
      </c>
      <c r="G509" s="164">
        <v>6</v>
      </c>
      <c r="H509" s="164">
        <v>10</v>
      </c>
      <c r="I509" s="164">
        <v>10</v>
      </c>
      <c r="J509" s="164">
        <v>7</v>
      </c>
      <c r="K509" s="164"/>
      <c r="L509" s="164"/>
      <c r="M509" s="165">
        <f t="shared" si="19"/>
        <v>1</v>
      </c>
      <c r="N509" s="164">
        <f t="shared" si="20"/>
        <v>2</v>
      </c>
      <c r="O509" s="164">
        <f t="shared" si="21"/>
        <v>7</v>
      </c>
      <c r="P509" s="164"/>
      <c r="Q509" s="164"/>
      <c r="R509" s="164"/>
    </row>
    <row r="510" spans="3:18">
      <c r="C510" s="164">
        <v>1</v>
      </c>
      <c r="D510" s="164">
        <v>6</v>
      </c>
      <c r="E510" s="164"/>
      <c r="F510" s="164">
        <v>10</v>
      </c>
      <c r="G510" s="164">
        <v>6</v>
      </c>
      <c r="H510" s="164">
        <v>10</v>
      </c>
      <c r="I510" s="164">
        <v>10</v>
      </c>
      <c r="J510" s="164">
        <v>10</v>
      </c>
      <c r="K510" s="164"/>
      <c r="L510" s="164"/>
      <c r="M510" s="165">
        <f t="shared" si="19"/>
        <v>1</v>
      </c>
      <c r="N510" s="164">
        <f t="shared" si="20"/>
        <v>2</v>
      </c>
      <c r="O510" s="164">
        <f t="shared" si="21"/>
        <v>8</v>
      </c>
      <c r="P510" s="164"/>
      <c r="Q510" s="164"/>
      <c r="R510" s="164"/>
    </row>
    <row r="511" spans="3:18">
      <c r="C511" s="164">
        <v>1</v>
      </c>
      <c r="D511" s="164">
        <v>6</v>
      </c>
      <c r="E511" s="164"/>
      <c r="F511" s="164">
        <v>10</v>
      </c>
      <c r="G511" s="164">
        <v>6</v>
      </c>
      <c r="H511" s="164">
        <v>7</v>
      </c>
      <c r="I511" s="164">
        <v>4</v>
      </c>
      <c r="J511" s="164">
        <v>7</v>
      </c>
      <c r="K511" s="164"/>
      <c r="L511" s="164"/>
      <c r="M511" s="165">
        <f t="shared" si="19"/>
        <v>1</v>
      </c>
      <c r="N511" s="164">
        <f t="shared" si="20"/>
        <v>2</v>
      </c>
      <c r="O511" s="164">
        <f t="shared" si="21"/>
        <v>6</v>
      </c>
      <c r="P511" s="164"/>
      <c r="Q511" s="164"/>
      <c r="R511" s="164"/>
    </row>
    <row r="512" spans="3:18">
      <c r="C512" s="164">
        <v>1</v>
      </c>
      <c r="D512" s="164">
        <v>6</v>
      </c>
      <c r="E512" s="164"/>
      <c r="F512" s="164">
        <v>10</v>
      </c>
      <c r="G512" s="164">
        <v>6</v>
      </c>
      <c r="H512" s="164">
        <v>7</v>
      </c>
      <c r="I512" s="164">
        <v>4</v>
      </c>
      <c r="J512" s="164">
        <v>10</v>
      </c>
      <c r="K512" s="164"/>
      <c r="L512" s="164"/>
      <c r="M512" s="165">
        <f t="shared" si="19"/>
        <v>1</v>
      </c>
      <c r="N512" s="164">
        <f t="shared" si="20"/>
        <v>2</v>
      </c>
      <c r="O512" s="164">
        <f t="shared" si="21"/>
        <v>6</v>
      </c>
      <c r="P512" s="164"/>
      <c r="Q512" s="164"/>
      <c r="R512" s="164"/>
    </row>
    <row r="513" spans="3:18">
      <c r="C513" s="164">
        <v>1</v>
      </c>
      <c r="D513" s="164">
        <v>6</v>
      </c>
      <c r="E513" s="164"/>
      <c r="F513" s="164">
        <v>10</v>
      </c>
      <c r="G513" s="164">
        <v>6</v>
      </c>
      <c r="H513" s="164">
        <v>7</v>
      </c>
      <c r="I513" s="164">
        <v>6</v>
      </c>
      <c r="J513" s="164">
        <v>7</v>
      </c>
      <c r="K513" s="164"/>
      <c r="L513" s="164"/>
      <c r="M513" s="165">
        <f t="shared" si="19"/>
        <v>1</v>
      </c>
      <c r="N513" s="164">
        <f t="shared" si="20"/>
        <v>2</v>
      </c>
      <c r="O513" s="164">
        <f t="shared" si="21"/>
        <v>6</v>
      </c>
      <c r="P513" s="164"/>
      <c r="Q513" s="164"/>
      <c r="R513" s="164"/>
    </row>
    <row r="514" spans="3:18">
      <c r="C514" s="164">
        <v>1</v>
      </c>
      <c r="D514" s="164">
        <v>6</v>
      </c>
      <c r="E514" s="164"/>
      <c r="F514" s="164">
        <v>10</v>
      </c>
      <c r="G514" s="164">
        <v>6</v>
      </c>
      <c r="H514" s="164">
        <v>7</v>
      </c>
      <c r="I514" s="164">
        <v>6</v>
      </c>
      <c r="J514" s="164">
        <v>10</v>
      </c>
      <c r="K514" s="164"/>
      <c r="L514" s="164"/>
      <c r="M514" s="165">
        <f t="shared" si="19"/>
        <v>1</v>
      </c>
      <c r="N514" s="164">
        <f t="shared" si="20"/>
        <v>2</v>
      </c>
      <c r="O514" s="164">
        <f t="shared" si="21"/>
        <v>7</v>
      </c>
      <c r="P514" s="164"/>
      <c r="Q514" s="164"/>
      <c r="R514" s="164"/>
    </row>
    <row r="515" spans="3:18">
      <c r="C515" s="164">
        <v>1</v>
      </c>
      <c r="D515" s="164">
        <v>6</v>
      </c>
      <c r="E515" s="164"/>
      <c r="F515" s="164">
        <v>10</v>
      </c>
      <c r="G515" s="164">
        <v>6</v>
      </c>
      <c r="H515" s="164">
        <v>7</v>
      </c>
      <c r="I515" s="164">
        <v>8</v>
      </c>
      <c r="J515" s="164">
        <v>7</v>
      </c>
      <c r="K515" s="164"/>
      <c r="L515" s="164"/>
      <c r="M515" s="165">
        <f t="shared" si="19"/>
        <v>1</v>
      </c>
      <c r="N515" s="164">
        <f t="shared" si="20"/>
        <v>2</v>
      </c>
      <c r="O515" s="164">
        <f t="shared" si="21"/>
        <v>6</v>
      </c>
      <c r="P515" s="164"/>
      <c r="Q515" s="164"/>
      <c r="R515" s="164"/>
    </row>
    <row r="516" spans="3:18">
      <c r="C516" s="164">
        <v>1</v>
      </c>
      <c r="D516" s="164">
        <v>6</v>
      </c>
      <c r="E516" s="164"/>
      <c r="F516" s="164">
        <v>10</v>
      </c>
      <c r="G516" s="164">
        <v>6</v>
      </c>
      <c r="H516" s="164">
        <v>7</v>
      </c>
      <c r="I516" s="164">
        <v>8</v>
      </c>
      <c r="J516" s="164">
        <v>10</v>
      </c>
      <c r="K516" s="164"/>
      <c r="L516" s="164"/>
      <c r="M516" s="165">
        <f t="shared" si="19"/>
        <v>1</v>
      </c>
      <c r="N516" s="164">
        <f t="shared" si="20"/>
        <v>2</v>
      </c>
      <c r="O516" s="164">
        <f t="shared" si="21"/>
        <v>7</v>
      </c>
      <c r="P516" s="164"/>
      <c r="Q516" s="164"/>
      <c r="R516" s="164"/>
    </row>
    <row r="517" spans="3:18">
      <c r="C517" s="164">
        <v>1</v>
      </c>
      <c r="D517" s="164">
        <v>6</v>
      </c>
      <c r="E517" s="164"/>
      <c r="F517" s="164">
        <v>10</v>
      </c>
      <c r="G517" s="164">
        <v>6</v>
      </c>
      <c r="H517" s="164">
        <v>7</v>
      </c>
      <c r="I517" s="164">
        <v>10</v>
      </c>
      <c r="J517" s="164">
        <v>7</v>
      </c>
      <c r="K517" s="164"/>
      <c r="L517" s="164"/>
      <c r="M517" s="165">
        <f t="shared" si="19"/>
        <v>1</v>
      </c>
      <c r="N517" s="164">
        <f t="shared" si="20"/>
        <v>2</v>
      </c>
      <c r="O517" s="164">
        <f t="shared" si="21"/>
        <v>7</v>
      </c>
      <c r="P517" s="164"/>
      <c r="Q517" s="164"/>
      <c r="R517" s="164"/>
    </row>
    <row r="518" spans="3:18">
      <c r="C518" s="164">
        <v>1</v>
      </c>
      <c r="D518" s="164">
        <v>6</v>
      </c>
      <c r="E518" s="164"/>
      <c r="F518" s="164">
        <v>10</v>
      </c>
      <c r="G518" s="164">
        <v>6</v>
      </c>
      <c r="H518" s="164">
        <v>7</v>
      </c>
      <c r="I518" s="164">
        <v>10</v>
      </c>
      <c r="J518" s="164">
        <v>10</v>
      </c>
      <c r="K518" s="164"/>
      <c r="L518" s="164"/>
      <c r="M518" s="165">
        <f t="shared" si="19"/>
        <v>1</v>
      </c>
      <c r="N518" s="164">
        <f t="shared" si="20"/>
        <v>2</v>
      </c>
      <c r="O518" s="164">
        <f t="shared" si="21"/>
        <v>7</v>
      </c>
      <c r="P518" s="164"/>
      <c r="Q518" s="164"/>
      <c r="R518" s="164"/>
    </row>
    <row r="519" spans="3:18">
      <c r="C519" s="164">
        <v>1</v>
      </c>
      <c r="D519" s="164">
        <v>6</v>
      </c>
      <c r="E519" s="164"/>
      <c r="F519" s="164">
        <v>10</v>
      </c>
      <c r="G519" s="164">
        <v>6</v>
      </c>
      <c r="H519" s="164">
        <v>10</v>
      </c>
      <c r="I519" s="164">
        <v>4</v>
      </c>
      <c r="J519" s="164">
        <v>7</v>
      </c>
      <c r="K519" s="164"/>
      <c r="L519" s="164"/>
      <c r="M519" s="165">
        <f t="shared" si="19"/>
        <v>1</v>
      </c>
      <c r="N519" s="164">
        <f t="shared" si="20"/>
        <v>2</v>
      </c>
      <c r="O519" s="164">
        <f t="shared" si="21"/>
        <v>6</v>
      </c>
      <c r="P519" s="164"/>
      <c r="Q519" s="164"/>
      <c r="R519" s="164"/>
    </row>
    <row r="520" spans="3:18">
      <c r="C520" s="164">
        <v>1</v>
      </c>
      <c r="D520" s="164">
        <v>6</v>
      </c>
      <c r="E520" s="164"/>
      <c r="F520" s="164">
        <v>10</v>
      </c>
      <c r="G520" s="164">
        <v>6</v>
      </c>
      <c r="H520" s="164">
        <v>10</v>
      </c>
      <c r="I520" s="164">
        <v>4</v>
      </c>
      <c r="J520" s="164">
        <v>10</v>
      </c>
      <c r="K520" s="164"/>
      <c r="L520" s="164"/>
      <c r="M520" s="165">
        <f t="shared" si="19"/>
        <v>1</v>
      </c>
      <c r="N520" s="164">
        <f t="shared" si="20"/>
        <v>2</v>
      </c>
      <c r="O520" s="164">
        <f t="shared" si="21"/>
        <v>7</v>
      </c>
      <c r="P520" s="164"/>
      <c r="Q520" s="164"/>
      <c r="R520" s="164"/>
    </row>
    <row r="521" spans="3:18">
      <c r="C521" s="164">
        <v>1</v>
      </c>
      <c r="D521" s="164">
        <v>6</v>
      </c>
      <c r="E521" s="164"/>
      <c r="F521" s="164">
        <v>10</v>
      </c>
      <c r="G521" s="164">
        <v>6</v>
      </c>
      <c r="H521" s="164">
        <v>10</v>
      </c>
      <c r="I521" s="164">
        <v>6</v>
      </c>
      <c r="J521" s="164">
        <v>7</v>
      </c>
      <c r="K521" s="164"/>
      <c r="L521" s="164"/>
      <c r="M521" s="165">
        <f t="shared" si="19"/>
        <v>1</v>
      </c>
      <c r="N521" s="164">
        <f t="shared" si="20"/>
        <v>2</v>
      </c>
      <c r="O521" s="164">
        <f t="shared" si="21"/>
        <v>7</v>
      </c>
      <c r="P521" s="164"/>
      <c r="Q521" s="164"/>
      <c r="R521" s="164"/>
    </row>
    <row r="522" spans="3:18">
      <c r="C522" s="164">
        <v>1</v>
      </c>
      <c r="D522" s="164">
        <v>6</v>
      </c>
      <c r="E522" s="164"/>
      <c r="F522" s="164">
        <v>10</v>
      </c>
      <c r="G522" s="164">
        <v>6</v>
      </c>
      <c r="H522" s="164">
        <v>10</v>
      </c>
      <c r="I522" s="164">
        <v>6</v>
      </c>
      <c r="J522" s="164">
        <v>10</v>
      </c>
      <c r="K522" s="164"/>
      <c r="L522" s="164"/>
      <c r="M522" s="165">
        <f t="shared" si="19"/>
        <v>1</v>
      </c>
      <c r="N522" s="164">
        <f t="shared" si="20"/>
        <v>2</v>
      </c>
      <c r="O522" s="164">
        <f t="shared" si="21"/>
        <v>7</v>
      </c>
      <c r="P522" s="164"/>
      <c r="Q522" s="164"/>
      <c r="R522" s="164"/>
    </row>
    <row r="523" spans="3:18">
      <c r="C523" s="164">
        <v>1</v>
      </c>
      <c r="D523" s="164">
        <v>6</v>
      </c>
      <c r="E523" s="164"/>
      <c r="F523" s="164">
        <v>10</v>
      </c>
      <c r="G523" s="164">
        <v>6</v>
      </c>
      <c r="H523" s="164">
        <v>10</v>
      </c>
      <c r="I523" s="164">
        <v>8</v>
      </c>
      <c r="J523" s="164">
        <v>7</v>
      </c>
      <c r="K523" s="164"/>
      <c r="L523" s="164"/>
      <c r="M523" s="165">
        <f t="shared" si="19"/>
        <v>1</v>
      </c>
      <c r="N523" s="164">
        <f t="shared" si="20"/>
        <v>2</v>
      </c>
      <c r="O523" s="164">
        <f t="shared" si="21"/>
        <v>7</v>
      </c>
      <c r="P523" s="164"/>
      <c r="Q523" s="164"/>
      <c r="R523" s="164"/>
    </row>
    <row r="524" spans="3:18">
      <c r="C524" s="164">
        <v>1</v>
      </c>
      <c r="D524" s="164">
        <v>6</v>
      </c>
      <c r="E524" s="164"/>
      <c r="F524" s="164">
        <v>10</v>
      </c>
      <c r="G524" s="164">
        <v>6</v>
      </c>
      <c r="H524" s="164">
        <v>10</v>
      </c>
      <c r="I524" s="164">
        <v>8</v>
      </c>
      <c r="J524" s="164">
        <v>10</v>
      </c>
      <c r="K524" s="164"/>
      <c r="L524" s="164"/>
      <c r="M524" s="165">
        <f t="shared" si="19"/>
        <v>1</v>
      </c>
      <c r="N524" s="164">
        <f t="shared" si="20"/>
        <v>2</v>
      </c>
      <c r="O524" s="164">
        <f t="shared" si="21"/>
        <v>7</v>
      </c>
      <c r="P524" s="164"/>
      <c r="Q524" s="164"/>
      <c r="R524" s="164"/>
    </row>
    <row r="525" spans="3:18">
      <c r="C525" s="164">
        <v>1</v>
      </c>
      <c r="D525" s="164">
        <v>6</v>
      </c>
      <c r="E525" s="164"/>
      <c r="F525" s="164">
        <v>10</v>
      </c>
      <c r="G525" s="164">
        <v>6</v>
      </c>
      <c r="H525" s="164">
        <v>10</v>
      </c>
      <c r="I525" s="164">
        <v>10</v>
      </c>
      <c r="J525" s="164">
        <v>7</v>
      </c>
      <c r="K525" s="164"/>
      <c r="L525" s="164"/>
      <c r="M525" s="165">
        <f t="shared" si="19"/>
        <v>1</v>
      </c>
      <c r="N525" s="164">
        <f t="shared" si="20"/>
        <v>2</v>
      </c>
      <c r="O525" s="164">
        <f t="shared" si="21"/>
        <v>7</v>
      </c>
      <c r="P525" s="164"/>
      <c r="Q525" s="164"/>
      <c r="R525" s="164"/>
    </row>
    <row r="526" spans="3:18">
      <c r="C526" s="164">
        <v>1</v>
      </c>
      <c r="D526" s="164">
        <v>6</v>
      </c>
      <c r="E526" s="164"/>
      <c r="F526" s="164">
        <v>10</v>
      </c>
      <c r="G526" s="164">
        <v>6</v>
      </c>
      <c r="H526" s="164">
        <v>10</v>
      </c>
      <c r="I526" s="164">
        <v>10</v>
      </c>
      <c r="J526" s="164">
        <v>10</v>
      </c>
      <c r="K526" s="164"/>
      <c r="L526" s="164"/>
      <c r="M526" s="165">
        <f t="shared" si="19"/>
        <v>1</v>
      </c>
      <c r="N526" s="164">
        <f t="shared" si="20"/>
        <v>2</v>
      </c>
      <c r="O526" s="164">
        <f t="shared" si="21"/>
        <v>8</v>
      </c>
      <c r="P526" s="164"/>
      <c r="Q526" s="164"/>
      <c r="R526" s="164"/>
    </row>
    <row r="527" spans="3:18">
      <c r="C527" s="164">
        <v>1</v>
      </c>
      <c r="D527" s="164">
        <v>6</v>
      </c>
      <c r="E527" s="164"/>
      <c r="F527" s="164">
        <v>10</v>
      </c>
      <c r="G527" s="164">
        <v>6</v>
      </c>
      <c r="H527" s="164">
        <v>7</v>
      </c>
      <c r="I527" s="164">
        <v>4</v>
      </c>
      <c r="J527" s="164">
        <v>7</v>
      </c>
      <c r="K527" s="164"/>
      <c r="L527" s="164"/>
      <c r="M527" s="165">
        <f t="shared" si="19"/>
        <v>1</v>
      </c>
      <c r="N527" s="164">
        <f t="shared" si="20"/>
        <v>2</v>
      </c>
      <c r="O527" s="164">
        <f t="shared" si="21"/>
        <v>6</v>
      </c>
      <c r="P527" s="164"/>
      <c r="Q527" s="164"/>
      <c r="R527" s="164"/>
    </row>
    <row r="528" spans="3:18">
      <c r="C528" s="164">
        <v>1</v>
      </c>
      <c r="D528" s="164">
        <v>6</v>
      </c>
      <c r="E528" s="164"/>
      <c r="F528" s="164">
        <v>10</v>
      </c>
      <c r="G528" s="164">
        <v>6</v>
      </c>
      <c r="H528" s="164">
        <v>7</v>
      </c>
      <c r="I528" s="164">
        <v>4</v>
      </c>
      <c r="J528" s="164">
        <v>10</v>
      </c>
      <c r="K528" s="164"/>
      <c r="L528" s="164"/>
      <c r="M528" s="165">
        <f t="shared" si="19"/>
        <v>1</v>
      </c>
      <c r="N528" s="164">
        <f t="shared" si="20"/>
        <v>2</v>
      </c>
      <c r="O528" s="164">
        <f t="shared" si="21"/>
        <v>6</v>
      </c>
      <c r="P528" s="164"/>
      <c r="Q528" s="164"/>
      <c r="R528" s="164"/>
    </row>
    <row r="529" spans="3:18">
      <c r="C529" s="164">
        <v>1</v>
      </c>
      <c r="D529" s="164">
        <v>6</v>
      </c>
      <c r="E529" s="164"/>
      <c r="F529" s="164">
        <v>10</v>
      </c>
      <c r="G529" s="164">
        <v>6</v>
      </c>
      <c r="H529" s="164">
        <v>7</v>
      </c>
      <c r="I529" s="164">
        <v>6</v>
      </c>
      <c r="J529" s="164">
        <v>7</v>
      </c>
      <c r="K529" s="164"/>
      <c r="L529" s="164"/>
      <c r="M529" s="165">
        <f t="shared" si="19"/>
        <v>1</v>
      </c>
      <c r="N529" s="164">
        <f t="shared" si="20"/>
        <v>2</v>
      </c>
      <c r="O529" s="164">
        <f t="shared" si="21"/>
        <v>6</v>
      </c>
      <c r="P529" s="164"/>
      <c r="Q529" s="164"/>
      <c r="R529" s="164"/>
    </row>
    <row r="530" spans="3:18">
      <c r="C530" s="164">
        <v>1</v>
      </c>
      <c r="D530" s="164">
        <v>6</v>
      </c>
      <c r="E530" s="164"/>
      <c r="F530" s="164">
        <v>10</v>
      </c>
      <c r="G530" s="164">
        <v>6</v>
      </c>
      <c r="H530" s="164">
        <v>7</v>
      </c>
      <c r="I530" s="164">
        <v>6</v>
      </c>
      <c r="J530" s="164">
        <v>10</v>
      </c>
      <c r="K530" s="164"/>
      <c r="L530" s="164"/>
      <c r="M530" s="165">
        <f t="shared" si="19"/>
        <v>1</v>
      </c>
      <c r="N530" s="164">
        <f t="shared" si="20"/>
        <v>2</v>
      </c>
      <c r="O530" s="164">
        <f t="shared" si="21"/>
        <v>7</v>
      </c>
      <c r="P530" s="164"/>
      <c r="Q530" s="164"/>
      <c r="R530" s="164"/>
    </row>
    <row r="531" spans="3:18">
      <c r="C531" s="164">
        <v>1</v>
      </c>
      <c r="D531" s="164">
        <v>6</v>
      </c>
      <c r="E531" s="164"/>
      <c r="F531" s="164">
        <v>10</v>
      </c>
      <c r="G531" s="164">
        <v>6</v>
      </c>
      <c r="H531" s="164">
        <v>7</v>
      </c>
      <c r="I531" s="164">
        <v>8</v>
      </c>
      <c r="J531" s="164">
        <v>7</v>
      </c>
      <c r="K531" s="164"/>
      <c r="L531" s="164"/>
      <c r="M531" s="165">
        <f t="shared" si="19"/>
        <v>1</v>
      </c>
      <c r="N531" s="164">
        <f t="shared" si="20"/>
        <v>2</v>
      </c>
      <c r="O531" s="164">
        <f t="shared" si="21"/>
        <v>6</v>
      </c>
      <c r="P531" s="164"/>
      <c r="Q531" s="164"/>
      <c r="R531" s="164"/>
    </row>
    <row r="532" spans="3:18">
      <c r="C532" s="164">
        <v>1</v>
      </c>
      <c r="D532" s="164">
        <v>6</v>
      </c>
      <c r="E532" s="164"/>
      <c r="F532" s="164">
        <v>10</v>
      </c>
      <c r="G532" s="164">
        <v>6</v>
      </c>
      <c r="H532" s="164">
        <v>7</v>
      </c>
      <c r="I532" s="164">
        <v>8</v>
      </c>
      <c r="J532" s="164">
        <v>10</v>
      </c>
      <c r="K532" s="164"/>
      <c r="L532" s="164"/>
      <c r="M532" s="165">
        <f t="shared" si="19"/>
        <v>1</v>
      </c>
      <c r="N532" s="164">
        <f t="shared" si="20"/>
        <v>2</v>
      </c>
      <c r="O532" s="164">
        <f t="shared" si="21"/>
        <v>7</v>
      </c>
      <c r="P532" s="164"/>
      <c r="Q532" s="164"/>
      <c r="R532" s="164"/>
    </row>
    <row r="533" spans="3:18">
      <c r="C533" s="164">
        <v>1</v>
      </c>
      <c r="D533" s="164">
        <v>6</v>
      </c>
      <c r="E533" s="164"/>
      <c r="F533" s="164">
        <v>10</v>
      </c>
      <c r="G533" s="164">
        <v>6</v>
      </c>
      <c r="H533" s="164">
        <v>7</v>
      </c>
      <c r="I533" s="164">
        <v>10</v>
      </c>
      <c r="J533" s="164">
        <v>7</v>
      </c>
      <c r="K533" s="164"/>
      <c r="L533" s="164"/>
      <c r="M533" s="165">
        <f t="shared" si="19"/>
        <v>1</v>
      </c>
      <c r="N533" s="164">
        <f t="shared" si="20"/>
        <v>2</v>
      </c>
      <c r="O533" s="164">
        <f t="shared" si="21"/>
        <v>7</v>
      </c>
      <c r="P533" s="164"/>
      <c r="Q533" s="164"/>
      <c r="R533" s="164"/>
    </row>
    <row r="534" spans="3:18">
      <c r="C534" s="164">
        <v>1</v>
      </c>
      <c r="D534" s="164">
        <v>6</v>
      </c>
      <c r="E534" s="164"/>
      <c r="F534" s="164">
        <v>10</v>
      </c>
      <c r="G534" s="164">
        <v>6</v>
      </c>
      <c r="H534" s="164">
        <v>7</v>
      </c>
      <c r="I534" s="164">
        <v>10</v>
      </c>
      <c r="J534" s="164">
        <v>10</v>
      </c>
      <c r="K534" s="164"/>
      <c r="L534" s="164"/>
      <c r="M534" s="165">
        <f t="shared" si="19"/>
        <v>1</v>
      </c>
      <c r="N534" s="164">
        <f t="shared" si="20"/>
        <v>2</v>
      </c>
      <c r="O534" s="164">
        <f t="shared" si="21"/>
        <v>7</v>
      </c>
      <c r="P534" s="164"/>
      <c r="Q534" s="164"/>
      <c r="R534" s="164"/>
    </row>
    <row r="535" spans="3:18">
      <c r="C535" s="164">
        <v>1</v>
      </c>
      <c r="D535" s="164">
        <v>6</v>
      </c>
      <c r="E535" s="164"/>
      <c r="F535" s="164">
        <v>10</v>
      </c>
      <c r="G535" s="164">
        <v>6</v>
      </c>
      <c r="H535" s="164">
        <v>10</v>
      </c>
      <c r="I535" s="164">
        <v>4</v>
      </c>
      <c r="J535" s="164">
        <v>7</v>
      </c>
      <c r="K535" s="164"/>
      <c r="L535" s="164"/>
      <c r="M535" s="165">
        <f t="shared" si="19"/>
        <v>1</v>
      </c>
      <c r="N535" s="164">
        <f t="shared" si="20"/>
        <v>2</v>
      </c>
      <c r="O535" s="164">
        <f t="shared" si="21"/>
        <v>6</v>
      </c>
      <c r="P535" s="164"/>
      <c r="Q535" s="164"/>
      <c r="R535" s="164"/>
    </row>
    <row r="536" spans="3:18">
      <c r="C536" s="164">
        <v>1</v>
      </c>
      <c r="D536" s="164">
        <v>6</v>
      </c>
      <c r="E536" s="164"/>
      <c r="F536" s="164">
        <v>10</v>
      </c>
      <c r="G536" s="164">
        <v>6</v>
      </c>
      <c r="H536" s="164">
        <v>10</v>
      </c>
      <c r="I536" s="164">
        <v>4</v>
      </c>
      <c r="J536" s="164">
        <v>10</v>
      </c>
      <c r="K536" s="164"/>
      <c r="L536" s="164"/>
      <c r="M536" s="165">
        <f t="shared" si="19"/>
        <v>1</v>
      </c>
      <c r="N536" s="164">
        <f t="shared" si="20"/>
        <v>2</v>
      </c>
      <c r="O536" s="164">
        <f t="shared" si="21"/>
        <v>7</v>
      </c>
      <c r="P536" s="164"/>
      <c r="Q536" s="164"/>
      <c r="R536" s="164"/>
    </row>
    <row r="537" spans="3:18">
      <c r="C537" s="164">
        <v>1</v>
      </c>
      <c r="D537" s="164">
        <v>6</v>
      </c>
      <c r="E537" s="164"/>
      <c r="F537" s="164">
        <v>10</v>
      </c>
      <c r="G537" s="164">
        <v>6</v>
      </c>
      <c r="H537" s="164">
        <v>10</v>
      </c>
      <c r="I537" s="164">
        <v>6</v>
      </c>
      <c r="J537" s="164">
        <v>7</v>
      </c>
      <c r="K537" s="164"/>
      <c r="L537" s="164"/>
      <c r="M537" s="165">
        <f t="shared" si="19"/>
        <v>1</v>
      </c>
      <c r="N537" s="164">
        <f t="shared" si="20"/>
        <v>2</v>
      </c>
      <c r="O537" s="164">
        <f t="shared" si="21"/>
        <v>7</v>
      </c>
      <c r="P537" s="164"/>
      <c r="Q537" s="164"/>
      <c r="R537" s="164"/>
    </row>
    <row r="538" spans="3:18">
      <c r="C538" s="164">
        <v>1</v>
      </c>
      <c r="D538" s="164">
        <v>6</v>
      </c>
      <c r="E538" s="164"/>
      <c r="F538" s="164">
        <v>10</v>
      </c>
      <c r="G538" s="164">
        <v>6</v>
      </c>
      <c r="H538" s="164">
        <v>10</v>
      </c>
      <c r="I538" s="164">
        <v>6</v>
      </c>
      <c r="J538" s="164">
        <v>10</v>
      </c>
      <c r="K538" s="164"/>
      <c r="L538" s="164"/>
      <c r="M538" s="165">
        <f t="shared" si="19"/>
        <v>1</v>
      </c>
      <c r="N538" s="164">
        <f t="shared" si="20"/>
        <v>2</v>
      </c>
      <c r="O538" s="164">
        <f t="shared" si="21"/>
        <v>7</v>
      </c>
      <c r="P538" s="164"/>
      <c r="Q538" s="164"/>
      <c r="R538" s="164"/>
    </row>
    <row r="539" spans="3:18">
      <c r="C539" s="164">
        <v>1</v>
      </c>
      <c r="D539" s="164">
        <v>6</v>
      </c>
      <c r="E539" s="164"/>
      <c r="F539" s="164">
        <v>10</v>
      </c>
      <c r="G539" s="164">
        <v>6</v>
      </c>
      <c r="H539" s="164">
        <v>10</v>
      </c>
      <c r="I539" s="164">
        <v>8</v>
      </c>
      <c r="J539" s="164">
        <v>7</v>
      </c>
      <c r="K539" s="164"/>
      <c r="L539" s="164"/>
      <c r="M539" s="165">
        <f t="shared" si="19"/>
        <v>1</v>
      </c>
      <c r="N539" s="164">
        <f t="shared" si="20"/>
        <v>2</v>
      </c>
      <c r="O539" s="164">
        <f t="shared" si="21"/>
        <v>7</v>
      </c>
      <c r="P539" s="164"/>
      <c r="Q539" s="164"/>
      <c r="R539" s="164"/>
    </row>
    <row r="540" spans="3:18">
      <c r="C540" s="164">
        <v>1</v>
      </c>
      <c r="D540" s="164">
        <v>6</v>
      </c>
      <c r="E540" s="164"/>
      <c r="F540" s="164">
        <v>10</v>
      </c>
      <c r="G540" s="164">
        <v>6</v>
      </c>
      <c r="H540" s="164">
        <v>10</v>
      </c>
      <c r="I540" s="164">
        <v>8</v>
      </c>
      <c r="J540" s="164">
        <v>10</v>
      </c>
      <c r="K540" s="164"/>
      <c r="L540" s="164"/>
      <c r="M540" s="165">
        <f t="shared" si="19"/>
        <v>1</v>
      </c>
      <c r="N540" s="164">
        <f t="shared" si="20"/>
        <v>2</v>
      </c>
      <c r="O540" s="164">
        <f t="shared" si="21"/>
        <v>7</v>
      </c>
      <c r="P540" s="164"/>
      <c r="Q540" s="164"/>
      <c r="R540" s="164"/>
    </row>
    <row r="541" spans="3:18">
      <c r="C541" s="164">
        <v>1</v>
      </c>
      <c r="D541" s="164">
        <v>6</v>
      </c>
      <c r="E541" s="164"/>
      <c r="F541" s="164">
        <v>10</v>
      </c>
      <c r="G541" s="164">
        <v>6</v>
      </c>
      <c r="H541" s="164">
        <v>10</v>
      </c>
      <c r="I541" s="164">
        <v>10</v>
      </c>
      <c r="J541" s="164">
        <v>7</v>
      </c>
      <c r="K541" s="164"/>
      <c r="L541" s="164"/>
      <c r="M541" s="165">
        <f t="shared" si="19"/>
        <v>1</v>
      </c>
      <c r="N541" s="164">
        <f t="shared" si="20"/>
        <v>2</v>
      </c>
      <c r="O541" s="164">
        <f t="shared" si="21"/>
        <v>7</v>
      </c>
      <c r="P541" s="164"/>
      <c r="Q541" s="164"/>
      <c r="R541" s="164"/>
    </row>
    <row r="542" spans="3:18">
      <c r="C542" s="164">
        <v>1</v>
      </c>
      <c r="D542" s="164">
        <v>6</v>
      </c>
      <c r="E542" s="164"/>
      <c r="F542" s="164">
        <v>10</v>
      </c>
      <c r="G542" s="164">
        <v>6</v>
      </c>
      <c r="H542" s="164">
        <v>10</v>
      </c>
      <c r="I542" s="164">
        <v>10</v>
      </c>
      <c r="J542" s="164">
        <v>10</v>
      </c>
      <c r="K542" s="164"/>
      <c r="L542" s="164"/>
      <c r="M542" s="165">
        <f t="shared" si="19"/>
        <v>1</v>
      </c>
      <c r="N542" s="164">
        <f t="shared" si="20"/>
        <v>2</v>
      </c>
      <c r="O542" s="164">
        <f t="shared" si="21"/>
        <v>8</v>
      </c>
      <c r="P542" s="164"/>
      <c r="Q542" s="164"/>
      <c r="R542" s="164"/>
    </row>
    <row r="543" spans="3:18">
      <c r="C543" s="164">
        <v>1</v>
      </c>
      <c r="D543" s="164">
        <v>6</v>
      </c>
      <c r="E543" s="164"/>
      <c r="F543" s="164">
        <v>10</v>
      </c>
      <c r="G543" s="164">
        <v>6</v>
      </c>
      <c r="H543" s="164">
        <v>7</v>
      </c>
      <c r="I543" s="164">
        <v>4</v>
      </c>
      <c r="J543" s="164">
        <v>7</v>
      </c>
      <c r="K543" s="164"/>
      <c r="L543" s="164"/>
      <c r="M543" s="165">
        <f t="shared" ref="M543:M606" si="22">MIN(C543:L543)</f>
        <v>1</v>
      </c>
      <c r="N543" s="164">
        <f t="shared" si="20"/>
        <v>2</v>
      </c>
      <c r="O543" s="164">
        <f t="shared" si="21"/>
        <v>6</v>
      </c>
      <c r="P543" s="164"/>
      <c r="Q543" s="164"/>
      <c r="R543" s="164"/>
    </row>
    <row r="544" spans="3:18">
      <c r="C544" s="164">
        <v>1</v>
      </c>
      <c r="D544" s="164">
        <v>6</v>
      </c>
      <c r="E544" s="164"/>
      <c r="F544" s="164">
        <v>10</v>
      </c>
      <c r="G544" s="164">
        <v>6</v>
      </c>
      <c r="H544" s="164">
        <v>7</v>
      </c>
      <c r="I544" s="164">
        <v>4</v>
      </c>
      <c r="J544" s="164">
        <v>10</v>
      </c>
      <c r="K544" s="164"/>
      <c r="L544" s="164"/>
      <c r="M544" s="165">
        <f t="shared" si="22"/>
        <v>1</v>
      </c>
      <c r="N544" s="164">
        <f t="shared" ref="N544:N607" si="23">IF(SMALL(C544:J544,2)&gt;M544,M544+1,M544)</f>
        <v>2</v>
      </c>
      <c r="O544" s="164">
        <f t="shared" ref="O544:O607" si="24">ROUND(AVERAGE(C544:J544),0)</f>
        <v>6</v>
      </c>
      <c r="P544" s="164"/>
      <c r="Q544" s="164"/>
      <c r="R544" s="164"/>
    </row>
    <row r="545" spans="3:18">
      <c r="C545" s="164">
        <v>1</v>
      </c>
      <c r="D545" s="164">
        <v>6</v>
      </c>
      <c r="E545" s="164"/>
      <c r="F545" s="164">
        <v>10</v>
      </c>
      <c r="G545" s="164">
        <v>6</v>
      </c>
      <c r="H545" s="164">
        <v>7</v>
      </c>
      <c r="I545" s="164">
        <v>6</v>
      </c>
      <c r="J545" s="164">
        <v>7</v>
      </c>
      <c r="K545" s="164"/>
      <c r="L545" s="164"/>
      <c r="M545" s="165">
        <f t="shared" si="22"/>
        <v>1</v>
      </c>
      <c r="N545" s="164">
        <f t="shared" si="23"/>
        <v>2</v>
      </c>
      <c r="O545" s="164">
        <f t="shared" si="24"/>
        <v>6</v>
      </c>
      <c r="P545" s="164"/>
      <c r="Q545" s="164"/>
      <c r="R545" s="164"/>
    </row>
    <row r="546" spans="3:18">
      <c r="C546" s="164">
        <v>1</v>
      </c>
      <c r="D546" s="164">
        <v>6</v>
      </c>
      <c r="E546" s="164"/>
      <c r="F546" s="164">
        <v>10</v>
      </c>
      <c r="G546" s="164">
        <v>6</v>
      </c>
      <c r="H546" s="164">
        <v>7</v>
      </c>
      <c r="I546" s="164">
        <v>6</v>
      </c>
      <c r="J546" s="164">
        <v>10</v>
      </c>
      <c r="K546" s="164"/>
      <c r="L546" s="164"/>
      <c r="M546" s="165">
        <f t="shared" si="22"/>
        <v>1</v>
      </c>
      <c r="N546" s="164">
        <f t="shared" si="23"/>
        <v>2</v>
      </c>
      <c r="O546" s="164">
        <f t="shared" si="24"/>
        <v>7</v>
      </c>
      <c r="P546" s="164"/>
      <c r="Q546" s="164"/>
      <c r="R546" s="164"/>
    </row>
    <row r="547" spans="3:18">
      <c r="C547" s="164">
        <v>1</v>
      </c>
      <c r="D547" s="164">
        <v>6</v>
      </c>
      <c r="E547" s="164"/>
      <c r="F547" s="164">
        <v>10</v>
      </c>
      <c r="G547" s="164">
        <v>6</v>
      </c>
      <c r="H547" s="164">
        <v>7</v>
      </c>
      <c r="I547" s="164">
        <v>8</v>
      </c>
      <c r="J547" s="164">
        <v>7</v>
      </c>
      <c r="K547" s="164"/>
      <c r="L547" s="164"/>
      <c r="M547" s="165">
        <f t="shared" si="22"/>
        <v>1</v>
      </c>
      <c r="N547" s="164">
        <f t="shared" si="23"/>
        <v>2</v>
      </c>
      <c r="O547" s="164">
        <f t="shared" si="24"/>
        <v>6</v>
      </c>
      <c r="P547" s="164"/>
      <c r="Q547" s="164"/>
      <c r="R547" s="164"/>
    </row>
    <row r="548" spans="3:18">
      <c r="C548" s="164">
        <v>1</v>
      </c>
      <c r="D548" s="164">
        <v>6</v>
      </c>
      <c r="E548" s="164"/>
      <c r="F548" s="164">
        <v>10</v>
      </c>
      <c r="G548" s="164">
        <v>6</v>
      </c>
      <c r="H548" s="164">
        <v>7</v>
      </c>
      <c r="I548" s="164">
        <v>8</v>
      </c>
      <c r="J548" s="164">
        <v>10</v>
      </c>
      <c r="K548" s="164"/>
      <c r="L548" s="164"/>
      <c r="M548" s="165">
        <f t="shared" si="22"/>
        <v>1</v>
      </c>
      <c r="N548" s="164">
        <f t="shared" si="23"/>
        <v>2</v>
      </c>
      <c r="O548" s="164">
        <f t="shared" si="24"/>
        <v>7</v>
      </c>
      <c r="P548" s="164"/>
      <c r="Q548" s="164"/>
      <c r="R548" s="164"/>
    </row>
    <row r="549" spans="3:18">
      <c r="C549" s="164">
        <v>1</v>
      </c>
      <c r="D549" s="164">
        <v>6</v>
      </c>
      <c r="E549" s="164"/>
      <c r="F549" s="164">
        <v>10</v>
      </c>
      <c r="G549" s="164">
        <v>6</v>
      </c>
      <c r="H549" s="164">
        <v>7</v>
      </c>
      <c r="I549" s="164">
        <v>10</v>
      </c>
      <c r="J549" s="164">
        <v>7</v>
      </c>
      <c r="K549" s="164"/>
      <c r="L549" s="164"/>
      <c r="M549" s="165">
        <f t="shared" si="22"/>
        <v>1</v>
      </c>
      <c r="N549" s="164">
        <f t="shared" si="23"/>
        <v>2</v>
      </c>
      <c r="O549" s="164">
        <f t="shared" si="24"/>
        <v>7</v>
      </c>
      <c r="P549" s="164"/>
      <c r="Q549" s="164"/>
      <c r="R549" s="164"/>
    </row>
    <row r="550" spans="3:18">
      <c r="C550" s="164">
        <v>1</v>
      </c>
      <c r="D550" s="164">
        <v>6</v>
      </c>
      <c r="E550" s="164"/>
      <c r="F550" s="164">
        <v>10</v>
      </c>
      <c r="G550" s="164">
        <v>6</v>
      </c>
      <c r="H550" s="164">
        <v>7</v>
      </c>
      <c r="I550" s="164">
        <v>10</v>
      </c>
      <c r="J550" s="164">
        <v>10</v>
      </c>
      <c r="K550" s="164"/>
      <c r="L550" s="164"/>
      <c r="M550" s="165">
        <f t="shared" si="22"/>
        <v>1</v>
      </c>
      <c r="N550" s="164">
        <f t="shared" si="23"/>
        <v>2</v>
      </c>
      <c r="O550" s="164">
        <f t="shared" si="24"/>
        <v>7</v>
      </c>
      <c r="P550" s="164"/>
      <c r="Q550" s="164"/>
      <c r="R550" s="164"/>
    </row>
    <row r="551" spans="3:18">
      <c r="C551" s="164">
        <v>1</v>
      </c>
      <c r="D551" s="164">
        <v>6</v>
      </c>
      <c r="E551" s="164"/>
      <c r="F551" s="164">
        <v>10</v>
      </c>
      <c r="G551" s="164">
        <v>6</v>
      </c>
      <c r="H551" s="164">
        <v>10</v>
      </c>
      <c r="I551" s="164">
        <v>4</v>
      </c>
      <c r="J551" s="164">
        <v>7</v>
      </c>
      <c r="K551" s="164"/>
      <c r="L551" s="164"/>
      <c r="M551" s="165">
        <f t="shared" si="22"/>
        <v>1</v>
      </c>
      <c r="N551" s="164">
        <f t="shared" si="23"/>
        <v>2</v>
      </c>
      <c r="O551" s="164">
        <f t="shared" si="24"/>
        <v>6</v>
      </c>
      <c r="P551" s="164"/>
      <c r="Q551" s="164"/>
      <c r="R551" s="164"/>
    </row>
    <row r="552" spans="3:18">
      <c r="C552" s="164">
        <v>1</v>
      </c>
      <c r="D552" s="164">
        <v>6</v>
      </c>
      <c r="E552" s="164"/>
      <c r="F552" s="164">
        <v>10</v>
      </c>
      <c r="G552" s="164">
        <v>6</v>
      </c>
      <c r="H552" s="164">
        <v>10</v>
      </c>
      <c r="I552" s="164">
        <v>4</v>
      </c>
      <c r="J552" s="164">
        <v>10</v>
      </c>
      <c r="K552" s="164"/>
      <c r="L552" s="164"/>
      <c r="M552" s="165">
        <f t="shared" si="22"/>
        <v>1</v>
      </c>
      <c r="N552" s="164">
        <f t="shared" si="23"/>
        <v>2</v>
      </c>
      <c r="O552" s="164">
        <f t="shared" si="24"/>
        <v>7</v>
      </c>
      <c r="P552" s="164"/>
      <c r="Q552" s="164"/>
      <c r="R552" s="164"/>
    </row>
    <row r="553" spans="3:18">
      <c r="C553" s="164">
        <v>1</v>
      </c>
      <c r="D553" s="164">
        <v>6</v>
      </c>
      <c r="E553" s="164"/>
      <c r="F553" s="164">
        <v>10</v>
      </c>
      <c r="G553" s="164">
        <v>6</v>
      </c>
      <c r="H553" s="164">
        <v>10</v>
      </c>
      <c r="I553" s="164">
        <v>6</v>
      </c>
      <c r="J553" s="164">
        <v>7</v>
      </c>
      <c r="K553" s="164"/>
      <c r="L553" s="164"/>
      <c r="M553" s="165">
        <f t="shared" si="22"/>
        <v>1</v>
      </c>
      <c r="N553" s="164">
        <f t="shared" si="23"/>
        <v>2</v>
      </c>
      <c r="O553" s="164">
        <f t="shared" si="24"/>
        <v>7</v>
      </c>
      <c r="P553" s="164"/>
      <c r="Q553" s="164"/>
      <c r="R553" s="164"/>
    </row>
    <row r="554" spans="3:18">
      <c r="C554" s="164">
        <v>1</v>
      </c>
      <c r="D554" s="164">
        <v>6</v>
      </c>
      <c r="E554" s="164"/>
      <c r="F554" s="164">
        <v>10</v>
      </c>
      <c r="G554" s="164">
        <v>6</v>
      </c>
      <c r="H554" s="164">
        <v>10</v>
      </c>
      <c r="I554" s="164">
        <v>6</v>
      </c>
      <c r="J554" s="164">
        <v>10</v>
      </c>
      <c r="K554" s="164"/>
      <c r="L554" s="164"/>
      <c r="M554" s="165">
        <f t="shared" si="22"/>
        <v>1</v>
      </c>
      <c r="N554" s="164">
        <f t="shared" si="23"/>
        <v>2</v>
      </c>
      <c r="O554" s="164">
        <f t="shared" si="24"/>
        <v>7</v>
      </c>
      <c r="P554" s="164"/>
      <c r="Q554" s="164"/>
      <c r="R554" s="164"/>
    </row>
    <row r="555" spans="3:18">
      <c r="C555" s="164">
        <v>1</v>
      </c>
      <c r="D555" s="164">
        <v>6</v>
      </c>
      <c r="E555" s="164"/>
      <c r="F555" s="164">
        <v>10</v>
      </c>
      <c r="G555" s="164">
        <v>6</v>
      </c>
      <c r="H555" s="164">
        <v>10</v>
      </c>
      <c r="I555" s="164">
        <v>8</v>
      </c>
      <c r="J555" s="164">
        <v>7</v>
      </c>
      <c r="K555" s="164"/>
      <c r="L555" s="164"/>
      <c r="M555" s="165">
        <f t="shared" si="22"/>
        <v>1</v>
      </c>
      <c r="N555" s="164">
        <f t="shared" si="23"/>
        <v>2</v>
      </c>
      <c r="O555" s="164">
        <f t="shared" si="24"/>
        <v>7</v>
      </c>
      <c r="P555" s="164"/>
      <c r="Q555" s="164"/>
      <c r="R555" s="164"/>
    </row>
    <row r="556" spans="3:18">
      <c r="C556" s="164">
        <v>1</v>
      </c>
      <c r="D556" s="164">
        <v>6</v>
      </c>
      <c r="E556" s="164"/>
      <c r="F556" s="164">
        <v>10</v>
      </c>
      <c r="G556" s="164">
        <v>6</v>
      </c>
      <c r="H556" s="164">
        <v>10</v>
      </c>
      <c r="I556" s="164">
        <v>8</v>
      </c>
      <c r="J556" s="164">
        <v>10</v>
      </c>
      <c r="K556" s="164"/>
      <c r="L556" s="164"/>
      <c r="M556" s="165">
        <f t="shared" si="22"/>
        <v>1</v>
      </c>
      <c r="N556" s="164">
        <f t="shared" si="23"/>
        <v>2</v>
      </c>
      <c r="O556" s="164">
        <f t="shared" si="24"/>
        <v>7</v>
      </c>
      <c r="P556" s="164"/>
      <c r="Q556" s="164"/>
      <c r="R556" s="164"/>
    </row>
    <row r="557" spans="3:18">
      <c r="C557" s="164">
        <v>1</v>
      </c>
      <c r="D557" s="164">
        <v>6</v>
      </c>
      <c r="E557" s="164"/>
      <c r="F557" s="164">
        <v>10</v>
      </c>
      <c r="G557" s="164">
        <v>6</v>
      </c>
      <c r="H557" s="164">
        <v>10</v>
      </c>
      <c r="I557" s="164">
        <v>10</v>
      </c>
      <c r="J557" s="164">
        <v>7</v>
      </c>
      <c r="K557" s="164"/>
      <c r="L557" s="164"/>
      <c r="M557" s="165">
        <f t="shared" si="22"/>
        <v>1</v>
      </c>
      <c r="N557" s="164">
        <f t="shared" si="23"/>
        <v>2</v>
      </c>
      <c r="O557" s="164">
        <f t="shared" si="24"/>
        <v>7</v>
      </c>
      <c r="P557" s="164"/>
      <c r="Q557" s="164"/>
      <c r="R557" s="164"/>
    </row>
    <row r="558" spans="3:18">
      <c r="C558" s="164">
        <v>1</v>
      </c>
      <c r="D558" s="164">
        <v>6</v>
      </c>
      <c r="E558" s="164"/>
      <c r="F558" s="164">
        <v>10</v>
      </c>
      <c r="G558" s="164">
        <v>6</v>
      </c>
      <c r="H558" s="164">
        <v>10</v>
      </c>
      <c r="I558" s="164">
        <v>10</v>
      </c>
      <c r="J558" s="164">
        <v>10</v>
      </c>
      <c r="K558" s="164"/>
      <c r="L558" s="164"/>
      <c r="M558" s="165">
        <f t="shared" si="22"/>
        <v>1</v>
      </c>
      <c r="N558" s="164">
        <f t="shared" si="23"/>
        <v>2</v>
      </c>
      <c r="O558" s="164">
        <f t="shared" si="24"/>
        <v>8</v>
      </c>
      <c r="P558" s="164"/>
      <c r="Q558" s="164"/>
      <c r="R558" s="164"/>
    </row>
    <row r="559" spans="3:18">
      <c r="C559" s="164">
        <v>1</v>
      </c>
      <c r="D559" s="164">
        <v>6</v>
      </c>
      <c r="E559" s="164"/>
      <c r="F559" s="164">
        <v>10</v>
      </c>
      <c r="G559" s="164">
        <v>6</v>
      </c>
      <c r="H559" s="164">
        <v>7</v>
      </c>
      <c r="I559" s="164">
        <v>4</v>
      </c>
      <c r="J559" s="164">
        <v>7</v>
      </c>
      <c r="K559" s="164"/>
      <c r="L559" s="164"/>
      <c r="M559" s="165">
        <f t="shared" si="22"/>
        <v>1</v>
      </c>
      <c r="N559" s="164">
        <f t="shared" si="23"/>
        <v>2</v>
      </c>
      <c r="O559" s="164">
        <f t="shared" si="24"/>
        <v>6</v>
      </c>
      <c r="P559" s="164"/>
      <c r="Q559" s="164"/>
      <c r="R559" s="164"/>
    </row>
    <row r="560" spans="3:18">
      <c r="C560" s="164">
        <v>1</v>
      </c>
      <c r="D560" s="164">
        <v>6</v>
      </c>
      <c r="E560" s="164"/>
      <c r="F560" s="164">
        <v>10</v>
      </c>
      <c r="G560" s="164">
        <v>6</v>
      </c>
      <c r="H560" s="164">
        <v>7</v>
      </c>
      <c r="I560" s="164">
        <v>4</v>
      </c>
      <c r="J560" s="164">
        <v>10</v>
      </c>
      <c r="K560" s="164"/>
      <c r="L560" s="164"/>
      <c r="M560" s="165">
        <f t="shared" si="22"/>
        <v>1</v>
      </c>
      <c r="N560" s="164">
        <f t="shared" si="23"/>
        <v>2</v>
      </c>
      <c r="O560" s="164">
        <f t="shared" si="24"/>
        <v>6</v>
      </c>
      <c r="P560" s="164"/>
      <c r="Q560" s="164"/>
      <c r="R560" s="164"/>
    </row>
    <row r="561" spans="3:18">
      <c r="C561" s="164">
        <v>1</v>
      </c>
      <c r="D561" s="164">
        <v>6</v>
      </c>
      <c r="E561" s="164"/>
      <c r="F561" s="164">
        <v>10</v>
      </c>
      <c r="G561" s="164">
        <v>6</v>
      </c>
      <c r="H561" s="164">
        <v>7</v>
      </c>
      <c r="I561" s="164">
        <v>6</v>
      </c>
      <c r="J561" s="164">
        <v>7</v>
      </c>
      <c r="K561" s="164"/>
      <c r="L561" s="164"/>
      <c r="M561" s="165">
        <f t="shared" si="22"/>
        <v>1</v>
      </c>
      <c r="N561" s="164">
        <f t="shared" si="23"/>
        <v>2</v>
      </c>
      <c r="O561" s="164">
        <f t="shared" si="24"/>
        <v>6</v>
      </c>
      <c r="P561" s="164"/>
      <c r="Q561" s="164"/>
      <c r="R561" s="164"/>
    </row>
    <row r="562" spans="3:18">
      <c r="C562" s="164">
        <v>1</v>
      </c>
      <c r="D562" s="164">
        <v>6</v>
      </c>
      <c r="E562" s="164"/>
      <c r="F562" s="164">
        <v>10</v>
      </c>
      <c r="G562" s="164">
        <v>6</v>
      </c>
      <c r="H562" s="164">
        <v>7</v>
      </c>
      <c r="I562" s="164">
        <v>6</v>
      </c>
      <c r="J562" s="164">
        <v>10</v>
      </c>
      <c r="K562" s="164"/>
      <c r="L562" s="164"/>
      <c r="M562" s="165">
        <f t="shared" si="22"/>
        <v>1</v>
      </c>
      <c r="N562" s="164">
        <f t="shared" si="23"/>
        <v>2</v>
      </c>
      <c r="O562" s="164">
        <f t="shared" si="24"/>
        <v>7</v>
      </c>
      <c r="P562" s="164"/>
      <c r="Q562" s="164"/>
      <c r="R562" s="164"/>
    </row>
    <row r="563" spans="3:18">
      <c r="C563" s="164">
        <v>1</v>
      </c>
      <c r="D563" s="164">
        <v>6</v>
      </c>
      <c r="E563" s="164"/>
      <c r="F563" s="164">
        <v>10</v>
      </c>
      <c r="G563" s="164">
        <v>6</v>
      </c>
      <c r="H563" s="164">
        <v>7</v>
      </c>
      <c r="I563" s="164">
        <v>8</v>
      </c>
      <c r="J563" s="164">
        <v>7</v>
      </c>
      <c r="K563" s="164"/>
      <c r="L563" s="164"/>
      <c r="M563" s="165">
        <f t="shared" si="22"/>
        <v>1</v>
      </c>
      <c r="N563" s="164">
        <f t="shared" si="23"/>
        <v>2</v>
      </c>
      <c r="O563" s="164">
        <f t="shared" si="24"/>
        <v>6</v>
      </c>
      <c r="P563" s="164"/>
      <c r="Q563" s="164"/>
      <c r="R563" s="164"/>
    </row>
    <row r="564" spans="3:18">
      <c r="C564" s="164">
        <v>1</v>
      </c>
      <c r="D564" s="164">
        <v>6</v>
      </c>
      <c r="E564" s="164"/>
      <c r="F564" s="164">
        <v>10</v>
      </c>
      <c r="G564" s="164">
        <v>6</v>
      </c>
      <c r="H564" s="164">
        <v>7</v>
      </c>
      <c r="I564" s="164">
        <v>8</v>
      </c>
      <c r="J564" s="164">
        <v>10</v>
      </c>
      <c r="K564" s="164"/>
      <c r="L564" s="164"/>
      <c r="M564" s="165">
        <f t="shared" si="22"/>
        <v>1</v>
      </c>
      <c r="N564" s="164">
        <f t="shared" si="23"/>
        <v>2</v>
      </c>
      <c r="O564" s="164">
        <f t="shared" si="24"/>
        <v>7</v>
      </c>
      <c r="P564" s="164"/>
      <c r="Q564" s="164"/>
      <c r="R564" s="164"/>
    </row>
    <row r="565" spans="3:18">
      <c r="C565" s="164">
        <v>1</v>
      </c>
      <c r="D565" s="164">
        <v>6</v>
      </c>
      <c r="E565" s="164"/>
      <c r="F565" s="164">
        <v>10</v>
      </c>
      <c r="G565" s="164">
        <v>6</v>
      </c>
      <c r="H565" s="164">
        <v>7</v>
      </c>
      <c r="I565" s="164">
        <v>10</v>
      </c>
      <c r="J565" s="164">
        <v>7</v>
      </c>
      <c r="K565" s="164"/>
      <c r="L565" s="164"/>
      <c r="M565" s="165">
        <f t="shared" si="22"/>
        <v>1</v>
      </c>
      <c r="N565" s="164">
        <f t="shared" si="23"/>
        <v>2</v>
      </c>
      <c r="O565" s="164">
        <f t="shared" si="24"/>
        <v>7</v>
      </c>
      <c r="P565" s="164"/>
      <c r="Q565" s="164"/>
      <c r="R565" s="164"/>
    </row>
    <row r="566" spans="3:18">
      <c r="C566" s="164">
        <v>1</v>
      </c>
      <c r="D566" s="164">
        <v>6</v>
      </c>
      <c r="E566" s="164"/>
      <c r="F566" s="164">
        <v>10</v>
      </c>
      <c r="G566" s="164">
        <v>6</v>
      </c>
      <c r="H566" s="164">
        <v>7</v>
      </c>
      <c r="I566" s="164">
        <v>10</v>
      </c>
      <c r="J566" s="164">
        <v>10</v>
      </c>
      <c r="K566" s="164"/>
      <c r="L566" s="164"/>
      <c r="M566" s="165">
        <f t="shared" si="22"/>
        <v>1</v>
      </c>
      <c r="N566" s="164">
        <f t="shared" si="23"/>
        <v>2</v>
      </c>
      <c r="O566" s="164">
        <f t="shared" si="24"/>
        <v>7</v>
      </c>
      <c r="P566" s="164"/>
      <c r="Q566" s="164"/>
      <c r="R566" s="164"/>
    </row>
    <row r="567" spans="3:18">
      <c r="C567" s="164">
        <v>1</v>
      </c>
      <c r="D567" s="164">
        <v>6</v>
      </c>
      <c r="E567" s="164"/>
      <c r="F567" s="164">
        <v>10</v>
      </c>
      <c r="G567" s="164">
        <v>6</v>
      </c>
      <c r="H567" s="164">
        <v>10</v>
      </c>
      <c r="I567" s="164">
        <v>4</v>
      </c>
      <c r="J567" s="164">
        <v>7</v>
      </c>
      <c r="K567" s="164"/>
      <c r="L567" s="164"/>
      <c r="M567" s="165">
        <f t="shared" si="22"/>
        <v>1</v>
      </c>
      <c r="N567" s="164">
        <f t="shared" si="23"/>
        <v>2</v>
      </c>
      <c r="O567" s="164">
        <f t="shared" si="24"/>
        <v>6</v>
      </c>
      <c r="P567" s="164"/>
      <c r="Q567" s="164"/>
      <c r="R567" s="164"/>
    </row>
    <row r="568" spans="3:18">
      <c r="C568" s="164">
        <v>1</v>
      </c>
      <c r="D568" s="164">
        <v>6</v>
      </c>
      <c r="E568" s="164"/>
      <c r="F568" s="164">
        <v>10</v>
      </c>
      <c r="G568" s="164">
        <v>6</v>
      </c>
      <c r="H568" s="164">
        <v>10</v>
      </c>
      <c r="I568" s="164">
        <v>4</v>
      </c>
      <c r="J568" s="164">
        <v>10</v>
      </c>
      <c r="K568" s="164"/>
      <c r="L568" s="164"/>
      <c r="M568" s="165">
        <f t="shared" si="22"/>
        <v>1</v>
      </c>
      <c r="N568" s="164">
        <f t="shared" si="23"/>
        <v>2</v>
      </c>
      <c r="O568" s="164">
        <f t="shared" si="24"/>
        <v>7</v>
      </c>
      <c r="P568" s="164"/>
      <c r="Q568" s="164"/>
      <c r="R568" s="164"/>
    </row>
    <row r="569" spans="3:18">
      <c r="C569" s="164">
        <v>1</v>
      </c>
      <c r="D569" s="164">
        <v>6</v>
      </c>
      <c r="E569" s="164"/>
      <c r="F569" s="164">
        <v>10</v>
      </c>
      <c r="G569" s="164">
        <v>6</v>
      </c>
      <c r="H569" s="164">
        <v>10</v>
      </c>
      <c r="I569" s="164">
        <v>6</v>
      </c>
      <c r="J569" s="164">
        <v>7</v>
      </c>
      <c r="K569" s="164"/>
      <c r="L569" s="164"/>
      <c r="M569" s="165">
        <f t="shared" si="22"/>
        <v>1</v>
      </c>
      <c r="N569" s="164">
        <f t="shared" si="23"/>
        <v>2</v>
      </c>
      <c r="O569" s="164">
        <f t="shared" si="24"/>
        <v>7</v>
      </c>
      <c r="P569" s="164"/>
      <c r="Q569" s="164"/>
      <c r="R569" s="164"/>
    </row>
    <row r="570" spans="3:18">
      <c r="C570" s="164">
        <v>1</v>
      </c>
      <c r="D570" s="164">
        <v>6</v>
      </c>
      <c r="E570" s="164"/>
      <c r="F570" s="164">
        <v>10</v>
      </c>
      <c r="G570" s="164">
        <v>6</v>
      </c>
      <c r="H570" s="164">
        <v>10</v>
      </c>
      <c r="I570" s="164">
        <v>6</v>
      </c>
      <c r="J570" s="164">
        <v>10</v>
      </c>
      <c r="K570" s="164"/>
      <c r="L570" s="164"/>
      <c r="M570" s="165">
        <f t="shared" si="22"/>
        <v>1</v>
      </c>
      <c r="N570" s="164">
        <f t="shared" si="23"/>
        <v>2</v>
      </c>
      <c r="O570" s="164">
        <f t="shared" si="24"/>
        <v>7</v>
      </c>
      <c r="P570" s="164"/>
      <c r="Q570" s="164"/>
      <c r="R570" s="164"/>
    </row>
    <row r="571" spans="3:18">
      <c r="C571" s="164">
        <v>1</v>
      </c>
      <c r="D571" s="164">
        <v>6</v>
      </c>
      <c r="E571" s="164"/>
      <c r="F571" s="164">
        <v>10</v>
      </c>
      <c r="G571" s="164">
        <v>6</v>
      </c>
      <c r="H571" s="164">
        <v>10</v>
      </c>
      <c r="I571" s="164">
        <v>8</v>
      </c>
      <c r="J571" s="164">
        <v>7</v>
      </c>
      <c r="K571" s="164"/>
      <c r="L571" s="164"/>
      <c r="M571" s="165">
        <f t="shared" si="22"/>
        <v>1</v>
      </c>
      <c r="N571" s="164">
        <f t="shared" si="23"/>
        <v>2</v>
      </c>
      <c r="O571" s="164">
        <f t="shared" si="24"/>
        <v>7</v>
      </c>
      <c r="P571" s="164"/>
      <c r="Q571" s="164"/>
      <c r="R571" s="164"/>
    </row>
    <row r="572" spans="3:18">
      <c r="C572" s="164">
        <v>1</v>
      </c>
      <c r="D572" s="164">
        <v>6</v>
      </c>
      <c r="E572" s="164"/>
      <c r="F572" s="164">
        <v>10</v>
      </c>
      <c r="G572" s="164">
        <v>6</v>
      </c>
      <c r="H572" s="164">
        <v>10</v>
      </c>
      <c r="I572" s="164">
        <v>8</v>
      </c>
      <c r="J572" s="164">
        <v>10</v>
      </c>
      <c r="K572" s="164"/>
      <c r="L572" s="164"/>
      <c r="M572" s="165">
        <f t="shared" si="22"/>
        <v>1</v>
      </c>
      <c r="N572" s="164">
        <f t="shared" si="23"/>
        <v>2</v>
      </c>
      <c r="O572" s="164">
        <f t="shared" si="24"/>
        <v>7</v>
      </c>
      <c r="P572" s="164"/>
      <c r="Q572" s="164"/>
      <c r="R572" s="164"/>
    </row>
    <row r="573" spans="3:18">
      <c r="C573" s="164">
        <v>1</v>
      </c>
      <c r="D573" s="164">
        <v>6</v>
      </c>
      <c r="E573" s="164"/>
      <c r="F573" s="164">
        <v>10</v>
      </c>
      <c r="G573" s="164">
        <v>6</v>
      </c>
      <c r="H573" s="164">
        <v>10</v>
      </c>
      <c r="I573" s="164">
        <v>10</v>
      </c>
      <c r="J573" s="164">
        <v>7</v>
      </c>
      <c r="K573" s="164"/>
      <c r="L573" s="164"/>
      <c r="M573" s="165">
        <f t="shared" si="22"/>
        <v>1</v>
      </c>
      <c r="N573" s="164">
        <f t="shared" si="23"/>
        <v>2</v>
      </c>
      <c r="O573" s="164">
        <f t="shared" si="24"/>
        <v>7</v>
      </c>
      <c r="P573" s="164"/>
      <c r="Q573" s="164"/>
      <c r="R573" s="164"/>
    </row>
    <row r="574" spans="3:18">
      <c r="C574" s="164">
        <v>1</v>
      </c>
      <c r="D574" s="164">
        <v>8</v>
      </c>
      <c r="E574" s="164"/>
      <c r="F574" s="164">
        <v>10</v>
      </c>
      <c r="G574" s="164">
        <v>8</v>
      </c>
      <c r="H574" s="164">
        <v>10</v>
      </c>
      <c r="I574" s="164">
        <v>10</v>
      </c>
      <c r="J574" s="164">
        <v>10</v>
      </c>
      <c r="K574" s="164"/>
      <c r="L574" s="164"/>
      <c r="M574" s="165">
        <f t="shared" si="22"/>
        <v>1</v>
      </c>
      <c r="N574" s="164">
        <f t="shared" si="23"/>
        <v>2</v>
      </c>
      <c r="O574" s="164">
        <f t="shared" si="24"/>
        <v>8</v>
      </c>
      <c r="P574" s="164"/>
      <c r="Q574" s="164"/>
      <c r="R574" s="164"/>
    </row>
    <row r="575" spans="3:18">
      <c r="C575" s="164">
        <v>1</v>
      </c>
      <c r="D575" s="164">
        <v>8</v>
      </c>
      <c r="E575" s="164"/>
      <c r="F575" s="164">
        <v>5</v>
      </c>
      <c r="G575" s="164">
        <v>8</v>
      </c>
      <c r="H575" s="164">
        <v>5</v>
      </c>
      <c r="I575" s="164">
        <v>4</v>
      </c>
      <c r="J575" s="164">
        <v>7</v>
      </c>
      <c r="K575" s="164"/>
      <c r="L575" s="164"/>
      <c r="M575" s="165">
        <f t="shared" si="22"/>
        <v>1</v>
      </c>
      <c r="N575" s="164">
        <f t="shared" si="23"/>
        <v>2</v>
      </c>
      <c r="O575" s="164">
        <f t="shared" si="24"/>
        <v>5</v>
      </c>
      <c r="P575" s="164"/>
      <c r="Q575" s="164"/>
      <c r="R575" s="164"/>
    </row>
    <row r="576" spans="3:18">
      <c r="C576" s="164">
        <v>1</v>
      </c>
      <c r="D576" s="164">
        <v>8</v>
      </c>
      <c r="E576" s="164"/>
      <c r="F576" s="164">
        <v>5</v>
      </c>
      <c r="G576" s="164">
        <v>8</v>
      </c>
      <c r="H576" s="164">
        <v>5</v>
      </c>
      <c r="I576" s="164">
        <v>4</v>
      </c>
      <c r="J576" s="164">
        <v>10</v>
      </c>
      <c r="K576" s="164"/>
      <c r="L576" s="164"/>
      <c r="M576" s="165">
        <f t="shared" si="22"/>
        <v>1</v>
      </c>
      <c r="N576" s="164">
        <f t="shared" si="23"/>
        <v>2</v>
      </c>
      <c r="O576" s="164">
        <f t="shared" si="24"/>
        <v>6</v>
      </c>
      <c r="P576" s="164"/>
      <c r="Q576" s="164"/>
      <c r="R576" s="164"/>
    </row>
    <row r="577" spans="3:18">
      <c r="C577" s="164">
        <v>1</v>
      </c>
      <c r="D577" s="164">
        <v>8</v>
      </c>
      <c r="E577" s="164"/>
      <c r="F577" s="164">
        <v>5</v>
      </c>
      <c r="G577" s="164">
        <v>8</v>
      </c>
      <c r="H577" s="164">
        <v>5</v>
      </c>
      <c r="I577" s="164">
        <v>6</v>
      </c>
      <c r="J577" s="164">
        <v>7</v>
      </c>
      <c r="K577" s="164"/>
      <c r="L577" s="164"/>
      <c r="M577" s="165">
        <f t="shared" si="22"/>
        <v>1</v>
      </c>
      <c r="N577" s="164">
        <f t="shared" si="23"/>
        <v>2</v>
      </c>
      <c r="O577" s="164">
        <f t="shared" si="24"/>
        <v>6</v>
      </c>
      <c r="P577" s="164"/>
      <c r="Q577" s="164"/>
      <c r="R577" s="164"/>
    </row>
    <row r="578" spans="3:18">
      <c r="C578" s="164">
        <v>1</v>
      </c>
      <c r="D578" s="164">
        <v>8</v>
      </c>
      <c r="E578" s="164"/>
      <c r="F578" s="164">
        <v>5</v>
      </c>
      <c r="G578" s="164">
        <v>8</v>
      </c>
      <c r="H578" s="164">
        <v>5</v>
      </c>
      <c r="I578" s="164">
        <v>6</v>
      </c>
      <c r="J578" s="164">
        <v>10</v>
      </c>
      <c r="K578" s="164"/>
      <c r="L578" s="164"/>
      <c r="M578" s="165">
        <f t="shared" si="22"/>
        <v>1</v>
      </c>
      <c r="N578" s="164">
        <f t="shared" si="23"/>
        <v>2</v>
      </c>
      <c r="O578" s="164">
        <f t="shared" si="24"/>
        <v>6</v>
      </c>
      <c r="P578" s="164"/>
      <c r="Q578" s="164"/>
      <c r="R578" s="164"/>
    </row>
    <row r="579" spans="3:18">
      <c r="C579" s="164">
        <v>1</v>
      </c>
      <c r="D579" s="164">
        <v>8</v>
      </c>
      <c r="E579" s="164"/>
      <c r="F579" s="164">
        <v>5</v>
      </c>
      <c r="G579" s="164">
        <v>8</v>
      </c>
      <c r="H579" s="164">
        <v>5</v>
      </c>
      <c r="I579" s="164">
        <v>8</v>
      </c>
      <c r="J579" s="164">
        <v>7</v>
      </c>
      <c r="K579" s="164"/>
      <c r="L579" s="164"/>
      <c r="M579" s="165">
        <f t="shared" si="22"/>
        <v>1</v>
      </c>
      <c r="N579" s="164">
        <f t="shared" si="23"/>
        <v>2</v>
      </c>
      <c r="O579" s="164">
        <f t="shared" si="24"/>
        <v>6</v>
      </c>
      <c r="P579" s="164"/>
      <c r="Q579" s="164"/>
      <c r="R579" s="164"/>
    </row>
    <row r="580" spans="3:18">
      <c r="C580" s="164">
        <v>1</v>
      </c>
      <c r="D580" s="164">
        <v>8</v>
      </c>
      <c r="E580" s="164"/>
      <c r="F580" s="164">
        <v>5</v>
      </c>
      <c r="G580" s="164">
        <v>8</v>
      </c>
      <c r="H580" s="164">
        <v>5</v>
      </c>
      <c r="I580" s="164">
        <v>8</v>
      </c>
      <c r="J580" s="164">
        <v>10</v>
      </c>
      <c r="K580" s="164"/>
      <c r="L580" s="164"/>
      <c r="M580" s="165">
        <f t="shared" si="22"/>
        <v>1</v>
      </c>
      <c r="N580" s="164">
        <f t="shared" si="23"/>
        <v>2</v>
      </c>
      <c r="O580" s="164">
        <f t="shared" si="24"/>
        <v>6</v>
      </c>
      <c r="P580" s="164"/>
      <c r="Q580" s="164"/>
      <c r="R580" s="164"/>
    </row>
    <row r="581" spans="3:18">
      <c r="C581" s="164">
        <v>1</v>
      </c>
      <c r="D581" s="164">
        <v>8</v>
      </c>
      <c r="E581" s="164"/>
      <c r="F581" s="164">
        <v>5</v>
      </c>
      <c r="G581" s="164">
        <v>8</v>
      </c>
      <c r="H581" s="164">
        <v>5</v>
      </c>
      <c r="I581" s="164">
        <v>10</v>
      </c>
      <c r="J581" s="164">
        <v>7</v>
      </c>
      <c r="K581" s="164"/>
      <c r="L581" s="164"/>
      <c r="M581" s="165">
        <f t="shared" si="22"/>
        <v>1</v>
      </c>
      <c r="N581" s="164">
        <f t="shared" si="23"/>
        <v>2</v>
      </c>
      <c r="O581" s="164">
        <f t="shared" si="24"/>
        <v>6</v>
      </c>
      <c r="P581" s="164"/>
      <c r="Q581" s="164"/>
      <c r="R581" s="164"/>
    </row>
    <row r="582" spans="3:18">
      <c r="C582" s="164">
        <v>1</v>
      </c>
      <c r="D582" s="164">
        <v>8</v>
      </c>
      <c r="E582" s="164"/>
      <c r="F582" s="164">
        <v>5</v>
      </c>
      <c r="G582" s="164">
        <v>8</v>
      </c>
      <c r="H582" s="164">
        <v>5</v>
      </c>
      <c r="I582" s="164">
        <v>10</v>
      </c>
      <c r="J582" s="164">
        <v>10</v>
      </c>
      <c r="K582" s="164"/>
      <c r="L582" s="164"/>
      <c r="M582" s="165">
        <f t="shared" si="22"/>
        <v>1</v>
      </c>
      <c r="N582" s="164">
        <f t="shared" si="23"/>
        <v>2</v>
      </c>
      <c r="O582" s="164">
        <f t="shared" si="24"/>
        <v>7</v>
      </c>
      <c r="P582" s="164"/>
      <c r="Q582" s="164"/>
      <c r="R582" s="164"/>
    </row>
    <row r="583" spans="3:18">
      <c r="C583" s="164">
        <v>1</v>
      </c>
      <c r="D583" s="164">
        <v>8</v>
      </c>
      <c r="E583" s="164"/>
      <c r="F583" s="164">
        <v>7</v>
      </c>
      <c r="G583" s="164">
        <v>8</v>
      </c>
      <c r="H583" s="164">
        <v>10</v>
      </c>
      <c r="I583" s="164">
        <v>4</v>
      </c>
      <c r="J583" s="164">
        <v>7</v>
      </c>
      <c r="K583" s="164"/>
      <c r="L583" s="164"/>
      <c r="M583" s="165">
        <f t="shared" si="22"/>
        <v>1</v>
      </c>
      <c r="N583" s="164">
        <f t="shared" si="23"/>
        <v>2</v>
      </c>
      <c r="O583" s="164">
        <f t="shared" si="24"/>
        <v>6</v>
      </c>
      <c r="P583" s="164"/>
      <c r="Q583" s="164"/>
      <c r="R583" s="164"/>
    </row>
    <row r="584" spans="3:18">
      <c r="C584" s="164">
        <v>1</v>
      </c>
      <c r="D584" s="164">
        <v>8</v>
      </c>
      <c r="E584" s="164"/>
      <c r="F584" s="164">
        <v>7</v>
      </c>
      <c r="G584" s="164">
        <v>8</v>
      </c>
      <c r="H584" s="164">
        <v>10</v>
      </c>
      <c r="I584" s="164">
        <v>4</v>
      </c>
      <c r="J584" s="164">
        <v>10</v>
      </c>
      <c r="K584" s="164"/>
      <c r="L584" s="164"/>
      <c r="M584" s="165">
        <f t="shared" si="22"/>
        <v>1</v>
      </c>
      <c r="N584" s="164">
        <f t="shared" si="23"/>
        <v>2</v>
      </c>
      <c r="O584" s="164">
        <f t="shared" si="24"/>
        <v>7</v>
      </c>
      <c r="P584" s="164"/>
      <c r="Q584" s="164"/>
      <c r="R584" s="164"/>
    </row>
    <row r="585" spans="3:18">
      <c r="C585" s="164">
        <v>1</v>
      </c>
      <c r="D585" s="164">
        <v>8</v>
      </c>
      <c r="E585" s="164"/>
      <c r="F585" s="164">
        <v>7</v>
      </c>
      <c r="G585" s="164">
        <v>8</v>
      </c>
      <c r="H585" s="164">
        <v>10</v>
      </c>
      <c r="I585" s="164">
        <v>6</v>
      </c>
      <c r="J585" s="164">
        <v>7</v>
      </c>
      <c r="K585" s="164"/>
      <c r="L585" s="164"/>
      <c r="M585" s="165">
        <f t="shared" si="22"/>
        <v>1</v>
      </c>
      <c r="N585" s="164">
        <f t="shared" si="23"/>
        <v>2</v>
      </c>
      <c r="O585" s="164">
        <f t="shared" si="24"/>
        <v>7</v>
      </c>
      <c r="P585" s="164"/>
      <c r="Q585" s="164"/>
      <c r="R585" s="164"/>
    </row>
    <row r="586" spans="3:18">
      <c r="C586" s="164">
        <v>1</v>
      </c>
      <c r="D586" s="164">
        <v>8</v>
      </c>
      <c r="E586" s="164"/>
      <c r="F586" s="164">
        <v>7</v>
      </c>
      <c r="G586" s="164">
        <v>8</v>
      </c>
      <c r="H586" s="164">
        <v>10</v>
      </c>
      <c r="I586" s="164">
        <v>6</v>
      </c>
      <c r="J586" s="164">
        <v>10</v>
      </c>
      <c r="K586" s="164"/>
      <c r="L586" s="164"/>
      <c r="M586" s="165">
        <f t="shared" si="22"/>
        <v>1</v>
      </c>
      <c r="N586" s="164">
        <f t="shared" si="23"/>
        <v>2</v>
      </c>
      <c r="O586" s="164">
        <f t="shared" si="24"/>
        <v>7</v>
      </c>
      <c r="P586" s="164"/>
      <c r="Q586" s="164"/>
      <c r="R586" s="164"/>
    </row>
    <row r="587" spans="3:18">
      <c r="C587" s="164">
        <v>1</v>
      </c>
      <c r="D587" s="164">
        <v>8</v>
      </c>
      <c r="E587" s="164"/>
      <c r="F587" s="164">
        <v>7</v>
      </c>
      <c r="G587" s="164">
        <v>8</v>
      </c>
      <c r="H587" s="164">
        <v>10</v>
      </c>
      <c r="I587" s="164">
        <v>8</v>
      </c>
      <c r="J587" s="164">
        <v>7</v>
      </c>
      <c r="K587" s="164"/>
      <c r="L587" s="164"/>
      <c r="M587" s="165">
        <f t="shared" si="22"/>
        <v>1</v>
      </c>
      <c r="N587" s="164">
        <f t="shared" si="23"/>
        <v>2</v>
      </c>
      <c r="O587" s="164">
        <f t="shared" si="24"/>
        <v>7</v>
      </c>
      <c r="P587" s="164"/>
      <c r="Q587" s="164"/>
      <c r="R587" s="164"/>
    </row>
    <row r="588" spans="3:18">
      <c r="C588" s="164">
        <v>1</v>
      </c>
      <c r="D588" s="164">
        <v>8</v>
      </c>
      <c r="E588" s="164"/>
      <c r="F588" s="164">
        <v>7</v>
      </c>
      <c r="G588" s="164">
        <v>8</v>
      </c>
      <c r="H588" s="164">
        <v>10</v>
      </c>
      <c r="I588" s="164">
        <v>8</v>
      </c>
      <c r="J588" s="164">
        <v>10</v>
      </c>
      <c r="K588" s="164"/>
      <c r="L588" s="164"/>
      <c r="M588" s="165">
        <f t="shared" si="22"/>
        <v>1</v>
      </c>
      <c r="N588" s="164">
        <f t="shared" si="23"/>
        <v>2</v>
      </c>
      <c r="O588" s="164">
        <f t="shared" si="24"/>
        <v>7</v>
      </c>
      <c r="P588" s="164"/>
      <c r="Q588" s="164"/>
      <c r="R588" s="164"/>
    </row>
    <row r="589" spans="3:18">
      <c r="C589" s="164">
        <v>1</v>
      </c>
      <c r="D589" s="164">
        <v>8</v>
      </c>
      <c r="E589" s="164"/>
      <c r="F589" s="164">
        <v>7</v>
      </c>
      <c r="G589" s="164">
        <v>8</v>
      </c>
      <c r="H589" s="164">
        <v>10</v>
      </c>
      <c r="I589" s="164">
        <v>10</v>
      </c>
      <c r="J589" s="164">
        <v>7</v>
      </c>
      <c r="K589" s="164"/>
      <c r="L589" s="164"/>
      <c r="M589" s="165">
        <f t="shared" si="22"/>
        <v>1</v>
      </c>
      <c r="N589" s="164">
        <f t="shared" si="23"/>
        <v>2</v>
      </c>
      <c r="O589" s="164">
        <f t="shared" si="24"/>
        <v>7</v>
      </c>
      <c r="P589" s="164"/>
      <c r="Q589" s="164"/>
      <c r="R589" s="164"/>
    </row>
    <row r="590" spans="3:18">
      <c r="C590" s="164">
        <v>1</v>
      </c>
      <c r="D590" s="164">
        <v>8</v>
      </c>
      <c r="E590" s="164"/>
      <c r="F590" s="164">
        <v>7</v>
      </c>
      <c r="G590" s="164">
        <v>8</v>
      </c>
      <c r="H590" s="164">
        <v>10</v>
      </c>
      <c r="I590" s="164">
        <v>10</v>
      </c>
      <c r="J590" s="164">
        <v>10</v>
      </c>
      <c r="K590" s="164"/>
      <c r="L590" s="164"/>
      <c r="M590" s="165">
        <f t="shared" si="22"/>
        <v>1</v>
      </c>
      <c r="N590" s="164">
        <f t="shared" si="23"/>
        <v>2</v>
      </c>
      <c r="O590" s="164">
        <f t="shared" si="24"/>
        <v>8</v>
      </c>
      <c r="P590" s="164"/>
      <c r="Q590" s="164"/>
      <c r="R590" s="164"/>
    </row>
    <row r="591" spans="3:18">
      <c r="C591" s="164">
        <v>1</v>
      </c>
      <c r="D591" s="164">
        <v>8</v>
      </c>
      <c r="E591" s="164"/>
      <c r="F591" s="164">
        <v>5</v>
      </c>
      <c r="G591" s="164">
        <v>8</v>
      </c>
      <c r="H591" s="164">
        <v>5</v>
      </c>
      <c r="I591" s="164">
        <v>4</v>
      </c>
      <c r="J591" s="164">
        <v>7</v>
      </c>
      <c r="K591" s="164"/>
      <c r="L591" s="164"/>
      <c r="M591" s="165">
        <f t="shared" si="22"/>
        <v>1</v>
      </c>
      <c r="N591" s="164">
        <f t="shared" si="23"/>
        <v>2</v>
      </c>
      <c r="O591" s="164">
        <f t="shared" si="24"/>
        <v>5</v>
      </c>
      <c r="P591" s="164"/>
      <c r="Q591" s="164"/>
      <c r="R591" s="164"/>
    </row>
    <row r="592" spans="3:18">
      <c r="C592" s="164">
        <v>1</v>
      </c>
      <c r="D592" s="164">
        <v>8</v>
      </c>
      <c r="E592" s="164"/>
      <c r="F592" s="164">
        <v>5</v>
      </c>
      <c r="G592" s="164">
        <v>8</v>
      </c>
      <c r="H592" s="164">
        <v>5</v>
      </c>
      <c r="I592" s="164">
        <v>4</v>
      </c>
      <c r="J592" s="164">
        <v>10</v>
      </c>
      <c r="K592" s="164"/>
      <c r="L592" s="164"/>
      <c r="M592" s="165">
        <f t="shared" si="22"/>
        <v>1</v>
      </c>
      <c r="N592" s="164">
        <f t="shared" si="23"/>
        <v>2</v>
      </c>
      <c r="O592" s="164">
        <f t="shared" si="24"/>
        <v>6</v>
      </c>
      <c r="P592" s="164"/>
      <c r="Q592" s="164"/>
      <c r="R592" s="164"/>
    </row>
    <row r="593" spans="3:18">
      <c r="C593" s="164">
        <v>1</v>
      </c>
      <c r="D593" s="164">
        <v>8</v>
      </c>
      <c r="E593" s="164"/>
      <c r="F593" s="164">
        <v>5</v>
      </c>
      <c r="G593" s="164">
        <v>8</v>
      </c>
      <c r="H593" s="164">
        <v>5</v>
      </c>
      <c r="I593" s="164">
        <v>6</v>
      </c>
      <c r="J593" s="164">
        <v>7</v>
      </c>
      <c r="K593" s="164"/>
      <c r="L593" s="164"/>
      <c r="M593" s="165">
        <f t="shared" si="22"/>
        <v>1</v>
      </c>
      <c r="N593" s="164">
        <f t="shared" si="23"/>
        <v>2</v>
      </c>
      <c r="O593" s="164">
        <f t="shared" si="24"/>
        <v>6</v>
      </c>
      <c r="P593" s="164"/>
      <c r="Q593" s="164"/>
      <c r="R593" s="164"/>
    </row>
    <row r="594" spans="3:18">
      <c r="C594" s="164">
        <v>1</v>
      </c>
      <c r="D594" s="164">
        <v>8</v>
      </c>
      <c r="E594" s="164"/>
      <c r="F594" s="164">
        <v>5</v>
      </c>
      <c r="G594" s="164">
        <v>8</v>
      </c>
      <c r="H594" s="164">
        <v>5</v>
      </c>
      <c r="I594" s="164">
        <v>6</v>
      </c>
      <c r="J594" s="164">
        <v>10</v>
      </c>
      <c r="K594" s="164"/>
      <c r="L594" s="164"/>
      <c r="M594" s="165">
        <f t="shared" si="22"/>
        <v>1</v>
      </c>
      <c r="N594" s="164">
        <f t="shared" si="23"/>
        <v>2</v>
      </c>
      <c r="O594" s="164">
        <f t="shared" si="24"/>
        <v>6</v>
      </c>
      <c r="P594" s="164"/>
      <c r="Q594" s="164"/>
      <c r="R594" s="164"/>
    </row>
    <row r="595" spans="3:18">
      <c r="C595" s="164">
        <v>1</v>
      </c>
      <c r="D595" s="164">
        <v>8</v>
      </c>
      <c r="E595" s="164"/>
      <c r="F595" s="164">
        <v>5</v>
      </c>
      <c r="G595" s="164">
        <v>8</v>
      </c>
      <c r="H595" s="164">
        <v>5</v>
      </c>
      <c r="I595" s="164">
        <v>8</v>
      </c>
      <c r="J595" s="164">
        <v>7</v>
      </c>
      <c r="K595" s="164"/>
      <c r="L595" s="164"/>
      <c r="M595" s="165">
        <f t="shared" si="22"/>
        <v>1</v>
      </c>
      <c r="N595" s="164">
        <f t="shared" si="23"/>
        <v>2</v>
      </c>
      <c r="O595" s="164">
        <f t="shared" si="24"/>
        <v>6</v>
      </c>
      <c r="P595" s="164"/>
      <c r="Q595" s="164"/>
      <c r="R595" s="164"/>
    </row>
    <row r="596" spans="3:18">
      <c r="C596" s="164">
        <v>1</v>
      </c>
      <c r="D596" s="164">
        <v>8</v>
      </c>
      <c r="E596" s="164"/>
      <c r="F596" s="164">
        <v>5</v>
      </c>
      <c r="G596" s="164">
        <v>8</v>
      </c>
      <c r="H596" s="164">
        <v>5</v>
      </c>
      <c r="I596" s="164">
        <v>8</v>
      </c>
      <c r="J596" s="164">
        <v>10</v>
      </c>
      <c r="K596" s="164"/>
      <c r="L596" s="164"/>
      <c r="M596" s="165">
        <f t="shared" si="22"/>
        <v>1</v>
      </c>
      <c r="N596" s="164">
        <f t="shared" si="23"/>
        <v>2</v>
      </c>
      <c r="O596" s="164">
        <f t="shared" si="24"/>
        <v>6</v>
      </c>
      <c r="P596" s="164"/>
      <c r="Q596" s="164"/>
      <c r="R596" s="164"/>
    </row>
    <row r="597" spans="3:18">
      <c r="C597" s="164">
        <v>1</v>
      </c>
      <c r="D597" s="164">
        <v>8</v>
      </c>
      <c r="E597" s="164"/>
      <c r="F597" s="164">
        <v>5</v>
      </c>
      <c r="G597" s="164">
        <v>8</v>
      </c>
      <c r="H597" s="164">
        <v>5</v>
      </c>
      <c r="I597" s="164">
        <v>10</v>
      </c>
      <c r="J597" s="164">
        <v>7</v>
      </c>
      <c r="K597" s="164"/>
      <c r="L597" s="164"/>
      <c r="M597" s="165">
        <f t="shared" si="22"/>
        <v>1</v>
      </c>
      <c r="N597" s="164">
        <f t="shared" si="23"/>
        <v>2</v>
      </c>
      <c r="O597" s="164">
        <f t="shared" si="24"/>
        <v>6</v>
      </c>
      <c r="P597" s="164"/>
      <c r="Q597" s="164"/>
      <c r="R597" s="164"/>
    </row>
    <row r="598" spans="3:18">
      <c r="C598" s="164">
        <v>1</v>
      </c>
      <c r="D598" s="164">
        <v>8</v>
      </c>
      <c r="E598" s="164"/>
      <c r="F598" s="164">
        <v>5</v>
      </c>
      <c r="G598" s="164">
        <v>8</v>
      </c>
      <c r="H598" s="164">
        <v>5</v>
      </c>
      <c r="I598" s="164">
        <v>10</v>
      </c>
      <c r="J598" s="164">
        <v>10</v>
      </c>
      <c r="K598" s="164"/>
      <c r="L598" s="164"/>
      <c r="M598" s="165">
        <f t="shared" si="22"/>
        <v>1</v>
      </c>
      <c r="N598" s="164">
        <f t="shared" si="23"/>
        <v>2</v>
      </c>
      <c r="O598" s="164">
        <f t="shared" si="24"/>
        <v>7</v>
      </c>
      <c r="P598" s="164"/>
      <c r="Q598" s="164"/>
      <c r="R598" s="164"/>
    </row>
    <row r="599" spans="3:18">
      <c r="C599" s="164">
        <v>1</v>
      </c>
      <c r="D599" s="164">
        <v>8</v>
      </c>
      <c r="E599" s="164"/>
      <c r="F599" s="164">
        <v>7</v>
      </c>
      <c r="G599" s="164">
        <v>8</v>
      </c>
      <c r="H599" s="164">
        <v>10</v>
      </c>
      <c r="I599" s="164">
        <v>4</v>
      </c>
      <c r="J599" s="164">
        <v>7</v>
      </c>
      <c r="K599" s="164"/>
      <c r="L599" s="164"/>
      <c r="M599" s="165">
        <f t="shared" si="22"/>
        <v>1</v>
      </c>
      <c r="N599" s="164">
        <f t="shared" si="23"/>
        <v>2</v>
      </c>
      <c r="O599" s="164">
        <f t="shared" si="24"/>
        <v>6</v>
      </c>
      <c r="P599" s="164"/>
      <c r="Q599" s="164"/>
      <c r="R599" s="164"/>
    </row>
    <row r="600" spans="3:18">
      <c r="C600" s="164">
        <v>1</v>
      </c>
      <c r="D600" s="164">
        <v>8</v>
      </c>
      <c r="E600" s="164"/>
      <c r="F600" s="164">
        <v>7</v>
      </c>
      <c r="G600" s="164">
        <v>8</v>
      </c>
      <c r="H600" s="164">
        <v>10</v>
      </c>
      <c r="I600" s="164">
        <v>4</v>
      </c>
      <c r="J600" s="164">
        <v>10</v>
      </c>
      <c r="K600" s="164"/>
      <c r="L600" s="164"/>
      <c r="M600" s="165">
        <f t="shared" si="22"/>
        <v>1</v>
      </c>
      <c r="N600" s="164">
        <f t="shared" si="23"/>
        <v>2</v>
      </c>
      <c r="O600" s="164">
        <f t="shared" si="24"/>
        <v>7</v>
      </c>
      <c r="P600" s="164"/>
      <c r="Q600" s="164"/>
      <c r="R600" s="164"/>
    </row>
    <row r="601" spans="3:18">
      <c r="C601" s="164">
        <v>1</v>
      </c>
      <c r="D601" s="164">
        <v>8</v>
      </c>
      <c r="E601" s="164"/>
      <c r="F601" s="164">
        <v>7</v>
      </c>
      <c r="G601" s="164">
        <v>8</v>
      </c>
      <c r="H601" s="164">
        <v>10</v>
      </c>
      <c r="I601" s="164">
        <v>6</v>
      </c>
      <c r="J601" s="164">
        <v>7</v>
      </c>
      <c r="K601" s="164"/>
      <c r="L601" s="164"/>
      <c r="M601" s="165">
        <f t="shared" si="22"/>
        <v>1</v>
      </c>
      <c r="N601" s="164">
        <f t="shared" si="23"/>
        <v>2</v>
      </c>
      <c r="O601" s="164">
        <f t="shared" si="24"/>
        <v>7</v>
      </c>
      <c r="P601" s="164"/>
      <c r="Q601" s="164"/>
      <c r="R601" s="164"/>
    </row>
    <row r="602" spans="3:18">
      <c r="C602" s="164">
        <v>1</v>
      </c>
      <c r="D602" s="164">
        <v>8</v>
      </c>
      <c r="E602" s="164"/>
      <c r="F602" s="164">
        <v>7</v>
      </c>
      <c r="G602" s="164">
        <v>8</v>
      </c>
      <c r="H602" s="164">
        <v>10</v>
      </c>
      <c r="I602" s="164">
        <v>6</v>
      </c>
      <c r="J602" s="164">
        <v>10</v>
      </c>
      <c r="K602" s="164"/>
      <c r="L602" s="164"/>
      <c r="M602" s="165">
        <f t="shared" si="22"/>
        <v>1</v>
      </c>
      <c r="N602" s="164">
        <f t="shared" si="23"/>
        <v>2</v>
      </c>
      <c r="O602" s="164">
        <f t="shared" si="24"/>
        <v>7</v>
      </c>
      <c r="P602" s="164"/>
      <c r="Q602" s="164"/>
      <c r="R602" s="164"/>
    </row>
    <row r="603" spans="3:18">
      <c r="C603" s="164">
        <v>1</v>
      </c>
      <c r="D603" s="164">
        <v>8</v>
      </c>
      <c r="E603" s="164"/>
      <c r="F603" s="164">
        <v>7</v>
      </c>
      <c r="G603" s="164">
        <v>8</v>
      </c>
      <c r="H603" s="164">
        <v>10</v>
      </c>
      <c r="I603" s="164">
        <v>8</v>
      </c>
      <c r="J603" s="164">
        <v>7</v>
      </c>
      <c r="K603" s="164"/>
      <c r="L603" s="164"/>
      <c r="M603" s="165">
        <f t="shared" si="22"/>
        <v>1</v>
      </c>
      <c r="N603" s="164">
        <f t="shared" si="23"/>
        <v>2</v>
      </c>
      <c r="O603" s="164">
        <f t="shared" si="24"/>
        <v>7</v>
      </c>
      <c r="P603" s="164"/>
      <c r="Q603" s="164"/>
      <c r="R603" s="164"/>
    </row>
    <row r="604" spans="3:18">
      <c r="C604" s="164">
        <v>1</v>
      </c>
      <c r="D604" s="164">
        <v>8</v>
      </c>
      <c r="E604" s="164"/>
      <c r="F604" s="164">
        <v>7</v>
      </c>
      <c r="G604" s="164">
        <v>8</v>
      </c>
      <c r="H604" s="164">
        <v>10</v>
      </c>
      <c r="I604" s="164">
        <v>8</v>
      </c>
      <c r="J604" s="164">
        <v>10</v>
      </c>
      <c r="K604" s="164"/>
      <c r="L604" s="164"/>
      <c r="M604" s="165">
        <f t="shared" si="22"/>
        <v>1</v>
      </c>
      <c r="N604" s="164">
        <f t="shared" si="23"/>
        <v>2</v>
      </c>
      <c r="O604" s="164">
        <f t="shared" si="24"/>
        <v>7</v>
      </c>
      <c r="P604" s="164"/>
      <c r="Q604" s="164"/>
      <c r="R604" s="164"/>
    </row>
    <row r="605" spans="3:18">
      <c r="C605" s="164">
        <v>1</v>
      </c>
      <c r="D605" s="164">
        <v>8</v>
      </c>
      <c r="E605" s="164"/>
      <c r="F605" s="164">
        <v>7</v>
      </c>
      <c r="G605" s="164">
        <v>8</v>
      </c>
      <c r="H605" s="164">
        <v>10</v>
      </c>
      <c r="I605" s="164">
        <v>10</v>
      </c>
      <c r="J605" s="164">
        <v>7</v>
      </c>
      <c r="K605" s="164"/>
      <c r="L605" s="164"/>
      <c r="M605" s="165">
        <f t="shared" si="22"/>
        <v>1</v>
      </c>
      <c r="N605" s="164">
        <f t="shared" si="23"/>
        <v>2</v>
      </c>
      <c r="O605" s="164">
        <f t="shared" si="24"/>
        <v>7</v>
      </c>
      <c r="P605" s="164"/>
      <c r="Q605" s="164"/>
      <c r="R605" s="164"/>
    </row>
    <row r="606" spans="3:18">
      <c r="C606" s="164">
        <v>1</v>
      </c>
      <c r="D606" s="164">
        <v>8</v>
      </c>
      <c r="E606" s="164"/>
      <c r="F606" s="164">
        <v>7</v>
      </c>
      <c r="G606" s="164">
        <v>8</v>
      </c>
      <c r="H606" s="164">
        <v>10</v>
      </c>
      <c r="I606" s="164">
        <v>10</v>
      </c>
      <c r="J606" s="164">
        <v>10</v>
      </c>
      <c r="K606" s="164"/>
      <c r="L606" s="164"/>
      <c r="M606" s="165">
        <f t="shared" si="22"/>
        <v>1</v>
      </c>
      <c r="N606" s="164">
        <f t="shared" si="23"/>
        <v>2</v>
      </c>
      <c r="O606" s="164">
        <f t="shared" si="24"/>
        <v>8</v>
      </c>
      <c r="P606" s="164"/>
      <c r="Q606" s="164"/>
      <c r="R606" s="164"/>
    </row>
    <row r="607" spans="3:18">
      <c r="C607" s="164">
        <v>1</v>
      </c>
      <c r="D607" s="164">
        <v>8</v>
      </c>
      <c r="E607" s="164"/>
      <c r="F607" s="164">
        <v>5</v>
      </c>
      <c r="G607" s="164">
        <v>8</v>
      </c>
      <c r="H607" s="164">
        <v>5</v>
      </c>
      <c r="I607" s="164">
        <v>4</v>
      </c>
      <c r="J607" s="164">
        <v>7</v>
      </c>
      <c r="K607" s="164"/>
      <c r="L607" s="164"/>
      <c r="M607" s="165">
        <f t="shared" ref="M607:M670" si="25">MIN(C607:L607)</f>
        <v>1</v>
      </c>
      <c r="N607" s="164">
        <f t="shared" si="23"/>
        <v>2</v>
      </c>
      <c r="O607" s="164">
        <f t="shared" si="24"/>
        <v>5</v>
      </c>
      <c r="P607" s="164"/>
      <c r="Q607" s="164"/>
      <c r="R607" s="164"/>
    </row>
    <row r="608" spans="3:18">
      <c r="C608" s="164">
        <v>1</v>
      </c>
      <c r="D608" s="164">
        <v>8</v>
      </c>
      <c r="E608" s="164"/>
      <c r="F608" s="164">
        <v>5</v>
      </c>
      <c r="G608" s="164">
        <v>8</v>
      </c>
      <c r="H608" s="164">
        <v>5</v>
      </c>
      <c r="I608" s="164">
        <v>4</v>
      </c>
      <c r="J608" s="164">
        <v>10</v>
      </c>
      <c r="K608" s="164"/>
      <c r="L608" s="164"/>
      <c r="M608" s="165">
        <f t="shared" si="25"/>
        <v>1</v>
      </c>
      <c r="N608" s="164">
        <f t="shared" ref="N608:N671" si="26">IF(SMALL(C608:J608,2)&gt;M608,M608+1,M608)</f>
        <v>2</v>
      </c>
      <c r="O608" s="164">
        <f t="shared" ref="O608:O671" si="27">ROUND(AVERAGE(C608:J608),0)</f>
        <v>6</v>
      </c>
      <c r="P608" s="164"/>
      <c r="Q608" s="164"/>
      <c r="R608" s="164"/>
    </row>
    <row r="609" spans="3:18">
      <c r="C609" s="164">
        <v>1</v>
      </c>
      <c r="D609" s="164">
        <v>8</v>
      </c>
      <c r="E609" s="164"/>
      <c r="F609" s="164">
        <v>5</v>
      </c>
      <c r="G609" s="164">
        <v>8</v>
      </c>
      <c r="H609" s="164">
        <v>5</v>
      </c>
      <c r="I609" s="164">
        <v>6</v>
      </c>
      <c r="J609" s="164">
        <v>7</v>
      </c>
      <c r="K609" s="164"/>
      <c r="L609" s="164"/>
      <c r="M609" s="165">
        <f t="shared" si="25"/>
        <v>1</v>
      </c>
      <c r="N609" s="164">
        <f t="shared" si="26"/>
        <v>2</v>
      </c>
      <c r="O609" s="164">
        <f t="shared" si="27"/>
        <v>6</v>
      </c>
      <c r="P609" s="164"/>
      <c r="Q609" s="164"/>
      <c r="R609" s="164"/>
    </row>
    <row r="610" spans="3:18">
      <c r="C610" s="164">
        <v>1</v>
      </c>
      <c r="D610" s="164">
        <v>8</v>
      </c>
      <c r="E610" s="164"/>
      <c r="F610" s="164">
        <v>5</v>
      </c>
      <c r="G610" s="164">
        <v>8</v>
      </c>
      <c r="H610" s="164">
        <v>5</v>
      </c>
      <c r="I610" s="164">
        <v>6</v>
      </c>
      <c r="J610" s="164">
        <v>10</v>
      </c>
      <c r="K610" s="164"/>
      <c r="L610" s="164"/>
      <c r="M610" s="165">
        <f t="shared" si="25"/>
        <v>1</v>
      </c>
      <c r="N610" s="164">
        <f t="shared" si="26"/>
        <v>2</v>
      </c>
      <c r="O610" s="164">
        <f t="shared" si="27"/>
        <v>6</v>
      </c>
      <c r="P610" s="164"/>
      <c r="Q610" s="164"/>
      <c r="R610" s="164"/>
    </row>
    <row r="611" spans="3:18">
      <c r="C611" s="164">
        <v>1</v>
      </c>
      <c r="D611" s="164">
        <v>8</v>
      </c>
      <c r="E611" s="164"/>
      <c r="F611" s="164">
        <v>5</v>
      </c>
      <c r="G611" s="164">
        <v>8</v>
      </c>
      <c r="H611" s="164">
        <v>5</v>
      </c>
      <c r="I611" s="164">
        <v>8</v>
      </c>
      <c r="J611" s="164">
        <v>7</v>
      </c>
      <c r="K611" s="164"/>
      <c r="L611" s="164"/>
      <c r="M611" s="165">
        <f t="shared" si="25"/>
        <v>1</v>
      </c>
      <c r="N611" s="164">
        <f t="shared" si="26"/>
        <v>2</v>
      </c>
      <c r="O611" s="164">
        <f t="shared" si="27"/>
        <v>6</v>
      </c>
      <c r="P611" s="164"/>
      <c r="Q611" s="164"/>
      <c r="R611" s="164"/>
    </row>
    <row r="612" spans="3:18">
      <c r="C612" s="164">
        <v>1</v>
      </c>
      <c r="D612" s="164">
        <v>8</v>
      </c>
      <c r="E612" s="164"/>
      <c r="F612" s="164">
        <v>5</v>
      </c>
      <c r="G612" s="164">
        <v>8</v>
      </c>
      <c r="H612" s="164">
        <v>5</v>
      </c>
      <c r="I612" s="164">
        <v>8</v>
      </c>
      <c r="J612" s="164">
        <v>10</v>
      </c>
      <c r="K612" s="164"/>
      <c r="L612" s="164"/>
      <c r="M612" s="165">
        <f t="shared" si="25"/>
        <v>1</v>
      </c>
      <c r="N612" s="164">
        <f t="shared" si="26"/>
        <v>2</v>
      </c>
      <c r="O612" s="164">
        <f t="shared" si="27"/>
        <v>6</v>
      </c>
      <c r="P612" s="164"/>
      <c r="Q612" s="164"/>
      <c r="R612" s="164"/>
    </row>
    <row r="613" spans="3:18">
      <c r="C613" s="164">
        <v>1</v>
      </c>
      <c r="D613" s="164">
        <v>8</v>
      </c>
      <c r="E613" s="164"/>
      <c r="F613" s="164">
        <v>5</v>
      </c>
      <c r="G613" s="164">
        <v>8</v>
      </c>
      <c r="H613" s="164">
        <v>5</v>
      </c>
      <c r="I613" s="164">
        <v>10</v>
      </c>
      <c r="J613" s="164">
        <v>7</v>
      </c>
      <c r="K613" s="164"/>
      <c r="L613" s="164"/>
      <c r="M613" s="165">
        <f t="shared" si="25"/>
        <v>1</v>
      </c>
      <c r="N613" s="164">
        <f t="shared" si="26"/>
        <v>2</v>
      </c>
      <c r="O613" s="164">
        <f t="shared" si="27"/>
        <v>6</v>
      </c>
      <c r="P613" s="164"/>
      <c r="Q613" s="164"/>
      <c r="R613" s="164"/>
    </row>
    <row r="614" spans="3:18">
      <c r="C614" s="164">
        <v>1</v>
      </c>
      <c r="D614" s="164">
        <v>8</v>
      </c>
      <c r="E614" s="164"/>
      <c r="F614" s="164">
        <v>5</v>
      </c>
      <c r="G614" s="164">
        <v>8</v>
      </c>
      <c r="H614" s="164">
        <v>5</v>
      </c>
      <c r="I614" s="164">
        <v>10</v>
      </c>
      <c r="J614" s="164">
        <v>10</v>
      </c>
      <c r="K614" s="164"/>
      <c r="L614" s="164"/>
      <c r="M614" s="165">
        <f t="shared" si="25"/>
        <v>1</v>
      </c>
      <c r="N614" s="164">
        <f t="shared" si="26"/>
        <v>2</v>
      </c>
      <c r="O614" s="164">
        <f t="shared" si="27"/>
        <v>7</v>
      </c>
      <c r="P614" s="164"/>
      <c r="Q614" s="164"/>
      <c r="R614" s="164"/>
    </row>
    <row r="615" spans="3:18">
      <c r="C615" s="164">
        <v>1</v>
      </c>
      <c r="D615" s="164">
        <v>8</v>
      </c>
      <c r="E615" s="164"/>
      <c r="F615" s="164">
        <v>7</v>
      </c>
      <c r="G615" s="164">
        <v>8</v>
      </c>
      <c r="H615" s="164">
        <v>10</v>
      </c>
      <c r="I615" s="164">
        <v>4</v>
      </c>
      <c r="J615" s="164">
        <v>7</v>
      </c>
      <c r="K615" s="164"/>
      <c r="L615" s="164"/>
      <c r="M615" s="165">
        <f t="shared" si="25"/>
        <v>1</v>
      </c>
      <c r="N615" s="164">
        <f t="shared" si="26"/>
        <v>2</v>
      </c>
      <c r="O615" s="164">
        <f t="shared" si="27"/>
        <v>6</v>
      </c>
      <c r="P615" s="164"/>
      <c r="Q615" s="164"/>
      <c r="R615" s="164"/>
    </row>
    <row r="616" spans="3:18">
      <c r="C616" s="164">
        <v>1</v>
      </c>
      <c r="D616" s="164">
        <v>8</v>
      </c>
      <c r="E616" s="164"/>
      <c r="F616" s="164">
        <v>7</v>
      </c>
      <c r="G616" s="164">
        <v>8</v>
      </c>
      <c r="H616" s="164">
        <v>10</v>
      </c>
      <c r="I616" s="164">
        <v>4</v>
      </c>
      <c r="J616" s="164">
        <v>10</v>
      </c>
      <c r="K616" s="164"/>
      <c r="L616" s="164"/>
      <c r="M616" s="165">
        <f t="shared" si="25"/>
        <v>1</v>
      </c>
      <c r="N616" s="164">
        <f t="shared" si="26"/>
        <v>2</v>
      </c>
      <c r="O616" s="164">
        <f t="shared" si="27"/>
        <v>7</v>
      </c>
      <c r="P616" s="164"/>
      <c r="Q616" s="164"/>
      <c r="R616" s="164"/>
    </row>
    <row r="617" spans="3:18">
      <c r="C617" s="164">
        <v>1</v>
      </c>
      <c r="D617" s="164">
        <v>8</v>
      </c>
      <c r="E617" s="164"/>
      <c r="F617" s="164">
        <v>7</v>
      </c>
      <c r="G617" s="164">
        <v>8</v>
      </c>
      <c r="H617" s="164">
        <v>10</v>
      </c>
      <c r="I617" s="164">
        <v>6</v>
      </c>
      <c r="J617" s="164">
        <v>7</v>
      </c>
      <c r="K617" s="164"/>
      <c r="L617" s="164"/>
      <c r="M617" s="165">
        <f t="shared" si="25"/>
        <v>1</v>
      </c>
      <c r="N617" s="164">
        <f t="shared" si="26"/>
        <v>2</v>
      </c>
      <c r="O617" s="164">
        <f t="shared" si="27"/>
        <v>7</v>
      </c>
      <c r="P617" s="164"/>
      <c r="Q617" s="164"/>
      <c r="R617" s="164"/>
    </row>
    <row r="618" spans="3:18">
      <c r="C618" s="164">
        <v>1</v>
      </c>
      <c r="D618" s="164">
        <v>8</v>
      </c>
      <c r="E618" s="164"/>
      <c r="F618" s="164">
        <v>7</v>
      </c>
      <c r="G618" s="164">
        <v>8</v>
      </c>
      <c r="H618" s="164">
        <v>10</v>
      </c>
      <c r="I618" s="164">
        <v>6</v>
      </c>
      <c r="J618" s="164">
        <v>10</v>
      </c>
      <c r="K618" s="164"/>
      <c r="L618" s="164"/>
      <c r="M618" s="165">
        <f t="shared" si="25"/>
        <v>1</v>
      </c>
      <c r="N618" s="164">
        <f t="shared" si="26"/>
        <v>2</v>
      </c>
      <c r="O618" s="164">
        <f t="shared" si="27"/>
        <v>7</v>
      </c>
      <c r="P618" s="164"/>
      <c r="Q618" s="164"/>
      <c r="R618" s="164"/>
    </row>
    <row r="619" spans="3:18">
      <c r="C619" s="164">
        <v>1</v>
      </c>
      <c r="D619" s="164">
        <v>8</v>
      </c>
      <c r="E619" s="164"/>
      <c r="F619" s="164">
        <v>7</v>
      </c>
      <c r="G619" s="164">
        <v>8</v>
      </c>
      <c r="H619" s="164">
        <v>10</v>
      </c>
      <c r="I619" s="164">
        <v>8</v>
      </c>
      <c r="J619" s="164">
        <v>7</v>
      </c>
      <c r="K619" s="164"/>
      <c r="L619" s="164"/>
      <c r="M619" s="165">
        <f t="shared" si="25"/>
        <v>1</v>
      </c>
      <c r="N619" s="164">
        <f t="shared" si="26"/>
        <v>2</v>
      </c>
      <c r="O619" s="164">
        <f t="shared" si="27"/>
        <v>7</v>
      </c>
      <c r="P619" s="164"/>
      <c r="Q619" s="164"/>
      <c r="R619" s="164"/>
    </row>
    <row r="620" spans="3:18">
      <c r="C620" s="164">
        <v>1</v>
      </c>
      <c r="D620" s="164">
        <v>8</v>
      </c>
      <c r="E620" s="164"/>
      <c r="F620" s="164">
        <v>7</v>
      </c>
      <c r="G620" s="164">
        <v>8</v>
      </c>
      <c r="H620" s="164">
        <v>10</v>
      </c>
      <c r="I620" s="164">
        <v>8</v>
      </c>
      <c r="J620" s="164">
        <v>10</v>
      </c>
      <c r="K620" s="164"/>
      <c r="L620" s="164"/>
      <c r="M620" s="165">
        <f t="shared" si="25"/>
        <v>1</v>
      </c>
      <c r="N620" s="164">
        <f t="shared" si="26"/>
        <v>2</v>
      </c>
      <c r="O620" s="164">
        <f t="shared" si="27"/>
        <v>7</v>
      </c>
      <c r="P620" s="164"/>
      <c r="Q620" s="164"/>
      <c r="R620" s="164"/>
    </row>
    <row r="621" spans="3:18">
      <c r="C621" s="164">
        <v>1</v>
      </c>
      <c r="D621" s="164">
        <v>8</v>
      </c>
      <c r="E621" s="164"/>
      <c r="F621" s="164">
        <v>7</v>
      </c>
      <c r="G621" s="164">
        <v>8</v>
      </c>
      <c r="H621" s="164">
        <v>10</v>
      </c>
      <c r="I621" s="164">
        <v>10</v>
      </c>
      <c r="J621" s="164">
        <v>7</v>
      </c>
      <c r="K621" s="164"/>
      <c r="L621" s="164"/>
      <c r="M621" s="165">
        <f t="shared" si="25"/>
        <v>1</v>
      </c>
      <c r="N621" s="164">
        <f t="shared" si="26"/>
        <v>2</v>
      </c>
      <c r="O621" s="164">
        <f t="shared" si="27"/>
        <v>7</v>
      </c>
      <c r="P621" s="164"/>
      <c r="Q621" s="164"/>
      <c r="R621" s="164"/>
    </row>
    <row r="622" spans="3:18">
      <c r="C622" s="164">
        <v>1</v>
      </c>
      <c r="D622" s="164">
        <v>8</v>
      </c>
      <c r="E622" s="164"/>
      <c r="F622" s="164">
        <v>7</v>
      </c>
      <c r="G622" s="164">
        <v>8</v>
      </c>
      <c r="H622" s="164">
        <v>10</v>
      </c>
      <c r="I622" s="164">
        <v>10</v>
      </c>
      <c r="J622" s="164">
        <v>10</v>
      </c>
      <c r="K622" s="164"/>
      <c r="L622" s="164"/>
      <c r="M622" s="165">
        <f t="shared" si="25"/>
        <v>1</v>
      </c>
      <c r="N622" s="164">
        <f t="shared" si="26"/>
        <v>2</v>
      </c>
      <c r="O622" s="164">
        <f t="shared" si="27"/>
        <v>8</v>
      </c>
      <c r="P622" s="164"/>
      <c r="Q622" s="164"/>
      <c r="R622" s="164"/>
    </row>
    <row r="623" spans="3:18">
      <c r="C623" s="164">
        <v>1</v>
      </c>
      <c r="D623" s="164">
        <v>8</v>
      </c>
      <c r="E623" s="164"/>
      <c r="F623" s="164">
        <v>5</v>
      </c>
      <c r="G623" s="164">
        <v>8</v>
      </c>
      <c r="H623" s="164">
        <v>5</v>
      </c>
      <c r="I623" s="164">
        <v>4</v>
      </c>
      <c r="J623" s="164">
        <v>7</v>
      </c>
      <c r="K623" s="164"/>
      <c r="L623" s="164"/>
      <c r="M623" s="165">
        <f t="shared" si="25"/>
        <v>1</v>
      </c>
      <c r="N623" s="164">
        <f t="shared" si="26"/>
        <v>2</v>
      </c>
      <c r="O623" s="164">
        <f t="shared" si="27"/>
        <v>5</v>
      </c>
      <c r="P623" s="164"/>
      <c r="Q623" s="164"/>
      <c r="R623" s="164"/>
    </row>
    <row r="624" spans="3:18">
      <c r="C624" s="164">
        <v>1</v>
      </c>
      <c r="D624" s="164">
        <v>8</v>
      </c>
      <c r="E624" s="164"/>
      <c r="F624" s="164">
        <v>5</v>
      </c>
      <c r="G624" s="164">
        <v>8</v>
      </c>
      <c r="H624" s="164">
        <v>5</v>
      </c>
      <c r="I624" s="164">
        <v>4</v>
      </c>
      <c r="J624" s="164">
        <v>10</v>
      </c>
      <c r="K624" s="164"/>
      <c r="L624" s="164"/>
      <c r="M624" s="165">
        <f t="shared" si="25"/>
        <v>1</v>
      </c>
      <c r="N624" s="164">
        <f t="shared" si="26"/>
        <v>2</v>
      </c>
      <c r="O624" s="164">
        <f t="shared" si="27"/>
        <v>6</v>
      </c>
      <c r="P624" s="164"/>
      <c r="Q624" s="164"/>
      <c r="R624" s="164"/>
    </row>
    <row r="625" spans="3:18">
      <c r="C625" s="164">
        <v>1</v>
      </c>
      <c r="D625" s="164">
        <v>8</v>
      </c>
      <c r="E625" s="164"/>
      <c r="F625" s="164">
        <v>5</v>
      </c>
      <c r="G625" s="164">
        <v>8</v>
      </c>
      <c r="H625" s="164">
        <v>5</v>
      </c>
      <c r="I625" s="164">
        <v>6</v>
      </c>
      <c r="J625" s="164">
        <v>7</v>
      </c>
      <c r="K625" s="164"/>
      <c r="L625" s="164"/>
      <c r="M625" s="165">
        <f t="shared" si="25"/>
        <v>1</v>
      </c>
      <c r="N625" s="164">
        <f t="shared" si="26"/>
        <v>2</v>
      </c>
      <c r="O625" s="164">
        <f t="shared" si="27"/>
        <v>6</v>
      </c>
      <c r="P625" s="164"/>
      <c r="Q625" s="164"/>
      <c r="R625" s="164"/>
    </row>
    <row r="626" spans="3:18">
      <c r="C626" s="164">
        <v>1</v>
      </c>
      <c r="D626" s="164">
        <v>8</v>
      </c>
      <c r="E626" s="164"/>
      <c r="F626" s="164">
        <v>5</v>
      </c>
      <c r="G626" s="164">
        <v>8</v>
      </c>
      <c r="H626" s="164">
        <v>5</v>
      </c>
      <c r="I626" s="164">
        <v>6</v>
      </c>
      <c r="J626" s="164">
        <v>10</v>
      </c>
      <c r="K626" s="164"/>
      <c r="L626" s="164"/>
      <c r="M626" s="165">
        <f t="shared" si="25"/>
        <v>1</v>
      </c>
      <c r="N626" s="164">
        <f t="shared" si="26"/>
        <v>2</v>
      </c>
      <c r="O626" s="164">
        <f t="shared" si="27"/>
        <v>6</v>
      </c>
      <c r="P626" s="164"/>
      <c r="Q626" s="164"/>
      <c r="R626" s="164"/>
    </row>
    <row r="627" spans="3:18">
      <c r="C627" s="164">
        <v>1</v>
      </c>
      <c r="D627" s="164">
        <v>8</v>
      </c>
      <c r="E627" s="164"/>
      <c r="F627" s="164">
        <v>5</v>
      </c>
      <c r="G627" s="164">
        <v>8</v>
      </c>
      <c r="H627" s="164">
        <v>5</v>
      </c>
      <c r="I627" s="164">
        <v>8</v>
      </c>
      <c r="J627" s="164">
        <v>7</v>
      </c>
      <c r="K627" s="164"/>
      <c r="L627" s="164"/>
      <c r="M627" s="165">
        <f t="shared" si="25"/>
        <v>1</v>
      </c>
      <c r="N627" s="164">
        <f t="shared" si="26"/>
        <v>2</v>
      </c>
      <c r="O627" s="164">
        <f t="shared" si="27"/>
        <v>6</v>
      </c>
      <c r="P627" s="164"/>
      <c r="Q627" s="164"/>
      <c r="R627" s="164"/>
    </row>
    <row r="628" spans="3:18">
      <c r="C628" s="164">
        <v>1</v>
      </c>
      <c r="D628" s="164">
        <v>8</v>
      </c>
      <c r="E628" s="164"/>
      <c r="F628" s="164">
        <v>5</v>
      </c>
      <c r="G628" s="164">
        <v>8</v>
      </c>
      <c r="H628" s="164">
        <v>5</v>
      </c>
      <c r="I628" s="164">
        <v>8</v>
      </c>
      <c r="J628" s="164">
        <v>10</v>
      </c>
      <c r="K628" s="164"/>
      <c r="L628" s="164"/>
      <c r="M628" s="165">
        <f t="shared" si="25"/>
        <v>1</v>
      </c>
      <c r="N628" s="164">
        <f t="shared" si="26"/>
        <v>2</v>
      </c>
      <c r="O628" s="164">
        <f t="shared" si="27"/>
        <v>6</v>
      </c>
      <c r="P628" s="164"/>
      <c r="Q628" s="164"/>
      <c r="R628" s="164"/>
    </row>
    <row r="629" spans="3:18">
      <c r="C629" s="164">
        <v>1</v>
      </c>
      <c r="D629" s="164">
        <v>8</v>
      </c>
      <c r="E629" s="164"/>
      <c r="F629" s="164">
        <v>5</v>
      </c>
      <c r="G629" s="164">
        <v>8</v>
      </c>
      <c r="H629" s="164">
        <v>5</v>
      </c>
      <c r="I629" s="164">
        <v>10</v>
      </c>
      <c r="J629" s="164">
        <v>7</v>
      </c>
      <c r="K629" s="164"/>
      <c r="L629" s="164"/>
      <c r="M629" s="165">
        <f t="shared" si="25"/>
        <v>1</v>
      </c>
      <c r="N629" s="164">
        <f t="shared" si="26"/>
        <v>2</v>
      </c>
      <c r="O629" s="164">
        <f t="shared" si="27"/>
        <v>6</v>
      </c>
      <c r="P629" s="164"/>
      <c r="Q629" s="164"/>
      <c r="R629" s="164"/>
    </row>
    <row r="630" spans="3:18">
      <c r="C630" s="164">
        <v>1</v>
      </c>
      <c r="D630" s="164">
        <v>8</v>
      </c>
      <c r="E630" s="164"/>
      <c r="F630" s="164">
        <v>5</v>
      </c>
      <c r="G630" s="164">
        <v>8</v>
      </c>
      <c r="H630" s="164">
        <v>5</v>
      </c>
      <c r="I630" s="164">
        <v>10</v>
      </c>
      <c r="J630" s="164">
        <v>10</v>
      </c>
      <c r="K630" s="164"/>
      <c r="L630" s="164"/>
      <c r="M630" s="165">
        <f t="shared" si="25"/>
        <v>1</v>
      </c>
      <c r="N630" s="164">
        <f t="shared" si="26"/>
        <v>2</v>
      </c>
      <c r="O630" s="164">
        <f t="shared" si="27"/>
        <v>7</v>
      </c>
      <c r="P630" s="164"/>
      <c r="Q630" s="164"/>
      <c r="R630" s="164"/>
    </row>
    <row r="631" spans="3:18">
      <c r="C631" s="164">
        <v>1</v>
      </c>
      <c r="D631" s="164">
        <v>8</v>
      </c>
      <c r="E631" s="164"/>
      <c r="F631" s="164">
        <v>7</v>
      </c>
      <c r="G631" s="164">
        <v>8</v>
      </c>
      <c r="H631" s="164">
        <v>10</v>
      </c>
      <c r="I631" s="164">
        <v>4</v>
      </c>
      <c r="J631" s="164">
        <v>7</v>
      </c>
      <c r="K631" s="164"/>
      <c r="L631" s="164"/>
      <c r="M631" s="165">
        <f t="shared" si="25"/>
        <v>1</v>
      </c>
      <c r="N631" s="164">
        <f t="shared" si="26"/>
        <v>2</v>
      </c>
      <c r="O631" s="164">
        <f t="shared" si="27"/>
        <v>6</v>
      </c>
      <c r="P631" s="164"/>
      <c r="Q631" s="164"/>
      <c r="R631" s="164"/>
    </row>
    <row r="632" spans="3:18">
      <c r="C632" s="164">
        <v>1</v>
      </c>
      <c r="D632" s="164">
        <v>8</v>
      </c>
      <c r="E632" s="164"/>
      <c r="F632" s="164">
        <v>7</v>
      </c>
      <c r="G632" s="164">
        <v>8</v>
      </c>
      <c r="H632" s="164">
        <v>10</v>
      </c>
      <c r="I632" s="164">
        <v>4</v>
      </c>
      <c r="J632" s="164">
        <v>10</v>
      </c>
      <c r="K632" s="164"/>
      <c r="L632" s="164"/>
      <c r="M632" s="165">
        <f t="shared" si="25"/>
        <v>1</v>
      </c>
      <c r="N632" s="164">
        <f t="shared" si="26"/>
        <v>2</v>
      </c>
      <c r="O632" s="164">
        <f t="shared" si="27"/>
        <v>7</v>
      </c>
      <c r="P632" s="164"/>
      <c r="Q632" s="164"/>
      <c r="R632" s="164"/>
    </row>
    <row r="633" spans="3:18">
      <c r="C633" s="164">
        <v>1</v>
      </c>
      <c r="D633" s="164">
        <v>8</v>
      </c>
      <c r="E633" s="164"/>
      <c r="F633" s="164">
        <v>7</v>
      </c>
      <c r="G633" s="164">
        <v>8</v>
      </c>
      <c r="H633" s="164">
        <v>10</v>
      </c>
      <c r="I633" s="164">
        <v>6</v>
      </c>
      <c r="J633" s="164">
        <v>7</v>
      </c>
      <c r="K633" s="164"/>
      <c r="L633" s="164"/>
      <c r="M633" s="165">
        <f t="shared" si="25"/>
        <v>1</v>
      </c>
      <c r="N633" s="164">
        <f t="shared" si="26"/>
        <v>2</v>
      </c>
      <c r="O633" s="164">
        <f t="shared" si="27"/>
        <v>7</v>
      </c>
      <c r="P633" s="164"/>
      <c r="Q633" s="164"/>
      <c r="R633" s="164"/>
    </row>
    <row r="634" spans="3:18">
      <c r="C634" s="164">
        <v>1</v>
      </c>
      <c r="D634" s="164">
        <v>8</v>
      </c>
      <c r="E634" s="164"/>
      <c r="F634" s="164">
        <v>7</v>
      </c>
      <c r="G634" s="164">
        <v>8</v>
      </c>
      <c r="H634" s="164">
        <v>10</v>
      </c>
      <c r="I634" s="164">
        <v>6</v>
      </c>
      <c r="J634" s="164">
        <v>10</v>
      </c>
      <c r="K634" s="164"/>
      <c r="L634" s="164"/>
      <c r="M634" s="165">
        <f t="shared" si="25"/>
        <v>1</v>
      </c>
      <c r="N634" s="164">
        <f t="shared" si="26"/>
        <v>2</v>
      </c>
      <c r="O634" s="164">
        <f t="shared" si="27"/>
        <v>7</v>
      </c>
      <c r="P634" s="164"/>
      <c r="Q634" s="164"/>
      <c r="R634" s="164"/>
    </row>
    <row r="635" spans="3:18">
      <c r="C635" s="164">
        <v>1</v>
      </c>
      <c r="D635" s="164">
        <v>8</v>
      </c>
      <c r="E635" s="164"/>
      <c r="F635" s="164">
        <v>7</v>
      </c>
      <c r="G635" s="164">
        <v>8</v>
      </c>
      <c r="H635" s="164">
        <v>10</v>
      </c>
      <c r="I635" s="164">
        <v>8</v>
      </c>
      <c r="J635" s="164">
        <v>7</v>
      </c>
      <c r="K635" s="164"/>
      <c r="L635" s="164"/>
      <c r="M635" s="165">
        <f t="shared" si="25"/>
        <v>1</v>
      </c>
      <c r="N635" s="164">
        <f t="shared" si="26"/>
        <v>2</v>
      </c>
      <c r="O635" s="164">
        <f t="shared" si="27"/>
        <v>7</v>
      </c>
      <c r="P635" s="164"/>
      <c r="Q635" s="164"/>
      <c r="R635" s="164"/>
    </row>
    <row r="636" spans="3:18">
      <c r="C636" s="164">
        <v>1</v>
      </c>
      <c r="D636" s="164">
        <v>8</v>
      </c>
      <c r="E636" s="164"/>
      <c r="F636" s="164">
        <v>7</v>
      </c>
      <c r="G636" s="164">
        <v>8</v>
      </c>
      <c r="H636" s="164">
        <v>10</v>
      </c>
      <c r="I636" s="164">
        <v>8</v>
      </c>
      <c r="J636" s="164">
        <v>10</v>
      </c>
      <c r="K636" s="164"/>
      <c r="L636" s="164"/>
      <c r="M636" s="165">
        <f t="shared" si="25"/>
        <v>1</v>
      </c>
      <c r="N636" s="164">
        <f t="shared" si="26"/>
        <v>2</v>
      </c>
      <c r="O636" s="164">
        <f t="shared" si="27"/>
        <v>7</v>
      </c>
      <c r="P636" s="164"/>
      <c r="Q636" s="164"/>
      <c r="R636" s="164"/>
    </row>
    <row r="637" spans="3:18">
      <c r="C637" s="164">
        <v>1</v>
      </c>
      <c r="D637" s="164">
        <v>8</v>
      </c>
      <c r="E637" s="164"/>
      <c r="F637" s="164">
        <v>7</v>
      </c>
      <c r="G637" s="164">
        <v>8</v>
      </c>
      <c r="H637" s="164">
        <v>10</v>
      </c>
      <c r="I637" s="164">
        <v>10</v>
      </c>
      <c r="J637" s="164">
        <v>7</v>
      </c>
      <c r="K637" s="164"/>
      <c r="L637" s="164"/>
      <c r="M637" s="165">
        <f t="shared" si="25"/>
        <v>1</v>
      </c>
      <c r="N637" s="164">
        <f t="shared" si="26"/>
        <v>2</v>
      </c>
      <c r="O637" s="164">
        <f t="shared" si="27"/>
        <v>7</v>
      </c>
      <c r="P637" s="164"/>
      <c r="Q637" s="164"/>
      <c r="R637" s="164"/>
    </row>
    <row r="638" spans="3:18">
      <c r="C638" s="164">
        <v>1</v>
      </c>
      <c r="D638" s="164">
        <v>8</v>
      </c>
      <c r="E638" s="164"/>
      <c r="F638" s="164">
        <v>7</v>
      </c>
      <c r="G638" s="164">
        <v>8</v>
      </c>
      <c r="H638" s="164">
        <v>10</v>
      </c>
      <c r="I638" s="164">
        <v>10</v>
      </c>
      <c r="J638" s="164">
        <v>10</v>
      </c>
      <c r="K638" s="164"/>
      <c r="L638" s="164"/>
      <c r="M638" s="165">
        <f t="shared" si="25"/>
        <v>1</v>
      </c>
      <c r="N638" s="164">
        <f t="shared" si="26"/>
        <v>2</v>
      </c>
      <c r="O638" s="164">
        <f t="shared" si="27"/>
        <v>8</v>
      </c>
      <c r="P638" s="164"/>
      <c r="Q638" s="164"/>
      <c r="R638" s="164"/>
    </row>
    <row r="639" spans="3:18">
      <c r="C639" s="164">
        <v>1</v>
      </c>
      <c r="D639" s="164">
        <v>8</v>
      </c>
      <c r="E639" s="164"/>
      <c r="F639" s="164">
        <v>5</v>
      </c>
      <c r="G639" s="164">
        <v>8</v>
      </c>
      <c r="H639" s="164">
        <v>5</v>
      </c>
      <c r="I639" s="164">
        <v>4</v>
      </c>
      <c r="J639" s="164">
        <v>7</v>
      </c>
      <c r="K639" s="164"/>
      <c r="L639" s="164"/>
      <c r="M639" s="165">
        <f t="shared" si="25"/>
        <v>1</v>
      </c>
      <c r="N639" s="164">
        <f t="shared" si="26"/>
        <v>2</v>
      </c>
      <c r="O639" s="164">
        <f t="shared" si="27"/>
        <v>5</v>
      </c>
      <c r="P639" s="164"/>
      <c r="Q639" s="164"/>
      <c r="R639" s="164"/>
    </row>
    <row r="640" spans="3:18">
      <c r="C640" s="164">
        <v>1</v>
      </c>
      <c r="D640" s="164">
        <v>8</v>
      </c>
      <c r="E640" s="164"/>
      <c r="F640" s="164">
        <v>5</v>
      </c>
      <c r="G640" s="164">
        <v>8</v>
      </c>
      <c r="H640" s="164">
        <v>5</v>
      </c>
      <c r="I640" s="164">
        <v>4</v>
      </c>
      <c r="J640" s="164">
        <v>10</v>
      </c>
      <c r="K640" s="164"/>
      <c r="L640" s="164"/>
      <c r="M640" s="165">
        <f t="shared" si="25"/>
        <v>1</v>
      </c>
      <c r="N640" s="164">
        <f t="shared" si="26"/>
        <v>2</v>
      </c>
      <c r="O640" s="164">
        <f t="shared" si="27"/>
        <v>6</v>
      </c>
      <c r="P640" s="164"/>
      <c r="Q640" s="164"/>
      <c r="R640" s="164"/>
    </row>
    <row r="641" spans="3:18">
      <c r="C641" s="164">
        <v>1</v>
      </c>
      <c r="D641" s="164">
        <v>8</v>
      </c>
      <c r="E641" s="164"/>
      <c r="F641" s="164">
        <v>5</v>
      </c>
      <c r="G641" s="164">
        <v>8</v>
      </c>
      <c r="H641" s="164">
        <v>5</v>
      </c>
      <c r="I641" s="164">
        <v>6</v>
      </c>
      <c r="J641" s="164">
        <v>7</v>
      </c>
      <c r="K641" s="164"/>
      <c r="L641" s="164"/>
      <c r="M641" s="165">
        <f t="shared" si="25"/>
        <v>1</v>
      </c>
      <c r="N641" s="164">
        <f t="shared" si="26"/>
        <v>2</v>
      </c>
      <c r="O641" s="164">
        <f t="shared" si="27"/>
        <v>6</v>
      </c>
      <c r="P641" s="164"/>
      <c r="Q641" s="164"/>
      <c r="R641" s="164"/>
    </row>
    <row r="642" spans="3:18">
      <c r="C642" s="164">
        <v>1</v>
      </c>
      <c r="D642" s="164">
        <v>8</v>
      </c>
      <c r="E642" s="164"/>
      <c r="F642" s="164">
        <v>5</v>
      </c>
      <c r="G642" s="164">
        <v>8</v>
      </c>
      <c r="H642" s="164">
        <v>5</v>
      </c>
      <c r="I642" s="164">
        <v>6</v>
      </c>
      <c r="J642" s="164">
        <v>10</v>
      </c>
      <c r="K642" s="164"/>
      <c r="L642" s="164"/>
      <c r="M642" s="165">
        <f t="shared" si="25"/>
        <v>1</v>
      </c>
      <c r="N642" s="164">
        <f t="shared" si="26"/>
        <v>2</v>
      </c>
      <c r="O642" s="164">
        <f t="shared" si="27"/>
        <v>6</v>
      </c>
      <c r="P642" s="164"/>
      <c r="Q642" s="164"/>
      <c r="R642" s="164"/>
    </row>
    <row r="643" spans="3:18">
      <c r="C643" s="164">
        <v>1</v>
      </c>
      <c r="D643" s="164">
        <v>8</v>
      </c>
      <c r="E643" s="164"/>
      <c r="F643" s="164">
        <v>5</v>
      </c>
      <c r="G643" s="164">
        <v>8</v>
      </c>
      <c r="H643" s="164">
        <v>5</v>
      </c>
      <c r="I643" s="164">
        <v>8</v>
      </c>
      <c r="J643" s="164">
        <v>7</v>
      </c>
      <c r="K643" s="164"/>
      <c r="L643" s="164"/>
      <c r="M643" s="165">
        <f t="shared" si="25"/>
        <v>1</v>
      </c>
      <c r="N643" s="164">
        <f t="shared" si="26"/>
        <v>2</v>
      </c>
      <c r="O643" s="164">
        <f t="shared" si="27"/>
        <v>6</v>
      </c>
      <c r="P643" s="164"/>
      <c r="Q643" s="164"/>
      <c r="R643" s="164"/>
    </row>
    <row r="644" spans="3:18">
      <c r="C644" s="164">
        <v>1</v>
      </c>
      <c r="D644" s="164">
        <v>8</v>
      </c>
      <c r="E644" s="164"/>
      <c r="F644" s="164">
        <v>5</v>
      </c>
      <c r="G644" s="164">
        <v>8</v>
      </c>
      <c r="H644" s="164">
        <v>5</v>
      </c>
      <c r="I644" s="164">
        <v>8</v>
      </c>
      <c r="J644" s="164">
        <v>10</v>
      </c>
      <c r="K644" s="164"/>
      <c r="L644" s="164"/>
      <c r="M644" s="165">
        <f t="shared" si="25"/>
        <v>1</v>
      </c>
      <c r="N644" s="164">
        <f t="shared" si="26"/>
        <v>2</v>
      </c>
      <c r="O644" s="164">
        <f t="shared" si="27"/>
        <v>6</v>
      </c>
      <c r="P644" s="164"/>
      <c r="Q644" s="164"/>
      <c r="R644" s="164"/>
    </row>
    <row r="645" spans="3:18">
      <c r="C645" s="164">
        <v>1</v>
      </c>
      <c r="D645" s="164">
        <v>8</v>
      </c>
      <c r="E645" s="164"/>
      <c r="F645" s="164">
        <v>5</v>
      </c>
      <c r="G645" s="164">
        <v>8</v>
      </c>
      <c r="H645" s="164">
        <v>5</v>
      </c>
      <c r="I645" s="164">
        <v>10</v>
      </c>
      <c r="J645" s="164">
        <v>7</v>
      </c>
      <c r="K645" s="164"/>
      <c r="L645" s="164"/>
      <c r="M645" s="165">
        <f t="shared" si="25"/>
        <v>1</v>
      </c>
      <c r="N645" s="164">
        <f t="shared" si="26"/>
        <v>2</v>
      </c>
      <c r="O645" s="164">
        <f t="shared" si="27"/>
        <v>6</v>
      </c>
      <c r="P645" s="164"/>
      <c r="Q645" s="164"/>
      <c r="R645" s="164"/>
    </row>
    <row r="646" spans="3:18">
      <c r="C646" s="164">
        <v>1</v>
      </c>
      <c r="D646" s="164">
        <v>8</v>
      </c>
      <c r="E646" s="164"/>
      <c r="F646" s="164">
        <v>5</v>
      </c>
      <c r="G646" s="164">
        <v>8</v>
      </c>
      <c r="H646" s="164">
        <v>5</v>
      </c>
      <c r="I646" s="164">
        <v>10</v>
      </c>
      <c r="J646" s="164">
        <v>10</v>
      </c>
      <c r="K646" s="164"/>
      <c r="L646" s="164"/>
      <c r="M646" s="165">
        <f t="shared" si="25"/>
        <v>1</v>
      </c>
      <c r="N646" s="164">
        <f t="shared" si="26"/>
        <v>2</v>
      </c>
      <c r="O646" s="164">
        <f t="shared" si="27"/>
        <v>7</v>
      </c>
      <c r="P646" s="164"/>
      <c r="Q646" s="164"/>
      <c r="R646" s="164"/>
    </row>
    <row r="647" spans="3:18">
      <c r="C647" s="164">
        <v>1</v>
      </c>
      <c r="D647" s="164">
        <v>8</v>
      </c>
      <c r="E647" s="164"/>
      <c r="F647" s="164">
        <v>7</v>
      </c>
      <c r="G647" s="164">
        <v>8</v>
      </c>
      <c r="H647" s="164">
        <v>10</v>
      </c>
      <c r="I647" s="164">
        <v>4</v>
      </c>
      <c r="J647" s="164">
        <v>7</v>
      </c>
      <c r="K647" s="164"/>
      <c r="L647" s="164"/>
      <c r="M647" s="165">
        <f t="shared" si="25"/>
        <v>1</v>
      </c>
      <c r="N647" s="164">
        <f t="shared" si="26"/>
        <v>2</v>
      </c>
      <c r="O647" s="164">
        <f t="shared" si="27"/>
        <v>6</v>
      </c>
      <c r="P647" s="164"/>
      <c r="Q647" s="164"/>
      <c r="R647" s="164"/>
    </row>
    <row r="648" spans="3:18">
      <c r="C648" s="164">
        <v>1</v>
      </c>
      <c r="D648" s="164">
        <v>8</v>
      </c>
      <c r="E648" s="164"/>
      <c r="F648" s="164">
        <v>7</v>
      </c>
      <c r="G648" s="164">
        <v>8</v>
      </c>
      <c r="H648" s="164">
        <v>10</v>
      </c>
      <c r="I648" s="164">
        <v>4</v>
      </c>
      <c r="J648" s="164">
        <v>10</v>
      </c>
      <c r="K648" s="164"/>
      <c r="L648" s="164"/>
      <c r="M648" s="165">
        <f t="shared" si="25"/>
        <v>1</v>
      </c>
      <c r="N648" s="164">
        <f t="shared" si="26"/>
        <v>2</v>
      </c>
      <c r="O648" s="164">
        <f t="shared" si="27"/>
        <v>7</v>
      </c>
      <c r="P648" s="164"/>
      <c r="Q648" s="164"/>
      <c r="R648" s="164"/>
    </row>
    <row r="649" spans="3:18">
      <c r="C649" s="164">
        <v>1</v>
      </c>
      <c r="D649" s="164">
        <v>8</v>
      </c>
      <c r="E649" s="164"/>
      <c r="F649" s="164">
        <v>7</v>
      </c>
      <c r="G649" s="164">
        <v>8</v>
      </c>
      <c r="H649" s="164">
        <v>10</v>
      </c>
      <c r="I649" s="164">
        <v>6</v>
      </c>
      <c r="J649" s="164">
        <v>7</v>
      </c>
      <c r="K649" s="164"/>
      <c r="L649" s="164"/>
      <c r="M649" s="165">
        <f t="shared" si="25"/>
        <v>1</v>
      </c>
      <c r="N649" s="164">
        <f t="shared" si="26"/>
        <v>2</v>
      </c>
      <c r="O649" s="164">
        <f t="shared" si="27"/>
        <v>7</v>
      </c>
      <c r="P649" s="164"/>
      <c r="Q649" s="164"/>
      <c r="R649" s="164"/>
    </row>
    <row r="650" spans="3:18">
      <c r="C650" s="164">
        <v>1</v>
      </c>
      <c r="D650" s="164">
        <v>8</v>
      </c>
      <c r="E650" s="164"/>
      <c r="F650" s="164">
        <v>7</v>
      </c>
      <c r="G650" s="164">
        <v>8</v>
      </c>
      <c r="H650" s="164">
        <v>10</v>
      </c>
      <c r="I650" s="164">
        <v>6</v>
      </c>
      <c r="J650" s="164">
        <v>10</v>
      </c>
      <c r="K650" s="164"/>
      <c r="L650" s="164"/>
      <c r="M650" s="165">
        <f t="shared" si="25"/>
        <v>1</v>
      </c>
      <c r="N650" s="164">
        <f t="shared" si="26"/>
        <v>2</v>
      </c>
      <c r="O650" s="164">
        <f t="shared" si="27"/>
        <v>7</v>
      </c>
      <c r="P650" s="164"/>
      <c r="Q650" s="164"/>
      <c r="R650" s="164"/>
    </row>
    <row r="651" spans="3:18">
      <c r="C651" s="164">
        <v>1</v>
      </c>
      <c r="D651" s="164">
        <v>8</v>
      </c>
      <c r="E651" s="164"/>
      <c r="F651" s="164">
        <v>7</v>
      </c>
      <c r="G651" s="164">
        <v>8</v>
      </c>
      <c r="H651" s="164">
        <v>10</v>
      </c>
      <c r="I651" s="164">
        <v>8</v>
      </c>
      <c r="J651" s="164">
        <v>7</v>
      </c>
      <c r="K651" s="164"/>
      <c r="L651" s="164"/>
      <c r="M651" s="165">
        <f t="shared" si="25"/>
        <v>1</v>
      </c>
      <c r="N651" s="164">
        <f t="shared" si="26"/>
        <v>2</v>
      </c>
      <c r="O651" s="164">
        <f t="shared" si="27"/>
        <v>7</v>
      </c>
      <c r="P651" s="164"/>
      <c r="Q651" s="164"/>
      <c r="R651" s="164"/>
    </row>
    <row r="652" spans="3:18">
      <c r="C652" s="164">
        <v>1</v>
      </c>
      <c r="D652" s="164">
        <v>8</v>
      </c>
      <c r="E652" s="164"/>
      <c r="F652" s="164">
        <v>7</v>
      </c>
      <c r="G652" s="164">
        <v>8</v>
      </c>
      <c r="H652" s="164">
        <v>10</v>
      </c>
      <c r="I652" s="164">
        <v>8</v>
      </c>
      <c r="J652" s="164">
        <v>10</v>
      </c>
      <c r="K652" s="164"/>
      <c r="L652" s="164"/>
      <c r="M652" s="165">
        <f t="shared" si="25"/>
        <v>1</v>
      </c>
      <c r="N652" s="164">
        <f t="shared" si="26"/>
        <v>2</v>
      </c>
      <c r="O652" s="164">
        <f t="shared" si="27"/>
        <v>7</v>
      </c>
      <c r="P652" s="164"/>
      <c r="Q652" s="164"/>
      <c r="R652" s="164"/>
    </row>
    <row r="653" spans="3:18">
      <c r="C653" s="164">
        <v>1</v>
      </c>
      <c r="D653" s="164">
        <v>8</v>
      </c>
      <c r="E653" s="164"/>
      <c r="F653" s="164">
        <v>7</v>
      </c>
      <c r="G653" s="164">
        <v>8</v>
      </c>
      <c r="H653" s="164">
        <v>10</v>
      </c>
      <c r="I653" s="164">
        <v>10</v>
      </c>
      <c r="J653" s="164">
        <v>7</v>
      </c>
      <c r="K653" s="164"/>
      <c r="L653" s="164"/>
      <c r="M653" s="165">
        <f t="shared" si="25"/>
        <v>1</v>
      </c>
      <c r="N653" s="164">
        <f t="shared" si="26"/>
        <v>2</v>
      </c>
      <c r="O653" s="164">
        <f t="shared" si="27"/>
        <v>7</v>
      </c>
      <c r="P653" s="164"/>
      <c r="Q653" s="164"/>
      <c r="R653" s="164"/>
    </row>
    <row r="654" spans="3:18">
      <c r="C654" s="164">
        <v>1</v>
      </c>
      <c r="D654" s="164">
        <v>8</v>
      </c>
      <c r="E654" s="164"/>
      <c r="F654" s="164">
        <v>7</v>
      </c>
      <c r="G654" s="164">
        <v>8</v>
      </c>
      <c r="H654" s="164">
        <v>10</v>
      </c>
      <c r="I654" s="164">
        <v>10</v>
      </c>
      <c r="J654" s="164">
        <v>10</v>
      </c>
      <c r="K654" s="164"/>
      <c r="L654" s="164"/>
      <c r="M654" s="165">
        <f t="shared" si="25"/>
        <v>1</v>
      </c>
      <c r="N654" s="164">
        <f t="shared" si="26"/>
        <v>2</v>
      </c>
      <c r="O654" s="164">
        <f t="shared" si="27"/>
        <v>8</v>
      </c>
      <c r="P654" s="164"/>
      <c r="Q654" s="164"/>
      <c r="R654" s="164"/>
    </row>
    <row r="655" spans="3:18">
      <c r="C655" s="164">
        <v>1</v>
      </c>
      <c r="D655" s="164">
        <v>8</v>
      </c>
      <c r="E655" s="164"/>
      <c r="F655" s="164">
        <v>10</v>
      </c>
      <c r="G655" s="164">
        <v>8</v>
      </c>
      <c r="H655" s="164">
        <v>7</v>
      </c>
      <c r="I655" s="164">
        <v>4</v>
      </c>
      <c r="J655" s="164">
        <v>7</v>
      </c>
      <c r="K655" s="164"/>
      <c r="L655" s="164"/>
      <c r="M655" s="165">
        <f t="shared" si="25"/>
        <v>1</v>
      </c>
      <c r="N655" s="164">
        <f t="shared" si="26"/>
        <v>2</v>
      </c>
      <c r="O655" s="164">
        <f t="shared" si="27"/>
        <v>6</v>
      </c>
      <c r="P655" s="164"/>
      <c r="Q655" s="164"/>
      <c r="R655" s="164"/>
    </row>
    <row r="656" spans="3:18">
      <c r="C656" s="164">
        <v>1</v>
      </c>
      <c r="D656" s="164">
        <v>8</v>
      </c>
      <c r="E656" s="164"/>
      <c r="F656" s="164">
        <v>10</v>
      </c>
      <c r="G656" s="164">
        <v>8</v>
      </c>
      <c r="H656" s="164">
        <v>7</v>
      </c>
      <c r="I656" s="164">
        <v>4</v>
      </c>
      <c r="J656" s="164">
        <v>10</v>
      </c>
      <c r="K656" s="164"/>
      <c r="L656" s="164"/>
      <c r="M656" s="165">
        <f t="shared" si="25"/>
        <v>1</v>
      </c>
      <c r="N656" s="164">
        <f t="shared" si="26"/>
        <v>2</v>
      </c>
      <c r="O656" s="164">
        <f t="shared" si="27"/>
        <v>7</v>
      </c>
      <c r="P656" s="164"/>
      <c r="Q656" s="164"/>
      <c r="R656" s="164"/>
    </row>
    <row r="657" spans="3:18">
      <c r="C657" s="164">
        <v>1</v>
      </c>
      <c r="D657" s="164">
        <v>8</v>
      </c>
      <c r="E657" s="164"/>
      <c r="F657" s="164">
        <v>10</v>
      </c>
      <c r="G657" s="164">
        <v>8</v>
      </c>
      <c r="H657" s="164">
        <v>7</v>
      </c>
      <c r="I657" s="164">
        <v>6</v>
      </c>
      <c r="J657" s="164">
        <v>7</v>
      </c>
      <c r="K657" s="164"/>
      <c r="L657" s="164"/>
      <c r="M657" s="165">
        <f t="shared" si="25"/>
        <v>1</v>
      </c>
      <c r="N657" s="164">
        <f t="shared" si="26"/>
        <v>2</v>
      </c>
      <c r="O657" s="164">
        <f t="shared" si="27"/>
        <v>7</v>
      </c>
      <c r="P657" s="164"/>
      <c r="Q657" s="164"/>
      <c r="R657" s="164"/>
    </row>
    <row r="658" spans="3:18">
      <c r="C658" s="164">
        <v>1</v>
      </c>
      <c r="D658" s="164">
        <v>8</v>
      </c>
      <c r="E658" s="164"/>
      <c r="F658" s="164">
        <v>10</v>
      </c>
      <c r="G658" s="164">
        <v>8</v>
      </c>
      <c r="H658" s="164">
        <v>7</v>
      </c>
      <c r="I658" s="164">
        <v>6</v>
      </c>
      <c r="J658" s="164">
        <v>10</v>
      </c>
      <c r="K658" s="164"/>
      <c r="L658" s="164"/>
      <c r="M658" s="165">
        <f t="shared" si="25"/>
        <v>1</v>
      </c>
      <c r="N658" s="164">
        <f t="shared" si="26"/>
        <v>2</v>
      </c>
      <c r="O658" s="164">
        <f t="shared" si="27"/>
        <v>7</v>
      </c>
      <c r="P658" s="164"/>
      <c r="Q658" s="164"/>
      <c r="R658" s="164"/>
    </row>
    <row r="659" spans="3:18">
      <c r="C659" s="164">
        <v>1</v>
      </c>
      <c r="D659" s="164">
        <v>8</v>
      </c>
      <c r="E659" s="164"/>
      <c r="F659" s="164">
        <v>10</v>
      </c>
      <c r="G659" s="164">
        <v>8</v>
      </c>
      <c r="H659" s="164">
        <v>7</v>
      </c>
      <c r="I659" s="164">
        <v>8</v>
      </c>
      <c r="J659" s="164">
        <v>7</v>
      </c>
      <c r="K659" s="164"/>
      <c r="L659" s="164"/>
      <c r="M659" s="165">
        <f t="shared" si="25"/>
        <v>1</v>
      </c>
      <c r="N659" s="164">
        <f t="shared" si="26"/>
        <v>2</v>
      </c>
      <c r="O659" s="164">
        <f t="shared" si="27"/>
        <v>7</v>
      </c>
      <c r="P659" s="164"/>
      <c r="Q659" s="164"/>
      <c r="R659" s="164"/>
    </row>
    <row r="660" spans="3:18">
      <c r="C660" s="164">
        <v>1</v>
      </c>
      <c r="D660" s="164">
        <v>8</v>
      </c>
      <c r="E660" s="164"/>
      <c r="F660" s="164">
        <v>10</v>
      </c>
      <c r="G660" s="164">
        <v>8</v>
      </c>
      <c r="H660" s="164">
        <v>7</v>
      </c>
      <c r="I660" s="164">
        <v>8</v>
      </c>
      <c r="J660" s="164">
        <v>10</v>
      </c>
      <c r="K660" s="164"/>
      <c r="L660" s="164"/>
      <c r="M660" s="165">
        <f t="shared" si="25"/>
        <v>1</v>
      </c>
      <c r="N660" s="164">
        <f t="shared" si="26"/>
        <v>2</v>
      </c>
      <c r="O660" s="164">
        <f t="shared" si="27"/>
        <v>7</v>
      </c>
      <c r="P660" s="164"/>
      <c r="Q660" s="164"/>
      <c r="R660" s="164"/>
    </row>
    <row r="661" spans="3:18">
      <c r="C661" s="164">
        <v>1</v>
      </c>
      <c r="D661" s="164">
        <v>8</v>
      </c>
      <c r="E661" s="164"/>
      <c r="F661" s="164">
        <v>10</v>
      </c>
      <c r="G661" s="164">
        <v>8</v>
      </c>
      <c r="H661" s="164">
        <v>7</v>
      </c>
      <c r="I661" s="164">
        <v>10</v>
      </c>
      <c r="J661" s="164">
        <v>7</v>
      </c>
      <c r="K661" s="164"/>
      <c r="L661" s="164"/>
      <c r="M661" s="165">
        <f t="shared" si="25"/>
        <v>1</v>
      </c>
      <c r="N661" s="164">
        <f t="shared" si="26"/>
        <v>2</v>
      </c>
      <c r="O661" s="164">
        <f t="shared" si="27"/>
        <v>7</v>
      </c>
      <c r="P661" s="164"/>
      <c r="Q661" s="164"/>
      <c r="R661" s="164"/>
    </row>
    <row r="662" spans="3:18">
      <c r="C662" s="164">
        <v>1</v>
      </c>
      <c r="D662" s="164">
        <v>8</v>
      </c>
      <c r="E662" s="164"/>
      <c r="F662" s="164">
        <v>10</v>
      </c>
      <c r="G662" s="164">
        <v>8</v>
      </c>
      <c r="H662" s="164">
        <v>7</v>
      </c>
      <c r="I662" s="164">
        <v>10</v>
      </c>
      <c r="J662" s="164">
        <v>10</v>
      </c>
      <c r="K662" s="164"/>
      <c r="L662" s="164"/>
      <c r="M662" s="165">
        <f t="shared" si="25"/>
        <v>1</v>
      </c>
      <c r="N662" s="164">
        <f t="shared" si="26"/>
        <v>2</v>
      </c>
      <c r="O662" s="164">
        <f t="shared" si="27"/>
        <v>8</v>
      </c>
      <c r="P662" s="164"/>
      <c r="Q662" s="164"/>
      <c r="R662" s="164"/>
    </row>
    <row r="663" spans="3:18">
      <c r="C663" s="164">
        <v>1</v>
      </c>
      <c r="D663" s="164">
        <v>8</v>
      </c>
      <c r="E663" s="164"/>
      <c r="F663" s="164">
        <v>10</v>
      </c>
      <c r="G663" s="164">
        <v>8</v>
      </c>
      <c r="H663" s="164">
        <v>10</v>
      </c>
      <c r="I663" s="164">
        <v>4</v>
      </c>
      <c r="J663" s="164">
        <v>7</v>
      </c>
      <c r="K663" s="164"/>
      <c r="L663" s="164"/>
      <c r="M663" s="165">
        <f t="shared" si="25"/>
        <v>1</v>
      </c>
      <c r="N663" s="164">
        <f t="shared" si="26"/>
        <v>2</v>
      </c>
      <c r="O663" s="164">
        <f t="shared" si="27"/>
        <v>7</v>
      </c>
      <c r="P663" s="164"/>
      <c r="Q663" s="164"/>
      <c r="R663" s="164"/>
    </row>
    <row r="664" spans="3:18">
      <c r="C664" s="164">
        <v>1</v>
      </c>
      <c r="D664" s="164">
        <v>8</v>
      </c>
      <c r="E664" s="164"/>
      <c r="F664" s="164">
        <v>10</v>
      </c>
      <c r="G664" s="164">
        <v>8</v>
      </c>
      <c r="H664" s="164">
        <v>10</v>
      </c>
      <c r="I664" s="164">
        <v>4</v>
      </c>
      <c r="J664" s="164">
        <v>10</v>
      </c>
      <c r="K664" s="164"/>
      <c r="L664" s="164"/>
      <c r="M664" s="165">
        <f t="shared" si="25"/>
        <v>1</v>
      </c>
      <c r="N664" s="164">
        <f t="shared" si="26"/>
        <v>2</v>
      </c>
      <c r="O664" s="164">
        <f t="shared" si="27"/>
        <v>7</v>
      </c>
      <c r="P664" s="164"/>
      <c r="Q664" s="164"/>
      <c r="R664" s="164"/>
    </row>
    <row r="665" spans="3:18">
      <c r="C665" s="164">
        <v>1</v>
      </c>
      <c r="D665" s="164">
        <v>8</v>
      </c>
      <c r="E665" s="164"/>
      <c r="F665" s="164">
        <v>10</v>
      </c>
      <c r="G665" s="164">
        <v>8</v>
      </c>
      <c r="H665" s="164">
        <v>10</v>
      </c>
      <c r="I665" s="164">
        <v>6</v>
      </c>
      <c r="J665" s="164">
        <v>7</v>
      </c>
      <c r="K665" s="164"/>
      <c r="L665" s="164"/>
      <c r="M665" s="165">
        <f t="shared" si="25"/>
        <v>1</v>
      </c>
      <c r="N665" s="164">
        <f t="shared" si="26"/>
        <v>2</v>
      </c>
      <c r="O665" s="164">
        <f t="shared" si="27"/>
        <v>7</v>
      </c>
      <c r="P665" s="164"/>
      <c r="Q665" s="164"/>
      <c r="R665" s="164"/>
    </row>
    <row r="666" spans="3:18">
      <c r="C666" s="164">
        <v>1</v>
      </c>
      <c r="D666" s="164">
        <v>8</v>
      </c>
      <c r="E666" s="164"/>
      <c r="F666" s="164">
        <v>10</v>
      </c>
      <c r="G666" s="164">
        <v>8</v>
      </c>
      <c r="H666" s="164">
        <v>10</v>
      </c>
      <c r="I666" s="164">
        <v>6</v>
      </c>
      <c r="J666" s="164">
        <v>10</v>
      </c>
      <c r="K666" s="164"/>
      <c r="L666" s="164"/>
      <c r="M666" s="165">
        <f t="shared" si="25"/>
        <v>1</v>
      </c>
      <c r="N666" s="164">
        <f t="shared" si="26"/>
        <v>2</v>
      </c>
      <c r="O666" s="164">
        <f t="shared" si="27"/>
        <v>8</v>
      </c>
      <c r="P666" s="164"/>
      <c r="Q666" s="164"/>
      <c r="R666" s="164"/>
    </row>
    <row r="667" spans="3:18">
      <c r="C667" s="164">
        <v>1</v>
      </c>
      <c r="D667" s="164">
        <v>8</v>
      </c>
      <c r="E667" s="164"/>
      <c r="F667" s="164">
        <v>10</v>
      </c>
      <c r="G667" s="164">
        <v>8</v>
      </c>
      <c r="H667" s="164">
        <v>10</v>
      </c>
      <c r="I667" s="164">
        <v>8</v>
      </c>
      <c r="J667" s="164">
        <v>7</v>
      </c>
      <c r="K667" s="164"/>
      <c r="L667" s="164"/>
      <c r="M667" s="165">
        <f t="shared" si="25"/>
        <v>1</v>
      </c>
      <c r="N667" s="164">
        <f t="shared" si="26"/>
        <v>2</v>
      </c>
      <c r="O667" s="164">
        <f t="shared" si="27"/>
        <v>7</v>
      </c>
      <c r="P667" s="164"/>
      <c r="Q667" s="164"/>
      <c r="R667" s="164"/>
    </row>
    <row r="668" spans="3:18">
      <c r="C668" s="164">
        <v>1</v>
      </c>
      <c r="D668" s="164">
        <v>8</v>
      </c>
      <c r="E668" s="164"/>
      <c r="F668" s="164">
        <v>10</v>
      </c>
      <c r="G668" s="164">
        <v>8</v>
      </c>
      <c r="H668" s="164">
        <v>10</v>
      </c>
      <c r="I668" s="164">
        <v>8</v>
      </c>
      <c r="J668" s="164">
        <v>10</v>
      </c>
      <c r="K668" s="164"/>
      <c r="L668" s="164"/>
      <c r="M668" s="165">
        <f t="shared" si="25"/>
        <v>1</v>
      </c>
      <c r="N668" s="164">
        <f t="shared" si="26"/>
        <v>2</v>
      </c>
      <c r="O668" s="164">
        <f t="shared" si="27"/>
        <v>8</v>
      </c>
      <c r="P668" s="164"/>
      <c r="Q668" s="164"/>
      <c r="R668" s="164"/>
    </row>
    <row r="669" spans="3:18">
      <c r="C669" s="164">
        <v>1</v>
      </c>
      <c r="D669" s="164">
        <v>8</v>
      </c>
      <c r="E669" s="164"/>
      <c r="F669" s="164">
        <v>10</v>
      </c>
      <c r="G669" s="164">
        <v>8</v>
      </c>
      <c r="H669" s="164">
        <v>10</v>
      </c>
      <c r="I669" s="164">
        <v>10</v>
      </c>
      <c r="J669" s="164">
        <v>7</v>
      </c>
      <c r="K669" s="164"/>
      <c r="L669" s="164"/>
      <c r="M669" s="165">
        <f t="shared" si="25"/>
        <v>1</v>
      </c>
      <c r="N669" s="164">
        <f t="shared" si="26"/>
        <v>2</v>
      </c>
      <c r="O669" s="164">
        <f t="shared" si="27"/>
        <v>8</v>
      </c>
      <c r="P669" s="164"/>
      <c r="Q669" s="164"/>
      <c r="R669" s="164"/>
    </row>
    <row r="670" spans="3:18">
      <c r="C670" s="164">
        <v>1</v>
      </c>
      <c r="D670" s="164">
        <v>8</v>
      </c>
      <c r="E670" s="164"/>
      <c r="F670" s="164">
        <v>10</v>
      </c>
      <c r="G670" s="164">
        <v>8</v>
      </c>
      <c r="H670" s="164">
        <v>10</v>
      </c>
      <c r="I670" s="164">
        <v>10</v>
      </c>
      <c r="J670" s="164">
        <v>10</v>
      </c>
      <c r="K670" s="164"/>
      <c r="L670" s="164"/>
      <c r="M670" s="165">
        <f t="shared" si="25"/>
        <v>1</v>
      </c>
      <c r="N670" s="164">
        <f t="shared" si="26"/>
        <v>2</v>
      </c>
      <c r="O670" s="164">
        <f t="shared" si="27"/>
        <v>8</v>
      </c>
      <c r="P670" s="164"/>
      <c r="Q670" s="164"/>
      <c r="R670" s="164"/>
    </row>
    <row r="671" spans="3:18">
      <c r="C671" s="164">
        <v>1</v>
      </c>
      <c r="D671" s="164">
        <v>8</v>
      </c>
      <c r="E671" s="164"/>
      <c r="F671" s="164">
        <v>10</v>
      </c>
      <c r="G671" s="164">
        <v>8</v>
      </c>
      <c r="H671" s="164">
        <v>7</v>
      </c>
      <c r="I671" s="164">
        <v>4</v>
      </c>
      <c r="J671" s="164">
        <v>7</v>
      </c>
      <c r="K671" s="164"/>
      <c r="L671" s="164"/>
      <c r="M671" s="165">
        <f t="shared" ref="M671:M734" si="28">MIN(C671:L671)</f>
        <v>1</v>
      </c>
      <c r="N671" s="164">
        <f t="shared" si="26"/>
        <v>2</v>
      </c>
      <c r="O671" s="164">
        <f t="shared" si="27"/>
        <v>6</v>
      </c>
      <c r="P671" s="164"/>
      <c r="Q671" s="164"/>
      <c r="R671" s="164"/>
    </row>
    <row r="672" spans="3:18">
      <c r="C672" s="164">
        <v>1</v>
      </c>
      <c r="D672" s="164">
        <v>8</v>
      </c>
      <c r="E672" s="164"/>
      <c r="F672" s="164">
        <v>10</v>
      </c>
      <c r="G672" s="164">
        <v>8</v>
      </c>
      <c r="H672" s="164">
        <v>7</v>
      </c>
      <c r="I672" s="164">
        <v>4</v>
      </c>
      <c r="J672" s="164">
        <v>10</v>
      </c>
      <c r="K672" s="164"/>
      <c r="L672" s="164"/>
      <c r="M672" s="165">
        <f t="shared" si="28"/>
        <v>1</v>
      </c>
      <c r="N672" s="164">
        <f t="shared" ref="N672:N735" si="29">IF(SMALL(C672:J672,2)&gt;M672,M672+1,M672)</f>
        <v>2</v>
      </c>
      <c r="O672" s="164">
        <f t="shared" ref="O672:O735" si="30">ROUND(AVERAGE(C672:J672),0)</f>
        <v>7</v>
      </c>
      <c r="P672" s="164"/>
      <c r="Q672" s="164"/>
      <c r="R672" s="164"/>
    </row>
    <row r="673" spans="3:18">
      <c r="C673" s="164">
        <v>1</v>
      </c>
      <c r="D673" s="164">
        <v>8</v>
      </c>
      <c r="E673" s="164"/>
      <c r="F673" s="164">
        <v>10</v>
      </c>
      <c r="G673" s="164">
        <v>8</v>
      </c>
      <c r="H673" s="164">
        <v>7</v>
      </c>
      <c r="I673" s="164">
        <v>6</v>
      </c>
      <c r="J673" s="164">
        <v>7</v>
      </c>
      <c r="K673" s="164"/>
      <c r="L673" s="164"/>
      <c r="M673" s="165">
        <f t="shared" si="28"/>
        <v>1</v>
      </c>
      <c r="N673" s="164">
        <f t="shared" si="29"/>
        <v>2</v>
      </c>
      <c r="O673" s="164">
        <f t="shared" si="30"/>
        <v>7</v>
      </c>
      <c r="P673" s="164"/>
      <c r="Q673" s="164"/>
      <c r="R673" s="164"/>
    </row>
    <row r="674" spans="3:18">
      <c r="C674" s="164">
        <v>1</v>
      </c>
      <c r="D674" s="164">
        <v>8</v>
      </c>
      <c r="E674" s="164"/>
      <c r="F674" s="164">
        <v>10</v>
      </c>
      <c r="G674" s="164">
        <v>8</v>
      </c>
      <c r="H674" s="164">
        <v>7</v>
      </c>
      <c r="I674" s="164">
        <v>6</v>
      </c>
      <c r="J674" s="164">
        <v>10</v>
      </c>
      <c r="K674" s="164"/>
      <c r="L674" s="164"/>
      <c r="M674" s="165">
        <f t="shared" si="28"/>
        <v>1</v>
      </c>
      <c r="N674" s="164">
        <f t="shared" si="29"/>
        <v>2</v>
      </c>
      <c r="O674" s="164">
        <f t="shared" si="30"/>
        <v>7</v>
      </c>
      <c r="P674" s="164"/>
      <c r="Q674" s="164"/>
      <c r="R674" s="164"/>
    </row>
    <row r="675" spans="3:18">
      <c r="C675" s="164">
        <v>1</v>
      </c>
      <c r="D675" s="164">
        <v>8</v>
      </c>
      <c r="E675" s="164"/>
      <c r="F675" s="164">
        <v>10</v>
      </c>
      <c r="G675" s="164">
        <v>8</v>
      </c>
      <c r="H675" s="164">
        <v>7</v>
      </c>
      <c r="I675" s="164">
        <v>8</v>
      </c>
      <c r="J675" s="164">
        <v>7</v>
      </c>
      <c r="K675" s="164"/>
      <c r="L675" s="164"/>
      <c r="M675" s="165">
        <f t="shared" si="28"/>
        <v>1</v>
      </c>
      <c r="N675" s="164">
        <f t="shared" si="29"/>
        <v>2</v>
      </c>
      <c r="O675" s="164">
        <f t="shared" si="30"/>
        <v>7</v>
      </c>
      <c r="P675" s="164"/>
      <c r="Q675" s="164"/>
      <c r="R675" s="164"/>
    </row>
    <row r="676" spans="3:18">
      <c r="C676" s="164">
        <v>1</v>
      </c>
      <c r="D676" s="164">
        <v>8</v>
      </c>
      <c r="E676" s="164"/>
      <c r="F676" s="164">
        <v>10</v>
      </c>
      <c r="G676" s="164">
        <v>8</v>
      </c>
      <c r="H676" s="164">
        <v>7</v>
      </c>
      <c r="I676" s="164">
        <v>8</v>
      </c>
      <c r="J676" s="164">
        <v>10</v>
      </c>
      <c r="K676" s="164"/>
      <c r="L676" s="164"/>
      <c r="M676" s="165">
        <f t="shared" si="28"/>
        <v>1</v>
      </c>
      <c r="N676" s="164">
        <f t="shared" si="29"/>
        <v>2</v>
      </c>
      <c r="O676" s="164">
        <f t="shared" si="30"/>
        <v>7</v>
      </c>
      <c r="P676" s="164"/>
      <c r="Q676" s="164"/>
      <c r="R676" s="164"/>
    </row>
    <row r="677" spans="3:18">
      <c r="C677" s="164">
        <v>1</v>
      </c>
      <c r="D677" s="164">
        <v>8</v>
      </c>
      <c r="E677" s="164"/>
      <c r="F677" s="164">
        <v>10</v>
      </c>
      <c r="G677" s="164">
        <v>8</v>
      </c>
      <c r="H677" s="164">
        <v>7</v>
      </c>
      <c r="I677" s="164">
        <v>10</v>
      </c>
      <c r="J677" s="164">
        <v>7</v>
      </c>
      <c r="K677" s="164"/>
      <c r="L677" s="164"/>
      <c r="M677" s="165">
        <f t="shared" si="28"/>
        <v>1</v>
      </c>
      <c r="N677" s="164">
        <f t="shared" si="29"/>
        <v>2</v>
      </c>
      <c r="O677" s="164">
        <f t="shared" si="30"/>
        <v>7</v>
      </c>
      <c r="P677" s="164"/>
      <c r="Q677" s="164"/>
      <c r="R677" s="164"/>
    </row>
    <row r="678" spans="3:18">
      <c r="C678" s="164">
        <v>1</v>
      </c>
      <c r="D678" s="164">
        <v>8</v>
      </c>
      <c r="E678" s="164"/>
      <c r="F678" s="164">
        <v>10</v>
      </c>
      <c r="G678" s="164">
        <v>8</v>
      </c>
      <c r="H678" s="164">
        <v>7</v>
      </c>
      <c r="I678" s="164">
        <v>10</v>
      </c>
      <c r="J678" s="164">
        <v>10</v>
      </c>
      <c r="K678" s="164"/>
      <c r="L678" s="164"/>
      <c r="M678" s="165">
        <f t="shared" si="28"/>
        <v>1</v>
      </c>
      <c r="N678" s="164">
        <f t="shared" si="29"/>
        <v>2</v>
      </c>
      <c r="O678" s="164">
        <f t="shared" si="30"/>
        <v>8</v>
      </c>
      <c r="P678" s="164"/>
      <c r="Q678" s="164"/>
      <c r="R678" s="164"/>
    </row>
    <row r="679" spans="3:18">
      <c r="C679" s="164">
        <v>1</v>
      </c>
      <c r="D679" s="164">
        <v>8</v>
      </c>
      <c r="E679" s="164"/>
      <c r="F679" s="164">
        <v>10</v>
      </c>
      <c r="G679" s="164">
        <v>8</v>
      </c>
      <c r="H679" s="164">
        <v>10</v>
      </c>
      <c r="I679" s="164">
        <v>4</v>
      </c>
      <c r="J679" s="164">
        <v>7</v>
      </c>
      <c r="K679" s="164"/>
      <c r="L679" s="164"/>
      <c r="M679" s="165">
        <f t="shared" si="28"/>
        <v>1</v>
      </c>
      <c r="N679" s="164">
        <f t="shared" si="29"/>
        <v>2</v>
      </c>
      <c r="O679" s="164">
        <f t="shared" si="30"/>
        <v>7</v>
      </c>
      <c r="P679" s="164"/>
      <c r="Q679" s="164"/>
      <c r="R679" s="164"/>
    </row>
    <row r="680" spans="3:18">
      <c r="C680" s="164">
        <v>1</v>
      </c>
      <c r="D680" s="164">
        <v>8</v>
      </c>
      <c r="E680" s="164"/>
      <c r="F680" s="164">
        <v>10</v>
      </c>
      <c r="G680" s="164">
        <v>8</v>
      </c>
      <c r="H680" s="164">
        <v>10</v>
      </c>
      <c r="I680" s="164">
        <v>4</v>
      </c>
      <c r="J680" s="164">
        <v>10</v>
      </c>
      <c r="K680" s="164"/>
      <c r="L680" s="164"/>
      <c r="M680" s="165">
        <f t="shared" si="28"/>
        <v>1</v>
      </c>
      <c r="N680" s="164">
        <f t="shared" si="29"/>
        <v>2</v>
      </c>
      <c r="O680" s="164">
        <f t="shared" si="30"/>
        <v>7</v>
      </c>
      <c r="P680" s="164"/>
      <c r="Q680" s="164"/>
      <c r="R680" s="164"/>
    </row>
    <row r="681" spans="3:18">
      <c r="C681" s="164">
        <v>1</v>
      </c>
      <c r="D681" s="164">
        <v>8</v>
      </c>
      <c r="E681" s="164"/>
      <c r="F681" s="164">
        <v>10</v>
      </c>
      <c r="G681" s="164">
        <v>8</v>
      </c>
      <c r="H681" s="164">
        <v>10</v>
      </c>
      <c r="I681" s="164">
        <v>6</v>
      </c>
      <c r="J681" s="164">
        <v>7</v>
      </c>
      <c r="K681" s="164"/>
      <c r="L681" s="164"/>
      <c r="M681" s="165">
        <f t="shared" si="28"/>
        <v>1</v>
      </c>
      <c r="N681" s="164">
        <f t="shared" si="29"/>
        <v>2</v>
      </c>
      <c r="O681" s="164">
        <f t="shared" si="30"/>
        <v>7</v>
      </c>
      <c r="P681" s="164"/>
      <c r="Q681" s="164"/>
      <c r="R681" s="164"/>
    </row>
    <row r="682" spans="3:18">
      <c r="C682" s="164">
        <v>1</v>
      </c>
      <c r="D682" s="164">
        <v>8</v>
      </c>
      <c r="E682" s="164"/>
      <c r="F682" s="164">
        <v>10</v>
      </c>
      <c r="G682" s="164">
        <v>8</v>
      </c>
      <c r="H682" s="164">
        <v>10</v>
      </c>
      <c r="I682" s="164">
        <v>6</v>
      </c>
      <c r="J682" s="164">
        <v>10</v>
      </c>
      <c r="K682" s="164"/>
      <c r="L682" s="164"/>
      <c r="M682" s="165">
        <f t="shared" si="28"/>
        <v>1</v>
      </c>
      <c r="N682" s="164">
        <f t="shared" si="29"/>
        <v>2</v>
      </c>
      <c r="O682" s="164">
        <f t="shared" si="30"/>
        <v>8</v>
      </c>
      <c r="P682" s="164"/>
      <c r="Q682" s="164"/>
      <c r="R682" s="164"/>
    </row>
    <row r="683" spans="3:18">
      <c r="C683" s="164">
        <v>1</v>
      </c>
      <c r="D683" s="164">
        <v>8</v>
      </c>
      <c r="E683" s="164"/>
      <c r="F683" s="164">
        <v>10</v>
      </c>
      <c r="G683" s="164">
        <v>8</v>
      </c>
      <c r="H683" s="164">
        <v>10</v>
      </c>
      <c r="I683" s="164">
        <v>8</v>
      </c>
      <c r="J683" s="164">
        <v>7</v>
      </c>
      <c r="K683" s="164"/>
      <c r="L683" s="164"/>
      <c r="M683" s="165">
        <f t="shared" si="28"/>
        <v>1</v>
      </c>
      <c r="N683" s="164">
        <f t="shared" si="29"/>
        <v>2</v>
      </c>
      <c r="O683" s="164">
        <f t="shared" si="30"/>
        <v>7</v>
      </c>
      <c r="P683" s="164"/>
      <c r="Q683" s="164"/>
      <c r="R683" s="164"/>
    </row>
    <row r="684" spans="3:18">
      <c r="C684" s="164">
        <v>1</v>
      </c>
      <c r="D684" s="164">
        <v>8</v>
      </c>
      <c r="E684" s="164"/>
      <c r="F684" s="164">
        <v>10</v>
      </c>
      <c r="G684" s="164">
        <v>8</v>
      </c>
      <c r="H684" s="164">
        <v>10</v>
      </c>
      <c r="I684" s="164">
        <v>8</v>
      </c>
      <c r="J684" s="164">
        <v>10</v>
      </c>
      <c r="K684" s="164"/>
      <c r="L684" s="164"/>
      <c r="M684" s="165">
        <f t="shared" si="28"/>
        <v>1</v>
      </c>
      <c r="N684" s="164">
        <f t="shared" si="29"/>
        <v>2</v>
      </c>
      <c r="O684" s="164">
        <f t="shared" si="30"/>
        <v>8</v>
      </c>
      <c r="P684" s="164"/>
      <c r="Q684" s="164"/>
      <c r="R684" s="164"/>
    </row>
    <row r="685" spans="3:18">
      <c r="C685" s="164">
        <v>1</v>
      </c>
      <c r="D685" s="164">
        <v>8</v>
      </c>
      <c r="E685" s="164"/>
      <c r="F685" s="164">
        <v>10</v>
      </c>
      <c r="G685" s="164">
        <v>8</v>
      </c>
      <c r="H685" s="164">
        <v>10</v>
      </c>
      <c r="I685" s="164">
        <v>10</v>
      </c>
      <c r="J685" s="164">
        <v>7</v>
      </c>
      <c r="K685" s="164"/>
      <c r="L685" s="164"/>
      <c r="M685" s="165">
        <f t="shared" si="28"/>
        <v>1</v>
      </c>
      <c r="N685" s="164">
        <f t="shared" si="29"/>
        <v>2</v>
      </c>
      <c r="O685" s="164">
        <f t="shared" si="30"/>
        <v>8</v>
      </c>
      <c r="P685" s="164"/>
      <c r="Q685" s="164"/>
      <c r="R685" s="164"/>
    </row>
    <row r="686" spans="3:18">
      <c r="C686" s="164">
        <v>1</v>
      </c>
      <c r="D686" s="164">
        <v>8</v>
      </c>
      <c r="E686" s="164"/>
      <c r="F686" s="164">
        <v>10</v>
      </c>
      <c r="G686" s="164">
        <v>8</v>
      </c>
      <c r="H686" s="164">
        <v>10</v>
      </c>
      <c r="I686" s="164">
        <v>10</v>
      </c>
      <c r="J686" s="164">
        <v>10</v>
      </c>
      <c r="K686" s="164"/>
      <c r="L686" s="164"/>
      <c r="M686" s="165">
        <f t="shared" si="28"/>
        <v>1</v>
      </c>
      <c r="N686" s="164">
        <f t="shared" si="29"/>
        <v>2</v>
      </c>
      <c r="O686" s="164">
        <f t="shared" si="30"/>
        <v>8</v>
      </c>
      <c r="P686" s="164"/>
      <c r="Q686" s="164"/>
      <c r="R686" s="164"/>
    </row>
    <row r="687" spans="3:18">
      <c r="C687" s="164">
        <v>1</v>
      </c>
      <c r="D687" s="164">
        <v>8</v>
      </c>
      <c r="E687" s="164"/>
      <c r="F687" s="164">
        <v>10</v>
      </c>
      <c r="G687" s="164">
        <v>8</v>
      </c>
      <c r="H687" s="164">
        <v>7</v>
      </c>
      <c r="I687" s="164">
        <v>4</v>
      </c>
      <c r="J687" s="164">
        <v>7</v>
      </c>
      <c r="K687" s="164"/>
      <c r="L687" s="164"/>
      <c r="M687" s="165">
        <f t="shared" si="28"/>
        <v>1</v>
      </c>
      <c r="N687" s="164">
        <f t="shared" si="29"/>
        <v>2</v>
      </c>
      <c r="O687" s="164">
        <f t="shared" si="30"/>
        <v>6</v>
      </c>
      <c r="P687" s="164"/>
      <c r="Q687" s="164"/>
      <c r="R687" s="164"/>
    </row>
    <row r="688" spans="3:18">
      <c r="C688" s="164">
        <v>1</v>
      </c>
      <c r="D688" s="164">
        <v>8</v>
      </c>
      <c r="E688" s="164"/>
      <c r="F688" s="164">
        <v>10</v>
      </c>
      <c r="G688" s="164">
        <v>8</v>
      </c>
      <c r="H688" s="164">
        <v>7</v>
      </c>
      <c r="I688" s="164">
        <v>4</v>
      </c>
      <c r="J688" s="164">
        <v>10</v>
      </c>
      <c r="K688" s="164"/>
      <c r="L688" s="164"/>
      <c r="M688" s="165">
        <f t="shared" si="28"/>
        <v>1</v>
      </c>
      <c r="N688" s="164">
        <f t="shared" si="29"/>
        <v>2</v>
      </c>
      <c r="O688" s="164">
        <f t="shared" si="30"/>
        <v>7</v>
      </c>
      <c r="P688" s="164"/>
      <c r="Q688" s="164"/>
      <c r="R688" s="164"/>
    </row>
    <row r="689" spans="3:18">
      <c r="C689" s="164">
        <v>1</v>
      </c>
      <c r="D689" s="164">
        <v>8</v>
      </c>
      <c r="E689" s="164"/>
      <c r="F689" s="164">
        <v>10</v>
      </c>
      <c r="G689" s="164">
        <v>8</v>
      </c>
      <c r="H689" s="164">
        <v>7</v>
      </c>
      <c r="I689" s="164">
        <v>6</v>
      </c>
      <c r="J689" s="164">
        <v>7</v>
      </c>
      <c r="K689" s="164"/>
      <c r="L689" s="164"/>
      <c r="M689" s="165">
        <f t="shared" si="28"/>
        <v>1</v>
      </c>
      <c r="N689" s="164">
        <f t="shared" si="29"/>
        <v>2</v>
      </c>
      <c r="O689" s="164">
        <f t="shared" si="30"/>
        <v>7</v>
      </c>
      <c r="P689" s="164"/>
      <c r="Q689" s="164"/>
      <c r="R689" s="164"/>
    </row>
    <row r="690" spans="3:18">
      <c r="C690" s="164">
        <v>1</v>
      </c>
      <c r="D690" s="164">
        <v>8</v>
      </c>
      <c r="E690" s="164"/>
      <c r="F690" s="164">
        <v>10</v>
      </c>
      <c r="G690" s="164">
        <v>8</v>
      </c>
      <c r="H690" s="164">
        <v>7</v>
      </c>
      <c r="I690" s="164">
        <v>6</v>
      </c>
      <c r="J690" s="164">
        <v>10</v>
      </c>
      <c r="K690" s="164"/>
      <c r="L690" s="164"/>
      <c r="M690" s="165">
        <f t="shared" si="28"/>
        <v>1</v>
      </c>
      <c r="N690" s="164">
        <f t="shared" si="29"/>
        <v>2</v>
      </c>
      <c r="O690" s="164">
        <f t="shared" si="30"/>
        <v>7</v>
      </c>
      <c r="P690" s="164"/>
      <c r="Q690" s="164"/>
      <c r="R690" s="164"/>
    </row>
    <row r="691" spans="3:18">
      <c r="C691" s="164">
        <v>1</v>
      </c>
      <c r="D691" s="164">
        <v>8</v>
      </c>
      <c r="E691" s="164"/>
      <c r="F691" s="164">
        <v>10</v>
      </c>
      <c r="G691" s="164">
        <v>8</v>
      </c>
      <c r="H691" s="164">
        <v>7</v>
      </c>
      <c r="I691" s="164">
        <v>8</v>
      </c>
      <c r="J691" s="164">
        <v>7</v>
      </c>
      <c r="K691" s="164"/>
      <c r="L691" s="164"/>
      <c r="M691" s="165">
        <f t="shared" si="28"/>
        <v>1</v>
      </c>
      <c r="N691" s="164">
        <f t="shared" si="29"/>
        <v>2</v>
      </c>
      <c r="O691" s="164">
        <f t="shared" si="30"/>
        <v>7</v>
      </c>
      <c r="P691" s="164"/>
      <c r="Q691" s="164"/>
      <c r="R691" s="164"/>
    </row>
    <row r="692" spans="3:18">
      <c r="C692" s="164">
        <v>1</v>
      </c>
      <c r="D692" s="164">
        <v>8</v>
      </c>
      <c r="E692" s="164"/>
      <c r="F692" s="164">
        <v>10</v>
      </c>
      <c r="G692" s="164">
        <v>8</v>
      </c>
      <c r="H692" s="164">
        <v>7</v>
      </c>
      <c r="I692" s="164">
        <v>8</v>
      </c>
      <c r="J692" s="164">
        <v>10</v>
      </c>
      <c r="K692" s="164"/>
      <c r="L692" s="164"/>
      <c r="M692" s="165">
        <f t="shared" si="28"/>
        <v>1</v>
      </c>
      <c r="N692" s="164">
        <f t="shared" si="29"/>
        <v>2</v>
      </c>
      <c r="O692" s="164">
        <f t="shared" si="30"/>
        <v>7</v>
      </c>
      <c r="P692" s="164"/>
      <c r="Q692" s="164"/>
      <c r="R692" s="164"/>
    </row>
    <row r="693" spans="3:18">
      <c r="C693" s="164">
        <v>1</v>
      </c>
      <c r="D693" s="164">
        <v>8</v>
      </c>
      <c r="E693" s="164"/>
      <c r="F693" s="164">
        <v>10</v>
      </c>
      <c r="G693" s="164">
        <v>8</v>
      </c>
      <c r="H693" s="164">
        <v>7</v>
      </c>
      <c r="I693" s="164">
        <v>10</v>
      </c>
      <c r="J693" s="164">
        <v>7</v>
      </c>
      <c r="K693" s="164"/>
      <c r="L693" s="164"/>
      <c r="M693" s="165">
        <f t="shared" si="28"/>
        <v>1</v>
      </c>
      <c r="N693" s="164">
        <f t="shared" si="29"/>
        <v>2</v>
      </c>
      <c r="O693" s="164">
        <f t="shared" si="30"/>
        <v>7</v>
      </c>
      <c r="P693" s="164"/>
      <c r="Q693" s="164"/>
      <c r="R693" s="164"/>
    </row>
    <row r="694" spans="3:18">
      <c r="C694" s="164">
        <v>1</v>
      </c>
      <c r="D694" s="164">
        <v>8</v>
      </c>
      <c r="E694" s="164"/>
      <c r="F694" s="164">
        <v>10</v>
      </c>
      <c r="G694" s="164">
        <v>8</v>
      </c>
      <c r="H694" s="164">
        <v>7</v>
      </c>
      <c r="I694" s="164">
        <v>10</v>
      </c>
      <c r="J694" s="164">
        <v>10</v>
      </c>
      <c r="K694" s="164"/>
      <c r="L694" s="164"/>
      <c r="M694" s="165">
        <f t="shared" si="28"/>
        <v>1</v>
      </c>
      <c r="N694" s="164">
        <f t="shared" si="29"/>
        <v>2</v>
      </c>
      <c r="O694" s="164">
        <f t="shared" si="30"/>
        <v>8</v>
      </c>
      <c r="P694" s="164"/>
      <c r="Q694" s="164"/>
      <c r="R694" s="164"/>
    </row>
    <row r="695" spans="3:18">
      <c r="C695" s="164">
        <v>1</v>
      </c>
      <c r="D695" s="164">
        <v>8</v>
      </c>
      <c r="E695" s="164"/>
      <c r="F695" s="164">
        <v>10</v>
      </c>
      <c r="G695" s="164">
        <v>8</v>
      </c>
      <c r="H695" s="164">
        <v>10</v>
      </c>
      <c r="I695" s="164">
        <v>4</v>
      </c>
      <c r="J695" s="164">
        <v>7</v>
      </c>
      <c r="K695" s="164"/>
      <c r="L695" s="164"/>
      <c r="M695" s="165">
        <f t="shared" si="28"/>
        <v>1</v>
      </c>
      <c r="N695" s="164">
        <f t="shared" si="29"/>
        <v>2</v>
      </c>
      <c r="O695" s="164">
        <f t="shared" si="30"/>
        <v>7</v>
      </c>
      <c r="P695" s="164"/>
      <c r="Q695" s="164"/>
      <c r="R695" s="164"/>
    </row>
    <row r="696" spans="3:18">
      <c r="C696" s="164">
        <v>1</v>
      </c>
      <c r="D696" s="164">
        <v>8</v>
      </c>
      <c r="E696" s="164"/>
      <c r="F696" s="164">
        <v>10</v>
      </c>
      <c r="G696" s="164">
        <v>8</v>
      </c>
      <c r="H696" s="164">
        <v>10</v>
      </c>
      <c r="I696" s="164">
        <v>4</v>
      </c>
      <c r="J696" s="164">
        <v>10</v>
      </c>
      <c r="K696" s="164"/>
      <c r="L696" s="164"/>
      <c r="M696" s="165">
        <f t="shared" si="28"/>
        <v>1</v>
      </c>
      <c r="N696" s="164">
        <f t="shared" si="29"/>
        <v>2</v>
      </c>
      <c r="O696" s="164">
        <f t="shared" si="30"/>
        <v>7</v>
      </c>
      <c r="P696" s="164"/>
      <c r="Q696" s="164"/>
      <c r="R696" s="164"/>
    </row>
    <row r="697" spans="3:18">
      <c r="C697" s="164">
        <v>1</v>
      </c>
      <c r="D697" s="164">
        <v>8</v>
      </c>
      <c r="E697" s="164"/>
      <c r="F697" s="164">
        <v>10</v>
      </c>
      <c r="G697" s="164">
        <v>8</v>
      </c>
      <c r="H697" s="164">
        <v>10</v>
      </c>
      <c r="I697" s="164">
        <v>6</v>
      </c>
      <c r="J697" s="164">
        <v>7</v>
      </c>
      <c r="K697" s="164"/>
      <c r="L697" s="164"/>
      <c r="M697" s="165">
        <f t="shared" si="28"/>
        <v>1</v>
      </c>
      <c r="N697" s="164">
        <f t="shared" si="29"/>
        <v>2</v>
      </c>
      <c r="O697" s="164">
        <f t="shared" si="30"/>
        <v>7</v>
      </c>
      <c r="P697" s="164"/>
      <c r="Q697" s="164"/>
      <c r="R697" s="164"/>
    </row>
    <row r="698" spans="3:18">
      <c r="C698" s="164">
        <v>1</v>
      </c>
      <c r="D698" s="164">
        <v>8</v>
      </c>
      <c r="E698" s="164"/>
      <c r="F698" s="164">
        <v>10</v>
      </c>
      <c r="G698" s="164">
        <v>8</v>
      </c>
      <c r="H698" s="164">
        <v>10</v>
      </c>
      <c r="I698" s="164">
        <v>6</v>
      </c>
      <c r="J698" s="164">
        <v>10</v>
      </c>
      <c r="K698" s="164"/>
      <c r="L698" s="164"/>
      <c r="M698" s="165">
        <f t="shared" si="28"/>
        <v>1</v>
      </c>
      <c r="N698" s="164">
        <f t="shared" si="29"/>
        <v>2</v>
      </c>
      <c r="O698" s="164">
        <f t="shared" si="30"/>
        <v>8</v>
      </c>
      <c r="P698" s="164"/>
      <c r="Q698" s="164"/>
      <c r="R698" s="164"/>
    </row>
    <row r="699" spans="3:18">
      <c r="C699" s="164">
        <v>1</v>
      </c>
      <c r="D699" s="164">
        <v>8</v>
      </c>
      <c r="E699" s="164"/>
      <c r="F699" s="164">
        <v>10</v>
      </c>
      <c r="G699" s="164">
        <v>8</v>
      </c>
      <c r="H699" s="164">
        <v>10</v>
      </c>
      <c r="I699" s="164">
        <v>8</v>
      </c>
      <c r="J699" s="164">
        <v>7</v>
      </c>
      <c r="K699" s="164"/>
      <c r="L699" s="164"/>
      <c r="M699" s="165">
        <f t="shared" si="28"/>
        <v>1</v>
      </c>
      <c r="N699" s="164">
        <f t="shared" si="29"/>
        <v>2</v>
      </c>
      <c r="O699" s="164">
        <f t="shared" si="30"/>
        <v>7</v>
      </c>
      <c r="P699" s="164"/>
      <c r="Q699" s="164"/>
      <c r="R699" s="164"/>
    </row>
    <row r="700" spans="3:18">
      <c r="C700" s="164">
        <v>1</v>
      </c>
      <c r="D700" s="164">
        <v>8</v>
      </c>
      <c r="E700" s="164"/>
      <c r="F700" s="164">
        <v>10</v>
      </c>
      <c r="G700" s="164">
        <v>8</v>
      </c>
      <c r="H700" s="164">
        <v>10</v>
      </c>
      <c r="I700" s="164">
        <v>8</v>
      </c>
      <c r="J700" s="164">
        <v>10</v>
      </c>
      <c r="K700" s="164"/>
      <c r="L700" s="164"/>
      <c r="M700" s="165">
        <f t="shared" si="28"/>
        <v>1</v>
      </c>
      <c r="N700" s="164">
        <f t="shared" si="29"/>
        <v>2</v>
      </c>
      <c r="O700" s="164">
        <f t="shared" si="30"/>
        <v>8</v>
      </c>
      <c r="P700" s="164"/>
      <c r="Q700" s="164"/>
      <c r="R700" s="164"/>
    </row>
    <row r="701" spans="3:18">
      <c r="C701" s="164">
        <v>1</v>
      </c>
      <c r="D701" s="164">
        <v>8</v>
      </c>
      <c r="E701" s="164"/>
      <c r="F701" s="164">
        <v>10</v>
      </c>
      <c r="G701" s="164">
        <v>8</v>
      </c>
      <c r="H701" s="164">
        <v>10</v>
      </c>
      <c r="I701" s="164">
        <v>10</v>
      </c>
      <c r="J701" s="164">
        <v>7</v>
      </c>
      <c r="K701" s="164"/>
      <c r="L701" s="164"/>
      <c r="M701" s="165">
        <f t="shared" si="28"/>
        <v>1</v>
      </c>
      <c r="N701" s="164">
        <f t="shared" si="29"/>
        <v>2</v>
      </c>
      <c r="O701" s="164">
        <f t="shared" si="30"/>
        <v>8</v>
      </c>
      <c r="P701" s="164"/>
      <c r="Q701" s="164"/>
      <c r="R701" s="164"/>
    </row>
    <row r="702" spans="3:18">
      <c r="C702" s="164">
        <v>1</v>
      </c>
      <c r="D702" s="164">
        <v>8</v>
      </c>
      <c r="E702" s="164"/>
      <c r="F702" s="164">
        <v>10</v>
      </c>
      <c r="G702" s="164">
        <v>8</v>
      </c>
      <c r="H702" s="164">
        <v>10</v>
      </c>
      <c r="I702" s="164">
        <v>10</v>
      </c>
      <c r="J702" s="164">
        <v>10</v>
      </c>
      <c r="K702" s="164"/>
      <c r="L702" s="164"/>
      <c r="M702" s="165">
        <f t="shared" si="28"/>
        <v>1</v>
      </c>
      <c r="N702" s="164">
        <f t="shared" si="29"/>
        <v>2</v>
      </c>
      <c r="O702" s="164">
        <f t="shared" si="30"/>
        <v>8</v>
      </c>
      <c r="P702" s="164"/>
      <c r="Q702" s="164"/>
      <c r="R702" s="164"/>
    </row>
    <row r="703" spans="3:18">
      <c r="C703" s="164">
        <v>1</v>
      </c>
      <c r="D703" s="164">
        <v>8</v>
      </c>
      <c r="E703" s="164"/>
      <c r="F703" s="164">
        <v>10</v>
      </c>
      <c r="G703" s="164">
        <v>8</v>
      </c>
      <c r="H703" s="164">
        <v>7</v>
      </c>
      <c r="I703" s="164">
        <v>4</v>
      </c>
      <c r="J703" s="164">
        <v>7</v>
      </c>
      <c r="K703" s="164"/>
      <c r="L703" s="164"/>
      <c r="M703" s="165">
        <f t="shared" si="28"/>
        <v>1</v>
      </c>
      <c r="N703" s="164">
        <f t="shared" si="29"/>
        <v>2</v>
      </c>
      <c r="O703" s="164">
        <f t="shared" si="30"/>
        <v>6</v>
      </c>
      <c r="P703" s="164"/>
      <c r="Q703" s="164"/>
      <c r="R703" s="164"/>
    </row>
    <row r="704" spans="3:18">
      <c r="C704" s="164">
        <v>1</v>
      </c>
      <c r="D704" s="164">
        <v>8</v>
      </c>
      <c r="E704" s="164"/>
      <c r="F704" s="164">
        <v>10</v>
      </c>
      <c r="G704" s="164">
        <v>8</v>
      </c>
      <c r="H704" s="164">
        <v>7</v>
      </c>
      <c r="I704" s="164">
        <v>4</v>
      </c>
      <c r="J704" s="164">
        <v>10</v>
      </c>
      <c r="K704" s="164"/>
      <c r="L704" s="164"/>
      <c r="M704" s="165">
        <f t="shared" si="28"/>
        <v>1</v>
      </c>
      <c r="N704" s="164">
        <f t="shared" si="29"/>
        <v>2</v>
      </c>
      <c r="O704" s="164">
        <f t="shared" si="30"/>
        <v>7</v>
      </c>
      <c r="P704" s="164"/>
      <c r="Q704" s="164"/>
      <c r="R704" s="164"/>
    </row>
    <row r="705" spans="3:18">
      <c r="C705" s="164">
        <v>1</v>
      </c>
      <c r="D705" s="164">
        <v>8</v>
      </c>
      <c r="E705" s="164"/>
      <c r="F705" s="164">
        <v>10</v>
      </c>
      <c r="G705" s="164">
        <v>8</v>
      </c>
      <c r="H705" s="164">
        <v>7</v>
      </c>
      <c r="I705" s="164">
        <v>6</v>
      </c>
      <c r="J705" s="164">
        <v>7</v>
      </c>
      <c r="K705" s="164"/>
      <c r="L705" s="164"/>
      <c r="M705" s="165">
        <f t="shared" si="28"/>
        <v>1</v>
      </c>
      <c r="N705" s="164">
        <f t="shared" si="29"/>
        <v>2</v>
      </c>
      <c r="O705" s="164">
        <f t="shared" si="30"/>
        <v>7</v>
      </c>
      <c r="P705" s="164"/>
      <c r="Q705" s="164"/>
      <c r="R705" s="164"/>
    </row>
    <row r="706" spans="3:18">
      <c r="C706" s="164">
        <v>1</v>
      </c>
      <c r="D706" s="164">
        <v>8</v>
      </c>
      <c r="E706" s="164"/>
      <c r="F706" s="164">
        <v>10</v>
      </c>
      <c r="G706" s="164">
        <v>8</v>
      </c>
      <c r="H706" s="164">
        <v>7</v>
      </c>
      <c r="I706" s="164">
        <v>6</v>
      </c>
      <c r="J706" s="164">
        <v>10</v>
      </c>
      <c r="K706" s="164"/>
      <c r="L706" s="164"/>
      <c r="M706" s="165">
        <f t="shared" si="28"/>
        <v>1</v>
      </c>
      <c r="N706" s="164">
        <f t="shared" si="29"/>
        <v>2</v>
      </c>
      <c r="O706" s="164">
        <f t="shared" si="30"/>
        <v>7</v>
      </c>
      <c r="P706" s="164"/>
      <c r="Q706" s="164"/>
      <c r="R706" s="164"/>
    </row>
    <row r="707" spans="3:18">
      <c r="C707" s="164">
        <v>1</v>
      </c>
      <c r="D707" s="164">
        <v>8</v>
      </c>
      <c r="E707" s="164"/>
      <c r="F707" s="164">
        <v>10</v>
      </c>
      <c r="G707" s="164">
        <v>8</v>
      </c>
      <c r="H707" s="164">
        <v>7</v>
      </c>
      <c r="I707" s="164">
        <v>8</v>
      </c>
      <c r="J707" s="164">
        <v>7</v>
      </c>
      <c r="K707" s="164"/>
      <c r="L707" s="164"/>
      <c r="M707" s="165">
        <f t="shared" si="28"/>
        <v>1</v>
      </c>
      <c r="N707" s="164">
        <f t="shared" si="29"/>
        <v>2</v>
      </c>
      <c r="O707" s="164">
        <f t="shared" si="30"/>
        <v>7</v>
      </c>
      <c r="P707" s="164"/>
      <c r="Q707" s="164"/>
      <c r="R707" s="164"/>
    </row>
    <row r="708" spans="3:18">
      <c r="C708" s="164">
        <v>1</v>
      </c>
      <c r="D708" s="164">
        <v>8</v>
      </c>
      <c r="E708" s="164"/>
      <c r="F708" s="164">
        <v>10</v>
      </c>
      <c r="G708" s="164">
        <v>8</v>
      </c>
      <c r="H708" s="164">
        <v>7</v>
      </c>
      <c r="I708" s="164">
        <v>8</v>
      </c>
      <c r="J708" s="164">
        <v>10</v>
      </c>
      <c r="K708" s="164"/>
      <c r="L708" s="164"/>
      <c r="M708" s="165">
        <f t="shared" si="28"/>
        <v>1</v>
      </c>
      <c r="N708" s="164">
        <f t="shared" si="29"/>
        <v>2</v>
      </c>
      <c r="O708" s="164">
        <f t="shared" si="30"/>
        <v>7</v>
      </c>
      <c r="P708" s="164"/>
      <c r="Q708" s="164"/>
      <c r="R708" s="164"/>
    </row>
    <row r="709" spans="3:18">
      <c r="C709" s="164">
        <v>1</v>
      </c>
      <c r="D709" s="164">
        <v>8</v>
      </c>
      <c r="E709" s="164"/>
      <c r="F709" s="164">
        <v>10</v>
      </c>
      <c r="G709" s="164">
        <v>8</v>
      </c>
      <c r="H709" s="164">
        <v>7</v>
      </c>
      <c r="I709" s="164">
        <v>10</v>
      </c>
      <c r="J709" s="164">
        <v>7</v>
      </c>
      <c r="K709" s="164"/>
      <c r="L709" s="164"/>
      <c r="M709" s="165">
        <f t="shared" si="28"/>
        <v>1</v>
      </c>
      <c r="N709" s="164">
        <f t="shared" si="29"/>
        <v>2</v>
      </c>
      <c r="O709" s="164">
        <f t="shared" si="30"/>
        <v>7</v>
      </c>
      <c r="P709" s="164"/>
      <c r="Q709" s="164"/>
      <c r="R709" s="164"/>
    </row>
    <row r="710" spans="3:18">
      <c r="C710" s="164">
        <v>1</v>
      </c>
      <c r="D710" s="164">
        <v>8</v>
      </c>
      <c r="E710" s="164"/>
      <c r="F710" s="164">
        <v>10</v>
      </c>
      <c r="G710" s="164">
        <v>8</v>
      </c>
      <c r="H710" s="164">
        <v>7</v>
      </c>
      <c r="I710" s="164">
        <v>10</v>
      </c>
      <c r="J710" s="164">
        <v>10</v>
      </c>
      <c r="K710" s="164"/>
      <c r="L710" s="164"/>
      <c r="M710" s="165">
        <f t="shared" si="28"/>
        <v>1</v>
      </c>
      <c r="N710" s="164">
        <f t="shared" si="29"/>
        <v>2</v>
      </c>
      <c r="O710" s="164">
        <f t="shared" si="30"/>
        <v>8</v>
      </c>
      <c r="P710" s="164"/>
      <c r="Q710" s="164"/>
      <c r="R710" s="164"/>
    </row>
    <row r="711" spans="3:18">
      <c r="C711" s="164">
        <v>1</v>
      </c>
      <c r="D711" s="164">
        <v>8</v>
      </c>
      <c r="E711" s="164"/>
      <c r="F711" s="164">
        <v>10</v>
      </c>
      <c r="G711" s="164">
        <v>8</v>
      </c>
      <c r="H711" s="164">
        <v>10</v>
      </c>
      <c r="I711" s="164">
        <v>4</v>
      </c>
      <c r="J711" s="164">
        <v>7</v>
      </c>
      <c r="K711" s="164"/>
      <c r="L711" s="164"/>
      <c r="M711" s="165">
        <f t="shared" si="28"/>
        <v>1</v>
      </c>
      <c r="N711" s="164">
        <f t="shared" si="29"/>
        <v>2</v>
      </c>
      <c r="O711" s="164">
        <f t="shared" si="30"/>
        <v>7</v>
      </c>
      <c r="P711" s="164"/>
      <c r="Q711" s="164"/>
      <c r="R711" s="164"/>
    </row>
    <row r="712" spans="3:18">
      <c r="C712" s="164">
        <v>1</v>
      </c>
      <c r="D712" s="164">
        <v>8</v>
      </c>
      <c r="E712" s="164"/>
      <c r="F712" s="164">
        <v>10</v>
      </c>
      <c r="G712" s="164">
        <v>8</v>
      </c>
      <c r="H712" s="164">
        <v>10</v>
      </c>
      <c r="I712" s="164">
        <v>4</v>
      </c>
      <c r="J712" s="164">
        <v>10</v>
      </c>
      <c r="K712" s="164"/>
      <c r="L712" s="164"/>
      <c r="M712" s="165">
        <f t="shared" si="28"/>
        <v>1</v>
      </c>
      <c r="N712" s="164">
        <f t="shared" si="29"/>
        <v>2</v>
      </c>
      <c r="O712" s="164">
        <f t="shared" si="30"/>
        <v>7</v>
      </c>
      <c r="P712" s="164"/>
      <c r="Q712" s="164"/>
      <c r="R712" s="164"/>
    </row>
    <row r="713" spans="3:18">
      <c r="C713" s="164">
        <v>1</v>
      </c>
      <c r="D713" s="164">
        <v>8</v>
      </c>
      <c r="E713" s="164"/>
      <c r="F713" s="164">
        <v>10</v>
      </c>
      <c r="G713" s="164">
        <v>8</v>
      </c>
      <c r="H713" s="164">
        <v>10</v>
      </c>
      <c r="I713" s="164">
        <v>6</v>
      </c>
      <c r="J713" s="164">
        <v>7</v>
      </c>
      <c r="K713" s="164"/>
      <c r="L713" s="164"/>
      <c r="M713" s="165">
        <f t="shared" si="28"/>
        <v>1</v>
      </c>
      <c r="N713" s="164">
        <f t="shared" si="29"/>
        <v>2</v>
      </c>
      <c r="O713" s="164">
        <f t="shared" si="30"/>
        <v>7</v>
      </c>
      <c r="P713" s="164"/>
      <c r="Q713" s="164"/>
      <c r="R713" s="164"/>
    </row>
    <row r="714" spans="3:18">
      <c r="C714" s="164">
        <v>1</v>
      </c>
      <c r="D714" s="164">
        <v>8</v>
      </c>
      <c r="E714" s="164"/>
      <c r="F714" s="164">
        <v>10</v>
      </c>
      <c r="G714" s="164">
        <v>8</v>
      </c>
      <c r="H714" s="164">
        <v>10</v>
      </c>
      <c r="I714" s="164">
        <v>6</v>
      </c>
      <c r="J714" s="164">
        <v>10</v>
      </c>
      <c r="K714" s="164"/>
      <c r="L714" s="164"/>
      <c r="M714" s="165">
        <f t="shared" si="28"/>
        <v>1</v>
      </c>
      <c r="N714" s="164">
        <f t="shared" si="29"/>
        <v>2</v>
      </c>
      <c r="O714" s="164">
        <f t="shared" si="30"/>
        <v>8</v>
      </c>
      <c r="P714" s="164"/>
      <c r="Q714" s="164"/>
      <c r="R714" s="164"/>
    </row>
    <row r="715" spans="3:18">
      <c r="C715" s="164">
        <v>1</v>
      </c>
      <c r="D715" s="164">
        <v>8</v>
      </c>
      <c r="E715" s="164"/>
      <c r="F715" s="164">
        <v>10</v>
      </c>
      <c r="G715" s="164">
        <v>8</v>
      </c>
      <c r="H715" s="164">
        <v>10</v>
      </c>
      <c r="I715" s="164">
        <v>8</v>
      </c>
      <c r="J715" s="164">
        <v>7</v>
      </c>
      <c r="K715" s="164"/>
      <c r="L715" s="164"/>
      <c r="M715" s="165">
        <f t="shared" si="28"/>
        <v>1</v>
      </c>
      <c r="N715" s="164">
        <f t="shared" si="29"/>
        <v>2</v>
      </c>
      <c r="O715" s="164">
        <f t="shared" si="30"/>
        <v>7</v>
      </c>
      <c r="P715" s="164"/>
      <c r="Q715" s="164"/>
      <c r="R715" s="164"/>
    </row>
    <row r="716" spans="3:18">
      <c r="C716" s="164">
        <v>1</v>
      </c>
      <c r="D716" s="164">
        <v>8</v>
      </c>
      <c r="E716" s="164"/>
      <c r="F716" s="164">
        <v>10</v>
      </c>
      <c r="G716" s="164">
        <v>8</v>
      </c>
      <c r="H716" s="164">
        <v>10</v>
      </c>
      <c r="I716" s="164">
        <v>8</v>
      </c>
      <c r="J716" s="164">
        <v>10</v>
      </c>
      <c r="K716" s="164"/>
      <c r="L716" s="164"/>
      <c r="M716" s="165">
        <f t="shared" si="28"/>
        <v>1</v>
      </c>
      <c r="N716" s="164">
        <f t="shared" si="29"/>
        <v>2</v>
      </c>
      <c r="O716" s="164">
        <f t="shared" si="30"/>
        <v>8</v>
      </c>
      <c r="P716" s="164"/>
      <c r="Q716" s="164"/>
      <c r="R716" s="164"/>
    </row>
    <row r="717" spans="3:18">
      <c r="C717" s="164">
        <v>1</v>
      </c>
      <c r="D717" s="164">
        <v>8</v>
      </c>
      <c r="E717" s="164"/>
      <c r="F717" s="164">
        <v>10</v>
      </c>
      <c r="G717" s="164">
        <v>8</v>
      </c>
      <c r="H717" s="164">
        <v>10</v>
      </c>
      <c r="I717" s="164">
        <v>10</v>
      </c>
      <c r="J717" s="164">
        <v>7</v>
      </c>
      <c r="K717" s="164"/>
      <c r="L717" s="164"/>
      <c r="M717" s="165">
        <f t="shared" si="28"/>
        <v>1</v>
      </c>
      <c r="N717" s="164">
        <f t="shared" si="29"/>
        <v>2</v>
      </c>
      <c r="O717" s="164">
        <f t="shared" si="30"/>
        <v>8</v>
      </c>
      <c r="P717" s="164"/>
      <c r="Q717" s="164"/>
      <c r="R717" s="164"/>
    </row>
    <row r="718" spans="3:18">
      <c r="C718" s="164">
        <v>1</v>
      </c>
      <c r="D718" s="164">
        <v>8</v>
      </c>
      <c r="E718" s="164"/>
      <c r="F718" s="164">
        <v>10</v>
      </c>
      <c r="G718" s="164">
        <v>8</v>
      </c>
      <c r="H718" s="164">
        <v>10</v>
      </c>
      <c r="I718" s="164">
        <v>10</v>
      </c>
      <c r="J718" s="164">
        <v>10</v>
      </c>
      <c r="K718" s="164"/>
      <c r="L718" s="164"/>
      <c r="M718" s="165">
        <f t="shared" si="28"/>
        <v>1</v>
      </c>
      <c r="N718" s="164">
        <f t="shared" si="29"/>
        <v>2</v>
      </c>
      <c r="O718" s="164">
        <f t="shared" si="30"/>
        <v>8</v>
      </c>
      <c r="P718" s="164"/>
      <c r="Q718" s="164"/>
      <c r="R718" s="164"/>
    </row>
    <row r="719" spans="3:18">
      <c r="C719" s="164">
        <v>1</v>
      </c>
      <c r="D719" s="164">
        <v>8</v>
      </c>
      <c r="E719" s="164"/>
      <c r="F719" s="164">
        <v>10</v>
      </c>
      <c r="G719" s="164">
        <v>8</v>
      </c>
      <c r="H719" s="164">
        <v>7</v>
      </c>
      <c r="I719" s="164">
        <v>4</v>
      </c>
      <c r="J719" s="164">
        <v>7</v>
      </c>
      <c r="K719" s="164"/>
      <c r="L719" s="164"/>
      <c r="M719" s="165">
        <f t="shared" si="28"/>
        <v>1</v>
      </c>
      <c r="N719" s="164">
        <f t="shared" si="29"/>
        <v>2</v>
      </c>
      <c r="O719" s="164">
        <f t="shared" si="30"/>
        <v>6</v>
      </c>
      <c r="P719" s="164"/>
      <c r="Q719" s="164"/>
      <c r="R719" s="164"/>
    </row>
    <row r="720" spans="3:18">
      <c r="C720" s="164">
        <v>1</v>
      </c>
      <c r="D720" s="164">
        <v>8</v>
      </c>
      <c r="E720" s="164"/>
      <c r="F720" s="164">
        <v>10</v>
      </c>
      <c r="G720" s="164">
        <v>8</v>
      </c>
      <c r="H720" s="164">
        <v>7</v>
      </c>
      <c r="I720" s="164">
        <v>4</v>
      </c>
      <c r="J720" s="164">
        <v>10</v>
      </c>
      <c r="K720" s="164"/>
      <c r="L720" s="164"/>
      <c r="M720" s="165">
        <f t="shared" si="28"/>
        <v>1</v>
      </c>
      <c r="N720" s="164">
        <f t="shared" si="29"/>
        <v>2</v>
      </c>
      <c r="O720" s="164">
        <f t="shared" si="30"/>
        <v>7</v>
      </c>
      <c r="P720" s="164"/>
      <c r="Q720" s="164"/>
      <c r="R720" s="164"/>
    </row>
    <row r="721" spans="3:18">
      <c r="C721" s="164">
        <v>1</v>
      </c>
      <c r="D721" s="164">
        <v>8</v>
      </c>
      <c r="E721" s="164"/>
      <c r="F721" s="164">
        <v>10</v>
      </c>
      <c r="G721" s="164">
        <v>8</v>
      </c>
      <c r="H721" s="164">
        <v>7</v>
      </c>
      <c r="I721" s="164">
        <v>6</v>
      </c>
      <c r="J721" s="164">
        <v>7</v>
      </c>
      <c r="K721" s="164"/>
      <c r="L721" s="164"/>
      <c r="M721" s="165">
        <f t="shared" si="28"/>
        <v>1</v>
      </c>
      <c r="N721" s="164">
        <f t="shared" si="29"/>
        <v>2</v>
      </c>
      <c r="O721" s="164">
        <f t="shared" si="30"/>
        <v>7</v>
      </c>
      <c r="P721" s="164"/>
      <c r="Q721" s="164"/>
      <c r="R721" s="164"/>
    </row>
    <row r="722" spans="3:18">
      <c r="C722" s="164">
        <v>1</v>
      </c>
      <c r="D722" s="164">
        <v>8</v>
      </c>
      <c r="E722" s="164"/>
      <c r="F722" s="164">
        <v>10</v>
      </c>
      <c r="G722" s="164">
        <v>8</v>
      </c>
      <c r="H722" s="164">
        <v>7</v>
      </c>
      <c r="I722" s="164">
        <v>6</v>
      </c>
      <c r="J722" s="164">
        <v>10</v>
      </c>
      <c r="K722" s="164"/>
      <c r="L722" s="164"/>
      <c r="M722" s="165">
        <f t="shared" si="28"/>
        <v>1</v>
      </c>
      <c r="N722" s="164">
        <f t="shared" si="29"/>
        <v>2</v>
      </c>
      <c r="O722" s="164">
        <f t="shared" si="30"/>
        <v>7</v>
      </c>
      <c r="P722" s="164"/>
      <c r="Q722" s="164"/>
      <c r="R722" s="164"/>
    </row>
    <row r="723" spans="3:18">
      <c r="C723" s="164">
        <v>1</v>
      </c>
      <c r="D723" s="164">
        <v>8</v>
      </c>
      <c r="E723" s="164"/>
      <c r="F723" s="164">
        <v>10</v>
      </c>
      <c r="G723" s="164">
        <v>8</v>
      </c>
      <c r="H723" s="164">
        <v>7</v>
      </c>
      <c r="I723" s="164">
        <v>8</v>
      </c>
      <c r="J723" s="164">
        <v>7</v>
      </c>
      <c r="K723" s="164"/>
      <c r="L723" s="164"/>
      <c r="M723" s="165">
        <f t="shared" si="28"/>
        <v>1</v>
      </c>
      <c r="N723" s="164">
        <f t="shared" si="29"/>
        <v>2</v>
      </c>
      <c r="O723" s="164">
        <f t="shared" si="30"/>
        <v>7</v>
      </c>
      <c r="P723" s="164"/>
      <c r="Q723" s="164"/>
      <c r="R723" s="164"/>
    </row>
    <row r="724" spans="3:18">
      <c r="C724" s="164">
        <v>1</v>
      </c>
      <c r="D724" s="164">
        <v>8</v>
      </c>
      <c r="E724" s="164"/>
      <c r="F724" s="164">
        <v>10</v>
      </c>
      <c r="G724" s="164">
        <v>8</v>
      </c>
      <c r="H724" s="164">
        <v>7</v>
      </c>
      <c r="I724" s="164">
        <v>8</v>
      </c>
      <c r="J724" s="164">
        <v>10</v>
      </c>
      <c r="K724" s="164"/>
      <c r="L724" s="164"/>
      <c r="M724" s="165">
        <f t="shared" si="28"/>
        <v>1</v>
      </c>
      <c r="N724" s="164">
        <f t="shared" si="29"/>
        <v>2</v>
      </c>
      <c r="O724" s="164">
        <f t="shared" si="30"/>
        <v>7</v>
      </c>
      <c r="P724" s="164"/>
      <c r="Q724" s="164"/>
      <c r="R724" s="164"/>
    </row>
    <row r="725" spans="3:18">
      <c r="C725" s="164">
        <v>1</v>
      </c>
      <c r="D725" s="164">
        <v>8</v>
      </c>
      <c r="E725" s="164"/>
      <c r="F725" s="164">
        <v>10</v>
      </c>
      <c r="G725" s="164">
        <v>8</v>
      </c>
      <c r="H725" s="164">
        <v>7</v>
      </c>
      <c r="I725" s="164">
        <v>10</v>
      </c>
      <c r="J725" s="164">
        <v>7</v>
      </c>
      <c r="K725" s="164"/>
      <c r="L725" s="164"/>
      <c r="M725" s="165">
        <f t="shared" si="28"/>
        <v>1</v>
      </c>
      <c r="N725" s="164">
        <f t="shared" si="29"/>
        <v>2</v>
      </c>
      <c r="O725" s="164">
        <f t="shared" si="30"/>
        <v>7</v>
      </c>
      <c r="P725" s="164"/>
      <c r="Q725" s="164"/>
      <c r="R725" s="164"/>
    </row>
    <row r="726" spans="3:18">
      <c r="C726" s="164">
        <v>1</v>
      </c>
      <c r="D726" s="164">
        <v>8</v>
      </c>
      <c r="E726" s="164"/>
      <c r="F726" s="164">
        <v>10</v>
      </c>
      <c r="G726" s="164">
        <v>8</v>
      </c>
      <c r="H726" s="164">
        <v>7</v>
      </c>
      <c r="I726" s="164">
        <v>10</v>
      </c>
      <c r="J726" s="164">
        <v>10</v>
      </c>
      <c r="K726" s="164"/>
      <c r="L726" s="164"/>
      <c r="M726" s="165">
        <f t="shared" si="28"/>
        <v>1</v>
      </c>
      <c r="N726" s="164">
        <f t="shared" si="29"/>
        <v>2</v>
      </c>
      <c r="O726" s="164">
        <f t="shared" si="30"/>
        <v>8</v>
      </c>
      <c r="P726" s="164"/>
      <c r="Q726" s="164"/>
      <c r="R726" s="164"/>
    </row>
    <row r="727" spans="3:18">
      <c r="C727" s="164">
        <v>1</v>
      </c>
      <c r="D727" s="164">
        <v>8</v>
      </c>
      <c r="E727" s="164"/>
      <c r="F727" s="164">
        <v>10</v>
      </c>
      <c r="G727" s="164">
        <v>8</v>
      </c>
      <c r="H727" s="164">
        <v>10</v>
      </c>
      <c r="I727" s="164">
        <v>4</v>
      </c>
      <c r="J727" s="164">
        <v>7</v>
      </c>
      <c r="K727" s="164"/>
      <c r="L727" s="164"/>
      <c r="M727" s="165">
        <f t="shared" si="28"/>
        <v>1</v>
      </c>
      <c r="N727" s="164">
        <f t="shared" si="29"/>
        <v>2</v>
      </c>
      <c r="O727" s="164">
        <f t="shared" si="30"/>
        <v>7</v>
      </c>
      <c r="P727" s="164"/>
      <c r="Q727" s="164"/>
      <c r="R727" s="164"/>
    </row>
    <row r="728" spans="3:18">
      <c r="C728" s="164">
        <v>1</v>
      </c>
      <c r="D728" s="164">
        <v>8</v>
      </c>
      <c r="E728" s="164"/>
      <c r="F728" s="164">
        <v>10</v>
      </c>
      <c r="G728" s="164">
        <v>8</v>
      </c>
      <c r="H728" s="164">
        <v>10</v>
      </c>
      <c r="I728" s="164">
        <v>4</v>
      </c>
      <c r="J728" s="164">
        <v>10</v>
      </c>
      <c r="K728" s="164"/>
      <c r="L728" s="164"/>
      <c r="M728" s="165">
        <f t="shared" si="28"/>
        <v>1</v>
      </c>
      <c r="N728" s="164">
        <f t="shared" si="29"/>
        <v>2</v>
      </c>
      <c r="O728" s="164">
        <f t="shared" si="30"/>
        <v>7</v>
      </c>
      <c r="P728" s="164"/>
      <c r="Q728" s="164"/>
      <c r="R728" s="164"/>
    </row>
    <row r="729" spans="3:18">
      <c r="C729" s="164">
        <v>1</v>
      </c>
      <c r="D729" s="164">
        <v>8</v>
      </c>
      <c r="E729" s="164"/>
      <c r="F729" s="164">
        <v>10</v>
      </c>
      <c r="G729" s="164">
        <v>8</v>
      </c>
      <c r="H729" s="164">
        <v>10</v>
      </c>
      <c r="I729" s="164">
        <v>6</v>
      </c>
      <c r="J729" s="164">
        <v>7</v>
      </c>
      <c r="K729" s="164"/>
      <c r="L729" s="164"/>
      <c r="M729" s="165">
        <f t="shared" si="28"/>
        <v>1</v>
      </c>
      <c r="N729" s="164">
        <f t="shared" si="29"/>
        <v>2</v>
      </c>
      <c r="O729" s="164">
        <f t="shared" si="30"/>
        <v>7</v>
      </c>
      <c r="P729" s="164"/>
      <c r="Q729" s="164"/>
      <c r="R729" s="164"/>
    </row>
    <row r="730" spans="3:18">
      <c r="C730" s="164">
        <v>1</v>
      </c>
      <c r="D730" s="164">
        <v>8</v>
      </c>
      <c r="E730" s="164"/>
      <c r="F730" s="164">
        <v>10</v>
      </c>
      <c r="G730" s="164">
        <v>8</v>
      </c>
      <c r="H730" s="164">
        <v>10</v>
      </c>
      <c r="I730" s="164">
        <v>6</v>
      </c>
      <c r="J730" s="164">
        <v>10</v>
      </c>
      <c r="K730" s="164"/>
      <c r="L730" s="164"/>
      <c r="M730" s="165">
        <f t="shared" si="28"/>
        <v>1</v>
      </c>
      <c r="N730" s="164">
        <f t="shared" si="29"/>
        <v>2</v>
      </c>
      <c r="O730" s="164">
        <f t="shared" si="30"/>
        <v>8</v>
      </c>
      <c r="P730" s="164"/>
      <c r="Q730" s="164"/>
      <c r="R730" s="164"/>
    </row>
    <row r="731" spans="3:18">
      <c r="C731" s="164">
        <v>1</v>
      </c>
      <c r="D731" s="164">
        <v>8</v>
      </c>
      <c r="E731" s="164"/>
      <c r="F731" s="164">
        <v>10</v>
      </c>
      <c r="G731" s="164">
        <v>8</v>
      </c>
      <c r="H731" s="164">
        <v>10</v>
      </c>
      <c r="I731" s="164">
        <v>8</v>
      </c>
      <c r="J731" s="164">
        <v>7</v>
      </c>
      <c r="K731" s="164"/>
      <c r="L731" s="164"/>
      <c r="M731" s="165">
        <f t="shared" si="28"/>
        <v>1</v>
      </c>
      <c r="N731" s="164">
        <f t="shared" si="29"/>
        <v>2</v>
      </c>
      <c r="O731" s="164">
        <f t="shared" si="30"/>
        <v>7</v>
      </c>
      <c r="P731" s="164"/>
      <c r="Q731" s="164"/>
      <c r="R731" s="164"/>
    </row>
    <row r="732" spans="3:18">
      <c r="C732" s="164">
        <v>1</v>
      </c>
      <c r="D732" s="164">
        <v>8</v>
      </c>
      <c r="E732" s="164"/>
      <c r="F732" s="164">
        <v>10</v>
      </c>
      <c r="G732" s="164">
        <v>8</v>
      </c>
      <c r="H732" s="164">
        <v>10</v>
      </c>
      <c r="I732" s="164">
        <v>8</v>
      </c>
      <c r="J732" s="164">
        <v>10</v>
      </c>
      <c r="K732" s="164"/>
      <c r="L732" s="164"/>
      <c r="M732" s="165">
        <f t="shared" si="28"/>
        <v>1</v>
      </c>
      <c r="N732" s="164">
        <f t="shared" si="29"/>
        <v>2</v>
      </c>
      <c r="O732" s="164">
        <f t="shared" si="30"/>
        <v>8</v>
      </c>
      <c r="P732" s="164"/>
      <c r="Q732" s="164"/>
      <c r="R732" s="164"/>
    </row>
    <row r="733" spans="3:18">
      <c r="C733" s="164">
        <v>1</v>
      </c>
      <c r="D733" s="164">
        <v>8</v>
      </c>
      <c r="E733" s="164"/>
      <c r="F733" s="164">
        <v>10</v>
      </c>
      <c r="G733" s="164">
        <v>8</v>
      </c>
      <c r="H733" s="164">
        <v>10</v>
      </c>
      <c r="I733" s="164">
        <v>10</v>
      </c>
      <c r="J733" s="164">
        <v>7</v>
      </c>
      <c r="K733" s="164"/>
      <c r="L733" s="164"/>
      <c r="M733" s="165">
        <f t="shared" si="28"/>
        <v>1</v>
      </c>
      <c r="N733" s="164">
        <f t="shared" si="29"/>
        <v>2</v>
      </c>
      <c r="O733" s="164">
        <f t="shared" si="30"/>
        <v>8</v>
      </c>
      <c r="P733" s="164"/>
      <c r="Q733" s="164"/>
      <c r="R733" s="164"/>
    </row>
    <row r="734" spans="3:18">
      <c r="C734" s="164">
        <v>1</v>
      </c>
      <c r="D734" s="164">
        <v>10</v>
      </c>
      <c r="E734" s="164"/>
      <c r="F734" s="164">
        <v>10</v>
      </c>
      <c r="G734" s="164">
        <v>10</v>
      </c>
      <c r="H734" s="164">
        <v>10</v>
      </c>
      <c r="I734" s="164">
        <v>10</v>
      </c>
      <c r="J734" s="164">
        <v>10</v>
      </c>
      <c r="K734" s="164"/>
      <c r="L734" s="164"/>
      <c r="M734" s="165">
        <f t="shared" si="28"/>
        <v>1</v>
      </c>
      <c r="N734" s="164">
        <f t="shared" si="29"/>
        <v>2</v>
      </c>
      <c r="O734" s="164">
        <f t="shared" si="30"/>
        <v>9</v>
      </c>
      <c r="P734" s="164"/>
      <c r="Q734" s="164"/>
      <c r="R734" s="164"/>
    </row>
    <row r="735" spans="3:18">
      <c r="C735" s="164">
        <v>1</v>
      </c>
      <c r="D735" s="164">
        <v>10</v>
      </c>
      <c r="E735" s="164"/>
      <c r="F735" s="164">
        <v>5</v>
      </c>
      <c r="G735" s="164">
        <v>10</v>
      </c>
      <c r="H735" s="164">
        <v>5</v>
      </c>
      <c r="I735" s="164">
        <v>4</v>
      </c>
      <c r="J735" s="164">
        <v>7</v>
      </c>
      <c r="K735" s="164"/>
      <c r="L735" s="164"/>
      <c r="M735" s="165">
        <f t="shared" ref="M735:M798" si="31">MIN(C735:L735)</f>
        <v>1</v>
      </c>
      <c r="N735" s="164">
        <f t="shared" si="29"/>
        <v>2</v>
      </c>
      <c r="O735" s="164">
        <f t="shared" si="30"/>
        <v>6</v>
      </c>
      <c r="P735" s="164"/>
      <c r="Q735" s="164"/>
      <c r="R735" s="164"/>
    </row>
    <row r="736" spans="3:18">
      <c r="C736" s="164">
        <v>1</v>
      </c>
      <c r="D736" s="164">
        <v>10</v>
      </c>
      <c r="E736" s="164"/>
      <c r="F736" s="164">
        <v>5</v>
      </c>
      <c r="G736" s="164">
        <v>10</v>
      </c>
      <c r="H736" s="164">
        <v>5</v>
      </c>
      <c r="I736" s="164">
        <v>4</v>
      </c>
      <c r="J736" s="164">
        <v>10</v>
      </c>
      <c r="K736" s="164"/>
      <c r="L736" s="164"/>
      <c r="M736" s="165">
        <f t="shared" si="31"/>
        <v>1</v>
      </c>
      <c r="N736" s="164">
        <f t="shared" ref="N736:N799" si="32">IF(SMALL(C736:J736,2)&gt;M736,M736+1,M736)</f>
        <v>2</v>
      </c>
      <c r="O736" s="164">
        <f t="shared" ref="O736:O799" si="33">ROUND(AVERAGE(C736:J736),0)</f>
        <v>6</v>
      </c>
      <c r="P736" s="164"/>
      <c r="Q736" s="164"/>
      <c r="R736" s="164"/>
    </row>
    <row r="737" spans="3:18">
      <c r="C737" s="164">
        <v>1</v>
      </c>
      <c r="D737" s="164">
        <v>10</v>
      </c>
      <c r="E737" s="164"/>
      <c r="F737" s="164">
        <v>5</v>
      </c>
      <c r="G737" s="164">
        <v>10</v>
      </c>
      <c r="H737" s="164">
        <v>5</v>
      </c>
      <c r="I737" s="164">
        <v>6</v>
      </c>
      <c r="J737" s="164">
        <v>7</v>
      </c>
      <c r="K737" s="164"/>
      <c r="L737" s="164"/>
      <c r="M737" s="165">
        <f t="shared" si="31"/>
        <v>1</v>
      </c>
      <c r="N737" s="164">
        <f t="shared" si="32"/>
        <v>2</v>
      </c>
      <c r="O737" s="164">
        <f t="shared" si="33"/>
        <v>6</v>
      </c>
      <c r="P737" s="164"/>
      <c r="Q737" s="164"/>
      <c r="R737" s="164"/>
    </row>
    <row r="738" spans="3:18">
      <c r="C738" s="164">
        <v>1</v>
      </c>
      <c r="D738" s="164">
        <v>10</v>
      </c>
      <c r="E738" s="164"/>
      <c r="F738" s="164">
        <v>5</v>
      </c>
      <c r="G738" s="164">
        <v>10</v>
      </c>
      <c r="H738" s="164">
        <v>5</v>
      </c>
      <c r="I738" s="164">
        <v>6</v>
      </c>
      <c r="J738" s="164">
        <v>10</v>
      </c>
      <c r="K738" s="164"/>
      <c r="L738" s="164"/>
      <c r="M738" s="165">
        <f t="shared" si="31"/>
        <v>1</v>
      </c>
      <c r="N738" s="164">
        <f t="shared" si="32"/>
        <v>2</v>
      </c>
      <c r="O738" s="164">
        <f t="shared" si="33"/>
        <v>7</v>
      </c>
      <c r="P738" s="164"/>
      <c r="Q738" s="164"/>
      <c r="R738" s="164"/>
    </row>
    <row r="739" spans="3:18">
      <c r="C739" s="164">
        <v>1</v>
      </c>
      <c r="D739" s="164">
        <v>10</v>
      </c>
      <c r="E739" s="164"/>
      <c r="F739" s="164">
        <v>5</v>
      </c>
      <c r="G739" s="164">
        <v>10</v>
      </c>
      <c r="H739" s="164">
        <v>5</v>
      </c>
      <c r="I739" s="164">
        <v>8</v>
      </c>
      <c r="J739" s="164">
        <v>7</v>
      </c>
      <c r="K739" s="164"/>
      <c r="L739" s="164"/>
      <c r="M739" s="165">
        <f t="shared" si="31"/>
        <v>1</v>
      </c>
      <c r="N739" s="164">
        <f t="shared" si="32"/>
        <v>2</v>
      </c>
      <c r="O739" s="164">
        <f t="shared" si="33"/>
        <v>7</v>
      </c>
      <c r="P739" s="164"/>
      <c r="Q739" s="164"/>
      <c r="R739" s="164"/>
    </row>
    <row r="740" spans="3:18">
      <c r="C740" s="164">
        <v>1</v>
      </c>
      <c r="D740" s="164">
        <v>10</v>
      </c>
      <c r="E740" s="164"/>
      <c r="F740" s="164">
        <v>5</v>
      </c>
      <c r="G740" s="164">
        <v>10</v>
      </c>
      <c r="H740" s="164">
        <v>5</v>
      </c>
      <c r="I740" s="164">
        <v>8</v>
      </c>
      <c r="J740" s="164">
        <v>10</v>
      </c>
      <c r="K740" s="164"/>
      <c r="L740" s="164"/>
      <c r="M740" s="165">
        <f t="shared" si="31"/>
        <v>1</v>
      </c>
      <c r="N740" s="164">
        <f t="shared" si="32"/>
        <v>2</v>
      </c>
      <c r="O740" s="164">
        <f t="shared" si="33"/>
        <v>7</v>
      </c>
      <c r="P740" s="164"/>
      <c r="Q740" s="164"/>
      <c r="R740" s="164"/>
    </row>
    <row r="741" spans="3:18">
      <c r="C741" s="164">
        <v>1</v>
      </c>
      <c r="D741" s="164">
        <v>10</v>
      </c>
      <c r="E741" s="164"/>
      <c r="F741" s="164">
        <v>5</v>
      </c>
      <c r="G741" s="164">
        <v>10</v>
      </c>
      <c r="H741" s="164">
        <v>5</v>
      </c>
      <c r="I741" s="164">
        <v>10</v>
      </c>
      <c r="J741" s="164">
        <v>7</v>
      </c>
      <c r="K741" s="164"/>
      <c r="L741" s="164"/>
      <c r="M741" s="165">
        <f t="shared" si="31"/>
        <v>1</v>
      </c>
      <c r="N741" s="164">
        <f t="shared" si="32"/>
        <v>2</v>
      </c>
      <c r="O741" s="164">
        <f t="shared" si="33"/>
        <v>7</v>
      </c>
      <c r="P741" s="164"/>
      <c r="Q741" s="164"/>
      <c r="R741" s="164"/>
    </row>
    <row r="742" spans="3:18">
      <c r="C742" s="164">
        <v>1</v>
      </c>
      <c r="D742" s="164">
        <v>10</v>
      </c>
      <c r="E742" s="164"/>
      <c r="F742" s="164">
        <v>5</v>
      </c>
      <c r="G742" s="164">
        <v>10</v>
      </c>
      <c r="H742" s="164">
        <v>5</v>
      </c>
      <c r="I742" s="164">
        <v>10</v>
      </c>
      <c r="J742" s="164">
        <v>10</v>
      </c>
      <c r="K742" s="164"/>
      <c r="L742" s="164"/>
      <c r="M742" s="165">
        <f t="shared" si="31"/>
        <v>1</v>
      </c>
      <c r="N742" s="164">
        <f t="shared" si="32"/>
        <v>2</v>
      </c>
      <c r="O742" s="164">
        <f t="shared" si="33"/>
        <v>7</v>
      </c>
      <c r="P742" s="164"/>
      <c r="Q742" s="164"/>
      <c r="R742" s="164"/>
    </row>
    <row r="743" spans="3:18">
      <c r="C743" s="164">
        <v>1</v>
      </c>
      <c r="D743" s="164">
        <v>10</v>
      </c>
      <c r="E743" s="164"/>
      <c r="F743" s="164">
        <v>7</v>
      </c>
      <c r="G743" s="164">
        <v>10</v>
      </c>
      <c r="H743" s="164">
        <v>10</v>
      </c>
      <c r="I743" s="164">
        <v>4</v>
      </c>
      <c r="J743" s="164">
        <v>7</v>
      </c>
      <c r="K743" s="164"/>
      <c r="L743" s="164"/>
      <c r="M743" s="165">
        <f t="shared" si="31"/>
        <v>1</v>
      </c>
      <c r="N743" s="164">
        <f t="shared" si="32"/>
        <v>2</v>
      </c>
      <c r="O743" s="164">
        <f t="shared" si="33"/>
        <v>7</v>
      </c>
      <c r="P743" s="164"/>
      <c r="Q743" s="164"/>
      <c r="R743" s="164"/>
    </row>
    <row r="744" spans="3:18">
      <c r="C744" s="164">
        <v>1</v>
      </c>
      <c r="D744" s="164">
        <v>10</v>
      </c>
      <c r="E744" s="164"/>
      <c r="F744" s="164">
        <v>7</v>
      </c>
      <c r="G744" s="164">
        <v>10</v>
      </c>
      <c r="H744" s="164">
        <v>10</v>
      </c>
      <c r="I744" s="164">
        <v>4</v>
      </c>
      <c r="J744" s="164">
        <v>10</v>
      </c>
      <c r="K744" s="164"/>
      <c r="L744" s="164"/>
      <c r="M744" s="165">
        <f t="shared" si="31"/>
        <v>1</v>
      </c>
      <c r="N744" s="164">
        <f t="shared" si="32"/>
        <v>2</v>
      </c>
      <c r="O744" s="164">
        <f t="shared" si="33"/>
        <v>7</v>
      </c>
      <c r="P744" s="164"/>
      <c r="Q744" s="164"/>
      <c r="R744" s="164"/>
    </row>
    <row r="745" spans="3:18">
      <c r="C745" s="164">
        <v>1</v>
      </c>
      <c r="D745" s="164">
        <v>10</v>
      </c>
      <c r="E745" s="164"/>
      <c r="F745" s="164">
        <v>7</v>
      </c>
      <c r="G745" s="164">
        <v>10</v>
      </c>
      <c r="H745" s="164">
        <v>10</v>
      </c>
      <c r="I745" s="164">
        <v>6</v>
      </c>
      <c r="J745" s="164">
        <v>7</v>
      </c>
      <c r="K745" s="164"/>
      <c r="L745" s="164"/>
      <c r="M745" s="165">
        <f t="shared" si="31"/>
        <v>1</v>
      </c>
      <c r="N745" s="164">
        <f t="shared" si="32"/>
        <v>2</v>
      </c>
      <c r="O745" s="164">
        <f t="shared" si="33"/>
        <v>7</v>
      </c>
      <c r="P745" s="164"/>
      <c r="Q745" s="164"/>
      <c r="R745" s="164"/>
    </row>
    <row r="746" spans="3:18">
      <c r="C746" s="164">
        <v>1</v>
      </c>
      <c r="D746" s="164">
        <v>10</v>
      </c>
      <c r="E746" s="164"/>
      <c r="F746" s="164">
        <v>7</v>
      </c>
      <c r="G746" s="164">
        <v>10</v>
      </c>
      <c r="H746" s="164">
        <v>10</v>
      </c>
      <c r="I746" s="164">
        <v>6</v>
      </c>
      <c r="J746" s="164">
        <v>10</v>
      </c>
      <c r="K746" s="164"/>
      <c r="L746" s="164"/>
      <c r="M746" s="165">
        <f t="shared" si="31"/>
        <v>1</v>
      </c>
      <c r="N746" s="164">
        <f t="shared" si="32"/>
        <v>2</v>
      </c>
      <c r="O746" s="164">
        <f t="shared" si="33"/>
        <v>8</v>
      </c>
      <c r="P746" s="164"/>
      <c r="Q746" s="164"/>
      <c r="R746" s="164"/>
    </row>
    <row r="747" spans="3:18">
      <c r="C747" s="164">
        <v>1</v>
      </c>
      <c r="D747" s="164">
        <v>10</v>
      </c>
      <c r="E747" s="164"/>
      <c r="F747" s="164">
        <v>7</v>
      </c>
      <c r="G747" s="164">
        <v>10</v>
      </c>
      <c r="H747" s="164">
        <v>10</v>
      </c>
      <c r="I747" s="164">
        <v>8</v>
      </c>
      <c r="J747" s="164">
        <v>7</v>
      </c>
      <c r="K747" s="164"/>
      <c r="L747" s="164"/>
      <c r="M747" s="165">
        <f t="shared" si="31"/>
        <v>1</v>
      </c>
      <c r="N747" s="164">
        <f t="shared" si="32"/>
        <v>2</v>
      </c>
      <c r="O747" s="164">
        <f t="shared" si="33"/>
        <v>8</v>
      </c>
      <c r="P747" s="164"/>
      <c r="Q747" s="164"/>
      <c r="R747" s="164"/>
    </row>
    <row r="748" spans="3:18">
      <c r="C748" s="164">
        <v>1</v>
      </c>
      <c r="D748" s="164">
        <v>10</v>
      </c>
      <c r="E748" s="164"/>
      <c r="F748" s="164">
        <v>7</v>
      </c>
      <c r="G748" s="164">
        <v>10</v>
      </c>
      <c r="H748" s="164">
        <v>10</v>
      </c>
      <c r="I748" s="164">
        <v>8</v>
      </c>
      <c r="J748" s="164">
        <v>10</v>
      </c>
      <c r="K748" s="164"/>
      <c r="L748" s="164"/>
      <c r="M748" s="165">
        <f t="shared" si="31"/>
        <v>1</v>
      </c>
      <c r="N748" s="164">
        <f t="shared" si="32"/>
        <v>2</v>
      </c>
      <c r="O748" s="164">
        <f t="shared" si="33"/>
        <v>8</v>
      </c>
      <c r="P748" s="164"/>
      <c r="Q748" s="164"/>
      <c r="R748" s="164"/>
    </row>
    <row r="749" spans="3:18">
      <c r="C749" s="164">
        <v>1</v>
      </c>
      <c r="D749" s="164">
        <v>10</v>
      </c>
      <c r="E749" s="164"/>
      <c r="F749" s="164">
        <v>7</v>
      </c>
      <c r="G749" s="164">
        <v>10</v>
      </c>
      <c r="H749" s="164">
        <v>10</v>
      </c>
      <c r="I749" s="164">
        <v>10</v>
      </c>
      <c r="J749" s="164">
        <v>7</v>
      </c>
      <c r="K749" s="164"/>
      <c r="L749" s="164"/>
      <c r="M749" s="165">
        <f t="shared" si="31"/>
        <v>1</v>
      </c>
      <c r="N749" s="164">
        <f t="shared" si="32"/>
        <v>2</v>
      </c>
      <c r="O749" s="164">
        <f t="shared" si="33"/>
        <v>8</v>
      </c>
      <c r="P749" s="164"/>
      <c r="Q749" s="164"/>
      <c r="R749" s="164"/>
    </row>
    <row r="750" spans="3:18">
      <c r="C750" s="164">
        <v>1</v>
      </c>
      <c r="D750" s="164">
        <v>10</v>
      </c>
      <c r="E750" s="164"/>
      <c r="F750" s="164">
        <v>7</v>
      </c>
      <c r="G750" s="164">
        <v>10</v>
      </c>
      <c r="H750" s="164">
        <v>10</v>
      </c>
      <c r="I750" s="164">
        <v>10</v>
      </c>
      <c r="J750" s="164">
        <v>10</v>
      </c>
      <c r="K750" s="164"/>
      <c r="L750" s="164"/>
      <c r="M750" s="165">
        <f t="shared" si="31"/>
        <v>1</v>
      </c>
      <c r="N750" s="164">
        <f t="shared" si="32"/>
        <v>2</v>
      </c>
      <c r="O750" s="164">
        <f t="shared" si="33"/>
        <v>8</v>
      </c>
      <c r="P750" s="164"/>
      <c r="Q750" s="164"/>
      <c r="R750" s="164"/>
    </row>
    <row r="751" spans="3:18">
      <c r="C751" s="164">
        <v>1</v>
      </c>
      <c r="D751" s="164">
        <v>10</v>
      </c>
      <c r="E751" s="164"/>
      <c r="F751" s="164">
        <v>5</v>
      </c>
      <c r="G751" s="164">
        <v>10</v>
      </c>
      <c r="H751" s="164">
        <v>5</v>
      </c>
      <c r="I751" s="164">
        <v>4</v>
      </c>
      <c r="J751" s="164">
        <v>7</v>
      </c>
      <c r="K751" s="164"/>
      <c r="L751" s="164"/>
      <c r="M751" s="165">
        <f t="shared" si="31"/>
        <v>1</v>
      </c>
      <c r="N751" s="164">
        <f t="shared" si="32"/>
        <v>2</v>
      </c>
      <c r="O751" s="164">
        <f t="shared" si="33"/>
        <v>6</v>
      </c>
      <c r="P751" s="164"/>
      <c r="Q751" s="164"/>
      <c r="R751" s="164"/>
    </row>
    <row r="752" spans="3:18">
      <c r="C752" s="164">
        <v>1</v>
      </c>
      <c r="D752" s="164">
        <v>10</v>
      </c>
      <c r="E752" s="164"/>
      <c r="F752" s="164">
        <v>5</v>
      </c>
      <c r="G752" s="164">
        <v>10</v>
      </c>
      <c r="H752" s="164">
        <v>5</v>
      </c>
      <c r="I752" s="164">
        <v>4</v>
      </c>
      <c r="J752" s="164">
        <v>10</v>
      </c>
      <c r="K752" s="164"/>
      <c r="L752" s="164"/>
      <c r="M752" s="165">
        <f t="shared" si="31"/>
        <v>1</v>
      </c>
      <c r="N752" s="164">
        <f t="shared" si="32"/>
        <v>2</v>
      </c>
      <c r="O752" s="164">
        <f t="shared" si="33"/>
        <v>6</v>
      </c>
      <c r="P752" s="164"/>
      <c r="Q752" s="164"/>
      <c r="R752" s="164"/>
    </row>
    <row r="753" spans="3:18">
      <c r="C753" s="164">
        <v>1</v>
      </c>
      <c r="D753" s="164">
        <v>10</v>
      </c>
      <c r="E753" s="164"/>
      <c r="F753" s="164">
        <v>5</v>
      </c>
      <c r="G753" s="164">
        <v>10</v>
      </c>
      <c r="H753" s="164">
        <v>5</v>
      </c>
      <c r="I753" s="164">
        <v>6</v>
      </c>
      <c r="J753" s="164">
        <v>7</v>
      </c>
      <c r="K753" s="164"/>
      <c r="L753" s="164"/>
      <c r="M753" s="165">
        <f t="shared" si="31"/>
        <v>1</v>
      </c>
      <c r="N753" s="164">
        <f t="shared" si="32"/>
        <v>2</v>
      </c>
      <c r="O753" s="164">
        <f t="shared" si="33"/>
        <v>6</v>
      </c>
      <c r="P753" s="164"/>
      <c r="Q753" s="164"/>
      <c r="R753" s="164"/>
    </row>
    <row r="754" spans="3:18">
      <c r="C754" s="164">
        <v>1</v>
      </c>
      <c r="D754" s="164">
        <v>10</v>
      </c>
      <c r="E754" s="164"/>
      <c r="F754" s="164">
        <v>5</v>
      </c>
      <c r="G754" s="164">
        <v>10</v>
      </c>
      <c r="H754" s="164">
        <v>5</v>
      </c>
      <c r="I754" s="164">
        <v>6</v>
      </c>
      <c r="J754" s="164">
        <v>10</v>
      </c>
      <c r="K754" s="164"/>
      <c r="L754" s="164"/>
      <c r="M754" s="165">
        <f t="shared" si="31"/>
        <v>1</v>
      </c>
      <c r="N754" s="164">
        <f t="shared" si="32"/>
        <v>2</v>
      </c>
      <c r="O754" s="164">
        <f t="shared" si="33"/>
        <v>7</v>
      </c>
      <c r="P754" s="164"/>
      <c r="Q754" s="164"/>
      <c r="R754" s="164"/>
    </row>
    <row r="755" spans="3:18">
      <c r="C755" s="164">
        <v>1</v>
      </c>
      <c r="D755" s="164">
        <v>10</v>
      </c>
      <c r="E755" s="164"/>
      <c r="F755" s="164">
        <v>5</v>
      </c>
      <c r="G755" s="164">
        <v>10</v>
      </c>
      <c r="H755" s="164">
        <v>5</v>
      </c>
      <c r="I755" s="164">
        <v>8</v>
      </c>
      <c r="J755" s="164">
        <v>7</v>
      </c>
      <c r="K755" s="164"/>
      <c r="L755" s="164"/>
      <c r="M755" s="165">
        <f t="shared" si="31"/>
        <v>1</v>
      </c>
      <c r="N755" s="164">
        <f t="shared" si="32"/>
        <v>2</v>
      </c>
      <c r="O755" s="164">
        <f t="shared" si="33"/>
        <v>7</v>
      </c>
      <c r="P755" s="164"/>
      <c r="Q755" s="164"/>
      <c r="R755" s="164"/>
    </row>
    <row r="756" spans="3:18">
      <c r="C756" s="164">
        <v>1</v>
      </c>
      <c r="D756" s="164">
        <v>10</v>
      </c>
      <c r="E756" s="164"/>
      <c r="F756" s="164">
        <v>5</v>
      </c>
      <c r="G756" s="164">
        <v>10</v>
      </c>
      <c r="H756" s="164">
        <v>5</v>
      </c>
      <c r="I756" s="164">
        <v>8</v>
      </c>
      <c r="J756" s="164">
        <v>10</v>
      </c>
      <c r="K756" s="164"/>
      <c r="L756" s="164"/>
      <c r="M756" s="165">
        <f t="shared" si="31"/>
        <v>1</v>
      </c>
      <c r="N756" s="164">
        <f t="shared" si="32"/>
        <v>2</v>
      </c>
      <c r="O756" s="164">
        <f t="shared" si="33"/>
        <v>7</v>
      </c>
      <c r="P756" s="164"/>
      <c r="Q756" s="164"/>
      <c r="R756" s="164"/>
    </row>
    <row r="757" spans="3:18">
      <c r="C757" s="164">
        <v>1</v>
      </c>
      <c r="D757" s="164">
        <v>10</v>
      </c>
      <c r="E757" s="164"/>
      <c r="F757" s="164">
        <v>5</v>
      </c>
      <c r="G757" s="164">
        <v>10</v>
      </c>
      <c r="H757" s="164">
        <v>5</v>
      </c>
      <c r="I757" s="164">
        <v>10</v>
      </c>
      <c r="J757" s="164">
        <v>7</v>
      </c>
      <c r="K757" s="164"/>
      <c r="L757" s="164"/>
      <c r="M757" s="165">
        <f t="shared" si="31"/>
        <v>1</v>
      </c>
      <c r="N757" s="164">
        <f t="shared" si="32"/>
        <v>2</v>
      </c>
      <c r="O757" s="164">
        <f t="shared" si="33"/>
        <v>7</v>
      </c>
      <c r="P757" s="164"/>
      <c r="Q757" s="164"/>
      <c r="R757" s="164"/>
    </row>
    <row r="758" spans="3:18">
      <c r="C758" s="164">
        <v>1</v>
      </c>
      <c r="D758" s="164">
        <v>10</v>
      </c>
      <c r="E758" s="164"/>
      <c r="F758" s="164">
        <v>5</v>
      </c>
      <c r="G758" s="164">
        <v>10</v>
      </c>
      <c r="H758" s="164">
        <v>5</v>
      </c>
      <c r="I758" s="164">
        <v>10</v>
      </c>
      <c r="J758" s="164">
        <v>10</v>
      </c>
      <c r="K758" s="164"/>
      <c r="L758" s="164"/>
      <c r="M758" s="165">
        <f t="shared" si="31"/>
        <v>1</v>
      </c>
      <c r="N758" s="164">
        <f t="shared" si="32"/>
        <v>2</v>
      </c>
      <c r="O758" s="164">
        <f t="shared" si="33"/>
        <v>7</v>
      </c>
      <c r="P758" s="164"/>
      <c r="Q758" s="164"/>
      <c r="R758" s="164"/>
    </row>
    <row r="759" spans="3:18">
      <c r="C759" s="164">
        <v>1</v>
      </c>
      <c r="D759" s="164">
        <v>10</v>
      </c>
      <c r="E759" s="164"/>
      <c r="F759" s="164">
        <v>7</v>
      </c>
      <c r="G759" s="164">
        <v>10</v>
      </c>
      <c r="H759" s="164">
        <v>10</v>
      </c>
      <c r="I759" s="164">
        <v>4</v>
      </c>
      <c r="J759" s="164">
        <v>7</v>
      </c>
      <c r="K759" s="164"/>
      <c r="L759" s="164"/>
      <c r="M759" s="165">
        <f t="shared" si="31"/>
        <v>1</v>
      </c>
      <c r="N759" s="164">
        <f t="shared" si="32"/>
        <v>2</v>
      </c>
      <c r="O759" s="164">
        <f t="shared" si="33"/>
        <v>7</v>
      </c>
      <c r="P759" s="164"/>
      <c r="Q759" s="164"/>
      <c r="R759" s="164"/>
    </row>
    <row r="760" spans="3:18">
      <c r="C760" s="164">
        <v>1</v>
      </c>
      <c r="D760" s="164">
        <v>10</v>
      </c>
      <c r="E760" s="164"/>
      <c r="F760" s="164">
        <v>7</v>
      </c>
      <c r="G760" s="164">
        <v>10</v>
      </c>
      <c r="H760" s="164">
        <v>10</v>
      </c>
      <c r="I760" s="164">
        <v>4</v>
      </c>
      <c r="J760" s="164">
        <v>10</v>
      </c>
      <c r="K760" s="164"/>
      <c r="L760" s="164"/>
      <c r="M760" s="165">
        <f t="shared" si="31"/>
        <v>1</v>
      </c>
      <c r="N760" s="164">
        <f t="shared" si="32"/>
        <v>2</v>
      </c>
      <c r="O760" s="164">
        <f t="shared" si="33"/>
        <v>7</v>
      </c>
      <c r="P760" s="164"/>
      <c r="Q760" s="164"/>
      <c r="R760" s="164"/>
    </row>
    <row r="761" spans="3:18">
      <c r="C761" s="164">
        <v>1</v>
      </c>
      <c r="D761" s="164">
        <v>10</v>
      </c>
      <c r="E761" s="164"/>
      <c r="F761" s="164">
        <v>7</v>
      </c>
      <c r="G761" s="164">
        <v>10</v>
      </c>
      <c r="H761" s="164">
        <v>10</v>
      </c>
      <c r="I761" s="164">
        <v>6</v>
      </c>
      <c r="J761" s="164">
        <v>7</v>
      </c>
      <c r="K761" s="164"/>
      <c r="L761" s="164"/>
      <c r="M761" s="165">
        <f t="shared" si="31"/>
        <v>1</v>
      </c>
      <c r="N761" s="164">
        <f t="shared" si="32"/>
        <v>2</v>
      </c>
      <c r="O761" s="164">
        <f t="shared" si="33"/>
        <v>7</v>
      </c>
      <c r="P761" s="164"/>
      <c r="Q761" s="164"/>
      <c r="R761" s="164"/>
    </row>
    <row r="762" spans="3:18">
      <c r="C762" s="164">
        <v>1</v>
      </c>
      <c r="D762" s="164">
        <v>10</v>
      </c>
      <c r="E762" s="164"/>
      <c r="F762" s="164">
        <v>7</v>
      </c>
      <c r="G762" s="164">
        <v>10</v>
      </c>
      <c r="H762" s="164">
        <v>10</v>
      </c>
      <c r="I762" s="164">
        <v>6</v>
      </c>
      <c r="J762" s="164">
        <v>10</v>
      </c>
      <c r="K762" s="164"/>
      <c r="L762" s="164"/>
      <c r="M762" s="165">
        <f t="shared" si="31"/>
        <v>1</v>
      </c>
      <c r="N762" s="164">
        <f t="shared" si="32"/>
        <v>2</v>
      </c>
      <c r="O762" s="164">
        <f t="shared" si="33"/>
        <v>8</v>
      </c>
      <c r="P762" s="164"/>
      <c r="Q762" s="164"/>
      <c r="R762" s="164"/>
    </row>
    <row r="763" spans="3:18">
      <c r="C763" s="164">
        <v>1</v>
      </c>
      <c r="D763" s="164">
        <v>10</v>
      </c>
      <c r="E763" s="164"/>
      <c r="F763" s="164">
        <v>7</v>
      </c>
      <c r="G763" s="164">
        <v>10</v>
      </c>
      <c r="H763" s="164">
        <v>10</v>
      </c>
      <c r="I763" s="164">
        <v>8</v>
      </c>
      <c r="J763" s="164">
        <v>7</v>
      </c>
      <c r="K763" s="164"/>
      <c r="L763" s="164"/>
      <c r="M763" s="165">
        <f t="shared" si="31"/>
        <v>1</v>
      </c>
      <c r="N763" s="164">
        <f t="shared" si="32"/>
        <v>2</v>
      </c>
      <c r="O763" s="164">
        <f t="shared" si="33"/>
        <v>8</v>
      </c>
      <c r="P763" s="164"/>
      <c r="Q763" s="164"/>
      <c r="R763" s="164"/>
    </row>
    <row r="764" spans="3:18">
      <c r="C764" s="164">
        <v>1</v>
      </c>
      <c r="D764" s="164">
        <v>10</v>
      </c>
      <c r="E764" s="164"/>
      <c r="F764" s="164">
        <v>7</v>
      </c>
      <c r="G764" s="164">
        <v>10</v>
      </c>
      <c r="H764" s="164">
        <v>10</v>
      </c>
      <c r="I764" s="164">
        <v>8</v>
      </c>
      <c r="J764" s="164">
        <v>10</v>
      </c>
      <c r="K764" s="164"/>
      <c r="L764" s="164"/>
      <c r="M764" s="165">
        <f t="shared" si="31"/>
        <v>1</v>
      </c>
      <c r="N764" s="164">
        <f t="shared" si="32"/>
        <v>2</v>
      </c>
      <c r="O764" s="164">
        <f t="shared" si="33"/>
        <v>8</v>
      </c>
      <c r="P764" s="164"/>
      <c r="Q764" s="164"/>
      <c r="R764" s="164"/>
    </row>
    <row r="765" spans="3:18">
      <c r="C765" s="164">
        <v>1</v>
      </c>
      <c r="D765" s="164">
        <v>10</v>
      </c>
      <c r="E765" s="164"/>
      <c r="F765" s="164">
        <v>7</v>
      </c>
      <c r="G765" s="164">
        <v>10</v>
      </c>
      <c r="H765" s="164">
        <v>10</v>
      </c>
      <c r="I765" s="164">
        <v>10</v>
      </c>
      <c r="J765" s="164">
        <v>7</v>
      </c>
      <c r="K765" s="164"/>
      <c r="L765" s="164"/>
      <c r="M765" s="165">
        <f t="shared" si="31"/>
        <v>1</v>
      </c>
      <c r="N765" s="164">
        <f t="shared" si="32"/>
        <v>2</v>
      </c>
      <c r="O765" s="164">
        <f t="shared" si="33"/>
        <v>8</v>
      </c>
      <c r="P765" s="164"/>
      <c r="Q765" s="164"/>
      <c r="R765" s="164"/>
    </row>
    <row r="766" spans="3:18">
      <c r="C766" s="164">
        <v>1</v>
      </c>
      <c r="D766" s="164">
        <v>10</v>
      </c>
      <c r="E766" s="164"/>
      <c r="F766" s="164">
        <v>7</v>
      </c>
      <c r="G766" s="164">
        <v>10</v>
      </c>
      <c r="H766" s="164">
        <v>10</v>
      </c>
      <c r="I766" s="164">
        <v>10</v>
      </c>
      <c r="J766" s="164">
        <v>10</v>
      </c>
      <c r="K766" s="164"/>
      <c r="L766" s="164"/>
      <c r="M766" s="165">
        <f t="shared" si="31"/>
        <v>1</v>
      </c>
      <c r="N766" s="164">
        <f t="shared" si="32"/>
        <v>2</v>
      </c>
      <c r="O766" s="164">
        <f t="shared" si="33"/>
        <v>8</v>
      </c>
      <c r="P766" s="164"/>
      <c r="Q766" s="164"/>
      <c r="R766" s="164"/>
    </row>
    <row r="767" spans="3:18">
      <c r="C767" s="164">
        <v>1</v>
      </c>
      <c r="D767" s="164">
        <v>10</v>
      </c>
      <c r="E767" s="164"/>
      <c r="F767" s="164">
        <v>5</v>
      </c>
      <c r="G767" s="164">
        <v>10</v>
      </c>
      <c r="H767" s="164">
        <v>5</v>
      </c>
      <c r="I767" s="164">
        <v>4</v>
      </c>
      <c r="J767" s="164">
        <v>7</v>
      </c>
      <c r="K767" s="164"/>
      <c r="L767" s="164"/>
      <c r="M767" s="165">
        <f t="shared" si="31"/>
        <v>1</v>
      </c>
      <c r="N767" s="164">
        <f t="shared" si="32"/>
        <v>2</v>
      </c>
      <c r="O767" s="164">
        <f t="shared" si="33"/>
        <v>6</v>
      </c>
      <c r="P767" s="164"/>
      <c r="Q767" s="164"/>
      <c r="R767" s="164"/>
    </row>
    <row r="768" spans="3:18">
      <c r="C768" s="164">
        <v>1</v>
      </c>
      <c r="D768" s="164">
        <v>10</v>
      </c>
      <c r="E768" s="164"/>
      <c r="F768" s="164">
        <v>5</v>
      </c>
      <c r="G768" s="164">
        <v>10</v>
      </c>
      <c r="H768" s="164">
        <v>5</v>
      </c>
      <c r="I768" s="164">
        <v>4</v>
      </c>
      <c r="J768" s="164">
        <v>10</v>
      </c>
      <c r="K768" s="164"/>
      <c r="L768" s="164"/>
      <c r="M768" s="165">
        <f t="shared" si="31"/>
        <v>1</v>
      </c>
      <c r="N768" s="164">
        <f t="shared" si="32"/>
        <v>2</v>
      </c>
      <c r="O768" s="164">
        <f t="shared" si="33"/>
        <v>6</v>
      </c>
      <c r="P768" s="164"/>
      <c r="Q768" s="164"/>
      <c r="R768" s="164"/>
    </row>
    <row r="769" spans="3:18">
      <c r="C769" s="164">
        <v>1</v>
      </c>
      <c r="D769" s="164">
        <v>10</v>
      </c>
      <c r="E769" s="164"/>
      <c r="F769" s="164">
        <v>5</v>
      </c>
      <c r="G769" s="164">
        <v>10</v>
      </c>
      <c r="H769" s="164">
        <v>5</v>
      </c>
      <c r="I769" s="164">
        <v>6</v>
      </c>
      <c r="J769" s="164">
        <v>7</v>
      </c>
      <c r="K769" s="164"/>
      <c r="L769" s="164"/>
      <c r="M769" s="165">
        <f t="shared" si="31"/>
        <v>1</v>
      </c>
      <c r="N769" s="164">
        <f t="shared" si="32"/>
        <v>2</v>
      </c>
      <c r="O769" s="164">
        <f t="shared" si="33"/>
        <v>6</v>
      </c>
      <c r="P769" s="164"/>
      <c r="Q769" s="164"/>
      <c r="R769" s="164"/>
    </row>
    <row r="770" spans="3:18">
      <c r="C770" s="164">
        <v>1</v>
      </c>
      <c r="D770" s="164">
        <v>10</v>
      </c>
      <c r="E770" s="164"/>
      <c r="F770" s="164">
        <v>5</v>
      </c>
      <c r="G770" s="164">
        <v>10</v>
      </c>
      <c r="H770" s="164">
        <v>5</v>
      </c>
      <c r="I770" s="164">
        <v>6</v>
      </c>
      <c r="J770" s="164">
        <v>10</v>
      </c>
      <c r="K770" s="164"/>
      <c r="L770" s="164"/>
      <c r="M770" s="165">
        <f t="shared" si="31"/>
        <v>1</v>
      </c>
      <c r="N770" s="164">
        <f t="shared" si="32"/>
        <v>2</v>
      </c>
      <c r="O770" s="164">
        <f t="shared" si="33"/>
        <v>7</v>
      </c>
      <c r="P770" s="164"/>
      <c r="Q770" s="164"/>
      <c r="R770" s="164"/>
    </row>
    <row r="771" spans="3:18">
      <c r="C771" s="164">
        <v>1</v>
      </c>
      <c r="D771" s="164">
        <v>10</v>
      </c>
      <c r="E771" s="164"/>
      <c r="F771" s="164">
        <v>5</v>
      </c>
      <c r="G771" s="164">
        <v>10</v>
      </c>
      <c r="H771" s="164">
        <v>5</v>
      </c>
      <c r="I771" s="164">
        <v>8</v>
      </c>
      <c r="J771" s="164">
        <v>7</v>
      </c>
      <c r="K771" s="164"/>
      <c r="L771" s="164"/>
      <c r="M771" s="165">
        <f t="shared" si="31"/>
        <v>1</v>
      </c>
      <c r="N771" s="164">
        <f t="shared" si="32"/>
        <v>2</v>
      </c>
      <c r="O771" s="164">
        <f t="shared" si="33"/>
        <v>7</v>
      </c>
      <c r="P771" s="164"/>
      <c r="Q771" s="164"/>
      <c r="R771" s="164"/>
    </row>
    <row r="772" spans="3:18">
      <c r="C772" s="164">
        <v>1</v>
      </c>
      <c r="D772" s="164">
        <v>10</v>
      </c>
      <c r="E772" s="164"/>
      <c r="F772" s="164">
        <v>5</v>
      </c>
      <c r="G772" s="164">
        <v>10</v>
      </c>
      <c r="H772" s="164">
        <v>5</v>
      </c>
      <c r="I772" s="164">
        <v>8</v>
      </c>
      <c r="J772" s="164">
        <v>10</v>
      </c>
      <c r="K772" s="164"/>
      <c r="L772" s="164"/>
      <c r="M772" s="165">
        <f t="shared" si="31"/>
        <v>1</v>
      </c>
      <c r="N772" s="164">
        <f t="shared" si="32"/>
        <v>2</v>
      </c>
      <c r="O772" s="164">
        <f t="shared" si="33"/>
        <v>7</v>
      </c>
      <c r="P772" s="164"/>
      <c r="Q772" s="164"/>
      <c r="R772" s="164"/>
    </row>
    <row r="773" spans="3:18">
      <c r="C773" s="164">
        <v>1</v>
      </c>
      <c r="D773" s="164">
        <v>10</v>
      </c>
      <c r="E773" s="164"/>
      <c r="F773" s="164">
        <v>5</v>
      </c>
      <c r="G773" s="164">
        <v>10</v>
      </c>
      <c r="H773" s="164">
        <v>5</v>
      </c>
      <c r="I773" s="164">
        <v>10</v>
      </c>
      <c r="J773" s="164">
        <v>7</v>
      </c>
      <c r="K773" s="164"/>
      <c r="L773" s="164"/>
      <c r="M773" s="165">
        <f t="shared" si="31"/>
        <v>1</v>
      </c>
      <c r="N773" s="164">
        <f t="shared" si="32"/>
        <v>2</v>
      </c>
      <c r="O773" s="164">
        <f t="shared" si="33"/>
        <v>7</v>
      </c>
      <c r="P773" s="164"/>
      <c r="Q773" s="164"/>
      <c r="R773" s="164"/>
    </row>
    <row r="774" spans="3:18">
      <c r="C774" s="164">
        <v>1</v>
      </c>
      <c r="D774" s="164">
        <v>10</v>
      </c>
      <c r="E774" s="164"/>
      <c r="F774" s="164">
        <v>5</v>
      </c>
      <c r="G774" s="164">
        <v>10</v>
      </c>
      <c r="H774" s="164">
        <v>5</v>
      </c>
      <c r="I774" s="164">
        <v>10</v>
      </c>
      <c r="J774" s="164">
        <v>10</v>
      </c>
      <c r="K774" s="164"/>
      <c r="L774" s="164"/>
      <c r="M774" s="165">
        <f t="shared" si="31"/>
        <v>1</v>
      </c>
      <c r="N774" s="164">
        <f t="shared" si="32"/>
        <v>2</v>
      </c>
      <c r="O774" s="164">
        <f t="shared" si="33"/>
        <v>7</v>
      </c>
      <c r="P774" s="164"/>
      <c r="Q774" s="164"/>
      <c r="R774" s="164"/>
    </row>
    <row r="775" spans="3:18">
      <c r="C775" s="164">
        <v>1</v>
      </c>
      <c r="D775" s="164">
        <v>10</v>
      </c>
      <c r="E775" s="164"/>
      <c r="F775" s="164">
        <v>7</v>
      </c>
      <c r="G775" s="164">
        <v>10</v>
      </c>
      <c r="H775" s="164">
        <v>10</v>
      </c>
      <c r="I775" s="164">
        <v>4</v>
      </c>
      <c r="J775" s="164">
        <v>7</v>
      </c>
      <c r="K775" s="164"/>
      <c r="L775" s="164"/>
      <c r="M775" s="165">
        <f t="shared" si="31"/>
        <v>1</v>
      </c>
      <c r="N775" s="164">
        <f t="shared" si="32"/>
        <v>2</v>
      </c>
      <c r="O775" s="164">
        <f t="shared" si="33"/>
        <v>7</v>
      </c>
      <c r="P775" s="164"/>
      <c r="Q775" s="164"/>
      <c r="R775" s="164"/>
    </row>
    <row r="776" spans="3:18">
      <c r="C776" s="164">
        <v>1</v>
      </c>
      <c r="D776" s="164">
        <v>10</v>
      </c>
      <c r="E776" s="164"/>
      <c r="F776" s="164">
        <v>7</v>
      </c>
      <c r="G776" s="164">
        <v>10</v>
      </c>
      <c r="H776" s="164">
        <v>10</v>
      </c>
      <c r="I776" s="164">
        <v>4</v>
      </c>
      <c r="J776" s="164">
        <v>10</v>
      </c>
      <c r="K776" s="164"/>
      <c r="L776" s="164"/>
      <c r="M776" s="165">
        <f t="shared" si="31"/>
        <v>1</v>
      </c>
      <c r="N776" s="164">
        <f t="shared" si="32"/>
        <v>2</v>
      </c>
      <c r="O776" s="164">
        <f t="shared" si="33"/>
        <v>7</v>
      </c>
      <c r="P776" s="164"/>
      <c r="Q776" s="164"/>
      <c r="R776" s="164"/>
    </row>
    <row r="777" spans="3:18">
      <c r="C777" s="164">
        <v>1</v>
      </c>
      <c r="D777" s="164">
        <v>10</v>
      </c>
      <c r="E777" s="164"/>
      <c r="F777" s="164">
        <v>7</v>
      </c>
      <c r="G777" s="164">
        <v>10</v>
      </c>
      <c r="H777" s="164">
        <v>10</v>
      </c>
      <c r="I777" s="164">
        <v>6</v>
      </c>
      <c r="J777" s="164">
        <v>7</v>
      </c>
      <c r="K777" s="164"/>
      <c r="L777" s="164"/>
      <c r="M777" s="165">
        <f t="shared" si="31"/>
        <v>1</v>
      </c>
      <c r="N777" s="164">
        <f t="shared" si="32"/>
        <v>2</v>
      </c>
      <c r="O777" s="164">
        <f t="shared" si="33"/>
        <v>7</v>
      </c>
      <c r="P777" s="164"/>
      <c r="Q777" s="164"/>
      <c r="R777" s="164"/>
    </row>
    <row r="778" spans="3:18">
      <c r="C778" s="164">
        <v>1</v>
      </c>
      <c r="D778" s="164">
        <v>10</v>
      </c>
      <c r="E778" s="164"/>
      <c r="F778" s="164">
        <v>7</v>
      </c>
      <c r="G778" s="164">
        <v>10</v>
      </c>
      <c r="H778" s="164">
        <v>10</v>
      </c>
      <c r="I778" s="164">
        <v>6</v>
      </c>
      <c r="J778" s="164">
        <v>10</v>
      </c>
      <c r="K778" s="164"/>
      <c r="L778" s="164"/>
      <c r="M778" s="165">
        <f t="shared" si="31"/>
        <v>1</v>
      </c>
      <c r="N778" s="164">
        <f t="shared" si="32"/>
        <v>2</v>
      </c>
      <c r="O778" s="164">
        <f t="shared" si="33"/>
        <v>8</v>
      </c>
      <c r="P778" s="164"/>
      <c r="Q778" s="164"/>
      <c r="R778" s="164"/>
    </row>
    <row r="779" spans="3:18">
      <c r="C779" s="164">
        <v>1</v>
      </c>
      <c r="D779" s="164">
        <v>10</v>
      </c>
      <c r="E779" s="164"/>
      <c r="F779" s="164">
        <v>7</v>
      </c>
      <c r="G779" s="164">
        <v>10</v>
      </c>
      <c r="H779" s="164">
        <v>10</v>
      </c>
      <c r="I779" s="164">
        <v>8</v>
      </c>
      <c r="J779" s="164">
        <v>7</v>
      </c>
      <c r="K779" s="164"/>
      <c r="L779" s="164"/>
      <c r="M779" s="165">
        <f t="shared" si="31"/>
        <v>1</v>
      </c>
      <c r="N779" s="164">
        <f t="shared" si="32"/>
        <v>2</v>
      </c>
      <c r="O779" s="164">
        <f t="shared" si="33"/>
        <v>8</v>
      </c>
      <c r="P779" s="164"/>
      <c r="Q779" s="164"/>
      <c r="R779" s="164"/>
    </row>
    <row r="780" spans="3:18">
      <c r="C780" s="164">
        <v>1</v>
      </c>
      <c r="D780" s="164">
        <v>10</v>
      </c>
      <c r="E780" s="164"/>
      <c r="F780" s="164">
        <v>7</v>
      </c>
      <c r="G780" s="164">
        <v>10</v>
      </c>
      <c r="H780" s="164">
        <v>10</v>
      </c>
      <c r="I780" s="164">
        <v>8</v>
      </c>
      <c r="J780" s="164">
        <v>10</v>
      </c>
      <c r="K780" s="164"/>
      <c r="L780" s="164"/>
      <c r="M780" s="165">
        <f t="shared" si="31"/>
        <v>1</v>
      </c>
      <c r="N780" s="164">
        <f t="shared" si="32"/>
        <v>2</v>
      </c>
      <c r="O780" s="164">
        <f t="shared" si="33"/>
        <v>8</v>
      </c>
      <c r="P780" s="164"/>
      <c r="Q780" s="164"/>
      <c r="R780" s="164"/>
    </row>
    <row r="781" spans="3:18">
      <c r="C781" s="164">
        <v>1</v>
      </c>
      <c r="D781" s="164">
        <v>10</v>
      </c>
      <c r="E781" s="164"/>
      <c r="F781" s="164">
        <v>7</v>
      </c>
      <c r="G781" s="164">
        <v>10</v>
      </c>
      <c r="H781" s="164">
        <v>10</v>
      </c>
      <c r="I781" s="164">
        <v>10</v>
      </c>
      <c r="J781" s="164">
        <v>7</v>
      </c>
      <c r="K781" s="164"/>
      <c r="L781" s="164"/>
      <c r="M781" s="165">
        <f t="shared" si="31"/>
        <v>1</v>
      </c>
      <c r="N781" s="164">
        <f t="shared" si="32"/>
        <v>2</v>
      </c>
      <c r="O781" s="164">
        <f t="shared" si="33"/>
        <v>8</v>
      </c>
      <c r="P781" s="164"/>
      <c r="Q781" s="164"/>
      <c r="R781" s="164"/>
    </row>
    <row r="782" spans="3:18">
      <c r="C782" s="164">
        <v>1</v>
      </c>
      <c r="D782" s="164">
        <v>10</v>
      </c>
      <c r="E782" s="164"/>
      <c r="F782" s="164">
        <v>7</v>
      </c>
      <c r="G782" s="164">
        <v>10</v>
      </c>
      <c r="H782" s="164">
        <v>10</v>
      </c>
      <c r="I782" s="164">
        <v>10</v>
      </c>
      <c r="J782" s="164">
        <v>10</v>
      </c>
      <c r="K782" s="164"/>
      <c r="L782" s="164"/>
      <c r="M782" s="165">
        <f t="shared" si="31"/>
        <v>1</v>
      </c>
      <c r="N782" s="164">
        <f t="shared" si="32"/>
        <v>2</v>
      </c>
      <c r="O782" s="164">
        <f t="shared" si="33"/>
        <v>8</v>
      </c>
      <c r="P782" s="164"/>
      <c r="Q782" s="164"/>
      <c r="R782" s="164"/>
    </row>
    <row r="783" spans="3:18">
      <c r="C783" s="164">
        <v>1</v>
      </c>
      <c r="D783" s="164">
        <v>10</v>
      </c>
      <c r="E783" s="164"/>
      <c r="F783" s="164">
        <v>5</v>
      </c>
      <c r="G783" s="164">
        <v>10</v>
      </c>
      <c r="H783" s="164">
        <v>5</v>
      </c>
      <c r="I783" s="164">
        <v>4</v>
      </c>
      <c r="J783" s="164">
        <v>7</v>
      </c>
      <c r="K783" s="164"/>
      <c r="L783" s="164"/>
      <c r="M783" s="165">
        <f t="shared" si="31"/>
        <v>1</v>
      </c>
      <c r="N783" s="164">
        <f t="shared" si="32"/>
        <v>2</v>
      </c>
      <c r="O783" s="164">
        <f t="shared" si="33"/>
        <v>6</v>
      </c>
      <c r="P783" s="164"/>
      <c r="Q783" s="164"/>
      <c r="R783" s="164"/>
    </row>
    <row r="784" spans="3:18">
      <c r="C784" s="164">
        <v>1</v>
      </c>
      <c r="D784" s="164">
        <v>10</v>
      </c>
      <c r="E784" s="164"/>
      <c r="F784" s="164">
        <v>5</v>
      </c>
      <c r="G784" s="164">
        <v>10</v>
      </c>
      <c r="H784" s="164">
        <v>5</v>
      </c>
      <c r="I784" s="164">
        <v>4</v>
      </c>
      <c r="J784" s="164">
        <v>10</v>
      </c>
      <c r="K784" s="164"/>
      <c r="L784" s="164"/>
      <c r="M784" s="165">
        <f t="shared" si="31"/>
        <v>1</v>
      </c>
      <c r="N784" s="164">
        <f t="shared" si="32"/>
        <v>2</v>
      </c>
      <c r="O784" s="164">
        <f t="shared" si="33"/>
        <v>6</v>
      </c>
      <c r="P784" s="164"/>
      <c r="Q784" s="164"/>
      <c r="R784" s="164"/>
    </row>
    <row r="785" spans="3:18">
      <c r="C785" s="164">
        <v>1</v>
      </c>
      <c r="D785" s="164">
        <v>10</v>
      </c>
      <c r="E785" s="164"/>
      <c r="F785" s="164">
        <v>5</v>
      </c>
      <c r="G785" s="164">
        <v>10</v>
      </c>
      <c r="H785" s="164">
        <v>5</v>
      </c>
      <c r="I785" s="164">
        <v>6</v>
      </c>
      <c r="J785" s="164">
        <v>7</v>
      </c>
      <c r="K785" s="164"/>
      <c r="L785" s="164"/>
      <c r="M785" s="165">
        <f t="shared" si="31"/>
        <v>1</v>
      </c>
      <c r="N785" s="164">
        <f t="shared" si="32"/>
        <v>2</v>
      </c>
      <c r="O785" s="164">
        <f t="shared" si="33"/>
        <v>6</v>
      </c>
      <c r="P785" s="164"/>
      <c r="Q785" s="164"/>
      <c r="R785" s="164"/>
    </row>
    <row r="786" spans="3:18">
      <c r="C786" s="164">
        <v>1</v>
      </c>
      <c r="D786" s="164">
        <v>10</v>
      </c>
      <c r="E786" s="164"/>
      <c r="F786" s="164">
        <v>5</v>
      </c>
      <c r="G786" s="164">
        <v>10</v>
      </c>
      <c r="H786" s="164">
        <v>5</v>
      </c>
      <c r="I786" s="164">
        <v>6</v>
      </c>
      <c r="J786" s="164">
        <v>10</v>
      </c>
      <c r="K786" s="164"/>
      <c r="L786" s="164"/>
      <c r="M786" s="165">
        <f t="shared" si="31"/>
        <v>1</v>
      </c>
      <c r="N786" s="164">
        <f t="shared" si="32"/>
        <v>2</v>
      </c>
      <c r="O786" s="164">
        <f t="shared" si="33"/>
        <v>7</v>
      </c>
      <c r="P786" s="164"/>
      <c r="Q786" s="164"/>
      <c r="R786" s="164"/>
    </row>
    <row r="787" spans="3:18">
      <c r="C787" s="164">
        <v>1</v>
      </c>
      <c r="D787" s="164">
        <v>10</v>
      </c>
      <c r="E787" s="164"/>
      <c r="F787" s="164">
        <v>5</v>
      </c>
      <c r="G787" s="164">
        <v>10</v>
      </c>
      <c r="H787" s="164">
        <v>5</v>
      </c>
      <c r="I787" s="164">
        <v>8</v>
      </c>
      <c r="J787" s="164">
        <v>7</v>
      </c>
      <c r="K787" s="164"/>
      <c r="L787" s="164"/>
      <c r="M787" s="165">
        <f t="shared" si="31"/>
        <v>1</v>
      </c>
      <c r="N787" s="164">
        <f t="shared" si="32"/>
        <v>2</v>
      </c>
      <c r="O787" s="164">
        <f t="shared" si="33"/>
        <v>7</v>
      </c>
      <c r="P787" s="164"/>
      <c r="Q787" s="164"/>
      <c r="R787" s="164"/>
    </row>
    <row r="788" spans="3:18">
      <c r="C788" s="164">
        <v>1</v>
      </c>
      <c r="D788" s="164">
        <v>10</v>
      </c>
      <c r="E788" s="164"/>
      <c r="F788" s="164">
        <v>5</v>
      </c>
      <c r="G788" s="164">
        <v>10</v>
      </c>
      <c r="H788" s="164">
        <v>5</v>
      </c>
      <c r="I788" s="164">
        <v>8</v>
      </c>
      <c r="J788" s="164">
        <v>10</v>
      </c>
      <c r="K788" s="164"/>
      <c r="L788" s="164"/>
      <c r="M788" s="165">
        <f t="shared" si="31"/>
        <v>1</v>
      </c>
      <c r="N788" s="164">
        <f t="shared" si="32"/>
        <v>2</v>
      </c>
      <c r="O788" s="164">
        <f t="shared" si="33"/>
        <v>7</v>
      </c>
      <c r="P788" s="164"/>
      <c r="Q788" s="164"/>
      <c r="R788" s="164"/>
    </row>
    <row r="789" spans="3:18">
      <c r="C789" s="164">
        <v>1</v>
      </c>
      <c r="D789" s="164">
        <v>10</v>
      </c>
      <c r="E789" s="164"/>
      <c r="F789" s="164">
        <v>5</v>
      </c>
      <c r="G789" s="164">
        <v>10</v>
      </c>
      <c r="H789" s="164">
        <v>5</v>
      </c>
      <c r="I789" s="164">
        <v>10</v>
      </c>
      <c r="J789" s="164">
        <v>7</v>
      </c>
      <c r="K789" s="164"/>
      <c r="L789" s="164"/>
      <c r="M789" s="165">
        <f t="shared" si="31"/>
        <v>1</v>
      </c>
      <c r="N789" s="164">
        <f t="shared" si="32"/>
        <v>2</v>
      </c>
      <c r="O789" s="164">
        <f t="shared" si="33"/>
        <v>7</v>
      </c>
      <c r="P789" s="164"/>
      <c r="Q789" s="164"/>
      <c r="R789" s="164"/>
    </row>
    <row r="790" spans="3:18">
      <c r="C790" s="164">
        <v>1</v>
      </c>
      <c r="D790" s="164">
        <v>10</v>
      </c>
      <c r="E790" s="164"/>
      <c r="F790" s="164">
        <v>5</v>
      </c>
      <c r="G790" s="164">
        <v>10</v>
      </c>
      <c r="H790" s="164">
        <v>5</v>
      </c>
      <c r="I790" s="164">
        <v>10</v>
      </c>
      <c r="J790" s="164">
        <v>10</v>
      </c>
      <c r="K790" s="164"/>
      <c r="L790" s="164"/>
      <c r="M790" s="165">
        <f t="shared" si="31"/>
        <v>1</v>
      </c>
      <c r="N790" s="164">
        <f t="shared" si="32"/>
        <v>2</v>
      </c>
      <c r="O790" s="164">
        <f t="shared" si="33"/>
        <v>7</v>
      </c>
      <c r="P790" s="164"/>
      <c r="Q790" s="164"/>
      <c r="R790" s="164"/>
    </row>
    <row r="791" spans="3:18">
      <c r="C791" s="164">
        <v>1</v>
      </c>
      <c r="D791" s="164">
        <v>10</v>
      </c>
      <c r="E791" s="164"/>
      <c r="F791" s="164">
        <v>7</v>
      </c>
      <c r="G791" s="164">
        <v>10</v>
      </c>
      <c r="H791" s="164">
        <v>10</v>
      </c>
      <c r="I791" s="164">
        <v>4</v>
      </c>
      <c r="J791" s="164">
        <v>7</v>
      </c>
      <c r="K791" s="164"/>
      <c r="L791" s="164"/>
      <c r="M791" s="165">
        <f t="shared" si="31"/>
        <v>1</v>
      </c>
      <c r="N791" s="164">
        <f t="shared" si="32"/>
        <v>2</v>
      </c>
      <c r="O791" s="164">
        <f t="shared" si="33"/>
        <v>7</v>
      </c>
      <c r="P791" s="164"/>
      <c r="Q791" s="164"/>
      <c r="R791" s="164"/>
    </row>
    <row r="792" spans="3:18">
      <c r="C792" s="164">
        <v>1</v>
      </c>
      <c r="D792" s="164">
        <v>10</v>
      </c>
      <c r="E792" s="164"/>
      <c r="F792" s="164">
        <v>7</v>
      </c>
      <c r="G792" s="164">
        <v>10</v>
      </c>
      <c r="H792" s="164">
        <v>10</v>
      </c>
      <c r="I792" s="164">
        <v>4</v>
      </c>
      <c r="J792" s="164">
        <v>10</v>
      </c>
      <c r="K792" s="164"/>
      <c r="L792" s="164"/>
      <c r="M792" s="165">
        <f t="shared" si="31"/>
        <v>1</v>
      </c>
      <c r="N792" s="164">
        <f t="shared" si="32"/>
        <v>2</v>
      </c>
      <c r="O792" s="164">
        <f t="shared" si="33"/>
        <v>7</v>
      </c>
      <c r="P792" s="164"/>
      <c r="Q792" s="164"/>
      <c r="R792" s="164"/>
    </row>
    <row r="793" spans="3:18">
      <c r="C793" s="164">
        <v>1</v>
      </c>
      <c r="D793" s="164">
        <v>10</v>
      </c>
      <c r="E793" s="164"/>
      <c r="F793" s="164">
        <v>7</v>
      </c>
      <c r="G793" s="164">
        <v>10</v>
      </c>
      <c r="H793" s="164">
        <v>10</v>
      </c>
      <c r="I793" s="164">
        <v>6</v>
      </c>
      <c r="J793" s="164">
        <v>7</v>
      </c>
      <c r="K793" s="164"/>
      <c r="L793" s="164"/>
      <c r="M793" s="165">
        <f t="shared" si="31"/>
        <v>1</v>
      </c>
      <c r="N793" s="164">
        <f t="shared" si="32"/>
        <v>2</v>
      </c>
      <c r="O793" s="164">
        <f t="shared" si="33"/>
        <v>7</v>
      </c>
      <c r="P793" s="164"/>
      <c r="Q793" s="164"/>
      <c r="R793" s="164"/>
    </row>
    <row r="794" spans="3:18">
      <c r="C794" s="164">
        <v>1</v>
      </c>
      <c r="D794" s="164">
        <v>10</v>
      </c>
      <c r="E794" s="164"/>
      <c r="F794" s="164">
        <v>7</v>
      </c>
      <c r="G794" s="164">
        <v>10</v>
      </c>
      <c r="H794" s="164">
        <v>10</v>
      </c>
      <c r="I794" s="164">
        <v>6</v>
      </c>
      <c r="J794" s="164">
        <v>10</v>
      </c>
      <c r="K794" s="164"/>
      <c r="L794" s="164"/>
      <c r="M794" s="165">
        <f t="shared" si="31"/>
        <v>1</v>
      </c>
      <c r="N794" s="164">
        <f t="shared" si="32"/>
        <v>2</v>
      </c>
      <c r="O794" s="164">
        <f t="shared" si="33"/>
        <v>8</v>
      </c>
      <c r="P794" s="164"/>
      <c r="Q794" s="164"/>
      <c r="R794" s="164"/>
    </row>
    <row r="795" spans="3:18">
      <c r="C795" s="164">
        <v>1</v>
      </c>
      <c r="D795" s="164">
        <v>10</v>
      </c>
      <c r="E795" s="164"/>
      <c r="F795" s="164">
        <v>7</v>
      </c>
      <c r="G795" s="164">
        <v>10</v>
      </c>
      <c r="H795" s="164">
        <v>10</v>
      </c>
      <c r="I795" s="164">
        <v>8</v>
      </c>
      <c r="J795" s="164">
        <v>7</v>
      </c>
      <c r="K795" s="164"/>
      <c r="L795" s="164"/>
      <c r="M795" s="165">
        <f t="shared" si="31"/>
        <v>1</v>
      </c>
      <c r="N795" s="164">
        <f t="shared" si="32"/>
        <v>2</v>
      </c>
      <c r="O795" s="164">
        <f t="shared" si="33"/>
        <v>8</v>
      </c>
      <c r="P795" s="164"/>
      <c r="Q795" s="164"/>
      <c r="R795" s="164"/>
    </row>
    <row r="796" spans="3:18">
      <c r="C796" s="164">
        <v>1</v>
      </c>
      <c r="D796" s="164">
        <v>10</v>
      </c>
      <c r="E796" s="164"/>
      <c r="F796" s="164">
        <v>7</v>
      </c>
      <c r="G796" s="164">
        <v>10</v>
      </c>
      <c r="H796" s="164">
        <v>10</v>
      </c>
      <c r="I796" s="164">
        <v>8</v>
      </c>
      <c r="J796" s="164">
        <v>10</v>
      </c>
      <c r="K796" s="164"/>
      <c r="L796" s="164"/>
      <c r="M796" s="165">
        <f t="shared" si="31"/>
        <v>1</v>
      </c>
      <c r="N796" s="164">
        <f t="shared" si="32"/>
        <v>2</v>
      </c>
      <c r="O796" s="164">
        <f t="shared" si="33"/>
        <v>8</v>
      </c>
      <c r="P796" s="164"/>
      <c r="Q796" s="164"/>
      <c r="R796" s="164"/>
    </row>
    <row r="797" spans="3:18">
      <c r="C797" s="164">
        <v>1</v>
      </c>
      <c r="D797" s="164">
        <v>10</v>
      </c>
      <c r="E797" s="164"/>
      <c r="F797" s="164">
        <v>7</v>
      </c>
      <c r="G797" s="164">
        <v>10</v>
      </c>
      <c r="H797" s="164">
        <v>10</v>
      </c>
      <c r="I797" s="164">
        <v>10</v>
      </c>
      <c r="J797" s="164">
        <v>7</v>
      </c>
      <c r="K797" s="164"/>
      <c r="L797" s="164"/>
      <c r="M797" s="165">
        <f t="shared" si="31"/>
        <v>1</v>
      </c>
      <c r="N797" s="164">
        <f t="shared" si="32"/>
        <v>2</v>
      </c>
      <c r="O797" s="164">
        <f t="shared" si="33"/>
        <v>8</v>
      </c>
      <c r="P797" s="164"/>
      <c r="Q797" s="164"/>
      <c r="R797" s="164"/>
    </row>
    <row r="798" spans="3:18">
      <c r="C798" s="164">
        <v>1</v>
      </c>
      <c r="D798" s="164">
        <v>10</v>
      </c>
      <c r="E798" s="164"/>
      <c r="F798" s="164">
        <v>7</v>
      </c>
      <c r="G798" s="164">
        <v>10</v>
      </c>
      <c r="H798" s="164">
        <v>10</v>
      </c>
      <c r="I798" s="164">
        <v>10</v>
      </c>
      <c r="J798" s="164">
        <v>10</v>
      </c>
      <c r="K798" s="164"/>
      <c r="L798" s="164"/>
      <c r="M798" s="165">
        <f t="shared" si="31"/>
        <v>1</v>
      </c>
      <c r="N798" s="164">
        <f t="shared" si="32"/>
        <v>2</v>
      </c>
      <c r="O798" s="164">
        <f t="shared" si="33"/>
        <v>8</v>
      </c>
      <c r="P798" s="164"/>
      <c r="Q798" s="164"/>
      <c r="R798" s="164"/>
    </row>
    <row r="799" spans="3:18">
      <c r="C799" s="164">
        <v>1</v>
      </c>
      <c r="D799" s="164">
        <v>10</v>
      </c>
      <c r="E799" s="164"/>
      <c r="F799" s="164">
        <v>5</v>
      </c>
      <c r="G799" s="164">
        <v>10</v>
      </c>
      <c r="H799" s="164">
        <v>5</v>
      </c>
      <c r="I799" s="164">
        <v>4</v>
      </c>
      <c r="J799" s="164">
        <v>7</v>
      </c>
      <c r="K799" s="164"/>
      <c r="L799" s="164"/>
      <c r="M799" s="165">
        <f t="shared" ref="M799:M862" si="34">MIN(C799:L799)</f>
        <v>1</v>
      </c>
      <c r="N799" s="164">
        <f t="shared" si="32"/>
        <v>2</v>
      </c>
      <c r="O799" s="164">
        <f t="shared" si="33"/>
        <v>6</v>
      </c>
      <c r="P799" s="164"/>
      <c r="Q799" s="164"/>
      <c r="R799" s="164"/>
    </row>
    <row r="800" spans="3:18">
      <c r="C800" s="164">
        <v>1</v>
      </c>
      <c r="D800" s="164">
        <v>10</v>
      </c>
      <c r="E800" s="164"/>
      <c r="F800" s="164">
        <v>5</v>
      </c>
      <c r="G800" s="164">
        <v>10</v>
      </c>
      <c r="H800" s="164">
        <v>5</v>
      </c>
      <c r="I800" s="164">
        <v>4</v>
      </c>
      <c r="J800" s="164">
        <v>10</v>
      </c>
      <c r="K800" s="164"/>
      <c r="L800" s="164"/>
      <c r="M800" s="165">
        <f t="shared" si="34"/>
        <v>1</v>
      </c>
      <c r="N800" s="164">
        <f t="shared" ref="N800:N863" si="35">IF(SMALL(C800:J800,2)&gt;M800,M800+1,M800)</f>
        <v>2</v>
      </c>
      <c r="O800" s="164">
        <f t="shared" ref="O800:O863" si="36">ROUND(AVERAGE(C800:J800),0)</f>
        <v>6</v>
      </c>
      <c r="P800" s="164"/>
      <c r="Q800" s="164"/>
      <c r="R800" s="164"/>
    </row>
    <row r="801" spans="3:18">
      <c r="C801" s="164">
        <v>1</v>
      </c>
      <c r="D801" s="164">
        <v>10</v>
      </c>
      <c r="E801" s="164"/>
      <c r="F801" s="164">
        <v>5</v>
      </c>
      <c r="G801" s="164">
        <v>10</v>
      </c>
      <c r="H801" s="164">
        <v>5</v>
      </c>
      <c r="I801" s="164">
        <v>6</v>
      </c>
      <c r="J801" s="164">
        <v>7</v>
      </c>
      <c r="K801" s="164"/>
      <c r="L801" s="164"/>
      <c r="M801" s="165">
        <f t="shared" si="34"/>
        <v>1</v>
      </c>
      <c r="N801" s="164">
        <f t="shared" si="35"/>
        <v>2</v>
      </c>
      <c r="O801" s="164">
        <f t="shared" si="36"/>
        <v>6</v>
      </c>
      <c r="P801" s="164"/>
      <c r="Q801" s="164"/>
      <c r="R801" s="164"/>
    </row>
    <row r="802" spans="3:18">
      <c r="C802" s="164">
        <v>1</v>
      </c>
      <c r="D802" s="164">
        <v>10</v>
      </c>
      <c r="E802" s="164"/>
      <c r="F802" s="164">
        <v>5</v>
      </c>
      <c r="G802" s="164">
        <v>10</v>
      </c>
      <c r="H802" s="164">
        <v>5</v>
      </c>
      <c r="I802" s="164">
        <v>6</v>
      </c>
      <c r="J802" s="164">
        <v>10</v>
      </c>
      <c r="K802" s="164"/>
      <c r="L802" s="164"/>
      <c r="M802" s="165">
        <f t="shared" si="34"/>
        <v>1</v>
      </c>
      <c r="N802" s="164">
        <f t="shared" si="35"/>
        <v>2</v>
      </c>
      <c r="O802" s="164">
        <f t="shared" si="36"/>
        <v>7</v>
      </c>
      <c r="P802" s="164"/>
      <c r="Q802" s="164"/>
      <c r="R802" s="164"/>
    </row>
    <row r="803" spans="3:18">
      <c r="C803" s="164">
        <v>1</v>
      </c>
      <c r="D803" s="164">
        <v>10</v>
      </c>
      <c r="E803" s="164"/>
      <c r="F803" s="164">
        <v>5</v>
      </c>
      <c r="G803" s="164">
        <v>10</v>
      </c>
      <c r="H803" s="164">
        <v>5</v>
      </c>
      <c r="I803" s="164">
        <v>8</v>
      </c>
      <c r="J803" s="164">
        <v>7</v>
      </c>
      <c r="K803" s="164"/>
      <c r="L803" s="164"/>
      <c r="M803" s="165">
        <f t="shared" si="34"/>
        <v>1</v>
      </c>
      <c r="N803" s="164">
        <f t="shared" si="35"/>
        <v>2</v>
      </c>
      <c r="O803" s="164">
        <f t="shared" si="36"/>
        <v>7</v>
      </c>
      <c r="P803" s="164"/>
      <c r="Q803" s="164"/>
      <c r="R803" s="164"/>
    </row>
    <row r="804" spans="3:18">
      <c r="C804" s="164">
        <v>1</v>
      </c>
      <c r="D804" s="164">
        <v>10</v>
      </c>
      <c r="E804" s="164"/>
      <c r="F804" s="164">
        <v>5</v>
      </c>
      <c r="G804" s="164">
        <v>10</v>
      </c>
      <c r="H804" s="164">
        <v>5</v>
      </c>
      <c r="I804" s="164">
        <v>8</v>
      </c>
      <c r="J804" s="164">
        <v>10</v>
      </c>
      <c r="K804" s="164"/>
      <c r="L804" s="164"/>
      <c r="M804" s="165">
        <f t="shared" si="34"/>
        <v>1</v>
      </c>
      <c r="N804" s="164">
        <f t="shared" si="35"/>
        <v>2</v>
      </c>
      <c r="O804" s="164">
        <f t="shared" si="36"/>
        <v>7</v>
      </c>
      <c r="P804" s="164"/>
      <c r="Q804" s="164"/>
      <c r="R804" s="164"/>
    </row>
    <row r="805" spans="3:18">
      <c r="C805" s="164">
        <v>1</v>
      </c>
      <c r="D805" s="164">
        <v>10</v>
      </c>
      <c r="E805" s="164"/>
      <c r="F805" s="164">
        <v>5</v>
      </c>
      <c r="G805" s="164">
        <v>10</v>
      </c>
      <c r="H805" s="164">
        <v>5</v>
      </c>
      <c r="I805" s="164">
        <v>10</v>
      </c>
      <c r="J805" s="164">
        <v>7</v>
      </c>
      <c r="K805" s="164"/>
      <c r="L805" s="164"/>
      <c r="M805" s="165">
        <f t="shared" si="34"/>
        <v>1</v>
      </c>
      <c r="N805" s="164">
        <f t="shared" si="35"/>
        <v>2</v>
      </c>
      <c r="O805" s="164">
        <f t="shared" si="36"/>
        <v>7</v>
      </c>
      <c r="P805" s="164"/>
      <c r="Q805" s="164"/>
      <c r="R805" s="164"/>
    </row>
    <row r="806" spans="3:18">
      <c r="C806" s="164">
        <v>1</v>
      </c>
      <c r="D806" s="164">
        <v>10</v>
      </c>
      <c r="E806" s="164"/>
      <c r="F806" s="164">
        <v>5</v>
      </c>
      <c r="G806" s="164">
        <v>10</v>
      </c>
      <c r="H806" s="164">
        <v>5</v>
      </c>
      <c r="I806" s="164">
        <v>10</v>
      </c>
      <c r="J806" s="164">
        <v>10</v>
      </c>
      <c r="K806" s="164"/>
      <c r="L806" s="164"/>
      <c r="M806" s="165">
        <f t="shared" si="34"/>
        <v>1</v>
      </c>
      <c r="N806" s="164">
        <f t="shared" si="35"/>
        <v>2</v>
      </c>
      <c r="O806" s="164">
        <f t="shared" si="36"/>
        <v>7</v>
      </c>
      <c r="P806" s="164"/>
      <c r="Q806" s="164"/>
      <c r="R806" s="164"/>
    </row>
    <row r="807" spans="3:18">
      <c r="C807" s="164">
        <v>1</v>
      </c>
      <c r="D807" s="164">
        <v>10</v>
      </c>
      <c r="E807" s="164"/>
      <c r="F807" s="164">
        <v>7</v>
      </c>
      <c r="G807" s="164">
        <v>10</v>
      </c>
      <c r="H807" s="164">
        <v>10</v>
      </c>
      <c r="I807" s="164">
        <v>4</v>
      </c>
      <c r="J807" s="164">
        <v>7</v>
      </c>
      <c r="K807" s="164"/>
      <c r="L807" s="164"/>
      <c r="M807" s="165">
        <f t="shared" si="34"/>
        <v>1</v>
      </c>
      <c r="N807" s="164">
        <f t="shared" si="35"/>
        <v>2</v>
      </c>
      <c r="O807" s="164">
        <f t="shared" si="36"/>
        <v>7</v>
      </c>
      <c r="P807" s="164"/>
      <c r="Q807" s="164"/>
      <c r="R807" s="164"/>
    </row>
    <row r="808" spans="3:18">
      <c r="C808" s="164">
        <v>1</v>
      </c>
      <c r="D808" s="164">
        <v>10</v>
      </c>
      <c r="E808" s="164"/>
      <c r="F808" s="164">
        <v>7</v>
      </c>
      <c r="G808" s="164">
        <v>10</v>
      </c>
      <c r="H808" s="164">
        <v>10</v>
      </c>
      <c r="I808" s="164">
        <v>4</v>
      </c>
      <c r="J808" s="164">
        <v>10</v>
      </c>
      <c r="K808" s="164"/>
      <c r="L808" s="164"/>
      <c r="M808" s="165">
        <f t="shared" si="34"/>
        <v>1</v>
      </c>
      <c r="N808" s="164">
        <f t="shared" si="35"/>
        <v>2</v>
      </c>
      <c r="O808" s="164">
        <f t="shared" si="36"/>
        <v>7</v>
      </c>
      <c r="P808" s="164"/>
      <c r="Q808" s="164"/>
      <c r="R808" s="164"/>
    </row>
    <row r="809" spans="3:18">
      <c r="C809" s="164">
        <v>1</v>
      </c>
      <c r="D809" s="164">
        <v>10</v>
      </c>
      <c r="E809" s="164"/>
      <c r="F809" s="164">
        <v>7</v>
      </c>
      <c r="G809" s="164">
        <v>10</v>
      </c>
      <c r="H809" s="164">
        <v>10</v>
      </c>
      <c r="I809" s="164">
        <v>6</v>
      </c>
      <c r="J809" s="164">
        <v>7</v>
      </c>
      <c r="K809" s="164"/>
      <c r="L809" s="164"/>
      <c r="M809" s="165">
        <f t="shared" si="34"/>
        <v>1</v>
      </c>
      <c r="N809" s="164">
        <f t="shared" si="35"/>
        <v>2</v>
      </c>
      <c r="O809" s="164">
        <f t="shared" si="36"/>
        <v>7</v>
      </c>
      <c r="P809" s="164"/>
      <c r="Q809" s="164"/>
      <c r="R809" s="164"/>
    </row>
    <row r="810" spans="3:18">
      <c r="C810" s="164">
        <v>1</v>
      </c>
      <c r="D810" s="164">
        <v>10</v>
      </c>
      <c r="E810" s="164"/>
      <c r="F810" s="164">
        <v>7</v>
      </c>
      <c r="G810" s="164">
        <v>10</v>
      </c>
      <c r="H810" s="164">
        <v>10</v>
      </c>
      <c r="I810" s="164">
        <v>6</v>
      </c>
      <c r="J810" s="164">
        <v>10</v>
      </c>
      <c r="K810" s="164"/>
      <c r="L810" s="164"/>
      <c r="M810" s="165">
        <f t="shared" si="34"/>
        <v>1</v>
      </c>
      <c r="N810" s="164">
        <f t="shared" si="35"/>
        <v>2</v>
      </c>
      <c r="O810" s="164">
        <f t="shared" si="36"/>
        <v>8</v>
      </c>
      <c r="P810" s="164"/>
      <c r="Q810" s="164"/>
      <c r="R810" s="164"/>
    </row>
    <row r="811" spans="3:18">
      <c r="C811" s="164">
        <v>1</v>
      </c>
      <c r="D811" s="164">
        <v>10</v>
      </c>
      <c r="E811" s="164"/>
      <c r="F811" s="164">
        <v>7</v>
      </c>
      <c r="G811" s="164">
        <v>10</v>
      </c>
      <c r="H811" s="164">
        <v>10</v>
      </c>
      <c r="I811" s="164">
        <v>8</v>
      </c>
      <c r="J811" s="164">
        <v>7</v>
      </c>
      <c r="K811" s="164"/>
      <c r="L811" s="164"/>
      <c r="M811" s="165">
        <f t="shared" si="34"/>
        <v>1</v>
      </c>
      <c r="N811" s="164">
        <f t="shared" si="35"/>
        <v>2</v>
      </c>
      <c r="O811" s="164">
        <f t="shared" si="36"/>
        <v>8</v>
      </c>
      <c r="P811" s="164"/>
      <c r="Q811" s="164"/>
      <c r="R811" s="164"/>
    </row>
    <row r="812" spans="3:18">
      <c r="C812" s="164">
        <v>1</v>
      </c>
      <c r="D812" s="164">
        <v>10</v>
      </c>
      <c r="E812" s="164"/>
      <c r="F812" s="164">
        <v>7</v>
      </c>
      <c r="G812" s="164">
        <v>10</v>
      </c>
      <c r="H812" s="164">
        <v>10</v>
      </c>
      <c r="I812" s="164">
        <v>8</v>
      </c>
      <c r="J812" s="164">
        <v>10</v>
      </c>
      <c r="K812" s="164"/>
      <c r="L812" s="164"/>
      <c r="M812" s="165">
        <f t="shared" si="34"/>
        <v>1</v>
      </c>
      <c r="N812" s="164">
        <f t="shared" si="35"/>
        <v>2</v>
      </c>
      <c r="O812" s="164">
        <f t="shared" si="36"/>
        <v>8</v>
      </c>
      <c r="P812" s="164"/>
      <c r="Q812" s="164"/>
      <c r="R812" s="164"/>
    </row>
    <row r="813" spans="3:18">
      <c r="C813" s="164">
        <v>1</v>
      </c>
      <c r="D813" s="164">
        <v>10</v>
      </c>
      <c r="E813" s="164"/>
      <c r="F813" s="164">
        <v>7</v>
      </c>
      <c r="G813" s="164">
        <v>10</v>
      </c>
      <c r="H813" s="164">
        <v>10</v>
      </c>
      <c r="I813" s="164">
        <v>10</v>
      </c>
      <c r="J813" s="164">
        <v>7</v>
      </c>
      <c r="K813" s="164"/>
      <c r="L813" s="164"/>
      <c r="M813" s="165">
        <f t="shared" si="34"/>
        <v>1</v>
      </c>
      <c r="N813" s="164">
        <f t="shared" si="35"/>
        <v>2</v>
      </c>
      <c r="O813" s="164">
        <f t="shared" si="36"/>
        <v>8</v>
      </c>
      <c r="P813" s="164"/>
      <c r="Q813" s="164"/>
      <c r="R813" s="164"/>
    </row>
    <row r="814" spans="3:18">
      <c r="C814" s="164">
        <v>1</v>
      </c>
      <c r="D814" s="164">
        <v>10</v>
      </c>
      <c r="E814" s="164"/>
      <c r="F814" s="164">
        <v>7</v>
      </c>
      <c r="G814" s="164">
        <v>10</v>
      </c>
      <c r="H814" s="164">
        <v>10</v>
      </c>
      <c r="I814" s="164">
        <v>10</v>
      </c>
      <c r="J814" s="164">
        <v>10</v>
      </c>
      <c r="K814" s="164"/>
      <c r="L814" s="164"/>
      <c r="M814" s="165">
        <f t="shared" si="34"/>
        <v>1</v>
      </c>
      <c r="N814" s="164">
        <f t="shared" si="35"/>
        <v>2</v>
      </c>
      <c r="O814" s="164">
        <f t="shared" si="36"/>
        <v>8</v>
      </c>
      <c r="P814" s="164"/>
      <c r="Q814" s="164"/>
      <c r="R814" s="164"/>
    </row>
    <row r="815" spans="3:18">
      <c r="C815" s="164">
        <v>1</v>
      </c>
      <c r="D815" s="164">
        <v>10</v>
      </c>
      <c r="E815" s="164"/>
      <c r="F815" s="164">
        <v>10</v>
      </c>
      <c r="G815" s="164">
        <v>10</v>
      </c>
      <c r="H815" s="164">
        <v>7</v>
      </c>
      <c r="I815" s="164">
        <v>4</v>
      </c>
      <c r="J815" s="164">
        <v>7</v>
      </c>
      <c r="K815" s="164"/>
      <c r="L815" s="164"/>
      <c r="M815" s="165">
        <f t="shared" si="34"/>
        <v>1</v>
      </c>
      <c r="N815" s="164">
        <f t="shared" si="35"/>
        <v>2</v>
      </c>
      <c r="O815" s="164">
        <f t="shared" si="36"/>
        <v>7</v>
      </c>
      <c r="P815" s="164"/>
      <c r="Q815" s="164"/>
      <c r="R815" s="164"/>
    </row>
    <row r="816" spans="3:18">
      <c r="C816" s="164">
        <v>1</v>
      </c>
      <c r="D816" s="164">
        <v>10</v>
      </c>
      <c r="E816" s="164"/>
      <c r="F816" s="164">
        <v>10</v>
      </c>
      <c r="G816" s="164">
        <v>10</v>
      </c>
      <c r="H816" s="164">
        <v>7</v>
      </c>
      <c r="I816" s="164">
        <v>4</v>
      </c>
      <c r="J816" s="164">
        <v>10</v>
      </c>
      <c r="K816" s="164"/>
      <c r="L816" s="164"/>
      <c r="M816" s="165">
        <f t="shared" si="34"/>
        <v>1</v>
      </c>
      <c r="N816" s="164">
        <f t="shared" si="35"/>
        <v>2</v>
      </c>
      <c r="O816" s="164">
        <f t="shared" si="36"/>
        <v>7</v>
      </c>
      <c r="P816" s="164"/>
      <c r="Q816" s="164"/>
      <c r="R816" s="164"/>
    </row>
    <row r="817" spans="3:18">
      <c r="C817" s="164">
        <v>1</v>
      </c>
      <c r="D817" s="164">
        <v>10</v>
      </c>
      <c r="E817" s="164"/>
      <c r="F817" s="164">
        <v>10</v>
      </c>
      <c r="G817" s="164">
        <v>10</v>
      </c>
      <c r="H817" s="164">
        <v>7</v>
      </c>
      <c r="I817" s="164">
        <v>6</v>
      </c>
      <c r="J817" s="164">
        <v>7</v>
      </c>
      <c r="K817" s="164"/>
      <c r="L817" s="164"/>
      <c r="M817" s="165">
        <f t="shared" si="34"/>
        <v>1</v>
      </c>
      <c r="N817" s="164">
        <f t="shared" si="35"/>
        <v>2</v>
      </c>
      <c r="O817" s="164">
        <f t="shared" si="36"/>
        <v>7</v>
      </c>
      <c r="P817" s="164"/>
      <c r="Q817" s="164"/>
      <c r="R817" s="164"/>
    </row>
    <row r="818" spans="3:18">
      <c r="C818" s="164">
        <v>1</v>
      </c>
      <c r="D818" s="164">
        <v>10</v>
      </c>
      <c r="E818" s="164"/>
      <c r="F818" s="164">
        <v>10</v>
      </c>
      <c r="G818" s="164">
        <v>10</v>
      </c>
      <c r="H818" s="164">
        <v>7</v>
      </c>
      <c r="I818" s="164">
        <v>6</v>
      </c>
      <c r="J818" s="164">
        <v>10</v>
      </c>
      <c r="K818" s="164"/>
      <c r="L818" s="164"/>
      <c r="M818" s="165">
        <f t="shared" si="34"/>
        <v>1</v>
      </c>
      <c r="N818" s="164">
        <f t="shared" si="35"/>
        <v>2</v>
      </c>
      <c r="O818" s="164">
        <f t="shared" si="36"/>
        <v>8</v>
      </c>
      <c r="P818" s="164"/>
      <c r="Q818" s="164"/>
      <c r="R818" s="164"/>
    </row>
    <row r="819" spans="3:18">
      <c r="C819" s="164">
        <v>1</v>
      </c>
      <c r="D819" s="164">
        <v>10</v>
      </c>
      <c r="E819" s="164"/>
      <c r="F819" s="164">
        <v>10</v>
      </c>
      <c r="G819" s="164">
        <v>10</v>
      </c>
      <c r="H819" s="164">
        <v>7</v>
      </c>
      <c r="I819" s="164">
        <v>8</v>
      </c>
      <c r="J819" s="164">
        <v>7</v>
      </c>
      <c r="K819" s="164"/>
      <c r="L819" s="164"/>
      <c r="M819" s="165">
        <f t="shared" si="34"/>
        <v>1</v>
      </c>
      <c r="N819" s="164">
        <f t="shared" si="35"/>
        <v>2</v>
      </c>
      <c r="O819" s="164">
        <f t="shared" si="36"/>
        <v>8</v>
      </c>
      <c r="P819" s="164"/>
      <c r="Q819" s="164"/>
      <c r="R819" s="164"/>
    </row>
    <row r="820" spans="3:18">
      <c r="C820" s="164">
        <v>1</v>
      </c>
      <c r="D820" s="164">
        <v>10</v>
      </c>
      <c r="E820" s="164"/>
      <c r="F820" s="164">
        <v>10</v>
      </c>
      <c r="G820" s="164">
        <v>10</v>
      </c>
      <c r="H820" s="164">
        <v>7</v>
      </c>
      <c r="I820" s="164">
        <v>8</v>
      </c>
      <c r="J820" s="164">
        <v>10</v>
      </c>
      <c r="K820" s="164"/>
      <c r="L820" s="164"/>
      <c r="M820" s="165">
        <f t="shared" si="34"/>
        <v>1</v>
      </c>
      <c r="N820" s="164">
        <f t="shared" si="35"/>
        <v>2</v>
      </c>
      <c r="O820" s="164">
        <f t="shared" si="36"/>
        <v>8</v>
      </c>
      <c r="P820" s="164"/>
      <c r="Q820" s="164"/>
      <c r="R820" s="164"/>
    </row>
    <row r="821" spans="3:18">
      <c r="C821" s="164">
        <v>1</v>
      </c>
      <c r="D821" s="164">
        <v>10</v>
      </c>
      <c r="E821" s="164"/>
      <c r="F821" s="164">
        <v>10</v>
      </c>
      <c r="G821" s="164">
        <v>10</v>
      </c>
      <c r="H821" s="164">
        <v>7</v>
      </c>
      <c r="I821" s="164">
        <v>10</v>
      </c>
      <c r="J821" s="164">
        <v>7</v>
      </c>
      <c r="K821" s="164"/>
      <c r="L821" s="164"/>
      <c r="M821" s="165">
        <f t="shared" si="34"/>
        <v>1</v>
      </c>
      <c r="N821" s="164">
        <f t="shared" si="35"/>
        <v>2</v>
      </c>
      <c r="O821" s="164">
        <f t="shared" si="36"/>
        <v>8</v>
      </c>
      <c r="P821" s="164"/>
      <c r="Q821" s="164"/>
      <c r="R821" s="164"/>
    </row>
    <row r="822" spans="3:18">
      <c r="C822" s="164">
        <v>1</v>
      </c>
      <c r="D822" s="164">
        <v>10</v>
      </c>
      <c r="E822" s="164"/>
      <c r="F822" s="164">
        <v>10</v>
      </c>
      <c r="G822" s="164">
        <v>10</v>
      </c>
      <c r="H822" s="164">
        <v>7</v>
      </c>
      <c r="I822" s="164">
        <v>10</v>
      </c>
      <c r="J822" s="164">
        <v>10</v>
      </c>
      <c r="K822" s="164"/>
      <c r="L822" s="164"/>
      <c r="M822" s="165">
        <f t="shared" si="34"/>
        <v>1</v>
      </c>
      <c r="N822" s="164">
        <f t="shared" si="35"/>
        <v>2</v>
      </c>
      <c r="O822" s="164">
        <f t="shared" si="36"/>
        <v>8</v>
      </c>
      <c r="P822" s="164"/>
      <c r="Q822" s="164"/>
      <c r="R822" s="164"/>
    </row>
    <row r="823" spans="3:18">
      <c r="C823" s="164">
        <v>1</v>
      </c>
      <c r="D823" s="164">
        <v>10</v>
      </c>
      <c r="E823" s="164"/>
      <c r="F823" s="164">
        <v>10</v>
      </c>
      <c r="G823" s="164">
        <v>10</v>
      </c>
      <c r="H823" s="164">
        <v>10</v>
      </c>
      <c r="I823" s="164">
        <v>4</v>
      </c>
      <c r="J823" s="164">
        <v>7</v>
      </c>
      <c r="K823" s="164"/>
      <c r="L823" s="164"/>
      <c r="M823" s="165">
        <f t="shared" si="34"/>
        <v>1</v>
      </c>
      <c r="N823" s="164">
        <f t="shared" si="35"/>
        <v>2</v>
      </c>
      <c r="O823" s="164">
        <f t="shared" si="36"/>
        <v>7</v>
      </c>
      <c r="P823" s="164"/>
      <c r="Q823" s="164"/>
      <c r="R823" s="164"/>
    </row>
    <row r="824" spans="3:18">
      <c r="C824" s="164">
        <v>1</v>
      </c>
      <c r="D824" s="164">
        <v>10</v>
      </c>
      <c r="E824" s="164"/>
      <c r="F824" s="164">
        <v>10</v>
      </c>
      <c r="G824" s="164">
        <v>10</v>
      </c>
      <c r="H824" s="164">
        <v>10</v>
      </c>
      <c r="I824" s="164">
        <v>4</v>
      </c>
      <c r="J824" s="164">
        <v>10</v>
      </c>
      <c r="K824" s="164"/>
      <c r="L824" s="164"/>
      <c r="M824" s="165">
        <f t="shared" si="34"/>
        <v>1</v>
      </c>
      <c r="N824" s="164">
        <f t="shared" si="35"/>
        <v>2</v>
      </c>
      <c r="O824" s="164">
        <f t="shared" si="36"/>
        <v>8</v>
      </c>
      <c r="P824" s="164"/>
      <c r="Q824" s="164"/>
      <c r="R824" s="164"/>
    </row>
    <row r="825" spans="3:18">
      <c r="C825" s="164">
        <v>1</v>
      </c>
      <c r="D825" s="164">
        <v>10</v>
      </c>
      <c r="E825" s="164"/>
      <c r="F825" s="164">
        <v>10</v>
      </c>
      <c r="G825" s="164">
        <v>10</v>
      </c>
      <c r="H825" s="164">
        <v>10</v>
      </c>
      <c r="I825" s="164">
        <v>6</v>
      </c>
      <c r="J825" s="164">
        <v>7</v>
      </c>
      <c r="K825" s="164"/>
      <c r="L825" s="164"/>
      <c r="M825" s="165">
        <f t="shared" si="34"/>
        <v>1</v>
      </c>
      <c r="N825" s="164">
        <f t="shared" si="35"/>
        <v>2</v>
      </c>
      <c r="O825" s="164">
        <f t="shared" si="36"/>
        <v>8</v>
      </c>
      <c r="P825" s="164"/>
      <c r="Q825" s="164"/>
      <c r="R825" s="164"/>
    </row>
    <row r="826" spans="3:18">
      <c r="C826" s="164">
        <v>1</v>
      </c>
      <c r="D826" s="164">
        <v>10</v>
      </c>
      <c r="E826" s="164"/>
      <c r="F826" s="164">
        <v>10</v>
      </c>
      <c r="G826" s="164">
        <v>10</v>
      </c>
      <c r="H826" s="164">
        <v>10</v>
      </c>
      <c r="I826" s="164">
        <v>6</v>
      </c>
      <c r="J826" s="164">
        <v>10</v>
      </c>
      <c r="K826" s="164"/>
      <c r="L826" s="164"/>
      <c r="M826" s="165">
        <f t="shared" si="34"/>
        <v>1</v>
      </c>
      <c r="N826" s="164">
        <f t="shared" si="35"/>
        <v>2</v>
      </c>
      <c r="O826" s="164">
        <f t="shared" si="36"/>
        <v>8</v>
      </c>
      <c r="P826" s="164"/>
      <c r="Q826" s="164"/>
      <c r="R826" s="164"/>
    </row>
    <row r="827" spans="3:18">
      <c r="C827" s="164">
        <v>1</v>
      </c>
      <c r="D827" s="164">
        <v>10</v>
      </c>
      <c r="E827" s="164"/>
      <c r="F827" s="164">
        <v>10</v>
      </c>
      <c r="G827" s="164">
        <v>10</v>
      </c>
      <c r="H827" s="164">
        <v>10</v>
      </c>
      <c r="I827" s="164">
        <v>8</v>
      </c>
      <c r="J827" s="164">
        <v>7</v>
      </c>
      <c r="K827" s="164"/>
      <c r="L827" s="164"/>
      <c r="M827" s="165">
        <f t="shared" si="34"/>
        <v>1</v>
      </c>
      <c r="N827" s="164">
        <f t="shared" si="35"/>
        <v>2</v>
      </c>
      <c r="O827" s="164">
        <f t="shared" si="36"/>
        <v>8</v>
      </c>
      <c r="P827" s="164"/>
      <c r="Q827" s="164"/>
      <c r="R827" s="164"/>
    </row>
    <row r="828" spans="3:18">
      <c r="C828" s="164">
        <v>1</v>
      </c>
      <c r="D828" s="164">
        <v>10</v>
      </c>
      <c r="E828" s="164"/>
      <c r="F828" s="164">
        <v>10</v>
      </c>
      <c r="G828" s="164">
        <v>10</v>
      </c>
      <c r="H828" s="164">
        <v>10</v>
      </c>
      <c r="I828" s="164">
        <v>8</v>
      </c>
      <c r="J828" s="164">
        <v>10</v>
      </c>
      <c r="K828" s="164"/>
      <c r="L828" s="164"/>
      <c r="M828" s="165">
        <f t="shared" si="34"/>
        <v>1</v>
      </c>
      <c r="N828" s="164">
        <f t="shared" si="35"/>
        <v>2</v>
      </c>
      <c r="O828" s="164">
        <f t="shared" si="36"/>
        <v>8</v>
      </c>
      <c r="P828" s="164"/>
      <c r="Q828" s="164"/>
      <c r="R828" s="164"/>
    </row>
    <row r="829" spans="3:18">
      <c r="C829" s="164">
        <v>1</v>
      </c>
      <c r="D829" s="164">
        <v>10</v>
      </c>
      <c r="E829" s="164"/>
      <c r="F829" s="164">
        <v>10</v>
      </c>
      <c r="G829" s="164">
        <v>10</v>
      </c>
      <c r="H829" s="164">
        <v>10</v>
      </c>
      <c r="I829" s="164">
        <v>10</v>
      </c>
      <c r="J829" s="164">
        <v>7</v>
      </c>
      <c r="K829" s="164"/>
      <c r="L829" s="164"/>
      <c r="M829" s="165">
        <f t="shared" si="34"/>
        <v>1</v>
      </c>
      <c r="N829" s="164">
        <f t="shared" si="35"/>
        <v>2</v>
      </c>
      <c r="O829" s="164">
        <f t="shared" si="36"/>
        <v>8</v>
      </c>
      <c r="P829" s="164"/>
      <c r="Q829" s="164"/>
      <c r="R829" s="164"/>
    </row>
    <row r="830" spans="3:18">
      <c r="C830" s="164">
        <v>1</v>
      </c>
      <c r="D830" s="164">
        <v>10</v>
      </c>
      <c r="E830" s="164"/>
      <c r="F830" s="164">
        <v>10</v>
      </c>
      <c r="G830" s="164">
        <v>10</v>
      </c>
      <c r="H830" s="164">
        <v>10</v>
      </c>
      <c r="I830" s="164">
        <v>10</v>
      </c>
      <c r="J830" s="164">
        <v>10</v>
      </c>
      <c r="K830" s="164"/>
      <c r="L830" s="164"/>
      <c r="M830" s="165">
        <f t="shared" si="34"/>
        <v>1</v>
      </c>
      <c r="N830" s="164">
        <f t="shared" si="35"/>
        <v>2</v>
      </c>
      <c r="O830" s="164">
        <f t="shared" si="36"/>
        <v>9</v>
      </c>
      <c r="P830" s="164"/>
      <c r="Q830" s="164"/>
      <c r="R830" s="164"/>
    </row>
    <row r="831" spans="3:18">
      <c r="C831" s="164">
        <v>1</v>
      </c>
      <c r="D831" s="164">
        <v>10</v>
      </c>
      <c r="E831" s="164"/>
      <c r="F831" s="164">
        <v>10</v>
      </c>
      <c r="G831" s="164">
        <v>10</v>
      </c>
      <c r="H831" s="164">
        <v>7</v>
      </c>
      <c r="I831" s="164">
        <v>4</v>
      </c>
      <c r="J831" s="164">
        <v>7</v>
      </c>
      <c r="K831" s="164"/>
      <c r="L831" s="164"/>
      <c r="M831" s="165">
        <f t="shared" si="34"/>
        <v>1</v>
      </c>
      <c r="N831" s="164">
        <f t="shared" si="35"/>
        <v>2</v>
      </c>
      <c r="O831" s="164">
        <f t="shared" si="36"/>
        <v>7</v>
      </c>
      <c r="P831" s="164"/>
      <c r="Q831" s="164"/>
      <c r="R831" s="164"/>
    </row>
    <row r="832" spans="3:18">
      <c r="C832" s="164">
        <v>1</v>
      </c>
      <c r="D832" s="164">
        <v>10</v>
      </c>
      <c r="E832" s="164"/>
      <c r="F832" s="164">
        <v>10</v>
      </c>
      <c r="G832" s="164">
        <v>10</v>
      </c>
      <c r="H832" s="164">
        <v>7</v>
      </c>
      <c r="I832" s="164">
        <v>4</v>
      </c>
      <c r="J832" s="164">
        <v>10</v>
      </c>
      <c r="K832" s="164"/>
      <c r="L832" s="164"/>
      <c r="M832" s="165">
        <f t="shared" si="34"/>
        <v>1</v>
      </c>
      <c r="N832" s="164">
        <f t="shared" si="35"/>
        <v>2</v>
      </c>
      <c r="O832" s="164">
        <f t="shared" si="36"/>
        <v>7</v>
      </c>
      <c r="P832" s="164"/>
      <c r="Q832" s="164"/>
      <c r="R832" s="164"/>
    </row>
    <row r="833" spans="3:18">
      <c r="C833" s="164">
        <v>1</v>
      </c>
      <c r="D833" s="164">
        <v>10</v>
      </c>
      <c r="E833" s="164"/>
      <c r="F833" s="164">
        <v>10</v>
      </c>
      <c r="G833" s="164">
        <v>10</v>
      </c>
      <c r="H833" s="164">
        <v>7</v>
      </c>
      <c r="I833" s="164">
        <v>6</v>
      </c>
      <c r="J833" s="164">
        <v>7</v>
      </c>
      <c r="K833" s="164"/>
      <c r="L833" s="164"/>
      <c r="M833" s="165">
        <f t="shared" si="34"/>
        <v>1</v>
      </c>
      <c r="N833" s="164">
        <f t="shared" si="35"/>
        <v>2</v>
      </c>
      <c r="O833" s="164">
        <f t="shared" si="36"/>
        <v>7</v>
      </c>
      <c r="P833" s="164"/>
      <c r="Q833" s="164"/>
      <c r="R833" s="164"/>
    </row>
    <row r="834" spans="3:18">
      <c r="C834" s="164">
        <v>1</v>
      </c>
      <c r="D834" s="164">
        <v>10</v>
      </c>
      <c r="E834" s="164"/>
      <c r="F834" s="164">
        <v>10</v>
      </c>
      <c r="G834" s="164">
        <v>10</v>
      </c>
      <c r="H834" s="164">
        <v>7</v>
      </c>
      <c r="I834" s="164">
        <v>6</v>
      </c>
      <c r="J834" s="164">
        <v>10</v>
      </c>
      <c r="K834" s="164"/>
      <c r="L834" s="164"/>
      <c r="M834" s="165">
        <f t="shared" si="34"/>
        <v>1</v>
      </c>
      <c r="N834" s="164">
        <f t="shared" si="35"/>
        <v>2</v>
      </c>
      <c r="O834" s="164">
        <f t="shared" si="36"/>
        <v>8</v>
      </c>
      <c r="P834" s="164"/>
      <c r="Q834" s="164"/>
      <c r="R834" s="164"/>
    </row>
    <row r="835" spans="3:18">
      <c r="C835" s="164">
        <v>1</v>
      </c>
      <c r="D835" s="164">
        <v>10</v>
      </c>
      <c r="E835" s="164"/>
      <c r="F835" s="164">
        <v>10</v>
      </c>
      <c r="G835" s="164">
        <v>10</v>
      </c>
      <c r="H835" s="164">
        <v>7</v>
      </c>
      <c r="I835" s="164">
        <v>8</v>
      </c>
      <c r="J835" s="164">
        <v>7</v>
      </c>
      <c r="K835" s="164"/>
      <c r="L835" s="164"/>
      <c r="M835" s="165">
        <f t="shared" si="34"/>
        <v>1</v>
      </c>
      <c r="N835" s="164">
        <f t="shared" si="35"/>
        <v>2</v>
      </c>
      <c r="O835" s="164">
        <f t="shared" si="36"/>
        <v>8</v>
      </c>
      <c r="P835" s="164"/>
      <c r="Q835" s="164"/>
      <c r="R835" s="164"/>
    </row>
    <row r="836" spans="3:18">
      <c r="C836" s="164">
        <v>1</v>
      </c>
      <c r="D836" s="164">
        <v>10</v>
      </c>
      <c r="E836" s="164"/>
      <c r="F836" s="164">
        <v>10</v>
      </c>
      <c r="G836" s="164">
        <v>10</v>
      </c>
      <c r="H836" s="164">
        <v>7</v>
      </c>
      <c r="I836" s="164">
        <v>8</v>
      </c>
      <c r="J836" s="164">
        <v>10</v>
      </c>
      <c r="K836" s="164"/>
      <c r="L836" s="164"/>
      <c r="M836" s="165">
        <f t="shared" si="34"/>
        <v>1</v>
      </c>
      <c r="N836" s="164">
        <f t="shared" si="35"/>
        <v>2</v>
      </c>
      <c r="O836" s="164">
        <f t="shared" si="36"/>
        <v>8</v>
      </c>
      <c r="P836" s="164"/>
      <c r="Q836" s="164"/>
      <c r="R836" s="164"/>
    </row>
    <row r="837" spans="3:18">
      <c r="C837" s="164">
        <v>1</v>
      </c>
      <c r="D837" s="164">
        <v>10</v>
      </c>
      <c r="E837" s="164"/>
      <c r="F837" s="164">
        <v>10</v>
      </c>
      <c r="G837" s="164">
        <v>10</v>
      </c>
      <c r="H837" s="164">
        <v>7</v>
      </c>
      <c r="I837" s="164">
        <v>10</v>
      </c>
      <c r="J837" s="164">
        <v>7</v>
      </c>
      <c r="K837" s="164"/>
      <c r="L837" s="164"/>
      <c r="M837" s="165">
        <f t="shared" si="34"/>
        <v>1</v>
      </c>
      <c r="N837" s="164">
        <f t="shared" si="35"/>
        <v>2</v>
      </c>
      <c r="O837" s="164">
        <f t="shared" si="36"/>
        <v>8</v>
      </c>
      <c r="P837" s="164"/>
      <c r="Q837" s="164"/>
      <c r="R837" s="164"/>
    </row>
    <row r="838" spans="3:18">
      <c r="C838" s="164">
        <v>1</v>
      </c>
      <c r="D838" s="164">
        <v>10</v>
      </c>
      <c r="E838" s="164"/>
      <c r="F838" s="164">
        <v>10</v>
      </c>
      <c r="G838" s="164">
        <v>10</v>
      </c>
      <c r="H838" s="164">
        <v>7</v>
      </c>
      <c r="I838" s="164">
        <v>10</v>
      </c>
      <c r="J838" s="164">
        <v>10</v>
      </c>
      <c r="K838" s="164"/>
      <c r="L838" s="164"/>
      <c r="M838" s="165">
        <f t="shared" si="34"/>
        <v>1</v>
      </c>
      <c r="N838" s="164">
        <f t="shared" si="35"/>
        <v>2</v>
      </c>
      <c r="O838" s="164">
        <f t="shared" si="36"/>
        <v>8</v>
      </c>
      <c r="P838" s="164"/>
      <c r="Q838" s="164"/>
      <c r="R838" s="164"/>
    </row>
    <row r="839" spans="3:18">
      <c r="C839" s="164">
        <v>1</v>
      </c>
      <c r="D839" s="164">
        <v>10</v>
      </c>
      <c r="E839" s="164"/>
      <c r="F839" s="164">
        <v>10</v>
      </c>
      <c r="G839" s="164">
        <v>10</v>
      </c>
      <c r="H839" s="164">
        <v>10</v>
      </c>
      <c r="I839" s="164">
        <v>4</v>
      </c>
      <c r="J839" s="164">
        <v>7</v>
      </c>
      <c r="K839" s="164"/>
      <c r="L839" s="164"/>
      <c r="M839" s="165">
        <f t="shared" si="34"/>
        <v>1</v>
      </c>
      <c r="N839" s="164">
        <f t="shared" si="35"/>
        <v>2</v>
      </c>
      <c r="O839" s="164">
        <f t="shared" si="36"/>
        <v>7</v>
      </c>
      <c r="P839" s="164"/>
      <c r="Q839" s="164"/>
      <c r="R839" s="164"/>
    </row>
    <row r="840" spans="3:18">
      <c r="C840" s="164">
        <v>1</v>
      </c>
      <c r="D840" s="164">
        <v>10</v>
      </c>
      <c r="E840" s="164"/>
      <c r="F840" s="164">
        <v>10</v>
      </c>
      <c r="G840" s="164">
        <v>10</v>
      </c>
      <c r="H840" s="164">
        <v>10</v>
      </c>
      <c r="I840" s="164">
        <v>4</v>
      </c>
      <c r="J840" s="164">
        <v>10</v>
      </c>
      <c r="K840" s="164"/>
      <c r="L840" s="164"/>
      <c r="M840" s="165">
        <f t="shared" si="34"/>
        <v>1</v>
      </c>
      <c r="N840" s="164">
        <f t="shared" si="35"/>
        <v>2</v>
      </c>
      <c r="O840" s="164">
        <f t="shared" si="36"/>
        <v>8</v>
      </c>
      <c r="P840" s="164"/>
      <c r="Q840" s="164"/>
      <c r="R840" s="164"/>
    </row>
    <row r="841" spans="3:18">
      <c r="C841" s="164">
        <v>1</v>
      </c>
      <c r="D841" s="164">
        <v>10</v>
      </c>
      <c r="E841" s="164"/>
      <c r="F841" s="164">
        <v>10</v>
      </c>
      <c r="G841" s="164">
        <v>10</v>
      </c>
      <c r="H841" s="164">
        <v>10</v>
      </c>
      <c r="I841" s="164">
        <v>6</v>
      </c>
      <c r="J841" s="164">
        <v>7</v>
      </c>
      <c r="K841" s="164"/>
      <c r="L841" s="164"/>
      <c r="M841" s="165">
        <f t="shared" si="34"/>
        <v>1</v>
      </c>
      <c r="N841" s="164">
        <f t="shared" si="35"/>
        <v>2</v>
      </c>
      <c r="O841" s="164">
        <f t="shared" si="36"/>
        <v>8</v>
      </c>
      <c r="P841" s="164"/>
      <c r="Q841" s="164"/>
      <c r="R841" s="164"/>
    </row>
    <row r="842" spans="3:18">
      <c r="C842" s="164">
        <v>1</v>
      </c>
      <c r="D842" s="164">
        <v>10</v>
      </c>
      <c r="E842" s="164"/>
      <c r="F842" s="164">
        <v>10</v>
      </c>
      <c r="G842" s="164">
        <v>10</v>
      </c>
      <c r="H842" s="164">
        <v>10</v>
      </c>
      <c r="I842" s="164">
        <v>6</v>
      </c>
      <c r="J842" s="164">
        <v>10</v>
      </c>
      <c r="K842" s="164"/>
      <c r="L842" s="164"/>
      <c r="M842" s="165">
        <f t="shared" si="34"/>
        <v>1</v>
      </c>
      <c r="N842" s="164">
        <f t="shared" si="35"/>
        <v>2</v>
      </c>
      <c r="O842" s="164">
        <f t="shared" si="36"/>
        <v>8</v>
      </c>
      <c r="P842" s="164"/>
      <c r="Q842" s="164"/>
      <c r="R842" s="164"/>
    </row>
    <row r="843" spans="3:18">
      <c r="C843" s="164">
        <v>1</v>
      </c>
      <c r="D843" s="164">
        <v>10</v>
      </c>
      <c r="E843" s="164"/>
      <c r="F843" s="164">
        <v>10</v>
      </c>
      <c r="G843" s="164">
        <v>10</v>
      </c>
      <c r="H843" s="164">
        <v>10</v>
      </c>
      <c r="I843" s="164">
        <v>8</v>
      </c>
      <c r="J843" s="164">
        <v>7</v>
      </c>
      <c r="K843" s="164"/>
      <c r="L843" s="164"/>
      <c r="M843" s="165">
        <f t="shared" si="34"/>
        <v>1</v>
      </c>
      <c r="N843" s="164">
        <f t="shared" si="35"/>
        <v>2</v>
      </c>
      <c r="O843" s="164">
        <f t="shared" si="36"/>
        <v>8</v>
      </c>
      <c r="P843" s="164"/>
      <c r="Q843" s="164"/>
      <c r="R843" s="164"/>
    </row>
    <row r="844" spans="3:18">
      <c r="C844" s="164">
        <v>1</v>
      </c>
      <c r="D844" s="164">
        <v>10</v>
      </c>
      <c r="E844" s="164"/>
      <c r="F844" s="164">
        <v>10</v>
      </c>
      <c r="G844" s="164">
        <v>10</v>
      </c>
      <c r="H844" s="164">
        <v>10</v>
      </c>
      <c r="I844" s="164">
        <v>8</v>
      </c>
      <c r="J844" s="164">
        <v>10</v>
      </c>
      <c r="K844" s="164"/>
      <c r="L844" s="164"/>
      <c r="M844" s="165">
        <f t="shared" si="34"/>
        <v>1</v>
      </c>
      <c r="N844" s="164">
        <f t="shared" si="35"/>
        <v>2</v>
      </c>
      <c r="O844" s="164">
        <f t="shared" si="36"/>
        <v>8</v>
      </c>
      <c r="P844" s="164"/>
      <c r="Q844" s="164"/>
      <c r="R844" s="164"/>
    </row>
    <row r="845" spans="3:18">
      <c r="C845" s="164">
        <v>1</v>
      </c>
      <c r="D845" s="164">
        <v>10</v>
      </c>
      <c r="E845" s="164"/>
      <c r="F845" s="164">
        <v>10</v>
      </c>
      <c r="G845" s="164">
        <v>10</v>
      </c>
      <c r="H845" s="164">
        <v>10</v>
      </c>
      <c r="I845" s="164">
        <v>10</v>
      </c>
      <c r="J845" s="164">
        <v>7</v>
      </c>
      <c r="K845" s="164"/>
      <c r="L845" s="164"/>
      <c r="M845" s="165">
        <f t="shared" si="34"/>
        <v>1</v>
      </c>
      <c r="N845" s="164">
        <f t="shared" si="35"/>
        <v>2</v>
      </c>
      <c r="O845" s="164">
        <f t="shared" si="36"/>
        <v>8</v>
      </c>
      <c r="P845" s="164"/>
      <c r="Q845" s="164"/>
      <c r="R845" s="164"/>
    </row>
    <row r="846" spans="3:18">
      <c r="C846" s="164">
        <v>1</v>
      </c>
      <c r="D846" s="164">
        <v>10</v>
      </c>
      <c r="E846" s="164"/>
      <c r="F846" s="164">
        <v>10</v>
      </c>
      <c r="G846" s="164">
        <v>10</v>
      </c>
      <c r="H846" s="164">
        <v>10</v>
      </c>
      <c r="I846" s="164">
        <v>10</v>
      </c>
      <c r="J846" s="164">
        <v>10</v>
      </c>
      <c r="K846" s="164"/>
      <c r="L846" s="164"/>
      <c r="M846" s="165">
        <f t="shared" si="34"/>
        <v>1</v>
      </c>
      <c r="N846" s="164">
        <f t="shared" si="35"/>
        <v>2</v>
      </c>
      <c r="O846" s="164">
        <f t="shared" si="36"/>
        <v>9</v>
      </c>
      <c r="P846" s="164"/>
      <c r="Q846" s="164"/>
      <c r="R846" s="164"/>
    </row>
    <row r="847" spans="3:18">
      <c r="C847" s="164">
        <v>1</v>
      </c>
      <c r="D847" s="164">
        <v>10</v>
      </c>
      <c r="E847" s="164"/>
      <c r="F847" s="164">
        <v>10</v>
      </c>
      <c r="G847" s="164">
        <v>10</v>
      </c>
      <c r="H847" s="164">
        <v>7</v>
      </c>
      <c r="I847" s="164">
        <v>4</v>
      </c>
      <c r="J847" s="164">
        <v>7</v>
      </c>
      <c r="K847" s="164"/>
      <c r="L847" s="164"/>
      <c r="M847" s="165">
        <f t="shared" si="34"/>
        <v>1</v>
      </c>
      <c r="N847" s="164">
        <f t="shared" si="35"/>
        <v>2</v>
      </c>
      <c r="O847" s="164">
        <f t="shared" si="36"/>
        <v>7</v>
      </c>
      <c r="P847" s="164"/>
      <c r="Q847" s="164"/>
      <c r="R847" s="164"/>
    </row>
    <row r="848" spans="3:18">
      <c r="C848" s="164">
        <v>1</v>
      </c>
      <c r="D848" s="164">
        <v>10</v>
      </c>
      <c r="E848" s="164"/>
      <c r="F848" s="164">
        <v>10</v>
      </c>
      <c r="G848" s="164">
        <v>10</v>
      </c>
      <c r="H848" s="164">
        <v>7</v>
      </c>
      <c r="I848" s="164">
        <v>4</v>
      </c>
      <c r="J848" s="164">
        <v>10</v>
      </c>
      <c r="K848" s="164"/>
      <c r="L848" s="164"/>
      <c r="M848" s="165">
        <f t="shared" si="34"/>
        <v>1</v>
      </c>
      <c r="N848" s="164">
        <f t="shared" si="35"/>
        <v>2</v>
      </c>
      <c r="O848" s="164">
        <f t="shared" si="36"/>
        <v>7</v>
      </c>
      <c r="P848" s="164"/>
      <c r="Q848" s="164"/>
      <c r="R848" s="164"/>
    </row>
    <row r="849" spans="3:18">
      <c r="C849" s="164">
        <v>1</v>
      </c>
      <c r="D849" s="164">
        <v>10</v>
      </c>
      <c r="E849" s="164"/>
      <c r="F849" s="164">
        <v>10</v>
      </c>
      <c r="G849" s="164">
        <v>10</v>
      </c>
      <c r="H849" s="164">
        <v>7</v>
      </c>
      <c r="I849" s="164">
        <v>6</v>
      </c>
      <c r="J849" s="164">
        <v>7</v>
      </c>
      <c r="K849" s="164"/>
      <c r="L849" s="164"/>
      <c r="M849" s="165">
        <f t="shared" si="34"/>
        <v>1</v>
      </c>
      <c r="N849" s="164">
        <f t="shared" si="35"/>
        <v>2</v>
      </c>
      <c r="O849" s="164">
        <f t="shared" si="36"/>
        <v>7</v>
      </c>
      <c r="P849" s="164"/>
      <c r="Q849" s="164"/>
      <c r="R849" s="164"/>
    </row>
    <row r="850" spans="3:18">
      <c r="C850" s="164">
        <v>1</v>
      </c>
      <c r="D850" s="164">
        <v>10</v>
      </c>
      <c r="E850" s="164"/>
      <c r="F850" s="164">
        <v>10</v>
      </c>
      <c r="G850" s="164">
        <v>10</v>
      </c>
      <c r="H850" s="164">
        <v>7</v>
      </c>
      <c r="I850" s="164">
        <v>6</v>
      </c>
      <c r="J850" s="164">
        <v>10</v>
      </c>
      <c r="K850" s="164"/>
      <c r="L850" s="164"/>
      <c r="M850" s="165">
        <f t="shared" si="34"/>
        <v>1</v>
      </c>
      <c r="N850" s="164">
        <f t="shared" si="35"/>
        <v>2</v>
      </c>
      <c r="O850" s="164">
        <f t="shared" si="36"/>
        <v>8</v>
      </c>
      <c r="P850" s="164"/>
      <c r="Q850" s="164"/>
      <c r="R850" s="164"/>
    </row>
    <row r="851" spans="3:18">
      <c r="C851" s="164">
        <v>1</v>
      </c>
      <c r="D851" s="164">
        <v>10</v>
      </c>
      <c r="E851" s="164"/>
      <c r="F851" s="164">
        <v>10</v>
      </c>
      <c r="G851" s="164">
        <v>10</v>
      </c>
      <c r="H851" s="164">
        <v>7</v>
      </c>
      <c r="I851" s="164">
        <v>8</v>
      </c>
      <c r="J851" s="164">
        <v>7</v>
      </c>
      <c r="K851" s="164"/>
      <c r="L851" s="164"/>
      <c r="M851" s="165">
        <f t="shared" si="34"/>
        <v>1</v>
      </c>
      <c r="N851" s="164">
        <f t="shared" si="35"/>
        <v>2</v>
      </c>
      <c r="O851" s="164">
        <f t="shared" si="36"/>
        <v>8</v>
      </c>
      <c r="P851" s="164"/>
      <c r="Q851" s="164"/>
      <c r="R851" s="164"/>
    </row>
    <row r="852" spans="3:18">
      <c r="C852" s="164">
        <v>1</v>
      </c>
      <c r="D852" s="164">
        <v>10</v>
      </c>
      <c r="E852" s="164"/>
      <c r="F852" s="164">
        <v>10</v>
      </c>
      <c r="G852" s="164">
        <v>10</v>
      </c>
      <c r="H852" s="164">
        <v>7</v>
      </c>
      <c r="I852" s="164">
        <v>8</v>
      </c>
      <c r="J852" s="164">
        <v>10</v>
      </c>
      <c r="K852" s="164"/>
      <c r="L852" s="164"/>
      <c r="M852" s="165">
        <f t="shared" si="34"/>
        <v>1</v>
      </c>
      <c r="N852" s="164">
        <f t="shared" si="35"/>
        <v>2</v>
      </c>
      <c r="O852" s="164">
        <f t="shared" si="36"/>
        <v>8</v>
      </c>
      <c r="P852" s="164"/>
      <c r="Q852" s="164"/>
      <c r="R852" s="164"/>
    </row>
    <row r="853" spans="3:18">
      <c r="C853" s="164">
        <v>1</v>
      </c>
      <c r="D853" s="164">
        <v>10</v>
      </c>
      <c r="E853" s="164"/>
      <c r="F853" s="164">
        <v>10</v>
      </c>
      <c r="G853" s="164">
        <v>10</v>
      </c>
      <c r="H853" s="164">
        <v>7</v>
      </c>
      <c r="I853" s="164">
        <v>10</v>
      </c>
      <c r="J853" s="164">
        <v>7</v>
      </c>
      <c r="K853" s="164"/>
      <c r="L853" s="164"/>
      <c r="M853" s="165">
        <f t="shared" si="34"/>
        <v>1</v>
      </c>
      <c r="N853" s="164">
        <f t="shared" si="35"/>
        <v>2</v>
      </c>
      <c r="O853" s="164">
        <f t="shared" si="36"/>
        <v>8</v>
      </c>
      <c r="P853" s="164"/>
      <c r="Q853" s="164"/>
      <c r="R853" s="164"/>
    </row>
    <row r="854" spans="3:18">
      <c r="C854" s="164">
        <v>1</v>
      </c>
      <c r="D854" s="164">
        <v>10</v>
      </c>
      <c r="E854" s="164"/>
      <c r="F854" s="164">
        <v>10</v>
      </c>
      <c r="G854" s="164">
        <v>10</v>
      </c>
      <c r="H854" s="164">
        <v>7</v>
      </c>
      <c r="I854" s="164">
        <v>10</v>
      </c>
      <c r="J854" s="164">
        <v>10</v>
      </c>
      <c r="K854" s="164"/>
      <c r="L854" s="164"/>
      <c r="M854" s="165">
        <f t="shared" si="34"/>
        <v>1</v>
      </c>
      <c r="N854" s="164">
        <f t="shared" si="35"/>
        <v>2</v>
      </c>
      <c r="O854" s="164">
        <f t="shared" si="36"/>
        <v>8</v>
      </c>
      <c r="P854" s="164"/>
      <c r="Q854" s="164"/>
      <c r="R854" s="164"/>
    </row>
    <row r="855" spans="3:18">
      <c r="C855" s="164">
        <v>1</v>
      </c>
      <c r="D855" s="164">
        <v>10</v>
      </c>
      <c r="E855" s="164"/>
      <c r="F855" s="164">
        <v>10</v>
      </c>
      <c r="G855" s="164">
        <v>10</v>
      </c>
      <c r="H855" s="164">
        <v>10</v>
      </c>
      <c r="I855" s="164">
        <v>4</v>
      </c>
      <c r="J855" s="164">
        <v>7</v>
      </c>
      <c r="K855" s="164"/>
      <c r="L855" s="164"/>
      <c r="M855" s="165">
        <f t="shared" si="34"/>
        <v>1</v>
      </c>
      <c r="N855" s="164">
        <f t="shared" si="35"/>
        <v>2</v>
      </c>
      <c r="O855" s="164">
        <f t="shared" si="36"/>
        <v>7</v>
      </c>
      <c r="P855" s="164"/>
      <c r="Q855" s="164"/>
      <c r="R855" s="164"/>
    </row>
    <row r="856" spans="3:18">
      <c r="C856" s="164">
        <v>1</v>
      </c>
      <c r="D856" s="164">
        <v>10</v>
      </c>
      <c r="E856" s="164"/>
      <c r="F856" s="164">
        <v>10</v>
      </c>
      <c r="G856" s="164">
        <v>10</v>
      </c>
      <c r="H856" s="164">
        <v>10</v>
      </c>
      <c r="I856" s="164">
        <v>4</v>
      </c>
      <c r="J856" s="164">
        <v>10</v>
      </c>
      <c r="K856" s="164"/>
      <c r="L856" s="164"/>
      <c r="M856" s="165">
        <f t="shared" si="34"/>
        <v>1</v>
      </c>
      <c r="N856" s="164">
        <f t="shared" si="35"/>
        <v>2</v>
      </c>
      <c r="O856" s="164">
        <f t="shared" si="36"/>
        <v>8</v>
      </c>
      <c r="P856" s="164"/>
      <c r="Q856" s="164"/>
      <c r="R856" s="164"/>
    </row>
    <row r="857" spans="3:18">
      <c r="C857" s="164">
        <v>1</v>
      </c>
      <c r="D857" s="164">
        <v>10</v>
      </c>
      <c r="E857" s="164"/>
      <c r="F857" s="164">
        <v>10</v>
      </c>
      <c r="G857" s="164">
        <v>10</v>
      </c>
      <c r="H857" s="164">
        <v>10</v>
      </c>
      <c r="I857" s="164">
        <v>6</v>
      </c>
      <c r="J857" s="164">
        <v>7</v>
      </c>
      <c r="K857" s="164"/>
      <c r="L857" s="164"/>
      <c r="M857" s="165">
        <f t="shared" si="34"/>
        <v>1</v>
      </c>
      <c r="N857" s="164">
        <f t="shared" si="35"/>
        <v>2</v>
      </c>
      <c r="O857" s="164">
        <f t="shared" si="36"/>
        <v>8</v>
      </c>
      <c r="P857" s="164"/>
      <c r="Q857" s="164"/>
      <c r="R857" s="164"/>
    </row>
    <row r="858" spans="3:18">
      <c r="C858" s="164">
        <v>1</v>
      </c>
      <c r="D858" s="164">
        <v>10</v>
      </c>
      <c r="E858" s="164"/>
      <c r="F858" s="164">
        <v>10</v>
      </c>
      <c r="G858" s="164">
        <v>10</v>
      </c>
      <c r="H858" s="164">
        <v>10</v>
      </c>
      <c r="I858" s="164">
        <v>6</v>
      </c>
      <c r="J858" s="164">
        <v>10</v>
      </c>
      <c r="K858" s="164"/>
      <c r="L858" s="164"/>
      <c r="M858" s="165">
        <f t="shared" si="34"/>
        <v>1</v>
      </c>
      <c r="N858" s="164">
        <f t="shared" si="35"/>
        <v>2</v>
      </c>
      <c r="O858" s="164">
        <f t="shared" si="36"/>
        <v>8</v>
      </c>
      <c r="P858" s="164"/>
      <c r="Q858" s="164"/>
      <c r="R858" s="164"/>
    </row>
    <row r="859" spans="3:18">
      <c r="C859" s="164">
        <v>1</v>
      </c>
      <c r="D859" s="164">
        <v>10</v>
      </c>
      <c r="E859" s="164"/>
      <c r="F859" s="164">
        <v>10</v>
      </c>
      <c r="G859" s="164">
        <v>10</v>
      </c>
      <c r="H859" s="164">
        <v>10</v>
      </c>
      <c r="I859" s="164">
        <v>8</v>
      </c>
      <c r="J859" s="164">
        <v>7</v>
      </c>
      <c r="K859" s="164"/>
      <c r="L859" s="164"/>
      <c r="M859" s="165">
        <f t="shared" si="34"/>
        <v>1</v>
      </c>
      <c r="N859" s="164">
        <f t="shared" si="35"/>
        <v>2</v>
      </c>
      <c r="O859" s="164">
        <f t="shared" si="36"/>
        <v>8</v>
      </c>
      <c r="P859" s="164"/>
      <c r="Q859" s="164"/>
      <c r="R859" s="164"/>
    </row>
    <row r="860" spans="3:18">
      <c r="C860" s="164">
        <v>1</v>
      </c>
      <c r="D860" s="164">
        <v>10</v>
      </c>
      <c r="E860" s="164"/>
      <c r="F860" s="164">
        <v>10</v>
      </c>
      <c r="G860" s="164">
        <v>10</v>
      </c>
      <c r="H860" s="164">
        <v>10</v>
      </c>
      <c r="I860" s="164">
        <v>8</v>
      </c>
      <c r="J860" s="164">
        <v>10</v>
      </c>
      <c r="K860" s="164"/>
      <c r="L860" s="164"/>
      <c r="M860" s="165">
        <f t="shared" si="34"/>
        <v>1</v>
      </c>
      <c r="N860" s="164">
        <f t="shared" si="35"/>
        <v>2</v>
      </c>
      <c r="O860" s="164">
        <f t="shared" si="36"/>
        <v>8</v>
      </c>
      <c r="P860" s="164"/>
      <c r="Q860" s="164"/>
      <c r="R860" s="164"/>
    </row>
    <row r="861" spans="3:18">
      <c r="C861" s="164">
        <v>1</v>
      </c>
      <c r="D861" s="164">
        <v>10</v>
      </c>
      <c r="E861" s="164"/>
      <c r="F861" s="164">
        <v>10</v>
      </c>
      <c r="G861" s="164">
        <v>10</v>
      </c>
      <c r="H861" s="164">
        <v>10</v>
      </c>
      <c r="I861" s="164">
        <v>10</v>
      </c>
      <c r="J861" s="164">
        <v>7</v>
      </c>
      <c r="K861" s="164"/>
      <c r="L861" s="164"/>
      <c r="M861" s="165">
        <f t="shared" si="34"/>
        <v>1</v>
      </c>
      <c r="N861" s="164">
        <f t="shared" si="35"/>
        <v>2</v>
      </c>
      <c r="O861" s="164">
        <f t="shared" si="36"/>
        <v>8</v>
      </c>
      <c r="P861" s="164"/>
      <c r="Q861" s="164"/>
      <c r="R861" s="164"/>
    </row>
    <row r="862" spans="3:18">
      <c r="C862" s="164">
        <v>1</v>
      </c>
      <c r="D862" s="164">
        <v>10</v>
      </c>
      <c r="E862" s="164"/>
      <c r="F862" s="164">
        <v>10</v>
      </c>
      <c r="G862" s="164">
        <v>10</v>
      </c>
      <c r="H862" s="164">
        <v>10</v>
      </c>
      <c r="I862" s="164">
        <v>10</v>
      </c>
      <c r="J862" s="164">
        <v>10</v>
      </c>
      <c r="K862" s="164"/>
      <c r="L862" s="164"/>
      <c r="M862" s="165">
        <f t="shared" si="34"/>
        <v>1</v>
      </c>
      <c r="N862" s="164">
        <f t="shared" si="35"/>
        <v>2</v>
      </c>
      <c r="O862" s="164">
        <f t="shared" si="36"/>
        <v>9</v>
      </c>
      <c r="P862" s="164"/>
      <c r="Q862" s="164"/>
      <c r="R862" s="164"/>
    </row>
    <row r="863" spans="3:18">
      <c r="C863" s="164">
        <v>1</v>
      </c>
      <c r="D863" s="164">
        <v>10</v>
      </c>
      <c r="E863" s="164"/>
      <c r="F863" s="164">
        <v>10</v>
      </c>
      <c r="G863" s="164">
        <v>10</v>
      </c>
      <c r="H863" s="164">
        <v>7</v>
      </c>
      <c r="I863" s="164">
        <v>4</v>
      </c>
      <c r="J863" s="164">
        <v>7</v>
      </c>
      <c r="K863" s="164"/>
      <c r="L863" s="164"/>
      <c r="M863" s="165">
        <f t="shared" ref="M863:M926" si="37">MIN(C863:L863)</f>
        <v>1</v>
      </c>
      <c r="N863" s="164">
        <f t="shared" si="35"/>
        <v>2</v>
      </c>
      <c r="O863" s="164">
        <f t="shared" si="36"/>
        <v>7</v>
      </c>
      <c r="P863" s="164"/>
      <c r="Q863" s="164"/>
      <c r="R863" s="164"/>
    </row>
    <row r="864" spans="3:18">
      <c r="C864" s="164">
        <v>1</v>
      </c>
      <c r="D864" s="164">
        <v>10</v>
      </c>
      <c r="E864" s="164"/>
      <c r="F864" s="164">
        <v>10</v>
      </c>
      <c r="G864" s="164">
        <v>10</v>
      </c>
      <c r="H864" s="164">
        <v>7</v>
      </c>
      <c r="I864" s="164">
        <v>4</v>
      </c>
      <c r="J864" s="164">
        <v>10</v>
      </c>
      <c r="K864" s="164"/>
      <c r="L864" s="164"/>
      <c r="M864" s="165">
        <f t="shared" si="37"/>
        <v>1</v>
      </c>
      <c r="N864" s="164">
        <f t="shared" ref="N864:N927" si="38">IF(SMALL(C864:J864,2)&gt;M864,M864+1,M864)</f>
        <v>2</v>
      </c>
      <c r="O864" s="164">
        <f t="shared" ref="O864:O927" si="39">ROUND(AVERAGE(C864:J864),0)</f>
        <v>7</v>
      </c>
      <c r="P864" s="164"/>
      <c r="Q864" s="164"/>
      <c r="R864" s="164"/>
    </row>
    <row r="865" spans="3:18">
      <c r="C865" s="164">
        <v>1</v>
      </c>
      <c r="D865" s="164">
        <v>10</v>
      </c>
      <c r="E865" s="164"/>
      <c r="F865" s="164">
        <v>10</v>
      </c>
      <c r="G865" s="164">
        <v>10</v>
      </c>
      <c r="H865" s="164">
        <v>7</v>
      </c>
      <c r="I865" s="164">
        <v>6</v>
      </c>
      <c r="J865" s="164">
        <v>7</v>
      </c>
      <c r="K865" s="164"/>
      <c r="L865" s="164"/>
      <c r="M865" s="165">
        <f t="shared" si="37"/>
        <v>1</v>
      </c>
      <c r="N865" s="164">
        <f t="shared" si="38"/>
        <v>2</v>
      </c>
      <c r="O865" s="164">
        <f t="shared" si="39"/>
        <v>7</v>
      </c>
      <c r="P865" s="164"/>
      <c r="Q865" s="164"/>
      <c r="R865" s="164"/>
    </row>
    <row r="866" spans="3:18">
      <c r="C866" s="164">
        <v>1</v>
      </c>
      <c r="D866" s="164">
        <v>10</v>
      </c>
      <c r="E866" s="164"/>
      <c r="F866" s="164">
        <v>10</v>
      </c>
      <c r="G866" s="164">
        <v>10</v>
      </c>
      <c r="H866" s="164">
        <v>7</v>
      </c>
      <c r="I866" s="164">
        <v>6</v>
      </c>
      <c r="J866" s="164">
        <v>10</v>
      </c>
      <c r="K866" s="164"/>
      <c r="L866" s="164"/>
      <c r="M866" s="165">
        <f t="shared" si="37"/>
        <v>1</v>
      </c>
      <c r="N866" s="164">
        <f t="shared" si="38"/>
        <v>2</v>
      </c>
      <c r="O866" s="164">
        <f t="shared" si="39"/>
        <v>8</v>
      </c>
      <c r="P866" s="164"/>
      <c r="Q866" s="164"/>
      <c r="R866" s="164"/>
    </row>
    <row r="867" spans="3:18">
      <c r="C867" s="164">
        <v>1</v>
      </c>
      <c r="D867" s="164">
        <v>10</v>
      </c>
      <c r="E867" s="164"/>
      <c r="F867" s="164">
        <v>10</v>
      </c>
      <c r="G867" s="164">
        <v>10</v>
      </c>
      <c r="H867" s="164">
        <v>7</v>
      </c>
      <c r="I867" s="164">
        <v>8</v>
      </c>
      <c r="J867" s="164">
        <v>7</v>
      </c>
      <c r="K867" s="164"/>
      <c r="L867" s="164"/>
      <c r="M867" s="165">
        <f t="shared" si="37"/>
        <v>1</v>
      </c>
      <c r="N867" s="164">
        <f t="shared" si="38"/>
        <v>2</v>
      </c>
      <c r="O867" s="164">
        <f t="shared" si="39"/>
        <v>8</v>
      </c>
      <c r="P867" s="164"/>
      <c r="Q867" s="164"/>
      <c r="R867" s="164"/>
    </row>
    <row r="868" spans="3:18">
      <c r="C868" s="164">
        <v>1</v>
      </c>
      <c r="D868" s="164">
        <v>10</v>
      </c>
      <c r="E868" s="164"/>
      <c r="F868" s="164">
        <v>10</v>
      </c>
      <c r="G868" s="164">
        <v>10</v>
      </c>
      <c r="H868" s="164">
        <v>7</v>
      </c>
      <c r="I868" s="164">
        <v>8</v>
      </c>
      <c r="J868" s="164">
        <v>10</v>
      </c>
      <c r="K868" s="164"/>
      <c r="L868" s="164"/>
      <c r="M868" s="165">
        <f t="shared" si="37"/>
        <v>1</v>
      </c>
      <c r="N868" s="164">
        <f t="shared" si="38"/>
        <v>2</v>
      </c>
      <c r="O868" s="164">
        <f t="shared" si="39"/>
        <v>8</v>
      </c>
      <c r="P868" s="164"/>
      <c r="Q868" s="164"/>
      <c r="R868" s="164"/>
    </row>
    <row r="869" spans="3:18">
      <c r="C869" s="164">
        <v>1</v>
      </c>
      <c r="D869" s="164">
        <v>10</v>
      </c>
      <c r="E869" s="164"/>
      <c r="F869" s="164">
        <v>10</v>
      </c>
      <c r="G869" s="164">
        <v>10</v>
      </c>
      <c r="H869" s="164">
        <v>7</v>
      </c>
      <c r="I869" s="164">
        <v>10</v>
      </c>
      <c r="J869" s="164">
        <v>7</v>
      </c>
      <c r="K869" s="164"/>
      <c r="L869" s="164"/>
      <c r="M869" s="165">
        <f t="shared" si="37"/>
        <v>1</v>
      </c>
      <c r="N869" s="164">
        <f t="shared" si="38"/>
        <v>2</v>
      </c>
      <c r="O869" s="164">
        <f t="shared" si="39"/>
        <v>8</v>
      </c>
      <c r="P869" s="164"/>
      <c r="Q869" s="164"/>
      <c r="R869" s="164"/>
    </row>
    <row r="870" spans="3:18">
      <c r="C870" s="164">
        <v>1</v>
      </c>
      <c r="D870" s="164">
        <v>10</v>
      </c>
      <c r="E870" s="164"/>
      <c r="F870" s="164">
        <v>10</v>
      </c>
      <c r="G870" s="164">
        <v>10</v>
      </c>
      <c r="H870" s="164">
        <v>7</v>
      </c>
      <c r="I870" s="164">
        <v>10</v>
      </c>
      <c r="J870" s="164">
        <v>10</v>
      </c>
      <c r="K870" s="164"/>
      <c r="L870" s="164"/>
      <c r="M870" s="165">
        <f t="shared" si="37"/>
        <v>1</v>
      </c>
      <c r="N870" s="164">
        <f t="shared" si="38"/>
        <v>2</v>
      </c>
      <c r="O870" s="164">
        <f t="shared" si="39"/>
        <v>8</v>
      </c>
      <c r="P870" s="164"/>
      <c r="Q870" s="164"/>
      <c r="R870" s="164"/>
    </row>
    <row r="871" spans="3:18">
      <c r="C871" s="164">
        <v>1</v>
      </c>
      <c r="D871" s="164">
        <v>10</v>
      </c>
      <c r="E871" s="164"/>
      <c r="F871" s="164">
        <v>10</v>
      </c>
      <c r="G871" s="164">
        <v>10</v>
      </c>
      <c r="H871" s="164">
        <v>10</v>
      </c>
      <c r="I871" s="164">
        <v>4</v>
      </c>
      <c r="J871" s="164">
        <v>7</v>
      </c>
      <c r="K871" s="164"/>
      <c r="L871" s="164"/>
      <c r="M871" s="165">
        <f t="shared" si="37"/>
        <v>1</v>
      </c>
      <c r="N871" s="164">
        <f t="shared" si="38"/>
        <v>2</v>
      </c>
      <c r="O871" s="164">
        <f t="shared" si="39"/>
        <v>7</v>
      </c>
      <c r="P871" s="164"/>
      <c r="Q871" s="164"/>
      <c r="R871" s="164"/>
    </row>
    <row r="872" spans="3:18">
      <c r="C872" s="164">
        <v>1</v>
      </c>
      <c r="D872" s="164">
        <v>10</v>
      </c>
      <c r="E872" s="164"/>
      <c r="F872" s="164">
        <v>10</v>
      </c>
      <c r="G872" s="164">
        <v>10</v>
      </c>
      <c r="H872" s="164">
        <v>10</v>
      </c>
      <c r="I872" s="164">
        <v>4</v>
      </c>
      <c r="J872" s="164">
        <v>10</v>
      </c>
      <c r="K872" s="164"/>
      <c r="L872" s="164"/>
      <c r="M872" s="165">
        <f t="shared" si="37"/>
        <v>1</v>
      </c>
      <c r="N872" s="164">
        <f t="shared" si="38"/>
        <v>2</v>
      </c>
      <c r="O872" s="164">
        <f t="shared" si="39"/>
        <v>8</v>
      </c>
      <c r="P872" s="164"/>
      <c r="Q872" s="164"/>
      <c r="R872" s="164"/>
    </row>
    <row r="873" spans="3:18">
      <c r="C873" s="164">
        <v>1</v>
      </c>
      <c r="D873" s="164">
        <v>10</v>
      </c>
      <c r="E873" s="164"/>
      <c r="F873" s="164">
        <v>10</v>
      </c>
      <c r="G873" s="164">
        <v>10</v>
      </c>
      <c r="H873" s="164">
        <v>10</v>
      </c>
      <c r="I873" s="164">
        <v>6</v>
      </c>
      <c r="J873" s="164">
        <v>7</v>
      </c>
      <c r="K873" s="164"/>
      <c r="L873" s="164"/>
      <c r="M873" s="165">
        <f t="shared" si="37"/>
        <v>1</v>
      </c>
      <c r="N873" s="164">
        <f t="shared" si="38"/>
        <v>2</v>
      </c>
      <c r="O873" s="164">
        <f t="shared" si="39"/>
        <v>8</v>
      </c>
      <c r="P873" s="164"/>
      <c r="Q873" s="164"/>
      <c r="R873" s="164"/>
    </row>
    <row r="874" spans="3:18">
      <c r="C874" s="164">
        <v>1</v>
      </c>
      <c r="D874" s="164">
        <v>10</v>
      </c>
      <c r="E874" s="164"/>
      <c r="F874" s="164">
        <v>10</v>
      </c>
      <c r="G874" s="164">
        <v>10</v>
      </c>
      <c r="H874" s="164">
        <v>10</v>
      </c>
      <c r="I874" s="164">
        <v>6</v>
      </c>
      <c r="J874" s="164">
        <v>10</v>
      </c>
      <c r="K874" s="164"/>
      <c r="L874" s="164"/>
      <c r="M874" s="165">
        <f t="shared" si="37"/>
        <v>1</v>
      </c>
      <c r="N874" s="164">
        <f t="shared" si="38"/>
        <v>2</v>
      </c>
      <c r="O874" s="164">
        <f t="shared" si="39"/>
        <v>8</v>
      </c>
      <c r="P874" s="164"/>
      <c r="Q874" s="164"/>
      <c r="R874" s="164"/>
    </row>
    <row r="875" spans="3:18">
      <c r="C875" s="164">
        <v>1</v>
      </c>
      <c r="D875" s="164">
        <v>10</v>
      </c>
      <c r="E875" s="164"/>
      <c r="F875" s="164">
        <v>10</v>
      </c>
      <c r="G875" s="164">
        <v>10</v>
      </c>
      <c r="H875" s="164">
        <v>10</v>
      </c>
      <c r="I875" s="164">
        <v>8</v>
      </c>
      <c r="J875" s="164">
        <v>7</v>
      </c>
      <c r="K875" s="164"/>
      <c r="L875" s="164"/>
      <c r="M875" s="165">
        <f t="shared" si="37"/>
        <v>1</v>
      </c>
      <c r="N875" s="164">
        <f t="shared" si="38"/>
        <v>2</v>
      </c>
      <c r="O875" s="164">
        <f t="shared" si="39"/>
        <v>8</v>
      </c>
      <c r="P875" s="164"/>
      <c r="Q875" s="164"/>
      <c r="R875" s="164"/>
    </row>
    <row r="876" spans="3:18">
      <c r="C876" s="164">
        <v>1</v>
      </c>
      <c r="D876" s="164">
        <v>10</v>
      </c>
      <c r="E876" s="164"/>
      <c r="F876" s="164">
        <v>10</v>
      </c>
      <c r="G876" s="164">
        <v>10</v>
      </c>
      <c r="H876" s="164">
        <v>10</v>
      </c>
      <c r="I876" s="164">
        <v>8</v>
      </c>
      <c r="J876" s="164">
        <v>10</v>
      </c>
      <c r="K876" s="164"/>
      <c r="L876" s="164"/>
      <c r="M876" s="165">
        <f t="shared" si="37"/>
        <v>1</v>
      </c>
      <c r="N876" s="164">
        <f t="shared" si="38"/>
        <v>2</v>
      </c>
      <c r="O876" s="164">
        <f t="shared" si="39"/>
        <v>8</v>
      </c>
      <c r="P876" s="164"/>
      <c r="Q876" s="164"/>
      <c r="R876" s="164"/>
    </row>
    <row r="877" spans="3:18">
      <c r="C877" s="164">
        <v>1</v>
      </c>
      <c r="D877" s="164">
        <v>10</v>
      </c>
      <c r="E877" s="164"/>
      <c r="F877" s="164">
        <v>10</v>
      </c>
      <c r="G877" s="164">
        <v>10</v>
      </c>
      <c r="H877" s="164">
        <v>10</v>
      </c>
      <c r="I877" s="164">
        <v>10</v>
      </c>
      <c r="J877" s="164">
        <v>7</v>
      </c>
      <c r="K877" s="164"/>
      <c r="L877" s="164"/>
      <c r="M877" s="165">
        <f t="shared" si="37"/>
        <v>1</v>
      </c>
      <c r="N877" s="164">
        <f t="shared" si="38"/>
        <v>2</v>
      </c>
      <c r="O877" s="164">
        <f t="shared" si="39"/>
        <v>8</v>
      </c>
      <c r="P877" s="164"/>
      <c r="Q877" s="164"/>
      <c r="R877" s="164"/>
    </row>
    <row r="878" spans="3:18">
      <c r="C878" s="164">
        <v>1</v>
      </c>
      <c r="D878" s="164">
        <v>10</v>
      </c>
      <c r="E878" s="164"/>
      <c r="F878" s="164">
        <v>10</v>
      </c>
      <c r="G878" s="164">
        <v>10</v>
      </c>
      <c r="H878" s="164">
        <v>10</v>
      </c>
      <c r="I878" s="164">
        <v>10</v>
      </c>
      <c r="J878" s="164">
        <v>10</v>
      </c>
      <c r="K878" s="164"/>
      <c r="L878" s="164"/>
      <c r="M878" s="165">
        <f t="shared" si="37"/>
        <v>1</v>
      </c>
      <c r="N878" s="164">
        <f t="shared" si="38"/>
        <v>2</v>
      </c>
      <c r="O878" s="164">
        <f t="shared" si="39"/>
        <v>9</v>
      </c>
      <c r="P878" s="164"/>
      <c r="Q878" s="164"/>
      <c r="R878" s="164"/>
    </row>
    <row r="879" spans="3:18">
      <c r="C879" s="164">
        <v>1</v>
      </c>
      <c r="D879" s="164">
        <v>10</v>
      </c>
      <c r="E879" s="164"/>
      <c r="F879" s="164">
        <v>10</v>
      </c>
      <c r="G879" s="164">
        <v>10</v>
      </c>
      <c r="H879" s="164">
        <v>7</v>
      </c>
      <c r="I879" s="164">
        <v>4</v>
      </c>
      <c r="J879" s="164">
        <v>7</v>
      </c>
      <c r="K879" s="164"/>
      <c r="L879" s="164"/>
      <c r="M879" s="165">
        <f t="shared" si="37"/>
        <v>1</v>
      </c>
      <c r="N879" s="164">
        <f t="shared" si="38"/>
        <v>2</v>
      </c>
      <c r="O879" s="164">
        <f t="shared" si="39"/>
        <v>7</v>
      </c>
      <c r="P879" s="164"/>
      <c r="Q879" s="164"/>
      <c r="R879" s="164"/>
    </row>
    <row r="880" spans="3:18">
      <c r="C880" s="164">
        <v>1</v>
      </c>
      <c r="D880" s="164">
        <v>10</v>
      </c>
      <c r="E880" s="164"/>
      <c r="F880" s="164">
        <v>10</v>
      </c>
      <c r="G880" s="164">
        <v>10</v>
      </c>
      <c r="H880" s="164">
        <v>7</v>
      </c>
      <c r="I880" s="164">
        <v>4</v>
      </c>
      <c r="J880" s="164">
        <v>10</v>
      </c>
      <c r="K880" s="164"/>
      <c r="L880" s="164"/>
      <c r="M880" s="165">
        <f t="shared" si="37"/>
        <v>1</v>
      </c>
      <c r="N880" s="164">
        <f t="shared" si="38"/>
        <v>2</v>
      </c>
      <c r="O880" s="164">
        <f t="shared" si="39"/>
        <v>7</v>
      </c>
      <c r="P880" s="164"/>
      <c r="Q880" s="164"/>
      <c r="R880" s="164"/>
    </row>
    <row r="881" spans="3:18">
      <c r="C881" s="164">
        <v>1</v>
      </c>
      <c r="D881" s="164">
        <v>10</v>
      </c>
      <c r="E881" s="164"/>
      <c r="F881" s="164">
        <v>10</v>
      </c>
      <c r="G881" s="164">
        <v>10</v>
      </c>
      <c r="H881" s="164">
        <v>7</v>
      </c>
      <c r="I881" s="164">
        <v>6</v>
      </c>
      <c r="J881" s="164">
        <v>7</v>
      </c>
      <c r="K881" s="164"/>
      <c r="L881" s="164"/>
      <c r="M881" s="165">
        <f t="shared" si="37"/>
        <v>1</v>
      </c>
      <c r="N881" s="164">
        <f t="shared" si="38"/>
        <v>2</v>
      </c>
      <c r="O881" s="164">
        <f t="shared" si="39"/>
        <v>7</v>
      </c>
      <c r="P881" s="164"/>
      <c r="Q881" s="164"/>
      <c r="R881" s="164"/>
    </row>
    <row r="882" spans="3:18">
      <c r="C882" s="164">
        <v>1</v>
      </c>
      <c r="D882" s="164">
        <v>10</v>
      </c>
      <c r="E882" s="164"/>
      <c r="F882" s="164">
        <v>10</v>
      </c>
      <c r="G882" s="164">
        <v>10</v>
      </c>
      <c r="H882" s="164">
        <v>7</v>
      </c>
      <c r="I882" s="164">
        <v>6</v>
      </c>
      <c r="J882" s="164">
        <v>10</v>
      </c>
      <c r="K882" s="164"/>
      <c r="L882" s="164"/>
      <c r="M882" s="165">
        <f t="shared" si="37"/>
        <v>1</v>
      </c>
      <c r="N882" s="164">
        <f t="shared" si="38"/>
        <v>2</v>
      </c>
      <c r="O882" s="164">
        <f t="shared" si="39"/>
        <v>8</v>
      </c>
      <c r="P882" s="164"/>
      <c r="Q882" s="164"/>
      <c r="R882" s="164"/>
    </row>
    <row r="883" spans="3:18">
      <c r="C883" s="164">
        <v>1</v>
      </c>
      <c r="D883" s="164">
        <v>10</v>
      </c>
      <c r="E883" s="164"/>
      <c r="F883" s="164">
        <v>10</v>
      </c>
      <c r="G883" s="164">
        <v>10</v>
      </c>
      <c r="H883" s="164">
        <v>7</v>
      </c>
      <c r="I883" s="164">
        <v>8</v>
      </c>
      <c r="J883" s="164">
        <v>7</v>
      </c>
      <c r="K883" s="164"/>
      <c r="L883" s="164"/>
      <c r="M883" s="165">
        <f t="shared" si="37"/>
        <v>1</v>
      </c>
      <c r="N883" s="164">
        <f t="shared" si="38"/>
        <v>2</v>
      </c>
      <c r="O883" s="164">
        <f t="shared" si="39"/>
        <v>8</v>
      </c>
      <c r="P883" s="164"/>
      <c r="Q883" s="164"/>
      <c r="R883" s="164"/>
    </row>
    <row r="884" spans="3:18">
      <c r="C884" s="164">
        <v>1</v>
      </c>
      <c r="D884" s="164">
        <v>10</v>
      </c>
      <c r="E884" s="164"/>
      <c r="F884" s="164">
        <v>10</v>
      </c>
      <c r="G884" s="164">
        <v>10</v>
      </c>
      <c r="H884" s="164">
        <v>7</v>
      </c>
      <c r="I884" s="164">
        <v>8</v>
      </c>
      <c r="J884" s="164">
        <v>10</v>
      </c>
      <c r="K884" s="164"/>
      <c r="L884" s="164"/>
      <c r="M884" s="165">
        <f t="shared" si="37"/>
        <v>1</v>
      </c>
      <c r="N884" s="164">
        <f t="shared" si="38"/>
        <v>2</v>
      </c>
      <c r="O884" s="164">
        <f t="shared" si="39"/>
        <v>8</v>
      </c>
      <c r="P884" s="164"/>
      <c r="Q884" s="164"/>
      <c r="R884" s="164"/>
    </row>
    <row r="885" spans="3:18">
      <c r="C885" s="164">
        <v>1</v>
      </c>
      <c r="D885" s="164">
        <v>10</v>
      </c>
      <c r="E885" s="164"/>
      <c r="F885" s="164">
        <v>10</v>
      </c>
      <c r="G885" s="164">
        <v>10</v>
      </c>
      <c r="H885" s="164">
        <v>7</v>
      </c>
      <c r="I885" s="164">
        <v>10</v>
      </c>
      <c r="J885" s="164">
        <v>7</v>
      </c>
      <c r="K885" s="164"/>
      <c r="L885" s="164"/>
      <c r="M885" s="165">
        <f t="shared" si="37"/>
        <v>1</v>
      </c>
      <c r="N885" s="164">
        <f t="shared" si="38"/>
        <v>2</v>
      </c>
      <c r="O885" s="164">
        <f t="shared" si="39"/>
        <v>8</v>
      </c>
      <c r="P885" s="164"/>
      <c r="Q885" s="164"/>
      <c r="R885" s="164"/>
    </row>
    <row r="886" spans="3:18">
      <c r="C886" s="164">
        <v>1</v>
      </c>
      <c r="D886" s="164">
        <v>10</v>
      </c>
      <c r="E886" s="164"/>
      <c r="F886" s="164">
        <v>10</v>
      </c>
      <c r="G886" s="164">
        <v>10</v>
      </c>
      <c r="H886" s="164">
        <v>7</v>
      </c>
      <c r="I886" s="164">
        <v>10</v>
      </c>
      <c r="J886" s="164">
        <v>10</v>
      </c>
      <c r="K886" s="164"/>
      <c r="L886" s="164"/>
      <c r="M886" s="165">
        <f t="shared" si="37"/>
        <v>1</v>
      </c>
      <c r="N886" s="164">
        <f t="shared" si="38"/>
        <v>2</v>
      </c>
      <c r="O886" s="164">
        <f t="shared" si="39"/>
        <v>8</v>
      </c>
      <c r="P886" s="164"/>
      <c r="Q886" s="164"/>
      <c r="R886" s="164"/>
    </row>
    <row r="887" spans="3:18">
      <c r="C887" s="164">
        <v>1</v>
      </c>
      <c r="D887" s="164">
        <v>10</v>
      </c>
      <c r="E887" s="164"/>
      <c r="F887" s="164">
        <v>10</v>
      </c>
      <c r="G887" s="164">
        <v>10</v>
      </c>
      <c r="H887" s="164">
        <v>10</v>
      </c>
      <c r="I887" s="164">
        <v>4</v>
      </c>
      <c r="J887" s="164">
        <v>7</v>
      </c>
      <c r="K887" s="164"/>
      <c r="L887" s="164"/>
      <c r="M887" s="165">
        <f t="shared" si="37"/>
        <v>1</v>
      </c>
      <c r="N887" s="164">
        <f t="shared" si="38"/>
        <v>2</v>
      </c>
      <c r="O887" s="164">
        <f t="shared" si="39"/>
        <v>7</v>
      </c>
      <c r="P887" s="164"/>
      <c r="Q887" s="164"/>
      <c r="R887" s="164"/>
    </row>
    <row r="888" spans="3:18">
      <c r="C888" s="164">
        <v>1</v>
      </c>
      <c r="D888" s="164">
        <v>10</v>
      </c>
      <c r="E888" s="164"/>
      <c r="F888" s="164">
        <v>10</v>
      </c>
      <c r="G888" s="164">
        <v>10</v>
      </c>
      <c r="H888" s="164">
        <v>10</v>
      </c>
      <c r="I888" s="164">
        <v>4</v>
      </c>
      <c r="J888" s="164">
        <v>10</v>
      </c>
      <c r="K888" s="164"/>
      <c r="L888" s="164"/>
      <c r="M888" s="165">
        <f t="shared" si="37"/>
        <v>1</v>
      </c>
      <c r="N888" s="164">
        <f t="shared" si="38"/>
        <v>2</v>
      </c>
      <c r="O888" s="164">
        <f t="shared" si="39"/>
        <v>8</v>
      </c>
      <c r="P888" s="164"/>
      <c r="Q888" s="164"/>
      <c r="R888" s="164"/>
    </row>
    <row r="889" spans="3:18">
      <c r="C889" s="164">
        <v>1</v>
      </c>
      <c r="D889" s="164">
        <v>10</v>
      </c>
      <c r="E889" s="164"/>
      <c r="F889" s="164">
        <v>10</v>
      </c>
      <c r="G889" s="164">
        <v>10</v>
      </c>
      <c r="H889" s="164">
        <v>10</v>
      </c>
      <c r="I889" s="164">
        <v>6</v>
      </c>
      <c r="J889" s="164">
        <v>7</v>
      </c>
      <c r="K889" s="164"/>
      <c r="L889" s="164"/>
      <c r="M889" s="165">
        <f t="shared" si="37"/>
        <v>1</v>
      </c>
      <c r="N889" s="164">
        <f t="shared" si="38"/>
        <v>2</v>
      </c>
      <c r="O889" s="164">
        <f t="shared" si="39"/>
        <v>8</v>
      </c>
      <c r="P889" s="164"/>
      <c r="Q889" s="164"/>
      <c r="R889" s="164"/>
    </row>
    <row r="890" spans="3:18">
      <c r="C890" s="164">
        <v>1</v>
      </c>
      <c r="D890" s="164">
        <v>10</v>
      </c>
      <c r="E890" s="164"/>
      <c r="F890" s="164">
        <v>10</v>
      </c>
      <c r="G890" s="164">
        <v>10</v>
      </c>
      <c r="H890" s="164">
        <v>10</v>
      </c>
      <c r="I890" s="164">
        <v>6</v>
      </c>
      <c r="J890" s="164">
        <v>10</v>
      </c>
      <c r="K890" s="164"/>
      <c r="L890" s="164"/>
      <c r="M890" s="165">
        <f t="shared" si="37"/>
        <v>1</v>
      </c>
      <c r="N890" s="164">
        <f t="shared" si="38"/>
        <v>2</v>
      </c>
      <c r="O890" s="164">
        <f t="shared" si="39"/>
        <v>8</v>
      </c>
      <c r="P890" s="164"/>
      <c r="Q890" s="164"/>
      <c r="R890" s="164"/>
    </row>
    <row r="891" spans="3:18">
      <c r="C891" s="164">
        <v>1</v>
      </c>
      <c r="D891" s="164">
        <v>10</v>
      </c>
      <c r="E891" s="164"/>
      <c r="F891" s="164">
        <v>10</v>
      </c>
      <c r="G891" s="164">
        <v>10</v>
      </c>
      <c r="H891" s="164">
        <v>10</v>
      </c>
      <c r="I891" s="164">
        <v>8</v>
      </c>
      <c r="J891" s="164">
        <v>7</v>
      </c>
      <c r="K891" s="164"/>
      <c r="L891" s="164"/>
      <c r="M891" s="165">
        <f t="shared" si="37"/>
        <v>1</v>
      </c>
      <c r="N891" s="164">
        <f t="shared" si="38"/>
        <v>2</v>
      </c>
      <c r="O891" s="164">
        <f t="shared" si="39"/>
        <v>8</v>
      </c>
      <c r="P891" s="164"/>
      <c r="Q891" s="164"/>
      <c r="R891" s="164"/>
    </row>
    <row r="892" spans="3:18">
      <c r="C892" s="164">
        <v>1</v>
      </c>
      <c r="D892" s="164">
        <v>10</v>
      </c>
      <c r="E892" s="164"/>
      <c r="F892" s="164">
        <v>10</v>
      </c>
      <c r="G892" s="164">
        <v>10</v>
      </c>
      <c r="H892" s="164">
        <v>10</v>
      </c>
      <c r="I892" s="164">
        <v>8</v>
      </c>
      <c r="J892" s="164">
        <v>10</v>
      </c>
      <c r="K892" s="164"/>
      <c r="L892" s="164"/>
      <c r="M892" s="165">
        <f t="shared" si="37"/>
        <v>1</v>
      </c>
      <c r="N892" s="164">
        <f t="shared" si="38"/>
        <v>2</v>
      </c>
      <c r="O892" s="164">
        <f t="shared" si="39"/>
        <v>8</v>
      </c>
      <c r="P892" s="164"/>
      <c r="Q892" s="164"/>
      <c r="R892" s="164"/>
    </row>
    <row r="893" spans="3:18">
      <c r="C893" s="164">
        <v>1</v>
      </c>
      <c r="D893" s="164">
        <v>10</v>
      </c>
      <c r="E893" s="164"/>
      <c r="F893" s="164">
        <v>10</v>
      </c>
      <c r="G893" s="164">
        <v>10</v>
      </c>
      <c r="H893" s="164">
        <v>10</v>
      </c>
      <c r="I893" s="164">
        <v>10</v>
      </c>
      <c r="J893" s="164">
        <v>7</v>
      </c>
      <c r="K893" s="164"/>
      <c r="L893" s="164"/>
      <c r="M893" s="165">
        <f t="shared" si="37"/>
        <v>1</v>
      </c>
      <c r="N893" s="164">
        <f t="shared" si="38"/>
        <v>2</v>
      </c>
      <c r="O893" s="164">
        <f t="shared" si="39"/>
        <v>8</v>
      </c>
      <c r="P893" s="164"/>
      <c r="Q893" s="164"/>
      <c r="R893" s="164"/>
    </row>
    <row r="894" spans="3:18">
      <c r="C894" s="164">
        <v>1</v>
      </c>
      <c r="D894" s="164">
        <v>2</v>
      </c>
      <c r="E894" s="164"/>
      <c r="F894" s="164">
        <v>10</v>
      </c>
      <c r="G894" s="164">
        <v>2</v>
      </c>
      <c r="H894" s="164">
        <v>10</v>
      </c>
      <c r="I894" s="164">
        <v>10</v>
      </c>
      <c r="J894" s="164">
        <v>10</v>
      </c>
      <c r="K894" s="164"/>
      <c r="L894" s="164"/>
      <c r="M894" s="165">
        <f t="shared" si="37"/>
        <v>1</v>
      </c>
      <c r="N894" s="164">
        <f t="shared" si="38"/>
        <v>2</v>
      </c>
      <c r="O894" s="164">
        <f t="shared" si="39"/>
        <v>6</v>
      </c>
      <c r="P894" s="164"/>
      <c r="Q894" s="164"/>
      <c r="R894" s="164"/>
    </row>
    <row r="895" spans="3:18">
      <c r="C895" s="164">
        <v>2</v>
      </c>
      <c r="D895" s="164">
        <v>2</v>
      </c>
      <c r="E895" s="164"/>
      <c r="F895" s="164">
        <v>5</v>
      </c>
      <c r="G895" s="164">
        <v>2</v>
      </c>
      <c r="H895" s="164">
        <v>5</v>
      </c>
      <c r="I895" s="164">
        <v>4</v>
      </c>
      <c r="J895" s="164">
        <v>7</v>
      </c>
      <c r="K895" s="164"/>
      <c r="L895" s="164"/>
      <c r="M895" s="165">
        <f t="shared" si="37"/>
        <v>2</v>
      </c>
      <c r="N895" s="164">
        <f t="shared" si="38"/>
        <v>2</v>
      </c>
      <c r="O895" s="164">
        <f t="shared" si="39"/>
        <v>4</v>
      </c>
      <c r="P895" s="164"/>
      <c r="Q895" s="164"/>
      <c r="R895" s="164"/>
    </row>
    <row r="896" spans="3:18">
      <c r="C896" s="164">
        <v>2</v>
      </c>
      <c r="D896" s="164">
        <v>2</v>
      </c>
      <c r="E896" s="164"/>
      <c r="F896" s="164">
        <v>5</v>
      </c>
      <c r="G896" s="164">
        <v>2</v>
      </c>
      <c r="H896" s="164">
        <v>5</v>
      </c>
      <c r="I896" s="164">
        <v>4</v>
      </c>
      <c r="J896" s="164">
        <v>10</v>
      </c>
      <c r="K896" s="164"/>
      <c r="L896" s="164"/>
      <c r="M896" s="165">
        <f t="shared" si="37"/>
        <v>2</v>
      </c>
      <c r="N896" s="164">
        <f t="shared" si="38"/>
        <v>2</v>
      </c>
      <c r="O896" s="164">
        <f t="shared" si="39"/>
        <v>4</v>
      </c>
      <c r="P896" s="164"/>
      <c r="Q896" s="164"/>
      <c r="R896" s="164"/>
    </row>
    <row r="897" spans="3:18">
      <c r="C897" s="164">
        <v>2</v>
      </c>
      <c r="D897" s="164">
        <v>2</v>
      </c>
      <c r="E897" s="164"/>
      <c r="F897" s="164">
        <v>5</v>
      </c>
      <c r="G897" s="164">
        <v>2</v>
      </c>
      <c r="H897" s="164">
        <v>5</v>
      </c>
      <c r="I897" s="164">
        <v>6</v>
      </c>
      <c r="J897" s="164">
        <v>7</v>
      </c>
      <c r="K897" s="164"/>
      <c r="L897" s="164"/>
      <c r="M897" s="165">
        <f t="shared" si="37"/>
        <v>2</v>
      </c>
      <c r="N897" s="164">
        <f t="shared" si="38"/>
        <v>2</v>
      </c>
      <c r="O897" s="164">
        <f t="shared" si="39"/>
        <v>4</v>
      </c>
      <c r="P897" s="164"/>
      <c r="Q897" s="164"/>
      <c r="R897" s="164"/>
    </row>
    <row r="898" spans="3:18">
      <c r="C898" s="164">
        <v>2</v>
      </c>
      <c r="D898" s="164">
        <v>2</v>
      </c>
      <c r="E898" s="164"/>
      <c r="F898" s="164">
        <v>5</v>
      </c>
      <c r="G898" s="164">
        <v>2</v>
      </c>
      <c r="H898" s="164">
        <v>5</v>
      </c>
      <c r="I898" s="164">
        <v>6</v>
      </c>
      <c r="J898" s="164">
        <v>10</v>
      </c>
      <c r="K898" s="164"/>
      <c r="L898" s="164"/>
      <c r="M898" s="165">
        <f t="shared" si="37"/>
        <v>2</v>
      </c>
      <c r="N898" s="164">
        <f t="shared" si="38"/>
        <v>2</v>
      </c>
      <c r="O898" s="164">
        <f t="shared" si="39"/>
        <v>5</v>
      </c>
      <c r="P898" s="164"/>
      <c r="Q898" s="164"/>
      <c r="R898" s="164"/>
    </row>
    <row r="899" spans="3:18">
      <c r="C899" s="164">
        <v>2</v>
      </c>
      <c r="D899" s="164">
        <v>2</v>
      </c>
      <c r="E899" s="164"/>
      <c r="F899" s="164">
        <v>5</v>
      </c>
      <c r="G899" s="164">
        <v>2</v>
      </c>
      <c r="H899" s="164">
        <v>5</v>
      </c>
      <c r="I899" s="164">
        <v>8</v>
      </c>
      <c r="J899" s="164">
        <v>7</v>
      </c>
      <c r="K899" s="164"/>
      <c r="L899" s="164"/>
      <c r="M899" s="165">
        <f t="shared" si="37"/>
        <v>2</v>
      </c>
      <c r="N899" s="164">
        <f t="shared" si="38"/>
        <v>2</v>
      </c>
      <c r="O899" s="164">
        <f t="shared" si="39"/>
        <v>4</v>
      </c>
      <c r="P899" s="164"/>
      <c r="Q899" s="164"/>
      <c r="R899" s="164"/>
    </row>
    <row r="900" spans="3:18">
      <c r="C900" s="164">
        <v>2</v>
      </c>
      <c r="D900" s="164">
        <v>2</v>
      </c>
      <c r="E900" s="164"/>
      <c r="F900" s="164">
        <v>5</v>
      </c>
      <c r="G900" s="164">
        <v>2</v>
      </c>
      <c r="H900" s="164">
        <v>5</v>
      </c>
      <c r="I900" s="164">
        <v>8</v>
      </c>
      <c r="J900" s="164">
        <v>10</v>
      </c>
      <c r="K900" s="164"/>
      <c r="L900" s="164"/>
      <c r="M900" s="165">
        <f t="shared" si="37"/>
        <v>2</v>
      </c>
      <c r="N900" s="164">
        <f t="shared" si="38"/>
        <v>2</v>
      </c>
      <c r="O900" s="164">
        <f t="shared" si="39"/>
        <v>5</v>
      </c>
      <c r="P900" s="164"/>
      <c r="Q900" s="164"/>
      <c r="R900" s="164"/>
    </row>
    <row r="901" spans="3:18">
      <c r="C901" s="164">
        <v>2</v>
      </c>
      <c r="D901" s="164">
        <v>2</v>
      </c>
      <c r="E901" s="164"/>
      <c r="F901" s="164">
        <v>5</v>
      </c>
      <c r="G901" s="164">
        <v>2</v>
      </c>
      <c r="H901" s="164">
        <v>5</v>
      </c>
      <c r="I901" s="164">
        <v>10</v>
      </c>
      <c r="J901" s="164">
        <v>7</v>
      </c>
      <c r="K901" s="164"/>
      <c r="L901" s="164"/>
      <c r="M901" s="165">
        <f t="shared" si="37"/>
        <v>2</v>
      </c>
      <c r="N901" s="164">
        <f t="shared" si="38"/>
        <v>2</v>
      </c>
      <c r="O901" s="164">
        <f t="shared" si="39"/>
        <v>5</v>
      </c>
      <c r="P901" s="164"/>
      <c r="Q901" s="164"/>
      <c r="R901" s="164"/>
    </row>
    <row r="902" spans="3:18">
      <c r="C902" s="164">
        <v>2</v>
      </c>
      <c r="D902" s="164">
        <v>2</v>
      </c>
      <c r="E902" s="164"/>
      <c r="F902" s="164">
        <v>5</v>
      </c>
      <c r="G902" s="164">
        <v>2</v>
      </c>
      <c r="H902" s="164">
        <v>5</v>
      </c>
      <c r="I902" s="164">
        <v>10</v>
      </c>
      <c r="J902" s="164">
        <v>10</v>
      </c>
      <c r="K902" s="164"/>
      <c r="L902" s="164"/>
      <c r="M902" s="165">
        <f t="shared" si="37"/>
        <v>2</v>
      </c>
      <c r="N902" s="164">
        <f t="shared" si="38"/>
        <v>2</v>
      </c>
      <c r="O902" s="164">
        <f t="shared" si="39"/>
        <v>5</v>
      </c>
      <c r="P902" s="164"/>
      <c r="Q902" s="164"/>
      <c r="R902" s="164"/>
    </row>
    <row r="903" spans="3:18">
      <c r="C903" s="164">
        <v>2</v>
      </c>
      <c r="D903" s="164">
        <v>2</v>
      </c>
      <c r="E903" s="164"/>
      <c r="F903" s="164">
        <v>7</v>
      </c>
      <c r="G903" s="164">
        <v>2</v>
      </c>
      <c r="H903" s="164">
        <v>10</v>
      </c>
      <c r="I903" s="164">
        <v>4</v>
      </c>
      <c r="J903" s="164">
        <v>7</v>
      </c>
      <c r="K903" s="164"/>
      <c r="L903" s="164"/>
      <c r="M903" s="165">
        <f t="shared" si="37"/>
        <v>2</v>
      </c>
      <c r="N903" s="164">
        <f t="shared" si="38"/>
        <v>2</v>
      </c>
      <c r="O903" s="164">
        <f t="shared" si="39"/>
        <v>5</v>
      </c>
      <c r="P903" s="164"/>
      <c r="Q903" s="164"/>
      <c r="R903" s="164"/>
    </row>
    <row r="904" spans="3:18">
      <c r="C904" s="164">
        <v>2</v>
      </c>
      <c r="D904" s="164">
        <v>2</v>
      </c>
      <c r="E904" s="164"/>
      <c r="F904" s="164">
        <v>7</v>
      </c>
      <c r="G904" s="164">
        <v>2</v>
      </c>
      <c r="H904" s="164">
        <v>10</v>
      </c>
      <c r="I904" s="164">
        <v>4</v>
      </c>
      <c r="J904" s="164">
        <v>10</v>
      </c>
      <c r="K904" s="164"/>
      <c r="L904" s="164"/>
      <c r="M904" s="165">
        <f t="shared" si="37"/>
        <v>2</v>
      </c>
      <c r="N904" s="164">
        <f t="shared" si="38"/>
        <v>2</v>
      </c>
      <c r="O904" s="164">
        <f t="shared" si="39"/>
        <v>5</v>
      </c>
      <c r="P904" s="164"/>
      <c r="Q904" s="164"/>
      <c r="R904" s="164"/>
    </row>
    <row r="905" spans="3:18">
      <c r="C905" s="164">
        <v>2</v>
      </c>
      <c r="D905" s="164">
        <v>2</v>
      </c>
      <c r="E905" s="164"/>
      <c r="F905" s="164">
        <v>7</v>
      </c>
      <c r="G905" s="164">
        <v>2</v>
      </c>
      <c r="H905" s="164">
        <v>10</v>
      </c>
      <c r="I905" s="164">
        <v>6</v>
      </c>
      <c r="J905" s="164">
        <v>7</v>
      </c>
      <c r="K905" s="164"/>
      <c r="L905" s="164"/>
      <c r="M905" s="165">
        <f t="shared" si="37"/>
        <v>2</v>
      </c>
      <c r="N905" s="164">
        <f t="shared" si="38"/>
        <v>2</v>
      </c>
      <c r="O905" s="164">
        <f t="shared" si="39"/>
        <v>5</v>
      </c>
      <c r="P905" s="164"/>
      <c r="Q905" s="164"/>
      <c r="R905" s="164"/>
    </row>
    <row r="906" spans="3:18">
      <c r="C906" s="164">
        <v>2</v>
      </c>
      <c r="D906" s="164">
        <v>2</v>
      </c>
      <c r="E906" s="164"/>
      <c r="F906" s="164">
        <v>7</v>
      </c>
      <c r="G906" s="164">
        <v>2</v>
      </c>
      <c r="H906" s="164">
        <v>10</v>
      </c>
      <c r="I906" s="164">
        <v>6</v>
      </c>
      <c r="J906" s="164">
        <v>10</v>
      </c>
      <c r="K906" s="164"/>
      <c r="L906" s="164"/>
      <c r="M906" s="165">
        <f t="shared" si="37"/>
        <v>2</v>
      </c>
      <c r="N906" s="164">
        <f t="shared" si="38"/>
        <v>2</v>
      </c>
      <c r="O906" s="164">
        <f t="shared" si="39"/>
        <v>6</v>
      </c>
      <c r="P906" s="164"/>
      <c r="Q906" s="164"/>
      <c r="R906" s="164"/>
    </row>
    <row r="907" spans="3:18">
      <c r="C907" s="164">
        <v>2</v>
      </c>
      <c r="D907" s="164">
        <v>2</v>
      </c>
      <c r="E907" s="164"/>
      <c r="F907" s="164">
        <v>7</v>
      </c>
      <c r="G907" s="164">
        <v>2</v>
      </c>
      <c r="H907" s="164">
        <v>10</v>
      </c>
      <c r="I907" s="164">
        <v>8</v>
      </c>
      <c r="J907" s="164">
        <v>7</v>
      </c>
      <c r="K907" s="164"/>
      <c r="L907" s="164"/>
      <c r="M907" s="165">
        <f t="shared" si="37"/>
        <v>2</v>
      </c>
      <c r="N907" s="164">
        <f t="shared" si="38"/>
        <v>2</v>
      </c>
      <c r="O907" s="164">
        <f t="shared" si="39"/>
        <v>5</v>
      </c>
      <c r="P907" s="164"/>
      <c r="Q907" s="164"/>
      <c r="R907" s="164"/>
    </row>
    <row r="908" spans="3:18">
      <c r="C908" s="164">
        <v>2</v>
      </c>
      <c r="D908" s="164">
        <v>2</v>
      </c>
      <c r="E908" s="164"/>
      <c r="F908" s="164">
        <v>7</v>
      </c>
      <c r="G908" s="164">
        <v>2</v>
      </c>
      <c r="H908" s="164">
        <v>10</v>
      </c>
      <c r="I908" s="164">
        <v>8</v>
      </c>
      <c r="J908" s="164">
        <v>10</v>
      </c>
      <c r="K908" s="164"/>
      <c r="L908" s="164"/>
      <c r="M908" s="165">
        <f t="shared" si="37"/>
        <v>2</v>
      </c>
      <c r="N908" s="164">
        <f t="shared" si="38"/>
        <v>2</v>
      </c>
      <c r="O908" s="164">
        <f t="shared" si="39"/>
        <v>6</v>
      </c>
      <c r="P908" s="164"/>
      <c r="Q908" s="164"/>
      <c r="R908" s="164"/>
    </row>
    <row r="909" spans="3:18">
      <c r="C909" s="164">
        <v>2</v>
      </c>
      <c r="D909" s="164">
        <v>2</v>
      </c>
      <c r="E909" s="164"/>
      <c r="F909" s="164">
        <v>7</v>
      </c>
      <c r="G909" s="164">
        <v>2</v>
      </c>
      <c r="H909" s="164">
        <v>10</v>
      </c>
      <c r="I909" s="164">
        <v>10</v>
      </c>
      <c r="J909" s="164">
        <v>7</v>
      </c>
      <c r="K909" s="164"/>
      <c r="L909" s="164"/>
      <c r="M909" s="165">
        <f t="shared" si="37"/>
        <v>2</v>
      </c>
      <c r="N909" s="164">
        <f t="shared" si="38"/>
        <v>2</v>
      </c>
      <c r="O909" s="164">
        <f t="shared" si="39"/>
        <v>6</v>
      </c>
      <c r="P909" s="164"/>
      <c r="Q909" s="164"/>
      <c r="R909" s="164"/>
    </row>
    <row r="910" spans="3:18">
      <c r="C910" s="164">
        <v>2</v>
      </c>
      <c r="D910" s="164">
        <v>4</v>
      </c>
      <c r="E910" s="164"/>
      <c r="F910" s="164">
        <v>7</v>
      </c>
      <c r="G910" s="164">
        <v>4</v>
      </c>
      <c r="H910" s="164">
        <v>10</v>
      </c>
      <c r="I910" s="164">
        <v>10</v>
      </c>
      <c r="J910" s="164">
        <v>10</v>
      </c>
      <c r="K910" s="164"/>
      <c r="L910" s="164"/>
      <c r="M910" s="165">
        <f t="shared" si="37"/>
        <v>2</v>
      </c>
      <c r="N910" s="164">
        <f t="shared" si="38"/>
        <v>3</v>
      </c>
      <c r="O910" s="164">
        <f t="shared" si="39"/>
        <v>7</v>
      </c>
      <c r="P910" s="164"/>
      <c r="Q910" s="164"/>
      <c r="R910" s="164"/>
    </row>
    <row r="911" spans="3:18">
      <c r="C911" s="164">
        <v>2</v>
      </c>
      <c r="D911" s="164">
        <v>4</v>
      </c>
      <c r="E911" s="164"/>
      <c r="F911" s="164">
        <v>5</v>
      </c>
      <c r="G911" s="164">
        <v>4</v>
      </c>
      <c r="H911" s="164">
        <v>5</v>
      </c>
      <c r="I911" s="164">
        <v>4</v>
      </c>
      <c r="J911" s="164">
        <v>7</v>
      </c>
      <c r="K911" s="164"/>
      <c r="L911" s="164"/>
      <c r="M911" s="165">
        <f t="shared" si="37"/>
        <v>2</v>
      </c>
      <c r="N911" s="164">
        <f t="shared" si="38"/>
        <v>3</v>
      </c>
      <c r="O911" s="164">
        <f t="shared" si="39"/>
        <v>4</v>
      </c>
      <c r="P911" s="164"/>
      <c r="Q911" s="164"/>
      <c r="R911" s="164"/>
    </row>
    <row r="912" spans="3:18">
      <c r="C912" s="164">
        <v>2</v>
      </c>
      <c r="D912" s="164">
        <v>4</v>
      </c>
      <c r="E912" s="164"/>
      <c r="F912" s="164">
        <v>5</v>
      </c>
      <c r="G912" s="164">
        <v>4</v>
      </c>
      <c r="H912" s="164">
        <v>5</v>
      </c>
      <c r="I912" s="164">
        <v>4</v>
      </c>
      <c r="J912" s="164">
        <v>10</v>
      </c>
      <c r="K912" s="164"/>
      <c r="L912" s="164"/>
      <c r="M912" s="165">
        <f t="shared" si="37"/>
        <v>2</v>
      </c>
      <c r="N912" s="164">
        <f t="shared" si="38"/>
        <v>3</v>
      </c>
      <c r="O912" s="164">
        <f t="shared" si="39"/>
        <v>5</v>
      </c>
      <c r="P912" s="164"/>
      <c r="Q912" s="164"/>
      <c r="R912" s="164"/>
    </row>
    <row r="913" spans="3:18">
      <c r="C913" s="164">
        <v>2</v>
      </c>
      <c r="D913" s="164">
        <v>4</v>
      </c>
      <c r="E913" s="164"/>
      <c r="F913" s="164">
        <v>5</v>
      </c>
      <c r="G913" s="164">
        <v>4</v>
      </c>
      <c r="H913" s="164">
        <v>5</v>
      </c>
      <c r="I913" s="164">
        <v>6</v>
      </c>
      <c r="J913" s="164">
        <v>7</v>
      </c>
      <c r="K913" s="164"/>
      <c r="L913" s="164"/>
      <c r="M913" s="165">
        <f t="shared" si="37"/>
        <v>2</v>
      </c>
      <c r="N913" s="164">
        <f t="shared" si="38"/>
        <v>3</v>
      </c>
      <c r="O913" s="164">
        <f t="shared" si="39"/>
        <v>5</v>
      </c>
      <c r="P913" s="164"/>
      <c r="Q913" s="164"/>
      <c r="R913" s="164"/>
    </row>
    <row r="914" spans="3:18">
      <c r="C914" s="164">
        <v>2</v>
      </c>
      <c r="D914" s="164">
        <v>4</v>
      </c>
      <c r="E914" s="164"/>
      <c r="F914" s="164">
        <v>5</v>
      </c>
      <c r="G914" s="164">
        <v>4</v>
      </c>
      <c r="H914" s="164">
        <v>5</v>
      </c>
      <c r="I914" s="164">
        <v>6</v>
      </c>
      <c r="J914" s="164">
        <v>10</v>
      </c>
      <c r="K914" s="164"/>
      <c r="L914" s="164"/>
      <c r="M914" s="165">
        <f t="shared" si="37"/>
        <v>2</v>
      </c>
      <c r="N914" s="164">
        <f t="shared" si="38"/>
        <v>3</v>
      </c>
      <c r="O914" s="164">
        <f t="shared" si="39"/>
        <v>5</v>
      </c>
      <c r="P914" s="164"/>
      <c r="Q914" s="164"/>
      <c r="R914" s="164"/>
    </row>
    <row r="915" spans="3:18">
      <c r="C915" s="164">
        <v>2</v>
      </c>
      <c r="D915" s="164">
        <v>4</v>
      </c>
      <c r="E915" s="164"/>
      <c r="F915" s="164">
        <v>5</v>
      </c>
      <c r="G915" s="164">
        <v>4</v>
      </c>
      <c r="H915" s="164">
        <v>5</v>
      </c>
      <c r="I915" s="164">
        <v>8</v>
      </c>
      <c r="J915" s="164">
        <v>7</v>
      </c>
      <c r="K915" s="164"/>
      <c r="L915" s="164"/>
      <c r="M915" s="165">
        <f t="shared" si="37"/>
        <v>2</v>
      </c>
      <c r="N915" s="164">
        <f t="shared" si="38"/>
        <v>3</v>
      </c>
      <c r="O915" s="164">
        <f t="shared" si="39"/>
        <v>5</v>
      </c>
      <c r="P915" s="164"/>
      <c r="Q915" s="164"/>
      <c r="R915" s="164"/>
    </row>
    <row r="916" spans="3:18">
      <c r="C916" s="164">
        <v>2</v>
      </c>
      <c r="D916" s="164">
        <v>4</v>
      </c>
      <c r="E916" s="164"/>
      <c r="F916" s="164">
        <v>5</v>
      </c>
      <c r="G916" s="164">
        <v>4</v>
      </c>
      <c r="H916" s="164">
        <v>5</v>
      </c>
      <c r="I916" s="164">
        <v>8</v>
      </c>
      <c r="J916" s="164">
        <v>10</v>
      </c>
      <c r="K916" s="164"/>
      <c r="L916" s="164"/>
      <c r="M916" s="165">
        <f t="shared" si="37"/>
        <v>2</v>
      </c>
      <c r="N916" s="164">
        <f t="shared" si="38"/>
        <v>3</v>
      </c>
      <c r="O916" s="164">
        <f t="shared" si="39"/>
        <v>5</v>
      </c>
      <c r="P916" s="164"/>
      <c r="Q916" s="164"/>
      <c r="R916" s="164"/>
    </row>
    <row r="917" spans="3:18">
      <c r="C917" s="164">
        <v>2</v>
      </c>
      <c r="D917" s="164">
        <v>4</v>
      </c>
      <c r="E917" s="164"/>
      <c r="F917" s="164">
        <v>5</v>
      </c>
      <c r="G917" s="164">
        <v>4</v>
      </c>
      <c r="H917" s="164">
        <v>5</v>
      </c>
      <c r="I917" s="164">
        <v>10</v>
      </c>
      <c r="J917" s="164">
        <v>7</v>
      </c>
      <c r="K917" s="164"/>
      <c r="L917" s="164"/>
      <c r="M917" s="165">
        <f t="shared" si="37"/>
        <v>2</v>
      </c>
      <c r="N917" s="164">
        <f t="shared" si="38"/>
        <v>3</v>
      </c>
      <c r="O917" s="164">
        <f t="shared" si="39"/>
        <v>5</v>
      </c>
      <c r="P917" s="164"/>
      <c r="Q917" s="164"/>
      <c r="R917" s="164"/>
    </row>
    <row r="918" spans="3:18">
      <c r="C918" s="164">
        <v>2</v>
      </c>
      <c r="D918" s="164">
        <v>4</v>
      </c>
      <c r="E918" s="164"/>
      <c r="F918" s="164">
        <v>5</v>
      </c>
      <c r="G918" s="164">
        <v>4</v>
      </c>
      <c r="H918" s="164">
        <v>5</v>
      </c>
      <c r="I918" s="164">
        <v>10</v>
      </c>
      <c r="J918" s="164">
        <v>10</v>
      </c>
      <c r="K918" s="164"/>
      <c r="L918" s="164"/>
      <c r="M918" s="165">
        <f t="shared" si="37"/>
        <v>2</v>
      </c>
      <c r="N918" s="164">
        <f t="shared" si="38"/>
        <v>3</v>
      </c>
      <c r="O918" s="164">
        <f t="shared" si="39"/>
        <v>6</v>
      </c>
      <c r="P918" s="164"/>
      <c r="Q918" s="164"/>
      <c r="R918" s="164"/>
    </row>
    <row r="919" spans="3:18">
      <c r="C919" s="164">
        <v>2</v>
      </c>
      <c r="D919" s="164">
        <v>4</v>
      </c>
      <c r="E919" s="164"/>
      <c r="F919" s="164">
        <v>7</v>
      </c>
      <c r="G919" s="164">
        <v>4</v>
      </c>
      <c r="H919" s="164">
        <v>10</v>
      </c>
      <c r="I919" s="164">
        <v>4</v>
      </c>
      <c r="J919" s="164">
        <v>7</v>
      </c>
      <c r="K919" s="164"/>
      <c r="L919" s="164"/>
      <c r="M919" s="165">
        <f t="shared" si="37"/>
        <v>2</v>
      </c>
      <c r="N919" s="164">
        <f t="shared" si="38"/>
        <v>3</v>
      </c>
      <c r="O919" s="164">
        <f t="shared" si="39"/>
        <v>5</v>
      </c>
      <c r="P919" s="164"/>
      <c r="Q919" s="164"/>
      <c r="R919" s="164"/>
    </row>
    <row r="920" spans="3:18">
      <c r="C920" s="164">
        <v>2</v>
      </c>
      <c r="D920" s="164">
        <v>4</v>
      </c>
      <c r="E920" s="164"/>
      <c r="F920" s="164">
        <v>7</v>
      </c>
      <c r="G920" s="164">
        <v>4</v>
      </c>
      <c r="H920" s="164">
        <v>10</v>
      </c>
      <c r="I920" s="164">
        <v>4</v>
      </c>
      <c r="J920" s="164">
        <v>10</v>
      </c>
      <c r="K920" s="164"/>
      <c r="L920" s="164"/>
      <c r="M920" s="165">
        <f t="shared" si="37"/>
        <v>2</v>
      </c>
      <c r="N920" s="164">
        <f t="shared" si="38"/>
        <v>3</v>
      </c>
      <c r="O920" s="164">
        <f t="shared" si="39"/>
        <v>6</v>
      </c>
      <c r="P920" s="164"/>
      <c r="Q920" s="164"/>
      <c r="R920" s="164"/>
    </row>
    <row r="921" spans="3:18">
      <c r="C921" s="164">
        <v>2</v>
      </c>
      <c r="D921" s="164">
        <v>4</v>
      </c>
      <c r="E921" s="164"/>
      <c r="F921" s="164">
        <v>7</v>
      </c>
      <c r="G921" s="164">
        <v>4</v>
      </c>
      <c r="H921" s="164">
        <v>10</v>
      </c>
      <c r="I921" s="164">
        <v>6</v>
      </c>
      <c r="J921" s="164">
        <v>7</v>
      </c>
      <c r="K921" s="164"/>
      <c r="L921" s="164"/>
      <c r="M921" s="165">
        <f t="shared" si="37"/>
        <v>2</v>
      </c>
      <c r="N921" s="164">
        <f t="shared" si="38"/>
        <v>3</v>
      </c>
      <c r="O921" s="164">
        <f t="shared" si="39"/>
        <v>6</v>
      </c>
      <c r="P921" s="164"/>
      <c r="Q921" s="164"/>
      <c r="R921" s="164"/>
    </row>
    <row r="922" spans="3:18">
      <c r="C922" s="164">
        <v>2</v>
      </c>
      <c r="D922" s="164">
        <v>4</v>
      </c>
      <c r="E922" s="164"/>
      <c r="F922" s="164">
        <v>7</v>
      </c>
      <c r="G922" s="164">
        <v>4</v>
      </c>
      <c r="H922" s="164">
        <v>10</v>
      </c>
      <c r="I922" s="164">
        <v>6</v>
      </c>
      <c r="J922" s="164">
        <v>10</v>
      </c>
      <c r="K922" s="164"/>
      <c r="L922" s="164"/>
      <c r="M922" s="165">
        <f t="shared" si="37"/>
        <v>2</v>
      </c>
      <c r="N922" s="164">
        <f t="shared" si="38"/>
        <v>3</v>
      </c>
      <c r="O922" s="164">
        <f t="shared" si="39"/>
        <v>6</v>
      </c>
      <c r="P922" s="164"/>
      <c r="Q922" s="164"/>
      <c r="R922" s="164"/>
    </row>
    <row r="923" spans="3:18">
      <c r="C923" s="164">
        <v>2</v>
      </c>
      <c r="D923" s="164">
        <v>4</v>
      </c>
      <c r="E923" s="164"/>
      <c r="F923" s="164">
        <v>7</v>
      </c>
      <c r="G923" s="164">
        <v>4</v>
      </c>
      <c r="H923" s="164">
        <v>10</v>
      </c>
      <c r="I923" s="164">
        <v>8</v>
      </c>
      <c r="J923" s="164">
        <v>7</v>
      </c>
      <c r="K923" s="164"/>
      <c r="L923" s="164"/>
      <c r="M923" s="165">
        <f t="shared" si="37"/>
        <v>2</v>
      </c>
      <c r="N923" s="164">
        <f t="shared" si="38"/>
        <v>3</v>
      </c>
      <c r="O923" s="164">
        <f t="shared" si="39"/>
        <v>6</v>
      </c>
      <c r="P923" s="164"/>
      <c r="Q923" s="164"/>
      <c r="R923" s="164"/>
    </row>
    <row r="924" spans="3:18">
      <c r="C924" s="164">
        <v>2</v>
      </c>
      <c r="D924" s="164">
        <v>4</v>
      </c>
      <c r="E924" s="164"/>
      <c r="F924" s="164">
        <v>7</v>
      </c>
      <c r="G924" s="164">
        <v>4</v>
      </c>
      <c r="H924" s="164">
        <v>10</v>
      </c>
      <c r="I924" s="164">
        <v>8</v>
      </c>
      <c r="J924" s="164">
        <v>10</v>
      </c>
      <c r="K924" s="164"/>
      <c r="L924" s="164"/>
      <c r="M924" s="165">
        <f t="shared" si="37"/>
        <v>2</v>
      </c>
      <c r="N924" s="164">
        <f t="shared" si="38"/>
        <v>3</v>
      </c>
      <c r="O924" s="164">
        <f t="shared" si="39"/>
        <v>6</v>
      </c>
      <c r="P924" s="164"/>
      <c r="Q924" s="164"/>
      <c r="R924" s="164"/>
    </row>
    <row r="925" spans="3:18">
      <c r="C925" s="164">
        <v>2</v>
      </c>
      <c r="D925" s="164">
        <v>4</v>
      </c>
      <c r="E925" s="164"/>
      <c r="F925" s="164">
        <v>7</v>
      </c>
      <c r="G925" s="164">
        <v>4</v>
      </c>
      <c r="H925" s="164">
        <v>10</v>
      </c>
      <c r="I925" s="164">
        <v>10</v>
      </c>
      <c r="J925" s="164">
        <v>7</v>
      </c>
      <c r="K925" s="164"/>
      <c r="L925" s="164"/>
      <c r="M925" s="165">
        <f t="shared" si="37"/>
        <v>2</v>
      </c>
      <c r="N925" s="164">
        <f t="shared" si="38"/>
        <v>3</v>
      </c>
      <c r="O925" s="164">
        <f t="shared" si="39"/>
        <v>6</v>
      </c>
      <c r="P925" s="164"/>
      <c r="Q925" s="164"/>
      <c r="R925" s="164"/>
    </row>
    <row r="926" spans="3:18">
      <c r="C926" s="164">
        <v>2</v>
      </c>
      <c r="D926" s="164">
        <v>6</v>
      </c>
      <c r="E926" s="164"/>
      <c r="F926" s="164">
        <v>7</v>
      </c>
      <c r="G926" s="164">
        <v>6</v>
      </c>
      <c r="H926" s="164">
        <v>10</v>
      </c>
      <c r="I926" s="164">
        <v>10</v>
      </c>
      <c r="J926" s="164">
        <v>10</v>
      </c>
      <c r="K926" s="164"/>
      <c r="L926" s="164"/>
      <c r="M926" s="165">
        <f t="shared" si="37"/>
        <v>2</v>
      </c>
      <c r="N926" s="164">
        <f t="shared" si="38"/>
        <v>3</v>
      </c>
      <c r="O926" s="164">
        <f t="shared" si="39"/>
        <v>7</v>
      </c>
      <c r="P926" s="164"/>
      <c r="Q926" s="164"/>
      <c r="R926" s="164"/>
    </row>
    <row r="927" spans="3:18">
      <c r="C927" s="164">
        <v>2</v>
      </c>
      <c r="D927" s="164">
        <v>6</v>
      </c>
      <c r="E927" s="164"/>
      <c r="F927" s="164">
        <v>5</v>
      </c>
      <c r="G927" s="164">
        <v>6</v>
      </c>
      <c r="H927" s="164">
        <v>5</v>
      </c>
      <c r="I927" s="164">
        <v>4</v>
      </c>
      <c r="J927" s="164">
        <v>7</v>
      </c>
      <c r="K927" s="164"/>
      <c r="L927" s="164"/>
      <c r="M927" s="165">
        <f t="shared" ref="M927:M990" si="40">MIN(C927:L927)</f>
        <v>2</v>
      </c>
      <c r="N927" s="164">
        <f t="shared" si="38"/>
        <v>3</v>
      </c>
      <c r="O927" s="164">
        <f t="shared" si="39"/>
        <v>5</v>
      </c>
      <c r="P927" s="164"/>
      <c r="Q927" s="164"/>
      <c r="R927" s="164"/>
    </row>
    <row r="928" spans="3:18">
      <c r="C928" s="164">
        <v>2</v>
      </c>
      <c r="D928" s="164">
        <v>6</v>
      </c>
      <c r="E928" s="164"/>
      <c r="F928" s="164">
        <v>5</v>
      </c>
      <c r="G928" s="164">
        <v>6</v>
      </c>
      <c r="H928" s="164">
        <v>5</v>
      </c>
      <c r="I928" s="164">
        <v>4</v>
      </c>
      <c r="J928" s="164">
        <v>10</v>
      </c>
      <c r="K928" s="164"/>
      <c r="L928" s="164"/>
      <c r="M928" s="165">
        <f t="shared" si="40"/>
        <v>2</v>
      </c>
      <c r="N928" s="164">
        <f t="shared" ref="N928:N991" si="41">IF(SMALL(C928:J928,2)&gt;M928,M928+1,M928)</f>
        <v>3</v>
      </c>
      <c r="O928" s="164">
        <f t="shared" ref="O928:O991" si="42">ROUND(AVERAGE(C928:J928),0)</f>
        <v>5</v>
      </c>
      <c r="P928" s="164"/>
      <c r="Q928" s="164"/>
      <c r="R928" s="164"/>
    </row>
    <row r="929" spans="3:18">
      <c r="C929" s="164">
        <v>2</v>
      </c>
      <c r="D929" s="164">
        <v>6</v>
      </c>
      <c r="E929" s="164"/>
      <c r="F929" s="164">
        <v>5</v>
      </c>
      <c r="G929" s="164">
        <v>6</v>
      </c>
      <c r="H929" s="164">
        <v>5</v>
      </c>
      <c r="I929" s="164">
        <v>6</v>
      </c>
      <c r="J929" s="164">
        <v>7</v>
      </c>
      <c r="K929" s="164"/>
      <c r="L929" s="164"/>
      <c r="M929" s="165">
        <f t="shared" si="40"/>
        <v>2</v>
      </c>
      <c r="N929" s="164">
        <f t="shared" si="41"/>
        <v>3</v>
      </c>
      <c r="O929" s="164">
        <f t="shared" si="42"/>
        <v>5</v>
      </c>
      <c r="P929" s="164"/>
      <c r="Q929" s="164"/>
      <c r="R929" s="164"/>
    </row>
    <row r="930" spans="3:18">
      <c r="C930" s="164">
        <v>2</v>
      </c>
      <c r="D930" s="164">
        <v>6</v>
      </c>
      <c r="E930" s="164"/>
      <c r="F930" s="164">
        <v>5</v>
      </c>
      <c r="G930" s="164">
        <v>6</v>
      </c>
      <c r="H930" s="164">
        <v>5</v>
      </c>
      <c r="I930" s="164">
        <v>6</v>
      </c>
      <c r="J930" s="164">
        <v>10</v>
      </c>
      <c r="K930" s="164"/>
      <c r="L930" s="164"/>
      <c r="M930" s="165">
        <f t="shared" si="40"/>
        <v>2</v>
      </c>
      <c r="N930" s="164">
        <f t="shared" si="41"/>
        <v>3</v>
      </c>
      <c r="O930" s="164">
        <f t="shared" si="42"/>
        <v>6</v>
      </c>
      <c r="P930" s="164"/>
      <c r="Q930" s="164"/>
      <c r="R930" s="164"/>
    </row>
    <row r="931" spans="3:18">
      <c r="C931" s="164">
        <v>2</v>
      </c>
      <c r="D931" s="164">
        <v>6</v>
      </c>
      <c r="E931" s="164"/>
      <c r="F931" s="164">
        <v>5</v>
      </c>
      <c r="G931" s="164">
        <v>6</v>
      </c>
      <c r="H931" s="164">
        <v>5</v>
      </c>
      <c r="I931" s="164">
        <v>8</v>
      </c>
      <c r="J931" s="164">
        <v>7</v>
      </c>
      <c r="K931" s="164"/>
      <c r="L931" s="164"/>
      <c r="M931" s="165">
        <f t="shared" si="40"/>
        <v>2</v>
      </c>
      <c r="N931" s="164">
        <f t="shared" si="41"/>
        <v>3</v>
      </c>
      <c r="O931" s="164">
        <f t="shared" si="42"/>
        <v>6</v>
      </c>
      <c r="P931" s="164"/>
      <c r="Q931" s="164"/>
      <c r="R931" s="164"/>
    </row>
    <row r="932" spans="3:18">
      <c r="C932" s="164">
        <v>2</v>
      </c>
      <c r="D932" s="164">
        <v>6</v>
      </c>
      <c r="E932" s="164"/>
      <c r="F932" s="164">
        <v>5</v>
      </c>
      <c r="G932" s="164">
        <v>6</v>
      </c>
      <c r="H932" s="164">
        <v>5</v>
      </c>
      <c r="I932" s="164">
        <v>8</v>
      </c>
      <c r="J932" s="164">
        <v>10</v>
      </c>
      <c r="K932" s="164"/>
      <c r="L932" s="164"/>
      <c r="M932" s="165">
        <f t="shared" si="40"/>
        <v>2</v>
      </c>
      <c r="N932" s="164">
        <f t="shared" si="41"/>
        <v>3</v>
      </c>
      <c r="O932" s="164">
        <f t="shared" si="42"/>
        <v>6</v>
      </c>
      <c r="P932" s="164"/>
      <c r="Q932" s="164"/>
      <c r="R932" s="164"/>
    </row>
    <row r="933" spans="3:18">
      <c r="C933" s="164">
        <v>2</v>
      </c>
      <c r="D933" s="164">
        <v>6</v>
      </c>
      <c r="E933" s="164"/>
      <c r="F933" s="164">
        <v>5</v>
      </c>
      <c r="G933" s="164">
        <v>6</v>
      </c>
      <c r="H933" s="164">
        <v>5</v>
      </c>
      <c r="I933" s="164">
        <v>10</v>
      </c>
      <c r="J933" s="164">
        <v>7</v>
      </c>
      <c r="K933" s="164"/>
      <c r="L933" s="164"/>
      <c r="M933" s="165">
        <f t="shared" si="40"/>
        <v>2</v>
      </c>
      <c r="N933" s="164">
        <f t="shared" si="41"/>
        <v>3</v>
      </c>
      <c r="O933" s="164">
        <f t="shared" si="42"/>
        <v>6</v>
      </c>
      <c r="P933" s="164"/>
      <c r="Q933" s="164"/>
      <c r="R933" s="164"/>
    </row>
    <row r="934" spans="3:18">
      <c r="C934" s="164">
        <v>2</v>
      </c>
      <c r="D934" s="164">
        <v>6</v>
      </c>
      <c r="E934" s="164"/>
      <c r="F934" s="164">
        <v>5</v>
      </c>
      <c r="G934" s="164">
        <v>6</v>
      </c>
      <c r="H934" s="164">
        <v>5</v>
      </c>
      <c r="I934" s="164">
        <v>10</v>
      </c>
      <c r="J934" s="164">
        <v>10</v>
      </c>
      <c r="K934" s="164"/>
      <c r="L934" s="164"/>
      <c r="M934" s="165">
        <f t="shared" si="40"/>
        <v>2</v>
      </c>
      <c r="N934" s="164">
        <f t="shared" si="41"/>
        <v>3</v>
      </c>
      <c r="O934" s="164">
        <f t="shared" si="42"/>
        <v>6</v>
      </c>
      <c r="P934" s="164"/>
      <c r="Q934" s="164"/>
      <c r="R934" s="164"/>
    </row>
    <row r="935" spans="3:18">
      <c r="C935" s="164">
        <v>2</v>
      </c>
      <c r="D935" s="164">
        <v>6</v>
      </c>
      <c r="E935" s="164"/>
      <c r="F935" s="164">
        <v>7</v>
      </c>
      <c r="G935" s="164">
        <v>6</v>
      </c>
      <c r="H935" s="164">
        <v>10</v>
      </c>
      <c r="I935" s="164">
        <v>4</v>
      </c>
      <c r="J935" s="164">
        <v>7</v>
      </c>
      <c r="K935" s="164"/>
      <c r="L935" s="164"/>
      <c r="M935" s="165">
        <f t="shared" si="40"/>
        <v>2</v>
      </c>
      <c r="N935" s="164">
        <f t="shared" si="41"/>
        <v>3</v>
      </c>
      <c r="O935" s="164">
        <f t="shared" si="42"/>
        <v>6</v>
      </c>
      <c r="P935" s="164"/>
      <c r="Q935" s="164"/>
      <c r="R935" s="164"/>
    </row>
    <row r="936" spans="3:18">
      <c r="C936" s="164">
        <v>2</v>
      </c>
      <c r="D936" s="164">
        <v>6</v>
      </c>
      <c r="E936" s="164"/>
      <c r="F936" s="164">
        <v>7</v>
      </c>
      <c r="G936" s="164">
        <v>6</v>
      </c>
      <c r="H936" s="164">
        <v>10</v>
      </c>
      <c r="I936" s="164">
        <v>4</v>
      </c>
      <c r="J936" s="164">
        <v>10</v>
      </c>
      <c r="K936" s="164"/>
      <c r="L936" s="164"/>
      <c r="M936" s="165">
        <f t="shared" si="40"/>
        <v>2</v>
      </c>
      <c r="N936" s="164">
        <f t="shared" si="41"/>
        <v>3</v>
      </c>
      <c r="O936" s="164">
        <f t="shared" si="42"/>
        <v>6</v>
      </c>
      <c r="P936" s="164"/>
      <c r="Q936" s="164"/>
      <c r="R936" s="164"/>
    </row>
    <row r="937" spans="3:18">
      <c r="C937" s="164">
        <v>2</v>
      </c>
      <c r="D937" s="164">
        <v>6</v>
      </c>
      <c r="E937" s="164"/>
      <c r="F937" s="164">
        <v>7</v>
      </c>
      <c r="G937" s="164">
        <v>6</v>
      </c>
      <c r="H937" s="164">
        <v>10</v>
      </c>
      <c r="I937" s="164">
        <v>6</v>
      </c>
      <c r="J937" s="164">
        <v>7</v>
      </c>
      <c r="K937" s="164"/>
      <c r="L937" s="164"/>
      <c r="M937" s="165">
        <f t="shared" si="40"/>
        <v>2</v>
      </c>
      <c r="N937" s="164">
        <f t="shared" si="41"/>
        <v>3</v>
      </c>
      <c r="O937" s="164">
        <f t="shared" si="42"/>
        <v>6</v>
      </c>
      <c r="P937" s="164"/>
      <c r="Q937" s="164"/>
      <c r="R937" s="164"/>
    </row>
    <row r="938" spans="3:18">
      <c r="C938" s="164">
        <v>2</v>
      </c>
      <c r="D938" s="164">
        <v>6</v>
      </c>
      <c r="E938" s="164"/>
      <c r="F938" s="164">
        <v>7</v>
      </c>
      <c r="G938" s="164">
        <v>6</v>
      </c>
      <c r="H938" s="164">
        <v>10</v>
      </c>
      <c r="I938" s="164">
        <v>6</v>
      </c>
      <c r="J938" s="164">
        <v>10</v>
      </c>
      <c r="K938" s="164"/>
      <c r="L938" s="164"/>
      <c r="M938" s="165">
        <f t="shared" si="40"/>
        <v>2</v>
      </c>
      <c r="N938" s="164">
        <f t="shared" si="41"/>
        <v>3</v>
      </c>
      <c r="O938" s="164">
        <f t="shared" si="42"/>
        <v>7</v>
      </c>
      <c r="P938" s="164"/>
      <c r="Q938" s="164"/>
      <c r="R938" s="164"/>
    </row>
    <row r="939" spans="3:18">
      <c r="C939" s="164">
        <v>2</v>
      </c>
      <c r="D939" s="164">
        <v>6</v>
      </c>
      <c r="E939" s="164"/>
      <c r="F939" s="164">
        <v>7</v>
      </c>
      <c r="G939" s="164">
        <v>6</v>
      </c>
      <c r="H939" s="164">
        <v>10</v>
      </c>
      <c r="I939" s="164">
        <v>8</v>
      </c>
      <c r="J939" s="164">
        <v>7</v>
      </c>
      <c r="K939" s="164"/>
      <c r="L939" s="164"/>
      <c r="M939" s="165">
        <f t="shared" si="40"/>
        <v>2</v>
      </c>
      <c r="N939" s="164">
        <f t="shared" si="41"/>
        <v>3</v>
      </c>
      <c r="O939" s="164">
        <f t="shared" si="42"/>
        <v>7</v>
      </c>
      <c r="P939" s="164"/>
      <c r="Q939" s="164"/>
      <c r="R939" s="164"/>
    </row>
    <row r="940" spans="3:18">
      <c r="C940" s="164">
        <v>2</v>
      </c>
      <c r="D940" s="164">
        <v>6</v>
      </c>
      <c r="E940" s="164"/>
      <c r="F940" s="164">
        <v>7</v>
      </c>
      <c r="G940" s="164">
        <v>6</v>
      </c>
      <c r="H940" s="164">
        <v>10</v>
      </c>
      <c r="I940" s="164">
        <v>8</v>
      </c>
      <c r="J940" s="164">
        <v>10</v>
      </c>
      <c r="K940" s="164"/>
      <c r="L940" s="164"/>
      <c r="M940" s="165">
        <f t="shared" si="40"/>
        <v>2</v>
      </c>
      <c r="N940" s="164">
        <f t="shared" si="41"/>
        <v>3</v>
      </c>
      <c r="O940" s="164">
        <f t="shared" si="42"/>
        <v>7</v>
      </c>
      <c r="P940" s="164"/>
      <c r="Q940" s="164"/>
      <c r="R940" s="164"/>
    </row>
    <row r="941" spans="3:18">
      <c r="C941" s="164">
        <v>2</v>
      </c>
      <c r="D941" s="164">
        <v>6</v>
      </c>
      <c r="E941" s="164"/>
      <c r="F941" s="164">
        <v>7</v>
      </c>
      <c r="G941" s="164">
        <v>6</v>
      </c>
      <c r="H941" s="164">
        <v>10</v>
      </c>
      <c r="I941" s="164">
        <v>10</v>
      </c>
      <c r="J941" s="164">
        <v>7</v>
      </c>
      <c r="K941" s="164"/>
      <c r="L941" s="164"/>
      <c r="M941" s="165">
        <f t="shared" si="40"/>
        <v>2</v>
      </c>
      <c r="N941" s="164">
        <f t="shared" si="41"/>
        <v>3</v>
      </c>
      <c r="O941" s="164">
        <f t="shared" si="42"/>
        <v>7</v>
      </c>
      <c r="P941" s="164"/>
      <c r="Q941" s="164"/>
      <c r="R941" s="164"/>
    </row>
    <row r="942" spans="3:18">
      <c r="C942" s="164">
        <v>2</v>
      </c>
      <c r="D942" s="164">
        <v>2</v>
      </c>
      <c r="E942" s="164"/>
      <c r="F942" s="164">
        <v>7</v>
      </c>
      <c r="G942" s="164">
        <v>2</v>
      </c>
      <c r="H942" s="164">
        <v>10</v>
      </c>
      <c r="I942" s="164">
        <v>10</v>
      </c>
      <c r="J942" s="164">
        <v>10</v>
      </c>
      <c r="K942" s="164"/>
      <c r="L942" s="164"/>
      <c r="M942" s="165">
        <f t="shared" si="40"/>
        <v>2</v>
      </c>
      <c r="N942" s="164">
        <f t="shared" si="41"/>
        <v>2</v>
      </c>
      <c r="O942" s="164">
        <f t="shared" si="42"/>
        <v>6</v>
      </c>
      <c r="P942" s="164"/>
      <c r="Q942" s="164"/>
      <c r="R942" s="164"/>
    </row>
    <row r="943" spans="3:18">
      <c r="C943" s="164">
        <v>2</v>
      </c>
      <c r="D943" s="164">
        <v>2</v>
      </c>
      <c r="E943" s="164"/>
      <c r="F943" s="164">
        <v>5</v>
      </c>
      <c r="G943" s="164">
        <v>2</v>
      </c>
      <c r="H943" s="164">
        <v>5</v>
      </c>
      <c r="I943" s="164">
        <v>4</v>
      </c>
      <c r="J943" s="164">
        <v>7</v>
      </c>
      <c r="K943" s="164"/>
      <c r="L943" s="164"/>
      <c r="M943" s="165">
        <f t="shared" si="40"/>
        <v>2</v>
      </c>
      <c r="N943" s="164">
        <f t="shared" si="41"/>
        <v>2</v>
      </c>
      <c r="O943" s="164">
        <f t="shared" si="42"/>
        <v>4</v>
      </c>
      <c r="P943" s="164"/>
      <c r="Q943" s="164"/>
      <c r="R943" s="164"/>
    </row>
    <row r="944" spans="3:18">
      <c r="C944" s="164">
        <v>2</v>
      </c>
      <c r="D944" s="164">
        <v>2</v>
      </c>
      <c r="E944" s="164"/>
      <c r="F944" s="164">
        <v>5</v>
      </c>
      <c r="G944" s="164">
        <v>2</v>
      </c>
      <c r="H944" s="164">
        <v>5</v>
      </c>
      <c r="I944" s="164">
        <v>4</v>
      </c>
      <c r="J944" s="164">
        <v>10</v>
      </c>
      <c r="K944" s="164"/>
      <c r="L944" s="164"/>
      <c r="M944" s="165">
        <f t="shared" si="40"/>
        <v>2</v>
      </c>
      <c r="N944" s="164">
        <f t="shared" si="41"/>
        <v>2</v>
      </c>
      <c r="O944" s="164">
        <f t="shared" si="42"/>
        <v>4</v>
      </c>
      <c r="P944" s="164"/>
      <c r="Q944" s="164"/>
      <c r="R944" s="164"/>
    </row>
    <row r="945" spans="3:18">
      <c r="C945" s="164">
        <v>2</v>
      </c>
      <c r="D945" s="164">
        <v>2</v>
      </c>
      <c r="E945" s="164"/>
      <c r="F945" s="164">
        <v>5</v>
      </c>
      <c r="G945" s="164">
        <v>2</v>
      </c>
      <c r="H945" s="164">
        <v>5</v>
      </c>
      <c r="I945" s="164">
        <v>6</v>
      </c>
      <c r="J945" s="164">
        <v>7</v>
      </c>
      <c r="K945" s="164"/>
      <c r="L945" s="164"/>
      <c r="M945" s="165">
        <f t="shared" si="40"/>
        <v>2</v>
      </c>
      <c r="N945" s="164">
        <f t="shared" si="41"/>
        <v>2</v>
      </c>
      <c r="O945" s="164">
        <f t="shared" si="42"/>
        <v>4</v>
      </c>
      <c r="P945" s="164"/>
      <c r="Q945" s="164"/>
      <c r="R945" s="164"/>
    </row>
    <row r="946" spans="3:18">
      <c r="C946" s="164">
        <v>2</v>
      </c>
      <c r="D946" s="164">
        <v>2</v>
      </c>
      <c r="E946" s="164"/>
      <c r="F946" s="164">
        <v>5</v>
      </c>
      <c r="G946" s="164">
        <v>2</v>
      </c>
      <c r="H946" s="164">
        <v>5</v>
      </c>
      <c r="I946" s="164">
        <v>6</v>
      </c>
      <c r="J946" s="164">
        <v>10</v>
      </c>
      <c r="K946" s="164"/>
      <c r="L946" s="164"/>
      <c r="M946" s="165">
        <f t="shared" si="40"/>
        <v>2</v>
      </c>
      <c r="N946" s="164">
        <f t="shared" si="41"/>
        <v>2</v>
      </c>
      <c r="O946" s="164">
        <f t="shared" si="42"/>
        <v>5</v>
      </c>
      <c r="P946" s="164"/>
      <c r="Q946" s="164"/>
      <c r="R946" s="164"/>
    </row>
    <row r="947" spans="3:18">
      <c r="C947" s="164">
        <v>2</v>
      </c>
      <c r="D947" s="164">
        <v>2</v>
      </c>
      <c r="E947" s="164"/>
      <c r="F947" s="164">
        <v>5</v>
      </c>
      <c r="G947" s="164">
        <v>2</v>
      </c>
      <c r="H947" s="164">
        <v>5</v>
      </c>
      <c r="I947" s="164">
        <v>8</v>
      </c>
      <c r="J947" s="164">
        <v>7</v>
      </c>
      <c r="K947" s="164"/>
      <c r="L947" s="164"/>
      <c r="M947" s="165">
        <f t="shared" si="40"/>
        <v>2</v>
      </c>
      <c r="N947" s="164">
        <f t="shared" si="41"/>
        <v>2</v>
      </c>
      <c r="O947" s="164">
        <f t="shared" si="42"/>
        <v>4</v>
      </c>
      <c r="P947" s="164"/>
      <c r="Q947" s="164"/>
      <c r="R947" s="164"/>
    </row>
    <row r="948" spans="3:18">
      <c r="C948" s="164">
        <v>2</v>
      </c>
      <c r="D948" s="164">
        <v>2</v>
      </c>
      <c r="E948" s="164"/>
      <c r="F948" s="164">
        <v>5</v>
      </c>
      <c r="G948" s="164">
        <v>2</v>
      </c>
      <c r="H948" s="164">
        <v>5</v>
      </c>
      <c r="I948" s="164">
        <v>8</v>
      </c>
      <c r="J948" s="164">
        <v>10</v>
      </c>
      <c r="K948" s="164"/>
      <c r="L948" s="164"/>
      <c r="M948" s="165">
        <f t="shared" si="40"/>
        <v>2</v>
      </c>
      <c r="N948" s="164">
        <f t="shared" si="41"/>
        <v>2</v>
      </c>
      <c r="O948" s="164">
        <f t="shared" si="42"/>
        <v>5</v>
      </c>
      <c r="P948" s="164"/>
      <c r="Q948" s="164"/>
      <c r="R948" s="164"/>
    </row>
    <row r="949" spans="3:18">
      <c r="C949" s="164">
        <v>2</v>
      </c>
      <c r="D949" s="164">
        <v>2</v>
      </c>
      <c r="E949" s="164"/>
      <c r="F949" s="164">
        <v>5</v>
      </c>
      <c r="G949" s="164">
        <v>2</v>
      </c>
      <c r="H949" s="164">
        <v>5</v>
      </c>
      <c r="I949" s="164">
        <v>10</v>
      </c>
      <c r="J949" s="164">
        <v>7</v>
      </c>
      <c r="K949" s="164"/>
      <c r="L949" s="164"/>
      <c r="M949" s="165">
        <f t="shared" si="40"/>
        <v>2</v>
      </c>
      <c r="N949" s="164">
        <f t="shared" si="41"/>
        <v>2</v>
      </c>
      <c r="O949" s="164">
        <f t="shared" si="42"/>
        <v>5</v>
      </c>
      <c r="P949" s="164"/>
      <c r="Q949" s="164"/>
      <c r="R949" s="164"/>
    </row>
    <row r="950" spans="3:18">
      <c r="C950" s="164">
        <v>2</v>
      </c>
      <c r="D950" s="164">
        <v>2</v>
      </c>
      <c r="E950" s="164"/>
      <c r="F950" s="164">
        <v>5</v>
      </c>
      <c r="G950" s="164">
        <v>2</v>
      </c>
      <c r="H950" s="164">
        <v>5</v>
      </c>
      <c r="I950" s="164">
        <v>10</v>
      </c>
      <c r="J950" s="164">
        <v>10</v>
      </c>
      <c r="K950" s="164"/>
      <c r="L950" s="164"/>
      <c r="M950" s="165">
        <f t="shared" si="40"/>
        <v>2</v>
      </c>
      <c r="N950" s="164">
        <f t="shared" si="41"/>
        <v>2</v>
      </c>
      <c r="O950" s="164">
        <f t="shared" si="42"/>
        <v>5</v>
      </c>
      <c r="P950" s="164"/>
      <c r="Q950" s="164"/>
      <c r="R950" s="164"/>
    </row>
    <row r="951" spans="3:18">
      <c r="C951" s="164">
        <v>2</v>
      </c>
      <c r="D951" s="164">
        <v>2</v>
      </c>
      <c r="E951" s="164"/>
      <c r="F951" s="164">
        <v>7</v>
      </c>
      <c r="G951" s="164">
        <v>2</v>
      </c>
      <c r="H951" s="164">
        <v>10</v>
      </c>
      <c r="I951" s="164">
        <v>4</v>
      </c>
      <c r="J951" s="164">
        <v>7</v>
      </c>
      <c r="K951" s="164"/>
      <c r="L951" s="164"/>
      <c r="M951" s="165">
        <f t="shared" si="40"/>
        <v>2</v>
      </c>
      <c r="N951" s="164">
        <f t="shared" si="41"/>
        <v>2</v>
      </c>
      <c r="O951" s="164">
        <f t="shared" si="42"/>
        <v>5</v>
      </c>
      <c r="P951" s="164"/>
      <c r="Q951" s="164"/>
      <c r="R951" s="164"/>
    </row>
    <row r="952" spans="3:18">
      <c r="C952" s="164">
        <v>2</v>
      </c>
      <c r="D952" s="164">
        <v>2</v>
      </c>
      <c r="E952" s="164"/>
      <c r="F952" s="164">
        <v>7</v>
      </c>
      <c r="G952" s="164">
        <v>2</v>
      </c>
      <c r="H952" s="164">
        <v>10</v>
      </c>
      <c r="I952" s="164">
        <v>4</v>
      </c>
      <c r="J952" s="164">
        <v>10</v>
      </c>
      <c r="K952" s="164"/>
      <c r="L952" s="164"/>
      <c r="M952" s="165">
        <f t="shared" si="40"/>
        <v>2</v>
      </c>
      <c r="N952" s="164">
        <f t="shared" si="41"/>
        <v>2</v>
      </c>
      <c r="O952" s="164">
        <f t="shared" si="42"/>
        <v>5</v>
      </c>
      <c r="P952" s="164"/>
      <c r="Q952" s="164"/>
      <c r="R952" s="164"/>
    </row>
    <row r="953" spans="3:18">
      <c r="C953" s="164">
        <v>2</v>
      </c>
      <c r="D953" s="164">
        <v>2</v>
      </c>
      <c r="E953" s="164"/>
      <c r="F953" s="164">
        <v>7</v>
      </c>
      <c r="G953" s="164">
        <v>2</v>
      </c>
      <c r="H953" s="164">
        <v>10</v>
      </c>
      <c r="I953" s="164">
        <v>6</v>
      </c>
      <c r="J953" s="164">
        <v>7</v>
      </c>
      <c r="K953" s="164"/>
      <c r="L953" s="164"/>
      <c r="M953" s="165">
        <f t="shared" si="40"/>
        <v>2</v>
      </c>
      <c r="N953" s="164">
        <f t="shared" si="41"/>
        <v>2</v>
      </c>
      <c r="O953" s="164">
        <f t="shared" si="42"/>
        <v>5</v>
      </c>
      <c r="P953" s="164"/>
      <c r="Q953" s="164"/>
      <c r="R953" s="164"/>
    </row>
    <row r="954" spans="3:18">
      <c r="C954" s="164">
        <v>2</v>
      </c>
      <c r="D954" s="164">
        <v>2</v>
      </c>
      <c r="E954" s="164"/>
      <c r="F954" s="164">
        <v>7</v>
      </c>
      <c r="G954" s="164">
        <v>2</v>
      </c>
      <c r="H954" s="164">
        <v>10</v>
      </c>
      <c r="I954" s="164">
        <v>6</v>
      </c>
      <c r="J954" s="164">
        <v>10</v>
      </c>
      <c r="K954" s="164"/>
      <c r="L954" s="164"/>
      <c r="M954" s="165">
        <f t="shared" si="40"/>
        <v>2</v>
      </c>
      <c r="N954" s="164">
        <f t="shared" si="41"/>
        <v>2</v>
      </c>
      <c r="O954" s="164">
        <f t="shared" si="42"/>
        <v>6</v>
      </c>
      <c r="P954" s="164"/>
      <c r="Q954" s="164"/>
      <c r="R954" s="164"/>
    </row>
    <row r="955" spans="3:18">
      <c r="C955" s="164">
        <v>2</v>
      </c>
      <c r="D955" s="164">
        <v>2</v>
      </c>
      <c r="E955" s="164"/>
      <c r="F955" s="164">
        <v>7</v>
      </c>
      <c r="G955" s="164">
        <v>2</v>
      </c>
      <c r="H955" s="164">
        <v>10</v>
      </c>
      <c r="I955" s="164">
        <v>8</v>
      </c>
      <c r="J955" s="164">
        <v>7</v>
      </c>
      <c r="K955" s="164"/>
      <c r="L955" s="164"/>
      <c r="M955" s="165">
        <f t="shared" si="40"/>
        <v>2</v>
      </c>
      <c r="N955" s="164">
        <f t="shared" si="41"/>
        <v>2</v>
      </c>
      <c r="O955" s="164">
        <f t="shared" si="42"/>
        <v>5</v>
      </c>
      <c r="P955" s="164"/>
      <c r="Q955" s="164"/>
      <c r="R955" s="164"/>
    </row>
    <row r="956" spans="3:18">
      <c r="C956" s="164">
        <v>2</v>
      </c>
      <c r="D956" s="164">
        <v>2</v>
      </c>
      <c r="E956" s="164"/>
      <c r="F956" s="164">
        <v>7</v>
      </c>
      <c r="G956" s="164">
        <v>2</v>
      </c>
      <c r="H956" s="164">
        <v>10</v>
      </c>
      <c r="I956" s="164">
        <v>8</v>
      </c>
      <c r="J956" s="164">
        <v>10</v>
      </c>
      <c r="K956" s="164"/>
      <c r="L956" s="164"/>
      <c r="M956" s="165">
        <f t="shared" si="40"/>
        <v>2</v>
      </c>
      <c r="N956" s="164">
        <f t="shared" si="41"/>
        <v>2</v>
      </c>
      <c r="O956" s="164">
        <f t="shared" si="42"/>
        <v>6</v>
      </c>
      <c r="P956" s="164"/>
      <c r="Q956" s="164"/>
      <c r="R956" s="164"/>
    </row>
    <row r="957" spans="3:18">
      <c r="C957" s="164">
        <v>2</v>
      </c>
      <c r="D957" s="164">
        <v>2</v>
      </c>
      <c r="E957" s="164"/>
      <c r="F957" s="164">
        <v>7</v>
      </c>
      <c r="G957" s="164">
        <v>2</v>
      </c>
      <c r="H957" s="164">
        <v>10</v>
      </c>
      <c r="I957" s="164">
        <v>10</v>
      </c>
      <c r="J957" s="164">
        <v>7</v>
      </c>
      <c r="K957" s="164"/>
      <c r="L957" s="164"/>
      <c r="M957" s="165">
        <f t="shared" si="40"/>
        <v>2</v>
      </c>
      <c r="N957" s="164">
        <f t="shared" si="41"/>
        <v>2</v>
      </c>
      <c r="O957" s="164">
        <f t="shared" si="42"/>
        <v>6</v>
      </c>
      <c r="P957" s="164"/>
      <c r="Q957" s="164"/>
      <c r="R957" s="164"/>
    </row>
    <row r="958" spans="3:18">
      <c r="C958" s="164">
        <v>2</v>
      </c>
      <c r="D958" s="164">
        <v>2</v>
      </c>
      <c r="E958" s="164"/>
      <c r="F958" s="164">
        <v>7</v>
      </c>
      <c r="G958" s="164">
        <v>2</v>
      </c>
      <c r="H958" s="164">
        <v>10</v>
      </c>
      <c r="I958" s="164">
        <v>10</v>
      </c>
      <c r="J958" s="164">
        <v>10</v>
      </c>
      <c r="K958" s="164"/>
      <c r="L958" s="164"/>
      <c r="M958" s="165">
        <f t="shared" si="40"/>
        <v>2</v>
      </c>
      <c r="N958" s="164">
        <f t="shared" si="41"/>
        <v>2</v>
      </c>
      <c r="O958" s="164">
        <f t="shared" si="42"/>
        <v>6</v>
      </c>
      <c r="P958" s="164"/>
      <c r="Q958" s="164"/>
      <c r="R958" s="164"/>
    </row>
    <row r="959" spans="3:18">
      <c r="C959" s="164">
        <v>2</v>
      </c>
      <c r="D959" s="164">
        <v>2</v>
      </c>
      <c r="E959" s="164"/>
      <c r="F959" s="164">
        <v>5</v>
      </c>
      <c r="G959" s="164">
        <v>2</v>
      </c>
      <c r="H959" s="164">
        <v>5</v>
      </c>
      <c r="I959" s="164">
        <v>4</v>
      </c>
      <c r="J959" s="164">
        <v>7</v>
      </c>
      <c r="K959" s="164"/>
      <c r="L959" s="164"/>
      <c r="M959" s="165">
        <f t="shared" si="40"/>
        <v>2</v>
      </c>
      <c r="N959" s="164">
        <f t="shared" si="41"/>
        <v>2</v>
      </c>
      <c r="O959" s="164">
        <f t="shared" si="42"/>
        <v>4</v>
      </c>
      <c r="P959" s="164"/>
      <c r="Q959" s="164"/>
      <c r="R959" s="164"/>
    </row>
    <row r="960" spans="3:18">
      <c r="C960" s="164">
        <v>2</v>
      </c>
      <c r="D960" s="164">
        <v>2</v>
      </c>
      <c r="E960" s="164"/>
      <c r="F960" s="164">
        <v>5</v>
      </c>
      <c r="G960" s="164">
        <v>2</v>
      </c>
      <c r="H960" s="164">
        <v>5</v>
      </c>
      <c r="I960" s="164">
        <v>4</v>
      </c>
      <c r="J960" s="164">
        <v>10</v>
      </c>
      <c r="K960" s="164"/>
      <c r="L960" s="164"/>
      <c r="M960" s="165">
        <f t="shared" si="40"/>
        <v>2</v>
      </c>
      <c r="N960" s="164">
        <f t="shared" si="41"/>
        <v>2</v>
      </c>
      <c r="O960" s="164">
        <f t="shared" si="42"/>
        <v>4</v>
      </c>
      <c r="P960" s="164"/>
      <c r="Q960" s="164"/>
      <c r="R960" s="164"/>
    </row>
    <row r="961" spans="3:18">
      <c r="C961" s="164">
        <v>2</v>
      </c>
      <c r="D961" s="164">
        <v>2</v>
      </c>
      <c r="E961" s="164"/>
      <c r="F961" s="164">
        <v>5</v>
      </c>
      <c r="G961" s="164">
        <v>2</v>
      </c>
      <c r="H961" s="164">
        <v>5</v>
      </c>
      <c r="I961" s="164">
        <v>6</v>
      </c>
      <c r="J961" s="164">
        <v>7</v>
      </c>
      <c r="K961" s="164"/>
      <c r="L961" s="164"/>
      <c r="M961" s="165">
        <f t="shared" si="40"/>
        <v>2</v>
      </c>
      <c r="N961" s="164">
        <f t="shared" si="41"/>
        <v>2</v>
      </c>
      <c r="O961" s="164">
        <f t="shared" si="42"/>
        <v>4</v>
      </c>
      <c r="P961" s="164"/>
      <c r="Q961" s="164"/>
      <c r="R961" s="164"/>
    </row>
    <row r="962" spans="3:18">
      <c r="C962" s="164">
        <v>2</v>
      </c>
      <c r="D962" s="164">
        <v>2</v>
      </c>
      <c r="E962" s="164"/>
      <c r="F962" s="164">
        <v>5</v>
      </c>
      <c r="G962" s="164">
        <v>2</v>
      </c>
      <c r="H962" s="164">
        <v>5</v>
      </c>
      <c r="I962" s="164">
        <v>6</v>
      </c>
      <c r="J962" s="164">
        <v>10</v>
      </c>
      <c r="K962" s="164"/>
      <c r="L962" s="164"/>
      <c r="M962" s="165">
        <f t="shared" si="40"/>
        <v>2</v>
      </c>
      <c r="N962" s="164">
        <f t="shared" si="41"/>
        <v>2</v>
      </c>
      <c r="O962" s="164">
        <f t="shared" si="42"/>
        <v>5</v>
      </c>
      <c r="P962" s="164"/>
      <c r="Q962" s="164"/>
      <c r="R962" s="164"/>
    </row>
    <row r="963" spans="3:18">
      <c r="C963" s="164">
        <v>2</v>
      </c>
      <c r="D963" s="164">
        <v>2</v>
      </c>
      <c r="E963" s="164"/>
      <c r="F963" s="164">
        <v>5</v>
      </c>
      <c r="G963" s="164">
        <v>2</v>
      </c>
      <c r="H963" s="164">
        <v>5</v>
      </c>
      <c r="I963" s="164">
        <v>8</v>
      </c>
      <c r="J963" s="164">
        <v>7</v>
      </c>
      <c r="K963" s="164"/>
      <c r="L963" s="164"/>
      <c r="M963" s="165">
        <f t="shared" si="40"/>
        <v>2</v>
      </c>
      <c r="N963" s="164">
        <f t="shared" si="41"/>
        <v>2</v>
      </c>
      <c r="O963" s="164">
        <f t="shared" si="42"/>
        <v>4</v>
      </c>
      <c r="P963" s="164"/>
      <c r="Q963" s="164"/>
      <c r="R963" s="164"/>
    </row>
    <row r="964" spans="3:18">
      <c r="C964" s="164">
        <v>2</v>
      </c>
      <c r="D964" s="164">
        <v>2</v>
      </c>
      <c r="E964" s="164"/>
      <c r="F964" s="164">
        <v>5</v>
      </c>
      <c r="G964" s="164">
        <v>2</v>
      </c>
      <c r="H964" s="164">
        <v>5</v>
      </c>
      <c r="I964" s="164">
        <v>8</v>
      </c>
      <c r="J964" s="164">
        <v>10</v>
      </c>
      <c r="K964" s="164"/>
      <c r="L964" s="164"/>
      <c r="M964" s="165">
        <f t="shared" si="40"/>
        <v>2</v>
      </c>
      <c r="N964" s="164">
        <f t="shared" si="41"/>
        <v>2</v>
      </c>
      <c r="O964" s="164">
        <f t="shared" si="42"/>
        <v>5</v>
      </c>
      <c r="P964" s="164"/>
      <c r="Q964" s="164"/>
      <c r="R964" s="164"/>
    </row>
    <row r="965" spans="3:18">
      <c r="C965" s="164">
        <v>2</v>
      </c>
      <c r="D965" s="164">
        <v>2</v>
      </c>
      <c r="E965" s="164"/>
      <c r="F965" s="164">
        <v>5</v>
      </c>
      <c r="G965" s="164">
        <v>2</v>
      </c>
      <c r="H965" s="164">
        <v>5</v>
      </c>
      <c r="I965" s="164">
        <v>10</v>
      </c>
      <c r="J965" s="164">
        <v>7</v>
      </c>
      <c r="K965" s="164"/>
      <c r="L965" s="164"/>
      <c r="M965" s="165">
        <f t="shared" si="40"/>
        <v>2</v>
      </c>
      <c r="N965" s="164">
        <f t="shared" si="41"/>
        <v>2</v>
      </c>
      <c r="O965" s="164">
        <f t="shared" si="42"/>
        <v>5</v>
      </c>
      <c r="P965" s="164"/>
      <c r="Q965" s="164"/>
      <c r="R965" s="164"/>
    </row>
    <row r="966" spans="3:18">
      <c r="C966" s="164">
        <v>2</v>
      </c>
      <c r="D966" s="164">
        <v>2</v>
      </c>
      <c r="E966" s="164"/>
      <c r="F966" s="164">
        <v>5</v>
      </c>
      <c r="G966" s="164">
        <v>2</v>
      </c>
      <c r="H966" s="164">
        <v>5</v>
      </c>
      <c r="I966" s="164">
        <v>10</v>
      </c>
      <c r="J966" s="164">
        <v>10</v>
      </c>
      <c r="K966" s="164"/>
      <c r="L966" s="164"/>
      <c r="M966" s="165">
        <f t="shared" si="40"/>
        <v>2</v>
      </c>
      <c r="N966" s="164">
        <f t="shared" si="41"/>
        <v>2</v>
      </c>
      <c r="O966" s="164">
        <f t="shared" si="42"/>
        <v>5</v>
      </c>
      <c r="P966" s="164"/>
      <c r="Q966" s="164"/>
      <c r="R966" s="164"/>
    </row>
    <row r="967" spans="3:18">
      <c r="C967" s="164">
        <v>2</v>
      </c>
      <c r="D967" s="164">
        <v>2</v>
      </c>
      <c r="E967" s="164"/>
      <c r="F967" s="164">
        <v>7</v>
      </c>
      <c r="G967" s="164">
        <v>2</v>
      </c>
      <c r="H967" s="164">
        <v>10</v>
      </c>
      <c r="I967" s="164">
        <v>4</v>
      </c>
      <c r="J967" s="164">
        <v>7</v>
      </c>
      <c r="K967" s="164"/>
      <c r="L967" s="164"/>
      <c r="M967" s="165">
        <f t="shared" si="40"/>
        <v>2</v>
      </c>
      <c r="N967" s="164">
        <f t="shared" si="41"/>
        <v>2</v>
      </c>
      <c r="O967" s="164">
        <f t="shared" si="42"/>
        <v>5</v>
      </c>
      <c r="P967" s="164"/>
      <c r="Q967" s="164"/>
      <c r="R967" s="164"/>
    </row>
    <row r="968" spans="3:18">
      <c r="C968" s="164">
        <v>2</v>
      </c>
      <c r="D968" s="164">
        <v>2</v>
      </c>
      <c r="E968" s="164"/>
      <c r="F968" s="164">
        <v>7</v>
      </c>
      <c r="G968" s="164">
        <v>2</v>
      </c>
      <c r="H968" s="164">
        <v>10</v>
      </c>
      <c r="I968" s="164">
        <v>4</v>
      </c>
      <c r="J968" s="164">
        <v>10</v>
      </c>
      <c r="K968" s="164"/>
      <c r="L968" s="164"/>
      <c r="M968" s="165">
        <f t="shared" si="40"/>
        <v>2</v>
      </c>
      <c r="N968" s="164">
        <f t="shared" si="41"/>
        <v>2</v>
      </c>
      <c r="O968" s="164">
        <f t="shared" si="42"/>
        <v>5</v>
      </c>
      <c r="P968" s="164"/>
      <c r="Q968" s="164"/>
      <c r="R968" s="164"/>
    </row>
    <row r="969" spans="3:18">
      <c r="C969" s="164">
        <v>2</v>
      </c>
      <c r="D969" s="164">
        <v>2</v>
      </c>
      <c r="E969" s="164"/>
      <c r="F969" s="164">
        <v>7</v>
      </c>
      <c r="G969" s="164">
        <v>2</v>
      </c>
      <c r="H969" s="164">
        <v>10</v>
      </c>
      <c r="I969" s="164">
        <v>6</v>
      </c>
      <c r="J969" s="164">
        <v>7</v>
      </c>
      <c r="K969" s="164"/>
      <c r="L969" s="164"/>
      <c r="M969" s="165">
        <f t="shared" si="40"/>
        <v>2</v>
      </c>
      <c r="N969" s="164">
        <f t="shared" si="41"/>
        <v>2</v>
      </c>
      <c r="O969" s="164">
        <f t="shared" si="42"/>
        <v>5</v>
      </c>
      <c r="P969" s="164"/>
      <c r="Q969" s="164"/>
      <c r="R969" s="164"/>
    </row>
    <row r="970" spans="3:18">
      <c r="C970" s="164">
        <v>2</v>
      </c>
      <c r="D970" s="164">
        <v>2</v>
      </c>
      <c r="E970" s="164"/>
      <c r="F970" s="164">
        <v>7</v>
      </c>
      <c r="G970" s="164">
        <v>2</v>
      </c>
      <c r="H970" s="164">
        <v>10</v>
      </c>
      <c r="I970" s="164">
        <v>6</v>
      </c>
      <c r="J970" s="164">
        <v>10</v>
      </c>
      <c r="K970" s="164"/>
      <c r="L970" s="164"/>
      <c r="M970" s="165">
        <f t="shared" si="40"/>
        <v>2</v>
      </c>
      <c r="N970" s="164">
        <f t="shared" si="41"/>
        <v>2</v>
      </c>
      <c r="O970" s="164">
        <f t="shared" si="42"/>
        <v>6</v>
      </c>
      <c r="P970" s="164"/>
      <c r="Q970" s="164"/>
      <c r="R970" s="164"/>
    </row>
    <row r="971" spans="3:18">
      <c r="C971" s="164">
        <v>2</v>
      </c>
      <c r="D971" s="164">
        <v>2</v>
      </c>
      <c r="E971" s="164"/>
      <c r="F971" s="164">
        <v>7</v>
      </c>
      <c r="G971" s="164">
        <v>2</v>
      </c>
      <c r="H971" s="164">
        <v>10</v>
      </c>
      <c r="I971" s="164">
        <v>8</v>
      </c>
      <c r="J971" s="164">
        <v>7</v>
      </c>
      <c r="K971" s="164"/>
      <c r="L971" s="164"/>
      <c r="M971" s="165">
        <f t="shared" si="40"/>
        <v>2</v>
      </c>
      <c r="N971" s="164">
        <f t="shared" si="41"/>
        <v>2</v>
      </c>
      <c r="O971" s="164">
        <f t="shared" si="42"/>
        <v>5</v>
      </c>
      <c r="P971" s="164"/>
      <c r="Q971" s="164"/>
      <c r="R971" s="164"/>
    </row>
    <row r="972" spans="3:18">
      <c r="C972" s="164">
        <v>2</v>
      </c>
      <c r="D972" s="164">
        <v>2</v>
      </c>
      <c r="E972" s="164"/>
      <c r="F972" s="164">
        <v>7</v>
      </c>
      <c r="G972" s="164">
        <v>2</v>
      </c>
      <c r="H972" s="164">
        <v>10</v>
      </c>
      <c r="I972" s="164">
        <v>8</v>
      </c>
      <c r="J972" s="164">
        <v>10</v>
      </c>
      <c r="K972" s="164"/>
      <c r="L972" s="164"/>
      <c r="M972" s="165">
        <f t="shared" si="40"/>
        <v>2</v>
      </c>
      <c r="N972" s="164">
        <f t="shared" si="41"/>
        <v>2</v>
      </c>
      <c r="O972" s="164">
        <f t="shared" si="42"/>
        <v>6</v>
      </c>
      <c r="P972" s="164"/>
      <c r="Q972" s="164"/>
      <c r="R972" s="164"/>
    </row>
    <row r="973" spans="3:18">
      <c r="C973" s="164">
        <v>2</v>
      </c>
      <c r="D973" s="164">
        <v>2</v>
      </c>
      <c r="E973" s="164"/>
      <c r="F973" s="164">
        <v>7</v>
      </c>
      <c r="G973" s="164">
        <v>2</v>
      </c>
      <c r="H973" s="164">
        <v>10</v>
      </c>
      <c r="I973" s="164">
        <v>10</v>
      </c>
      <c r="J973" s="164">
        <v>7</v>
      </c>
      <c r="K973" s="164"/>
      <c r="L973" s="164"/>
      <c r="M973" s="165">
        <f t="shared" si="40"/>
        <v>2</v>
      </c>
      <c r="N973" s="164">
        <f t="shared" si="41"/>
        <v>2</v>
      </c>
      <c r="O973" s="164">
        <f t="shared" si="42"/>
        <v>6</v>
      </c>
      <c r="P973" s="164"/>
      <c r="Q973" s="164"/>
      <c r="R973" s="164"/>
    </row>
    <row r="974" spans="3:18">
      <c r="C974" s="164">
        <v>2</v>
      </c>
      <c r="D974" s="164">
        <v>2</v>
      </c>
      <c r="E974" s="164"/>
      <c r="F974" s="164">
        <v>7</v>
      </c>
      <c r="G974" s="164">
        <v>2</v>
      </c>
      <c r="H974" s="164">
        <v>10</v>
      </c>
      <c r="I974" s="164">
        <v>10</v>
      </c>
      <c r="J974" s="164">
        <v>10</v>
      </c>
      <c r="K974" s="164"/>
      <c r="L974" s="164"/>
      <c r="M974" s="165">
        <f t="shared" si="40"/>
        <v>2</v>
      </c>
      <c r="N974" s="164">
        <f t="shared" si="41"/>
        <v>2</v>
      </c>
      <c r="O974" s="164">
        <f t="shared" si="42"/>
        <v>6</v>
      </c>
      <c r="P974" s="164"/>
      <c r="Q974" s="164"/>
      <c r="R974" s="164"/>
    </row>
    <row r="975" spans="3:18">
      <c r="C975" s="164">
        <v>2</v>
      </c>
      <c r="D975" s="164">
        <v>2</v>
      </c>
      <c r="E975" s="164"/>
      <c r="F975" s="164">
        <v>10</v>
      </c>
      <c r="G975" s="164">
        <v>2</v>
      </c>
      <c r="H975" s="164">
        <v>7</v>
      </c>
      <c r="I975" s="164">
        <v>4</v>
      </c>
      <c r="J975" s="164">
        <v>7</v>
      </c>
      <c r="K975" s="164"/>
      <c r="L975" s="164"/>
      <c r="M975" s="165">
        <f t="shared" si="40"/>
        <v>2</v>
      </c>
      <c r="N975" s="164">
        <f t="shared" si="41"/>
        <v>2</v>
      </c>
      <c r="O975" s="164">
        <f t="shared" si="42"/>
        <v>5</v>
      </c>
      <c r="P975" s="164"/>
      <c r="Q975" s="164"/>
      <c r="R975" s="164"/>
    </row>
    <row r="976" spans="3:18">
      <c r="C976" s="164">
        <v>2</v>
      </c>
      <c r="D976" s="164">
        <v>2</v>
      </c>
      <c r="E976" s="164"/>
      <c r="F976" s="164">
        <v>10</v>
      </c>
      <c r="G976" s="164">
        <v>2</v>
      </c>
      <c r="H976" s="164">
        <v>7</v>
      </c>
      <c r="I976" s="164">
        <v>4</v>
      </c>
      <c r="J976" s="164">
        <v>10</v>
      </c>
      <c r="K976" s="164"/>
      <c r="L976" s="164"/>
      <c r="M976" s="165">
        <f t="shared" si="40"/>
        <v>2</v>
      </c>
      <c r="N976" s="164">
        <f t="shared" si="41"/>
        <v>2</v>
      </c>
      <c r="O976" s="164">
        <f t="shared" si="42"/>
        <v>5</v>
      </c>
      <c r="P976" s="164"/>
      <c r="Q976" s="164"/>
      <c r="R976" s="164"/>
    </row>
    <row r="977" spans="3:18">
      <c r="C977" s="164">
        <v>2</v>
      </c>
      <c r="D977" s="164">
        <v>2</v>
      </c>
      <c r="E977" s="164"/>
      <c r="F977" s="164">
        <v>10</v>
      </c>
      <c r="G977" s="164">
        <v>2</v>
      </c>
      <c r="H977" s="164">
        <v>7</v>
      </c>
      <c r="I977" s="164">
        <v>6</v>
      </c>
      <c r="J977" s="164">
        <v>7</v>
      </c>
      <c r="K977" s="164"/>
      <c r="L977" s="164"/>
      <c r="M977" s="165">
        <f t="shared" si="40"/>
        <v>2</v>
      </c>
      <c r="N977" s="164">
        <f t="shared" si="41"/>
        <v>2</v>
      </c>
      <c r="O977" s="164">
        <f t="shared" si="42"/>
        <v>5</v>
      </c>
      <c r="P977" s="164"/>
      <c r="Q977" s="164"/>
      <c r="R977" s="164"/>
    </row>
    <row r="978" spans="3:18">
      <c r="C978" s="164">
        <v>2</v>
      </c>
      <c r="D978" s="164">
        <v>2</v>
      </c>
      <c r="E978" s="164"/>
      <c r="F978" s="164">
        <v>10</v>
      </c>
      <c r="G978" s="164">
        <v>2</v>
      </c>
      <c r="H978" s="164">
        <v>7</v>
      </c>
      <c r="I978" s="164">
        <v>6</v>
      </c>
      <c r="J978" s="164">
        <v>10</v>
      </c>
      <c r="K978" s="164"/>
      <c r="L978" s="164"/>
      <c r="M978" s="165">
        <f t="shared" si="40"/>
        <v>2</v>
      </c>
      <c r="N978" s="164">
        <f t="shared" si="41"/>
        <v>2</v>
      </c>
      <c r="O978" s="164">
        <f t="shared" si="42"/>
        <v>6</v>
      </c>
      <c r="P978" s="164"/>
      <c r="Q978" s="164"/>
      <c r="R978" s="164"/>
    </row>
    <row r="979" spans="3:18">
      <c r="C979" s="164">
        <v>2</v>
      </c>
      <c r="D979" s="164">
        <v>2</v>
      </c>
      <c r="E979" s="164"/>
      <c r="F979" s="164">
        <v>10</v>
      </c>
      <c r="G979" s="164">
        <v>2</v>
      </c>
      <c r="H979" s="164">
        <v>7</v>
      </c>
      <c r="I979" s="164">
        <v>8</v>
      </c>
      <c r="J979" s="164">
        <v>7</v>
      </c>
      <c r="K979" s="164"/>
      <c r="L979" s="164"/>
      <c r="M979" s="165">
        <f t="shared" si="40"/>
        <v>2</v>
      </c>
      <c r="N979" s="164">
        <f t="shared" si="41"/>
        <v>2</v>
      </c>
      <c r="O979" s="164">
        <f t="shared" si="42"/>
        <v>5</v>
      </c>
      <c r="P979" s="164"/>
      <c r="Q979" s="164"/>
      <c r="R979" s="164"/>
    </row>
    <row r="980" spans="3:18">
      <c r="C980" s="164">
        <v>2</v>
      </c>
      <c r="D980" s="164">
        <v>2</v>
      </c>
      <c r="E980" s="164"/>
      <c r="F980" s="164">
        <v>10</v>
      </c>
      <c r="G980" s="164">
        <v>2</v>
      </c>
      <c r="H980" s="164">
        <v>7</v>
      </c>
      <c r="I980" s="164">
        <v>8</v>
      </c>
      <c r="J980" s="164">
        <v>10</v>
      </c>
      <c r="K980" s="164"/>
      <c r="L980" s="164"/>
      <c r="M980" s="165">
        <f t="shared" si="40"/>
        <v>2</v>
      </c>
      <c r="N980" s="164">
        <f t="shared" si="41"/>
        <v>2</v>
      </c>
      <c r="O980" s="164">
        <f t="shared" si="42"/>
        <v>6</v>
      </c>
      <c r="P980" s="164"/>
      <c r="Q980" s="164"/>
      <c r="R980" s="164"/>
    </row>
    <row r="981" spans="3:18">
      <c r="C981" s="164">
        <v>2</v>
      </c>
      <c r="D981" s="164">
        <v>2</v>
      </c>
      <c r="E981" s="164"/>
      <c r="F981" s="164">
        <v>10</v>
      </c>
      <c r="G981" s="164">
        <v>2</v>
      </c>
      <c r="H981" s="164">
        <v>7</v>
      </c>
      <c r="I981" s="164">
        <v>10</v>
      </c>
      <c r="J981" s="164">
        <v>7</v>
      </c>
      <c r="K981" s="164"/>
      <c r="L981" s="164"/>
      <c r="M981" s="165">
        <f t="shared" si="40"/>
        <v>2</v>
      </c>
      <c r="N981" s="164">
        <f t="shared" si="41"/>
        <v>2</v>
      </c>
      <c r="O981" s="164">
        <f t="shared" si="42"/>
        <v>6</v>
      </c>
      <c r="P981" s="164"/>
      <c r="Q981" s="164"/>
      <c r="R981" s="164"/>
    </row>
    <row r="982" spans="3:18">
      <c r="C982" s="164">
        <v>2</v>
      </c>
      <c r="D982" s="164">
        <v>2</v>
      </c>
      <c r="E982" s="164"/>
      <c r="F982" s="164">
        <v>10</v>
      </c>
      <c r="G982" s="164">
        <v>2</v>
      </c>
      <c r="H982" s="164">
        <v>7</v>
      </c>
      <c r="I982" s="164">
        <v>10</v>
      </c>
      <c r="J982" s="164">
        <v>10</v>
      </c>
      <c r="K982" s="164"/>
      <c r="L982" s="164"/>
      <c r="M982" s="165">
        <f t="shared" si="40"/>
        <v>2</v>
      </c>
      <c r="N982" s="164">
        <f t="shared" si="41"/>
        <v>2</v>
      </c>
      <c r="O982" s="164">
        <f t="shared" si="42"/>
        <v>6</v>
      </c>
      <c r="P982" s="164"/>
      <c r="Q982" s="164"/>
      <c r="R982" s="164"/>
    </row>
    <row r="983" spans="3:18">
      <c r="C983" s="164">
        <v>2</v>
      </c>
      <c r="D983" s="164">
        <v>2</v>
      </c>
      <c r="E983" s="164"/>
      <c r="F983" s="164">
        <v>10</v>
      </c>
      <c r="G983" s="164">
        <v>2</v>
      </c>
      <c r="H983" s="164">
        <v>10</v>
      </c>
      <c r="I983" s="164">
        <v>4</v>
      </c>
      <c r="J983" s="164">
        <v>7</v>
      </c>
      <c r="K983" s="164"/>
      <c r="L983" s="164"/>
      <c r="M983" s="165">
        <f t="shared" si="40"/>
        <v>2</v>
      </c>
      <c r="N983" s="164">
        <f t="shared" si="41"/>
        <v>2</v>
      </c>
      <c r="O983" s="164">
        <f t="shared" si="42"/>
        <v>5</v>
      </c>
      <c r="P983" s="164"/>
      <c r="Q983" s="164"/>
      <c r="R983" s="164"/>
    </row>
    <row r="984" spans="3:18">
      <c r="C984" s="164">
        <v>2</v>
      </c>
      <c r="D984" s="164">
        <v>2</v>
      </c>
      <c r="E984" s="164"/>
      <c r="F984" s="164">
        <v>10</v>
      </c>
      <c r="G984" s="164">
        <v>2</v>
      </c>
      <c r="H984" s="164">
        <v>10</v>
      </c>
      <c r="I984" s="164">
        <v>4</v>
      </c>
      <c r="J984" s="164">
        <v>10</v>
      </c>
      <c r="K984" s="164"/>
      <c r="L984" s="164"/>
      <c r="M984" s="165">
        <f t="shared" si="40"/>
        <v>2</v>
      </c>
      <c r="N984" s="164">
        <f t="shared" si="41"/>
        <v>2</v>
      </c>
      <c r="O984" s="164">
        <f t="shared" si="42"/>
        <v>6</v>
      </c>
      <c r="P984" s="164"/>
      <c r="Q984" s="164"/>
      <c r="R984" s="164"/>
    </row>
    <row r="985" spans="3:18">
      <c r="C985" s="164">
        <v>2</v>
      </c>
      <c r="D985" s="164">
        <v>2</v>
      </c>
      <c r="E985" s="164"/>
      <c r="F985" s="164">
        <v>10</v>
      </c>
      <c r="G985" s="164">
        <v>2</v>
      </c>
      <c r="H985" s="164">
        <v>10</v>
      </c>
      <c r="I985" s="164">
        <v>6</v>
      </c>
      <c r="J985" s="164">
        <v>7</v>
      </c>
      <c r="K985" s="164"/>
      <c r="L985" s="164"/>
      <c r="M985" s="165">
        <f t="shared" si="40"/>
        <v>2</v>
      </c>
      <c r="N985" s="164">
        <f t="shared" si="41"/>
        <v>2</v>
      </c>
      <c r="O985" s="164">
        <f t="shared" si="42"/>
        <v>6</v>
      </c>
      <c r="P985" s="164"/>
      <c r="Q985" s="164"/>
      <c r="R985" s="164"/>
    </row>
    <row r="986" spans="3:18">
      <c r="C986" s="164">
        <v>2</v>
      </c>
      <c r="D986" s="164">
        <v>2</v>
      </c>
      <c r="E986" s="164"/>
      <c r="F986" s="164">
        <v>10</v>
      </c>
      <c r="G986" s="164">
        <v>2</v>
      </c>
      <c r="H986" s="164">
        <v>10</v>
      </c>
      <c r="I986" s="164">
        <v>6</v>
      </c>
      <c r="J986" s="164">
        <v>10</v>
      </c>
      <c r="K986" s="164"/>
      <c r="L986" s="164"/>
      <c r="M986" s="165">
        <f t="shared" si="40"/>
        <v>2</v>
      </c>
      <c r="N986" s="164">
        <f t="shared" si="41"/>
        <v>2</v>
      </c>
      <c r="O986" s="164">
        <f t="shared" si="42"/>
        <v>6</v>
      </c>
      <c r="P986" s="164"/>
      <c r="Q986" s="164"/>
      <c r="R986" s="164"/>
    </row>
    <row r="987" spans="3:18">
      <c r="C987" s="164">
        <v>2</v>
      </c>
      <c r="D987" s="164">
        <v>2</v>
      </c>
      <c r="E987" s="164"/>
      <c r="F987" s="164">
        <v>10</v>
      </c>
      <c r="G987" s="164">
        <v>2</v>
      </c>
      <c r="H987" s="164">
        <v>10</v>
      </c>
      <c r="I987" s="164">
        <v>8</v>
      </c>
      <c r="J987" s="164">
        <v>7</v>
      </c>
      <c r="K987" s="164"/>
      <c r="L987" s="164"/>
      <c r="M987" s="165">
        <f t="shared" si="40"/>
        <v>2</v>
      </c>
      <c r="N987" s="164">
        <f t="shared" si="41"/>
        <v>2</v>
      </c>
      <c r="O987" s="164">
        <f t="shared" si="42"/>
        <v>6</v>
      </c>
      <c r="P987" s="164"/>
      <c r="Q987" s="164"/>
      <c r="R987" s="164"/>
    </row>
    <row r="988" spans="3:18">
      <c r="C988" s="164">
        <v>2</v>
      </c>
      <c r="D988" s="164">
        <v>2</v>
      </c>
      <c r="E988" s="164"/>
      <c r="F988" s="164">
        <v>10</v>
      </c>
      <c r="G988" s="164">
        <v>2</v>
      </c>
      <c r="H988" s="164">
        <v>10</v>
      </c>
      <c r="I988" s="164">
        <v>8</v>
      </c>
      <c r="J988" s="164">
        <v>10</v>
      </c>
      <c r="K988" s="164"/>
      <c r="L988" s="164"/>
      <c r="M988" s="165">
        <f t="shared" si="40"/>
        <v>2</v>
      </c>
      <c r="N988" s="164">
        <f t="shared" si="41"/>
        <v>2</v>
      </c>
      <c r="O988" s="164">
        <f t="shared" si="42"/>
        <v>6</v>
      </c>
      <c r="P988" s="164"/>
      <c r="Q988" s="164"/>
      <c r="R988" s="164"/>
    </row>
    <row r="989" spans="3:18">
      <c r="C989" s="164">
        <v>2</v>
      </c>
      <c r="D989" s="164">
        <v>2</v>
      </c>
      <c r="E989" s="164"/>
      <c r="F989" s="164">
        <v>10</v>
      </c>
      <c r="G989" s="164">
        <v>2</v>
      </c>
      <c r="H989" s="164">
        <v>10</v>
      </c>
      <c r="I989" s="164">
        <v>10</v>
      </c>
      <c r="J989" s="164">
        <v>7</v>
      </c>
      <c r="K989" s="164"/>
      <c r="L989" s="164"/>
      <c r="M989" s="165">
        <f t="shared" si="40"/>
        <v>2</v>
      </c>
      <c r="N989" s="164">
        <f t="shared" si="41"/>
        <v>2</v>
      </c>
      <c r="O989" s="164">
        <f t="shared" si="42"/>
        <v>6</v>
      </c>
      <c r="P989" s="164"/>
      <c r="Q989" s="164"/>
      <c r="R989" s="164"/>
    </row>
    <row r="990" spans="3:18">
      <c r="C990" s="164">
        <v>2</v>
      </c>
      <c r="D990" s="164">
        <v>4</v>
      </c>
      <c r="E990" s="164"/>
      <c r="F990" s="164">
        <v>10</v>
      </c>
      <c r="G990" s="164">
        <v>4</v>
      </c>
      <c r="H990" s="164">
        <v>10</v>
      </c>
      <c r="I990" s="164">
        <v>10</v>
      </c>
      <c r="J990" s="164">
        <v>10</v>
      </c>
      <c r="K990" s="164"/>
      <c r="L990" s="164"/>
      <c r="M990" s="165">
        <f t="shared" si="40"/>
        <v>2</v>
      </c>
      <c r="N990" s="164">
        <f t="shared" si="41"/>
        <v>3</v>
      </c>
      <c r="O990" s="164">
        <f t="shared" si="42"/>
        <v>7</v>
      </c>
      <c r="P990" s="164"/>
      <c r="Q990" s="164"/>
      <c r="R990" s="164"/>
    </row>
    <row r="991" spans="3:18">
      <c r="C991" s="164">
        <v>2</v>
      </c>
      <c r="D991" s="164">
        <v>4</v>
      </c>
      <c r="E991" s="164"/>
      <c r="F991" s="164">
        <v>10</v>
      </c>
      <c r="G991" s="164">
        <v>4</v>
      </c>
      <c r="H991" s="164">
        <v>7</v>
      </c>
      <c r="I991" s="164">
        <v>4</v>
      </c>
      <c r="J991" s="164">
        <v>7</v>
      </c>
      <c r="K991" s="164"/>
      <c r="L991" s="164"/>
      <c r="M991" s="165">
        <f t="shared" ref="M991:M1054" si="43">MIN(C991:L991)</f>
        <v>2</v>
      </c>
      <c r="N991" s="164">
        <f t="shared" si="41"/>
        <v>3</v>
      </c>
      <c r="O991" s="164">
        <f t="shared" si="42"/>
        <v>5</v>
      </c>
      <c r="P991" s="164"/>
      <c r="Q991" s="164"/>
      <c r="R991" s="164"/>
    </row>
    <row r="992" spans="3:18">
      <c r="C992" s="164">
        <v>2</v>
      </c>
      <c r="D992" s="164">
        <v>4</v>
      </c>
      <c r="E992" s="164"/>
      <c r="F992" s="164">
        <v>10</v>
      </c>
      <c r="G992" s="164">
        <v>4</v>
      </c>
      <c r="H992" s="164">
        <v>7</v>
      </c>
      <c r="I992" s="164">
        <v>4</v>
      </c>
      <c r="J992" s="164">
        <v>10</v>
      </c>
      <c r="K992" s="164"/>
      <c r="L992" s="164"/>
      <c r="M992" s="165">
        <f t="shared" si="43"/>
        <v>2</v>
      </c>
      <c r="N992" s="164">
        <f t="shared" ref="N992:N1055" si="44">IF(SMALL(C992:J992,2)&gt;M992,M992+1,M992)</f>
        <v>3</v>
      </c>
      <c r="O992" s="164">
        <f t="shared" ref="O992:O1055" si="45">ROUND(AVERAGE(C992:J992),0)</f>
        <v>6</v>
      </c>
      <c r="P992" s="164"/>
      <c r="Q992" s="164"/>
      <c r="R992" s="164"/>
    </row>
    <row r="993" spans="3:18">
      <c r="C993" s="164">
        <v>2</v>
      </c>
      <c r="D993" s="164">
        <v>4</v>
      </c>
      <c r="E993" s="164"/>
      <c r="F993" s="164">
        <v>10</v>
      </c>
      <c r="G993" s="164">
        <v>4</v>
      </c>
      <c r="H993" s="164">
        <v>7</v>
      </c>
      <c r="I993" s="164">
        <v>6</v>
      </c>
      <c r="J993" s="164">
        <v>7</v>
      </c>
      <c r="K993" s="164"/>
      <c r="L993" s="164"/>
      <c r="M993" s="165">
        <f t="shared" si="43"/>
        <v>2</v>
      </c>
      <c r="N993" s="164">
        <f t="shared" si="44"/>
        <v>3</v>
      </c>
      <c r="O993" s="164">
        <f t="shared" si="45"/>
        <v>6</v>
      </c>
      <c r="P993" s="164"/>
      <c r="Q993" s="164"/>
      <c r="R993" s="164"/>
    </row>
    <row r="994" spans="3:18">
      <c r="C994" s="164">
        <v>2</v>
      </c>
      <c r="D994" s="164">
        <v>4</v>
      </c>
      <c r="E994" s="164"/>
      <c r="F994" s="164">
        <v>10</v>
      </c>
      <c r="G994" s="164">
        <v>4</v>
      </c>
      <c r="H994" s="164">
        <v>7</v>
      </c>
      <c r="I994" s="164">
        <v>6</v>
      </c>
      <c r="J994" s="164">
        <v>10</v>
      </c>
      <c r="K994" s="164"/>
      <c r="L994" s="164"/>
      <c r="M994" s="165">
        <f t="shared" si="43"/>
        <v>2</v>
      </c>
      <c r="N994" s="164">
        <f t="shared" si="44"/>
        <v>3</v>
      </c>
      <c r="O994" s="164">
        <f t="shared" si="45"/>
        <v>6</v>
      </c>
      <c r="P994" s="164"/>
      <c r="Q994" s="164"/>
      <c r="R994" s="164"/>
    </row>
    <row r="995" spans="3:18">
      <c r="C995" s="164">
        <v>2</v>
      </c>
      <c r="D995" s="164">
        <v>4</v>
      </c>
      <c r="E995" s="164"/>
      <c r="F995" s="164">
        <v>10</v>
      </c>
      <c r="G995" s="164">
        <v>4</v>
      </c>
      <c r="H995" s="164">
        <v>7</v>
      </c>
      <c r="I995" s="164">
        <v>8</v>
      </c>
      <c r="J995" s="164">
        <v>7</v>
      </c>
      <c r="K995" s="164"/>
      <c r="L995" s="164"/>
      <c r="M995" s="165">
        <f t="shared" si="43"/>
        <v>2</v>
      </c>
      <c r="N995" s="164">
        <f t="shared" si="44"/>
        <v>3</v>
      </c>
      <c r="O995" s="164">
        <f t="shared" si="45"/>
        <v>6</v>
      </c>
      <c r="P995" s="164"/>
      <c r="Q995" s="164"/>
      <c r="R995" s="164"/>
    </row>
    <row r="996" spans="3:18">
      <c r="C996" s="164">
        <v>2</v>
      </c>
      <c r="D996" s="161">
        <v>4</v>
      </c>
      <c r="F996" s="164">
        <v>10</v>
      </c>
      <c r="G996" s="161">
        <v>4</v>
      </c>
      <c r="H996" s="164">
        <v>7</v>
      </c>
      <c r="I996" s="164">
        <v>8</v>
      </c>
      <c r="J996" s="164">
        <v>10</v>
      </c>
      <c r="K996" s="164"/>
      <c r="L996" s="164"/>
      <c r="M996" s="165">
        <f t="shared" si="43"/>
        <v>2</v>
      </c>
      <c r="N996" s="164">
        <f t="shared" si="44"/>
        <v>3</v>
      </c>
      <c r="O996" s="164">
        <f t="shared" si="45"/>
        <v>6</v>
      </c>
      <c r="P996" s="164"/>
      <c r="Q996" s="164"/>
      <c r="R996" s="164"/>
    </row>
    <row r="997" spans="3:18">
      <c r="C997" s="161">
        <v>2</v>
      </c>
      <c r="D997" s="161">
        <v>4</v>
      </c>
      <c r="F997" s="161">
        <v>10</v>
      </c>
      <c r="G997" s="161">
        <v>4</v>
      </c>
      <c r="H997" s="161">
        <v>7</v>
      </c>
      <c r="I997" s="161">
        <v>10</v>
      </c>
      <c r="J997" s="161">
        <v>7</v>
      </c>
      <c r="M997" s="165">
        <f t="shared" si="43"/>
        <v>2</v>
      </c>
      <c r="N997" s="164">
        <f t="shared" si="44"/>
        <v>3</v>
      </c>
      <c r="O997" s="164">
        <f t="shared" si="45"/>
        <v>6</v>
      </c>
    </row>
    <row r="998" spans="3:18">
      <c r="C998" s="161">
        <v>2</v>
      </c>
      <c r="D998" s="161">
        <v>4</v>
      </c>
      <c r="F998" s="161">
        <v>10</v>
      </c>
      <c r="G998" s="161">
        <v>4</v>
      </c>
      <c r="H998" s="161">
        <v>7</v>
      </c>
      <c r="I998" s="161">
        <v>10</v>
      </c>
      <c r="J998" s="161">
        <v>10</v>
      </c>
      <c r="M998" s="165">
        <f t="shared" si="43"/>
        <v>2</v>
      </c>
      <c r="N998" s="164">
        <f t="shared" si="44"/>
        <v>3</v>
      </c>
      <c r="O998" s="164">
        <f t="shared" si="45"/>
        <v>7</v>
      </c>
    </row>
    <row r="999" spans="3:18">
      <c r="C999" s="161">
        <v>2</v>
      </c>
      <c r="D999" s="161">
        <v>4</v>
      </c>
      <c r="F999" s="161">
        <v>10</v>
      </c>
      <c r="G999" s="161">
        <v>4</v>
      </c>
      <c r="H999" s="161">
        <v>10</v>
      </c>
      <c r="I999" s="161">
        <v>4</v>
      </c>
      <c r="J999" s="161">
        <v>7</v>
      </c>
      <c r="M999" s="165">
        <f t="shared" si="43"/>
        <v>2</v>
      </c>
      <c r="N999" s="164">
        <f t="shared" si="44"/>
        <v>3</v>
      </c>
      <c r="O999" s="164">
        <f t="shared" si="45"/>
        <v>6</v>
      </c>
    </row>
    <row r="1000" spans="3:18">
      <c r="C1000" s="161">
        <v>2</v>
      </c>
      <c r="D1000" s="161">
        <v>4</v>
      </c>
      <c r="F1000" s="161">
        <v>10</v>
      </c>
      <c r="G1000" s="161">
        <v>4</v>
      </c>
      <c r="H1000" s="161">
        <v>10</v>
      </c>
      <c r="I1000" s="161">
        <v>4</v>
      </c>
      <c r="J1000" s="161">
        <v>10</v>
      </c>
      <c r="M1000" s="165">
        <f t="shared" si="43"/>
        <v>2</v>
      </c>
      <c r="N1000" s="164">
        <f t="shared" si="44"/>
        <v>3</v>
      </c>
      <c r="O1000" s="164">
        <f t="shared" si="45"/>
        <v>6</v>
      </c>
    </row>
    <row r="1001" spans="3:18">
      <c r="C1001" s="161">
        <v>2</v>
      </c>
      <c r="D1001" s="161">
        <v>4</v>
      </c>
      <c r="F1001" s="161">
        <v>10</v>
      </c>
      <c r="G1001" s="161">
        <v>4</v>
      </c>
      <c r="H1001" s="161">
        <v>10</v>
      </c>
      <c r="I1001" s="161">
        <v>6</v>
      </c>
      <c r="J1001" s="161">
        <v>7</v>
      </c>
      <c r="M1001" s="165">
        <f t="shared" si="43"/>
        <v>2</v>
      </c>
      <c r="N1001" s="164">
        <f t="shared" si="44"/>
        <v>3</v>
      </c>
      <c r="O1001" s="164">
        <f t="shared" si="45"/>
        <v>6</v>
      </c>
    </row>
    <row r="1002" spans="3:18">
      <c r="C1002" s="161">
        <v>2</v>
      </c>
      <c r="D1002" s="161">
        <v>4</v>
      </c>
      <c r="F1002" s="161">
        <v>10</v>
      </c>
      <c r="G1002" s="161">
        <v>4</v>
      </c>
      <c r="H1002" s="161">
        <v>10</v>
      </c>
      <c r="I1002" s="161">
        <v>6</v>
      </c>
      <c r="J1002" s="161">
        <v>10</v>
      </c>
      <c r="M1002" s="165">
        <f t="shared" si="43"/>
        <v>2</v>
      </c>
      <c r="N1002" s="164">
        <f t="shared" si="44"/>
        <v>3</v>
      </c>
      <c r="O1002" s="164">
        <f t="shared" si="45"/>
        <v>7</v>
      </c>
    </row>
    <row r="1003" spans="3:18">
      <c r="C1003" s="161">
        <v>2</v>
      </c>
      <c r="D1003" s="161">
        <v>4</v>
      </c>
      <c r="F1003" s="161">
        <v>10</v>
      </c>
      <c r="G1003" s="161">
        <v>4</v>
      </c>
      <c r="H1003" s="161">
        <v>10</v>
      </c>
      <c r="I1003" s="161">
        <v>8</v>
      </c>
      <c r="J1003" s="161">
        <v>7</v>
      </c>
      <c r="M1003" s="165">
        <f t="shared" si="43"/>
        <v>2</v>
      </c>
      <c r="N1003" s="164">
        <f t="shared" si="44"/>
        <v>3</v>
      </c>
      <c r="O1003" s="164">
        <f t="shared" si="45"/>
        <v>6</v>
      </c>
    </row>
    <row r="1004" spans="3:18">
      <c r="C1004" s="161">
        <v>2</v>
      </c>
      <c r="D1004" s="161">
        <v>4</v>
      </c>
      <c r="F1004" s="161">
        <v>10</v>
      </c>
      <c r="G1004" s="161">
        <v>4</v>
      </c>
      <c r="H1004" s="161">
        <v>10</v>
      </c>
      <c r="I1004" s="161">
        <v>8</v>
      </c>
      <c r="J1004" s="161">
        <v>10</v>
      </c>
      <c r="M1004" s="165">
        <f t="shared" si="43"/>
        <v>2</v>
      </c>
      <c r="N1004" s="164">
        <f t="shared" si="44"/>
        <v>3</v>
      </c>
      <c r="O1004" s="164">
        <f t="shared" si="45"/>
        <v>7</v>
      </c>
    </row>
    <row r="1005" spans="3:18">
      <c r="C1005" s="161">
        <v>2</v>
      </c>
      <c r="D1005" s="161">
        <v>4</v>
      </c>
      <c r="F1005" s="161">
        <v>10</v>
      </c>
      <c r="G1005" s="161">
        <v>4</v>
      </c>
      <c r="H1005" s="161">
        <v>10</v>
      </c>
      <c r="I1005" s="161">
        <v>10</v>
      </c>
      <c r="J1005" s="161">
        <v>7</v>
      </c>
      <c r="M1005" s="165">
        <f t="shared" si="43"/>
        <v>2</v>
      </c>
      <c r="N1005" s="164">
        <f t="shared" si="44"/>
        <v>3</v>
      </c>
      <c r="O1005" s="164">
        <f t="shared" si="45"/>
        <v>7</v>
      </c>
    </row>
    <row r="1006" spans="3:18">
      <c r="C1006" s="161">
        <v>2</v>
      </c>
      <c r="D1006" s="161">
        <v>6</v>
      </c>
      <c r="F1006" s="161">
        <v>10</v>
      </c>
      <c r="G1006" s="161">
        <v>6</v>
      </c>
      <c r="H1006" s="161">
        <v>10</v>
      </c>
      <c r="I1006" s="161">
        <v>10</v>
      </c>
      <c r="J1006" s="161">
        <v>10</v>
      </c>
      <c r="M1006" s="165">
        <f t="shared" si="43"/>
        <v>2</v>
      </c>
      <c r="N1006" s="164">
        <f t="shared" si="44"/>
        <v>3</v>
      </c>
      <c r="O1006" s="164">
        <f t="shared" si="45"/>
        <v>8</v>
      </c>
    </row>
    <row r="1007" spans="3:18">
      <c r="C1007" s="161">
        <v>2</v>
      </c>
      <c r="D1007" s="161">
        <v>6</v>
      </c>
      <c r="F1007" s="161">
        <v>10</v>
      </c>
      <c r="G1007" s="161">
        <v>6</v>
      </c>
      <c r="H1007" s="161">
        <v>7</v>
      </c>
      <c r="I1007" s="161">
        <v>4</v>
      </c>
      <c r="J1007" s="161">
        <v>7</v>
      </c>
      <c r="M1007" s="165">
        <f t="shared" si="43"/>
        <v>2</v>
      </c>
      <c r="N1007" s="164">
        <f t="shared" si="44"/>
        <v>3</v>
      </c>
      <c r="O1007" s="164">
        <f t="shared" si="45"/>
        <v>6</v>
      </c>
    </row>
    <row r="1008" spans="3:18">
      <c r="C1008" s="161">
        <v>2</v>
      </c>
      <c r="D1008" s="161">
        <v>6</v>
      </c>
      <c r="F1008" s="161">
        <v>10</v>
      </c>
      <c r="G1008" s="161">
        <v>6</v>
      </c>
      <c r="H1008" s="161">
        <v>7</v>
      </c>
      <c r="I1008" s="161">
        <v>4</v>
      </c>
      <c r="J1008" s="161">
        <v>10</v>
      </c>
      <c r="M1008" s="165">
        <f t="shared" si="43"/>
        <v>2</v>
      </c>
      <c r="N1008" s="164">
        <f t="shared" si="44"/>
        <v>3</v>
      </c>
      <c r="O1008" s="164">
        <f t="shared" si="45"/>
        <v>6</v>
      </c>
    </row>
    <row r="1009" spans="3:15">
      <c r="C1009" s="161">
        <v>2</v>
      </c>
      <c r="D1009" s="161">
        <v>6</v>
      </c>
      <c r="F1009" s="161">
        <v>10</v>
      </c>
      <c r="G1009" s="161">
        <v>6</v>
      </c>
      <c r="H1009" s="161">
        <v>7</v>
      </c>
      <c r="I1009" s="161">
        <v>6</v>
      </c>
      <c r="J1009" s="161">
        <v>7</v>
      </c>
      <c r="M1009" s="165">
        <f t="shared" si="43"/>
        <v>2</v>
      </c>
      <c r="N1009" s="164">
        <f t="shared" si="44"/>
        <v>3</v>
      </c>
      <c r="O1009" s="164">
        <f t="shared" si="45"/>
        <v>6</v>
      </c>
    </row>
    <row r="1010" spans="3:15">
      <c r="C1010" s="161">
        <v>2</v>
      </c>
      <c r="D1010" s="161">
        <v>6</v>
      </c>
      <c r="F1010" s="161">
        <v>10</v>
      </c>
      <c r="G1010" s="161">
        <v>6</v>
      </c>
      <c r="H1010" s="161">
        <v>7</v>
      </c>
      <c r="I1010" s="161">
        <v>6</v>
      </c>
      <c r="J1010" s="161">
        <v>10</v>
      </c>
      <c r="M1010" s="165">
        <f t="shared" si="43"/>
        <v>2</v>
      </c>
      <c r="N1010" s="164">
        <f t="shared" si="44"/>
        <v>3</v>
      </c>
      <c r="O1010" s="164">
        <f t="shared" si="45"/>
        <v>7</v>
      </c>
    </row>
    <row r="1011" spans="3:15">
      <c r="C1011" s="161">
        <v>2</v>
      </c>
      <c r="D1011" s="161">
        <v>6</v>
      </c>
      <c r="F1011" s="161">
        <v>10</v>
      </c>
      <c r="G1011" s="161">
        <v>6</v>
      </c>
      <c r="H1011" s="161">
        <v>7</v>
      </c>
      <c r="I1011" s="161">
        <v>8</v>
      </c>
      <c r="J1011" s="161">
        <v>7</v>
      </c>
      <c r="M1011" s="165">
        <f t="shared" si="43"/>
        <v>2</v>
      </c>
      <c r="N1011" s="164">
        <f t="shared" si="44"/>
        <v>3</v>
      </c>
      <c r="O1011" s="164">
        <f t="shared" si="45"/>
        <v>7</v>
      </c>
    </row>
    <row r="1012" spans="3:15">
      <c r="C1012" s="161">
        <v>2</v>
      </c>
      <c r="D1012" s="161">
        <v>6</v>
      </c>
      <c r="F1012" s="161">
        <v>10</v>
      </c>
      <c r="G1012" s="161">
        <v>6</v>
      </c>
      <c r="H1012" s="161">
        <v>7</v>
      </c>
      <c r="I1012" s="161">
        <v>8</v>
      </c>
      <c r="J1012" s="161">
        <v>10</v>
      </c>
      <c r="M1012" s="165">
        <f t="shared" si="43"/>
        <v>2</v>
      </c>
      <c r="N1012" s="164">
        <f t="shared" si="44"/>
        <v>3</v>
      </c>
      <c r="O1012" s="164">
        <f t="shared" si="45"/>
        <v>7</v>
      </c>
    </row>
    <row r="1013" spans="3:15">
      <c r="C1013" s="161">
        <v>2</v>
      </c>
      <c r="D1013" s="161">
        <v>6</v>
      </c>
      <c r="F1013" s="161">
        <v>10</v>
      </c>
      <c r="G1013" s="161">
        <v>6</v>
      </c>
      <c r="H1013" s="161">
        <v>7</v>
      </c>
      <c r="I1013" s="161">
        <v>10</v>
      </c>
      <c r="J1013" s="161">
        <v>7</v>
      </c>
      <c r="M1013" s="165">
        <f t="shared" si="43"/>
        <v>2</v>
      </c>
      <c r="N1013" s="164">
        <f t="shared" si="44"/>
        <v>3</v>
      </c>
      <c r="O1013" s="164">
        <f t="shared" si="45"/>
        <v>7</v>
      </c>
    </row>
    <row r="1014" spans="3:15">
      <c r="C1014" s="161">
        <v>2</v>
      </c>
      <c r="D1014" s="161">
        <v>6</v>
      </c>
      <c r="F1014" s="161">
        <v>10</v>
      </c>
      <c r="G1014" s="161">
        <v>6</v>
      </c>
      <c r="H1014" s="161">
        <v>7</v>
      </c>
      <c r="I1014" s="161">
        <v>10</v>
      </c>
      <c r="J1014" s="161">
        <v>10</v>
      </c>
      <c r="M1014" s="165">
        <f t="shared" si="43"/>
        <v>2</v>
      </c>
      <c r="N1014" s="164">
        <f t="shared" si="44"/>
        <v>3</v>
      </c>
      <c r="O1014" s="164">
        <f t="shared" si="45"/>
        <v>7</v>
      </c>
    </row>
    <row r="1015" spans="3:15">
      <c r="C1015" s="161">
        <v>2</v>
      </c>
      <c r="D1015" s="161">
        <v>6</v>
      </c>
      <c r="F1015" s="161">
        <v>10</v>
      </c>
      <c r="G1015" s="161">
        <v>6</v>
      </c>
      <c r="H1015" s="161">
        <v>10</v>
      </c>
      <c r="I1015" s="161">
        <v>4</v>
      </c>
      <c r="J1015" s="161">
        <v>7</v>
      </c>
      <c r="M1015" s="165">
        <f t="shared" si="43"/>
        <v>2</v>
      </c>
      <c r="N1015" s="164">
        <f t="shared" si="44"/>
        <v>3</v>
      </c>
      <c r="O1015" s="164">
        <f t="shared" si="45"/>
        <v>6</v>
      </c>
    </row>
    <row r="1016" spans="3:15">
      <c r="C1016" s="161">
        <v>2</v>
      </c>
      <c r="D1016" s="161">
        <v>6</v>
      </c>
      <c r="F1016" s="161">
        <v>10</v>
      </c>
      <c r="G1016" s="161">
        <v>6</v>
      </c>
      <c r="H1016" s="161">
        <v>10</v>
      </c>
      <c r="I1016" s="161">
        <v>4</v>
      </c>
      <c r="J1016" s="161">
        <v>10</v>
      </c>
      <c r="M1016" s="165">
        <f t="shared" si="43"/>
        <v>2</v>
      </c>
      <c r="N1016" s="164">
        <f t="shared" si="44"/>
        <v>3</v>
      </c>
      <c r="O1016" s="164">
        <f t="shared" si="45"/>
        <v>7</v>
      </c>
    </row>
    <row r="1017" spans="3:15">
      <c r="C1017" s="161">
        <v>2</v>
      </c>
      <c r="D1017" s="161">
        <v>6</v>
      </c>
      <c r="F1017" s="161">
        <v>10</v>
      </c>
      <c r="G1017" s="161">
        <v>6</v>
      </c>
      <c r="H1017" s="161">
        <v>10</v>
      </c>
      <c r="I1017" s="161">
        <v>6</v>
      </c>
      <c r="J1017" s="161">
        <v>7</v>
      </c>
      <c r="M1017" s="165">
        <f t="shared" si="43"/>
        <v>2</v>
      </c>
      <c r="N1017" s="164">
        <f t="shared" si="44"/>
        <v>3</v>
      </c>
      <c r="O1017" s="164">
        <f t="shared" si="45"/>
        <v>7</v>
      </c>
    </row>
    <row r="1018" spans="3:15">
      <c r="C1018" s="161">
        <v>2</v>
      </c>
      <c r="D1018" s="161">
        <v>6</v>
      </c>
      <c r="F1018" s="161">
        <v>10</v>
      </c>
      <c r="G1018" s="161">
        <v>6</v>
      </c>
      <c r="H1018" s="161">
        <v>10</v>
      </c>
      <c r="I1018" s="161">
        <v>6</v>
      </c>
      <c r="J1018" s="161">
        <v>10</v>
      </c>
      <c r="M1018" s="165">
        <f t="shared" si="43"/>
        <v>2</v>
      </c>
      <c r="N1018" s="164">
        <f t="shared" si="44"/>
        <v>3</v>
      </c>
      <c r="O1018" s="164">
        <f t="shared" si="45"/>
        <v>7</v>
      </c>
    </row>
    <row r="1019" spans="3:15">
      <c r="C1019" s="161">
        <v>2</v>
      </c>
      <c r="D1019" s="161">
        <v>6</v>
      </c>
      <c r="F1019" s="161">
        <v>10</v>
      </c>
      <c r="G1019" s="161">
        <v>6</v>
      </c>
      <c r="H1019" s="161">
        <v>10</v>
      </c>
      <c r="I1019" s="161">
        <v>8</v>
      </c>
      <c r="J1019" s="161">
        <v>7</v>
      </c>
      <c r="M1019" s="165">
        <f t="shared" si="43"/>
        <v>2</v>
      </c>
      <c r="N1019" s="164">
        <f t="shared" si="44"/>
        <v>3</v>
      </c>
      <c r="O1019" s="164">
        <f t="shared" si="45"/>
        <v>7</v>
      </c>
    </row>
    <row r="1020" spans="3:15">
      <c r="C1020" s="161">
        <v>2</v>
      </c>
      <c r="D1020" s="161">
        <v>6</v>
      </c>
      <c r="F1020" s="161">
        <v>10</v>
      </c>
      <c r="G1020" s="161">
        <v>6</v>
      </c>
      <c r="H1020" s="161">
        <v>10</v>
      </c>
      <c r="I1020" s="161">
        <v>8</v>
      </c>
      <c r="J1020" s="161">
        <v>10</v>
      </c>
      <c r="M1020" s="165">
        <f t="shared" si="43"/>
        <v>2</v>
      </c>
      <c r="N1020" s="164">
        <f t="shared" si="44"/>
        <v>3</v>
      </c>
      <c r="O1020" s="164">
        <f t="shared" si="45"/>
        <v>7</v>
      </c>
    </row>
    <row r="1021" spans="3:15">
      <c r="C1021" s="161">
        <v>2</v>
      </c>
      <c r="D1021" s="161">
        <v>6</v>
      </c>
      <c r="F1021" s="161">
        <v>10</v>
      </c>
      <c r="G1021" s="161">
        <v>6</v>
      </c>
      <c r="H1021" s="161">
        <v>10</v>
      </c>
      <c r="I1021" s="161">
        <v>10</v>
      </c>
      <c r="J1021" s="161">
        <v>7</v>
      </c>
      <c r="M1021" s="165">
        <f t="shared" si="43"/>
        <v>2</v>
      </c>
      <c r="N1021" s="164">
        <f t="shared" si="44"/>
        <v>3</v>
      </c>
      <c r="O1021" s="164">
        <f t="shared" si="45"/>
        <v>7</v>
      </c>
    </row>
    <row r="1022" spans="3:15">
      <c r="C1022" s="161">
        <v>2</v>
      </c>
      <c r="D1022" s="161">
        <v>2</v>
      </c>
      <c r="F1022" s="161">
        <v>10</v>
      </c>
      <c r="G1022" s="161">
        <v>2</v>
      </c>
      <c r="H1022" s="161">
        <v>10</v>
      </c>
      <c r="I1022" s="161">
        <v>10</v>
      </c>
      <c r="J1022" s="161">
        <v>10</v>
      </c>
      <c r="M1022" s="165">
        <f t="shared" si="43"/>
        <v>2</v>
      </c>
      <c r="N1022" s="164">
        <f t="shared" si="44"/>
        <v>2</v>
      </c>
      <c r="O1022" s="164">
        <f t="shared" si="45"/>
        <v>7</v>
      </c>
    </row>
    <row r="1023" spans="3:15">
      <c r="C1023" s="161">
        <v>2</v>
      </c>
      <c r="D1023" s="161">
        <v>2</v>
      </c>
      <c r="F1023" s="161">
        <v>10</v>
      </c>
      <c r="G1023" s="161">
        <v>2</v>
      </c>
      <c r="H1023" s="161">
        <v>7</v>
      </c>
      <c r="I1023" s="161">
        <v>4</v>
      </c>
      <c r="J1023" s="161">
        <v>7</v>
      </c>
      <c r="M1023" s="165">
        <f t="shared" si="43"/>
        <v>2</v>
      </c>
      <c r="N1023" s="164">
        <f t="shared" si="44"/>
        <v>2</v>
      </c>
      <c r="O1023" s="164">
        <f t="shared" si="45"/>
        <v>5</v>
      </c>
    </row>
    <row r="1024" spans="3:15">
      <c r="C1024" s="161">
        <v>2</v>
      </c>
      <c r="D1024" s="161">
        <v>2</v>
      </c>
      <c r="F1024" s="161">
        <v>10</v>
      </c>
      <c r="G1024" s="161">
        <v>2</v>
      </c>
      <c r="H1024" s="161">
        <v>7</v>
      </c>
      <c r="I1024" s="161">
        <v>4</v>
      </c>
      <c r="J1024" s="161">
        <v>10</v>
      </c>
      <c r="M1024" s="165">
        <f t="shared" si="43"/>
        <v>2</v>
      </c>
      <c r="N1024" s="164">
        <f t="shared" si="44"/>
        <v>2</v>
      </c>
      <c r="O1024" s="164">
        <f t="shared" si="45"/>
        <v>5</v>
      </c>
    </row>
    <row r="1025" spans="3:15">
      <c r="C1025" s="161">
        <v>2</v>
      </c>
      <c r="D1025" s="161">
        <v>2</v>
      </c>
      <c r="F1025" s="161">
        <v>10</v>
      </c>
      <c r="G1025" s="161">
        <v>2</v>
      </c>
      <c r="H1025" s="161">
        <v>7</v>
      </c>
      <c r="I1025" s="161">
        <v>6</v>
      </c>
      <c r="J1025" s="161">
        <v>7</v>
      </c>
      <c r="M1025" s="165">
        <f t="shared" si="43"/>
        <v>2</v>
      </c>
      <c r="N1025" s="164">
        <f t="shared" si="44"/>
        <v>2</v>
      </c>
      <c r="O1025" s="164">
        <f t="shared" si="45"/>
        <v>5</v>
      </c>
    </row>
    <row r="1026" spans="3:15">
      <c r="C1026" s="161">
        <v>2</v>
      </c>
      <c r="D1026" s="161">
        <v>2</v>
      </c>
      <c r="F1026" s="161">
        <v>10</v>
      </c>
      <c r="G1026" s="161">
        <v>2</v>
      </c>
      <c r="H1026" s="161">
        <v>7</v>
      </c>
      <c r="I1026" s="161">
        <v>6</v>
      </c>
      <c r="J1026" s="161">
        <v>10</v>
      </c>
      <c r="M1026" s="165">
        <f t="shared" si="43"/>
        <v>2</v>
      </c>
      <c r="N1026" s="164">
        <f t="shared" si="44"/>
        <v>2</v>
      </c>
      <c r="O1026" s="164">
        <f t="shared" si="45"/>
        <v>6</v>
      </c>
    </row>
    <row r="1027" spans="3:15">
      <c r="C1027" s="161">
        <v>2</v>
      </c>
      <c r="D1027" s="161">
        <v>2</v>
      </c>
      <c r="F1027" s="161">
        <v>10</v>
      </c>
      <c r="G1027" s="161">
        <v>2</v>
      </c>
      <c r="H1027" s="161">
        <v>7</v>
      </c>
      <c r="I1027" s="161">
        <v>8</v>
      </c>
      <c r="J1027" s="161">
        <v>7</v>
      </c>
      <c r="M1027" s="165">
        <f t="shared" si="43"/>
        <v>2</v>
      </c>
      <c r="N1027" s="164">
        <f t="shared" si="44"/>
        <v>2</v>
      </c>
      <c r="O1027" s="164">
        <f t="shared" si="45"/>
        <v>5</v>
      </c>
    </row>
    <row r="1028" spans="3:15">
      <c r="C1028" s="161">
        <v>2</v>
      </c>
      <c r="D1028" s="161">
        <v>2</v>
      </c>
      <c r="F1028" s="161">
        <v>10</v>
      </c>
      <c r="G1028" s="161">
        <v>2</v>
      </c>
      <c r="H1028" s="161">
        <v>7</v>
      </c>
      <c r="I1028" s="161">
        <v>8</v>
      </c>
      <c r="J1028" s="161">
        <v>10</v>
      </c>
      <c r="M1028" s="165">
        <f t="shared" si="43"/>
        <v>2</v>
      </c>
      <c r="N1028" s="164">
        <f t="shared" si="44"/>
        <v>2</v>
      </c>
      <c r="O1028" s="164">
        <f t="shared" si="45"/>
        <v>6</v>
      </c>
    </row>
    <row r="1029" spans="3:15">
      <c r="C1029" s="161">
        <v>2</v>
      </c>
      <c r="D1029" s="161">
        <v>2</v>
      </c>
      <c r="F1029" s="161">
        <v>10</v>
      </c>
      <c r="G1029" s="161">
        <v>2</v>
      </c>
      <c r="H1029" s="161">
        <v>7</v>
      </c>
      <c r="I1029" s="161">
        <v>10</v>
      </c>
      <c r="J1029" s="161">
        <v>7</v>
      </c>
      <c r="M1029" s="165">
        <f t="shared" si="43"/>
        <v>2</v>
      </c>
      <c r="N1029" s="164">
        <f t="shared" si="44"/>
        <v>2</v>
      </c>
      <c r="O1029" s="164">
        <f t="shared" si="45"/>
        <v>6</v>
      </c>
    </row>
    <row r="1030" spans="3:15">
      <c r="C1030" s="161">
        <v>2</v>
      </c>
      <c r="D1030" s="161">
        <v>2</v>
      </c>
      <c r="F1030" s="161">
        <v>10</v>
      </c>
      <c r="G1030" s="161">
        <v>2</v>
      </c>
      <c r="H1030" s="161">
        <v>7</v>
      </c>
      <c r="I1030" s="161">
        <v>10</v>
      </c>
      <c r="J1030" s="161">
        <v>10</v>
      </c>
      <c r="M1030" s="165">
        <f t="shared" si="43"/>
        <v>2</v>
      </c>
      <c r="N1030" s="164">
        <f t="shared" si="44"/>
        <v>2</v>
      </c>
      <c r="O1030" s="164">
        <f t="shared" si="45"/>
        <v>6</v>
      </c>
    </row>
    <row r="1031" spans="3:15">
      <c r="C1031" s="161">
        <v>2</v>
      </c>
      <c r="D1031" s="161">
        <v>2</v>
      </c>
      <c r="F1031" s="161">
        <v>10</v>
      </c>
      <c r="G1031" s="161">
        <v>2</v>
      </c>
      <c r="H1031" s="161">
        <v>10</v>
      </c>
      <c r="I1031" s="161">
        <v>4</v>
      </c>
      <c r="J1031" s="161">
        <v>7</v>
      </c>
      <c r="M1031" s="165">
        <f t="shared" si="43"/>
        <v>2</v>
      </c>
      <c r="N1031" s="164">
        <f t="shared" si="44"/>
        <v>2</v>
      </c>
      <c r="O1031" s="164">
        <f t="shared" si="45"/>
        <v>5</v>
      </c>
    </row>
    <row r="1032" spans="3:15">
      <c r="C1032" s="161">
        <v>2</v>
      </c>
      <c r="D1032" s="161">
        <v>2</v>
      </c>
      <c r="F1032" s="161">
        <v>10</v>
      </c>
      <c r="G1032" s="161">
        <v>2</v>
      </c>
      <c r="H1032" s="161">
        <v>10</v>
      </c>
      <c r="I1032" s="161">
        <v>4</v>
      </c>
      <c r="J1032" s="161">
        <v>10</v>
      </c>
      <c r="M1032" s="165">
        <f t="shared" si="43"/>
        <v>2</v>
      </c>
      <c r="N1032" s="164">
        <f t="shared" si="44"/>
        <v>2</v>
      </c>
      <c r="O1032" s="164">
        <f t="shared" si="45"/>
        <v>6</v>
      </c>
    </row>
    <row r="1033" spans="3:15">
      <c r="C1033" s="161">
        <v>2</v>
      </c>
      <c r="D1033" s="161">
        <v>2</v>
      </c>
      <c r="F1033" s="161">
        <v>10</v>
      </c>
      <c r="G1033" s="161">
        <v>2</v>
      </c>
      <c r="H1033" s="161">
        <v>10</v>
      </c>
      <c r="I1033" s="161">
        <v>6</v>
      </c>
      <c r="J1033" s="161">
        <v>7</v>
      </c>
      <c r="M1033" s="165">
        <f t="shared" si="43"/>
        <v>2</v>
      </c>
      <c r="N1033" s="164">
        <f t="shared" si="44"/>
        <v>2</v>
      </c>
      <c r="O1033" s="164">
        <f t="shared" si="45"/>
        <v>6</v>
      </c>
    </row>
    <row r="1034" spans="3:15">
      <c r="C1034" s="161">
        <v>2</v>
      </c>
      <c r="D1034" s="161">
        <v>2</v>
      </c>
      <c r="F1034" s="161">
        <v>10</v>
      </c>
      <c r="G1034" s="161">
        <v>2</v>
      </c>
      <c r="H1034" s="161">
        <v>10</v>
      </c>
      <c r="I1034" s="161">
        <v>6</v>
      </c>
      <c r="J1034" s="161">
        <v>10</v>
      </c>
      <c r="M1034" s="165">
        <f t="shared" si="43"/>
        <v>2</v>
      </c>
      <c r="N1034" s="164">
        <f t="shared" si="44"/>
        <v>2</v>
      </c>
      <c r="O1034" s="164">
        <f t="shared" si="45"/>
        <v>6</v>
      </c>
    </row>
    <row r="1035" spans="3:15">
      <c r="C1035" s="161">
        <v>2</v>
      </c>
      <c r="D1035" s="161">
        <v>2</v>
      </c>
      <c r="F1035" s="161">
        <v>10</v>
      </c>
      <c r="G1035" s="161">
        <v>2</v>
      </c>
      <c r="H1035" s="161">
        <v>10</v>
      </c>
      <c r="I1035" s="161">
        <v>8</v>
      </c>
      <c r="J1035" s="161">
        <v>7</v>
      </c>
      <c r="M1035" s="165">
        <f t="shared" si="43"/>
        <v>2</v>
      </c>
      <c r="N1035" s="164">
        <f t="shared" si="44"/>
        <v>2</v>
      </c>
      <c r="O1035" s="164">
        <f t="shared" si="45"/>
        <v>6</v>
      </c>
    </row>
    <row r="1036" spans="3:15">
      <c r="C1036" s="161">
        <v>2</v>
      </c>
      <c r="D1036" s="161">
        <v>2</v>
      </c>
      <c r="F1036" s="161">
        <v>10</v>
      </c>
      <c r="G1036" s="161">
        <v>2</v>
      </c>
      <c r="H1036" s="161">
        <v>10</v>
      </c>
      <c r="I1036" s="161">
        <v>8</v>
      </c>
      <c r="J1036" s="161">
        <v>10</v>
      </c>
      <c r="M1036" s="165">
        <f t="shared" si="43"/>
        <v>2</v>
      </c>
      <c r="N1036" s="164">
        <f t="shared" si="44"/>
        <v>2</v>
      </c>
      <c r="O1036" s="164">
        <f t="shared" si="45"/>
        <v>6</v>
      </c>
    </row>
    <row r="1037" spans="3:15">
      <c r="C1037" s="161">
        <v>2</v>
      </c>
      <c r="D1037" s="161">
        <v>2</v>
      </c>
      <c r="F1037" s="161">
        <v>10</v>
      </c>
      <c r="G1037" s="161">
        <v>2</v>
      </c>
      <c r="H1037" s="161">
        <v>10</v>
      </c>
      <c r="I1037" s="161">
        <v>10</v>
      </c>
      <c r="J1037" s="161">
        <v>7</v>
      </c>
      <c r="M1037" s="165">
        <f t="shared" si="43"/>
        <v>2</v>
      </c>
      <c r="N1037" s="164">
        <f t="shared" si="44"/>
        <v>2</v>
      </c>
      <c r="O1037" s="164">
        <f t="shared" si="45"/>
        <v>6</v>
      </c>
    </row>
    <row r="1038" spans="3:15">
      <c r="C1038" s="161">
        <v>2</v>
      </c>
      <c r="D1038" s="161">
        <v>2</v>
      </c>
      <c r="F1038" s="161">
        <v>10</v>
      </c>
      <c r="G1038" s="161">
        <v>2</v>
      </c>
      <c r="H1038" s="161">
        <v>10</v>
      </c>
      <c r="I1038" s="161">
        <v>10</v>
      </c>
      <c r="J1038" s="161">
        <v>10</v>
      </c>
      <c r="M1038" s="165">
        <f t="shared" si="43"/>
        <v>2</v>
      </c>
      <c r="N1038" s="164">
        <f t="shared" si="44"/>
        <v>2</v>
      </c>
      <c r="O1038" s="164">
        <f t="shared" si="45"/>
        <v>7</v>
      </c>
    </row>
    <row r="1039" spans="3:15">
      <c r="C1039" s="161">
        <v>2</v>
      </c>
      <c r="D1039" s="161">
        <v>2</v>
      </c>
      <c r="F1039" s="161">
        <v>10</v>
      </c>
      <c r="G1039" s="161">
        <v>2</v>
      </c>
      <c r="H1039" s="161">
        <v>7</v>
      </c>
      <c r="I1039" s="161">
        <v>4</v>
      </c>
      <c r="J1039" s="161">
        <v>7</v>
      </c>
      <c r="M1039" s="165">
        <f t="shared" si="43"/>
        <v>2</v>
      </c>
      <c r="N1039" s="164">
        <f t="shared" si="44"/>
        <v>2</v>
      </c>
      <c r="O1039" s="164">
        <f t="shared" si="45"/>
        <v>5</v>
      </c>
    </row>
    <row r="1040" spans="3:15">
      <c r="C1040" s="161">
        <v>2</v>
      </c>
      <c r="D1040" s="161">
        <v>2</v>
      </c>
      <c r="F1040" s="161">
        <v>10</v>
      </c>
      <c r="G1040" s="161">
        <v>2</v>
      </c>
      <c r="H1040" s="161">
        <v>7</v>
      </c>
      <c r="I1040" s="161">
        <v>4</v>
      </c>
      <c r="J1040" s="161">
        <v>10</v>
      </c>
      <c r="M1040" s="165">
        <f t="shared" si="43"/>
        <v>2</v>
      </c>
      <c r="N1040" s="164">
        <f t="shared" si="44"/>
        <v>2</v>
      </c>
      <c r="O1040" s="164">
        <f t="shared" si="45"/>
        <v>5</v>
      </c>
    </row>
    <row r="1041" spans="3:15">
      <c r="C1041" s="161">
        <v>2</v>
      </c>
      <c r="D1041" s="161">
        <v>2</v>
      </c>
      <c r="F1041" s="161">
        <v>10</v>
      </c>
      <c r="G1041" s="161">
        <v>2</v>
      </c>
      <c r="H1041" s="161">
        <v>7</v>
      </c>
      <c r="I1041" s="161">
        <v>6</v>
      </c>
      <c r="J1041" s="161">
        <v>7</v>
      </c>
      <c r="M1041" s="165">
        <f t="shared" si="43"/>
        <v>2</v>
      </c>
      <c r="N1041" s="164">
        <f t="shared" si="44"/>
        <v>2</v>
      </c>
      <c r="O1041" s="164">
        <f t="shared" si="45"/>
        <v>5</v>
      </c>
    </row>
    <row r="1042" spans="3:15">
      <c r="C1042" s="161">
        <v>2</v>
      </c>
      <c r="D1042" s="161">
        <v>2</v>
      </c>
      <c r="F1042" s="161">
        <v>10</v>
      </c>
      <c r="G1042" s="161">
        <v>2</v>
      </c>
      <c r="H1042" s="161">
        <v>7</v>
      </c>
      <c r="I1042" s="161">
        <v>6</v>
      </c>
      <c r="J1042" s="161">
        <v>10</v>
      </c>
      <c r="M1042" s="165">
        <f t="shared" si="43"/>
        <v>2</v>
      </c>
      <c r="N1042" s="164">
        <f t="shared" si="44"/>
        <v>2</v>
      </c>
      <c r="O1042" s="164">
        <f t="shared" si="45"/>
        <v>6</v>
      </c>
    </row>
    <row r="1043" spans="3:15">
      <c r="C1043" s="161">
        <v>2</v>
      </c>
      <c r="D1043" s="161">
        <v>2</v>
      </c>
      <c r="F1043" s="161">
        <v>10</v>
      </c>
      <c r="G1043" s="161">
        <v>2</v>
      </c>
      <c r="H1043" s="161">
        <v>7</v>
      </c>
      <c r="I1043" s="161">
        <v>8</v>
      </c>
      <c r="J1043" s="161">
        <v>7</v>
      </c>
      <c r="M1043" s="165">
        <f t="shared" si="43"/>
        <v>2</v>
      </c>
      <c r="N1043" s="164">
        <f t="shared" si="44"/>
        <v>2</v>
      </c>
      <c r="O1043" s="164">
        <f t="shared" si="45"/>
        <v>5</v>
      </c>
    </row>
    <row r="1044" spans="3:15">
      <c r="C1044" s="161">
        <v>2</v>
      </c>
      <c r="D1044" s="161">
        <v>2</v>
      </c>
      <c r="F1044" s="161">
        <v>10</v>
      </c>
      <c r="G1044" s="161">
        <v>2</v>
      </c>
      <c r="H1044" s="161">
        <v>7</v>
      </c>
      <c r="I1044" s="161">
        <v>8</v>
      </c>
      <c r="J1044" s="161">
        <v>10</v>
      </c>
      <c r="M1044" s="165">
        <f t="shared" si="43"/>
        <v>2</v>
      </c>
      <c r="N1044" s="164">
        <f t="shared" si="44"/>
        <v>2</v>
      </c>
      <c r="O1044" s="164">
        <f t="shared" si="45"/>
        <v>6</v>
      </c>
    </row>
    <row r="1045" spans="3:15">
      <c r="C1045" s="161">
        <v>2</v>
      </c>
      <c r="D1045" s="161">
        <v>2</v>
      </c>
      <c r="F1045" s="161">
        <v>10</v>
      </c>
      <c r="G1045" s="161">
        <v>2</v>
      </c>
      <c r="H1045" s="161">
        <v>7</v>
      </c>
      <c r="I1045" s="161">
        <v>10</v>
      </c>
      <c r="J1045" s="161">
        <v>7</v>
      </c>
      <c r="M1045" s="165">
        <f t="shared" si="43"/>
        <v>2</v>
      </c>
      <c r="N1045" s="164">
        <f t="shared" si="44"/>
        <v>2</v>
      </c>
      <c r="O1045" s="164">
        <f t="shared" si="45"/>
        <v>6</v>
      </c>
    </row>
    <row r="1046" spans="3:15">
      <c r="C1046" s="161">
        <v>2</v>
      </c>
      <c r="D1046" s="161">
        <v>2</v>
      </c>
      <c r="F1046" s="161">
        <v>10</v>
      </c>
      <c r="G1046" s="161">
        <v>2</v>
      </c>
      <c r="H1046" s="161">
        <v>7</v>
      </c>
      <c r="I1046" s="161">
        <v>10</v>
      </c>
      <c r="J1046" s="161">
        <v>10</v>
      </c>
      <c r="M1046" s="165">
        <f t="shared" si="43"/>
        <v>2</v>
      </c>
      <c r="N1046" s="164">
        <f t="shared" si="44"/>
        <v>2</v>
      </c>
      <c r="O1046" s="164">
        <f t="shared" si="45"/>
        <v>6</v>
      </c>
    </row>
    <row r="1047" spans="3:15">
      <c r="C1047" s="161">
        <v>2</v>
      </c>
      <c r="D1047" s="161">
        <v>2</v>
      </c>
      <c r="F1047" s="161">
        <v>10</v>
      </c>
      <c r="G1047" s="161">
        <v>2</v>
      </c>
      <c r="H1047" s="161">
        <v>10</v>
      </c>
      <c r="I1047" s="161">
        <v>4</v>
      </c>
      <c r="J1047" s="161">
        <v>7</v>
      </c>
      <c r="M1047" s="165">
        <f t="shared" si="43"/>
        <v>2</v>
      </c>
      <c r="N1047" s="164">
        <f t="shared" si="44"/>
        <v>2</v>
      </c>
      <c r="O1047" s="164">
        <f t="shared" si="45"/>
        <v>5</v>
      </c>
    </row>
    <row r="1048" spans="3:15">
      <c r="C1048" s="161">
        <v>2</v>
      </c>
      <c r="D1048" s="161">
        <v>2</v>
      </c>
      <c r="F1048" s="161">
        <v>10</v>
      </c>
      <c r="G1048" s="161">
        <v>2</v>
      </c>
      <c r="H1048" s="161">
        <v>10</v>
      </c>
      <c r="I1048" s="161">
        <v>4</v>
      </c>
      <c r="J1048" s="161">
        <v>10</v>
      </c>
      <c r="M1048" s="165">
        <f t="shared" si="43"/>
        <v>2</v>
      </c>
      <c r="N1048" s="164">
        <f t="shared" si="44"/>
        <v>2</v>
      </c>
      <c r="O1048" s="164">
        <f t="shared" si="45"/>
        <v>6</v>
      </c>
    </row>
    <row r="1049" spans="3:15">
      <c r="C1049" s="161">
        <v>2</v>
      </c>
      <c r="D1049" s="161">
        <v>2</v>
      </c>
      <c r="F1049" s="161">
        <v>10</v>
      </c>
      <c r="G1049" s="161">
        <v>2</v>
      </c>
      <c r="H1049" s="161">
        <v>10</v>
      </c>
      <c r="I1049" s="161">
        <v>6</v>
      </c>
      <c r="J1049" s="161">
        <v>7</v>
      </c>
      <c r="M1049" s="165">
        <f t="shared" si="43"/>
        <v>2</v>
      </c>
      <c r="N1049" s="164">
        <f t="shared" si="44"/>
        <v>2</v>
      </c>
      <c r="O1049" s="164">
        <f t="shared" si="45"/>
        <v>6</v>
      </c>
    </row>
    <row r="1050" spans="3:15">
      <c r="C1050" s="161">
        <v>2</v>
      </c>
      <c r="D1050" s="161">
        <v>2</v>
      </c>
      <c r="F1050" s="161">
        <v>10</v>
      </c>
      <c r="G1050" s="161">
        <v>2</v>
      </c>
      <c r="H1050" s="161">
        <v>10</v>
      </c>
      <c r="I1050" s="161">
        <v>6</v>
      </c>
      <c r="J1050" s="161">
        <v>10</v>
      </c>
      <c r="M1050" s="165">
        <f t="shared" si="43"/>
        <v>2</v>
      </c>
      <c r="N1050" s="164">
        <f t="shared" si="44"/>
        <v>2</v>
      </c>
      <c r="O1050" s="164">
        <f t="shared" si="45"/>
        <v>6</v>
      </c>
    </row>
    <row r="1051" spans="3:15">
      <c r="C1051" s="161">
        <v>2</v>
      </c>
      <c r="D1051" s="161">
        <v>2</v>
      </c>
      <c r="F1051" s="161">
        <v>10</v>
      </c>
      <c r="G1051" s="161">
        <v>2</v>
      </c>
      <c r="H1051" s="161">
        <v>10</v>
      </c>
      <c r="I1051" s="161">
        <v>8</v>
      </c>
      <c r="J1051" s="161">
        <v>7</v>
      </c>
      <c r="M1051" s="165">
        <f t="shared" si="43"/>
        <v>2</v>
      </c>
      <c r="N1051" s="164">
        <f t="shared" si="44"/>
        <v>2</v>
      </c>
      <c r="O1051" s="164">
        <f t="shared" si="45"/>
        <v>6</v>
      </c>
    </row>
    <row r="1052" spans="3:15">
      <c r="C1052" s="161">
        <v>2</v>
      </c>
      <c r="D1052" s="161">
        <v>2</v>
      </c>
      <c r="F1052" s="161">
        <v>10</v>
      </c>
      <c r="G1052" s="161">
        <v>2</v>
      </c>
      <c r="H1052" s="161">
        <v>10</v>
      </c>
      <c r="I1052" s="161">
        <v>8</v>
      </c>
      <c r="J1052" s="161">
        <v>10</v>
      </c>
      <c r="M1052" s="165">
        <f t="shared" si="43"/>
        <v>2</v>
      </c>
      <c r="N1052" s="164">
        <f t="shared" si="44"/>
        <v>2</v>
      </c>
      <c r="O1052" s="164">
        <f t="shared" si="45"/>
        <v>6</v>
      </c>
    </row>
    <row r="1053" spans="3:15">
      <c r="C1053" s="161">
        <v>2</v>
      </c>
      <c r="D1053" s="161">
        <v>2</v>
      </c>
      <c r="F1053" s="161">
        <v>10</v>
      </c>
      <c r="G1053" s="161">
        <v>2</v>
      </c>
      <c r="H1053" s="161">
        <v>10</v>
      </c>
      <c r="I1053" s="161">
        <v>10</v>
      </c>
      <c r="J1053" s="161">
        <v>7</v>
      </c>
      <c r="M1053" s="165">
        <f t="shared" si="43"/>
        <v>2</v>
      </c>
      <c r="N1053" s="164">
        <f t="shared" si="44"/>
        <v>2</v>
      </c>
      <c r="O1053" s="164">
        <f t="shared" si="45"/>
        <v>6</v>
      </c>
    </row>
    <row r="1054" spans="3:15">
      <c r="C1054" s="161">
        <v>2</v>
      </c>
      <c r="D1054" s="161">
        <v>4</v>
      </c>
      <c r="F1054" s="161">
        <v>10</v>
      </c>
      <c r="G1054" s="161">
        <v>4</v>
      </c>
      <c r="H1054" s="161">
        <v>10</v>
      </c>
      <c r="I1054" s="161">
        <v>10</v>
      </c>
      <c r="J1054" s="161">
        <v>10</v>
      </c>
      <c r="M1054" s="165">
        <f t="shared" si="43"/>
        <v>2</v>
      </c>
      <c r="N1054" s="164">
        <f t="shared" si="44"/>
        <v>3</v>
      </c>
      <c r="O1054" s="164">
        <f t="shared" si="45"/>
        <v>7</v>
      </c>
    </row>
    <row r="1055" spans="3:15">
      <c r="C1055" s="161">
        <v>2</v>
      </c>
      <c r="D1055" s="161">
        <v>4</v>
      </c>
      <c r="F1055" s="161">
        <v>5</v>
      </c>
      <c r="G1055" s="161">
        <v>4</v>
      </c>
      <c r="H1055" s="161">
        <v>5</v>
      </c>
      <c r="I1055" s="161">
        <v>4</v>
      </c>
      <c r="J1055" s="161">
        <v>7</v>
      </c>
      <c r="M1055" s="165">
        <f t="shared" ref="M1055:M1118" si="46">MIN(C1055:L1055)</f>
        <v>2</v>
      </c>
      <c r="N1055" s="164">
        <f t="shared" si="44"/>
        <v>3</v>
      </c>
      <c r="O1055" s="164">
        <f t="shared" si="45"/>
        <v>4</v>
      </c>
    </row>
    <row r="1056" spans="3:15">
      <c r="C1056" s="161">
        <v>2</v>
      </c>
      <c r="D1056" s="161">
        <v>4</v>
      </c>
      <c r="F1056" s="161">
        <v>5</v>
      </c>
      <c r="G1056" s="161">
        <v>4</v>
      </c>
      <c r="H1056" s="161">
        <v>5</v>
      </c>
      <c r="I1056" s="161">
        <v>4</v>
      </c>
      <c r="J1056" s="161">
        <v>10</v>
      </c>
      <c r="M1056" s="165">
        <f t="shared" si="46"/>
        <v>2</v>
      </c>
      <c r="N1056" s="164">
        <f t="shared" ref="N1056:N1119" si="47">IF(SMALL(C1056:J1056,2)&gt;M1056,M1056+1,M1056)</f>
        <v>3</v>
      </c>
      <c r="O1056" s="164">
        <f t="shared" ref="O1056:O1119" si="48">ROUND(AVERAGE(C1056:J1056),0)</f>
        <v>5</v>
      </c>
    </row>
    <row r="1057" spans="3:15">
      <c r="C1057" s="161">
        <v>2</v>
      </c>
      <c r="D1057" s="161">
        <v>4</v>
      </c>
      <c r="F1057" s="161">
        <v>5</v>
      </c>
      <c r="G1057" s="161">
        <v>4</v>
      </c>
      <c r="H1057" s="161">
        <v>5</v>
      </c>
      <c r="I1057" s="161">
        <v>6</v>
      </c>
      <c r="J1057" s="161">
        <v>7</v>
      </c>
      <c r="M1057" s="165">
        <f t="shared" si="46"/>
        <v>2</v>
      </c>
      <c r="N1057" s="164">
        <f t="shared" si="47"/>
        <v>3</v>
      </c>
      <c r="O1057" s="164">
        <f t="shared" si="48"/>
        <v>5</v>
      </c>
    </row>
    <row r="1058" spans="3:15">
      <c r="C1058" s="161">
        <v>2</v>
      </c>
      <c r="D1058" s="161">
        <v>4</v>
      </c>
      <c r="F1058" s="161">
        <v>5</v>
      </c>
      <c r="G1058" s="161">
        <v>4</v>
      </c>
      <c r="H1058" s="161">
        <v>5</v>
      </c>
      <c r="I1058" s="161">
        <v>6</v>
      </c>
      <c r="J1058" s="161">
        <v>10</v>
      </c>
      <c r="M1058" s="165">
        <f t="shared" si="46"/>
        <v>2</v>
      </c>
      <c r="N1058" s="164">
        <f t="shared" si="47"/>
        <v>3</v>
      </c>
      <c r="O1058" s="164">
        <f t="shared" si="48"/>
        <v>5</v>
      </c>
    </row>
    <row r="1059" spans="3:15">
      <c r="C1059" s="161">
        <v>2</v>
      </c>
      <c r="D1059" s="161">
        <v>4</v>
      </c>
      <c r="F1059" s="161">
        <v>5</v>
      </c>
      <c r="G1059" s="161">
        <v>4</v>
      </c>
      <c r="H1059" s="161">
        <v>5</v>
      </c>
      <c r="I1059" s="161">
        <v>8</v>
      </c>
      <c r="J1059" s="161">
        <v>7</v>
      </c>
      <c r="M1059" s="165">
        <f t="shared" si="46"/>
        <v>2</v>
      </c>
      <c r="N1059" s="164">
        <f t="shared" si="47"/>
        <v>3</v>
      </c>
      <c r="O1059" s="164">
        <f t="shared" si="48"/>
        <v>5</v>
      </c>
    </row>
    <row r="1060" spans="3:15">
      <c r="C1060" s="161">
        <v>2</v>
      </c>
      <c r="D1060" s="161">
        <v>4</v>
      </c>
      <c r="F1060" s="161">
        <v>5</v>
      </c>
      <c r="G1060" s="161">
        <v>4</v>
      </c>
      <c r="H1060" s="161">
        <v>5</v>
      </c>
      <c r="I1060" s="161">
        <v>8</v>
      </c>
      <c r="J1060" s="161">
        <v>10</v>
      </c>
      <c r="M1060" s="165">
        <f t="shared" si="46"/>
        <v>2</v>
      </c>
      <c r="N1060" s="164">
        <f t="shared" si="47"/>
        <v>3</v>
      </c>
      <c r="O1060" s="164">
        <f t="shared" si="48"/>
        <v>5</v>
      </c>
    </row>
    <row r="1061" spans="3:15">
      <c r="C1061" s="161">
        <v>2</v>
      </c>
      <c r="D1061" s="161">
        <v>4</v>
      </c>
      <c r="F1061" s="161">
        <v>5</v>
      </c>
      <c r="G1061" s="161">
        <v>4</v>
      </c>
      <c r="H1061" s="161">
        <v>5</v>
      </c>
      <c r="I1061" s="161">
        <v>10</v>
      </c>
      <c r="J1061" s="161">
        <v>7</v>
      </c>
      <c r="M1061" s="165">
        <f t="shared" si="46"/>
        <v>2</v>
      </c>
      <c r="N1061" s="164">
        <f t="shared" si="47"/>
        <v>3</v>
      </c>
      <c r="O1061" s="164">
        <f t="shared" si="48"/>
        <v>5</v>
      </c>
    </row>
    <row r="1062" spans="3:15">
      <c r="C1062" s="161">
        <v>2</v>
      </c>
      <c r="D1062" s="161">
        <v>4</v>
      </c>
      <c r="F1062" s="161">
        <v>5</v>
      </c>
      <c r="G1062" s="161">
        <v>4</v>
      </c>
      <c r="H1062" s="161">
        <v>5</v>
      </c>
      <c r="I1062" s="161">
        <v>10</v>
      </c>
      <c r="J1062" s="161">
        <v>10</v>
      </c>
      <c r="M1062" s="165">
        <f t="shared" si="46"/>
        <v>2</v>
      </c>
      <c r="N1062" s="164">
        <f t="shared" si="47"/>
        <v>3</v>
      </c>
      <c r="O1062" s="164">
        <f t="shared" si="48"/>
        <v>6</v>
      </c>
    </row>
    <row r="1063" spans="3:15">
      <c r="C1063" s="161">
        <v>2</v>
      </c>
      <c r="D1063" s="161">
        <v>4</v>
      </c>
      <c r="F1063" s="161">
        <v>7</v>
      </c>
      <c r="G1063" s="161">
        <v>4</v>
      </c>
      <c r="H1063" s="161">
        <v>10</v>
      </c>
      <c r="I1063" s="161">
        <v>4</v>
      </c>
      <c r="J1063" s="161">
        <v>7</v>
      </c>
      <c r="M1063" s="165">
        <f t="shared" si="46"/>
        <v>2</v>
      </c>
      <c r="N1063" s="164">
        <f t="shared" si="47"/>
        <v>3</v>
      </c>
      <c r="O1063" s="164">
        <f t="shared" si="48"/>
        <v>5</v>
      </c>
    </row>
    <row r="1064" spans="3:15">
      <c r="C1064" s="161">
        <v>2</v>
      </c>
      <c r="D1064" s="161">
        <v>4</v>
      </c>
      <c r="F1064" s="161">
        <v>7</v>
      </c>
      <c r="G1064" s="161">
        <v>4</v>
      </c>
      <c r="H1064" s="161">
        <v>10</v>
      </c>
      <c r="I1064" s="161">
        <v>4</v>
      </c>
      <c r="J1064" s="161">
        <v>10</v>
      </c>
      <c r="M1064" s="165">
        <f t="shared" si="46"/>
        <v>2</v>
      </c>
      <c r="N1064" s="164">
        <f t="shared" si="47"/>
        <v>3</v>
      </c>
      <c r="O1064" s="164">
        <f t="shared" si="48"/>
        <v>6</v>
      </c>
    </row>
    <row r="1065" spans="3:15">
      <c r="C1065" s="161">
        <v>2</v>
      </c>
      <c r="D1065" s="161">
        <v>4</v>
      </c>
      <c r="F1065" s="161">
        <v>7</v>
      </c>
      <c r="G1065" s="161">
        <v>4</v>
      </c>
      <c r="H1065" s="161">
        <v>10</v>
      </c>
      <c r="I1065" s="161">
        <v>6</v>
      </c>
      <c r="J1065" s="161">
        <v>7</v>
      </c>
      <c r="M1065" s="165">
        <f t="shared" si="46"/>
        <v>2</v>
      </c>
      <c r="N1065" s="164">
        <f t="shared" si="47"/>
        <v>3</v>
      </c>
      <c r="O1065" s="164">
        <f t="shared" si="48"/>
        <v>6</v>
      </c>
    </row>
    <row r="1066" spans="3:15">
      <c r="C1066" s="161">
        <v>2</v>
      </c>
      <c r="D1066" s="161">
        <v>4</v>
      </c>
      <c r="F1066" s="161">
        <v>7</v>
      </c>
      <c r="G1066" s="161">
        <v>4</v>
      </c>
      <c r="H1066" s="161">
        <v>10</v>
      </c>
      <c r="I1066" s="161">
        <v>6</v>
      </c>
      <c r="J1066" s="161">
        <v>10</v>
      </c>
      <c r="M1066" s="165">
        <f t="shared" si="46"/>
        <v>2</v>
      </c>
      <c r="N1066" s="164">
        <f t="shared" si="47"/>
        <v>3</v>
      </c>
      <c r="O1066" s="164">
        <f t="shared" si="48"/>
        <v>6</v>
      </c>
    </row>
    <row r="1067" spans="3:15">
      <c r="C1067" s="161">
        <v>2</v>
      </c>
      <c r="D1067" s="161">
        <v>4</v>
      </c>
      <c r="F1067" s="161">
        <v>7</v>
      </c>
      <c r="G1067" s="161">
        <v>4</v>
      </c>
      <c r="H1067" s="161">
        <v>10</v>
      </c>
      <c r="I1067" s="161">
        <v>8</v>
      </c>
      <c r="J1067" s="161">
        <v>7</v>
      </c>
      <c r="M1067" s="165">
        <f t="shared" si="46"/>
        <v>2</v>
      </c>
      <c r="N1067" s="164">
        <f t="shared" si="47"/>
        <v>3</v>
      </c>
      <c r="O1067" s="164">
        <f t="shared" si="48"/>
        <v>6</v>
      </c>
    </row>
    <row r="1068" spans="3:15">
      <c r="C1068" s="161">
        <v>2</v>
      </c>
      <c r="D1068" s="161">
        <v>4</v>
      </c>
      <c r="F1068" s="161">
        <v>7</v>
      </c>
      <c r="G1068" s="161">
        <v>4</v>
      </c>
      <c r="H1068" s="161">
        <v>10</v>
      </c>
      <c r="I1068" s="161">
        <v>8</v>
      </c>
      <c r="J1068" s="161">
        <v>10</v>
      </c>
      <c r="M1068" s="165">
        <f t="shared" si="46"/>
        <v>2</v>
      </c>
      <c r="N1068" s="164">
        <f t="shared" si="47"/>
        <v>3</v>
      </c>
      <c r="O1068" s="164">
        <f t="shared" si="48"/>
        <v>6</v>
      </c>
    </row>
    <row r="1069" spans="3:15">
      <c r="C1069" s="161">
        <v>2</v>
      </c>
      <c r="D1069" s="161">
        <v>4</v>
      </c>
      <c r="F1069" s="161">
        <v>7</v>
      </c>
      <c r="G1069" s="161">
        <v>4</v>
      </c>
      <c r="H1069" s="161">
        <v>10</v>
      </c>
      <c r="I1069" s="161">
        <v>10</v>
      </c>
      <c r="J1069" s="161">
        <v>7</v>
      </c>
      <c r="M1069" s="165">
        <f t="shared" si="46"/>
        <v>2</v>
      </c>
      <c r="N1069" s="164">
        <f t="shared" si="47"/>
        <v>3</v>
      </c>
      <c r="O1069" s="164">
        <f t="shared" si="48"/>
        <v>6</v>
      </c>
    </row>
    <row r="1070" spans="3:15">
      <c r="C1070" s="161">
        <v>2</v>
      </c>
      <c r="D1070" s="161">
        <v>4</v>
      </c>
      <c r="F1070" s="161">
        <v>7</v>
      </c>
      <c r="G1070" s="161">
        <v>4</v>
      </c>
      <c r="H1070" s="161">
        <v>10</v>
      </c>
      <c r="I1070" s="161">
        <v>10</v>
      </c>
      <c r="J1070" s="161">
        <v>10</v>
      </c>
      <c r="M1070" s="165">
        <f t="shared" si="46"/>
        <v>2</v>
      </c>
      <c r="N1070" s="164">
        <f t="shared" si="47"/>
        <v>3</v>
      </c>
      <c r="O1070" s="164">
        <f t="shared" si="48"/>
        <v>7</v>
      </c>
    </row>
    <row r="1071" spans="3:15">
      <c r="C1071" s="161">
        <v>2</v>
      </c>
      <c r="D1071" s="161">
        <v>4</v>
      </c>
      <c r="F1071" s="161">
        <v>5</v>
      </c>
      <c r="G1071" s="161">
        <v>4</v>
      </c>
      <c r="H1071" s="161">
        <v>5</v>
      </c>
      <c r="I1071" s="161">
        <v>4</v>
      </c>
      <c r="J1071" s="161">
        <v>7</v>
      </c>
      <c r="M1071" s="165">
        <f t="shared" si="46"/>
        <v>2</v>
      </c>
      <c r="N1071" s="164">
        <f t="shared" si="47"/>
        <v>3</v>
      </c>
      <c r="O1071" s="164">
        <f t="shared" si="48"/>
        <v>4</v>
      </c>
    </row>
    <row r="1072" spans="3:15">
      <c r="C1072" s="161">
        <v>2</v>
      </c>
      <c r="D1072" s="161">
        <v>4</v>
      </c>
      <c r="F1072" s="161">
        <v>5</v>
      </c>
      <c r="G1072" s="161">
        <v>4</v>
      </c>
      <c r="H1072" s="161">
        <v>5</v>
      </c>
      <c r="I1072" s="161">
        <v>4</v>
      </c>
      <c r="J1072" s="161">
        <v>10</v>
      </c>
      <c r="M1072" s="165">
        <f t="shared" si="46"/>
        <v>2</v>
      </c>
      <c r="N1072" s="164">
        <f t="shared" si="47"/>
        <v>3</v>
      </c>
      <c r="O1072" s="164">
        <f t="shared" si="48"/>
        <v>5</v>
      </c>
    </row>
    <row r="1073" spans="3:15">
      <c r="C1073" s="161">
        <v>2</v>
      </c>
      <c r="D1073" s="161">
        <v>4</v>
      </c>
      <c r="F1073" s="161">
        <v>5</v>
      </c>
      <c r="G1073" s="161">
        <v>4</v>
      </c>
      <c r="H1073" s="161">
        <v>5</v>
      </c>
      <c r="I1073" s="161">
        <v>6</v>
      </c>
      <c r="J1073" s="161">
        <v>7</v>
      </c>
      <c r="M1073" s="165">
        <f t="shared" si="46"/>
        <v>2</v>
      </c>
      <c r="N1073" s="164">
        <f t="shared" si="47"/>
        <v>3</v>
      </c>
      <c r="O1073" s="164">
        <f t="shared" si="48"/>
        <v>5</v>
      </c>
    </row>
    <row r="1074" spans="3:15">
      <c r="C1074" s="161">
        <v>2</v>
      </c>
      <c r="D1074" s="161">
        <v>4</v>
      </c>
      <c r="F1074" s="161">
        <v>5</v>
      </c>
      <c r="G1074" s="161">
        <v>4</v>
      </c>
      <c r="H1074" s="161">
        <v>5</v>
      </c>
      <c r="I1074" s="161">
        <v>6</v>
      </c>
      <c r="J1074" s="161">
        <v>10</v>
      </c>
      <c r="M1074" s="165">
        <f t="shared" si="46"/>
        <v>2</v>
      </c>
      <c r="N1074" s="164">
        <f t="shared" si="47"/>
        <v>3</v>
      </c>
      <c r="O1074" s="164">
        <f t="shared" si="48"/>
        <v>5</v>
      </c>
    </row>
    <row r="1075" spans="3:15">
      <c r="C1075" s="161">
        <v>2</v>
      </c>
      <c r="D1075" s="161">
        <v>4</v>
      </c>
      <c r="F1075" s="161">
        <v>5</v>
      </c>
      <c r="G1075" s="161">
        <v>4</v>
      </c>
      <c r="H1075" s="161">
        <v>5</v>
      </c>
      <c r="I1075" s="161">
        <v>8</v>
      </c>
      <c r="J1075" s="161">
        <v>7</v>
      </c>
      <c r="M1075" s="165">
        <f t="shared" si="46"/>
        <v>2</v>
      </c>
      <c r="N1075" s="164">
        <f t="shared" si="47"/>
        <v>3</v>
      </c>
      <c r="O1075" s="164">
        <f t="shared" si="48"/>
        <v>5</v>
      </c>
    </row>
    <row r="1076" spans="3:15">
      <c r="C1076" s="161">
        <v>2</v>
      </c>
      <c r="D1076" s="161">
        <v>4</v>
      </c>
      <c r="F1076" s="161">
        <v>5</v>
      </c>
      <c r="G1076" s="161">
        <v>4</v>
      </c>
      <c r="H1076" s="161">
        <v>5</v>
      </c>
      <c r="I1076" s="161">
        <v>8</v>
      </c>
      <c r="J1076" s="161">
        <v>10</v>
      </c>
      <c r="M1076" s="165">
        <f t="shared" si="46"/>
        <v>2</v>
      </c>
      <c r="N1076" s="164">
        <f t="shared" si="47"/>
        <v>3</v>
      </c>
      <c r="O1076" s="164">
        <f t="shared" si="48"/>
        <v>5</v>
      </c>
    </row>
    <row r="1077" spans="3:15">
      <c r="C1077" s="161">
        <v>2</v>
      </c>
      <c r="D1077" s="161">
        <v>4</v>
      </c>
      <c r="F1077" s="161">
        <v>5</v>
      </c>
      <c r="G1077" s="161">
        <v>4</v>
      </c>
      <c r="H1077" s="161">
        <v>5</v>
      </c>
      <c r="I1077" s="161">
        <v>10</v>
      </c>
      <c r="J1077" s="161">
        <v>7</v>
      </c>
      <c r="M1077" s="165">
        <f t="shared" si="46"/>
        <v>2</v>
      </c>
      <c r="N1077" s="164">
        <f t="shared" si="47"/>
        <v>3</v>
      </c>
      <c r="O1077" s="164">
        <f t="shared" si="48"/>
        <v>5</v>
      </c>
    </row>
    <row r="1078" spans="3:15">
      <c r="C1078" s="161">
        <v>2</v>
      </c>
      <c r="D1078" s="161">
        <v>4</v>
      </c>
      <c r="F1078" s="161">
        <v>5</v>
      </c>
      <c r="G1078" s="161">
        <v>4</v>
      </c>
      <c r="H1078" s="161">
        <v>5</v>
      </c>
      <c r="I1078" s="161">
        <v>10</v>
      </c>
      <c r="J1078" s="161">
        <v>10</v>
      </c>
      <c r="M1078" s="165">
        <f t="shared" si="46"/>
        <v>2</v>
      </c>
      <c r="N1078" s="164">
        <f t="shared" si="47"/>
        <v>3</v>
      </c>
      <c r="O1078" s="164">
        <f t="shared" si="48"/>
        <v>6</v>
      </c>
    </row>
    <row r="1079" spans="3:15">
      <c r="C1079" s="161">
        <v>2</v>
      </c>
      <c r="D1079" s="161">
        <v>4</v>
      </c>
      <c r="F1079" s="161">
        <v>7</v>
      </c>
      <c r="G1079" s="161">
        <v>4</v>
      </c>
      <c r="H1079" s="161">
        <v>10</v>
      </c>
      <c r="I1079" s="161">
        <v>4</v>
      </c>
      <c r="J1079" s="161">
        <v>7</v>
      </c>
      <c r="M1079" s="165">
        <f t="shared" si="46"/>
        <v>2</v>
      </c>
      <c r="N1079" s="164">
        <f t="shared" si="47"/>
        <v>3</v>
      </c>
      <c r="O1079" s="164">
        <f t="shared" si="48"/>
        <v>5</v>
      </c>
    </row>
    <row r="1080" spans="3:15">
      <c r="C1080" s="161">
        <v>2</v>
      </c>
      <c r="D1080" s="161">
        <v>4</v>
      </c>
      <c r="F1080" s="161">
        <v>7</v>
      </c>
      <c r="G1080" s="161">
        <v>4</v>
      </c>
      <c r="H1080" s="161">
        <v>10</v>
      </c>
      <c r="I1080" s="161">
        <v>4</v>
      </c>
      <c r="J1080" s="161">
        <v>10</v>
      </c>
      <c r="M1080" s="165">
        <f t="shared" si="46"/>
        <v>2</v>
      </c>
      <c r="N1080" s="164">
        <f t="shared" si="47"/>
        <v>3</v>
      </c>
      <c r="O1080" s="164">
        <f t="shared" si="48"/>
        <v>6</v>
      </c>
    </row>
    <row r="1081" spans="3:15">
      <c r="C1081" s="161">
        <v>2</v>
      </c>
      <c r="D1081" s="161">
        <v>4</v>
      </c>
      <c r="F1081" s="161">
        <v>7</v>
      </c>
      <c r="G1081" s="161">
        <v>4</v>
      </c>
      <c r="H1081" s="161">
        <v>10</v>
      </c>
      <c r="I1081" s="161">
        <v>6</v>
      </c>
      <c r="J1081" s="161">
        <v>7</v>
      </c>
      <c r="M1081" s="165">
        <f t="shared" si="46"/>
        <v>2</v>
      </c>
      <c r="N1081" s="164">
        <f t="shared" si="47"/>
        <v>3</v>
      </c>
      <c r="O1081" s="164">
        <f t="shared" si="48"/>
        <v>6</v>
      </c>
    </row>
    <row r="1082" spans="3:15">
      <c r="C1082" s="161">
        <v>2</v>
      </c>
      <c r="D1082" s="161">
        <v>4</v>
      </c>
      <c r="F1082" s="161">
        <v>7</v>
      </c>
      <c r="G1082" s="161">
        <v>4</v>
      </c>
      <c r="H1082" s="161">
        <v>10</v>
      </c>
      <c r="I1082" s="161">
        <v>6</v>
      </c>
      <c r="J1082" s="161">
        <v>10</v>
      </c>
      <c r="M1082" s="165">
        <f t="shared" si="46"/>
        <v>2</v>
      </c>
      <c r="N1082" s="164">
        <f t="shared" si="47"/>
        <v>3</v>
      </c>
      <c r="O1082" s="164">
        <f t="shared" si="48"/>
        <v>6</v>
      </c>
    </row>
    <row r="1083" spans="3:15">
      <c r="C1083" s="161">
        <v>2</v>
      </c>
      <c r="D1083" s="161">
        <v>4</v>
      </c>
      <c r="F1083" s="161">
        <v>7</v>
      </c>
      <c r="G1083" s="161">
        <v>4</v>
      </c>
      <c r="H1083" s="161">
        <v>10</v>
      </c>
      <c r="I1083" s="161">
        <v>8</v>
      </c>
      <c r="J1083" s="161">
        <v>7</v>
      </c>
      <c r="M1083" s="165">
        <f t="shared" si="46"/>
        <v>2</v>
      </c>
      <c r="N1083" s="164">
        <f t="shared" si="47"/>
        <v>3</v>
      </c>
      <c r="O1083" s="164">
        <f t="shared" si="48"/>
        <v>6</v>
      </c>
    </row>
    <row r="1084" spans="3:15">
      <c r="C1084" s="161">
        <v>2</v>
      </c>
      <c r="D1084" s="161">
        <v>4</v>
      </c>
      <c r="F1084" s="161">
        <v>7</v>
      </c>
      <c r="G1084" s="161">
        <v>4</v>
      </c>
      <c r="H1084" s="161">
        <v>10</v>
      </c>
      <c r="I1084" s="161">
        <v>8</v>
      </c>
      <c r="J1084" s="161">
        <v>10</v>
      </c>
      <c r="M1084" s="165">
        <f t="shared" si="46"/>
        <v>2</v>
      </c>
      <c r="N1084" s="164">
        <f t="shared" si="47"/>
        <v>3</v>
      </c>
      <c r="O1084" s="164">
        <f t="shared" si="48"/>
        <v>6</v>
      </c>
    </row>
    <row r="1085" spans="3:15">
      <c r="C1085" s="161">
        <v>2</v>
      </c>
      <c r="D1085" s="161">
        <v>4</v>
      </c>
      <c r="F1085" s="161">
        <v>7</v>
      </c>
      <c r="G1085" s="161">
        <v>4</v>
      </c>
      <c r="H1085" s="161">
        <v>10</v>
      </c>
      <c r="I1085" s="161">
        <v>10</v>
      </c>
      <c r="J1085" s="161">
        <v>7</v>
      </c>
      <c r="M1085" s="165">
        <f t="shared" si="46"/>
        <v>2</v>
      </c>
      <c r="N1085" s="164">
        <f t="shared" si="47"/>
        <v>3</v>
      </c>
      <c r="O1085" s="164">
        <f t="shared" si="48"/>
        <v>6</v>
      </c>
    </row>
    <row r="1086" spans="3:15">
      <c r="C1086" s="161">
        <v>2</v>
      </c>
      <c r="D1086" s="161">
        <v>6</v>
      </c>
      <c r="F1086" s="161">
        <v>7</v>
      </c>
      <c r="G1086" s="161">
        <v>6</v>
      </c>
      <c r="H1086" s="161">
        <v>10</v>
      </c>
      <c r="I1086" s="161">
        <v>10</v>
      </c>
      <c r="J1086" s="161">
        <v>10</v>
      </c>
      <c r="M1086" s="165">
        <f t="shared" si="46"/>
        <v>2</v>
      </c>
      <c r="N1086" s="164">
        <f t="shared" si="47"/>
        <v>3</v>
      </c>
      <c r="O1086" s="164">
        <f t="shared" si="48"/>
        <v>7</v>
      </c>
    </row>
    <row r="1087" spans="3:15">
      <c r="C1087" s="161">
        <v>2</v>
      </c>
      <c r="D1087" s="161">
        <v>6</v>
      </c>
      <c r="F1087" s="161">
        <v>5</v>
      </c>
      <c r="G1087" s="161">
        <v>6</v>
      </c>
      <c r="H1087" s="161">
        <v>5</v>
      </c>
      <c r="I1087" s="161">
        <v>4</v>
      </c>
      <c r="J1087" s="161">
        <v>7</v>
      </c>
      <c r="M1087" s="165">
        <f t="shared" si="46"/>
        <v>2</v>
      </c>
      <c r="N1087" s="164">
        <f t="shared" si="47"/>
        <v>3</v>
      </c>
      <c r="O1087" s="164">
        <f t="shared" si="48"/>
        <v>5</v>
      </c>
    </row>
    <row r="1088" spans="3:15">
      <c r="C1088" s="161">
        <v>2</v>
      </c>
      <c r="D1088" s="161">
        <v>6</v>
      </c>
      <c r="F1088" s="161">
        <v>5</v>
      </c>
      <c r="G1088" s="161">
        <v>6</v>
      </c>
      <c r="H1088" s="161">
        <v>5</v>
      </c>
      <c r="I1088" s="161">
        <v>4</v>
      </c>
      <c r="J1088" s="161">
        <v>10</v>
      </c>
      <c r="M1088" s="165">
        <f t="shared" si="46"/>
        <v>2</v>
      </c>
      <c r="N1088" s="164">
        <f t="shared" si="47"/>
        <v>3</v>
      </c>
      <c r="O1088" s="164">
        <f t="shared" si="48"/>
        <v>5</v>
      </c>
    </row>
    <row r="1089" spans="3:15">
      <c r="C1089" s="161">
        <v>2</v>
      </c>
      <c r="D1089" s="161">
        <v>6</v>
      </c>
      <c r="F1089" s="161">
        <v>5</v>
      </c>
      <c r="G1089" s="161">
        <v>6</v>
      </c>
      <c r="H1089" s="161">
        <v>5</v>
      </c>
      <c r="I1089" s="161">
        <v>6</v>
      </c>
      <c r="J1089" s="161">
        <v>7</v>
      </c>
      <c r="M1089" s="165">
        <f t="shared" si="46"/>
        <v>2</v>
      </c>
      <c r="N1089" s="164">
        <f t="shared" si="47"/>
        <v>3</v>
      </c>
      <c r="O1089" s="164">
        <f t="shared" si="48"/>
        <v>5</v>
      </c>
    </row>
    <row r="1090" spans="3:15">
      <c r="C1090" s="161">
        <v>2</v>
      </c>
      <c r="D1090" s="161">
        <v>6</v>
      </c>
      <c r="F1090" s="161">
        <v>5</v>
      </c>
      <c r="G1090" s="161">
        <v>6</v>
      </c>
      <c r="H1090" s="161">
        <v>5</v>
      </c>
      <c r="I1090" s="161">
        <v>6</v>
      </c>
      <c r="J1090" s="161">
        <v>10</v>
      </c>
      <c r="M1090" s="165">
        <f t="shared" si="46"/>
        <v>2</v>
      </c>
      <c r="N1090" s="164">
        <f t="shared" si="47"/>
        <v>3</v>
      </c>
      <c r="O1090" s="164">
        <f t="shared" si="48"/>
        <v>6</v>
      </c>
    </row>
    <row r="1091" spans="3:15">
      <c r="C1091" s="161">
        <v>2</v>
      </c>
      <c r="D1091" s="161">
        <v>6</v>
      </c>
      <c r="F1091" s="161">
        <v>5</v>
      </c>
      <c r="G1091" s="161">
        <v>6</v>
      </c>
      <c r="H1091" s="161">
        <v>5</v>
      </c>
      <c r="I1091" s="161">
        <v>8</v>
      </c>
      <c r="J1091" s="161">
        <v>7</v>
      </c>
      <c r="M1091" s="165">
        <f t="shared" si="46"/>
        <v>2</v>
      </c>
      <c r="N1091" s="164">
        <f t="shared" si="47"/>
        <v>3</v>
      </c>
      <c r="O1091" s="164">
        <f t="shared" si="48"/>
        <v>6</v>
      </c>
    </row>
    <row r="1092" spans="3:15">
      <c r="C1092" s="161">
        <v>2</v>
      </c>
      <c r="D1092" s="161">
        <v>6</v>
      </c>
      <c r="F1092" s="161">
        <v>5</v>
      </c>
      <c r="G1092" s="161">
        <v>6</v>
      </c>
      <c r="H1092" s="161">
        <v>5</v>
      </c>
      <c r="I1092" s="161">
        <v>8</v>
      </c>
      <c r="J1092" s="161">
        <v>10</v>
      </c>
      <c r="M1092" s="165">
        <f t="shared" si="46"/>
        <v>2</v>
      </c>
      <c r="N1092" s="164">
        <f t="shared" si="47"/>
        <v>3</v>
      </c>
      <c r="O1092" s="164">
        <f t="shared" si="48"/>
        <v>6</v>
      </c>
    </row>
    <row r="1093" spans="3:15">
      <c r="C1093" s="161">
        <v>2</v>
      </c>
      <c r="D1093" s="161">
        <v>6</v>
      </c>
      <c r="F1093" s="161">
        <v>5</v>
      </c>
      <c r="G1093" s="161">
        <v>6</v>
      </c>
      <c r="H1093" s="161">
        <v>5</v>
      </c>
      <c r="I1093" s="161">
        <v>10</v>
      </c>
      <c r="J1093" s="161">
        <v>7</v>
      </c>
      <c r="M1093" s="165">
        <f t="shared" si="46"/>
        <v>2</v>
      </c>
      <c r="N1093" s="164">
        <f t="shared" si="47"/>
        <v>3</v>
      </c>
      <c r="O1093" s="164">
        <f t="shared" si="48"/>
        <v>6</v>
      </c>
    </row>
    <row r="1094" spans="3:15">
      <c r="C1094" s="161">
        <v>2</v>
      </c>
      <c r="D1094" s="161">
        <v>6</v>
      </c>
      <c r="F1094" s="161">
        <v>5</v>
      </c>
      <c r="G1094" s="161">
        <v>6</v>
      </c>
      <c r="H1094" s="161">
        <v>5</v>
      </c>
      <c r="I1094" s="161">
        <v>10</v>
      </c>
      <c r="J1094" s="161">
        <v>10</v>
      </c>
      <c r="M1094" s="165">
        <f t="shared" si="46"/>
        <v>2</v>
      </c>
      <c r="N1094" s="164">
        <f t="shared" si="47"/>
        <v>3</v>
      </c>
      <c r="O1094" s="164">
        <f t="shared" si="48"/>
        <v>6</v>
      </c>
    </row>
    <row r="1095" spans="3:15">
      <c r="C1095" s="161">
        <v>2</v>
      </c>
      <c r="D1095" s="161">
        <v>6</v>
      </c>
      <c r="F1095" s="161">
        <v>7</v>
      </c>
      <c r="G1095" s="161">
        <v>6</v>
      </c>
      <c r="H1095" s="161">
        <v>10</v>
      </c>
      <c r="I1095" s="161">
        <v>4</v>
      </c>
      <c r="J1095" s="161">
        <v>7</v>
      </c>
      <c r="M1095" s="165">
        <f t="shared" si="46"/>
        <v>2</v>
      </c>
      <c r="N1095" s="164">
        <f t="shared" si="47"/>
        <v>3</v>
      </c>
      <c r="O1095" s="164">
        <f t="shared" si="48"/>
        <v>6</v>
      </c>
    </row>
    <row r="1096" spans="3:15">
      <c r="C1096" s="161">
        <v>2</v>
      </c>
      <c r="D1096" s="161">
        <v>6</v>
      </c>
      <c r="F1096" s="161">
        <v>7</v>
      </c>
      <c r="G1096" s="161">
        <v>6</v>
      </c>
      <c r="H1096" s="161">
        <v>10</v>
      </c>
      <c r="I1096" s="161">
        <v>4</v>
      </c>
      <c r="J1096" s="161">
        <v>10</v>
      </c>
      <c r="M1096" s="165">
        <f t="shared" si="46"/>
        <v>2</v>
      </c>
      <c r="N1096" s="164">
        <f t="shared" si="47"/>
        <v>3</v>
      </c>
      <c r="O1096" s="164">
        <f t="shared" si="48"/>
        <v>6</v>
      </c>
    </row>
    <row r="1097" spans="3:15">
      <c r="C1097" s="161">
        <v>2</v>
      </c>
      <c r="D1097" s="161">
        <v>6</v>
      </c>
      <c r="F1097" s="161">
        <v>7</v>
      </c>
      <c r="G1097" s="161">
        <v>6</v>
      </c>
      <c r="H1097" s="161">
        <v>10</v>
      </c>
      <c r="I1097" s="161">
        <v>6</v>
      </c>
      <c r="J1097" s="161">
        <v>7</v>
      </c>
      <c r="M1097" s="165">
        <f t="shared" si="46"/>
        <v>2</v>
      </c>
      <c r="N1097" s="164">
        <f t="shared" si="47"/>
        <v>3</v>
      </c>
      <c r="O1097" s="164">
        <f t="shared" si="48"/>
        <v>6</v>
      </c>
    </row>
    <row r="1098" spans="3:15">
      <c r="C1098" s="161">
        <v>2</v>
      </c>
      <c r="D1098" s="161">
        <v>6</v>
      </c>
      <c r="F1098" s="161">
        <v>7</v>
      </c>
      <c r="G1098" s="161">
        <v>6</v>
      </c>
      <c r="H1098" s="161">
        <v>10</v>
      </c>
      <c r="I1098" s="161">
        <v>6</v>
      </c>
      <c r="J1098" s="161">
        <v>10</v>
      </c>
      <c r="M1098" s="165">
        <f t="shared" si="46"/>
        <v>2</v>
      </c>
      <c r="N1098" s="164">
        <f t="shared" si="47"/>
        <v>3</v>
      </c>
      <c r="O1098" s="164">
        <f t="shared" si="48"/>
        <v>7</v>
      </c>
    </row>
    <row r="1099" spans="3:15">
      <c r="C1099" s="161">
        <v>2</v>
      </c>
      <c r="D1099" s="161">
        <v>6</v>
      </c>
      <c r="F1099" s="161">
        <v>7</v>
      </c>
      <c r="G1099" s="161">
        <v>6</v>
      </c>
      <c r="H1099" s="161">
        <v>10</v>
      </c>
      <c r="I1099" s="161">
        <v>8</v>
      </c>
      <c r="J1099" s="161">
        <v>7</v>
      </c>
      <c r="M1099" s="165">
        <f t="shared" si="46"/>
        <v>2</v>
      </c>
      <c r="N1099" s="164">
        <f t="shared" si="47"/>
        <v>3</v>
      </c>
      <c r="O1099" s="164">
        <f t="shared" si="48"/>
        <v>7</v>
      </c>
    </row>
    <row r="1100" spans="3:15">
      <c r="C1100" s="161">
        <v>2</v>
      </c>
      <c r="D1100" s="161">
        <v>6</v>
      </c>
      <c r="F1100" s="161">
        <v>7</v>
      </c>
      <c r="G1100" s="161">
        <v>6</v>
      </c>
      <c r="H1100" s="161">
        <v>10</v>
      </c>
      <c r="I1100" s="161">
        <v>8</v>
      </c>
      <c r="J1100" s="161">
        <v>10</v>
      </c>
      <c r="M1100" s="165">
        <f t="shared" si="46"/>
        <v>2</v>
      </c>
      <c r="N1100" s="164">
        <f t="shared" si="47"/>
        <v>3</v>
      </c>
      <c r="O1100" s="164">
        <f t="shared" si="48"/>
        <v>7</v>
      </c>
    </row>
    <row r="1101" spans="3:15">
      <c r="C1101" s="161">
        <v>2</v>
      </c>
      <c r="D1101" s="161">
        <v>6</v>
      </c>
      <c r="F1101" s="161">
        <v>7</v>
      </c>
      <c r="G1101" s="161">
        <v>6</v>
      </c>
      <c r="H1101" s="161">
        <v>10</v>
      </c>
      <c r="I1101" s="161">
        <v>10</v>
      </c>
      <c r="J1101" s="161">
        <v>7</v>
      </c>
      <c r="M1101" s="165">
        <f t="shared" si="46"/>
        <v>2</v>
      </c>
      <c r="N1101" s="164">
        <f t="shared" si="47"/>
        <v>3</v>
      </c>
      <c r="O1101" s="164">
        <f t="shared" si="48"/>
        <v>7</v>
      </c>
    </row>
    <row r="1102" spans="3:15">
      <c r="C1102" s="161">
        <v>2</v>
      </c>
      <c r="D1102" s="161">
        <v>4</v>
      </c>
      <c r="F1102" s="161">
        <v>7</v>
      </c>
      <c r="G1102" s="161">
        <v>4</v>
      </c>
      <c r="H1102" s="161">
        <v>10</v>
      </c>
      <c r="I1102" s="161">
        <v>10</v>
      </c>
      <c r="J1102" s="161">
        <v>10</v>
      </c>
      <c r="M1102" s="165">
        <f t="shared" si="46"/>
        <v>2</v>
      </c>
      <c r="N1102" s="164">
        <f t="shared" si="47"/>
        <v>3</v>
      </c>
      <c r="O1102" s="164">
        <f t="shared" si="48"/>
        <v>7</v>
      </c>
    </row>
    <row r="1103" spans="3:15">
      <c r="C1103" s="161">
        <v>2</v>
      </c>
      <c r="D1103" s="161">
        <v>4</v>
      </c>
      <c r="F1103" s="161">
        <v>5</v>
      </c>
      <c r="G1103" s="161">
        <v>4</v>
      </c>
      <c r="H1103" s="161">
        <v>5</v>
      </c>
      <c r="I1103" s="161">
        <v>4</v>
      </c>
      <c r="J1103" s="161">
        <v>7</v>
      </c>
      <c r="M1103" s="165">
        <f t="shared" si="46"/>
        <v>2</v>
      </c>
      <c r="N1103" s="164">
        <f t="shared" si="47"/>
        <v>3</v>
      </c>
      <c r="O1103" s="164">
        <f t="shared" si="48"/>
        <v>4</v>
      </c>
    </row>
    <row r="1104" spans="3:15">
      <c r="C1104" s="161">
        <v>2</v>
      </c>
      <c r="D1104" s="161">
        <v>4</v>
      </c>
      <c r="F1104" s="161">
        <v>5</v>
      </c>
      <c r="G1104" s="161">
        <v>4</v>
      </c>
      <c r="H1104" s="161">
        <v>5</v>
      </c>
      <c r="I1104" s="161">
        <v>4</v>
      </c>
      <c r="J1104" s="161">
        <v>10</v>
      </c>
      <c r="M1104" s="165">
        <f t="shared" si="46"/>
        <v>2</v>
      </c>
      <c r="N1104" s="164">
        <f t="shared" si="47"/>
        <v>3</v>
      </c>
      <c r="O1104" s="164">
        <f t="shared" si="48"/>
        <v>5</v>
      </c>
    </row>
    <row r="1105" spans="3:15">
      <c r="C1105" s="161">
        <v>2</v>
      </c>
      <c r="D1105" s="161">
        <v>4</v>
      </c>
      <c r="F1105" s="161">
        <v>5</v>
      </c>
      <c r="G1105" s="161">
        <v>4</v>
      </c>
      <c r="H1105" s="161">
        <v>5</v>
      </c>
      <c r="I1105" s="161">
        <v>6</v>
      </c>
      <c r="J1105" s="161">
        <v>7</v>
      </c>
      <c r="M1105" s="165">
        <f t="shared" si="46"/>
        <v>2</v>
      </c>
      <c r="N1105" s="164">
        <f t="shared" si="47"/>
        <v>3</v>
      </c>
      <c r="O1105" s="164">
        <f t="shared" si="48"/>
        <v>5</v>
      </c>
    </row>
    <row r="1106" spans="3:15">
      <c r="C1106" s="161">
        <v>2</v>
      </c>
      <c r="D1106" s="161">
        <v>4</v>
      </c>
      <c r="F1106" s="161">
        <v>5</v>
      </c>
      <c r="G1106" s="161">
        <v>4</v>
      </c>
      <c r="H1106" s="161">
        <v>5</v>
      </c>
      <c r="I1106" s="161">
        <v>6</v>
      </c>
      <c r="J1106" s="161">
        <v>10</v>
      </c>
      <c r="M1106" s="165">
        <f t="shared" si="46"/>
        <v>2</v>
      </c>
      <c r="N1106" s="164">
        <f t="shared" si="47"/>
        <v>3</v>
      </c>
      <c r="O1106" s="164">
        <f t="shared" si="48"/>
        <v>5</v>
      </c>
    </row>
    <row r="1107" spans="3:15">
      <c r="C1107" s="161">
        <v>2</v>
      </c>
      <c r="D1107" s="161">
        <v>4</v>
      </c>
      <c r="F1107" s="161">
        <v>5</v>
      </c>
      <c r="G1107" s="161">
        <v>4</v>
      </c>
      <c r="H1107" s="161">
        <v>5</v>
      </c>
      <c r="I1107" s="161">
        <v>8</v>
      </c>
      <c r="J1107" s="161">
        <v>7</v>
      </c>
      <c r="M1107" s="165">
        <f t="shared" si="46"/>
        <v>2</v>
      </c>
      <c r="N1107" s="164">
        <f t="shared" si="47"/>
        <v>3</v>
      </c>
      <c r="O1107" s="164">
        <f t="shared" si="48"/>
        <v>5</v>
      </c>
    </row>
    <row r="1108" spans="3:15">
      <c r="C1108" s="161">
        <v>2</v>
      </c>
      <c r="D1108" s="161">
        <v>4</v>
      </c>
      <c r="F1108" s="161">
        <v>5</v>
      </c>
      <c r="G1108" s="161">
        <v>4</v>
      </c>
      <c r="H1108" s="161">
        <v>5</v>
      </c>
      <c r="I1108" s="161">
        <v>8</v>
      </c>
      <c r="J1108" s="161">
        <v>10</v>
      </c>
      <c r="M1108" s="165">
        <f t="shared" si="46"/>
        <v>2</v>
      </c>
      <c r="N1108" s="164">
        <f t="shared" si="47"/>
        <v>3</v>
      </c>
      <c r="O1108" s="164">
        <f t="shared" si="48"/>
        <v>5</v>
      </c>
    </row>
    <row r="1109" spans="3:15">
      <c r="C1109" s="161">
        <v>2</v>
      </c>
      <c r="D1109" s="161">
        <v>4</v>
      </c>
      <c r="F1109" s="161">
        <v>5</v>
      </c>
      <c r="G1109" s="161">
        <v>4</v>
      </c>
      <c r="H1109" s="161">
        <v>5</v>
      </c>
      <c r="I1109" s="161">
        <v>10</v>
      </c>
      <c r="J1109" s="161">
        <v>7</v>
      </c>
      <c r="M1109" s="165">
        <f t="shared" si="46"/>
        <v>2</v>
      </c>
      <c r="N1109" s="164">
        <f t="shared" si="47"/>
        <v>3</v>
      </c>
      <c r="O1109" s="164">
        <f t="shared" si="48"/>
        <v>5</v>
      </c>
    </row>
    <row r="1110" spans="3:15">
      <c r="C1110" s="161">
        <v>2</v>
      </c>
      <c r="D1110" s="161">
        <v>4</v>
      </c>
      <c r="F1110" s="161">
        <v>5</v>
      </c>
      <c r="G1110" s="161">
        <v>4</v>
      </c>
      <c r="H1110" s="161">
        <v>5</v>
      </c>
      <c r="I1110" s="161">
        <v>10</v>
      </c>
      <c r="J1110" s="161">
        <v>10</v>
      </c>
      <c r="M1110" s="165">
        <f t="shared" si="46"/>
        <v>2</v>
      </c>
      <c r="N1110" s="164">
        <f t="shared" si="47"/>
        <v>3</v>
      </c>
      <c r="O1110" s="164">
        <f t="shared" si="48"/>
        <v>6</v>
      </c>
    </row>
    <row r="1111" spans="3:15">
      <c r="C1111" s="161">
        <v>2</v>
      </c>
      <c r="D1111" s="161">
        <v>4</v>
      </c>
      <c r="F1111" s="161">
        <v>7</v>
      </c>
      <c r="G1111" s="161">
        <v>4</v>
      </c>
      <c r="H1111" s="161">
        <v>10</v>
      </c>
      <c r="I1111" s="161">
        <v>4</v>
      </c>
      <c r="J1111" s="161">
        <v>7</v>
      </c>
      <c r="M1111" s="165">
        <f t="shared" si="46"/>
        <v>2</v>
      </c>
      <c r="N1111" s="164">
        <f t="shared" si="47"/>
        <v>3</v>
      </c>
      <c r="O1111" s="164">
        <f t="shared" si="48"/>
        <v>5</v>
      </c>
    </row>
    <row r="1112" spans="3:15">
      <c r="C1112" s="161">
        <v>2</v>
      </c>
      <c r="D1112" s="161">
        <v>4</v>
      </c>
      <c r="F1112" s="161">
        <v>7</v>
      </c>
      <c r="G1112" s="161">
        <v>4</v>
      </c>
      <c r="H1112" s="161">
        <v>10</v>
      </c>
      <c r="I1112" s="161">
        <v>4</v>
      </c>
      <c r="J1112" s="161">
        <v>10</v>
      </c>
      <c r="M1112" s="165">
        <f t="shared" si="46"/>
        <v>2</v>
      </c>
      <c r="N1112" s="164">
        <f t="shared" si="47"/>
        <v>3</v>
      </c>
      <c r="O1112" s="164">
        <f t="shared" si="48"/>
        <v>6</v>
      </c>
    </row>
    <row r="1113" spans="3:15">
      <c r="C1113" s="161">
        <v>2</v>
      </c>
      <c r="D1113" s="161">
        <v>4</v>
      </c>
      <c r="F1113" s="161">
        <v>7</v>
      </c>
      <c r="G1113" s="161">
        <v>4</v>
      </c>
      <c r="H1113" s="161">
        <v>10</v>
      </c>
      <c r="I1113" s="161">
        <v>6</v>
      </c>
      <c r="J1113" s="161">
        <v>7</v>
      </c>
      <c r="M1113" s="165">
        <f t="shared" si="46"/>
        <v>2</v>
      </c>
      <c r="N1113" s="164">
        <f t="shared" si="47"/>
        <v>3</v>
      </c>
      <c r="O1113" s="164">
        <f t="shared" si="48"/>
        <v>6</v>
      </c>
    </row>
    <row r="1114" spans="3:15">
      <c r="C1114" s="161">
        <v>2</v>
      </c>
      <c r="D1114" s="161">
        <v>4</v>
      </c>
      <c r="F1114" s="161">
        <v>7</v>
      </c>
      <c r="G1114" s="161">
        <v>4</v>
      </c>
      <c r="H1114" s="161">
        <v>10</v>
      </c>
      <c r="I1114" s="161">
        <v>6</v>
      </c>
      <c r="J1114" s="161">
        <v>10</v>
      </c>
      <c r="M1114" s="165">
        <f t="shared" si="46"/>
        <v>2</v>
      </c>
      <c r="N1114" s="164">
        <f t="shared" si="47"/>
        <v>3</v>
      </c>
      <c r="O1114" s="164">
        <f t="shared" si="48"/>
        <v>6</v>
      </c>
    </row>
    <row r="1115" spans="3:15">
      <c r="C1115" s="161">
        <v>2</v>
      </c>
      <c r="D1115" s="161">
        <v>4</v>
      </c>
      <c r="F1115" s="161">
        <v>7</v>
      </c>
      <c r="G1115" s="161">
        <v>4</v>
      </c>
      <c r="H1115" s="161">
        <v>10</v>
      </c>
      <c r="I1115" s="161">
        <v>8</v>
      </c>
      <c r="J1115" s="161">
        <v>7</v>
      </c>
      <c r="M1115" s="165">
        <f t="shared" si="46"/>
        <v>2</v>
      </c>
      <c r="N1115" s="164">
        <f t="shared" si="47"/>
        <v>3</v>
      </c>
      <c r="O1115" s="164">
        <f t="shared" si="48"/>
        <v>6</v>
      </c>
    </row>
    <row r="1116" spans="3:15">
      <c r="C1116" s="161">
        <v>2</v>
      </c>
      <c r="D1116" s="161">
        <v>4</v>
      </c>
      <c r="F1116" s="161">
        <v>7</v>
      </c>
      <c r="G1116" s="161">
        <v>4</v>
      </c>
      <c r="H1116" s="161">
        <v>10</v>
      </c>
      <c r="I1116" s="161">
        <v>8</v>
      </c>
      <c r="J1116" s="161">
        <v>10</v>
      </c>
      <c r="M1116" s="165">
        <f t="shared" si="46"/>
        <v>2</v>
      </c>
      <c r="N1116" s="164">
        <f t="shared" si="47"/>
        <v>3</v>
      </c>
      <c r="O1116" s="164">
        <f t="shared" si="48"/>
        <v>6</v>
      </c>
    </row>
    <row r="1117" spans="3:15">
      <c r="C1117" s="161">
        <v>2</v>
      </c>
      <c r="D1117" s="161">
        <v>4</v>
      </c>
      <c r="F1117" s="161">
        <v>7</v>
      </c>
      <c r="G1117" s="161">
        <v>4</v>
      </c>
      <c r="H1117" s="161">
        <v>10</v>
      </c>
      <c r="I1117" s="161">
        <v>10</v>
      </c>
      <c r="J1117" s="161">
        <v>7</v>
      </c>
      <c r="M1117" s="165">
        <f t="shared" si="46"/>
        <v>2</v>
      </c>
      <c r="N1117" s="164">
        <f t="shared" si="47"/>
        <v>3</v>
      </c>
      <c r="O1117" s="164">
        <f t="shared" si="48"/>
        <v>6</v>
      </c>
    </row>
    <row r="1118" spans="3:15">
      <c r="C1118" s="161">
        <v>2</v>
      </c>
      <c r="D1118" s="161">
        <v>4</v>
      </c>
      <c r="F1118" s="161">
        <v>7</v>
      </c>
      <c r="G1118" s="161">
        <v>4</v>
      </c>
      <c r="H1118" s="161">
        <v>10</v>
      </c>
      <c r="I1118" s="161">
        <v>10</v>
      </c>
      <c r="J1118" s="161">
        <v>10</v>
      </c>
      <c r="M1118" s="165">
        <f t="shared" si="46"/>
        <v>2</v>
      </c>
      <c r="N1118" s="164">
        <f t="shared" si="47"/>
        <v>3</v>
      </c>
      <c r="O1118" s="164">
        <f t="shared" si="48"/>
        <v>7</v>
      </c>
    </row>
    <row r="1119" spans="3:15">
      <c r="C1119" s="161">
        <v>2</v>
      </c>
      <c r="D1119" s="161">
        <v>4</v>
      </c>
      <c r="F1119" s="161">
        <v>5</v>
      </c>
      <c r="G1119" s="161">
        <v>4</v>
      </c>
      <c r="H1119" s="161">
        <v>5</v>
      </c>
      <c r="I1119" s="161">
        <v>4</v>
      </c>
      <c r="J1119" s="161">
        <v>7</v>
      </c>
      <c r="M1119" s="165">
        <f t="shared" ref="M1119:M1182" si="49">MIN(C1119:L1119)</f>
        <v>2</v>
      </c>
      <c r="N1119" s="164">
        <f t="shared" si="47"/>
        <v>3</v>
      </c>
      <c r="O1119" s="164">
        <f t="shared" si="48"/>
        <v>4</v>
      </c>
    </row>
    <row r="1120" spans="3:15">
      <c r="C1120" s="161">
        <v>2</v>
      </c>
      <c r="D1120" s="161">
        <v>4</v>
      </c>
      <c r="F1120" s="161">
        <v>5</v>
      </c>
      <c r="G1120" s="161">
        <v>4</v>
      </c>
      <c r="H1120" s="161">
        <v>5</v>
      </c>
      <c r="I1120" s="161">
        <v>4</v>
      </c>
      <c r="J1120" s="161">
        <v>10</v>
      </c>
      <c r="M1120" s="165">
        <f t="shared" si="49"/>
        <v>2</v>
      </c>
      <c r="N1120" s="164">
        <f t="shared" ref="N1120:N1183" si="50">IF(SMALL(C1120:J1120,2)&gt;M1120,M1120+1,M1120)</f>
        <v>3</v>
      </c>
      <c r="O1120" s="164">
        <f t="shared" ref="O1120:O1183" si="51">ROUND(AVERAGE(C1120:J1120),0)</f>
        <v>5</v>
      </c>
    </row>
    <row r="1121" spans="3:15">
      <c r="C1121" s="161">
        <v>2</v>
      </c>
      <c r="D1121" s="161">
        <v>4</v>
      </c>
      <c r="F1121" s="161">
        <v>5</v>
      </c>
      <c r="G1121" s="161">
        <v>4</v>
      </c>
      <c r="H1121" s="161">
        <v>5</v>
      </c>
      <c r="I1121" s="161">
        <v>6</v>
      </c>
      <c r="J1121" s="161">
        <v>7</v>
      </c>
      <c r="M1121" s="165">
        <f t="shared" si="49"/>
        <v>2</v>
      </c>
      <c r="N1121" s="164">
        <f t="shared" si="50"/>
        <v>3</v>
      </c>
      <c r="O1121" s="164">
        <f t="shared" si="51"/>
        <v>5</v>
      </c>
    </row>
    <row r="1122" spans="3:15">
      <c r="C1122" s="161">
        <v>2</v>
      </c>
      <c r="D1122" s="161">
        <v>4</v>
      </c>
      <c r="F1122" s="161">
        <v>5</v>
      </c>
      <c r="G1122" s="161">
        <v>4</v>
      </c>
      <c r="H1122" s="161">
        <v>5</v>
      </c>
      <c r="I1122" s="161">
        <v>6</v>
      </c>
      <c r="J1122" s="161">
        <v>10</v>
      </c>
      <c r="M1122" s="165">
        <f t="shared" si="49"/>
        <v>2</v>
      </c>
      <c r="N1122" s="164">
        <f t="shared" si="50"/>
        <v>3</v>
      </c>
      <c r="O1122" s="164">
        <f t="shared" si="51"/>
        <v>5</v>
      </c>
    </row>
    <row r="1123" spans="3:15">
      <c r="C1123" s="161">
        <v>2</v>
      </c>
      <c r="D1123" s="161">
        <v>4</v>
      </c>
      <c r="F1123" s="161">
        <v>5</v>
      </c>
      <c r="G1123" s="161">
        <v>4</v>
      </c>
      <c r="H1123" s="161">
        <v>5</v>
      </c>
      <c r="I1123" s="161">
        <v>8</v>
      </c>
      <c r="J1123" s="161">
        <v>7</v>
      </c>
      <c r="M1123" s="165">
        <f t="shared" si="49"/>
        <v>2</v>
      </c>
      <c r="N1123" s="164">
        <f t="shared" si="50"/>
        <v>3</v>
      </c>
      <c r="O1123" s="164">
        <f t="shared" si="51"/>
        <v>5</v>
      </c>
    </row>
    <row r="1124" spans="3:15">
      <c r="C1124" s="161">
        <v>2</v>
      </c>
      <c r="D1124" s="161">
        <v>4</v>
      </c>
      <c r="F1124" s="161">
        <v>5</v>
      </c>
      <c r="G1124" s="161">
        <v>4</v>
      </c>
      <c r="H1124" s="161">
        <v>5</v>
      </c>
      <c r="I1124" s="161">
        <v>8</v>
      </c>
      <c r="J1124" s="161">
        <v>10</v>
      </c>
      <c r="M1124" s="165">
        <f t="shared" si="49"/>
        <v>2</v>
      </c>
      <c r="N1124" s="164">
        <f t="shared" si="50"/>
        <v>3</v>
      </c>
      <c r="O1124" s="164">
        <f t="shared" si="51"/>
        <v>5</v>
      </c>
    </row>
    <row r="1125" spans="3:15">
      <c r="C1125" s="161">
        <v>2</v>
      </c>
      <c r="D1125" s="161">
        <v>4</v>
      </c>
      <c r="F1125" s="161">
        <v>5</v>
      </c>
      <c r="G1125" s="161">
        <v>4</v>
      </c>
      <c r="H1125" s="161">
        <v>5</v>
      </c>
      <c r="I1125" s="161">
        <v>10</v>
      </c>
      <c r="J1125" s="161">
        <v>7</v>
      </c>
      <c r="M1125" s="165">
        <f t="shared" si="49"/>
        <v>2</v>
      </c>
      <c r="N1125" s="164">
        <f t="shared" si="50"/>
        <v>3</v>
      </c>
      <c r="O1125" s="164">
        <f t="shared" si="51"/>
        <v>5</v>
      </c>
    </row>
    <row r="1126" spans="3:15">
      <c r="C1126" s="161">
        <v>2</v>
      </c>
      <c r="D1126" s="161">
        <v>4</v>
      </c>
      <c r="F1126" s="161">
        <v>5</v>
      </c>
      <c r="G1126" s="161">
        <v>4</v>
      </c>
      <c r="H1126" s="161">
        <v>5</v>
      </c>
      <c r="I1126" s="161">
        <v>10</v>
      </c>
      <c r="J1126" s="161">
        <v>10</v>
      </c>
      <c r="M1126" s="165">
        <f t="shared" si="49"/>
        <v>2</v>
      </c>
      <c r="N1126" s="164">
        <f t="shared" si="50"/>
        <v>3</v>
      </c>
      <c r="O1126" s="164">
        <f t="shared" si="51"/>
        <v>6</v>
      </c>
    </row>
    <row r="1127" spans="3:15">
      <c r="C1127" s="161">
        <v>2</v>
      </c>
      <c r="D1127" s="161">
        <v>4</v>
      </c>
      <c r="F1127" s="161">
        <v>7</v>
      </c>
      <c r="G1127" s="161">
        <v>4</v>
      </c>
      <c r="H1127" s="161">
        <v>10</v>
      </c>
      <c r="I1127" s="161">
        <v>4</v>
      </c>
      <c r="J1127" s="161">
        <v>7</v>
      </c>
      <c r="M1127" s="165">
        <f t="shared" si="49"/>
        <v>2</v>
      </c>
      <c r="N1127" s="164">
        <f t="shared" si="50"/>
        <v>3</v>
      </c>
      <c r="O1127" s="164">
        <f t="shared" si="51"/>
        <v>5</v>
      </c>
    </row>
    <row r="1128" spans="3:15">
      <c r="C1128" s="161">
        <v>2</v>
      </c>
      <c r="D1128" s="161">
        <v>4</v>
      </c>
      <c r="F1128" s="161">
        <v>7</v>
      </c>
      <c r="G1128" s="161">
        <v>4</v>
      </c>
      <c r="H1128" s="161">
        <v>10</v>
      </c>
      <c r="I1128" s="161">
        <v>4</v>
      </c>
      <c r="J1128" s="161">
        <v>10</v>
      </c>
      <c r="M1128" s="165">
        <f t="shared" si="49"/>
        <v>2</v>
      </c>
      <c r="N1128" s="164">
        <f t="shared" si="50"/>
        <v>3</v>
      </c>
      <c r="O1128" s="164">
        <f t="shared" si="51"/>
        <v>6</v>
      </c>
    </row>
    <row r="1129" spans="3:15">
      <c r="C1129" s="161">
        <v>2</v>
      </c>
      <c r="D1129" s="161">
        <v>4</v>
      </c>
      <c r="F1129" s="161">
        <v>7</v>
      </c>
      <c r="G1129" s="161">
        <v>4</v>
      </c>
      <c r="H1129" s="161">
        <v>10</v>
      </c>
      <c r="I1129" s="161">
        <v>6</v>
      </c>
      <c r="J1129" s="161">
        <v>7</v>
      </c>
      <c r="M1129" s="165">
        <f t="shared" si="49"/>
        <v>2</v>
      </c>
      <c r="N1129" s="164">
        <f t="shared" si="50"/>
        <v>3</v>
      </c>
      <c r="O1129" s="164">
        <f t="shared" si="51"/>
        <v>6</v>
      </c>
    </row>
    <row r="1130" spans="3:15">
      <c r="C1130" s="161">
        <v>2</v>
      </c>
      <c r="D1130" s="161">
        <v>4</v>
      </c>
      <c r="F1130" s="161">
        <v>7</v>
      </c>
      <c r="G1130" s="161">
        <v>4</v>
      </c>
      <c r="H1130" s="161">
        <v>10</v>
      </c>
      <c r="I1130" s="161">
        <v>6</v>
      </c>
      <c r="J1130" s="161">
        <v>10</v>
      </c>
      <c r="M1130" s="165">
        <f t="shared" si="49"/>
        <v>2</v>
      </c>
      <c r="N1130" s="164">
        <f t="shared" si="50"/>
        <v>3</v>
      </c>
      <c r="O1130" s="164">
        <f t="shared" si="51"/>
        <v>6</v>
      </c>
    </row>
    <row r="1131" spans="3:15">
      <c r="C1131" s="161">
        <v>2</v>
      </c>
      <c r="D1131" s="161">
        <v>4</v>
      </c>
      <c r="F1131" s="161">
        <v>7</v>
      </c>
      <c r="G1131" s="161">
        <v>4</v>
      </c>
      <c r="H1131" s="161">
        <v>10</v>
      </c>
      <c r="I1131" s="161">
        <v>8</v>
      </c>
      <c r="J1131" s="161">
        <v>7</v>
      </c>
      <c r="M1131" s="165">
        <f t="shared" si="49"/>
        <v>2</v>
      </c>
      <c r="N1131" s="164">
        <f t="shared" si="50"/>
        <v>3</v>
      </c>
      <c r="O1131" s="164">
        <f t="shared" si="51"/>
        <v>6</v>
      </c>
    </row>
    <row r="1132" spans="3:15">
      <c r="C1132" s="161">
        <v>2</v>
      </c>
      <c r="D1132" s="161">
        <v>4</v>
      </c>
      <c r="F1132" s="161">
        <v>7</v>
      </c>
      <c r="G1132" s="161">
        <v>4</v>
      </c>
      <c r="H1132" s="161">
        <v>10</v>
      </c>
      <c r="I1132" s="161">
        <v>8</v>
      </c>
      <c r="J1132" s="161">
        <v>10</v>
      </c>
      <c r="M1132" s="165">
        <f t="shared" si="49"/>
        <v>2</v>
      </c>
      <c r="N1132" s="164">
        <f t="shared" si="50"/>
        <v>3</v>
      </c>
      <c r="O1132" s="164">
        <f t="shared" si="51"/>
        <v>6</v>
      </c>
    </row>
    <row r="1133" spans="3:15">
      <c r="C1133" s="161">
        <v>2</v>
      </c>
      <c r="D1133" s="161">
        <v>4</v>
      </c>
      <c r="F1133" s="161">
        <v>7</v>
      </c>
      <c r="G1133" s="161">
        <v>4</v>
      </c>
      <c r="H1133" s="161">
        <v>10</v>
      </c>
      <c r="I1133" s="161">
        <v>10</v>
      </c>
      <c r="J1133" s="161">
        <v>7</v>
      </c>
      <c r="M1133" s="165">
        <f t="shared" si="49"/>
        <v>2</v>
      </c>
      <c r="N1133" s="164">
        <f t="shared" si="50"/>
        <v>3</v>
      </c>
      <c r="O1133" s="164">
        <f t="shared" si="51"/>
        <v>6</v>
      </c>
    </row>
    <row r="1134" spans="3:15">
      <c r="C1134" s="161">
        <v>2</v>
      </c>
      <c r="D1134" s="161">
        <v>4</v>
      </c>
      <c r="F1134" s="161">
        <v>7</v>
      </c>
      <c r="G1134" s="161">
        <v>4</v>
      </c>
      <c r="H1134" s="161">
        <v>10</v>
      </c>
      <c r="I1134" s="161">
        <v>10</v>
      </c>
      <c r="J1134" s="161">
        <v>10</v>
      </c>
      <c r="M1134" s="165">
        <f t="shared" si="49"/>
        <v>2</v>
      </c>
      <c r="N1134" s="164">
        <f t="shared" si="50"/>
        <v>3</v>
      </c>
      <c r="O1134" s="164">
        <f t="shared" si="51"/>
        <v>7</v>
      </c>
    </row>
    <row r="1135" spans="3:15">
      <c r="C1135" s="161">
        <v>2</v>
      </c>
      <c r="D1135" s="161">
        <v>4</v>
      </c>
      <c r="F1135" s="161">
        <v>10</v>
      </c>
      <c r="G1135" s="161">
        <v>4</v>
      </c>
      <c r="H1135" s="161">
        <v>7</v>
      </c>
      <c r="I1135" s="161">
        <v>4</v>
      </c>
      <c r="J1135" s="161">
        <v>7</v>
      </c>
      <c r="M1135" s="165">
        <f t="shared" si="49"/>
        <v>2</v>
      </c>
      <c r="N1135" s="164">
        <f t="shared" si="50"/>
        <v>3</v>
      </c>
      <c r="O1135" s="164">
        <f t="shared" si="51"/>
        <v>5</v>
      </c>
    </row>
    <row r="1136" spans="3:15">
      <c r="C1136" s="161">
        <v>2</v>
      </c>
      <c r="D1136" s="161">
        <v>4</v>
      </c>
      <c r="F1136" s="161">
        <v>10</v>
      </c>
      <c r="G1136" s="161">
        <v>4</v>
      </c>
      <c r="H1136" s="161">
        <v>7</v>
      </c>
      <c r="I1136" s="161">
        <v>4</v>
      </c>
      <c r="J1136" s="161">
        <v>10</v>
      </c>
      <c r="M1136" s="165">
        <f t="shared" si="49"/>
        <v>2</v>
      </c>
      <c r="N1136" s="164">
        <f t="shared" si="50"/>
        <v>3</v>
      </c>
      <c r="O1136" s="164">
        <f t="shared" si="51"/>
        <v>6</v>
      </c>
    </row>
    <row r="1137" spans="3:15">
      <c r="C1137" s="161">
        <v>2</v>
      </c>
      <c r="D1137" s="161">
        <v>4</v>
      </c>
      <c r="F1137" s="161">
        <v>10</v>
      </c>
      <c r="G1137" s="161">
        <v>4</v>
      </c>
      <c r="H1137" s="161">
        <v>7</v>
      </c>
      <c r="I1137" s="161">
        <v>6</v>
      </c>
      <c r="J1137" s="161">
        <v>7</v>
      </c>
      <c r="M1137" s="165">
        <f t="shared" si="49"/>
        <v>2</v>
      </c>
      <c r="N1137" s="164">
        <f t="shared" si="50"/>
        <v>3</v>
      </c>
      <c r="O1137" s="164">
        <f t="shared" si="51"/>
        <v>6</v>
      </c>
    </row>
    <row r="1138" spans="3:15">
      <c r="C1138" s="161">
        <v>2</v>
      </c>
      <c r="D1138" s="161">
        <v>4</v>
      </c>
      <c r="F1138" s="161">
        <v>10</v>
      </c>
      <c r="G1138" s="161">
        <v>4</v>
      </c>
      <c r="H1138" s="161">
        <v>7</v>
      </c>
      <c r="I1138" s="161">
        <v>6</v>
      </c>
      <c r="J1138" s="161">
        <v>10</v>
      </c>
      <c r="M1138" s="165">
        <f t="shared" si="49"/>
        <v>2</v>
      </c>
      <c r="N1138" s="164">
        <f t="shared" si="50"/>
        <v>3</v>
      </c>
      <c r="O1138" s="164">
        <f t="shared" si="51"/>
        <v>6</v>
      </c>
    </row>
    <row r="1139" spans="3:15">
      <c r="C1139" s="161">
        <v>2</v>
      </c>
      <c r="D1139" s="161">
        <v>4</v>
      </c>
      <c r="F1139" s="161">
        <v>10</v>
      </c>
      <c r="G1139" s="161">
        <v>4</v>
      </c>
      <c r="H1139" s="161">
        <v>7</v>
      </c>
      <c r="I1139" s="161">
        <v>8</v>
      </c>
      <c r="J1139" s="161">
        <v>7</v>
      </c>
      <c r="M1139" s="165">
        <f t="shared" si="49"/>
        <v>2</v>
      </c>
      <c r="N1139" s="164">
        <f t="shared" si="50"/>
        <v>3</v>
      </c>
      <c r="O1139" s="164">
        <f t="shared" si="51"/>
        <v>6</v>
      </c>
    </row>
    <row r="1140" spans="3:15">
      <c r="C1140" s="161">
        <v>2</v>
      </c>
      <c r="D1140" s="161">
        <v>4</v>
      </c>
      <c r="F1140" s="161">
        <v>10</v>
      </c>
      <c r="G1140" s="161">
        <v>4</v>
      </c>
      <c r="H1140" s="161">
        <v>7</v>
      </c>
      <c r="I1140" s="161">
        <v>8</v>
      </c>
      <c r="J1140" s="161">
        <v>10</v>
      </c>
      <c r="M1140" s="165">
        <f t="shared" si="49"/>
        <v>2</v>
      </c>
      <c r="N1140" s="164">
        <f t="shared" si="50"/>
        <v>3</v>
      </c>
      <c r="O1140" s="164">
        <f t="shared" si="51"/>
        <v>6</v>
      </c>
    </row>
    <row r="1141" spans="3:15">
      <c r="C1141" s="161">
        <v>2</v>
      </c>
      <c r="D1141" s="161">
        <v>4</v>
      </c>
      <c r="F1141" s="161">
        <v>10</v>
      </c>
      <c r="G1141" s="161">
        <v>4</v>
      </c>
      <c r="H1141" s="161">
        <v>7</v>
      </c>
      <c r="I1141" s="161">
        <v>10</v>
      </c>
      <c r="J1141" s="161">
        <v>7</v>
      </c>
      <c r="M1141" s="165">
        <f t="shared" si="49"/>
        <v>2</v>
      </c>
      <c r="N1141" s="164">
        <f t="shared" si="50"/>
        <v>3</v>
      </c>
      <c r="O1141" s="164">
        <f t="shared" si="51"/>
        <v>6</v>
      </c>
    </row>
    <row r="1142" spans="3:15">
      <c r="C1142" s="161">
        <v>2</v>
      </c>
      <c r="D1142" s="161">
        <v>4</v>
      </c>
      <c r="F1142" s="161">
        <v>10</v>
      </c>
      <c r="G1142" s="161">
        <v>4</v>
      </c>
      <c r="H1142" s="161">
        <v>7</v>
      </c>
      <c r="I1142" s="161">
        <v>10</v>
      </c>
      <c r="J1142" s="161">
        <v>10</v>
      </c>
      <c r="M1142" s="165">
        <f t="shared" si="49"/>
        <v>2</v>
      </c>
      <c r="N1142" s="164">
        <f t="shared" si="50"/>
        <v>3</v>
      </c>
      <c r="O1142" s="164">
        <f t="shared" si="51"/>
        <v>7</v>
      </c>
    </row>
    <row r="1143" spans="3:15">
      <c r="C1143" s="161">
        <v>2</v>
      </c>
      <c r="D1143" s="161">
        <v>4</v>
      </c>
      <c r="F1143" s="161">
        <v>10</v>
      </c>
      <c r="G1143" s="161">
        <v>4</v>
      </c>
      <c r="H1143" s="161">
        <v>10</v>
      </c>
      <c r="I1143" s="161">
        <v>4</v>
      </c>
      <c r="J1143" s="161">
        <v>7</v>
      </c>
      <c r="M1143" s="165">
        <f t="shared" si="49"/>
        <v>2</v>
      </c>
      <c r="N1143" s="164">
        <f t="shared" si="50"/>
        <v>3</v>
      </c>
      <c r="O1143" s="164">
        <f t="shared" si="51"/>
        <v>6</v>
      </c>
    </row>
    <row r="1144" spans="3:15">
      <c r="C1144" s="161">
        <v>2</v>
      </c>
      <c r="D1144" s="161">
        <v>4</v>
      </c>
      <c r="F1144" s="161">
        <v>10</v>
      </c>
      <c r="G1144" s="161">
        <v>4</v>
      </c>
      <c r="H1144" s="161">
        <v>10</v>
      </c>
      <c r="I1144" s="161">
        <v>4</v>
      </c>
      <c r="J1144" s="161">
        <v>10</v>
      </c>
      <c r="M1144" s="165">
        <f t="shared" si="49"/>
        <v>2</v>
      </c>
      <c r="N1144" s="164">
        <f t="shared" si="50"/>
        <v>3</v>
      </c>
      <c r="O1144" s="164">
        <f t="shared" si="51"/>
        <v>6</v>
      </c>
    </row>
    <row r="1145" spans="3:15">
      <c r="C1145" s="161">
        <v>2</v>
      </c>
      <c r="D1145" s="161">
        <v>4</v>
      </c>
      <c r="F1145" s="161">
        <v>10</v>
      </c>
      <c r="G1145" s="161">
        <v>4</v>
      </c>
      <c r="H1145" s="161">
        <v>10</v>
      </c>
      <c r="I1145" s="161">
        <v>6</v>
      </c>
      <c r="J1145" s="161">
        <v>7</v>
      </c>
      <c r="M1145" s="165">
        <f t="shared" si="49"/>
        <v>2</v>
      </c>
      <c r="N1145" s="164">
        <f t="shared" si="50"/>
        <v>3</v>
      </c>
      <c r="O1145" s="164">
        <f t="shared" si="51"/>
        <v>6</v>
      </c>
    </row>
    <row r="1146" spans="3:15">
      <c r="C1146" s="161">
        <v>2</v>
      </c>
      <c r="D1146" s="161">
        <v>4</v>
      </c>
      <c r="F1146" s="161">
        <v>10</v>
      </c>
      <c r="G1146" s="161">
        <v>4</v>
      </c>
      <c r="H1146" s="161">
        <v>10</v>
      </c>
      <c r="I1146" s="161">
        <v>6</v>
      </c>
      <c r="J1146" s="161">
        <v>10</v>
      </c>
      <c r="M1146" s="165">
        <f t="shared" si="49"/>
        <v>2</v>
      </c>
      <c r="N1146" s="164">
        <f t="shared" si="50"/>
        <v>3</v>
      </c>
      <c r="O1146" s="164">
        <f t="shared" si="51"/>
        <v>7</v>
      </c>
    </row>
    <row r="1147" spans="3:15">
      <c r="C1147" s="161">
        <v>2</v>
      </c>
      <c r="D1147" s="161">
        <v>4</v>
      </c>
      <c r="F1147" s="161">
        <v>10</v>
      </c>
      <c r="G1147" s="161">
        <v>4</v>
      </c>
      <c r="H1147" s="161">
        <v>10</v>
      </c>
      <c r="I1147" s="161">
        <v>8</v>
      </c>
      <c r="J1147" s="161">
        <v>7</v>
      </c>
      <c r="M1147" s="165">
        <f t="shared" si="49"/>
        <v>2</v>
      </c>
      <c r="N1147" s="164">
        <f t="shared" si="50"/>
        <v>3</v>
      </c>
      <c r="O1147" s="164">
        <f t="shared" si="51"/>
        <v>6</v>
      </c>
    </row>
    <row r="1148" spans="3:15">
      <c r="C1148" s="161">
        <v>2</v>
      </c>
      <c r="D1148" s="161">
        <v>4</v>
      </c>
      <c r="F1148" s="161">
        <v>10</v>
      </c>
      <c r="G1148" s="161">
        <v>4</v>
      </c>
      <c r="H1148" s="161">
        <v>10</v>
      </c>
      <c r="I1148" s="161">
        <v>8</v>
      </c>
      <c r="J1148" s="161">
        <v>10</v>
      </c>
      <c r="M1148" s="165">
        <f t="shared" si="49"/>
        <v>2</v>
      </c>
      <c r="N1148" s="164">
        <f t="shared" si="50"/>
        <v>3</v>
      </c>
      <c r="O1148" s="164">
        <f t="shared" si="51"/>
        <v>7</v>
      </c>
    </row>
    <row r="1149" spans="3:15">
      <c r="C1149" s="161">
        <v>2</v>
      </c>
      <c r="D1149" s="161">
        <v>4</v>
      </c>
      <c r="F1149" s="161">
        <v>10</v>
      </c>
      <c r="G1149" s="161">
        <v>4</v>
      </c>
      <c r="H1149" s="161">
        <v>10</v>
      </c>
      <c r="I1149" s="161">
        <v>10</v>
      </c>
      <c r="J1149" s="161">
        <v>7</v>
      </c>
      <c r="M1149" s="165">
        <f t="shared" si="49"/>
        <v>2</v>
      </c>
      <c r="N1149" s="164">
        <f t="shared" si="50"/>
        <v>3</v>
      </c>
      <c r="O1149" s="164">
        <f t="shared" si="51"/>
        <v>7</v>
      </c>
    </row>
    <row r="1150" spans="3:15">
      <c r="C1150" s="161">
        <v>2</v>
      </c>
      <c r="D1150" s="161">
        <v>4</v>
      </c>
      <c r="F1150" s="161">
        <v>10</v>
      </c>
      <c r="G1150" s="161">
        <v>4</v>
      </c>
      <c r="H1150" s="161">
        <v>10</v>
      </c>
      <c r="I1150" s="161">
        <v>10</v>
      </c>
      <c r="J1150" s="161">
        <v>10</v>
      </c>
      <c r="M1150" s="165">
        <f t="shared" si="49"/>
        <v>2</v>
      </c>
      <c r="N1150" s="164">
        <f t="shared" si="50"/>
        <v>3</v>
      </c>
      <c r="O1150" s="164">
        <f t="shared" si="51"/>
        <v>7</v>
      </c>
    </row>
    <row r="1151" spans="3:15">
      <c r="C1151" s="161">
        <v>2</v>
      </c>
      <c r="D1151" s="161">
        <v>4</v>
      </c>
      <c r="F1151" s="161">
        <v>10</v>
      </c>
      <c r="G1151" s="161">
        <v>4</v>
      </c>
      <c r="H1151" s="161">
        <v>7</v>
      </c>
      <c r="I1151" s="161">
        <v>4</v>
      </c>
      <c r="J1151" s="161">
        <v>7</v>
      </c>
      <c r="M1151" s="165">
        <f t="shared" si="49"/>
        <v>2</v>
      </c>
      <c r="N1151" s="164">
        <f t="shared" si="50"/>
        <v>3</v>
      </c>
      <c r="O1151" s="164">
        <f t="shared" si="51"/>
        <v>5</v>
      </c>
    </row>
    <row r="1152" spans="3:15">
      <c r="C1152" s="161">
        <v>2</v>
      </c>
      <c r="D1152" s="161">
        <v>4</v>
      </c>
      <c r="F1152" s="161">
        <v>10</v>
      </c>
      <c r="G1152" s="161">
        <v>4</v>
      </c>
      <c r="H1152" s="161">
        <v>7</v>
      </c>
      <c r="I1152" s="161">
        <v>4</v>
      </c>
      <c r="J1152" s="161">
        <v>10</v>
      </c>
      <c r="M1152" s="165">
        <f t="shared" si="49"/>
        <v>2</v>
      </c>
      <c r="N1152" s="164">
        <f t="shared" si="50"/>
        <v>3</v>
      </c>
      <c r="O1152" s="164">
        <f t="shared" si="51"/>
        <v>6</v>
      </c>
    </row>
    <row r="1153" spans="3:15">
      <c r="C1153" s="161">
        <v>2</v>
      </c>
      <c r="D1153" s="161">
        <v>4</v>
      </c>
      <c r="F1153" s="161">
        <v>10</v>
      </c>
      <c r="G1153" s="161">
        <v>4</v>
      </c>
      <c r="H1153" s="161">
        <v>7</v>
      </c>
      <c r="I1153" s="161">
        <v>6</v>
      </c>
      <c r="J1153" s="161">
        <v>7</v>
      </c>
      <c r="M1153" s="165">
        <f t="shared" si="49"/>
        <v>2</v>
      </c>
      <c r="N1153" s="164">
        <f t="shared" si="50"/>
        <v>3</v>
      </c>
      <c r="O1153" s="164">
        <f t="shared" si="51"/>
        <v>6</v>
      </c>
    </row>
    <row r="1154" spans="3:15">
      <c r="C1154" s="161">
        <v>2</v>
      </c>
      <c r="D1154" s="161">
        <v>4</v>
      </c>
      <c r="F1154" s="161">
        <v>10</v>
      </c>
      <c r="G1154" s="161">
        <v>4</v>
      </c>
      <c r="H1154" s="161">
        <v>7</v>
      </c>
      <c r="I1154" s="161">
        <v>6</v>
      </c>
      <c r="J1154" s="161">
        <v>10</v>
      </c>
      <c r="M1154" s="165">
        <f t="shared" si="49"/>
        <v>2</v>
      </c>
      <c r="N1154" s="164">
        <f t="shared" si="50"/>
        <v>3</v>
      </c>
      <c r="O1154" s="164">
        <f t="shared" si="51"/>
        <v>6</v>
      </c>
    </row>
    <row r="1155" spans="3:15">
      <c r="C1155" s="161">
        <v>2</v>
      </c>
      <c r="D1155" s="161">
        <v>4</v>
      </c>
      <c r="F1155" s="161">
        <v>10</v>
      </c>
      <c r="G1155" s="161">
        <v>4</v>
      </c>
      <c r="H1155" s="161">
        <v>7</v>
      </c>
      <c r="I1155" s="161">
        <v>8</v>
      </c>
      <c r="J1155" s="161">
        <v>7</v>
      </c>
      <c r="M1155" s="165">
        <f t="shared" si="49"/>
        <v>2</v>
      </c>
      <c r="N1155" s="164">
        <f t="shared" si="50"/>
        <v>3</v>
      </c>
      <c r="O1155" s="164">
        <f t="shared" si="51"/>
        <v>6</v>
      </c>
    </row>
    <row r="1156" spans="3:15">
      <c r="C1156" s="161">
        <v>2</v>
      </c>
      <c r="D1156" s="161">
        <v>4</v>
      </c>
      <c r="F1156" s="161">
        <v>10</v>
      </c>
      <c r="G1156" s="161">
        <v>4</v>
      </c>
      <c r="H1156" s="161">
        <v>7</v>
      </c>
      <c r="I1156" s="161">
        <v>8</v>
      </c>
      <c r="J1156" s="161">
        <v>10</v>
      </c>
      <c r="M1156" s="165">
        <f t="shared" si="49"/>
        <v>2</v>
      </c>
      <c r="N1156" s="164">
        <f t="shared" si="50"/>
        <v>3</v>
      </c>
      <c r="O1156" s="164">
        <f t="shared" si="51"/>
        <v>6</v>
      </c>
    </row>
    <row r="1157" spans="3:15">
      <c r="C1157" s="161">
        <v>2</v>
      </c>
      <c r="D1157" s="161">
        <v>4</v>
      </c>
      <c r="F1157" s="161">
        <v>10</v>
      </c>
      <c r="G1157" s="161">
        <v>4</v>
      </c>
      <c r="H1157" s="161">
        <v>7</v>
      </c>
      <c r="I1157" s="161">
        <v>10</v>
      </c>
      <c r="J1157" s="161">
        <v>7</v>
      </c>
      <c r="M1157" s="165">
        <f t="shared" si="49"/>
        <v>2</v>
      </c>
      <c r="N1157" s="164">
        <f t="shared" si="50"/>
        <v>3</v>
      </c>
      <c r="O1157" s="164">
        <f t="shared" si="51"/>
        <v>6</v>
      </c>
    </row>
    <row r="1158" spans="3:15">
      <c r="C1158" s="161">
        <v>2</v>
      </c>
      <c r="D1158" s="161">
        <v>4</v>
      </c>
      <c r="F1158" s="161">
        <v>10</v>
      </c>
      <c r="G1158" s="161">
        <v>4</v>
      </c>
      <c r="H1158" s="161">
        <v>7</v>
      </c>
      <c r="I1158" s="161">
        <v>10</v>
      </c>
      <c r="J1158" s="161">
        <v>10</v>
      </c>
      <c r="M1158" s="165">
        <f t="shared" si="49"/>
        <v>2</v>
      </c>
      <c r="N1158" s="164">
        <f t="shared" si="50"/>
        <v>3</v>
      </c>
      <c r="O1158" s="164">
        <f t="shared" si="51"/>
        <v>7</v>
      </c>
    </row>
    <row r="1159" spans="3:15">
      <c r="C1159" s="161">
        <v>2</v>
      </c>
      <c r="D1159" s="161">
        <v>4</v>
      </c>
      <c r="F1159" s="161">
        <v>10</v>
      </c>
      <c r="G1159" s="161">
        <v>4</v>
      </c>
      <c r="H1159" s="161">
        <v>10</v>
      </c>
      <c r="I1159" s="161">
        <v>4</v>
      </c>
      <c r="J1159" s="161">
        <v>7</v>
      </c>
      <c r="M1159" s="165">
        <f t="shared" si="49"/>
        <v>2</v>
      </c>
      <c r="N1159" s="164">
        <f t="shared" si="50"/>
        <v>3</v>
      </c>
      <c r="O1159" s="164">
        <f t="shared" si="51"/>
        <v>6</v>
      </c>
    </row>
    <row r="1160" spans="3:15">
      <c r="C1160" s="161">
        <v>2</v>
      </c>
      <c r="D1160" s="161">
        <v>4</v>
      </c>
      <c r="F1160" s="161">
        <v>10</v>
      </c>
      <c r="G1160" s="161">
        <v>4</v>
      </c>
      <c r="H1160" s="161">
        <v>10</v>
      </c>
      <c r="I1160" s="161">
        <v>4</v>
      </c>
      <c r="J1160" s="161">
        <v>10</v>
      </c>
      <c r="M1160" s="165">
        <f t="shared" si="49"/>
        <v>2</v>
      </c>
      <c r="N1160" s="164">
        <f t="shared" si="50"/>
        <v>3</v>
      </c>
      <c r="O1160" s="164">
        <f t="shared" si="51"/>
        <v>6</v>
      </c>
    </row>
    <row r="1161" spans="3:15">
      <c r="C1161" s="161">
        <v>2</v>
      </c>
      <c r="D1161" s="161">
        <v>4</v>
      </c>
      <c r="F1161" s="161">
        <v>10</v>
      </c>
      <c r="G1161" s="161">
        <v>4</v>
      </c>
      <c r="H1161" s="161">
        <v>10</v>
      </c>
      <c r="I1161" s="161">
        <v>6</v>
      </c>
      <c r="J1161" s="161">
        <v>7</v>
      </c>
      <c r="M1161" s="165">
        <f t="shared" si="49"/>
        <v>2</v>
      </c>
      <c r="N1161" s="164">
        <f t="shared" si="50"/>
        <v>3</v>
      </c>
      <c r="O1161" s="164">
        <f t="shared" si="51"/>
        <v>6</v>
      </c>
    </row>
    <row r="1162" spans="3:15">
      <c r="C1162" s="161">
        <v>2</v>
      </c>
      <c r="D1162" s="161">
        <v>4</v>
      </c>
      <c r="F1162" s="161">
        <v>10</v>
      </c>
      <c r="G1162" s="161">
        <v>4</v>
      </c>
      <c r="H1162" s="161">
        <v>10</v>
      </c>
      <c r="I1162" s="161">
        <v>6</v>
      </c>
      <c r="J1162" s="161">
        <v>10</v>
      </c>
      <c r="M1162" s="165">
        <f t="shared" si="49"/>
        <v>2</v>
      </c>
      <c r="N1162" s="164">
        <f t="shared" si="50"/>
        <v>3</v>
      </c>
      <c r="O1162" s="164">
        <f t="shared" si="51"/>
        <v>7</v>
      </c>
    </row>
    <row r="1163" spans="3:15">
      <c r="C1163" s="161">
        <v>2</v>
      </c>
      <c r="D1163" s="161">
        <v>4</v>
      </c>
      <c r="F1163" s="161">
        <v>10</v>
      </c>
      <c r="G1163" s="161">
        <v>4</v>
      </c>
      <c r="H1163" s="161">
        <v>10</v>
      </c>
      <c r="I1163" s="161">
        <v>8</v>
      </c>
      <c r="J1163" s="161">
        <v>7</v>
      </c>
      <c r="M1163" s="165">
        <f t="shared" si="49"/>
        <v>2</v>
      </c>
      <c r="N1163" s="164">
        <f t="shared" si="50"/>
        <v>3</v>
      </c>
      <c r="O1163" s="164">
        <f t="shared" si="51"/>
        <v>6</v>
      </c>
    </row>
    <row r="1164" spans="3:15">
      <c r="C1164" s="161">
        <v>2</v>
      </c>
      <c r="D1164" s="161">
        <v>4</v>
      </c>
      <c r="F1164" s="161">
        <v>10</v>
      </c>
      <c r="G1164" s="161">
        <v>4</v>
      </c>
      <c r="H1164" s="161">
        <v>10</v>
      </c>
      <c r="I1164" s="161">
        <v>8</v>
      </c>
      <c r="J1164" s="161">
        <v>10</v>
      </c>
      <c r="M1164" s="165">
        <f t="shared" si="49"/>
        <v>2</v>
      </c>
      <c r="N1164" s="164">
        <f t="shared" si="50"/>
        <v>3</v>
      </c>
      <c r="O1164" s="164">
        <f t="shared" si="51"/>
        <v>7</v>
      </c>
    </row>
    <row r="1165" spans="3:15">
      <c r="C1165" s="161">
        <v>2</v>
      </c>
      <c r="D1165" s="161">
        <v>4</v>
      </c>
      <c r="F1165" s="161">
        <v>10</v>
      </c>
      <c r="G1165" s="161">
        <v>4</v>
      </c>
      <c r="H1165" s="161">
        <v>10</v>
      </c>
      <c r="I1165" s="161">
        <v>10</v>
      </c>
      <c r="J1165" s="161">
        <v>7</v>
      </c>
      <c r="M1165" s="165">
        <f t="shared" si="49"/>
        <v>2</v>
      </c>
      <c r="N1165" s="164">
        <f t="shared" si="50"/>
        <v>3</v>
      </c>
      <c r="O1165" s="164">
        <f t="shared" si="51"/>
        <v>7</v>
      </c>
    </row>
    <row r="1166" spans="3:15">
      <c r="C1166" s="161">
        <v>2</v>
      </c>
      <c r="D1166" s="161">
        <v>6</v>
      </c>
      <c r="F1166" s="161">
        <v>10</v>
      </c>
      <c r="G1166" s="161">
        <v>6</v>
      </c>
      <c r="H1166" s="161">
        <v>10</v>
      </c>
      <c r="I1166" s="161">
        <v>10</v>
      </c>
      <c r="J1166" s="161">
        <v>10</v>
      </c>
      <c r="M1166" s="165">
        <f t="shared" si="49"/>
        <v>2</v>
      </c>
      <c r="N1166" s="164">
        <f t="shared" si="50"/>
        <v>3</v>
      </c>
      <c r="O1166" s="164">
        <f t="shared" si="51"/>
        <v>8</v>
      </c>
    </row>
    <row r="1167" spans="3:15">
      <c r="C1167" s="161">
        <v>2</v>
      </c>
      <c r="D1167" s="161">
        <v>6</v>
      </c>
      <c r="F1167" s="161">
        <v>10</v>
      </c>
      <c r="G1167" s="161">
        <v>6</v>
      </c>
      <c r="H1167" s="161">
        <v>7</v>
      </c>
      <c r="I1167" s="161">
        <v>4</v>
      </c>
      <c r="J1167" s="161">
        <v>7</v>
      </c>
      <c r="M1167" s="165">
        <f t="shared" si="49"/>
        <v>2</v>
      </c>
      <c r="N1167" s="164">
        <f t="shared" si="50"/>
        <v>3</v>
      </c>
      <c r="O1167" s="164">
        <f t="shared" si="51"/>
        <v>6</v>
      </c>
    </row>
    <row r="1168" spans="3:15">
      <c r="C1168" s="161">
        <v>2</v>
      </c>
      <c r="D1168" s="161">
        <v>6</v>
      </c>
      <c r="F1168" s="161">
        <v>10</v>
      </c>
      <c r="G1168" s="161">
        <v>6</v>
      </c>
      <c r="H1168" s="161">
        <v>7</v>
      </c>
      <c r="I1168" s="161">
        <v>4</v>
      </c>
      <c r="J1168" s="161">
        <v>10</v>
      </c>
      <c r="M1168" s="165">
        <f t="shared" si="49"/>
        <v>2</v>
      </c>
      <c r="N1168" s="164">
        <f t="shared" si="50"/>
        <v>3</v>
      </c>
      <c r="O1168" s="164">
        <f t="shared" si="51"/>
        <v>6</v>
      </c>
    </row>
    <row r="1169" spans="3:15">
      <c r="C1169" s="161">
        <v>2</v>
      </c>
      <c r="D1169" s="161">
        <v>6</v>
      </c>
      <c r="F1169" s="161">
        <v>10</v>
      </c>
      <c r="G1169" s="161">
        <v>6</v>
      </c>
      <c r="H1169" s="161">
        <v>7</v>
      </c>
      <c r="I1169" s="161">
        <v>6</v>
      </c>
      <c r="J1169" s="161">
        <v>7</v>
      </c>
      <c r="M1169" s="165">
        <f t="shared" si="49"/>
        <v>2</v>
      </c>
      <c r="N1169" s="164">
        <f t="shared" si="50"/>
        <v>3</v>
      </c>
      <c r="O1169" s="164">
        <f t="shared" si="51"/>
        <v>6</v>
      </c>
    </row>
    <row r="1170" spans="3:15">
      <c r="C1170" s="161">
        <v>2</v>
      </c>
      <c r="D1170" s="161">
        <v>6</v>
      </c>
      <c r="F1170" s="161">
        <v>10</v>
      </c>
      <c r="G1170" s="161">
        <v>6</v>
      </c>
      <c r="H1170" s="161">
        <v>7</v>
      </c>
      <c r="I1170" s="161">
        <v>6</v>
      </c>
      <c r="J1170" s="161">
        <v>10</v>
      </c>
      <c r="M1170" s="165">
        <f t="shared" si="49"/>
        <v>2</v>
      </c>
      <c r="N1170" s="164">
        <f t="shared" si="50"/>
        <v>3</v>
      </c>
      <c r="O1170" s="164">
        <f t="shared" si="51"/>
        <v>7</v>
      </c>
    </row>
    <row r="1171" spans="3:15">
      <c r="C1171" s="161">
        <v>2</v>
      </c>
      <c r="D1171" s="161">
        <v>6</v>
      </c>
      <c r="F1171" s="161">
        <v>10</v>
      </c>
      <c r="G1171" s="161">
        <v>6</v>
      </c>
      <c r="H1171" s="161">
        <v>7</v>
      </c>
      <c r="I1171" s="161">
        <v>8</v>
      </c>
      <c r="J1171" s="161">
        <v>7</v>
      </c>
      <c r="M1171" s="165">
        <f t="shared" si="49"/>
        <v>2</v>
      </c>
      <c r="N1171" s="164">
        <f t="shared" si="50"/>
        <v>3</v>
      </c>
      <c r="O1171" s="164">
        <f t="shared" si="51"/>
        <v>7</v>
      </c>
    </row>
    <row r="1172" spans="3:15">
      <c r="C1172" s="161">
        <v>2</v>
      </c>
      <c r="D1172" s="161">
        <v>6</v>
      </c>
      <c r="F1172" s="161">
        <v>10</v>
      </c>
      <c r="G1172" s="161">
        <v>6</v>
      </c>
      <c r="H1172" s="161">
        <v>7</v>
      </c>
      <c r="I1172" s="161">
        <v>8</v>
      </c>
      <c r="J1172" s="161">
        <v>10</v>
      </c>
      <c r="M1172" s="165">
        <f t="shared" si="49"/>
        <v>2</v>
      </c>
      <c r="N1172" s="164">
        <f t="shared" si="50"/>
        <v>3</v>
      </c>
      <c r="O1172" s="164">
        <f t="shared" si="51"/>
        <v>7</v>
      </c>
    </row>
    <row r="1173" spans="3:15">
      <c r="C1173" s="161">
        <v>2</v>
      </c>
      <c r="D1173" s="161">
        <v>6</v>
      </c>
      <c r="F1173" s="161">
        <v>10</v>
      </c>
      <c r="G1173" s="161">
        <v>6</v>
      </c>
      <c r="H1173" s="161">
        <v>7</v>
      </c>
      <c r="I1173" s="161">
        <v>10</v>
      </c>
      <c r="J1173" s="161">
        <v>7</v>
      </c>
      <c r="M1173" s="165">
        <f t="shared" si="49"/>
        <v>2</v>
      </c>
      <c r="N1173" s="164">
        <f t="shared" si="50"/>
        <v>3</v>
      </c>
      <c r="O1173" s="164">
        <f t="shared" si="51"/>
        <v>7</v>
      </c>
    </row>
    <row r="1174" spans="3:15">
      <c r="C1174" s="161">
        <v>2</v>
      </c>
      <c r="D1174" s="161">
        <v>6</v>
      </c>
      <c r="F1174" s="161">
        <v>10</v>
      </c>
      <c r="G1174" s="161">
        <v>6</v>
      </c>
      <c r="H1174" s="161">
        <v>7</v>
      </c>
      <c r="I1174" s="161">
        <v>10</v>
      </c>
      <c r="J1174" s="161">
        <v>10</v>
      </c>
      <c r="M1174" s="165">
        <f t="shared" si="49"/>
        <v>2</v>
      </c>
      <c r="N1174" s="164">
        <f t="shared" si="50"/>
        <v>3</v>
      </c>
      <c r="O1174" s="164">
        <f t="shared" si="51"/>
        <v>7</v>
      </c>
    </row>
    <row r="1175" spans="3:15">
      <c r="C1175" s="161">
        <v>2</v>
      </c>
      <c r="D1175" s="161">
        <v>6</v>
      </c>
      <c r="F1175" s="161">
        <v>10</v>
      </c>
      <c r="G1175" s="161">
        <v>6</v>
      </c>
      <c r="H1175" s="161">
        <v>10</v>
      </c>
      <c r="I1175" s="161">
        <v>4</v>
      </c>
      <c r="J1175" s="161">
        <v>7</v>
      </c>
      <c r="M1175" s="165">
        <f t="shared" si="49"/>
        <v>2</v>
      </c>
      <c r="N1175" s="164">
        <f t="shared" si="50"/>
        <v>3</v>
      </c>
      <c r="O1175" s="164">
        <f t="shared" si="51"/>
        <v>6</v>
      </c>
    </row>
    <row r="1176" spans="3:15">
      <c r="C1176" s="161">
        <v>2</v>
      </c>
      <c r="D1176" s="161">
        <v>6</v>
      </c>
      <c r="F1176" s="161">
        <v>10</v>
      </c>
      <c r="G1176" s="161">
        <v>6</v>
      </c>
      <c r="H1176" s="161">
        <v>10</v>
      </c>
      <c r="I1176" s="161">
        <v>4</v>
      </c>
      <c r="J1176" s="161">
        <v>10</v>
      </c>
      <c r="M1176" s="165">
        <f t="shared" si="49"/>
        <v>2</v>
      </c>
      <c r="N1176" s="164">
        <f t="shared" si="50"/>
        <v>3</v>
      </c>
      <c r="O1176" s="164">
        <f t="shared" si="51"/>
        <v>7</v>
      </c>
    </row>
    <row r="1177" spans="3:15">
      <c r="C1177" s="161">
        <v>2</v>
      </c>
      <c r="D1177" s="161">
        <v>6</v>
      </c>
      <c r="F1177" s="161">
        <v>10</v>
      </c>
      <c r="G1177" s="161">
        <v>6</v>
      </c>
      <c r="H1177" s="161">
        <v>10</v>
      </c>
      <c r="I1177" s="161">
        <v>6</v>
      </c>
      <c r="J1177" s="161">
        <v>7</v>
      </c>
      <c r="M1177" s="165">
        <f t="shared" si="49"/>
        <v>2</v>
      </c>
      <c r="N1177" s="164">
        <f t="shared" si="50"/>
        <v>3</v>
      </c>
      <c r="O1177" s="164">
        <f t="shared" si="51"/>
        <v>7</v>
      </c>
    </row>
    <row r="1178" spans="3:15">
      <c r="C1178" s="161">
        <v>2</v>
      </c>
      <c r="D1178" s="161">
        <v>6</v>
      </c>
      <c r="F1178" s="161">
        <v>10</v>
      </c>
      <c r="G1178" s="161">
        <v>6</v>
      </c>
      <c r="H1178" s="161">
        <v>10</v>
      </c>
      <c r="I1178" s="161">
        <v>6</v>
      </c>
      <c r="J1178" s="161">
        <v>10</v>
      </c>
      <c r="M1178" s="165">
        <f t="shared" si="49"/>
        <v>2</v>
      </c>
      <c r="N1178" s="164">
        <f t="shared" si="50"/>
        <v>3</v>
      </c>
      <c r="O1178" s="164">
        <f t="shared" si="51"/>
        <v>7</v>
      </c>
    </row>
    <row r="1179" spans="3:15">
      <c r="C1179" s="161">
        <v>2</v>
      </c>
      <c r="D1179" s="161">
        <v>6</v>
      </c>
      <c r="F1179" s="161">
        <v>10</v>
      </c>
      <c r="G1179" s="161">
        <v>6</v>
      </c>
      <c r="H1179" s="161">
        <v>10</v>
      </c>
      <c r="I1179" s="161">
        <v>8</v>
      </c>
      <c r="J1179" s="161">
        <v>7</v>
      </c>
      <c r="M1179" s="165">
        <f t="shared" si="49"/>
        <v>2</v>
      </c>
      <c r="N1179" s="164">
        <f t="shared" si="50"/>
        <v>3</v>
      </c>
      <c r="O1179" s="164">
        <f t="shared" si="51"/>
        <v>7</v>
      </c>
    </row>
    <row r="1180" spans="3:15">
      <c r="C1180" s="161">
        <v>2</v>
      </c>
      <c r="D1180" s="161">
        <v>6</v>
      </c>
      <c r="F1180" s="161">
        <v>10</v>
      </c>
      <c r="G1180" s="161">
        <v>6</v>
      </c>
      <c r="H1180" s="161">
        <v>10</v>
      </c>
      <c r="I1180" s="161">
        <v>8</v>
      </c>
      <c r="J1180" s="161">
        <v>10</v>
      </c>
      <c r="M1180" s="165">
        <f t="shared" si="49"/>
        <v>2</v>
      </c>
      <c r="N1180" s="164">
        <f t="shared" si="50"/>
        <v>3</v>
      </c>
      <c r="O1180" s="164">
        <f t="shared" si="51"/>
        <v>7</v>
      </c>
    </row>
    <row r="1181" spans="3:15">
      <c r="C1181" s="161">
        <v>2</v>
      </c>
      <c r="D1181" s="161">
        <v>6</v>
      </c>
      <c r="F1181" s="161">
        <v>10</v>
      </c>
      <c r="G1181" s="161">
        <v>6</v>
      </c>
      <c r="H1181" s="161">
        <v>10</v>
      </c>
      <c r="I1181" s="161">
        <v>10</v>
      </c>
      <c r="J1181" s="161">
        <v>7</v>
      </c>
      <c r="M1181" s="165">
        <f t="shared" si="49"/>
        <v>2</v>
      </c>
      <c r="N1181" s="164">
        <f t="shared" si="50"/>
        <v>3</v>
      </c>
      <c r="O1181" s="164">
        <f t="shared" si="51"/>
        <v>7</v>
      </c>
    </row>
    <row r="1182" spans="3:15">
      <c r="C1182" s="161">
        <v>2</v>
      </c>
      <c r="D1182" s="161">
        <v>4</v>
      </c>
      <c r="F1182" s="161">
        <v>10</v>
      </c>
      <c r="G1182" s="161">
        <v>4</v>
      </c>
      <c r="H1182" s="161">
        <v>10</v>
      </c>
      <c r="I1182" s="161">
        <v>10</v>
      </c>
      <c r="J1182" s="161">
        <v>10</v>
      </c>
      <c r="M1182" s="165">
        <f t="shared" si="49"/>
        <v>2</v>
      </c>
      <c r="N1182" s="164">
        <f t="shared" si="50"/>
        <v>3</v>
      </c>
      <c r="O1182" s="164">
        <f t="shared" si="51"/>
        <v>7</v>
      </c>
    </row>
    <row r="1183" spans="3:15">
      <c r="C1183" s="161">
        <v>2</v>
      </c>
      <c r="D1183" s="161">
        <v>4</v>
      </c>
      <c r="F1183" s="161">
        <v>10</v>
      </c>
      <c r="G1183" s="161">
        <v>4</v>
      </c>
      <c r="H1183" s="161">
        <v>7</v>
      </c>
      <c r="I1183" s="161">
        <v>4</v>
      </c>
      <c r="J1183" s="161">
        <v>7</v>
      </c>
      <c r="M1183" s="165">
        <f t="shared" ref="M1183:M1246" si="52">MIN(C1183:L1183)</f>
        <v>2</v>
      </c>
      <c r="N1183" s="164">
        <f t="shared" si="50"/>
        <v>3</v>
      </c>
      <c r="O1183" s="164">
        <f t="shared" si="51"/>
        <v>5</v>
      </c>
    </row>
    <row r="1184" spans="3:15">
      <c r="C1184" s="161">
        <v>2</v>
      </c>
      <c r="D1184" s="161">
        <v>4</v>
      </c>
      <c r="F1184" s="161">
        <v>10</v>
      </c>
      <c r="G1184" s="161">
        <v>4</v>
      </c>
      <c r="H1184" s="161">
        <v>7</v>
      </c>
      <c r="I1184" s="161">
        <v>4</v>
      </c>
      <c r="J1184" s="161">
        <v>10</v>
      </c>
      <c r="M1184" s="165">
        <f t="shared" si="52"/>
        <v>2</v>
      </c>
      <c r="N1184" s="164">
        <f t="shared" ref="N1184:N1247" si="53">IF(SMALL(C1184:J1184,2)&gt;M1184,M1184+1,M1184)</f>
        <v>3</v>
      </c>
      <c r="O1184" s="164">
        <f t="shared" ref="O1184:O1247" si="54">ROUND(AVERAGE(C1184:J1184),0)</f>
        <v>6</v>
      </c>
    </row>
    <row r="1185" spans="3:15">
      <c r="C1185" s="161">
        <v>2</v>
      </c>
      <c r="D1185" s="161">
        <v>4</v>
      </c>
      <c r="F1185" s="161">
        <v>10</v>
      </c>
      <c r="G1185" s="161">
        <v>4</v>
      </c>
      <c r="H1185" s="161">
        <v>7</v>
      </c>
      <c r="I1185" s="161">
        <v>6</v>
      </c>
      <c r="J1185" s="161">
        <v>7</v>
      </c>
      <c r="M1185" s="165">
        <f t="shared" si="52"/>
        <v>2</v>
      </c>
      <c r="N1185" s="164">
        <f t="shared" si="53"/>
        <v>3</v>
      </c>
      <c r="O1185" s="164">
        <f t="shared" si="54"/>
        <v>6</v>
      </c>
    </row>
    <row r="1186" spans="3:15">
      <c r="C1186" s="161">
        <v>2</v>
      </c>
      <c r="D1186" s="161">
        <v>4</v>
      </c>
      <c r="F1186" s="161">
        <v>10</v>
      </c>
      <c r="G1186" s="161">
        <v>4</v>
      </c>
      <c r="H1186" s="161">
        <v>7</v>
      </c>
      <c r="I1186" s="161">
        <v>6</v>
      </c>
      <c r="J1186" s="161">
        <v>10</v>
      </c>
      <c r="M1186" s="165">
        <f t="shared" si="52"/>
        <v>2</v>
      </c>
      <c r="N1186" s="164">
        <f t="shared" si="53"/>
        <v>3</v>
      </c>
      <c r="O1186" s="164">
        <f t="shared" si="54"/>
        <v>6</v>
      </c>
    </row>
    <row r="1187" spans="3:15">
      <c r="C1187" s="161">
        <v>2</v>
      </c>
      <c r="D1187" s="161">
        <v>4</v>
      </c>
      <c r="F1187" s="161">
        <v>10</v>
      </c>
      <c r="G1187" s="161">
        <v>4</v>
      </c>
      <c r="H1187" s="161">
        <v>7</v>
      </c>
      <c r="I1187" s="161">
        <v>8</v>
      </c>
      <c r="J1187" s="161">
        <v>7</v>
      </c>
      <c r="M1187" s="165">
        <f t="shared" si="52"/>
        <v>2</v>
      </c>
      <c r="N1187" s="164">
        <f t="shared" si="53"/>
        <v>3</v>
      </c>
      <c r="O1187" s="164">
        <f t="shared" si="54"/>
        <v>6</v>
      </c>
    </row>
    <row r="1188" spans="3:15">
      <c r="C1188" s="161">
        <v>2</v>
      </c>
      <c r="D1188" s="161">
        <v>4</v>
      </c>
      <c r="F1188" s="161">
        <v>10</v>
      </c>
      <c r="G1188" s="161">
        <v>4</v>
      </c>
      <c r="H1188" s="161">
        <v>7</v>
      </c>
      <c r="I1188" s="161">
        <v>8</v>
      </c>
      <c r="J1188" s="161">
        <v>10</v>
      </c>
      <c r="M1188" s="165">
        <f t="shared" si="52"/>
        <v>2</v>
      </c>
      <c r="N1188" s="164">
        <f t="shared" si="53"/>
        <v>3</v>
      </c>
      <c r="O1188" s="164">
        <f t="shared" si="54"/>
        <v>6</v>
      </c>
    </row>
    <row r="1189" spans="3:15">
      <c r="C1189" s="161">
        <v>2</v>
      </c>
      <c r="D1189" s="161">
        <v>4</v>
      </c>
      <c r="F1189" s="161">
        <v>10</v>
      </c>
      <c r="G1189" s="161">
        <v>4</v>
      </c>
      <c r="H1189" s="161">
        <v>7</v>
      </c>
      <c r="I1189" s="161">
        <v>10</v>
      </c>
      <c r="J1189" s="161">
        <v>7</v>
      </c>
      <c r="M1189" s="165">
        <f t="shared" si="52"/>
        <v>2</v>
      </c>
      <c r="N1189" s="164">
        <f t="shared" si="53"/>
        <v>3</v>
      </c>
      <c r="O1189" s="164">
        <f t="shared" si="54"/>
        <v>6</v>
      </c>
    </row>
    <row r="1190" spans="3:15">
      <c r="C1190" s="161">
        <v>2</v>
      </c>
      <c r="D1190" s="161">
        <v>4</v>
      </c>
      <c r="F1190" s="161">
        <v>10</v>
      </c>
      <c r="G1190" s="161">
        <v>4</v>
      </c>
      <c r="H1190" s="161">
        <v>7</v>
      </c>
      <c r="I1190" s="161">
        <v>10</v>
      </c>
      <c r="J1190" s="161">
        <v>10</v>
      </c>
      <c r="M1190" s="165">
        <f t="shared" si="52"/>
        <v>2</v>
      </c>
      <c r="N1190" s="164">
        <f t="shared" si="53"/>
        <v>3</v>
      </c>
      <c r="O1190" s="164">
        <f t="shared" si="54"/>
        <v>7</v>
      </c>
    </row>
    <row r="1191" spans="3:15">
      <c r="C1191" s="161">
        <v>2</v>
      </c>
      <c r="D1191" s="161">
        <v>4</v>
      </c>
      <c r="F1191" s="161">
        <v>10</v>
      </c>
      <c r="G1191" s="161">
        <v>4</v>
      </c>
      <c r="H1191" s="161">
        <v>10</v>
      </c>
      <c r="I1191" s="161">
        <v>4</v>
      </c>
      <c r="J1191" s="161">
        <v>7</v>
      </c>
      <c r="M1191" s="165">
        <f t="shared" si="52"/>
        <v>2</v>
      </c>
      <c r="N1191" s="164">
        <f t="shared" si="53"/>
        <v>3</v>
      </c>
      <c r="O1191" s="164">
        <f t="shared" si="54"/>
        <v>6</v>
      </c>
    </row>
    <row r="1192" spans="3:15">
      <c r="C1192" s="161">
        <v>2</v>
      </c>
      <c r="D1192" s="161">
        <v>4</v>
      </c>
      <c r="F1192" s="161">
        <v>10</v>
      </c>
      <c r="G1192" s="161">
        <v>4</v>
      </c>
      <c r="H1192" s="161">
        <v>10</v>
      </c>
      <c r="I1192" s="161">
        <v>4</v>
      </c>
      <c r="J1192" s="161">
        <v>10</v>
      </c>
      <c r="M1192" s="165">
        <f t="shared" si="52"/>
        <v>2</v>
      </c>
      <c r="N1192" s="164">
        <f t="shared" si="53"/>
        <v>3</v>
      </c>
      <c r="O1192" s="164">
        <f t="shared" si="54"/>
        <v>6</v>
      </c>
    </row>
    <row r="1193" spans="3:15">
      <c r="C1193" s="161">
        <v>2</v>
      </c>
      <c r="D1193" s="161">
        <v>4</v>
      </c>
      <c r="F1193" s="161">
        <v>10</v>
      </c>
      <c r="G1193" s="161">
        <v>4</v>
      </c>
      <c r="H1193" s="161">
        <v>10</v>
      </c>
      <c r="I1193" s="161">
        <v>6</v>
      </c>
      <c r="J1193" s="161">
        <v>7</v>
      </c>
      <c r="M1193" s="165">
        <f t="shared" si="52"/>
        <v>2</v>
      </c>
      <c r="N1193" s="164">
        <f t="shared" si="53"/>
        <v>3</v>
      </c>
      <c r="O1193" s="164">
        <f t="shared" si="54"/>
        <v>6</v>
      </c>
    </row>
    <row r="1194" spans="3:15">
      <c r="C1194" s="161">
        <v>2</v>
      </c>
      <c r="D1194" s="161">
        <v>4</v>
      </c>
      <c r="F1194" s="161">
        <v>10</v>
      </c>
      <c r="G1194" s="161">
        <v>4</v>
      </c>
      <c r="H1194" s="161">
        <v>10</v>
      </c>
      <c r="I1194" s="161">
        <v>6</v>
      </c>
      <c r="J1194" s="161">
        <v>10</v>
      </c>
      <c r="M1194" s="165">
        <f t="shared" si="52"/>
        <v>2</v>
      </c>
      <c r="N1194" s="164">
        <f t="shared" si="53"/>
        <v>3</v>
      </c>
      <c r="O1194" s="164">
        <f t="shared" si="54"/>
        <v>7</v>
      </c>
    </row>
    <row r="1195" spans="3:15">
      <c r="C1195" s="161">
        <v>2</v>
      </c>
      <c r="D1195" s="161">
        <v>4</v>
      </c>
      <c r="F1195" s="161">
        <v>10</v>
      </c>
      <c r="G1195" s="161">
        <v>4</v>
      </c>
      <c r="H1195" s="161">
        <v>10</v>
      </c>
      <c r="I1195" s="161">
        <v>8</v>
      </c>
      <c r="J1195" s="161">
        <v>7</v>
      </c>
      <c r="M1195" s="165">
        <f t="shared" si="52"/>
        <v>2</v>
      </c>
      <c r="N1195" s="164">
        <f t="shared" si="53"/>
        <v>3</v>
      </c>
      <c r="O1195" s="164">
        <f t="shared" si="54"/>
        <v>6</v>
      </c>
    </row>
    <row r="1196" spans="3:15">
      <c r="C1196" s="161">
        <v>2</v>
      </c>
      <c r="D1196" s="161">
        <v>4</v>
      </c>
      <c r="F1196" s="161">
        <v>10</v>
      </c>
      <c r="G1196" s="161">
        <v>4</v>
      </c>
      <c r="H1196" s="161">
        <v>10</v>
      </c>
      <c r="I1196" s="161">
        <v>8</v>
      </c>
      <c r="J1196" s="161">
        <v>10</v>
      </c>
      <c r="M1196" s="165">
        <f t="shared" si="52"/>
        <v>2</v>
      </c>
      <c r="N1196" s="164">
        <f t="shared" si="53"/>
        <v>3</v>
      </c>
      <c r="O1196" s="164">
        <f t="shared" si="54"/>
        <v>7</v>
      </c>
    </row>
    <row r="1197" spans="3:15">
      <c r="C1197" s="161">
        <v>2</v>
      </c>
      <c r="D1197" s="161">
        <v>4</v>
      </c>
      <c r="F1197" s="161">
        <v>10</v>
      </c>
      <c r="G1197" s="161">
        <v>4</v>
      </c>
      <c r="H1197" s="161">
        <v>10</v>
      </c>
      <c r="I1197" s="161">
        <v>10</v>
      </c>
      <c r="J1197" s="161">
        <v>7</v>
      </c>
      <c r="M1197" s="165">
        <f t="shared" si="52"/>
        <v>2</v>
      </c>
      <c r="N1197" s="164">
        <f t="shared" si="53"/>
        <v>3</v>
      </c>
      <c r="O1197" s="164">
        <f t="shared" si="54"/>
        <v>7</v>
      </c>
    </row>
    <row r="1198" spans="3:15">
      <c r="C1198" s="161">
        <v>2</v>
      </c>
      <c r="D1198" s="161">
        <v>4</v>
      </c>
      <c r="F1198" s="161">
        <v>10</v>
      </c>
      <c r="G1198" s="161">
        <v>4</v>
      </c>
      <c r="H1198" s="161">
        <v>10</v>
      </c>
      <c r="I1198" s="161">
        <v>10</v>
      </c>
      <c r="J1198" s="161">
        <v>10</v>
      </c>
      <c r="M1198" s="165">
        <f t="shared" si="52"/>
        <v>2</v>
      </c>
      <c r="N1198" s="164">
        <f t="shared" si="53"/>
        <v>3</v>
      </c>
      <c r="O1198" s="164">
        <f t="shared" si="54"/>
        <v>7</v>
      </c>
    </row>
    <row r="1199" spans="3:15">
      <c r="C1199" s="161">
        <v>2</v>
      </c>
      <c r="D1199" s="161">
        <v>4</v>
      </c>
      <c r="F1199" s="161">
        <v>10</v>
      </c>
      <c r="G1199" s="161">
        <v>4</v>
      </c>
      <c r="H1199" s="161">
        <v>7</v>
      </c>
      <c r="I1199" s="161">
        <v>4</v>
      </c>
      <c r="J1199" s="161">
        <v>7</v>
      </c>
      <c r="M1199" s="165">
        <f t="shared" si="52"/>
        <v>2</v>
      </c>
      <c r="N1199" s="164">
        <f t="shared" si="53"/>
        <v>3</v>
      </c>
      <c r="O1199" s="164">
        <f t="shared" si="54"/>
        <v>5</v>
      </c>
    </row>
    <row r="1200" spans="3:15">
      <c r="C1200" s="161">
        <v>2</v>
      </c>
      <c r="D1200" s="161">
        <v>4</v>
      </c>
      <c r="F1200" s="161">
        <v>10</v>
      </c>
      <c r="G1200" s="161">
        <v>4</v>
      </c>
      <c r="H1200" s="161">
        <v>7</v>
      </c>
      <c r="I1200" s="161">
        <v>4</v>
      </c>
      <c r="J1200" s="161">
        <v>10</v>
      </c>
      <c r="M1200" s="165">
        <f t="shared" si="52"/>
        <v>2</v>
      </c>
      <c r="N1200" s="164">
        <f t="shared" si="53"/>
        <v>3</v>
      </c>
      <c r="O1200" s="164">
        <f t="shared" si="54"/>
        <v>6</v>
      </c>
    </row>
    <row r="1201" spans="3:15">
      <c r="C1201" s="161">
        <v>2</v>
      </c>
      <c r="D1201" s="161">
        <v>4</v>
      </c>
      <c r="F1201" s="161">
        <v>10</v>
      </c>
      <c r="G1201" s="161">
        <v>4</v>
      </c>
      <c r="H1201" s="161">
        <v>7</v>
      </c>
      <c r="I1201" s="161">
        <v>6</v>
      </c>
      <c r="J1201" s="161">
        <v>7</v>
      </c>
      <c r="M1201" s="165">
        <f t="shared" si="52"/>
        <v>2</v>
      </c>
      <c r="N1201" s="164">
        <f t="shared" si="53"/>
        <v>3</v>
      </c>
      <c r="O1201" s="164">
        <f t="shared" si="54"/>
        <v>6</v>
      </c>
    </row>
    <row r="1202" spans="3:15">
      <c r="C1202" s="161">
        <v>2</v>
      </c>
      <c r="D1202" s="161">
        <v>4</v>
      </c>
      <c r="F1202" s="161">
        <v>10</v>
      </c>
      <c r="G1202" s="161">
        <v>4</v>
      </c>
      <c r="H1202" s="161">
        <v>7</v>
      </c>
      <c r="I1202" s="161">
        <v>6</v>
      </c>
      <c r="J1202" s="161">
        <v>10</v>
      </c>
      <c r="M1202" s="165">
        <f t="shared" si="52"/>
        <v>2</v>
      </c>
      <c r="N1202" s="164">
        <f t="shared" si="53"/>
        <v>3</v>
      </c>
      <c r="O1202" s="164">
        <f t="shared" si="54"/>
        <v>6</v>
      </c>
    </row>
    <row r="1203" spans="3:15">
      <c r="C1203" s="161">
        <v>2</v>
      </c>
      <c r="D1203" s="161">
        <v>4</v>
      </c>
      <c r="F1203" s="161">
        <v>10</v>
      </c>
      <c r="G1203" s="161">
        <v>4</v>
      </c>
      <c r="H1203" s="161">
        <v>7</v>
      </c>
      <c r="I1203" s="161">
        <v>8</v>
      </c>
      <c r="J1203" s="161">
        <v>7</v>
      </c>
      <c r="M1203" s="165">
        <f t="shared" si="52"/>
        <v>2</v>
      </c>
      <c r="N1203" s="164">
        <f t="shared" si="53"/>
        <v>3</v>
      </c>
      <c r="O1203" s="164">
        <f t="shared" si="54"/>
        <v>6</v>
      </c>
    </row>
    <row r="1204" spans="3:15">
      <c r="C1204" s="161">
        <v>2</v>
      </c>
      <c r="D1204" s="161">
        <v>4</v>
      </c>
      <c r="F1204" s="161">
        <v>10</v>
      </c>
      <c r="G1204" s="161">
        <v>4</v>
      </c>
      <c r="H1204" s="161">
        <v>7</v>
      </c>
      <c r="I1204" s="161">
        <v>8</v>
      </c>
      <c r="J1204" s="161">
        <v>10</v>
      </c>
      <c r="M1204" s="165">
        <f t="shared" si="52"/>
        <v>2</v>
      </c>
      <c r="N1204" s="164">
        <f t="shared" si="53"/>
        <v>3</v>
      </c>
      <c r="O1204" s="164">
        <f t="shared" si="54"/>
        <v>6</v>
      </c>
    </row>
    <row r="1205" spans="3:15">
      <c r="C1205" s="161">
        <v>2</v>
      </c>
      <c r="D1205" s="161">
        <v>4</v>
      </c>
      <c r="F1205" s="161">
        <v>10</v>
      </c>
      <c r="G1205" s="161">
        <v>4</v>
      </c>
      <c r="H1205" s="161">
        <v>7</v>
      </c>
      <c r="I1205" s="161">
        <v>10</v>
      </c>
      <c r="J1205" s="161">
        <v>7</v>
      </c>
      <c r="M1205" s="165">
        <f t="shared" si="52"/>
        <v>2</v>
      </c>
      <c r="N1205" s="164">
        <f t="shared" si="53"/>
        <v>3</v>
      </c>
      <c r="O1205" s="164">
        <f t="shared" si="54"/>
        <v>6</v>
      </c>
    </row>
    <row r="1206" spans="3:15">
      <c r="C1206" s="161">
        <v>2</v>
      </c>
      <c r="D1206" s="161">
        <v>4</v>
      </c>
      <c r="F1206" s="161">
        <v>10</v>
      </c>
      <c r="G1206" s="161">
        <v>4</v>
      </c>
      <c r="H1206" s="161">
        <v>7</v>
      </c>
      <c r="I1206" s="161">
        <v>10</v>
      </c>
      <c r="J1206" s="161">
        <v>10</v>
      </c>
      <c r="M1206" s="165">
        <f t="shared" si="52"/>
        <v>2</v>
      </c>
      <c r="N1206" s="164">
        <f t="shared" si="53"/>
        <v>3</v>
      </c>
      <c r="O1206" s="164">
        <f t="shared" si="54"/>
        <v>7</v>
      </c>
    </row>
    <row r="1207" spans="3:15">
      <c r="C1207" s="161">
        <v>2</v>
      </c>
      <c r="D1207" s="161">
        <v>4</v>
      </c>
      <c r="F1207" s="161">
        <v>10</v>
      </c>
      <c r="G1207" s="161">
        <v>4</v>
      </c>
      <c r="H1207" s="161">
        <v>10</v>
      </c>
      <c r="I1207" s="161">
        <v>4</v>
      </c>
      <c r="J1207" s="161">
        <v>7</v>
      </c>
      <c r="M1207" s="165">
        <f t="shared" si="52"/>
        <v>2</v>
      </c>
      <c r="N1207" s="164">
        <f t="shared" si="53"/>
        <v>3</v>
      </c>
      <c r="O1207" s="164">
        <f t="shared" si="54"/>
        <v>6</v>
      </c>
    </row>
    <row r="1208" spans="3:15">
      <c r="C1208" s="161">
        <v>2</v>
      </c>
      <c r="D1208" s="161">
        <v>4</v>
      </c>
      <c r="F1208" s="161">
        <v>10</v>
      </c>
      <c r="G1208" s="161">
        <v>4</v>
      </c>
      <c r="H1208" s="161">
        <v>10</v>
      </c>
      <c r="I1208" s="161">
        <v>4</v>
      </c>
      <c r="J1208" s="161">
        <v>10</v>
      </c>
      <c r="M1208" s="165">
        <f t="shared" si="52"/>
        <v>2</v>
      </c>
      <c r="N1208" s="164">
        <f t="shared" si="53"/>
        <v>3</v>
      </c>
      <c r="O1208" s="164">
        <f t="shared" si="54"/>
        <v>6</v>
      </c>
    </row>
    <row r="1209" spans="3:15">
      <c r="C1209" s="161">
        <v>2</v>
      </c>
      <c r="D1209" s="161">
        <v>4</v>
      </c>
      <c r="F1209" s="161">
        <v>10</v>
      </c>
      <c r="G1209" s="161">
        <v>4</v>
      </c>
      <c r="H1209" s="161">
        <v>10</v>
      </c>
      <c r="I1209" s="161">
        <v>6</v>
      </c>
      <c r="J1209" s="161">
        <v>7</v>
      </c>
      <c r="M1209" s="165">
        <f t="shared" si="52"/>
        <v>2</v>
      </c>
      <c r="N1209" s="164">
        <f t="shared" si="53"/>
        <v>3</v>
      </c>
      <c r="O1209" s="164">
        <f t="shared" si="54"/>
        <v>6</v>
      </c>
    </row>
    <row r="1210" spans="3:15">
      <c r="C1210" s="161">
        <v>2</v>
      </c>
      <c r="D1210" s="161">
        <v>4</v>
      </c>
      <c r="F1210" s="161">
        <v>10</v>
      </c>
      <c r="G1210" s="161">
        <v>4</v>
      </c>
      <c r="H1210" s="161">
        <v>10</v>
      </c>
      <c r="I1210" s="161">
        <v>6</v>
      </c>
      <c r="J1210" s="161">
        <v>10</v>
      </c>
      <c r="M1210" s="165">
        <f t="shared" si="52"/>
        <v>2</v>
      </c>
      <c r="N1210" s="164">
        <f t="shared" si="53"/>
        <v>3</v>
      </c>
      <c r="O1210" s="164">
        <f t="shared" si="54"/>
        <v>7</v>
      </c>
    </row>
    <row r="1211" spans="3:15">
      <c r="C1211" s="161">
        <v>2</v>
      </c>
      <c r="D1211" s="161">
        <v>4</v>
      </c>
      <c r="F1211" s="161">
        <v>10</v>
      </c>
      <c r="G1211" s="161">
        <v>4</v>
      </c>
      <c r="H1211" s="161">
        <v>10</v>
      </c>
      <c r="I1211" s="161">
        <v>8</v>
      </c>
      <c r="J1211" s="161">
        <v>7</v>
      </c>
      <c r="M1211" s="165">
        <f t="shared" si="52"/>
        <v>2</v>
      </c>
      <c r="N1211" s="164">
        <f t="shared" si="53"/>
        <v>3</v>
      </c>
      <c r="O1211" s="164">
        <f t="shared" si="54"/>
        <v>6</v>
      </c>
    </row>
    <row r="1212" spans="3:15">
      <c r="C1212" s="161">
        <v>2</v>
      </c>
      <c r="D1212" s="161">
        <v>4</v>
      </c>
      <c r="F1212" s="161">
        <v>10</v>
      </c>
      <c r="G1212" s="161">
        <v>4</v>
      </c>
      <c r="H1212" s="161">
        <v>10</v>
      </c>
      <c r="I1212" s="161">
        <v>8</v>
      </c>
      <c r="J1212" s="161">
        <v>10</v>
      </c>
      <c r="M1212" s="165">
        <f t="shared" si="52"/>
        <v>2</v>
      </c>
      <c r="N1212" s="164">
        <f t="shared" si="53"/>
        <v>3</v>
      </c>
      <c r="O1212" s="164">
        <f t="shared" si="54"/>
        <v>7</v>
      </c>
    </row>
    <row r="1213" spans="3:15">
      <c r="C1213" s="161">
        <v>2</v>
      </c>
      <c r="D1213" s="161">
        <v>4</v>
      </c>
      <c r="F1213" s="161">
        <v>10</v>
      </c>
      <c r="G1213" s="161">
        <v>4</v>
      </c>
      <c r="H1213" s="161">
        <v>10</v>
      </c>
      <c r="I1213" s="161">
        <v>10</v>
      </c>
      <c r="J1213" s="161">
        <v>7</v>
      </c>
      <c r="M1213" s="165">
        <f t="shared" si="52"/>
        <v>2</v>
      </c>
      <c r="N1213" s="164">
        <f t="shared" si="53"/>
        <v>3</v>
      </c>
      <c r="O1213" s="164">
        <f t="shared" si="54"/>
        <v>7</v>
      </c>
    </row>
    <row r="1214" spans="3:15">
      <c r="C1214" s="161">
        <v>2</v>
      </c>
      <c r="D1214" s="161">
        <v>6</v>
      </c>
      <c r="F1214" s="161">
        <v>10</v>
      </c>
      <c r="G1214" s="161">
        <v>6</v>
      </c>
      <c r="H1214" s="161">
        <v>10</v>
      </c>
      <c r="I1214" s="161">
        <v>10</v>
      </c>
      <c r="J1214" s="161">
        <v>10</v>
      </c>
      <c r="M1214" s="165">
        <f t="shared" si="52"/>
        <v>2</v>
      </c>
      <c r="N1214" s="164">
        <f t="shared" si="53"/>
        <v>3</v>
      </c>
      <c r="O1214" s="164">
        <f t="shared" si="54"/>
        <v>8</v>
      </c>
    </row>
    <row r="1215" spans="3:15">
      <c r="C1215" s="161">
        <v>2</v>
      </c>
      <c r="D1215" s="161">
        <v>6</v>
      </c>
      <c r="F1215" s="161">
        <v>5</v>
      </c>
      <c r="G1215" s="161">
        <v>6</v>
      </c>
      <c r="H1215" s="161">
        <v>5</v>
      </c>
      <c r="I1215" s="161">
        <v>4</v>
      </c>
      <c r="J1215" s="161">
        <v>7</v>
      </c>
      <c r="M1215" s="165">
        <f t="shared" si="52"/>
        <v>2</v>
      </c>
      <c r="N1215" s="164">
        <f t="shared" si="53"/>
        <v>3</v>
      </c>
      <c r="O1215" s="164">
        <f t="shared" si="54"/>
        <v>5</v>
      </c>
    </row>
    <row r="1216" spans="3:15">
      <c r="C1216" s="161">
        <v>2</v>
      </c>
      <c r="D1216" s="161">
        <v>6</v>
      </c>
      <c r="F1216" s="161">
        <v>5</v>
      </c>
      <c r="G1216" s="161">
        <v>6</v>
      </c>
      <c r="H1216" s="161">
        <v>5</v>
      </c>
      <c r="I1216" s="161">
        <v>4</v>
      </c>
      <c r="J1216" s="161">
        <v>10</v>
      </c>
      <c r="M1216" s="165">
        <f t="shared" si="52"/>
        <v>2</v>
      </c>
      <c r="N1216" s="164">
        <f t="shared" si="53"/>
        <v>3</v>
      </c>
      <c r="O1216" s="164">
        <f t="shared" si="54"/>
        <v>5</v>
      </c>
    </row>
    <row r="1217" spans="3:15">
      <c r="C1217" s="161">
        <v>2</v>
      </c>
      <c r="D1217" s="161">
        <v>6</v>
      </c>
      <c r="F1217" s="161">
        <v>5</v>
      </c>
      <c r="G1217" s="161">
        <v>6</v>
      </c>
      <c r="H1217" s="161">
        <v>5</v>
      </c>
      <c r="I1217" s="161">
        <v>6</v>
      </c>
      <c r="J1217" s="161">
        <v>7</v>
      </c>
      <c r="M1217" s="165">
        <f t="shared" si="52"/>
        <v>2</v>
      </c>
      <c r="N1217" s="164">
        <f t="shared" si="53"/>
        <v>3</v>
      </c>
      <c r="O1217" s="164">
        <f t="shared" si="54"/>
        <v>5</v>
      </c>
    </row>
    <row r="1218" spans="3:15">
      <c r="C1218" s="161">
        <v>2</v>
      </c>
      <c r="D1218" s="161">
        <v>6</v>
      </c>
      <c r="F1218" s="161">
        <v>5</v>
      </c>
      <c r="G1218" s="161">
        <v>6</v>
      </c>
      <c r="H1218" s="161">
        <v>5</v>
      </c>
      <c r="I1218" s="161">
        <v>6</v>
      </c>
      <c r="J1218" s="161">
        <v>10</v>
      </c>
      <c r="M1218" s="165">
        <f t="shared" si="52"/>
        <v>2</v>
      </c>
      <c r="N1218" s="164">
        <f t="shared" si="53"/>
        <v>3</v>
      </c>
      <c r="O1218" s="164">
        <f t="shared" si="54"/>
        <v>6</v>
      </c>
    </row>
    <row r="1219" spans="3:15">
      <c r="C1219" s="161">
        <v>2</v>
      </c>
      <c r="D1219" s="161">
        <v>6</v>
      </c>
      <c r="F1219" s="161">
        <v>5</v>
      </c>
      <c r="G1219" s="161">
        <v>6</v>
      </c>
      <c r="H1219" s="161">
        <v>5</v>
      </c>
      <c r="I1219" s="161">
        <v>8</v>
      </c>
      <c r="J1219" s="161">
        <v>7</v>
      </c>
      <c r="M1219" s="165">
        <f t="shared" si="52"/>
        <v>2</v>
      </c>
      <c r="N1219" s="164">
        <f t="shared" si="53"/>
        <v>3</v>
      </c>
      <c r="O1219" s="164">
        <f t="shared" si="54"/>
        <v>6</v>
      </c>
    </row>
    <row r="1220" spans="3:15">
      <c r="C1220" s="161">
        <v>2</v>
      </c>
      <c r="D1220" s="161">
        <v>6</v>
      </c>
      <c r="F1220" s="161">
        <v>5</v>
      </c>
      <c r="G1220" s="161">
        <v>6</v>
      </c>
      <c r="H1220" s="161">
        <v>5</v>
      </c>
      <c r="I1220" s="161">
        <v>8</v>
      </c>
      <c r="J1220" s="161">
        <v>10</v>
      </c>
      <c r="M1220" s="165">
        <f t="shared" si="52"/>
        <v>2</v>
      </c>
      <c r="N1220" s="164">
        <f t="shared" si="53"/>
        <v>3</v>
      </c>
      <c r="O1220" s="164">
        <f t="shared" si="54"/>
        <v>6</v>
      </c>
    </row>
    <row r="1221" spans="3:15">
      <c r="C1221" s="161">
        <v>2</v>
      </c>
      <c r="D1221" s="161">
        <v>6</v>
      </c>
      <c r="F1221" s="161">
        <v>5</v>
      </c>
      <c r="G1221" s="161">
        <v>6</v>
      </c>
      <c r="H1221" s="161">
        <v>5</v>
      </c>
      <c r="I1221" s="161">
        <v>10</v>
      </c>
      <c r="J1221" s="161">
        <v>7</v>
      </c>
      <c r="M1221" s="165">
        <f t="shared" si="52"/>
        <v>2</v>
      </c>
      <c r="N1221" s="164">
        <f t="shared" si="53"/>
        <v>3</v>
      </c>
      <c r="O1221" s="164">
        <f t="shared" si="54"/>
        <v>6</v>
      </c>
    </row>
    <row r="1222" spans="3:15">
      <c r="C1222" s="161">
        <v>2</v>
      </c>
      <c r="D1222" s="161">
        <v>6</v>
      </c>
      <c r="F1222" s="161">
        <v>5</v>
      </c>
      <c r="G1222" s="161">
        <v>6</v>
      </c>
      <c r="H1222" s="161">
        <v>5</v>
      </c>
      <c r="I1222" s="161">
        <v>10</v>
      </c>
      <c r="J1222" s="161">
        <v>10</v>
      </c>
      <c r="M1222" s="165">
        <f t="shared" si="52"/>
        <v>2</v>
      </c>
      <c r="N1222" s="164">
        <f t="shared" si="53"/>
        <v>3</v>
      </c>
      <c r="O1222" s="164">
        <f t="shared" si="54"/>
        <v>6</v>
      </c>
    </row>
    <row r="1223" spans="3:15">
      <c r="C1223" s="161">
        <v>2</v>
      </c>
      <c r="D1223" s="161">
        <v>6</v>
      </c>
      <c r="F1223" s="161">
        <v>7</v>
      </c>
      <c r="G1223" s="161">
        <v>6</v>
      </c>
      <c r="H1223" s="161">
        <v>10</v>
      </c>
      <c r="I1223" s="161">
        <v>4</v>
      </c>
      <c r="J1223" s="161">
        <v>7</v>
      </c>
      <c r="M1223" s="165">
        <f t="shared" si="52"/>
        <v>2</v>
      </c>
      <c r="N1223" s="164">
        <f t="shared" si="53"/>
        <v>3</v>
      </c>
      <c r="O1223" s="164">
        <f t="shared" si="54"/>
        <v>6</v>
      </c>
    </row>
    <row r="1224" spans="3:15">
      <c r="C1224" s="161">
        <v>2</v>
      </c>
      <c r="D1224" s="161">
        <v>6</v>
      </c>
      <c r="F1224" s="161">
        <v>7</v>
      </c>
      <c r="G1224" s="161">
        <v>6</v>
      </c>
      <c r="H1224" s="161">
        <v>10</v>
      </c>
      <c r="I1224" s="161">
        <v>4</v>
      </c>
      <c r="J1224" s="161">
        <v>10</v>
      </c>
      <c r="M1224" s="165">
        <f t="shared" si="52"/>
        <v>2</v>
      </c>
      <c r="N1224" s="164">
        <f t="shared" si="53"/>
        <v>3</v>
      </c>
      <c r="O1224" s="164">
        <f t="shared" si="54"/>
        <v>6</v>
      </c>
    </row>
    <row r="1225" spans="3:15">
      <c r="C1225" s="161">
        <v>2</v>
      </c>
      <c r="D1225" s="161">
        <v>6</v>
      </c>
      <c r="F1225" s="161">
        <v>7</v>
      </c>
      <c r="G1225" s="161">
        <v>6</v>
      </c>
      <c r="H1225" s="161">
        <v>10</v>
      </c>
      <c r="I1225" s="161">
        <v>6</v>
      </c>
      <c r="J1225" s="161">
        <v>7</v>
      </c>
      <c r="M1225" s="165">
        <f t="shared" si="52"/>
        <v>2</v>
      </c>
      <c r="N1225" s="164">
        <f t="shared" si="53"/>
        <v>3</v>
      </c>
      <c r="O1225" s="164">
        <f t="shared" si="54"/>
        <v>6</v>
      </c>
    </row>
    <row r="1226" spans="3:15">
      <c r="C1226" s="161">
        <v>2</v>
      </c>
      <c r="D1226" s="161">
        <v>6</v>
      </c>
      <c r="F1226" s="161">
        <v>7</v>
      </c>
      <c r="G1226" s="161">
        <v>6</v>
      </c>
      <c r="H1226" s="161">
        <v>10</v>
      </c>
      <c r="I1226" s="161">
        <v>6</v>
      </c>
      <c r="J1226" s="161">
        <v>10</v>
      </c>
      <c r="M1226" s="165">
        <f t="shared" si="52"/>
        <v>2</v>
      </c>
      <c r="N1226" s="164">
        <f t="shared" si="53"/>
        <v>3</v>
      </c>
      <c r="O1226" s="164">
        <f t="shared" si="54"/>
        <v>7</v>
      </c>
    </row>
    <row r="1227" spans="3:15">
      <c r="C1227" s="161">
        <v>2</v>
      </c>
      <c r="D1227" s="161">
        <v>6</v>
      </c>
      <c r="F1227" s="161">
        <v>7</v>
      </c>
      <c r="G1227" s="161">
        <v>6</v>
      </c>
      <c r="H1227" s="161">
        <v>10</v>
      </c>
      <c r="I1227" s="161">
        <v>8</v>
      </c>
      <c r="J1227" s="161">
        <v>7</v>
      </c>
      <c r="M1227" s="165">
        <f t="shared" si="52"/>
        <v>2</v>
      </c>
      <c r="N1227" s="164">
        <f t="shared" si="53"/>
        <v>3</v>
      </c>
      <c r="O1227" s="164">
        <f t="shared" si="54"/>
        <v>7</v>
      </c>
    </row>
    <row r="1228" spans="3:15">
      <c r="C1228" s="161">
        <v>2</v>
      </c>
      <c r="D1228" s="161">
        <v>6</v>
      </c>
      <c r="F1228" s="161">
        <v>7</v>
      </c>
      <c r="G1228" s="161">
        <v>6</v>
      </c>
      <c r="H1228" s="161">
        <v>10</v>
      </c>
      <c r="I1228" s="161">
        <v>8</v>
      </c>
      <c r="J1228" s="161">
        <v>10</v>
      </c>
      <c r="M1228" s="165">
        <f t="shared" si="52"/>
        <v>2</v>
      </c>
      <c r="N1228" s="164">
        <f t="shared" si="53"/>
        <v>3</v>
      </c>
      <c r="O1228" s="164">
        <f t="shared" si="54"/>
        <v>7</v>
      </c>
    </row>
    <row r="1229" spans="3:15">
      <c r="C1229" s="161">
        <v>2</v>
      </c>
      <c r="D1229" s="161">
        <v>6</v>
      </c>
      <c r="F1229" s="161">
        <v>7</v>
      </c>
      <c r="G1229" s="161">
        <v>6</v>
      </c>
      <c r="H1229" s="161">
        <v>10</v>
      </c>
      <c r="I1229" s="161">
        <v>10</v>
      </c>
      <c r="J1229" s="161">
        <v>7</v>
      </c>
      <c r="M1229" s="165">
        <f t="shared" si="52"/>
        <v>2</v>
      </c>
      <c r="N1229" s="164">
        <f t="shared" si="53"/>
        <v>3</v>
      </c>
      <c r="O1229" s="164">
        <f t="shared" si="54"/>
        <v>7</v>
      </c>
    </row>
    <row r="1230" spans="3:15">
      <c r="C1230" s="161">
        <v>2</v>
      </c>
      <c r="D1230" s="161">
        <v>6</v>
      </c>
      <c r="F1230" s="161">
        <v>7</v>
      </c>
      <c r="G1230" s="161">
        <v>6</v>
      </c>
      <c r="H1230" s="161">
        <v>10</v>
      </c>
      <c r="I1230" s="161">
        <v>10</v>
      </c>
      <c r="J1230" s="161">
        <v>10</v>
      </c>
      <c r="M1230" s="165">
        <f t="shared" si="52"/>
        <v>2</v>
      </c>
      <c r="N1230" s="164">
        <f t="shared" si="53"/>
        <v>3</v>
      </c>
      <c r="O1230" s="164">
        <f t="shared" si="54"/>
        <v>7</v>
      </c>
    </row>
    <row r="1231" spans="3:15">
      <c r="C1231" s="161">
        <v>2</v>
      </c>
      <c r="D1231" s="161">
        <v>6</v>
      </c>
      <c r="F1231" s="161">
        <v>5</v>
      </c>
      <c r="G1231" s="161">
        <v>6</v>
      </c>
      <c r="H1231" s="161">
        <v>5</v>
      </c>
      <c r="I1231" s="161">
        <v>4</v>
      </c>
      <c r="J1231" s="161">
        <v>7</v>
      </c>
      <c r="M1231" s="165">
        <f t="shared" si="52"/>
        <v>2</v>
      </c>
      <c r="N1231" s="164">
        <f t="shared" si="53"/>
        <v>3</v>
      </c>
      <c r="O1231" s="164">
        <f t="shared" si="54"/>
        <v>5</v>
      </c>
    </row>
    <row r="1232" spans="3:15">
      <c r="C1232" s="161">
        <v>2</v>
      </c>
      <c r="D1232" s="161">
        <v>6</v>
      </c>
      <c r="F1232" s="161">
        <v>5</v>
      </c>
      <c r="G1232" s="161">
        <v>6</v>
      </c>
      <c r="H1232" s="161">
        <v>5</v>
      </c>
      <c r="I1232" s="161">
        <v>4</v>
      </c>
      <c r="J1232" s="161">
        <v>10</v>
      </c>
      <c r="M1232" s="165">
        <f t="shared" si="52"/>
        <v>2</v>
      </c>
      <c r="N1232" s="164">
        <f t="shared" si="53"/>
        <v>3</v>
      </c>
      <c r="O1232" s="164">
        <f t="shared" si="54"/>
        <v>5</v>
      </c>
    </row>
    <row r="1233" spans="3:15">
      <c r="C1233" s="161">
        <v>2</v>
      </c>
      <c r="D1233" s="161">
        <v>6</v>
      </c>
      <c r="F1233" s="161">
        <v>5</v>
      </c>
      <c r="G1233" s="161">
        <v>6</v>
      </c>
      <c r="H1233" s="161">
        <v>5</v>
      </c>
      <c r="I1233" s="161">
        <v>6</v>
      </c>
      <c r="J1233" s="161">
        <v>7</v>
      </c>
      <c r="M1233" s="165">
        <f t="shared" si="52"/>
        <v>2</v>
      </c>
      <c r="N1233" s="164">
        <f t="shared" si="53"/>
        <v>3</v>
      </c>
      <c r="O1233" s="164">
        <f t="shared" si="54"/>
        <v>5</v>
      </c>
    </row>
    <row r="1234" spans="3:15">
      <c r="C1234" s="161">
        <v>2</v>
      </c>
      <c r="D1234" s="161">
        <v>6</v>
      </c>
      <c r="F1234" s="161">
        <v>5</v>
      </c>
      <c r="G1234" s="161">
        <v>6</v>
      </c>
      <c r="H1234" s="161">
        <v>5</v>
      </c>
      <c r="I1234" s="161">
        <v>6</v>
      </c>
      <c r="J1234" s="161">
        <v>10</v>
      </c>
      <c r="M1234" s="165">
        <f t="shared" si="52"/>
        <v>2</v>
      </c>
      <c r="N1234" s="164">
        <f t="shared" si="53"/>
        <v>3</v>
      </c>
      <c r="O1234" s="164">
        <f t="shared" si="54"/>
        <v>6</v>
      </c>
    </row>
    <row r="1235" spans="3:15">
      <c r="C1235" s="161">
        <v>2</v>
      </c>
      <c r="D1235" s="161">
        <v>6</v>
      </c>
      <c r="F1235" s="161">
        <v>5</v>
      </c>
      <c r="G1235" s="161">
        <v>6</v>
      </c>
      <c r="H1235" s="161">
        <v>5</v>
      </c>
      <c r="I1235" s="161">
        <v>8</v>
      </c>
      <c r="J1235" s="161">
        <v>7</v>
      </c>
      <c r="M1235" s="165">
        <f t="shared" si="52"/>
        <v>2</v>
      </c>
      <c r="N1235" s="164">
        <f t="shared" si="53"/>
        <v>3</v>
      </c>
      <c r="O1235" s="164">
        <f t="shared" si="54"/>
        <v>6</v>
      </c>
    </row>
    <row r="1236" spans="3:15">
      <c r="C1236" s="161">
        <v>2</v>
      </c>
      <c r="D1236" s="161">
        <v>6</v>
      </c>
      <c r="F1236" s="161">
        <v>5</v>
      </c>
      <c r="G1236" s="161">
        <v>6</v>
      </c>
      <c r="H1236" s="161">
        <v>5</v>
      </c>
      <c r="I1236" s="161">
        <v>8</v>
      </c>
      <c r="J1236" s="161">
        <v>10</v>
      </c>
      <c r="M1236" s="165">
        <f t="shared" si="52"/>
        <v>2</v>
      </c>
      <c r="N1236" s="164">
        <f t="shared" si="53"/>
        <v>3</v>
      </c>
      <c r="O1236" s="164">
        <f t="shared" si="54"/>
        <v>6</v>
      </c>
    </row>
    <row r="1237" spans="3:15">
      <c r="C1237" s="161">
        <v>2</v>
      </c>
      <c r="D1237" s="161">
        <v>6</v>
      </c>
      <c r="F1237" s="161">
        <v>5</v>
      </c>
      <c r="G1237" s="161">
        <v>6</v>
      </c>
      <c r="H1237" s="161">
        <v>5</v>
      </c>
      <c r="I1237" s="161">
        <v>10</v>
      </c>
      <c r="J1237" s="161">
        <v>7</v>
      </c>
      <c r="M1237" s="165">
        <f t="shared" si="52"/>
        <v>2</v>
      </c>
      <c r="N1237" s="164">
        <f t="shared" si="53"/>
        <v>3</v>
      </c>
      <c r="O1237" s="164">
        <f t="shared" si="54"/>
        <v>6</v>
      </c>
    </row>
    <row r="1238" spans="3:15">
      <c r="C1238" s="161">
        <v>2</v>
      </c>
      <c r="D1238" s="161">
        <v>6</v>
      </c>
      <c r="F1238" s="161">
        <v>5</v>
      </c>
      <c r="G1238" s="161">
        <v>6</v>
      </c>
      <c r="H1238" s="161">
        <v>5</v>
      </c>
      <c r="I1238" s="161">
        <v>10</v>
      </c>
      <c r="J1238" s="161">
        <v>10</v>
      </c>
      <c r="M1238" s="165">
        <f t="shared" si="52"/>
        <v>2</v>
      </c>
      <c r="N1238" s="164">
        <f t="shared" si="53"/>
        <v>3</v>
      </c>
      <c r="O1238" s="164">
        <f t="shared" si="54"/>
        <v>6</v>
      </c>
    </row>
    <row r="1239" spans="3:15">
      <c r="C1239" s="161">
        <v>2</v>
      </c>
      <c r="D1239" s="161">
        <v>6</v>
      </c>
      <c r="F1239" s="161">
        <v>7</v>
      </c>
      <c r="G1239" s="161">
        <v>6</v>
      </c>
      <c r="H1239" s="161">
        <v>10</v>
      </c>
      <c r="I1239" s="161">
        <v>4</v>
      </c>
      <c r="J1239" s="161">
        <v>7</v>
      </c>
      <c r="M1239" s="165">
        <f t="shared" si="52"/>
        <v>2</v>
      </c>
      <c r="N1239" s="164">
        <f t="shared" si="53"/>
        <v>3</v>
      </c>
      <c r="O1239" s="164">
        <f t="shared" si="54"/>
        <v>6</v>
      </c>
    </row>
    <row r="1240" spans="3:15">
      <c r="C1240" s="161">
        <v>2</v>
      </c>
      <c r="D1240" s="161">
        <v>6</v>
      </c>
      <c r="F1240" s="161">
        <v>7</v>
      </c>
      <c r="G1240" s="161">
        <v>6</v>
      </c>
      <c r="H1240" s="161">
        <v>10</v>
      </c>
      <c r="I1240" s="161">
        <v>4</v>
      </c>
      <c r="J1240" s="161">
        <v>10</v>
      </c>
      <c r="M1240" s="165">
        <f t="shared" si="52"/>
        <v>2</v>
      </c>
      <c r="N1240" s="164">
        <f t="shared" si="53"/>
        <v>3</v>
      </c>
      <c r="O1240" s="164">
        <f t="shared" si="54"/>
        <v>6</v>
      </c>
    </row>
    <row r="1241" spans="3:15">
      <c r="C1241" s="161">
        <v>2</v>
      </c>
      <c r="D1241" s="161">
        <v>6</v>
      </c>
      <c r="F1241" s="161">
        <v>7</v>
      </c>
      <c r="G1241" s="161">
        <v>6</v>
      </c>
      <c r="H1241" s="161">
        <v>10</v>
      </c>
      <c r="I1241" s="161">
        <v>6</v>
      </c>
      <c r="J1241" s="161">
        <v>7</v>
      </c>
      <c r="M1241" s="165">
        <f t="shared" si="52"/>
        <v>2</v>
      </c>
      <c r="N1241" s="164">
        <f t="shared" si="53"/>
        <v>3</v>
      </c>
      <c r="O1241" s="164">
        <f t="shared" si="54"/>
        <v>6</v>
      </c>
    </row>
    <row r="1242" spans="3:15">
      <c r="C1242" s="161">
        <v>2</v>
      </c>
      <c r="D1242" s="161">
        <v>6</v>
      </c>
      <c r="F1242" s="161">
        <v>7</v>
      </c>
      <c r="G1242" s="161">
        <v>6</v>
      </c>
      <c r="H1242" s="161">
        <v>10</v>
      </c>
      <c r="I1242" s="161">
        <v>6</v>
      </c>
      <c r="J1242" s="161">
        <v>10</v>
      </c>
      <c r="M1242" s="165">
        <f t="shared" si="52"/>
        <v>2</v>
      </c>
      <c r="N1242" s="164">
        <f t="shared" si="53"/>
        <v>3</v>
      </c>
      <c r="O1242" s="164">
        <f t="shared" si="54"/>
        <v>7</v>
      </c>
    </row>
    <row r="1243" spans="3:15">
      <c r="C1243" s="161">
        <v>2</v>
      </c>
      <c r="D1243" s="161">
        <v>6</v>
      </c>
      <c r="F1243" s="161">
        <v>7</v>
      </c>
      <c r="G1243" s="161">
        <v>6</v>
      </c>
      <c r="H1243" s="161">
        <v>10</v>
      </c>
      <c r="I1243" s="161">
        <v>8</v>
      </c>
      <c r="J1243" s="161">
        <v>7</v>
      </c>
      <c r="M1243" s="165">
        <f t="shared" si="52"/>
        <v>2</v>
      </c>
      <c r="N1243" s="164">
        <f t="shared" si="53"/>
        <v>3</v>
      </c>
      <c r="O1243" s="164">
        <f t="shared" si="54"/>
        <v>7</v>
      </c>
    </row>
    <row r="1244" spans="3:15">
      <c r="C1244" s="161">
        <v>2</v>
      </c>
      <c r="D1244" s="161">
        <v>6</v>
      </c>
      <c r="F1244" s="161">
        <v>7</v>
      </c>
      <c r="G1244" s="161">
        <v>6</v>
      </c>
      <c r="H1244" s="161">
        <v>10</v>
      </c>
      <c r="I1244" s="161">
        <v>8</v>
      </c>
      <c r="J1244" s="161">
        <v>10</v>
      </c>
      <c r="M1244" s="165">
        <f t="shared" si="52"/>
        <v>2</v>
      </c>
      <c r="N1244" s="164">
        <f t="shared" si="53"/>
        <v>3</v>
      </c>
      <c r="O1244" s="164">
        <f t="shared" si="54"/>
        <v>7</v>
      </c>
    </row>
    <row r="1245" spans="3:15">
      <c r="C1245" s="161">
        <v>2</v>
      </c>
      <c r="D1245" s="161">
        <v>6</v>
      </c>
      <c r="F1245" s="161">
        <v>7</v>
      </c>
      <c r="G1245" s="161">
        <v>6</v>
      </c>
      <c r="H1245" s="161">
        <v>10</v>
      </c>
      <c r="I1245" s="161">
        <v>10</v>
      </c>
      <c r="J1245" s="161">
        <v>7</v>
      </c>
      <c r="M1245" s="165">
        <f t="shared" si="52"/>
        <v>2</v>
      </c>
      <c r="N1245" s="164">
        <f t="shared" si="53"/>
        <v>3</v>
      </c>
      <c r="O1245" s="164">
        <f t="shared" si="54"/>
        <v>7</v>
      </c>
    </row>
    <row r="1246" spans="3:15">
      <c r="C1246" s="161">
        <v>2</v>
      </c>
      <c r="D1246" s="161">
        <v>6</v>
      </c>
      <c r="F1246" s="161">
        <v>7</v>
      </c>
      <c r="G1246" s="161">
        <v>6</v>
      </c>
      <c r="H1246" s="161">
        <v>10</v>
      </c>
      <c r="I1246" s="161">
        <v>10</v>
      </c>
      <c r="J1246" s="161">
        <v>10</v>
      </c>
      <c r="M1246" s="165">
        <f t="shared" si="52"/>
        <v>2</v>
      </c>
      <c r="N1246" s="164">
        <f t="shared" si="53"/>
        <v>3</v>
      </c>
      <c r="O1246" s="164">
        <f t="shared" si="54"/>
        <v>7</v>
      </c>
    </row>
    <row r="1247" spans="3:15">
      <c r="C1247" s="161">
        <v>2</v>
      </c>
      <c r="D1247" s="161">
        <v>6</v>
      </c>
      <c r="F1247" s="161">
        <v>5</v>
      </c>
      <c r="G1247" s="161">
        <v>6</v>
      </c>
      <c r="H1247" s="161">
        <v>5</v>
      </c>
      <c r="I1247" s="161">
        <v>4</v>
      </c>
      <c r="J1247" s="161">
        <v>7</v>
      </c>
      <c r="M1247" s="165">
        <f t="shared" ref="M1247:M1310" si="55">MIN(C1247:L1247)</f>
        <v>2</v>
      </c>
      <c r="N1247" s="164">
        <f t="shared" si="53"/>
        <v>3</v>
      </c>
      <c r="O1247" s="164">
        <f t="shared" si="54"/>
        <v>5</v>
      </c>
    </row>
    <row r="1248" spans="3:15">
      <c r="C1248" s="161">
        <v>2</v>
      </c>
      <c r="D1248" s="161">
        <v>6</v>
      </c>
      <c r="F1248" s="161">
        <v>5</v>
      </c>
      <c r="G1248" s="161">
        <v>6</v>
      </c>
      <c r="H1248" s="161">
        <v>5</v>
      </c>
      <c r="I1248" s="161">
        <v>4</v>
      </c>
      <c r="J1248" s="161">
        <v>10</v>
      </c>
      <c r="M1248" s="165">
        <f t="shared" si="55"/>
        <v>2</v>
      </c>
      <c r="N1248" s="164">
        <f t="shared" ref="N1248:N1311" si="56">IF(SMALL(C1248:J1248,2)&gt;M1248,M1248+1,M1248)</f>
        <v>3</v>
      </c>
      <c r="O1248" s="164">
        <f t="shared" ref="O1248:O1311" si="57">ROUND(AVERAGE(C1248:J1248),0)</f>
        <v>5</v>
      </c>
    </row>
    <row r="1249" spans="3:15">
      <c r="C1249" s="161">
        <v>2</v>
      </c>
      <c r="D1249" s="161">
        <v>6</v>
      </c>
      <c r="F1249" s="161">
        <v>5</v>
      </c>
      <c r="G1249" s="161">
        <v>6</v>
      </c>
      <c r="H1249" s="161">
        <v>5</v>
      </c>
      <c r="I1249" s="161">
        <v>6</v>
      </c>
      <c r="J1249" s="161">
        <v>7</v>
      </c>
      <c r="M1249" s="165">
        <f t="shared" si="55"/>
        <v>2</v>
      </c>
      <c r="N1249" s="164">
        <f t="shared" si="56"/>
        <v>3</v>
      </c>
      <c r="O1249" s="164">
        <f t="shared" si="57"/>
        <v>5</v>
      </c>
    </row>
    <row r="1250" spans="3:15">
      <c r="C1250" s="161">
        <v>2</v>
      </c>
      <c r="D1250" s="161">
        <v>6</v>
      </c>
      <c r="F1250" s="161">
        <v>5</v>
      </c>
      <c r="G1250" s="161">
        <v>6</v>
      </c>
      <c r="H1250" s="161">
        <v>5</v>
      </c>
      <c r="I1250" s="161">
        <v>6</v>
      </c>
      <c r="J1250" s="161">
        <v>10</v>
      </c>
      <c r="M1250" s="165">
        <f t="shared" si="55"/>
        <v>2</v>
      </c>
      <c r="N1250" s="164">
        <f t="shared" si="56"/>
        <v>3</v>
      </c>
      <c r="O1250" s="164">
        <f t="shared" si="57"/>
        <v>6</v>
      </c>
    </row>
    <row r="1251" spans="3:15">
      <c r="C1251" s="161">
        <v>2</v>
      </c>
      <c r="D1251" s="161">
        <v>6</v>
      </c>
      <c r="F1251" s="161">
        <v>5</v>
      </c>
      <c r="G1251" s="161">
        <v>6</v>
      </c>
      <c r="H1251" s="161">
        <v>5</v>
      </c>
      <c r="I1251" s="161">
        <v>8</v>
      </c>
      <c r="J1251" s="161">
        <v>7</v>
      </c>
      <c r="M1251" s="165">
        <f t="shared" si="55"/>
        <v>2</v>
      </c>
      <c r="N1251" s="164">
        <f t="shared" si="56"/>
        <v>3</v>
      </c>
      <c r="O1251" s="164">
        <f t="shared" si="57"/>
        <v>6</v>
      </c>
    </row>
    <row r="1252" spans="3:15">
      <c r="C1252" s="161">
        <v>2</v>
      </c>
      <c r="D1252" s="161">
        <v>6</v>
      </c>
      <c r="F1252" s="161">
        <v>5</v>
      </c>
      <c r="G1252" s="161">
        <v>6</v>
      </c>
      <c r="H1252" s="161">
        <v>5</v>
      </c>
      <c r="I1252" s="161">
        <v>8</v>
      </c>
      <c r="J1252" s="161">
        <v>10</v>
      </c>
      <c r="M1252" s="165">
        <f t="shared" si="55"/>
        <v>2</v>
      </c>
      <c r="N1252" s="164">
        <f t="shared" si="56"/>
        <v>3</v>
      </c>
      <c r="O1252" s="164">
        <f t="shared" si="57"/>
        <v>6</v>
      </c>
    </row>
    <row r="1253" spans="3:15">
      <c r="C1253" s="161">
        <v>2</v>
      </c>
      <c r="D1253" s="161">
        <v>6</v>
      </c>
      <c r="F1253" s="161">
        <v>5</v>
      </c>
      <c r="G1253" s="161">
        <v>6</v>
      </c>
      <c r="H1253" s="161">
        <v>5</v>
      </c>
      <c r="I1253" s="161">
        <v>10</v>
      </c>
      <c r="J1253" s="161">
        <v>7</v>
      </c>
      <c r="M1253" s="165">
        <f t="shared" si="55"/>
        <v>2</v>
      </c>
      <c r="N1253" s="164">
        <f t="shared" si="56"/>
        <v>3</v>
      </c>
      <c r="O1253" s="164">
        <f t="shared" si="57"/>
        <v>6</v>
      </c>
    </row>
    <row r="1254" spans="3:15">
      <c r="C1254" s="161">
        <v>2</v>
      </c>
      <c r="D1254" s="161">
        <v>6</v>
      </c>
      <c r="F1254" s="161">
        <v>5</v>
      </c>
      <c r="G1254" s="161">
        <v>6</v>
      </c>
      <c r="H1254" s="161">
        <v>5</v>
      </c>
      <c r="I1254" s="161">
        <v>10</v>
      </c>
      <c r="J1254" s="161">
        <v>10</v>
      </c>
      <c r="M1254" s="165">
        <f t="shared" si="55"/>
        <v>2</v>
      </c>
      <c r="N1254" s="164">
        <f t="shared" si="56"/>
        <v>3</v>
      </c>
      <c r="O1254" s="164">
        <f t="shared" si="57"/>
        <v>6</v>
      </c>
    </row>
    <row r="1255" spans="3:15">
      <c r="C1255" s="161">
        <v>2</v>
      </c>
      <c r="D1255" s="161">
        <v>6</v>
      </c>
      <c r="F1255" s="161">
        <v>7</v>
      </c>
      <c r="G1255" s="161">
        <v>6</v>
      </c>
      <c r="H1255" s="161">
        <v>10</v>
      </c>
      <c r="I1255" s="161">
        <v>4</v>
      </c>
      <c r="J1255" s="161">
        <v>7</v>
      </c>
      <c r="M1255" s="165">
        <f t="shared" si="55"/>
        <v>2</v>
      </c>
      <c r="N1255" s="164">
        <f t="shared" si="56"/>
        <v>3</v>
      </c>
      <c r="O1255" s="164">
        <f t="shared" si="57"/>
        <v>6</v>
      </c>
    </row>
    <row r="1256" spans="3:15">
      <c r="C1256" s="161">
        <v>2</v>
      </c>
      <c r="D1256" s="161">
        <v>6</v>
      </c>
      <c r="F1256" s="161">
        <v>7</v>
      </c>
      <c r="G1256" s="161">
        <v>6</v>
      </c>
      <c r="H1256" s="161">
        <v>10</v>
      </c>
      <c r="I1256" s="161">
        <v>4</v>
      </c>
      <c r="J1256" s="161">
        <v>10</v>
      </c>
      <c r="M1256" s="165">
        <f t="shared" si="55"/>
        <v>2</v>
      </c>
      <c r="N1256" s="164">
        <f t="shared" si="56"/>
        <v>3</v>
      </c>
      <c r="O1256" s="164">
        <f t="shared" si="57"/>
        <v>6</v>
      </c>
    </row>
    <row r="1257" spans="3:15">
      <c r="C1257" s="161">
        <v>2</v>
      </c>
      <c r="D1257" s="161">
        <v>6</v>
      </c>
      <c r="F1257" s="161">
        <v>7</v>
      </c>
      <c r="G1257" s="161">
        <v>6</v>
      </c>
      <c r="H1257" s="161">
        <v>10</v>
      </c>
      <c r="I1257" s="161">
        <v>6</v>
      </c>
      <c r="J1257" s="161">
        <v>7</v>
      </c>
      <c r="M1257" s="165">
        <f t="shared" si="55"/>
        <v>2</v>
      </c>
      <c r="N1257" s="164">
        <f t="shared" si="56"/>
        <v>3</v>
      </c>
      <c r="O1257" s="164">
        <f t="shared" si="57"/>
        <v>6</v>
      </c>
    </row>
    <row r="1258" spans="3:15">
      <c r="C1258" s="161">
        <v>2</v>
      </c>
      <c r="D1258" s="161">
        <v>6</v>
      </c>
      <c r="F1258" s="161">
        <v>7</v>
      </c>
      <c r="G1258" s="161">
        <v>6</v>
      </c>
      <c r="H1258" s="161">
        <v>10</v>
      </c>
      <c r="I1258" s="161">
        <v>6</v>
      </c>
      <c r="J1258" s="161">
        <v>10</v>
      </c>
      <c r="M1258" s="165">
        <f t="shared" si="55"/>
        <v>2</v>
      </c>
      <c r="N1258" s="164">
        <f t="shared" si="56"/>
        <v>3</v>
      </c>
      <c r="O1258" s="164">
        <f t="shared" si="57"/>
        <v>7</v>
      </c>
    </row>
    <row r="1259" spans="3:15">
      <c r="C1259" s="161">
        <v>2</v>
      </c>
      <c r="D1259" s="161">
        <v>6</v>
      </c>
      <c r="F1259" s="161">
        <v>7</v>
      </c>
      <c r="G1259" s="161">
        <v>6</v>
      </c>
      <c r="H1259" s="161">
        <v>10</v>
      </c>
      <c r="I1259" s="161">
        <v>8</v>
      </c>
      <c r="J1259" s="161">
        <v>7</v>
      </c>
      <c r="M1259" s="165">
        <f t="shared" si="55"/>
        <v>2</v>
      </c>
      <c r="N1259" s="164">
        <f t="shared" si="56"/>
        <v>3</v>
      </c>
      <c r="O1259" s="164">
        <f t="shared" si="57"/>
        <v>7</v>
      </c>
    </row>
    <row r="1260" spans="3:15">
      <c r="C1260" s="161">
        <v>2</v>
      </c>
      <c r="D1260" s="161">
        <v>6</v>
      </c>
      <c r="F1260" s="161">
        <v>7</v>
      </c>
      <c r="G1260" s="161">
        <v>6</v>
      </c>
      <c r="H1260" s="161">
        <v>10</v>
      </c>
      <c r="I1260" s="161">
        <v>8</v>
      </c>
      <c r="J1260" s="161">
        <v>10</v>
      </c>
      <c r="M1260" s="165">
        <f t="shared" si="55"/>
        <v>2</v>
      </c>
      <c r="N1260" s="164">
        <f t="shared" si="56"/>
        <v>3</v>
      </c>
      <c r="O1260" s="164">
        <f t="shared" si="57"/>
        <v>7</v>
      </c>
    </row>
    <row r="1261" spans="3:15">
      <c r="C1261" s="161">
        <v>2</v>
      </c>
      <c r="D1261" s="161">
        <v>6</v>
      </c>
      <c r="F1261" s="161">
        <v>7</v>
      </c>
      <c r="G1261" s="161">
        <v>6</v>
      </c>
      <c r="H1261" s="161">
        <v>10</v>
      </c>
      <c r="I1261" s="161">
        <v>10</v>
      </c>
      <c r="J1261" s="161">
        <v>7</v>
      </c>
      <c r="M1261" s="165">
        <f t="shared" si="55"/>
        <v>2</v>
      </c>
      <c r="N1261" s="164">
        <f t="shared" si="56"/>
        <v>3</v>
      </c>
      <c r="O1261" s="164">
        <f t="shared" si="57"/>
        <v>7</v>
      </c>
    </row>
    <row r="1262" spans="3:15">
      <c r="C1262" s="161">
        <v>2</v>
      </c>
      <c r="D1262" s="161">
        <v>6</v>
      </c>
      <c r="F1262" s="161">
        <v>7</v>
      </c>
      <c r="G1262" s="161">
        <v>6</v>
      </c>
      <c r="H1262" s="161">
        <v>10</v>
      </c>
      <c r="I1262" s="161">
        <v>10</v>
      </c>
      <c r="J1262" s="161">
        <v>10</v>
      </c>
      <c r="M1262" s="165">
        <f t="shared" si="55"/>
        <v>2</v>
      </c>
      <c r="N1262" s="164">
        <f t="shared" si="56"/>
        <v>3</v>
      </c>
      <c r="O1262" s="164">
        <f t="shared" si="57"/>
        <v>7</v>
      </c>
    </row>
    <row r="1263" spans="3:15">
      <c r="C1263" s="161">
        <v>2</v>
      </c>
      <c r="D1263" s="161">
        <v>6</v>
      </c>
      <c r="F1263" s="161">
        <v>5</v>
      </c>
      <c r="G1263" s="161">
        <v>6</v>
      </c>
      <c r="H1263" s="161">
        <v>5</v>
      </c>
      <c r="I1263" s="161">
        <v>4</v>
      </c>
      <c r="J1263" s="161">
        <v>7</v>
      </c>
      <c r="M1263" s="165">
        <f t="shared" si="55"/>
        <v>2</v>
      </c>
      <c r="N1263" s="164">
        <f t="shared" si="56"/>
        <v>3</v>
      </c>
      <c r="O1263" s="164">
        <f t="shared" si="57"/>
        <v>5</v>
      </c>
    </row>
    <row r="1264" spans="3:15">
      <c r="C1264" s="161">
        <v>2</v>
      </c>
      <c r="D1264" s="161">
        <v>6</v>
      </c>
      <c r="F1264" s="161">
        <v>5</v>
      </c>
      <c r="G1264" s="161">
        <v>6</v>
      </c>
      <c r="H1264" s="161">
        <v>5</v>
      </c>
      <c r="I1264" s="161">
        <v>4</v>
      </c>
      <c r="J1264" s="161">
        <v>10</v>
      </c>
      <c r="M1264" s="165">
        <f t="shared" si="55"/>
        <v>2</v>
      </c>
      <c r="N1264" s="164">
        <f t="shared" si="56"/>
        <v>3</v>
      </c>
      <c r="O1264" s="164">
        <f t="shared" si="57"/>
        <v>5</v>
      </c>
    </row>
    <row r="1265" spans="3:15">
      <c r="C1265" s="161">
        <v>2</v>
      </c>
      <c r="D1265" s="161">
        <v>6</v>
      </c>
      <c r="F1265" s="161">
        <v>5</v>
      </c>
      <c r="G1265" s="161">
        <v>6</v>
      </c>
      <c r="H1265" s="161">
        <v>5</v>
      </c>
      <c r="I1265" s="161">
        <v>6</v>
      </c>
      <c r="J1265" s="161">
        <v>7</v>
      </c>
      <c r="M1265" s="165">
        <f t="shared" si="55"/>
        <v>2</v>
      </c>
      <c r="N1265" s="164">
        <f t="shared" si="56"/>
        <v>3</v>
      </c>
      <c r="O1265" s="164">
        <f t="shared" si="57"/>
        <v>5</v>
      </c>
    </row>
    <row r="1266" spans="3:15">
      <c r="C1266" s="161">
        <v>2</v>
      </c>
      <c r="D1266" s="161">
        <v>6</v>
      </c>
      <c r="F1266" s="161">
        <v>5</v>
      </c>
      <c r="G1266" s="161">
        <v>6</v>
      </c>
      <c r="H1266" s="161">
        <v>5</v>
      </c>
      <c r="I1266" s="161">
        <v>6</v>
      </c>
      <c r="J1266" s="161">
        <v>10</v>
      </c>
      <c r="M1266" s="165">
        <f t="shared" si="55"/>
        <v>2</v>
      </c>
      <c r="N1266" s="164">
        <f t="shared" si="56"/>
        <v>3</v>
      </c>
      <c r="O1266" s="164">
        <f t="shared" si="57"/>
        <v>6</v>
      </c>
    </row>
    <row r="1267" spans="3:15">
      <c r="C1267" s="161">
        <v>2</v>
      </c>
      <c r="D1267" s="161">
        <v>6</v>
      </c>
      <c r="F1267" s="161">
        <v>5</v>
      </c>
      <c r="G1267" s="161">
        <v>6</v>
      </c>
      <c r="H1267" s="161">
        <v>5</v>
      </c>
      <c r="I1267" s="161">
        <v>8</v>
      </c>
      <c r="J1267" s="161">
        <v>7</v>
      </c>
      <c r="M1267" s="165">
        <f t="shared" si="55"/>
        <v>2</v>
      </c>
      <c r="N1267" s="164">
        <f t="shared" si="56"/>
        <v>3</v>
      </c>
      <c r="O1267" s="164">
        <f t="shared" si="57"/>
        <v>6</v>
      </c>
    </row>
    <row r="1268" spans="3:15">
      <c r="C1268" s="161">
        <v>2</v>
      </c>
      <c r="D1268" s="161">
        <v>6</v>
      </c>
      <c r="F1268" s="161">
        <v>5</v>
      </c>
      <c r="G1268" s="161">
        <v>6</v>
      </c>
      <c r="H1268" s="161">
        <v>5</v>
      </c>
      <c r="I1268" s="161">
        <v>8</v>
      </c>
      <c r="J1268" s="161">
        <v>10</v>
      </c>
      <c r="M1268" s="165">
        <f t="shared" si="55"/>
        <v>2</v>
      </c>
      <c r="N1268" s="164">
        <f t="shared" si="56"/>
        <v>3</v>
      </c>
      <c r="O1268" s="164">
        <f t="shared" si="57"/>
        <v>6</v>
      </c>
    </row>
    <row r="1269" spans="3:15">
      <c r="C1269" s="161">
        <v>2</v>
      </c>
      <c r="D1269" s="161">
        <v>6</v>
      </c>
      <c r="F1269" s="161">
        <v>5</v>
      </c>
      <c r="G1269" s="161">
        <v>6</v>
      </c>
      <c r="H1269" s="161">
        <v>5</v>
      </c>
      <c r="I1269" s="161">
        <v>10</v>
      </c>
      <c r="J1269" s="161">
        <v>7</v>
      </c>
      <c r="M1269" s="165">
        <f t="shared" si="55"/>
        <v>2</v>
      </c>
      <c r="N1269" s="164">
        <f t="shared" si="56"/>
        <v>3</v>
      </c>
      <c r="O1269" s="164">
        <f t="shared" si="57"/>
        <v>6</v>
      </c>
    </row>
    <row r="1270" spans="3:15">
      <c r="C1270" s="161">
        <v>2</v>
      </c>
      <c r="D1270" s="161">
        <v>6</v>
      </c>
      <c r="F1270" s="161">
        <v>5</v>
      </c>
      <c r="G1270" s="161">
        <v>6</v>
      </c>
      <c r="H1270" s="161">
        <v>5</v>
      </c>
      <c r="I1270" s="161">
        <v>10</v>
      </c>
      <c r="J1270" s="161">
        <v>10</v>
      </c>
      <c r="M1270" s="165">
        <f t="shared" si="55"/>
        <v>2</v>
      </c>
      <c r="N1270" s="164">
        <f t="shared" si="56"/>
        <v>3</v>
      </c>
      <c r="O1270" s="164">
        <f t="shared" si="57"/>
        <v>6</v>
      </c>
    </row>
    <row r="1271" spans="3:15">
      <c r="C1271" s="161">
        <v>2</v>
      </c>
      <c r="D1271" s="161">
        <v>6</v>
      </c>
      <c r="F1271" s="161">
        <v>7</v>
      </c>
      <c r="G1271" s="161">
        <v>6</v>
      </c>
      <c r="H1271" s="161">
        <v>10</v>
      </c>
      <c r="I1271" s="161">
        <v>4</v>
      </c>
      <c r="J1271" s="161">
        <v>7</v>
      </c>
      <c r="M1271" s="165">
        <f t="shared" si="55"/>
        <v>2</v>
      </c>
      <c r="N1271" s="164">
        <f t="shared" si="56"/>
        <v>3</v>
      </c>
      <c r="O1271" s="164">
        <f t="shared" si="57"/>
        <v>6</v>
      </c>
    </row>
    <row r="1272" spans="3:15">
      <c r="C1272" s="161">
        <v>2</v>
      </c>
      <c r="D1272" s="161">
        <v>6</v>
      </c>
      <c r="F1272" s="161">
        <v>7</v>
      </c>
      <c r="G1272" s="161">
        <v>6</v>
      </c>
      <c r="H1272" s="161">
        <v>10</v>
      </c>
      <c r="I1272" s="161">
        <v>4</v>
      </c>
      <c r="J1272" s="161">
        <v>10</v>
      </c>
      <c r="M1272" s="165">
        <f t="shared" si="55"/>
        <v>2</v>
      </c>
      <c r="N1272" s="164">
        <f t="shared" si="56"/>
        <v>3</v>
      </c>
      <c r="O1272" s="164">
        <f t="shared" si="57"/>
        <v>6</v>
      </c>
    </row>
    <row r="1273" spans="3:15">
      <c r="C1273" s="161">
        <v>2</v>
      </c>
      <c r="D1273" s="161">
        <v>6</v>
      </c>
      <c r="F1273" s="161">
        <v>7</v>
      </c>
      <c r="G1273" s="161">
        <v>6</v>
      </c>
      <c r="H1273" s="161">
        <v>10</v>
      </c>
      <c r="I1273" s="161">
        <v>6</v>
      </c>
      <c r="J1273" s="161">
        <v>7</v>
      </c>
      <c r="M1273" s="165">
        <f t="shared" si="55"/>
        <v>2</v>
      </c>
      <c r="N1273" s="164">
        <f t="shared" si="56"/>
        <v>3</v>
      </c>
      <c r="O1273" s="164">
        <f t="shared" si="57"/>
        <v>6</v>
      </c>
    </row>
    <row r="1274" spans="3:15">
      <c r="C1274" s="161">
        <v>2</v>
      </c>
      <c r="D1274" s="161">
        <v>6</v>
      </c>
      <c r="F1274" s="161">
        <v>7</v>
      </c>
      <c r="G1274" s="161">
        <v>6</v>
      </c>
      <c r="H1274" s="161">
        <v>10</v>
      </c>
      <c r="I1274" s="161">
        <v>6</v>
      </c>
      <c r="J1274" s="161">
        <v>10</v>
      </c>
      <c r="M1274" s="165">
        <f t="shared" si="55"/>
        <v>2</v>
      </c>
      <c r="N1274" s="164">
        <f t="shared" si="56"/>
        <v>3</v>
      </c>
      <c r="O1274" s="164">
        <f t="shared" si="57"/>
        <v>7</v>
      </c>
    </row>
    <row r="1275" spans="3:15">
      <c r="C1275" s="161">
        <v>2</v>
      </c>
      <c r="D1275" s="161">
        <v>6</v>
      </c>
      <c r="F1275" s="161">
        <v>7</v>
      </c>
      <c r="G1275" s="161">
        <v>6</v>
      </c>
      <c r="H1275" s="161">
        <v>10</v>
      </c>
      <c r="I1275" s="161">
        <v>8</v>
      </c>
      <c r="J1275" s="161">
        <v>7</v>
      </c>
      <c r="M1275" s="165">
        <f t="shared" si="55"/>
        <v>2</v>
      </c>
      <c r="N1275" s="164">
        <f t="shared" si="56"/>
        <v>3</v>
      </c>
      <c r="O1275" s="164">
        <f t="shared" si="57"/>
        <v>7</v>
      </c>
    </row>
    <row r="1276" spans="3:15">
      <c r="C1276" s="161">
        <v>2</v>
      </c>
      <c r="D1276" s="161">
        <v>6</v>
      </c>
      <c r="F1276" s="161">
        <v>7</v>
      </c>
      <c r="G1276" s="161">
        <v>6</v>
      </c>
      <c r="H1276" s="161">
        <v>10</v>
      </c>
      <c r="I1276" s="161">
        <v>8</v>
      </c>
      <c r="J1276" s="161">
        <v>10</v>
      </c>
      <c r="M1276" s="165">
        <f t="shared" si="55"/>
        <v>2</v>
      </c>
      <c r="N1276" s="164">
        <f t="shared" si="56"/>
        <v>3</v>
      </c>
      <c r="O1276" s="164">
        <f t="shared" si="57"/>
        <v>7</v>
      </c>
    </row>
    <row r="1277" spans="3:15">
      <c r="C1277" s="161">
        <v>2</v>
      </c>
      <c r="D1277" s="161">
        <v>6</v>
      </c>
      <c r="F1277" s="161">
        <v>7</v>
      </c>
      <c r="G1277" s="161">
        <v>6</v>
      </c>
      <c r="H1277" s="161">
        <v>10</v>
      </c>
      <c r="I1277" s="161">
        <v>10</v>
      </c>
      <c r="J1277" s="161">
        <v>7</v>
      </c>
      <c r="M1277" s="165">
        <f t="shared" si="55"/>
        <v>2</v>
      </c>
      <c r="N1277" s="164">
        <f t="shared" si="56"/>
        <v>3</v>
      </c>
      <c r="O1277" s="164">
        <f t="shared" si="57"/>
        <v>7</v>
      </c>
    </row>
    <row r="1278" spans="3:15">
      <c r="C1278" s="161">
        <v>2</v>
      </c>
      <c r="D1278" s="161">
        <v>6</v>
      </c>
      <c r="F1278" s="161">
        <v>7</v>
      </c>
      <c r="G1278" s="161">
        <v>6</v>
      </c>
      <c r="H1278" s="161">
        <v>10</v>
      </c>
      <c r="I1278" s="161">
        <v>10</v>
      </c>
      <c r="J1278" s="161">
        <v>10</v>
      </c>
      <c r="M1278" s="165">
        <f t="shared" si="55"/>
        <v>2</v>
      </c>
      <c r="N1278" s="164">
        <f t="shared" si="56"/>
        <v>3</v>
      </c>
      <c r="O1278" s="164">
        <f t="shared" si="57"/>
        <v>7</v>
      </c>
    </row>
    <row r="1279" spans="3:15">
      <c r="C1279" s="161">
        <v>2</v>
      </c>
      <c r="D1279" s="161">
        <v>6</v>
      </c>
      <c r="F1279" s="161">
        <v>5</v>
      </c>
      <c r="G1279" s="161">
        <v>6</v>
      </c>
      <c r="H1279" s="161">
        <v>5</v>
      </c>
      <c r="I1279" s="161">
        <v>4</v>
      </c>
      <c r="J1279" s="161">
        <v>7</v>
      </c>
      <c r="M1279" s="165">
        <f t="shared" si="55"/>
        <v>2</v>
      </c>
      <c r="N1279" s="164">
        <f t="shared" si="56"/>
        <v>3</v>
      </c>
      <c r="O1279" s="164">
        <f t="shared" si="57"/>
        <v>5</v>
      </c>
    </row>
    <row r="1280" spans="3:15">
      <c r="C1280" s="161">
        <v>2</v>
      </c>
      <c r="D1280" s="161">
        <v>6</v>
      </c>
      <c r="F1280" s="161">
        <v>5</v>
      </c>
      <c r="G1280" s="161">
        <v>6</v>
      </c>
      <c r="H1280" s="161">
        <v>5</v>
      </c>
      <c r="I1280" s="161">
        <v>4</v>
      </c>
      <c r="J1280" s="161">
        <v>10</v>
      </c>
      <c r="M1280" s="165">
        <f t="shared" si="55"/>
        <v>2</v>
      </c>
      <c r="N1280" s="164">
        <f t="shared" si="56"/>
        <v>3</v>
      </c>
      <c r="O1280" s="164">
        <f t="shared" si="57"/>
        <v>5</v>
      </c>
    </row>
    <row r="1281" spans="3:15">
      <c r="C1281" s="161">
        <v>2</v>
      </c>
      <c r="D1281" s="161">
        <v>6</v>
      </c>
      <c r="F1281" s="161">
        <v>5</v>
      </c>
      <c r="G1281" s="161">
        <v>6</v>
      </c>
      <c r="H1281" s="161">
        <v>5</v>
      </c>
      <c r="I1281" s="161">
        <v>6</v>
      </c>
      <c r="J1281" s="161">
        <v>7</v>
      </c>
      <c r="M1281" s="165">
        <f t="shared" si="55"/>
        <v>2</v>
      </c>
      <c r="N1281" s="164">
        <f t="shared" si="56"/>
        <v>3</v>
      </c>
      <c r="O1281" s="164">
        <f t="shared" si="57"/>
        <v>5</v>
      </c>
    </row>
    <row r="1282" spans="3:15">
      <c r="C1282" s="161">
        <v>2</v>
      </c>
      <c r="D1282" s="161">
        <v>6</v>
      </c>
      <c r="F1282" s="161">
        <v>5</v>
      </c>
      <c r="G1282" s="161">
        <v>6</v>
      </c>
      <c r="H1282" s="161">
        <v>5</v>
      </c>
      <c r="I1282" s="161">
        <v>6</v>
      </c>
      <c r="J1282" s="161">
        <v>10</v>
      </c>
      <c r="M1282" s="165">
        <f t="shared" si="55"/>
        <v>2</v>
      </c>
      <c r="N1282" s="164">
        <f t="shared" si="56"/>
        <v>3</v>
      </c>
      <c r="O1282" s="164">
        <f t="shared" si="57"/>
        <v>6</v>
      </c>
    </row>
    <row r="1283" spans="3:15">
      <c r="C1283" s="161">
        <v>2</v>
      </c>
      <c r="D1283" s="161">
        <v>6</v>
      </c>
      <c r="F1283" s="161">
        <v>5</v>
      </c>
      <c r="G1283" s="161">
        <v>6</v>
      </c>
      <c r="H1283" s="161">
        <v>5</v>
      </c>
      <c r="I1283" s="161">
        <v>8</v>
      </c>
      <c r="J1283" s="161">
        <v>7</v>
      </c>
      <c r="M1283" s="165">
        <f t="shared" si="55"/>
        <v>2</v>
      </c>
      <c r="N1283" s="164">
        <f t="shared" si="56"/>
        <v>3</v>
      </c>
      <c r="O1283" s="164">
        <f t="shared" si="57"/>
        <v>6</v>
      </c>
    </row>
    <row r="1284" spans="3:15">
      <c r="C1284" s="161">
        <v>2</v>
      </c>
      <c r="D1284" s="161">
        <v>6</v>
      </c>
      <c r="F1284" s="161">
        <v>5</v>
      </c>
      <c r="G1284" s="161">
        <v>6</v>
      </c>
      <c r="H1284" s="161">
        <v>5</v>
      </c>
      <c r="I1284" s="161">
        <v>8</v>
      </c>
      <c r="J1284" s="161">
        <v>10</v>
      </c>
      <c r="M1284" s="165">
        <f t="shared" si="55"/>
        <v>2</v>
      </c>
      <c r="N1284" s="164">
        <f t="shared" si="56"/>
        <v>3</v>
      </c>
      <c r="O1284" s="164">
        <f t="shared" si="57"/>
        <v>6</v>
      </c>
    </row>
    <row r="1285" spans="3:15">
      <c r="C1285" s="161">
        <v>2</v>
      </c>
      <c r="D1285" s="161">
        <v>6</v>
      </c>
      <c r="F1285" s="161">
        <v>5</v>
      </c>
      <c r="G1285" s="161">
        <v>6</v>
      </c>
      <c r="H1285" s="161">
        <v>5</v>
      </c>
      <c r="I1285" s="161">
        <v>10</v>
      </c>
      <c r="J1285" s="161">
        <v>7</v>
      </c>
      <c r="M1285" s="165">
        <f t="shared" si="55"/>
        <v>2</v>
      </c>
      <c r="N1285" s="164">
        <f t="shared" si="56"/>
        <v>3</v>
      </c>
      <c r="O1285" s="164">
        <f t="shared" si="57"/>
        <v>6</v>
      </c>
    </row>
    <row r="1286" spans="3:15">
      <c r="C1286" s="161">
        <v>2</v>
      </c>
      <c r="D1286" s="161">
        <v>6</v>
      </c>
      <c r="F1286" s="161">
        <v>5</v>
      </c>
      <c r="G1286" s="161">
        <v>6</v>
      </c>
      <c r="H1286" s="161">
        <v>5</v>
      </c>
      <c r="I1286" s="161">
        <v>10</v>
      </c>
      <c r="J1286" s="161">
        <v>10</v>
      </c>
      <c r="M1286" s="165">
        <f t="shared" si="55"/>
        <v>2</v>
      </c>
      <c r="N1286" s="164">
        <f t="shared" si="56"/>
        <v>3</v>
      </c>
      <c r="O1286" s="164">
        <f t="shared" si="57"/>
        <v>6</v>
      </c>
    </row>
    <row r="1287" spans="3:15">
      <c r="C1287" s="161">
        <v>2</v>
      </c>
      <c r="D1287" s="161">
        <v>6</v>
      </c>
      <c r="F1287" s="161">
        <v>7</v>
      </c>
      <c r="G1287" s="161">
        <v>6</v>
      </c>
      <c r="H1287" s="161">
        <v>10</v>
      </c>
      <c r="I1287" s="161">
        <v>4</v>
      </c>
      <c r="J1287" s="161">
        <v>7</v>
      </c>
      <c r="M1287" s="165">
        <f t="shared" si="55"/>
        <v>2</v>
      </c>
      <c r="N1287" s="164">
        <f t="shared" si="56"/>
        <v>3</v>
      </c>
      <c r="O1287" s="164">
        <f t="shared" si="57"/>
        <v>6</v>
      </c>
    </row>
    <row r="1288" spans="3:15">
      <c r="C1288" s="161">
        <v>2</v>
      </c>
      <c r="D1288" s="161">
        <v>6</v>
      </c>
      <c r="F1288" s="161">
        <v>7</v>
      </c>
      <c r="G1288" s="161">
        <v>6</v>
      </c>
      <c r="H1288" s="161">
        <v>10</v>
      </c>
      <c r="I1288" s="161">
        <v>4</v>
      </c>
      <c r="J1288" s="161">
        <v>10</v>
      </c>
      <c r="M1288" s="165">
        <f t="shared" si="55"/>
        <v>2</v>
      </c>
      <c r="N1288" s="164">
        <f t="shared" si="56"/>
        <v>3</v>
      </c>
      <c r="O1288" s="164">
        <f t="shared" si="57"/>
        <v>6</v>
      </c>
    </row>
    <row r="1289" spans="3:15">
      <c r="C1289" s="161">
        <v>2</v>
      </c>
      <c r="D1289" s="161">
        <v>6</v>
      </c>
      <c r="F1289" s="161">
        <v>7</v>
      </c>
      <c r="G1289" s="161">
        <v>6</v>
      </c>
      <c r="H1289" s="161">
        <v>10</v>
      </c>
      <c r="I1289" s="161">
        <v>6</v>
      </c>
      <c r="J1289" s="161">
        <v>7</v>
      </c>
      <c r="M1289" s="165">
        <f t="shared" si="55"/>
        <v>2</v>
      </c>
      <c r="N1289" s="164">
        <f t="shared" si="56"/>
        <v>3</v>
      </c>
      <c r="O1289" s="164">
        <f t="shared" si="57"/>
        <v>6</v>
      </c>
    </row>
    <row r="1290" spans="3:15">
      <c r="C1290" s="161">
        <v>2</v>
      </c>
      <c r="D1290" s="161">
        <v>6</v>
      </c>
      <c r="F1290" s="161">
        <v>7</v>
      </c>
      <c r="G1290" s="161">
        <v>6</v>
      </c>
      <c r="H1290" s="161">
        <v>10</v>
      </c>
      <c r="I1290" s="161">
        <v>6</v>
      </c>
      <c r="J1290" s="161">
        <v>10</v>
      </c>
      <c r="M1290" s="165">
        <f t="shared" si="55"/>
        <v>2</v>
      </c>
      <c r="N1290" s="164">
        <f t="shared" si="56"/>
        <v>3</v>
      </c>
      <c r="O1290" s="164">
        <f t="shared" si="57"/>
        <v>7</v>
      </c>
    </row>
    <row r="1291" spans="3:15">
      <c r="C1291" s="161">
        <v>2</v>
      </c>
      <c r="D1291" s="161">
        <v>6</v>
      </c>
      <c r="F1291" s="161">
        <v>7</v>
      </c>
      <c r="G1291" s="161">
        <v>6</v>
      </c>
      <c r="H1291" s="161">
        <v>10</v>
      </c>
      <c r="I1291" s="161">
        <v>8</v>
      </c>
      <c r="J1291" s="161">
        <v>7</v>
      </c>
      <c r="M1291" s="165">
        <f t="shared" si="55"/>
        <v>2</v>
      </c>
      <c r="N1291" s="164">
        <f t="shared" si="56"/>
        <v>3</v>
      </c>
      <c r="O1291" s="164">
        <f t="shared" si="57"/>
        <v>7</v>
      </c>
    </row>
    <row r="1292" spans="3:15">
      <c r="C1292" s="161">
        <v>2</v>
      </c>
      <c r="D1292" s="161">
        <v>6</v>
      </c>
      <c r="F1292" s="161">
        <v>7</v>
      </c>
      <c r="G1292" s="161">
        <v>6</v>
      </c>
      <c r="H1292" s="161">
        <v>10</v>
      </c>
      <c r="I1292" s="161">
        <v>8</v>
      </c>
      <c r="J1292" s="161">
        <v>10</v>
      </c>
      <c r="M1292" s="165">
        <f t="shared" si="55"/>
        <v>2</v>
      </c>
      <c r="N1292" s="164">
        <f t="shared" si="56"/>
        <v>3</v>
      </c>
      <c r="O1292" s="164">
        <f t="shared" si="57"/>
        <v>7</v>
      </c>
    </row>
    <row r="1293" spans="3:15">
      <c r="C1293" s="161">
        <v>2</v>
      </c>
      <c r="D1293" s="161">
        <v>6</v>
      </c>
      <c r="F1293" s="161">
        <v>7</v>
      </c>
      <c r="G1293" s="161">
        <v>6</v>
      </c>
      <c r="H1293" s="161">
        <v>10</v>
      </c>
      <c r="I1293" s="161">
        <v>10</v>
      </c>
      <c r="J1293" s="161">
        <v>7</v>
      </c>
      <c r="M1293" s="165">
        <f t="shared" si="55"/>
        <v>2</v>
      </c>
      <c r="N1293" s="164">
        <f t="shared" si="56"/>
        <v>3</v>
      </c>
      <c r="O1293" s="164">
        <f t="shared" si="57"/>
        <v>7</v>
      </c>
    </row>
    <row r="1294" spans="3:15">
      <c r="C1294" s="161">
        <v>2</v>
      </c>
      <c r="D1294" s="161">
        <v>6</v>
      </c>
      <c r="F1294" s="161">
        <v>7</v>
      </c>
      <c r="G1294" s="161">
        <v>6</v>
      </c>
      <c r="H1294" s="161">
        <v>10</v>
      </c>
      <c r="I1294" s="161">
        <v>10</v>
      </c>
      <c r="J1294" s="161">
        <v>10</v>
      </c>
      <c r="M1294" s="165">
        <f t="shared" si="55"/>
        <v>2</v>
      </c>
      <c r="N1294" s="164">
        <f t="shared" si="56"/>
        <v>3</v>
      </c>
      <c r="O1294" s="164">
        <f t="shared" si="57"/>
        <v>7</v>
      </c>
    </row>
    <row r="1295" spans="3:15">
      <c r="C1295" s="161">
        <v>2</v>
      </c>
      <c r="D1295" s="161">
        <v>6</v>
      </c>
      <c r="F1295" s="161">
        <v>10</v>
      </c>
      <c r="G1295" s="161">
        <v>6</v>
      </c>
      <c r="H1295" s="161">
        <v>7</v>
      </c>
      <c r="I1295" s="161">
        <v>4</v>
      </c>
      <c r="J1295" s="161">
        <v>7</v>
      </c>
      <c r="M1295" s="165">
        <f t="shared" si="55"/>
        <v>2</v>
      </c>
      <c r="N1295" s="164">
        <f t="shared" si="56"/>
        <v>3</v>
      </c>
      <c r="O1295" s="164">
        <f t="shared" si="57"/>
        <v>6</v>
      </c>
    </row>
    <row r="1296" spans="3:15">
      <c r="C1296" s="161">
        <v>2</v>
      </c>
      <c r="D1296" s="161">
        <v>6</v>
      </c>
      <c r="F1296" s="161">
        <v>10</v>
      </c>
      <c r="G1296" s="161">
        <v>6</v>
      </c>
      <c r="H1296" s="161">
        <v>7</v>
      </c>
      <c r="I1296" s="161">
        <v>4</v>
      </c>
      <c r="J1296" s="161">
        <v>10</v>
      </c>
      <c r="M1296" s="165">
        <f t="shared" si="55"/>
        <v>2</v>
      </c>
      <c r="N1296" s="164">
        <f t="shared" si="56"/>
        <v>3</v>
      </c>
      <c r="O1296" s="164">
        <f t="shared" si="57"/>
        <v>6</v>
      </c>
    </row>
    <row r="1297" spans="3:15">
      <c r="C1297" s="161">
        <v>2</v>
      </c>
      <c r="D1297" s="161">
        <v>6</v>
      </c>
      <c r="F1297" s="161">
        <v>10</v>
      </c>
      <c r="G1297" s="161">
        <v>6</v>
      </c>
      <c r="H1297" s="161">
        <v>7</v>
      </c>
      <c r="I1297" s="161">
        <v>6</v>
      </c>
      <c r="J1297" s="161">
        <v>7</v>
      </c>
      <c r="M1297" s="165">
        <f t="shared" si="55"/>
        <v>2</v>
      </c>
      <c r="N1297" s="164">
        <f t="shared" si="56"/>
        <v>3</v>
      </c>
      <c r="O1297" s="164">
        <f t="shared" si="57"/>
        <v>6</v>
      </c>
    </row>
    <row r="1298" spans="3:15">
      <c r="C1298" s="161">
        <v>2</v>
      </c>
      <c r="D1298" s="161">
        <v>6</v>
      </c>
      <c r="F1298" s="161">
        <v>10</v>
      </c>
      <c r="G1298" s="161">
        <v>6</v>
      </c>
      <c r="H1298" s="161">
        <v>7</v>
      </c>
      <c r="I1298" s="161">
        <v>6</v>
      </c>
      <c r="J1298" s="161">
        <v>10</v>
      </c>
      <c r="M1298" s="165">
        <f t="shared" si="55"/>
        <v>2</v>
      </c>
      <c r="N1298" s="164">
        <f t="shared" si="56"/>
        <v>3</v>
      </c>
      <c r="O1298" s="164">
        <f t="shared" si="57"/>
        <v>7</v>
      </c>
    </row>
    <row r="1299" spans="3:15">
      <c r="C1299" s="161">
        <v>2</v>
      </c>
      <c r="D1299" s="161">
        <v>6</v>
      </c>
      <c r="F1299" s="161">
        <v>10</v>
      </c>
      <c r="G1299" s="161">
        <v>6</v>
      </c>
      <c r="H1299" s="161">
        <v>7</v>
      </c>
      <c r="I1299" s="161">
        <v>8</v>
      </c>
      <c r="J1299" s="161">
        <v>7</v>
      </c>
      <c r="M1299" s="165">
        <f t="shared" si="55"/>
        <v>2</v>
      </c>
      <c r="N1299" s="164">
        <f t="shared" si="56"/>
        <v>3</v>
      </c>
      <c r="O1299" s="164">
        <f t="shared" si="57"/>
        <v>7</v>
      </c>
    </row>
    <row r="1300" spans="3:15">
      <c r="C1300" s="161">
        <v>2</v>
      </c>
      <c r="D1300" s="161">
        <v>6</v>
      </c>
      <c r="F1300" s="161">
        <v>10</v>
      </c>
      <c r="G1300" s="161">
        <v>6</v>
      </c>
      <c r="H1300" s="161">
        <v>7</v>
      </c>
      <c r="I1300" s="161">
        <v>8</v>
      </c>
      <c r="J1300" s="161">
        <v>10</v>
      </c>
      <c r="M1300" s="165">
        <f t="shared" si="55"/>
        <v>2</v>
      </c>
      <c r="N1300" s="164">
        <f t="shared" si="56"/>
        <v>3</v>
      </c>
      <c r="O1300" s="164">
        <f t="shared" si="57"/>
        <v>7</v>
      </c>
    </row>
    <row r="1301" spans="3:15">
      <c r="C1301" s="161">
        <v>2</v>
      </c>
      <c r="D1301" s="161">
        <v>6</v>
      </c>
      <c r="F1301" s="161">
        <v>10</v>
      </c>
      <c r="G1301" s="161">
        <v>6</v>
      </c>
      <c r="H1301" s="161">
        <v>7</v>
      </c>
      <c r="I1301" s="161">
        <v>10</v>
      </c>
      <c r="J1301" s="161">
        <v>7</v>
      </c>
      <c r="M1301" s="165">
        <f t="shared" si="55"/>
        <v>2</v>
      </c>
      <c r="N1301" s="164">
        <f t="shared" si="56"/>
        <v>3</v>
      </c>
      <c r="O1301" s="164">
        <f t="shared" si="57"/>
        <v>7</v>
      </c>
    </row>
    <row r="1302" spans="3:15">
      <c r="C1302" s="161">
        <v>2</v>
      </c>
      <c r="D1302" s="161">
        <v>6</v>
      </c>
      <c r="F1302" s="161">
        <v>10</v>
      </c>
      <c r="G1302" s="161">
        <v>6</v>
      </c>
      <c r="H1302" s="161">
        <v>7</v>
      </c>
      <c r="I1302" s="161">
        <v>10</v>
      </c>
      <c r="J1302" s="161">
        <v>10</v>
      </c>
      <c r="M1302" s="165">
        <f t="shared" si="55"/>
        <v>2</v>
      </c>
      <c r="N1302" s="164">
        <f t="shared" si="56"/>
        <v>3</v>
      </c>
      <c r="O1302" s="164">
        <f t="shared" si="57"/>
        <v>7</v>
      </c>
    </row>
    <row r="1303" spans="3:15">
      <c r="C1303" s="161">
        <v>2</v>
      </c>
      <c r="D1303" s="161">
        <v>6</v>
      </c>
      <c r="F1303" s="161">
        <v>10</v>
      </c>
      <c r="G1303" s="161">
        <v>6</v>
      </c>
      <c r="H1303" s="161">
        <v>10</v>
      </c>
      <c r="I1303" s="161">
        <v>4</v>
      </c>
      <c r="J1303" s="161">
        <v>7</v>
      </c>
      <c r="M1303" s="165">
        <f t="shared" si="55"/>
        <v>2</v>
      </c>
      <c r="N1303" s="164">
        <f t="shared" si="56"/>
        <v>3</v>
      </c>
      <c r="O1303" s="164">
        <f t="shared" si="57"/>
        <v>6</v>
      </c>
    </row>
    <row r="1304" spans="3:15">
      <c r="C1304" s="161">
        <v>2</v>
      </c>
      <c r="D1304" s="161">
        <v>6</v>
      </c>
      <c r="F1304" s="161">
        <v>10</v>
      </c>
      <c r="G1304" s="161">
        <v>6</v>
      </c>
      <c r="H1304" s="161">
        <v>10</v>
      </c>
      <c r="I1304" s="161">
        <v>4</v>
      </c>
      <c r="J1304" s="161">
        <v>10</v>
      </c>
      <c r="M1304" s="165">
        <f t="shared" si="55"/>
        <v>2</v>
      </c>
      <c r="N1304" s="164">
        <f t="shared" si="56"/>
        <v>3</v>
      </c>
      <c r="O1304" s="164">
        <f t="shared" si="57"/>
        <v>7</v>
      </c>
    </row>
    <row r="1305" spans="3:15">
      <c r="C1305" s="161">
        <v>2</v>
      </c>
      <c r="D1305" s="161">
        <v>6</v>
      </c>
      <c r="F1305" s="161">
        <v>10</v>
      </c>
      <c r="G1305" s="161">
        <v>6</v>
      </c>
      <c r="H1305" s="161">
        <v>10</v>
      </c>
      <c r="I1305" s="161">
        <v>6</v>
      </c>
      <c r="J1305" s="161">
        <v>7</v>
      </c>
      <c r="M1305" s="165">
        <f t="shared" si="55"/>
        <v>2</v>
      </c>
      <c r="N1305" s="164">
        <f t="shared" si="56"/>
        <v>3</v>
      </c>
      <c r="O1305" s="164">
        <f t="shared" si="57"/>
        <v>7</v>
      </c>
    </row>
    <row r="1306" spans="3:15">
      <c r="C1306" s="161">
        <v>2</v>
      </c>
      <c r="D1306" s="161">
        <v>6</v>
      </c>
      <c r="F1306" s="161">
        <v>10</v>
      </c>
      <c r="G1306" s="161">
        <v>6</v>
      </c>
      <c r="H1306" s="161">
        <v>10</v>
      </c>
      <c r="I1306" s="161">
        <v>6</v>
      </c>
      <c r="J1306" s="161">
        <v>10</v>
      </c>
      <c r="M1306" s="165">
        <f t="shared" si="55"/>
        <v>2</v>
      </c>
      <c r="N1306" s="164">
        <f t="shared" si="56"/>
        <v>3</v>
      </c>
      <c r="O1306" s="164">
        <f t="shared" si="57"/>
        <v>7</v>
      </c>
    </row>
    <row r="1307" spans="3:15">
      <c r="C1307" s="161">
        <v>2</v>
      </c>
      <c r="D1307" s="161">
        <v>6</v>
      </c>
      <c r="F1307" s="161">
        <v>10</v>
      </c>
      <c r="G1307" s="161">
        <v>6</v>
      </c>
      <c r="H1307" s="161">
        <v>10</v>
      </c>
      <c r="I1307" s="161">
        <v>8</v>
      </c>
      <c r="J1307" s="161">
        <v>7</v>
      </c>
      <c r="M1307" s="165">
        <f t="shared" si="55"/>
        <v>2</v>
      </c>
      <c r="N1307" s="164">
        <f t="shared" si="56"/>
        <v>3</v>
      </c>
      <c r="O1307" s="164">
        <f t="shared" si="57"/>
        <v>7</v>
      </c>
    </row>
    <row r="1308" spans="3:15">
      <c r="C1308" s="161">
        <v>2</v>
      </c>
      <c r="D1308" s="161">
        <v>6</v>
      </c>
      <c r="F1308" s="161">
        <v>10</v>
      </c>
      <c r="G1308" s="161">
        <v>6</v>
      </c>
      <c r="H1308" s="161">
        <v>10</v>
      </c>
      <c r="I1308" s="161">
        <v>8</v>
      </c>
      <c r="J1308" s="161">
        <v>10</v>
      </c>
      <c r="M1308" s="165">
        <f t="shared" si="55"/>
        <v>2</v>
      </c>
      <c r="N1308" s="164">
        <f t="shared" si="56"/>
        <v>3</v>
      </c>
      <c r="O1308" s="164">
        <f t="shared" si="57"/>
        <v>7</v>
      </c>
    </row>
    <row r="1309" spans="3:15">
      <c r="C1309" s="161">
        <v>2</v>
      </c>
      <c r="D1309" s="161">
        <v>6</v>
      </c>
      <c r="F1309" s="161">
        <v>10</v>
      </c>
      <c r="G1309" s="161">
        <v>6</v>
      </c>
      <c r="H1309" s="161">
        <v>10</v>
      </c>
      <c r="I1309" s="161">
        <v>10</v>
      </c>
      <c r="J1309" s="161">
        <v>7</v>
      </c>
      <c r="M1309" s="165">
        <f t="shared" si="55"/>
        <v>2</v>
      </c>
      <c r="N1309" s="164">
        <f t="shared" si="56"/>
        <v>3</v>
      </c>
      <c r="O1309" s="164">
        <f t="shared" si="57"/>
        <v>7</v>
      </c>
    </row>
    <row r="1310" spans="3:15">
      <c r="C1310" s="161">
        <v>2</v>
      </c>
      <c r="D1310" s="161">
        <v>6</v>
      </c>
      <c r="F1310" s="161">
        <v>10</v>
      </c>
      <c r="G1310" s="161">
        <v>6</v>
      </c>
      <c r="H1310" s="161">
        <v>10</v>
      </c>
      <c r="I1310" s="161">
        <v>10</v>
      </c>
      <c r="J1310" s="161">
        <v>10</v>
      </c>
      <c r="M1310" s="165">
        <f t="shared" si="55"/>
        <v>2</v>
      </c>
      <c r="N1310" s="164">
        <f t="shared" si="56"/>
        <v>3</v>
      </c>
      <c r="O1310" s="164">
        <f t="shared" si="57"/>
        <v>8</v>
      </c>
    </row>
    <row r="1311" spans="3:15">
      <c r="C1311" s="161">
        <v>2</v>
      </c>
      <c r="D1311" s="161">
        <v>6</v>
      </c>
      <c r="F1311" s="161">
        <v>10</v>
      </c>
      <c r="G1311" s="161">
        <v>6</v>
      </c>
      <c r="H1311" s="161">
        <v>7</v>
      </c>
      <c r="I1311" s="161">
        <v>4</v>
      </c>
      <c r="J1311" s="161">
        <v>7</v>
      </c>
      <c r="M1311" s="165">
        <f t="shared" ref="M1311:M1374" si="58">MIN(C1311:L1311)</f>
        <v>2</v>
      </c>
      <c r="N1311" s="164">
        <f t="shared" si="56"/>
        <v>3</v>
      </c>
      <c r="O1311" s="164">
        <f t="shared" si="57"/>
        <v>6</v>
      </c>
    </row>
    <row r="1312" spans="3:15">
      <c r="C1312" s="161">
        <v>2</v>
      </c>
      <c r="D1312" s="161">
        <v>6</v>
      </c>
      <c r="F1312" s="161">
        <v>10</v>
      </c>
      <c r="G1312" s="161">
        <v>6</v>
      </c>
      <c r="H1312" s="161">
        <v>7</v>
      </c>
      <c r="I1312" s="161">
        <v>4</v>
      </c>
      <c r="J1312" s="161">
        <v>10</v>
      </c>
      <c r="M1312" s="165">
        <f t="shared" si="58"/>
        <v>2</v>
      </c>
      <c r="N1312" s="164">
        <f t="shared" ref="N1312:N1375" si="59">IF(SMALL(C1312:J1312,2)&gt;M1312,M1312+1,M1312)</f>
        <v>3</v>
      </c>
      <c r="O1312" s="164">
        <f t="shared" ref="O1312:O1375" si="60">ROUND(AVERAGE(C1312:J1312),0)</f>
        <v>6</v>
      </c>
    </row>
    <row r="1313" spans="3:15">
      <c r="C1313" s="161">
        <v>2</v>
      </c>
      <c r="D1313" s="161">
        <v>6</v>
      </c>
      <c r="F1313" s="161">
        <v>10</v>
      </c>
      <c r="G1313" s="161">
        <v>6</v>
      </c>
      <c r="H1313" s="161">
        <v>7</v>
      </c>
      <c r="I1313" s="161">
        <v>6</v>
      </c>
      <c r="J1313" s="161">
        <v>7</v>
      </c>
      <c r="M1313" s="165">
        <f t="shared" si="58"/>
        <v>2</v>
      </c>
      <c r="N1313" s="164">
        <f t="shared" si="59"/>
        <v>3</v>
      </c>
      <c r="O1313" s="164">
        <f t="shared" si="60"/>
        <v>6</v>
      </c>
    </row>
    <row r="1314" spans="3:15">
      <c r="C1314" s="161">
        <v>2</v>
      </c>
      <c r="D1314" s="161">
        <v>6</v>
      </c>
      <c r="F1314" s="161">
        <v>10</v>
      </c>
      <c r="G1314" s="161">
        <v>6</v>
      </c>
      <c r="H1314" s="161">
        <v>7</v>
      </c>
      <c r="I1314" s="161">
        <v>6</v>
      </c>
      <c r="J1314" s="161">
        <v>10</v>
      </c>
      <c r="M1314" s="165">
        <f t="shared" si="58"/>
        <v>2</v>
      </c>
      <c r="N1314" s="164">
        <f t="shared" si="59"/>
        <v>3</v>
      </c>
      <c r="O1314" s="164">
        <f t="shared" si="60"/>
        <v>7</v>
      </c>
    </row>
    <row r="1315" spans="3:15">
      <c r="C1315" s="161">
        <v>2</v>
      </c>
      <c r="D1315" s="161">
        <v>6</v>
      </c>
      <c r="F1315" s="161">
        <v>10</v>
      </c>
      <c r="G1315" s="161">
        <v>6</v>
      </c>
      <c r="H1315" s="161">
        <v>7</v>
      </c>
      <c r="I1315" s="161">
        <v>8</v>
      </c>
      <c r="J1315" s="161">
        <v>7</v>
      </c>
      <c r="M1315" s="165">
        <f t="shared" si="58"/>
        <v>2</v>
      </c>
      <c r="N1315" s="164">
        <f t="shared" si="59"/>
        <v>3</v>
      </c>
      <c r="O1315" s="164">
        <f t="shared" si="60"/>
        <v>7</v>
      </c>
    </row>
    <row r="1316" spans="3:15">
      <c r="C1316" s="161">
        <v>2</v>
      </c>
      <c r="D1316" s="161">
        <v>6</v>
      </c>
      <c r="F1316" s="161">
        <v>10</v>
      </c>
      <c r="G1316" s="161">
        <v>6</v>
      </c>
      <c r="H1316" s="161">
        <v>7</v>
      </c>
      <c r="I1316" s="161">
        <v>8</v>
      </c>
      <c r="J1316" s="161">
        <v>10</v>
      </c>
      <c r="M1316" s="165">
        <f t="shared" si="58"/>
        <v>2</v>
      </c>
      <c r="N1316" s="164">
        <f t="shared" si="59"/>
        <v>3</v>
      </c>
      <c r="O1316" s="164">
        <f t="shared" si="60"/>
        <v>7</v>
      </c>
    </row>
    <row r="1317" spans="3:15">
      <c r="C1317" s="161">
        <v>2</v>
      </c>
      <c r="D1317" s="161">
        <v>6</v>
      </c>
      <c r="F1317" s="161">
        <v>10</v>
      </c>
      <c r="G1317" s="161">
        <v>6</v>
      </c>
      <c r="H1317" s="161">
        <v>7</v>
      </c>
      <c r="I1317" s="161">
        <v>10</v>
      </c>
      <c r="J1317" s="161">
        <v>7</v>
      </c>
      <c r="M1317" s="165">
        <f t="shared" si="58"/>
        <v>2</v>
      </c>
      <c r="N1317" s="164">
        <f t="shared" si="59"/>
        <v>3</v>
      </c>
      <c r="O1317" s="164">
        <f t="shared" si="60"/>
        <v>7</v>
      </c>
    </row>
    <row r="1318" spans="3:15">
      <c r="C1318" s="161">
        <v>2</v>
      </c>
      <c r="D1318" s="161">
        <v>6</v>
      </c>
      <c r="F1318" s="161">
        <v>10</v>
      </c>
      <c r="G1318" s="161">
        <v>6</v>
      </c>
      <c r="H1318" s="161">
        <v>7</v>
      </c>
      <c r="I1318" s="161">
        <v>10</v>
      </c>
      <c r="J1318" s="161">
        <v>10</v>
      </c>
      <c r="M1318" s="165">
        <f t="shared" si="58"/>
        <v>2</v>
      </c>
      <c r="N1318" s="164">
        <f t="shared" si="59"/>
        <v>3</v>
      </c>
      <c r="O1318" s="164">
        <f t="shared" si="60"/>
        <v>7</v>
      </c>
    </row>
    <row r="1319" spans="3:15">
      <c r="C1319" s="161">
        <v>2</v>
      </c>
      <c r="D1319" s="161">
        <v>6</v>
      </c>
      <c r="F1319" s="161">
        <v>10</v>
      </c>
      <c r="G1319" s="161">
        <v>6</v>
      </c>
      <c r="H1319" s="161">
        <v>10</v>
      </c>
      <c r="I1319" s="161">
        <v>4</v>
      </c>
      <c r="J1319" s="161">
        <v>7</v>
      </c>
      <c r="M1319" s="165">
        <f t="shared" si="58"/>
        <v>2</v>
      </c>
      <c r="N1319" s="164">
        <f t="shared" si="59"/>
        <v>3</v>
      </c>
      <c r="O1319" s="164">
        <f t="shared" si="60"/>
        <v>6</v>
      </c>
    </row>
    <row r="1320" spans="3:15">
      <c r="C1320" s="161">
        <v>2</v>
      </c>
      <c r="D1320" s="161">
        <v>6</v>
      </c>
      <c r="F1320" s="161">
        <v>10</v>
      </c>
      <c r="G1320" s="161">
        <v>6</v>
      </c>
      <c r="H1320" s="161">
        <v>10</v>
      </c>
      <c r="I1320" s="161">
        <v>4</v>
      </c>
      <c r="J1320" s="161">
        <v>10</v>
      </c>
      <c r="M1320" s="165">
        <f t="shared" si="58"/>
        <v>2</v>
      </c>
      <c r="N1320" s="164">
        <f t="shared" si="59"/>
        <v>3</v>
      </c>
      <c r="O1320" s="164">
        <f t="shared" si="60"/>
        <v>7</v>
      </c>
    </row>
    <row r="1321" spans="3:15">
      <c r="C1321" s="161">
        <v>2</v>
      </c>
      <c r="D1321" s="161">
        <v>6</v>
      </c>
      <c r="F1321" s="161">
        <v>10</v>
      </c>
      <c r="G1321" s="161">
        <v>6</v>
      </c>
      <c r="H1321" s="161">
        <v>10</v>
      </c>
      <c r="I1321" s="161">
        <v>6</v>
      </c>
      <c r="J1321" s="161">
        <v>7</v>
      </c>
      <c r="M1321" s="165">
        <f t="shared" si="58"/>
        <v>2</v>
      </c>
      <c r="N1321" s="164">
        <f t="shared" si="59"/>
        <v>3</v>
      </c>
      <c r="O1321" s="164">
        <f t="shared" si="60"/>
        <v>7</v>
      </c>
    </row>
    <row r="1322" spans="3:15">
      <c r="C1322" s="161">
        <v>2</v>
      </c>
      <c r="D1322" s="161">
        <v>6</v>
      </c>
      <c r="F1322" s="161">
        <v>10</v>
      </c>
      <c r="G1322" s="161">
        <v>6</v>
      </c>
      <c r="H1322" s="161">
        <v>10</v>
      </c>
      <c r="I1322" s="161">
        <v>6</v>
      </c>
      <c r="J1322" s="161">
        <v>10</v>
      </c>
      <c r="M1322" s="165">
        <f t="shared" si="58"/>
        <v>2</v>
      </c>
      <c r="N1322" s="164">
        <f t="shared" si="59"/>
        <v>3</v>
      </c>
      <c r="O1322" s="164">
        <f t="shared" si="60"/>
        <v>7</v>
      </c>
    </row>
    <row r="1323" spans="3:15">
      <c r="C1323" s="161">
        <v>2</v>
      </c>
      <c r="D1323" s="161">
        <v>6</v>
      </c>
      <c r="F1323" s="161">
        <v>10</v>
      </c>
      <c r="G1323" s="161">
        <v>6</v>
      </c>
      <c r="H1323" s="161">
        <v>10</v>
      </c>
      <c r="I1323" s="161">
        <v>8</v>
      </c>
      <c r="J1323" s="161">
        <v>7</v>
      </c>
      <c r="M1323" s="165">
        <f t="shared" si="58"/>
        <v>2</v>
      </c>
      <c r="N1323" s="164">
        <f t="shared" si="59"/>
        <v>3</v>
      </c>
      <c r="O1323" s="164">
        <f t="shared" si="60"/>
        <v>7</v>
      </c>
    </row>
    <row r="1324" spans="3:15">
      <c r="C1324" s="161">
        <v>2</v>
      </c>
      <c r="D1324" s="161">
        <v>6</v>
      </c>
      <c r="F1324" s="161">
        <v>10</v>
      </c>
      <c r="G1324" s="161">
        <v>6</v>
      </c>
      <c r="H1324" s="161">
        <v>10</v>
      </c>
      <c r="I1324" s="161">
        <v>8</v>
      </c>
      <c r="J1324" s="161">
        <v>10</v>
      </c>
      <c r="M1324" s="165">
        <f t="shared" si="58"/>
        <v>2</v>
      </c>
      <c r="N1324" s="164">
        <f t="shared" si="59"/>
        <v>3</v>
      </c>
      <c r="O1324" s="164">
        <f t="shared" si="60"/>
        <v>7</v>
      </c>
    </row>
    <row r="1325" spans="3:15">
      <c r="C1325" s="161">
        <v>2</v>
      </c>
      <c r="D1325" s="161">
        <v>6</v>
      </c>
      <c r="F1325" s="161">
        <v>10</v>
      </c>
      <c r="G1325" s="161">
        <v>6</v>
      </c>
      <c r="H1325" s="161">
        <v>10</v>
      </c>
      <c r="I1325" s="161">
        <v>10</v>
      </c>
      <c r="J1325" s="161">
        <v>7</v>
      </c>
      <c r="M1325" s="165">
        <f t="shared" si="58"/>
        <v>2</v>
      </c>
      <c r="N1325" s="164">
        <f t="shared" si="59"/>
        <v>3</v>
      </c>
      <c r="O1325" s="164">
        <f t="shared" si="60"/>
        <v>7</v>
      </c>
    </row>
    <row r="1326" spans="3:15">
      <c r="C1326" s="161">
        <v>2</v>
      </c>
      <c r="D1326" s="161">
        <v>6</v>
      </c>
      <c r="F1326" s="161">
        <v>10</v>
      </c>
      <c r="G1326" s="161">
        <v>6</v>
      </c>
      <c r="H1326" s="161">
        <v>10</v>
      </c>
      <c r="I1326" s="161">
        <v>10</v>
      </c>
      <c r="J1326" s="161">
        <v>10</v>
      </c>
      <c r="M1326" s="165">
        <f t="shared" si="58"/>
        <v>2</v>
      </c>
      <c r="N1326" s="164">
        <f t="shared" si="59"/>
        <v>3</v>
      </c>
      <c r="O1326" s="164">
        <f t="shared" si="60"/>
        <v>8</v>
      </c>
    </row>
    <row r="1327" spans="3:15">
      <c r="C1327" s="161">
        <v>2</v>
      </c>
      <c r="D1327" s="161">
        <v>6</v>
      </c>
      <c r="F1327" s="161">
        <v>10</v>
      </c>
      <c r="G1327" s="161">
        <v>6</v>
      </c>
      <c r="H1327" s="161">
        <v>7</v>
      </c>
      <c r="I1327" s="161">
        <v>4</v>
      </c>
      <c r="J1327" s="161">
        <v>7</v>
      </c>
      <c r="M1327" s="165">
        <f t="shared" si="58"/>
        <v>2</v>
      </c>
      <c r="N1327" s="164">
        <f t="shared" si="59"/>
        <v>3</v>
      </c>
      <c r="O1327" s="164">
        <f t="shared" si="60"/>
        <v>6</v>
      </c>
    </row>
    <row r="1328" spans="3:15">
      <c r="C1328" s="161">
        <v>2</v>
      </c>
      <c r="D1328" s="161">
        <v>6</v>
      </c>
      <c r="F1328" s="161">
        <v>10</v>
      </c>
      <c r="G1328" s="161">
        <v>6</v>
      </c>
      <c r="H1328" s="161">
        <v>7</v>
      </c>
      <c r="I1328" s="161">
        <v>4</v>
      </c>
      <c r="J1328" s="161">
        <v>10</v>
      </c>
      <c r="M1328" s="165">
        <f t="shared" si="58"/>
        <v>2</v>
      </c>
      <c r="N1328" s="164">
        <f t="shared" si="59"/>
        <v>3</v>
      </c>
      <c r="O1328" s="164">
        <f t="shared" si="60"/>
        <v>6</v>
      </c>
    </row>
    <row r="1329" spans="3:15">
      <c r="C1329" s="161">
        <v>2</v>
      </c>
      <c r="D1329" s="161">
        <v>6</v>
      </c>
      <c r="F1329" s="161">
        <v>10</v>
      </c>
      <c r="G1329" s="161">
        <v>6</v>
      </c>
      <c r="H1329" s="161">
        <v>7</v>
      </c>
      <c r="I1329" s="161">
        <v>6</v>
      </c>
      <c r="J1329" s="161">
        <v>7</v>
      </c>
      <c r="M1329" s="165">
        <f t="shared" si="58"/>
        <v>2</v>
      </c>
      <c r="N1329" s="164">
        <f t="shared" si="59"/>
        <v>3</v>
      </c>
      <c r="O1329" s="164">
        <f t="shared" si="60"/>
        <v>6</v>
      </c>
    </row>
    <row r="1330" spans="3:15">
      <c r="C1330" s="161">
        <v>2</v>
      </c>
      <c r="D1330" s="161">
        <v>6</v>
      </c>
      <c r="F1330" s="161">
        <v>10</v>
      </c>
      <c r="G1330" s="161">
        <v>6</v>
      </c>
      <c r="H1330" s="161">
        <v>7</v>
      </c>
      <c r="I1330" s="161">
        <v>6</v>
      </c>
      <c r="J1330" s="161">
        <v>10</v>
      </c>
      <c r="M1330" s="165">
        <f t="shared" si="58"/>
        <v>2</v>
      </c>
      <c r="N1330" s="164">
        <f t="shared" si="59"/>
        <v>3</v>
      </c>
      <c r="O1330" s="164">
        <f t="shared" si="60"/>
        <v>7</v>
      </c>
    </row>
    <row r="1331" spans="3:15">
      <c r="C1331" s="161">
        <v>2</v>
      </c>
      <c r="D1331" s="161">
        <v>6</v>
      </c>
      <c r="F1331" s="161">
        <v>10</v>
      </c>
      <c r="G1331" s="161">
        <v>6</v>
      </c>
      <c r="H1331" s="161">
        <v>7</v>
      </c>
      <c r="I1331" s="161">
        <v>8</v>
      </c>
      <c r="J1331" s="161">
        <v>7</v>
      </c>
      <c r="M1331" s="165">
        <f t="shared" si="58"/>
        <v>2</v>
      </c>
      <c r="N1331" s="164">
        <f t="shared" si="59"/>
        <v>3</v>
      </c>
      <c r="O1331" s="164">
        <f t="shared" si="60"/>
        <v>7</v>
      </c>
    </row>
    <row r="1332" spans="3:15">
      <c r="C1332" s="161">
        <v>2</v>
      </c>
      <c r="D1332" s="161">
        <v>6</v>
      </c>
      <c r="F1332" s="161">
        <v>10</v>
      </c>
      <c r="G1332" s="161">
        <v>6</v>
      </c>
      <c r="H1332" s="161">
        <v>7</v>
      </c>
      <c r="I1332" s="161">
        <v>8</v>
      </c>
      <c r="J1332" s="161">
        <v>10</v>
      </c>
      <c r="M1332" s="165">
        <f t="shared" si="58"/>
        <v>2</v>
      </c>
      <c r="N1332" s="164">
        <f t="shared" si="59"/>
        <v>3</v>
      </c>
      <c r="O1332" s="164">
        <f t="shared" si="60"/>
        <v>7</v>
      </c>
    </row>
    <row r="1333" spans="3:15">
      <c r="C1333" s="161">
        <v>2</v>
      </c>
      <c r="D1333" s="161">
        <v>6</v>
      </c>
      <c r="F1333" s="161">
        <v>10</v>
      </c>
      <c r="G1333" s="161">
        <v>6</v>
      </c>
      <c r="H1333" s="161">
        <v>7</v>
      </c>
      <c r="I1333" s="161">
        <v>10</v>
      </c>
      <c r="J1333" s="161">
        <v>7</v>
      </c>
      <c r="M1333" s="165">
        <f t="shared" si="58"/>
        <v>2</v>
      </c>
      <c r="N1333" s="164">
        <f t="shared" si="59"/>
        <v>3</v>
      </c>
      <c r="O1333" s="164">
        <f t="shared" si="60"/>
        <v>7</v>
      </c>
    </row>
    <row r="1334" spans="3:15">
      <c r="C1334" s="161">
        <v>2</v>
      </c>
      <c r="D1334" s="161">
        <v>6</v>
      </c>
      <c r="F1334" s="161">
        <v>10</v>
      </c>
      <c r="G1334" s="161">
        <v>6</v>
      </c>
      <c r="H1334" s="161">
        <v>7</v>
      </c>
      <c r="I1334" s="161">
        <v>10</v>
      </c>
      <c r="J1334" s="161">
        <v>10</v>
      </c>
      <c r="M1334" s="165">
        <f t="shared" si="58"/>
        <v>2</v>
      </c>
      <c r="N1334" s="164">
        <f t="shared" si="59"/>
        <v>3</v>
      </c>
      <c r="O1334" s="164">
        <f t="shared" si="60"/>
        <v>7</v>
      </c>
    </row>
    <row r="1335" spans="3:15">
      <c r="C1335" s="161">
        <v>2</v>
      </c>
      <c r="D1335" s="161">
        <v>6</v>
      </c>
      <c r="F1335" s="161">
        <v>10</v>
      </c>
      <c r="G1335" s="161">
        <v>6</v>
      </c>
      <c r="H1335" s="161">
        <v>10</v>
      </c>
      <c r="I1335" s="161">
        <v>4</v>
      </c>
      <c r="J1335" s="161">
        <v>7</v>
      </c>
      <c r="M1335" s="165">
        <f t="shared" si="58"/>
        <v>2</v>
      </c>
      <c r="N1335" s="164">
        <f t="shared" si="59"/>
        <v>3</v>
      </c>
      <c r="O1335" s="164">
        <f t="shared" si="60"/>
        <v>6</v>
      </c>
    </row>
    <row r="1336" spans="3:15">
      <c r="C1336" s="161">
        <v>2</v>
      </c>
      <c r="D1336" s="161">
        <v>6</v>
      </c>
      <c r="F1336" s="161">
        <v>10</v>
      </c>
      <c r="G1336" s="161">
        <v>6</v>
      </c>
      <c r="H1336" s="161">
        <v>10</v>
      </c>
      <c r="I1336" s="161">
        <v>4</v>
      </c>
      <c r="J1336" s="161">
        <v>10</v>
      </c>
      <c r="M1336" s="165">
        <f t="shared" si="58"/>
        <v>2</v>
      </c>
      <c r="N1336" s="164">
        <f t="shared" si="59"/>
        <v>3</v>
      </c>
      <c r="O1336" s="164">
        <f t="shared" si="60"/>
        <v>7</v>
      </c>
    </row>
    <row r="1337" spans="3:15">
      <c r="C1337" s="161">
        <v>2</v>
      </c>
      <c r="D1337" s="161">
        <v>6</v>
      </c>
      <c r="F1337" s="161">
        <v>10</v>
      </c>
      <c r="G1337" s="161">
        <v>6</v>
      </c>
      <c r="H1337" s="161">
        <v>10</v>
      </c>
      <c r="I1337" s="161">
        <v>6</v>
      </c>
      <c r="J1337" s="161">
        <v>7</v>
      </c>
      <c r="M1337" s="165">
        <f t="shared" si="58"/>
        <v>2</v>
      </c>
      <c r="N1337" s="164">
        <f t="shared" si="59"/>
        <v>3</v>
      </c>
      <c r="O1337" s="164">
        <f t="shared" si="60"/>
        <v>7</v>
      </c>
    </row>
    <row r="1338" spans="3:15">
      <c r="C1338" s="161">
        <v>2</v>
      </c>
      <c r="D1338" s="161">
        <v>6</v>
      </c>
      <c r="F1338" s="161">
        <v>10</v>
      </c>
      <c r="G1338" s="161">
        <v>6</v>
      </c>
      <c r="H1338" s="161">
        <v>10</v>
      </c>
      <c r="I1338" s="161">
        <v>6</v>
      </c>
      <c r="J1338" s="161">
        <v>10</v>
      </c>
      <c r="M1338" s="165">
        <f t="shared" si="58"/>
        <v>2</v>
      </c>
      <c r="N1338" s="164">
        <f t="shared" si="59"/>
        <v>3</v>
      </c>
      <c r="O1338" s="164">
        <f t="shared" si="60"/>
        <v>7</v>
      </c>
    </row>
    <row r="1339" spans="3:15">
      <c r="C1339" s="161">
        <v>2</v>
      </c>
      <c r="D1339" s="161">
        <v>6</v>
      </c>
      <c r="F1339" s="161">
        <v>10</v>
      </c>
      <c r="G1339" s="161">
        <v>6</v>
      </c>
      <c r="H1339" s="161">
        <v>10</v>
      </c>
      <c r="I1339" s="161">
        <v>8</v>
      </c>
      <c r="J1339" s="161">
        <v>7</v>
      </c>
      <c r="M1339" s="165">
        <f t="shared" si="58"/>
        <v>2</v>
      </c>
      <c r="N1339" s="164">
        <f t="shared" si="59"/>
        <v>3</v>
      </c>
      <c r="O1339" s="164">
        <f t="shared" si="60"/>
        <v>7</v>
      </c>
    </row>
    <row r="1340" spans="3:15">
      <c r="C1340" s="161">
        <v>2</v>
      </c>
      <c r="D1340" s="161">
        <v>6</v>
      </c>
      <c r="F1340" s="161">
        <v>10</v>
      </c>
      <c r="G1340" s="161">
        <v>6</v>
      </c>
      <c r="H1340" s="161">
        <v>10</v>
      </c>
      <c r="I1340" s="161">
        <v>8</v>
      </c>
      <c r="J1340" s="161">
        <v>10</v>
      </c>
      <c r="M1340" s="165">
        <f t="shared" si="58"/>
        <v>2</v>
      </c>
      <c r="N1340" s="164">
        <f t="shared" si="59"/>
        <v>3</v>
      </c>
      <c r="O1340" s="164">
        <f t="shared" si="60"/>
        <v>7</v>
      </c>
    </row>
    <row r="1341" spans="3:15">
      <c r="C1341" s="161">
        <v>2</v>
      </c>
      <c r="D1341" s="161">
        <v>6</v>
      </c>
      <c r="F1341" s="161">
        <v>10</v>
      </c>
      <c r="G1341" s="161">
        <v>6</v>
      </c>
      <c r="H1341" s="161">
        <v>10</v>
      </c>
      <c r="I1341" s="161">
        <v>10</v>
      </c>
      <c r="J1341" s="161">
        <v>7</v>
      </c>
      <c r="M1341" s="165">
        <f t="shared" si="58"/>
        <v>2</v>
      </c>
      <c r="N1341" s="164">
        <f t="shared" si="59"/>
        <v>3</v>
      </c>
      <c r="O1341" s="164">
        <f t="shared" si="60"/>
        <v>7</v>
      </c>
    </row>
    <row r="1342" spans="3:15">
      <c r="C1342" s="161">
        <v>2</v>
      </c>
      <c r="D1342" s="161">
        <v>6</v>
      </c>
      <c r="F1342" s="161">
        <v>10</v>
      </c>
      <c r="G1342" s="161">
        <v>6</v>
      </c>
      <c r="H1342" s="161">
        <v>10</v>
      </c>
      <c r="I1342" s="161">
        <v>10</v>
      </c>
      <c r="J1342" s="161">
        <v>10</v>
      </c>
      <c r="M1342" s="165">
        <f t="shared" si="58"/>
        <v>2</v>
      </c>
      <c r="N1342" s="164">
        <f t="shared" si="59"/>
        <v>3</v>
      </c>
      <c r="O1342" s="164">
        <f t="shared" si="60"/>
        <v>8</v>
      </c>
    </row>
    <row r="1343" spans="3:15">
      <c r="C1343" s="161">
        <v>2</v>
      </c>
      <c r="D1343" s="161">
        <v>6</v>
      </c>
      <c r="F1343" s="161">
        <v>10</v>
      </c>
      <c r="G1343" s="161">
        <v>6</v>
      </c>
      <c r="H1343" s="161">
        <v>7</v>
      </c>
      <c r="I1343" s="161">
        <v>4</v>
      </c>
      <c r="J1343" s="161">
        <v>7</v>
      </c>
      <c r="M1343" s="165">
        <f t="shared" si="58"/>
        <v>2</v>
      </c>
      <c r="N1343" s="164">
        <f t="shared" si="59"/>
        <v>3</v>
      </c>
      <c r="O1343" s="164">
        <f t="shared" si="60"/>
        <v>6</v>
      </c>
    </row>
    <row r="1344" spans="3:15">
      <c r="C1344" s="161">
        <v>2</v>
      </c>
      <c r="D1344" s="161">
        <v>6</v>
      </c>
      <c r="F1344" s="161">
        <v>10</v>
      </c>
      <c r="G1344" s="161">
        <v>6</v>
      </c>
      <c r="H1344" s="161">
        <v>7</v>
      </c>
      <c r="I1344" s="161">
        <v>4</v>
      </c>
      <c r="J1344" s="161">
        <v>10</v>
      </c>
      <c r="M1344" s="165">
        <f t="shared" si="58"/>
        <v>2</v>
      </c>
      <c r="N1344" s="164">
        <f t="shared" si="59"/>
        <v>3</v>
      </c>
      <c r="O1344" s="164">
        <f t="shared" si="60"/>
        <v>6</v>
      </c>
    </row>
    <row r="1345" spans="3:15">
      <c r="C1345" s="161">
        <v>2</v>
      </c>
      <c r="D1345" s="161">
        <v>6</v>
      </c>
      <c r="F1345" s="161">
        <v>10</v>
      </c>
      <c r="G1345" s="161">
        <v>6</v>
      </c>
      <c r="H1345" s="161">
        <v>7</v>
      </c>
      <c r="I1345" s="161">
        <v>6</v>
      </c>
      <c r="J1345" s="161">
        <v>7</v>
      </c>
      <c r="M1345" s="165">
        <f t="shared" si="58"/>
        <v>2</v>
      </c>
      <c r="N1345" s="164">
        <f t="shared" si="59"/>
        <v>3</v>
      </c>
      <c r="O1345" s="164">
        <f t="shared" si="60"/>
        <v>6</v>
      </c>
    </row>
    <row r="1346" spans="3:15">
      <c r="C1346" s="161">
        <v>2</v>
      </c>
      <c r="D1346" s="161">
        <v>6</v>
      </c>
      <c r="F1346" s="161">
        <v>10</v>
      </c>
      <c r="G1346" s="161">
        <v>6</v>
      </c>
      <c r="H1346" s="161">
        <v>7</v>
      </c>
      <c r="I1346" s="161">
        <v>6</v>
      </c>
      <c r="J1346" s="161">
        <v>10</v>
      </c>
      <c r="M1346" s="165">
        <f t="shared" si="58"/>
        <v>2</v>
      </c>
      <c r="N1346" s="164">
        <f t="shared" si="59"/>
        <v>3</v>
      </c>
      <c r="O1346" s="164">
        <f t="shared" si="60"/>
        <v>7</v>
      </c>
    </row>
    <row r="1347" spans="3:15">
      <c r="C1347" s="161">
        <v>2</v>
      </c>
      <c r="D1347" s="161">
        <v>6</v>
      </c>
      <c r="F1347" s="161">
        <v>10</v>
      </c>
      <c r="G1347" s="161">
        <v>6</v>
      </c>
      <c r="H1347" s="161">
        <v>7</v>
      </c>
      <c r="I1347" s="161">
        <v>8</v>
      </c>
      <c r="J1347" s="161">
        <v>7</v>
      </c>
      <c r="M1347" s="165">
        <f t="shared" si="58"/>
        <v>2</v>
      </c>
      <c r="N1347" s="164">
        <f t="shared" si="59"/>
        <v>3</v>
      </c>
      <c r="O1347" s="164">
        <f t="shared" si="60"/>
        <v>7</v>
      </c>
    </row>
    <row r="1348" spans="3:15">
      <c r="C1348" s="161">
        <v>2</v>
      </c>
      <c r="D1348" s="161">
        <v>6</v>
      </c>
      <c r="F1348" s="161">
        <v>10</v>
      </c>
      <c r="G1348" s="161">
        <v>6</v>
      </c>
      <c r="H1348" s="161">
        <v>7</v>
      </c>
      <c r="I1348" s="161">
        <v>8</v>
      </c>
      <c r="J1348" s="161">
        <v>10</v>
      </c>
      <c r="M1348" s="165">
        <f t="shared" si="58"/>
        <v>2</v>
      </c>
      <c r="N1348" s="164">
        <f t="shared" si="59"/>
        <v>3</v>
      </c>
      <c r="O1348" s="164">
        <f t="shared" si="60"/>
        <v>7</v>
      </c>
    </row>
    <row r="1349" spans="3:15">
      <c r="C1349" s="161">
        <v>2</v>
      </c>
      <c r="D1349" s="161">
        <v>6</v>
      </c>
      <c r="F1349" s="161">
        <v>10</v>
      </c>
      <c r="G1349" s="161">
        <v>6</v>
      </c>
      <c r="H1349" s="161">
        <v>7</v>
      </c>
      <c r="I1349" s="161">
        <v>10</v>
      </c>
      <c r="J1349" s="161">
        <v>7</v>
      </c>
      <c r="M1349" s="165">
        <f t="shared" si="58"/>
        <v>2</v>
      </c>
      <c r="N1349" s="164">
        <f t="shared" si="59"/>
        <v>3</v>
      </c>
      <c r="O1349" s="164">
        <f t="shared" si="60"/>
        <v>7</v>
      </c>
    </row>
    <row r="1350" spans="3:15">
      <c r="C1350" s="161">
        <v>2</v>
      </c>
      <c r="D1350" s="161">
        <v>6</v>
      </c>
      <c r="F1350" s="161">
        <v>10</v>
      </c>
      <c r="G1350" s="161">
        <v>6</v>
      </c>
      <c r="H1350" s="161">
        <v>7</v>
      </c>
      <c r="I1350" s="161">
        <v>10</v>
      </c>
      <c r="J1350" s="161">
        <v>10</v>
      </c>
      <c r="M1350" s="165">
        <f t="shared" si="58"/>
        <v>2</v>
      </c>
      <c r="N1350" s="164">
        <f t="shared" si="59"/>
        <v>3</v>
      </c>
      <c r="O1350" s="164">
        <f t="shared" si="60"/>
        <v>7</v>
      </c>
    </row>
    <row r="1351" spans="3:15">
      <c r="C1351" s="161">
        <v>2</v>
      </c>
      <c r="D1351" s="161">
        <v>6</v>
      </c>
      <c r="F1351" s="161">
        <v>10</v>
      </c>
      <c r="G1351" s="161">
        <v>6</v>
      </c>
      <c r="H1351" s="161">
        <v>10</v>
      </c>
      <c r="I1351" s="161">
        <v>4</v>
      </c>
      <c r="J1351" s="161">
        <v>7</v>
      </c>
      <c r="M1351" s="165">
        <f t="shared" si="58"/>
        <v>2</v>
      </c>
      <c r="N1351" s="164">
        <f t="shared" si="59"/>
        <v>3</v>
      </c>
      <c r="O1351" s="164">
        <f t="shared" si="60"/>
        <v>6</v>
      </c>
    </row>
    <row r="1352" spans="3:15">
      <c r="C1352" s="161">
        <v>2</v>
      </c>
      <c r="D1352" s="161">
        <v>6</v>
      </c>
      <c r="F1352" s="161">
        <v>10</v>
      </c>
      <c r="G1352" s="161">
        <v>6</v>
      </c>
      <c r="H1352" s="161">
        <v>10</v>
      </c>
      <c r="I1352" s="161">
        <v>4</v>
      </c>
      <c r="J1352" s="161">
        <v>10</v>
      </c>
      <c r="M1352" s="165">
        <f t="shared" si="58"/>
        <v>2</v>
      </c>
      <c r="N1352" s="164">
        <f t="shared" si="59"/>
        <v>3</v>
      </c>
      <c r="O1352" s="164">
        <f t="shared" si="60"/>
        <v>7</v>
      </c>
    </row>
    <row r="1353" spans="3:15">
      <c r="C1353" s="161">
        <v>2</v>
      </c>
      <c r="D1353" s="161">
        <v>6</v>
      </c>
      <c r="F1353" s="161">
        <v>10</v>
      </c>
      <c r="G1353" s="161">
        <v>6</v>
      </c>
      <c r="H1353" s="161">
        <v>10</v>
      </c>
      <c r="I1353" s="161">
        <v>6</v>
      </c>
      <c r="J1353" s="161">
        <v>7</v>
      </c>
      <c r="M1353" s="165">
        <f t="shared" si="58"/>
        <v>2</v>
      </c>
      <c r="N1353" s="164">
        <f t="shared" si="59"/>
        <v>3</v>
      </c>
      <c r="O1353" s="164">
        <f t="shared" si="60"/>
        <v>7</v>
      </c>
    </row>
    <row r="1354" spans="3:15">
      <c r="C1354" s="161">
        <v>2</v>
      </c>
      <c r="D1354" s="161">
        <v>6</v>
      </c>
      <c r="F1354" s="161">
        <v>10</v>
      </c>
      <c r="G1354" s="161">
        <v>6</v>
      </c>
      <c r="H1354" s="161">
        <v>10</v>
      </c>
      <c r="I1354" s="161">
        <v>6</v>
      </c>
      <c r="J1354" s="161">
        <v>10</v>
      </c>
      <c r="M1354" s="165">
        <f t="shared" si="58"/>
        <v>2</v>
      </c>
      <c r="N1354" s="164">
        <f t="shared" si="59"/>
        <v>3</v>
      </c>
      <c r="O1354" s="164">
        <f t="shared" si="60"/>
        <v>7</v>
      </c>
    </row>
    <row r="1355" spans="3:15">
      <c r="C1355" s="161">
        <v>2</v>
      </c>
      <c r="D1355" s="161">
        <v>6</v>
      </c>
      <c r="F1355" s="161">
        <v>10</v>
      </c>
      <c r="G1355" s="161">
        <v>6</v>
      </c>
      <c r="H1355" s="161">
        <v>10</v>
      </c>
      <c r="I1355" s="161">
        <v>8</v>
      </c>
      <c r="J1355" s="161">
        <v>7</v>
      </c>
      <c r="M1355" s="165">
        <f t="shared" si="58"/>
        <v>2</v>
      </c>
      <c r="N1355" s="164">
        <f t="shared" si="59"/>
        <v>3</v>
      </c>
      <c r="O1355" s="164">
        <f t="shared" si="60"/>
        <v>7</v>
      </c>
    </row>
    <row r="1356" spans="3:15">
      <c r="C1356" s="161">
        <v>2</v>
      </c>
      <c r="D1356" s="161">
        <v>6</v>
      </c>
      <c r="F1356" s="161">
        <v>10</v>
      </c>
      <c r="G1356" s="161">
        <v>6</v>
      </c>
      <c r="H1356" s="161">
        <v>10</v>
      </c>
      <c r="I1356" s="161">
        <v>8</v>
      </c>
      <c r="J1356" s="161">
        <v>10</v>
      </c>
      <c r="M1356" s="165">
        <f t="shared" si="58"/>
        <v>2</v>
      </c>
      <c r="N1356" s="164">
        <f t="shared" si="59"/>
        <v>3</v>
      </c>
      <c r="O1356" s="164">
        <f t="shared" si="60"/>
        <v>7</v>
      </c>
    </row>
    <row r="1357" spans="3:15">
      <c r="C1357" s="161">
        <v>2</v>
      </c>
      <c r="D1357" s="161">
        <v>6</v>
      </c>
      <c r="F1357" s="161">
        <v>10</v>
      </c>
      <c r="G1357" s="161">
        <v>6</v>
      </c>
      <c r="H1357" s="161">
        <v>10</v>
      </c>
      <c r="I1357" s="161">
        <v>10</v>
      </c>
      <c r="J1357" s="161">
        <v>7</v>
      </c>
      <c r="M1357" s="165">
        <f t="shared" si="58"/>
        <v>2</v>
      </c>
      <c r="N1357" s="164">
        <f t="shared" si="59"/>
        <v>3</v>
      </c>
      <c r="O1357" s="164">
        <f t="shared" si="60"/>
        <v>7</v>
      </c>
    </row>
    <row r="1358" spans="3:15">
      <c r="C1358" s="161">
        <v>2</v>
      </c>
      <c r="D1358" s="161">
        <v>6</v>
      </c>
      <c r="F1358" s="161">
        <v>10</v>
      </c>
      <c r="G1358" s="161">
        <v>6</v>
      </c>
      <c r="H1358" s="161">
        <v>10</v>
      </c>
      <c r="I1358" s="161">
        <v>10</v>
      </c>
      <c r="J1358" s="161">
        <v>10</v>
      </c>
      <c r="M1358" s="165">
        <f t="shared" si="58"/>
        <v>2</v>
      </c>
      <c r="N1358" s="164">
        <f t="shared" si="59"/>
        <v>3</v>
      </c>
      <c r="O1358" s="164">
        <f t="shared" si="60"/>
        <v>8</v>
      </c>
    </row>
    <row r="1359" spans="3:15">
      <c r="C1359" s="161">
        <v>2</v>
      </c>
      <c r="D1359" s="161">
        <v>6</v>
      </c>
      <c r="F1359" s="161">
        <v>10</v>
      </c>
      <c r="G1359" s="161">
        <v>6</v>
      </c>
      <c r="H1359" s="161">
        <v>7</v>
      </c>
      <c r="I1359" s="161">
        <v>4</v>
      </c>
      <c r="J1359" s="161">
        <v>7</v>
      </c>
      <c r="M1359" s="165">
        <f t="shared" si="58"/>
        <v>2</v>
      </c>
      <c r="N1359" s="164">
        <f t="shared" si="59"/>
        <v>3</v>
      </c>
      <c r="O1359" s="164">
        <f t="shared" si="60"/>
        <v>6</v>
      </c>
    </row>
    <row r="1360" spans="3:15">
      <c r="C1360" s="161">
        <v>2</v>
      </c>
      <c r="D1360" s="161">
        <v>6</v>
      </c>
      <c r="F1360" s="161">
        <v>10</v>
      </c>
      <c r="G1360" s="161">
        <v>6</v>
      </c>
      <c r="H1360" s="161">
        <v>7</v>
      </c>
      <c r="I1360" s="161">
        <v>4</v>
      </c>
      <c r="J1360" s="161">
        <v>10</v>
      </c>
      <c r="M1360" s="165">
        <f t="shared" si="58"/>
        <v>2</v>
      </c>
      <c r="N1360" s="164">
        <f t="shared" si="59"/>
        <v>3</v>
      </c>
      <c r="O1360" s="164">
        <f t="shared" si="60"/>
        <v>6</v>
      </c>
    </row>
    <row r="1361" spans="3:15">
      <c r="C1361" s="161">
        <v>2</v>
      </c>
      <c r="D1361" s="161">
        <v>6</v>
      </c>
      <c r="F1361" s="161">
        <v>10</v>
      </c>
      <c r="G1361" s="161">
        <v>6</v>
      </c>
      <c r="H1361" s="161">
        <v>7</v>
      </c>
      <c r="I1361" s="161">
        <v>6</v>
      </c>
      <c r="J1361" s="161">
        <v>7</v>
      </c>
      <c r="M1361" s="165">
        <f t="shared" si="58"/>
        <v>2</v>
      </c>
      <c r="N1361" s="164">
        <f t="shared" si="59"/>
        <v>3</v>
      </c>
      <c r="O1361" s="164">
        <f t="shared" si="60"/>
        <v>6</v>
      </c>
    </row>
    <row r="1362" spans="3:15">
      <c r="C1362" s="161">
        <v>2</v>
      </c>
      <c r="D1362" s="161">
        <v>6</v>
      </c>
      <c r="F1362" s="161">
        <v>10</v>
      </c>
      <c r="G1362" s="161">
        <v>6</v>
      </c>
      <c r="H1362" s="161">
        <v>7</v>
      </c>
      <c r="I1362" s="161">
        <v>6</v>
      </c>
      <c r="J1362" s="161">
        <v>10</v>
      </c>
      <c r="M1362" s="165">
        <f t="shared" si="58"/>
        <v>2</v>
      </c>
      <c r="N1362" s="164">
        <f t="shared" si="59"/>
        <v>3</v>
      </c>
      <c r="O1362" s="164">
        <f t="shared" si="60"/>
        <v>7</v>
      </c>
    </row>
    <row r="1363" spans="3:15">
      <c r="C1363" s="161">
        <v>2</v>
      </c>
      <c r="D1363" s="161">
        <v>6</v>
      </c>
      <c r="F1363" s="161">
        <v>10</v>
      </c>
      <c r="G1363" s="161">
        <v>6</v>
      </c>
      <c r="H1363" s="161">
        <v>7</v>
      </c>
      <c r="I1363" s="161">
        <v>8</v>
      </c>
      <c r="J1363" s="161">
        <v>7</v>
      </c>
      <c r="M1363" s="165">
        <f t="shared" si="58"/>
        <v>2</v>
      </c>
      <c r="N1363" s="164">
        <f t="shared" si="59"/>
        <v>3</v>
      </c>
      <c r="O1363" s="164">
        <f t="shared" si="60"/>
        <v>7</v>
      </c>
    </row>
    <row r="1364" spans="3:15">
      <c r="C1364" s="161">
        <v>2</v>
      </c>
      <c r="D1364" s="161">
        <v>6</v>
      </c>
      <c r="F1364" s="161">
        <v>10</v>
      </c>
      <c r="G1364" s="161">
        <v>6</v>
      </c>
      <c r="H1364" s="161">
        <v>7</v>
      </c>
      <c r="I1364" s="161">
        <v>8</v>
      </c>
      <c r="J1364" s="161">
        <v>10</v>
      </c>
      <c r="M1364" s="165">
        <f t="shared" si="58"/>
        <v>2</v>
      </c>
      <c r="N1364" s="164">
        <f t="shared" si="59"/>
        <v>3</v>
      </c>
      <c r="O1364" s="164">
        <f t="shared" si="60"/>
        <v>7</v>
      </c>
    </row>
    <row r="1365" spans="3:15">
      <c r="C1365" s="161">
        <v>2</v>
      </c>
      <c r="D1365" s="161">
        <v>6</v>
      </c>
      <c r="F1365" s="161">
        <v>10</v>
      </c>
      <c r="G1365" s="161">
        <v>6</v>
      </c>
      <c r="H1365" s="161">
        <v>7</v>
      </c>
      <c r="I1365" s="161">
        <v>10</v>
      </c>
      <c r="J1365" s="161">
        <v>7</v>
      </c>
      <c r="M1365" s="165">
        <f t="shared" si="58"/>
        <v>2</v>
      </c>
      <c r="N1365" s="164">
        <f t="shared" si="59"/>
        <v>3</v>
      </c>
      <c r="O1365" s="164">
        <f t="shared" si="60"/>
        <v>7</v>
      </c>
    </row>
    <row r="1366" spans="3:15">
      <c r="C1366" s="161">
        <v>2</v>
      </c>
      <c r="D1366" s="161">
        <v>6</v>
      </c>
      <c r="F1366" s="161">
        <v>10</v>
      </c>
      <c r="G1366" s="161">
        <v>6</v>
      </c>
      <c r="H1366" s="161">
        <v>7</v>
      </c>
      <c r="I1366" s="161">
        <v>10</v>
      </c>
      <c r="J1366" s="161">
        <v>10</v>
      </c>
      <c r="M1366" s="165">
        <f t="shared" si="58"/>
        <v>2</v>
      </c>
      <c r="N1366" s="164">
        <f t="shared" si="59"/>
        <v>3</v>
      </c>
      <c r="O1366" s="164">
        <f t="shared" si="60"/>
        <v>7</v>
      </c>
    </row>
    <row r="1367" spans="3:15">
      <c r="C1367" s="161">
        <v>2</v>
      </c>
      <c r="D1367" s="161">
        <v>6</v>
      </c>
      <c r="F1367" s="161">
        <v>10</v>
      </c>
      <c r="G1367" s="161">
        <v>6</v>
      </c>
      <c r="H1367" s="161">
        <v>10</v>
      </c>
      <c r="I1367" s="161">
        <v>4</v>
      </c>
      <c r="J1367" s="161">
        <v>7</v>
      </c>
      <c r="M1367" s="165">
        <f t="shared" si="58"/>
        <v>2</v>
      </c>
      <c r="N1367" s="164">
        <f t="shared" si="59"/>
        <v>3</v>
      </c>
      <c r="O1367" s="164">
        <f t="shared" si="60"/>
        <v>6</v>
      </c>
    </row>
    <row r="1368" spans="3:15">
      <c r="C1368" s="161">
        <v>2</v>
      </c>
      <c r="D1368" s="161">
        <v>6</v>
      </c>
      <c r="F1368" s="161">
        <v>10</v>
      </c>
      <c r="G1368" s="161">
        <v>6</v>
      </c>
      <c r="H1368" s="161">
        <v>10</v>
      </c>
      <c r="I1368" s="161">
        <v>4</v>
      </c>
      <c r="J1368" s="161">
        <v>10</v>
      </c>
      <c r="M1368" s="165">
        <f t="shared" si="58"/>
        <v>2</v>
      </c>
      <c r="N1368" s="164">
        <f t="shared" si="59"/>
        <v>3</v>
      </c>
      <c r="O1368" s="164">
        <f t="shared" si="60"/>
        <v>7</v>
      </c>
    </row>
    <row r="1369" spans="3:15">
      <c r="C1369" s="161">
        <v>2</v>
      </c>
      <c r="D1369" s="161">
        <v>6</v>
      </c>
      <c r="F1369" s="161">
        <v>10</v>
      </c>
      <c r="G1369" s="161">
        <v>6</v>
      </c>
      <c r="H1369" s="161">
        <v>10</v>
      </c>
      <c r="I1369" s="161">
        <v>6</v>
      </c>
      <c r="J1369" s="161">
        <v>7</v>
      </c>
      <c r="M1369" s="165">
        <f t="shared" si="58"/>
        <v>2</v>
      </c>
      <c r="N1369" s="164">
        <f t="shared" si="59"/>
        <v>3</v>
      </c>
      <c r="O1369" s="164">
        <f t="shared" si="60"/>
        <v>7</v>
      </c>
    </row>
    <row r="1370" spans="3:15">
      <c r="C1370" s="161">
        <v>2</v>
      </c>
      <c r="D1370" s="161">
        <v>6</v>
      </c>
      <c r="F1370" s="161">
        <v>10</v>
      </c>
      <c r="G1370" s="161">
        <v>6</v>
      </c>
      <c r="H1370" s="161">
        <v>10</v>
      </c>
      <c r="I1370" s="161">
        <v>6</v>
      </c>
      <c r="J1370" s="161">
        <v>10</v>
      </c>
      <c r="M1370" s="165">
        <f t="shared" si="58"/>
        <v>2</v>
      </c>
      <c r="N1370" s="164">
        <f t="shared" si="59"/>
        <v>3</v>
      </c>
      <c r="O1370" s="164">
        <f t="shared" si="60"/>
        <v>7</v>
      </c>
    </row>
    <row r="1371" spans="3:15">
      <c r="C1371" s="161">
        <v>2</v>
      </c>
      <c r="D1371" s="161">
        <v>6</v>
      </c>
      <c r="F1371" s="161">
        <v>10</v>
      </c>
      <c r="G1371" s="161">
        <v>6</v>
      </c>
      <c r="H1371" s="161">
        <v>10</v>
      </c>
      <c r="I1371" s="161">
        <v>8</v>
      </c>
      <c r="J1371" s="161">
        <v>7</v>
      </c>
      <c r="M1371" s="165">
        <f t="shared" si="58"/>
        <v>2</v>
      </c>
      <c r="N1371" s="164">
        <f t="shared" si="59"/>
        <v>3</v>
      </c>
      <c r="O1371" s="164">
        <f t="shared" si="60"/>
        <v>7</v>
      </c>
    </row>
    <row r="1372" spans="3:15">
      <c r="C1372" s="161">
        <v>2</v>
      </c>
      <c r="D1372" s="161">
        <v>6</v>
      </c>
      <c r="F1372" s="161">
        <v>10</v>
      </c>
      <c r="G1372" s="161">
        <v>6</v>
      </c>
      <c r="H1372" s="161">
        <v>10</v>
      </c>
      <c r="I1372" s="161">
        <v>8</v>
      </c>
      <c r="J1372" s="161">
        <v>10</v>
      </c>
      <c r="M1372" s="165">
        <f t="shared" si="58"/>
        <v>2</v>
      </c>
      <c r="N1372" s="164">
        <f t="shared" si="59"/>
        <v>3</v>
      </c>
      <c r="O1372" s="164">
        <f t="shared" si="60"/>
        <v>7</v>
      </c>
    </row>
    <row r="1373" spans="3:15">
      <c r="C1373" s="161">
        <v>2</v>
      </c>
      <c r="D1373" s="161">
        <v>6</v>
      </c>
      <c r="F1373" s="161">
        <v>10</v>
      </c>
      <c r="G1373" s="161">
        <v>6</v>
      </c>
      <c r="H1373" s="161">
        <v>10</v>
      </c>
      <c r="I1373" s="161">
        <v>10</v>
      </c>
      <c r="J1373" s="161">
        <v>7</v>
      </c>
      <c r="M1373" s="165">
        <f t="shared" si="58"/>
        <v>2</v>
      </c>
      <c r="N1373" s="164">
        <f t="shared" si="59"/>
        <v>3</v>
      </c>
      <c r="O1373" s="164">
        <f t="shared" si="60"/>
        <v>7</v>
      </c>
    </row>
    <row r="1374" spans="3:15">
      <c r="C1374" s="161">
        <v>2</v>
      </c>
      <c r="D1374" s="161">
        <v>8</v>
      </c>
      <c r="F1374" s="161">
        <v>10</v>
      </c>
      <c r="G1374" s="161">
        <v>8</v>
      </c>
      <c r="H1374" s="161">
        <v>10</v>
      </c>
      <c r="I1374" s="161">
        <v>10</v>
      </c>
      <c r="J1374" s="161">
        <v>10</v>
      </c>
      <c r="M1374" s="165">
        <f t="shared" si="58"/>
        <v>2</v>
      </c>
      <c r="N1374" s="164">
        <f t="shared" si="59"/>
        <v>3</v>
      </c>
      <c r="O1374" s="164">
        <f t="shared" si="60"/>
        <v>8</v>
      </c>
    </row>
    <row r="1375" spans="3:15">
      <c r="C1375" s="161">
        <v>2</v>
      </c>
      <c r="D1375" s="161">
        <v>8</v>
      </c>
      <c r="F1375" s="161">
        <v>5</v>
      </c>
      <c r="G1375" s="161">
        <v>8</v>
      </c>
      <c r="H1375" s="161">
        <v>5</v>
      </c>
      <c r="I1375" s="161">
        <v>4</v>
      </c>
      <c r="J1375" s="161">
        <v>7</v>
      </c>
      <c r="M1375" s="165">
        <f t="shared" ref="M1375:M1438" si="61">MIN(C1375:L1375)</f>
        <v>2</v>
      </c>
      <c r="N1375" s="164">
        <f t="shared" si="59"/>
        <v>3</v>
      </c>
      <c r="O1375" s="164">
        <f t="shared" si="60"/>
        <v>6</v>
      </c>
    </row>
    <row r="1376" spans="3:15">
      <c r="C1376" s="161">
        <v>2</v>
      </c>
      <c r="D1376" s="161">
        <v>8</v>
      </c>
      <c r="F1376" s="161">
        <v>5</v>
      </c>
      <c r="G1376" s="161">
        <v>8</v>
      </c>
      <c r="H1376" s="161">
        <v>5</v>
      </c>
      <c r="I1376" s="161">
        <v>4</v>
      </c>
      <c r="J1376" s="161">
        <v>10</v>
      </c>
      <c r="M1376" s="165">
        <f t="shared" si="61"/>
        <v>2</v>
      </c>
      <c r="N1376" s="164">
        <f t="shared" ref="N1376:N1439" si="62">IF(SMALL(C1376:J1376,2)&gt;M1376,M1376+1,M1376)</f>
        <v>3</v>
      </c>
      <c r="O1376" s="164">
        <f t="shared" ref="O1376:O1439" si="63">ROUND(AVERAGE(C1376:J1376),0)</f>
        <v>6</v>
      </c>
    </row>
    <row r="1377" spans="3:15">
      <c r="C1377" s="161">
        <v>2</v>
      </c>
      <c r="D1377" s="161">
        <v>8</v>
      </c>
      <c r="F1377" s="161">
        <v>5</v>
      </c>
      <c r="G1377" s="161">
        <v>8</v>
      </c>
      <c r="H1377" s="161">
        <v>5</v>
      </c>
      <c r="I1377" s="161">
        <v>6</v>
      </c>
      <c r="J1377" s="161">
        <v>7</v>
      </c>
      <c r="M1377" s="165">
        <f t="shared" si="61"/>
        <v>2</v>
      </c>
      <c r="N1377" s="164">
        <f t="shared" si="62"/>
        <v>3</v>
      </c>
      <c r="O1377" s="164">
        <f t="shared" si="63"/>
        <v>6</v>
      </c>
    </row>
    <row r="1378" spans="3:15">
      <c r="C1378" s="161">
        <v>2</v>
      </c>
      <c r="D1378" s="161">
        <v>8</v>
      </c>
      <c r="F1378" s="161">
        <v>5</v>
      </c>
      <c r="G1378" s="161">
        <v>8</v>
      </c>
      <c r="H1378" s="161">
        <v>5</v>
      </c>
      <c r="I1378" s="161">
        <v>6</v>
      </c>
      <c r="J1378" s="161">
        <v>10</v>
      </c>
      <c r="M1378" s="165">
        <f t="shared" si="61"/>
        <v>2</v>
      </c>
      <c r="N1378" s="164">
        <f t="shared" si="62"/>
        <v>3</v>
      </c>
      <c r="O1378" s="164">
        <f t="shared" si="63"/>
        <v>6</v>
      </c>
    </row>
    <row r="1379" spans="3:15">
      <c r="C1379" s="161">
        <v>2</v>
      </c>
      <c r="D1379" s="161">
        <v>8</v>
      </c>
      <c r="F1379" s="161">
        <v>5</v>
      </c>
      <c r="G1379" s="161">
        <v>8</v>
      </c>
      <c r="H1379" s="161">
        <v>5</v>
      </c>
      <c r="I1379" s="161">
        <v>8</v>
      </c>
      <c r="J1379" s="161">
        <v>7</v>
      </c>
      <c r="M1379" s="165">
        <f t="shared" si="61"/>
        <v>2</v>
      </c>
      <c r="N1379" s="164">
        <f t="shared" si="62"/>
        <v>3</v>
      </c>
      <c r="O1379" s="164">
        <f t="shared" si="63"/>
        <v>6</v>
      </c>
    </row>
    <row r="1380" spans="3:15">
      <c r="C1380" s="161">
        <v>2</v>
      </c>
      <c r="D1380" s="161">
        <v>8</v>
      </c>
      <c r="F1380" s="161">
        <v>5</v>
      </c>
      <c r="G1380" s="161">
        <v>8</v>
      </c>
      <c r="H1380" s="161">
        <v>5</v>
      </c>
      <c r="I1380" s="161">
        <v>8</v>
      </c>
      <c r="J1380" s="161">
        <v>10</v>
      </c>
      <c r="M1380" s="165">
        <f t="shared" si="61"/>
        <v>2</v>
      </c>
      <c r="N1380" s="164">
        <f t="shared" si="62"/>
        <v>3</v>
      </c>
      <c r="O1380" s="164">
        <f t="shared" si="63"/>
        <v>7</v>
      </c>
    </row>
    <row r="1381" spans="3:15">
      <c r="C1381" s="161">
        <v>2</v>
      </c>
      <c r="D1381" s="161">
        <v>8</v>
      </c>
      <c r="F1381" s="161">
        <v>5</v>
      </c>
      <c r="G1381" s="161">
        <v>8</v>
      </c>
      <c r="H1381" s="161">
        <v>5</v>
      </c>
      <c r="I1381" s="161">
        <v>10</v>
      </c>
      <c r="J1381" s="161">
        <v>7</v>
      </c>
      <c r="M1381" s="165">
        <f t="shared" si="61"/>
        <v>2</v>
      </c>
      <c r="N1381" s="164">
        <f t="shared" si="62"/>
        <v>3</v>
      </c>
      <c r="O1381" s="164">
        <f t="shared" si="63"/>
        <v>6</v>
      </c>
    </row>
    <row r="1382" spans="3:15">
      <c r="C1382" s="161">
        <v>2</v>
      </c>
      <c r="D1382" s="161">
        <v>8</v>
      </c>
      <c r="F1382" s="161">
        <v>5</v>
      </c>
      <c r="G1382" s="161">
        <v>8</v>
      </c>
      <c r="H1382" s="161">
        <v>5</v>
      </c>
      <c r="I1382" s="161">
        <v>10</v>
      </c>
      <c r="J1382" s="161">
        <v>10</v>
      </c>
      <c r="M1382" s="165">
        <f t="shared" si="61"/>
        <v>2</v>
      </c>
      <c r="N1382" s="164">
        <f t="shared" si="62"/>
        <v>3</v>
      </c>
      <c r="O1382" s="164">
        <f t="shared" si="63"/>
        <v>7</v>
      </c>
    </row>
    <row r="1383" spans="3:15">
      <c r="C1383" s="161">
        <v>2</v>
      </c>
      <c r="D1383" s="161">
        <v>8</v>
      </c>
      <c r="F1383" s="161">
        <v>7</v>
      </c>
      <c r="G1383" s="161">
        <v>8</v>
      </c>
      <c r="H1383" s="161">
        <v>10</v>
      </c>
      <c r="I1383" s="161">
        <v>4</v>
      </c>
      <c r="J1383" s="161">
        <v>7</v>
      </c>
      <c r="M1383" s="165">
        <f t="shared" si="61"/>
        <v>2</v>
      </c>
      <c r="N1383" s="164">
        <f t="shared" si="62"/>
        <v>3</v>
      </c>
      <c r="O1383" s="164">
        <f t="shared" si="63"/>
        <v>7</v>
      </c>
    </row>
    <row r="1384" spans="3:15">
      <c r="C1384" s="161">
        <v>2</v>
      </c>
      <c r="D1384" s="161">
        <v>8</v>
      </c>
      <c r="F1384" s="161">
        <v>7</v>
      </c>
      <c r="G1384" s="161">
        <v>8</v>
      </c>
      <c r="H1384" s="161">
        <v>10</v>
      </c>
      <c r="I1384" s="161">
        <v>4</v>
      </c>
      <c r="J1384" s="161">
        <v>10</v>
      </c>
      <c r="M1384" s="165">
        <f t="shared" si="61"/>
        <v>2</v>
      </c>
      <c r="N1384" s="164">
        <f t="shared" si="62"/>
        <v>3</v>
      </c>
      <c r="O1384" s="164">
        <f t="shared" si="63"/>
        <v>7</v>
      </c>
    </row>
    <row r="1385" spans="3:15">
      <c r="C1385" s="161">
        <v>2</v>
      </c>
      <c r="D1385" s="161">
        <v>8</v>
      </c>
      <c r="F1385" s="161">
        <v>7</v>
      </c>
      <c r="G1385" s="161">
        <v>8</v>
      </c>
      <c r="H1385" s="161">
        <v>10</v>
      </c>
      <c r="I1385" s="161">
        <v>6</v>
      </c>
      <c r="J1385" s="161">
        <v>7</v>
      </c>
      <c r="M1385" s="165">
        <f t="shared" si="61"/>
        <v>2</v>
      </c>
      <c r="N1385" s="164">
        <f t="shared" si="62"/>
        <v>3</v>
      </c>
      <c r="O1385" s="164">
        <f t="shared" si="63"/>
        <v>7</v>
      </c>
    </row>
    <row r="1386" spans="3:15">
      <c r="C1386" s="161">
        <v>2</v>
      </c>
      <c r="D1386" s="161">
        <v>8</v>
      </c>
      <c r="F1386" s="161">
        <v>7</v>
      </c>
      <c r="G1386" s="161">
        <v>8</v>
      </c>
      <c r="H1386" s="161">
        <v>10</v>
      </c>
      <c r="I1386" s="161">
        <v>6</v>
      </c>
      <c r="J1386" s="161">
        <v>10</v>
      </c>
      <c r="M1386" s="165">
        <f t="shared" si="61"/>
        <v>2</v>
      </c>
      <c r="N1386" s="164">
        <f t="shared" si="62"/>
        <v>3</v>
      </c>
      <c r="O1386" s="164">
        <f t="shared" si="63"/>
        <v>7</v>
      </c>
    </row>
    <row r="1387" spans="3:15">
      <c r="C1387" s="161">
        <v>2</v>
      </c>
      <c r="D1387" s="161">
        <v>8</v>
      </c>
      <c r="F1387" s="161">
        <v>7</v>
      </c>
      <c r="G1387" s="161">
        <v>8</v>
      </c>
      <c r="H1387" s="161">
        <v>10</v>
      </c>
      <c r="I1387" s="161">
        <v>8</v>
      </c>
      <c r="J1387" s="161">
        <v>7</v>
      </c>
      <c r="M1387" s="165">
        <f t="shared" si="61"/>
        <v>2</v>
      </c>
      <c r="N1387" s="164">
        <f t="shared" si="62"/>
        <v>3</v>
      </c>
      <c r="O1387" s="164">
        <f t="shared" si="63"/>
        <v>7</v>
      </c>
    </row>
    <row r="1388" spans="3:15">
      <c r="C1388" s="161">
        <v>2</v>
      </c>
      <c r="D1388" s="161">
        <v>8</v>
      </c>
      <c r="F1388" s="161">
        <v>7</v>
      </c>
      <c r="G1388" s="161">
        <v>8</v>
      </c>
      <c r="H1388" s="161">
        <v>10</v>
      </c>
      <c r="I1388" s="161">
        <v>8</v>
      </c>
      <c r="J1388" s="161">
        <v>10</v>
      </c>
      <c r="M1388" s="165">
        <f t="shared" si="61"/>
        <v>2</v>
      </c>
      <c r="N1388" s="164">
        <f t="shared" si="62"/>
        <v>3</v>
      </c>
      <c r="O1388" s="164">
        <f t="shared" si="63"/>
        <v>8</v>
      </c>
    </row>
    <row r="1389" spans="3:15">
      <c r="C1389" s="161">
        <v>2</v>
      </c>
      <c r="D1389" s="161">
        <v>8</v>
      </c>
      <c r="F1389" s="161">
        <v>7</v>
      </c>
      <c r="G1389" s="161">
        <v>8</v>
      </c>
      <c r="H1389" s="161">
        <v>10</v>
      </c>
      <c r="I1389" s="161">
        <v>10</v>
      </c>
      <c r="J1389" s="161">
        <v>7</v>
      </c>
      <c r="M1389" s="165">
        <f t="shared" si="61"/>
        <v>2</v>
      </c>
      <c r="N1389" s="164">
        <f t="shared" si="62"/>
        <v>3</v>
      </c>
      <c r="O1389" s="164">
        <f t="shared" si="63"/>
        <v>7</v>
      </c>
    </row>
    <row r="1390" spans="3:15">
      <c r="C1390" s="161">
        <v>2</v>
      </c>
      <c r="D1390" s="161">
        <v>8</v>
      </c>
      <c r="F1390" s="161">
        <v>7</v>
      </c>
      <c r="G1390" s="161">
        <v>8</v>
      </c>
      <c r="H1390" s="161">
        <v>10</v>
      </c>
      <c r="I1390" s="161">
        <v>10</v>
      </c>
      <c r="J1390" s="161">
        <v>10</v>
      </c>
      <c r="M1390" s="165">
        <f t="shared" si="61"/>
        <v>2</v>
      </c>
      <c r="N1390" s="164">
        <f t="shared" si="62"/>
        <v>3</v>
      </c>
      <c r="O1390" s="164">
        <f t="shared" si="63"/>
        <v>8</v>
      </c>
    </row>
    <row r="1391" spans="3:15">
      <c r="C1391" s="161">
        <v>2</v>
      </c>
      <c r="D1391" s="161">
        <v>8</v>
      </c>
      <c r="F1391" s="161">
        <v>5</v>
      </c>
      <c r="G1391" s="161">
        <v>8</v>
      </c>
      <c r="H1391" s="161">
        <v>5</v>
      </c>
      <c r="I1391" s="161">
        <v>4</v>
      </c>
      <c r="J1391" s="161">
        <v>7</v>
      </c>
      <c r="M1391" s="165">
        <f t="shared" si="61"/>
        <v>2</v>
      </c>
      <c r="N1391" s="164">
        <f t="shared" si="62"/>
        <v>3</v>
      </c>
      <c r="O1391" s="164">
        <f t="shared" si="63"/>
        <v>6</v>
      </c>
    </row>
    <row r="1392" spans="3:15">
      <c r="C1392" s="161">
        <v>2</v>
      </c>
      <c r="D1392" s="161">
        <v>8</v>
      </c>
      <c r="F1392" s="161">
        <v>5</v>
      </c>
      <c r="G1392" s="161">
        <v>8</v>
      </c>
      <c r="H1392" s="161">
        <v>5</v>
      </c>
      <c r="I1392" s="161">
        <v>4</v>
      </c>
      <c r="J1392" s="161">
        <v>10</v>
      </c>
      <c r="M1392" s="165">
        <f t="shared" si="61"/>
        <v>2</v>
      </c>
      <c r="N1392" s="164">
        <f t="shared" si="62"/>
        <v>3</v>
      </c>
      <c r="O1392" s="164">
        <f t="shared" si="63"/>
        <v>6</v>
      </c>
    </row>
    <row r="1393" spans="3:15">
      <c r="C1393" s="161">
        <v>2</v>
      </c>
      <c r="D1393" s="161">
        <v>8</v>
      </c>
      <c r="F1393" s="161">
        <v>5</v>
      </c>
      <c r="G1393" s="161">
        <v>8</v>
      </c>
      <c r="H1393" s="161">
        <v>5</v>
      </c>
      <c r="I1393" s="161">
        <v>6</v>
      </c>
      <c r="J1393" s="161">
        <v>7</v>
      </c>
      <c r="M1393" s="165">
        <f t="shared" si="61"/>
        <v>2</v>
      </c>
      <c r="N1393" s="164">
        <f t="shared" si="62"/>
        <v>3</v>
      </c>
      <c r="O1393" s="164">
        <f t="shared" si="63"/>
        <v>6</v>
      </c>
    </row>
    <row r="1394" spans="3:15">
      <c r="C1394" s="161">
        <v>2</v>
      </c>
      <c r="D1394" s="161">
        <v>8</v>
      </c>
      <c r="F1394" s="161">
        <v>5</v>
      </c>
      <c r="G1394" s="161">
        <v>8</v>
      </c>
      <c r="H1394" s="161">
        <v>5</v>
      </c>
      <c r="I1394" s="161">
        <v>6</v>
      </c>
      <c r="J1394" s="161">
        <v>10</v>
      </c>
      <c r="M1394" s="165">
        <f t="shared" si="61"/>
        <v>2</v>
      </c>
      <c r="N1394" s="164">
        <f t="shared" si="62"/>
        <v>3</v>
      </c>
      <c r="O1394" s="164">
        <f t="shared" si="63"/>
        <v>6</v>
      </c>
    </row>
    <row r="1395" spans="3:15">
      <c r="C1395" s="161">
        <v>2</v>
      </c>
      <c r="D1395" s="161">
        <v>8</v>
      </c>
      <c r="F1395" s="161">
        <v>5</v>
      </c>
      <c r="G1395" s="161">
        <v>8</v>
      </c>
      <c r="H1395" s="161">
        <v>5</v>
      </c>
      <c r="I1395" s="161">
        <v>8</v>
      </c>
      <c r="J1395" s="161">
        <v>7</v>
      </c>
      <c r="M1395" s="165">
        <f t="shared" si="61"/>
        <v>2</v>
      </c>
      <c r="N1395" s="164">
        <f t="shared" si="62"/>
        <v>3</v>
      </c>
      <c r="O1395" s="164">
        <f t="shared" si="63"/>
        <v>6</v>
      </c>
    </row>
    <row r="1396" spans="3:15">
      <c r="C1396" s="161">
        <v>2</v>
      </c>
      <c r="D1396" s="161">
        <v>8</v>
      </c>
      <c r="F1396" s="161">
        <v>5</v>
      </c>
      <c r="G1396" s="161">
        <v>8</v>
      </c>
      <c r="H1396" s="161">
        <v>5</v>
      </c>
      <c r="I1396" s="161">
        <v>8</v>
      </c>
      <c r="J1396" s="161">
        <v>10</v>
      </c>
      <c r="M1396" s="165">
        <f t="shared" si="61"/>
        <v>2</v>
      </c>
      <c r="N1396" s="164">
        <f t="shared" si="62"/>
        <v>3</v>
      </c>
      <c r="O1396" s="164">
        <f t="shared" si="63"/>
        <v>7</v>
      </c>
    </row>
    <row r="1397" spans="3:15">
      <c r="C1397" s="161">
        <v>2</v>
      </c>
      <c r="D1397" s="161">
        <v>8</v>
      </c>
      <c r="F1397" s="161">
        <v>5</v>
      </c>
      <c r="G1397" s="161">
        <v>8</v>
      </c>
      <c r="H1397" s="161">
        <v>5</v>
      </c>
      <c r="I1397" s="161">
        <v>10</v>
      </c>
      <c r="J1397" s="161">
        <v>7</v>
      </c>
      <c r="M1397" s="165">
        <f t="shared" si="61"/>
        <v>2</v>
      </c>
      <c r="N1397" s="164">
        <f t="shared" si="62"/>
        <v>3</v>
      </c>
      <c r="O1397" s="164">
        <f t="shared" si="63"/>
        <v>6</v>
      </c>
    </row>
    <row r="1398" spans="3:15">
      <c r="C1398" s="161">
        <v>2</v>
      </c>
      <c r="D1398" s="161">
        <v>8</v>
      </c>
      <c r="F1398" s="161">
        <v>5</v>
      </c>
      <c r="G1398" s="161">
        <v>8</v>
      </c>
      <c r="H1398" s="161">
        <v>5</v>
      </c>
      <c r="I1398" s="161">
        <v>10</v>
      </c>
      <c r="J1398" s="161">
        <v>10</v>
      </c>
      <c r="M1398" s="165">
        <f t="shared" si="61"/>
        <v>2</v>
      </c>
      <c r="N1398" s="164">
        <f t="shared" si="62"/>
        <v>3</v>
      </c>
      <c r="O1398" s="164">
        <f t="shared" si="63"/>
        <v>7</v>
      </c>
    </row>
    <row r="1399" spans="3:15">
      <c r="C1399" s="161">
        <v>2</v>
      </c>
      <c r="D1399" s="161">
        <v>8</v>
      </c>
      <c r="F1399" s="161">
        <v>7</v>
      </c>
      <c r="G1399" s="161">
        <v>8</v>
      </c>
      <c r="H1399" s="161">
        <v>10</v>
      </c>
      <c r="I1399" s="161">
        <v>4</v>
      </c>
      <c r="J1399" s="161">
        <v>7</v>
      </c>
      <c r="M1399" s="165">
        <f t="shared" si="61"/>
        <v>2</v>
      </c>
      <c r="N1399" s="164">
        <f t="shared" si="62"/>
        <v>3</v>
      </c>
      <c r="O1399" s="164">
        <f t="shared" si="63"/>
        <v>7</v>
      </c>
    </row>
    <row r="1400" spans="3:15">
      <c r="C1400" s="161">
        <v>2</v>
      </c>
      <c r="D1400" s="161">
        <v>8</v>
      </c>
      <c r="F1400" s="161">
        <v>7</v>
      </c>
      <c r="G1400" s="161">
        <v>8</v>
      </c>
      <c r="H1400" s="161">
        <v>10</v>
      </c>
      <c r="I1400" s="161">
        <v>4</v>
      </c>
      <c r="J1400" s="161">
        <v>10</v>
      </c>
      <c r="M1400" s="165">
        <f t="shared" si="61"/>
        <v>2</v>
      </c>
      <c r="N1400" s="164">
        <f t="shared" si="62"/>
        <v>3</v>
      </c>
      <c r="O1400" s="164">
        <f t="shared" si="63"/>
        <v>7</v>
      </c>
    </row>
    <row r="1401" spans="3:15">
      <c r="C1401" s="161">
        <v>2</v>
      </c>
      <c r="D1401" s="161">
        <v>8</v>
      </c>
      <c r="F1401" s="161">
        <v>7</v>
      </c>
      <c r="G1401" s="161">
        <v>8</v>
      </c>
      <c r="H1401" s="161">
        <v>10</v>
      </c>
      <c r="I1401" s="161">
        <v>6</v>
      </c>
      <c r="J1401" s="161">
        <v>7</v>
      </c>
      <c r="M1401" s="165">
        <f t="shared" si="61"/>
        <v>2</v>
      </c>
      <c r="N1401" s="164">
        <f t="shared" si="62"/>
        <v>3</v>
      </c>
      <c r="O1401" s="164">
        <f t="shared" si="63"/>
        <v>7</v>
      </c>
    </row>
    <row r="1402" spans="3:15">
      <c r="C1402" s="161">
        <v>2</v>
      </c>
      <c r="D1402" s="161">
        <v>8</v>
      </c>
      <c r="F1402" s="161">
        <v>7</v>
      </c>
      <c r="G1402" s="161">
        <v>8</v>
      </c>
      <c r="H1402" s="161">
        <v>10</v>
      </c>
      <c r="I1402" s="161">
        <v>6</v>
      </c>
      <c r="J1402" s="161">
        <v>10</v>
      </c>
      <c r="M1402" s="165">
        <f t="shared" si="61"/>
        <v>2</v>
      </c>
      <c r="N1402" s="164">
        <f t="shared" si="62"/>
        <v>3</v>
      </c>
      <c r="O1402" s="164">
        <f t="shared" si="63"/>
        <v>7</v>
      </c>
    </row>
    <row r="1403" spans="3:15">
      <c r="C1403" s="161">
        <v>2</v>
      </c>
      <c r="D1403" s="161">
        <v>8</v>
      </c>
      <c r="F1403" s="161">
        <v>7</v>
      </c>
      <c r="G1403" s="161">
        <v>8</v>
      </c>
      <c r="H1403" s="161">
        <v>10</v>
      </c>
      <c r="I1403" s="161">
        <v>8</v>
      </c>
      <c r="J1403" s="161">
        <v>7</v>
      </c>
      <c r="M1403" s="165">
        <f t="shared" si="61"/>
        <v>2</v>
      </c>
      <c r="N1403" s="164">
        <f t="shared" si="62"/>
        <v>3</v>
      </c>
      <c r="O1403" s="164">
        <f t="shared" si="63"/>
        <v>7</v>
      </c>
    </row>
    <row r="1404" spans="3:15">
      <c r="C1404" s="161">
        <v>2</v>
      </c>
      <c r="D1404" s="161">
        <v>8</v>
      </c>
      <c r="F1404" s="161">
        <v>7</v>
      </c>
      <c r="G1404" s="161">
        <v>8</v>
      </c>
      <c r="H1404" s="161">
        <v>10</v>
      </c>
      <c r="I1404" s="161">
        <v>8</v>
      </c>
      <c r="J1404" s="161">
        <v>10</v>
      </c>
      <c r="M1404" s="165">
        <f t="shared" si="61"/>
        <v>2</v>
      </c>
      <c r="N1404" s="164">
        <f t="shared" si="62"/>
        <v>3</v>
      </c>
      <c r="O1404" s="164">
        <f t="shared" si="63"/>
        <v>8</v>
      </c>
    </row>
    <row r="1405" spans="3:15">
      <c r="C1405" s="161">
        <v>2</v>
      </c>
      <c r="D1405" s="161">
        <v>8</v>
      </c>
      <c r="F1405" s="161">
        <v>7</v>
      </c>
      <c r="G1405" s="161">
        <v>8</v>
      </c>
      <c r="H1405" s="161">
        <v>10</v>
      </c>
      <c r="I1405" s="161">
        <v>10</v>
      </c>
      <c r="J1405" s="161">
        <v>7</v>
      </c>
      <c r="M1405" s="165">
        <f t="shared" si="61"/>
        <v>2</v>
      </c>
      <c r="N1405" s="164">
        <f t="shared" si="62"/>
        <v>3</v>
      </c>
      <c r="O1405" s="164">
        <f t="shared" si="63"/>
        <v>7</v>
      </c>
    </row>
    <row r="1406" spans="3:15">
      <c r="C1406" s="161">
        <v>2</v>
      </c>
      <c r="D1406" s="161">
        <v>8</v>
      </c>
      <c r="F1406" s="161">
        <v>7</v>
      </c>
      <c r="G1406" s="161">
        <v>8</v>
      </c>
      <c r="H1406" s="161">
        <v>10</v>
      </c>
      <c r="I1406" s="161">
        <v>10</v>
      </c>
      <c r="J1406" s="161">
        <v>10</v>
      </c>
      <c r="M1406" s="165">
        <f t="shared" si="61"/>
        <v>2</v>
      </c>
      <c r="N1406" s="164">
        <f t="shared" si="62"/>
        <v>3</v>
      </c>
      <c r="O1406" s="164">
        <f t="shared" si="63"/>
        <v>8</v>
      </c>
    </row>
    <row r="1407" spans="3:15">
      <c r="C1407" s="161">
        <v>2</v>
      </c>
      <c r="D1407" s="161">
        <v>8</v>
      </c>
      <c r="F1407" s="161">
        <v>5</v>
      </c>
      <c r="G1407" s="161">
        <v>8</v>
      </c>
      <c r="H1407" s="161">
        <v>5</v>
      </c>
      <c r="I1407" s="161">
        <v>4</v>
      </c>
      <c r="J1407" s="161">
        <v>7</v>
      </c>
      <c r="M1407" s="165">
        <f t="shared" si="61"/>
        <v>2</v>
      </c>
      <c r="N1407" s="164">
        <f t="shared" si="62"/>
        <v>3</v>
      </c>
      <c r="O1407" s="164">
        <f t="shared" si="63"/>
        <v>6</v>
      </c>
    </row>
    <row r="1408" spans="3:15">
      <c r="C1408" s="161">
        <v>2</v>
      </c>
      <c r="D1408" s="161">
        <v>8</v>
      </c>
      <c r="F1408" s="161">
        <v>5</v>
      </c>
      <c r="G1408" s="161">
        <v>8</v>
      </c>
      <c r="H1408" s="161">
        <v>5</v>
      </c>
      <c r="I1408" s="161">
        <v>4</v>
      </c>
      <c r="J1408" s="161">
        <v>10</v>
      </c>
      <c r="M1408" s="165">
        <f t="shared" si="61"/>
        <v>2</v>
      </c>
      <c r="N1408" s="164">
        <f t="shared" si="62"/>
        <v>3</v>
      </c>
      <c r="O1408" s="164">
        <f t="shared" si="63"/>
        <v>6</v>
      </c>
    </row>
    <row r="1409" spans="3:15">
      <c r="C1409" s="161">
        <v>2</v>
      </c>
      <c r="D1409" s="161">
        <v>8</v>
      </c>
      <c r="F1409" s="161">
        <v>5</v>
      </c>
      <c r="G1409" s="161">
        <v>8</v>
      </c>
      <c r="H1409" s="161">
        <v>5</v>
      </c>
      <c r="I1409" s="161">
        <v>6</v>
      </c>
      <c r="J1409" s="161">
        <v>7</v>
      </c>
      <c r="M1409" s="165">
        <f t="shared" si="61"/>
        <v>2</v>
      </c>
      <c r="N1409" s="164">
        <f t="shared" si="62"/>
        <v>3</v>
      </c>
      <c r="O1409" s="164">
        <f t="shared" si="63"/>
        <v>6</v>
      </c>
    </row>
    <row r="1410" spans="3:15">
      <c r="C1410" s="161">
        <v>2</v>
      </c>
      <c r="D1410" s="161">
        <v>8</v>
      </c>
      <c r="F1410" s="161">
        <v>5</v>
      </c>
      <c r="G1410" s="161">
        <v>8</v>
      </c>
      <c r="H1410" s="161">
        <v>5</v>
      </c>
      <c r="I1410" s="161">
        <v>6</v>
      </c>
      <c r="J1410" s="161">
        <v>10</v>
      </c>
      <c r="M1410" s="165">
        <f t="shared" si="61"/>
        <v>2</v>
      </c>
      <c r="N1410" s="164">
        <f t="shared" si="62"/>
        <v>3</v>
      </c>
      <c r="O1410" s="164">
        <f t="shared" si="63"/>
        <v>6</v>
      </c>
    </row>
    <row r="1411" spans="3:15">
      <c r="C1411" s="161">
        <v>2</v>
      </c>
      <c r="D1411" s="161">
        <v>8</v>
      </c>
      <c r="F1411" s="161">
        <v>5</v>
      </c>
      <c r="G1411" s="161">
        <v>8</v>
      </c>
      <c r="H1411" s="161">
        <v>5</v>
      </c>
      <c r="I1411" s="161">
        <v>8</v>
      </c>
      <c r="J1411" s="161">
        <v>7</v>
      </c>
      <c r="M1411" s="165">
        <f t="shared" si="61"/>
        <v>2</v>
      </c>
      <c r="N1411" s="164">
        <f t="shared" si="62"/>
        <v>3</v>
      </c>
      <c r="O1411" s="164">
        <f t="shared" si="63"/>
        <v>6</v>
      </c>
    </row>
    <row r="1412" spans="3:15">
      <c r="C1412" s="161">
        <v>2</v>
      </c>
      <c r="D1412" s="161">
        <v>8</v>
      </c>
      <c r="F1412" s="161">
        <v>5</v>
      </c>
      <c r="G1412" s="161">
        <v>8</v>
      </c>
      <c r="H1412" s="161">
        <v>5</v>
      </c>
      <c r="I1412" s="161">
        <v>8</v>
      </c>
      <c r="J1412" s="161">
        <v>10</v>
      </c>
      <c r="M1412" s="165">
        <f t="shared" si="61"/>
        <v>2</v>
      </c>
      <c r="N1412" s="164">
        <f t="shared" si="62"/>
        <v>3</v>
      </c>
      <c r="O1412" s="164">
        <f t="shared" si="63"/>
        <v>7</v>
      </c>
    </row>
    <row r="1413" spans="3:15">
      <c r="C1413" s="161">
        <v>2</v>
      </c>
      <c r="D1413" s="161">
        <v>8</v>
      </c>
      <c r="F1413" s="161">
        <v>5</v>
      </c>
      <c r="G1413" s="161">
        <v>8</v>
      </c>
      <c r="H1413" s="161">
        <v>5</v>
      </c>
      <c r="I1413" s="161">
        <v>10</v>
      </c>
      <c r="J1413" s="161">
        <v>7</v>
      </c>
      <c r="M1413" s="165">
        <f t="shared" si="61"/>
        <v>2</v>
      </c>
      <c r="N1413" s="164">
        <f t="shared" si="62"/>
        <v>3</v>
      </c>
      <c r="O1413" s="164">
        <f t="shared" si="63"/>
        <v>6</v>
      </c>
    </row>
    <row r="1414" spans="3:15">
      <c r="C1414" s="161">
        <v>2</v>
      </c>
      <c r="D1414" s="161">
        <v>8</v>
      </c>
      <c r="F1414" s="161">
        <v>5</v>
      </c>
      <c r="G1414" s="161">
        <v>8</v>
      </c>
      <c r="H1414" s="161">
        <v>5</v>
      </c>
      <c r="I1414" s="161">
        <v>10</v>
      </c>
      <c r="J1414" s="161">
        <v>10</v>
      </c>
      <c r="M1414" s="165">
        <f t="shared" si="61"/>
        <v>2</v>
      </c>
      <c r="N1414" s="164">
        <f t="shared" si="62"/>
        <v>3</v>
      </c>
      <c r="O1414" s="164">
        <f t="shared" si="63"/>
        <v>7</v>
      </c>
    </row>
    <row r="1415" spans="3:15">
      <c r="C1415" s="161">
        <v>2</v>
      </c>
      <c r="D1415" s="161">
        <v>8</v>
      </c>
      <c r="F1415" s="161">
        <v>7</v>
      </c>
      <c r="G1415" s="161">
        <v>8</v>
      </c>
      <c r="H1415" s="161">
        <v>10</v>
      </c>
      <c r="I1415" s="161">
        <v>4</v>
      </c>
      <c r="J1415" s="161">
        <v>7</v>
      </c>
      <c r="M1415" s="165">
        <f t="shared" si="61"/>
        <v>2</v>
      </c>
      <c r="N1415" s="164">
        <f t="shared" si="62"/>
        <v>3</v>
      </c>
      <c r="O1415" s="164">
        <f t="shared" si="63"/>
        <v>7</v>
      </c>
    </row>
    <row r="1416" spans="3:15">
      <c r="C1416" s="161">
        <v>2</v>
      </c>
      <c r="D1416" s="161">
        <v>8</v>
      </c>
      <c r="F1416" s="161">
        <v>7</v>
      </c>
      <c r="G1416" s="161">
        <v>8</v>
      </c>
      <c r="H1416" s="161">
        <v>10</v>
      </c>
      <c r="I1416" s="161">
        <v>4</v>
      </c>
      <c r="J1416" s="161">
        <v>10</v>
      </c>
      <c r="M1416" s="165">
        <f t="shared" si="61"/>
        <v>2</v>
      </c>
      <c r="N1416" s="164">
        <f t="shared" si="62"/>
        <v>3</v>
      </c>
      <c r="O1416" s="164">
        <f t="shared" si="63"/>
        <v>7</v>
      </c>
    </row>
    <row r="1417" spans="3:15">
      <c r="C1417" s="161">
        <v>2</v>
      </c>
      <c r="D1417" s="161">
        <v>8</v>
      </c>
      <c r="F1417" s="161">
        <v>7</v>
      </c>
      <c r="G1417" s="161">
        <v>8</v>
      </c>
      <c r="H1417" s="161">
        <v>10</v>
      </c>
      <c r="I1417" s="161">
        <v>6</v>
      </c>
      <c r="J1417" s="161">
        <v>7</v>
      </c>
      <c r="M1417" s="165">
        <f t="shared" si="61"/>
        <v>2</v>
      </c>
      <c r="N1417" s="164">
        <f t="shared" si="62"/>
        <v>3</v>
      </c>
      <c r="O1417" s="164">
        <f t="shared" si="63"/>
        <v>7</v>
      </c>
    </row>
    <row r="1418" spans="3:15">
      <c r="C1418" s="161">
        <v>2</v>
      </c>
      <c r="D1418" s="161">
        <v>8</v>
      </c>
      <c r="F1418" s="161">
        <v>7</v>
      </c>
      <c r="G1418" s="161">
        <v>8</v>
      </c>
      <c r="H1418" s="161">
        <v>10</v>
      </c>
      <c r="I1418" s="161">
        <v>6</v>
      </c>
      <c r="J1418" s="161">
        <v>10</v>
      </c>
      <c r="M1418" s="165">
        <f t="shared" si="61"/>
        <v>2</v>
      </c>
      <c r="N1418" s="164">
        <f t="shared" si="62"/>
        <v>3</v>
      </c>
      <c r="O1418" s="164">
        <f t="shared" si="63"/>
        <v>7</v>
      </c>
    </row>
    <row r="1419" spans="3:15">
      <c r="C1419" s="161">
        <v>2</v>
      </c>
      <c r="D1419" s="161">
        <v>8</v>
      </c>
      <c r="F1419" s="161">
        <v>7</v>
      </c>
      <c r="G1419" s="161">
        <v>8</v>
      </c>
      <c r="H1419" s="161">
        <v>10</v>
      </c>
      <c r="I1419" s="161">
        <v>8</v>
      </c>
      <c r="J1419" s="161">
        <v>7</v>
      </c>
      <c r="M1419" s="165">
        <f t="shared" si="61"/>
        <v>2</v>
      </c>
      <c r="N1419" s="164">
        <f t="shared" si="62"/>
        <v>3</v>
      </c>
      <c r="O1419" s="164">
        <f t="shared" si="63"/>
        <v>7</v>
      </c>
    </row>
    <row r="1420" spans="3:15">
      <c r="C1420" s="161">
        <v>2</v>
      </c>
      <c r="D1420" s="161">
        <v>8</v>
      </c>
      <c r="F1420" s="161">
        <v>7</v>
      </c>
      <c r="G1420" s="161">
        <v>8</v>
      </c>
      <c r="H1420" s="161">
        <v>10</v>
      </c>
      <c r="I1420" s="161">
        <v>8</v>
      </c>
      <c r="J1420" s="161">
        <v>10</v>
      </c>
      <c r="M1420" s="165">
        <f t="shared" si="61"/>
        <v>2</v>
      </c>
      <c r="N1420" s="164">
        <f t="shared" si="62"/>
        <v>3</v>
      </c>
      <c r="O1420" s="164">
        <f t="shared" si="63"/>
        <v>8</v>
      </c>
    </row>
    <row r="1421" spans="3:15">
      <c r="C1421" s="161">
        <v>2</v>
      </c>
      <c r="D1421" s="161">
        <v>8</v>
      </c>
      <c r="F1421" s="161">
        <v>7</v>
      </c>
      <c r="G1421" s="161">
        <v>8</v>
      </c>
      <c r="H1421" s="161">
        <v>10</v>
      </c>
      <c r="I1421" s="161">
        <v>10</v>
      </c>
      <c r="J1421" s="161">
        <v>7</v>
      </c>
      <c r="M1421" s="165">
        <f t="shared" si="61"/>
        <v>2</v>
      </c>
      <c r="N1421" s="164">
        <f t="shared" si="62"/>
        <v>3</v>
      </c>
      <c r="O1421" s="164">
        <f t="shared" si="63"/>
        <v>7</v>
      </c>
    </row>
    <row r="1422" spans="3:15">
      <c r="C1422" s="161">
        <v>2</v>
      </c>
      <c r="D1422" s="161">
        <v>8</v>
      </c>
      <c r="F1422" s="161">
        <v>7</v>
      </c>
      <c r="G1422" s="161">
        <v>8</v>
      </c>
      <c r="H1422" s="161">
        <v>10</v>
      </c>
      <c r="I1422" s="161">
        <v>10</v>
      </c>
      <c r="J1422" s="161">
        <v>10</v>
      </c>
      <c r="M1422" s="165">
        <f t="shared" si="61"/>
        <v>2</v>
      </c>
      <c r="N1422" s="164">
        <f t="shared" si="62"/>
        <v>3</v>
      </c>
      <c r="O1422" s="164">
        <f t="shared" si="63"/>
        <v>8</v>
      </c>
    </row>
    <row r="1423" spans="3:15">
      <c r="C1423" s="161">
        <v>2</v>
      </c>
      <c r="D1423" s="161">
        <v>8</v>
      </c>
      <c r="F1423" s="161">
        <v>5</v>
      </c>
      <c r="G1423" s="161">
        <v>8</v>
      </c>
      <c r="H1423" s="161">
        <v>5</v>
      </c>
      <c r="I1423" s="161">
        <v>4</v>
      </c>
      <c r="J1423" s="161">
        <v>7</v>
      </c>
      <c r="M1423" s="165">
        <f t="shared" si="61"/>
        <v>2</v>
      </c>
      <c r="N1423" s="164">
        <f t="shared" si="62"/>
        <v>3</v>
      </c>
      <c r="O1423" s="164">
        <f t="shared" si="63"/>
        <v>6</v>
      </c>
    </row>
    <row r="1424" spans="3:15">
      <c r="C1424" s="161">
        <v>2</v>
      </c>
      <c r="D1424" s="161">
        <v>8</v>
      </c>
      <c r="F1424" s="161">
        <v>5</v>
      </c>
      <c r="G1424" s="161">
        <v>8</v>
      </c>
      <c r="H1424" s="161">
        <v>5</v>
      </c>
      <c r="I1424" s="161">
        <v>4</v>
      </c>
      <c r="J1424" s="161">
        <v>10</v>
      </c>
      <c r="M1424" s="165">
        <f t="shared" si="61"/>
        <v>2</v>
      </c>
      <c r="N1424" s="164">
        <f t="shared" si="62"/>
        <v>3</v>
      </c>
      <c r="O1424" s="164">
        <f t="shared" si="63"/>
        <v>6</v>
      </c>
    </row>
    <row r="1425" spans="3:15">
      <c r="C1425" s="161">
        <v>2</v>
      </c>
      <c r="D1425" s="161">
        <v>8</v>
      </c>
      <c r="F1425" s="161">
        <v>5</v>
      </c>
      <c r="G1425" s="161">
        <v>8</v>
      </c>
      <c r="H1425" s="161">
        <v>5</v>
      </c>
      <c r="I1425" s="161">
        <v>6</v>
      </c>
      <c r="J1425" s="161">
        <v>7</v>
      </c>
      <c r="M1425" s="165">
        <f t="shared" si="61"/>
        <v>2</v>
      </c>
      <c r="N1425" s="164">
        <f t="shared" si="62"/>
        <v>3</v>
      </c>
      <c r="O1425" s="164">
        <f t="shared" si="63"/>
        <v>6</v>
      </c>
    </row>
    <row r="1426" spans="3:15">
      <c r="C1426" s="161">
        <v>2</v>
      </c>
      <c r="D1426" s="161">
        <v>8</v>
      </c>
      <c r="F1426" s="161">
        <v>5</v>
      </c>
      <c r="G1426" s="161">
        <v>8</v>
      </c>
      <c r="H1426" s="161">
        <v>5</v>
      </c>
      <c r="I1426" s="161">
        <v>6</v>
      </c>
      <c r="J1426" s="161">
        <v>10</v>
      </c>
      <c r="M1426" s="165">
        <f t="shared" si="61"/>
        <v>2</v>
      </c>
      <c r="N1426" s="164">
        <f t="shared" si="62"/>
        <v>3</v>
      </c>
      <c r="O1426" s="164">
        <f t="shared" si="63"/>
        <v>6</v>
      </c>
    </row>
    <row r="1427" spans="3:15">
      <c r="C1427" s="161">
        <v>2</v>
      </c>
      <c r="D1427" s="161">
        <v>8</v>
      </c>
      <c r="F1427" s="161">
        <v>5</v>
      </c>
      <c r="G1427" s="161">
        <v>8</v>
      </c>
      <c r="H1427" s="161">
        <v>5</v>
      </c>
      <c r="I1427" s="161">
        <v>8</v>
      </c>
      <c r="J1427" s="161">
        <v>7</v>
      </c>
      <c r="M1427" s="165">
        <f t="shared" si="61"/>
        <v>2</v>
      </c>
      <c r="N1427" s="164">
        <f t="shared" si="62"/>
        <v>3</v>
      </c>
      <c r="O1427" s="164">
        <f t="shared" si="63"/>
        <v>6</v>
      </c>
    </row>
    <row r="1428" spans="3:15">
      <c r="C1428" s="161">
        <v>2</v>
      </c>
      <c r="D1428" s="161">
        <v>8</v>
      </c>
      <c r="F1428" s="161">
        <v>5</v>
      </c>
      <c r="G1428" s="161">
        <v>8</v>
      </c>
      <c r="H1428" s="161">
        <v>5</v>
      </c>
      <c r="I1428" s="161">
        <v>8</v>
      </c>
      <c r="J1428" s="161">
        <v>10</v>
      </c>
      <c r="M1428" s="165">
        <f t="shared" si="61"/>
        <v>2</v>
      </c>
      <c r="N1428" s="164">
        <f t="shared" si="62"/>
        <v>3</v>
      </c>
      <c r="O1428" s="164">
        <f t="shared" si="63"/>
        <v>7</v>
      </c>
    </row>
    <row r="1429" spans="3:15">
      <c r="C1429" s="161">
        <v>2</v>
      </c>
      <c r="D1429" s="161">
        <v>8</v>
      </c>
      <c r="F1429" s="161">
        <v>5</v>
      </c>
      <c r="G1429" s="161">
        <v>8</v>
      </c>
      <c r="H1429" s="161">
        <v>5</v>
      </c>
      <c r="I1429" s="161">
        <v>10</v>
      </c>
      <c r="J1429" s="161">
        <v>7</v>
      </c>
      <c r="M1429" s="165">
        <f t="shared" si="61"/>
        <v>2</v>
      </c>
      <c r="N1429" s="164">
        <f t="shared" si="62"/>
        <v>3</v>
      </c>
      <c r="O1429" s="164">
        <f t="shared" si="63"/>
        <v>6</v>
      </c>
    </row>
    <row r="1430" spans="3:15">
      <c r="C1430" s="161">
        <v>2</v>
      </c>
      <c r="D1430" s="161">
        <v>8</v>
      </c>
      <c r="F1430" s="161">
        <v>5</v>
      </c>
      <c r="G1430" s="161">
        <v>8</v>
      </c>
      <c r="H1430" s="161">
        <v>5</v>
      </c>
      <c r="I1430" s="161">
        <v>10</v>
      </c>
      <c r="J1430" s="161">
        <v>10</v>
      </c>
      <c r="M1430" s="165">
        <f t="shared" si="61"/>
        <v>2</v>
      </c>
      <c r="N1430" s="164">
        <f t="shared" si="62"/>
        <v>3</v>
      </c>
      <c r="O1430" s="164">
        <f t="shared" si="63"/>
        <v>7</v>
      </c>
    </row>
    <row r="1431" spans="3:15">
      <c r="C1431" s="161">
        <v>2</v>
      </c>
      <c r="D1431" s="161">
        <v>8</v>
      </c>
      <c r="F1431" s="161">
        <v>7</v>
      </c>
      <c r="G1431" s="161">
        <v>8</v>
      </c>
      <c r="H1431" s="161">
        <v>10</v>
      </c>
      <c r="I1431" s="161">
        <v>4</v>
      </c>
      <c r="J1431" s="161">
        <v>7</v>
      </c>
      <c r="M1431" s="165">
        <f t="shared" si="61"/>
        <v>2</v>
      </c>
      <c r="N1431" s="164">
        <f t="shared" si="62"/>
        <v>3</v>
      </c>
      <c r="O1431" s="164">
        <f t="shared" si="63"/>
        <v>7</v>
      </c>
    </row>
    <row r="1432" spans="3:15">
      <c r="C1432" s="161">
        <v>2</v>
      </c>
      <c r="D1432" s="161">
        <v>8</v>
      </c>
      <c r="F1432" s="161">
        <v>7</v>
      </c>
      <c r="G1432" s="161">
        <v>8</v>
      </c>
      <c r="H1432" s="161">
        <v>10</v>
      </c>
      <c r="I1432" s="161">
        <v>4</v>
      </c>
      <c r="J1432" s="161">
        <v>10</v>
      </c>
      <c r="M1432" s="165">
        <f t="shared" si="61"/>
        <v>2</v>
      </c>
      <c r="N1432" s="164">
        <f t="shared" si="62"/>
        <v>3</v>
      </c>
      <c r="O1432" s="164">
        <f t="shared" si="63"/>
        <v>7</v>
      </c>
    </row>
    <row r="1433" spans="3:15">
      <c r="C1433" s="161">
        <v>2</v>
      </c>
      <c r="D1433" s="161">
        <v>8</v>
      </c>
      <c r="F1433" s="161">
        <v>7</v>
      </c>
      <c r="G1433" s="161">
        <v>8</v>
      </c>
      <c r="H1433" s="161">
        <v>10</v>
      </c>
      <c r="I1433" s="161">
        <v>6</v>
      </c>
      <c r="J1433" s="161">
        <v>7</v>
      </c>
      <c r="M1433" s="165">
        <f t="shared" si="61"/>
        <v>2</v>
      </c>
      <c r="N1433" s="164">
        <f t="shared" si="62"/>
        <v>3</v>
      </c>
      <c r="O1433" s="164">
        <f t="shared" si="63"/>
        <v>7</v>
      </c>
    </row>
    <row r="1434" spans="3:15">
      <c r="C1434" s="161">
        <v>2</v>
      </c>
      <c r="D1434" s="161">
        <v>8</v>
      </c>
      <c r="F1434" s="161">
        <v>7</v>
      </c>
      <c r="G1434" s="161">
        <v>8</v>
      </c>
      <c r="H1434" s="161">
        <v>10</v>
      </c>
      <c r="I1434" s="161">
        <v>6</v>
      </c>
      <c r="J1434" s="161">
        <v>10</v>
      </c>
      <c r="M1434" s="165">
        <f t="shared" si="61"/>
        <v>2</v>
      </c>
      <c r="N1434" s="164">
        <f t="shared" si="62"/>
        <v>3</v>
      </c>
      <c r="O1434" s="164">
        <f t="shared" si="63"/>
        <v>7</v>
      </c>
    </row>
    <row r="1435" spans="3:15">
      <c r="C1435" s="161">
        <v>2</v>
      </c>
      <c r="D1435" s="161">
        <v>8</v>
      </c>
      <c r="F1435" s="161">
        <v>7</v>
      </c>
      <c r="G1435" s="161">
        <v>8</v>
      </c>
      <c r="H1435" s="161">
        <v>10</v>
      </c>
      <c r="I1435" s="161">
        <v>8</v>
      </c>
      <c r="J1435" s="161">
        <v>7</v>
      </c>
      <c r="M1435" s="165">
        <f t="shared" si="61"/>
        <v>2</v>
      </c>
      <c r="N1435" s="164">
        <f t="shared" si="62"/>
        <v>3</v>
      </c>
      <c r="O1435" s="164">
        <f t="shared" si="63"/>
        <v>7</v>
      </c>
    </row>
    <row r="1436" spans="3:15">
      <c r="C1436" s="161">
        <v>2</v>
      </c>
      <c r="D1436" s="161">
        <v>8</v>
      </c>
      <c r="F1436" s="161">
        <v>7</v>
      </c>
      <c r="G1436" s="161">
        <v>8</v>
      </c>
      <c r="H1436" s="161">
        <v>10</v>
      </c>
      <c r="I1436" s="161">
        <v>8</v>
      </c>
      <c r="J1436" s="161">
        <v>10</v>
      </c>
      <c r="M1436" s="165">
        <f t="shared" si="61"/>
        <v>2</v>
      </c>
      <c r="N1436" s="164">
        <f t="shared" si="62"/>
        <v>3</v>
      </c>
      <c r="O1436" s="164">
        <f t="shared" si="63"/>
        <v>8</v>
      </c>
    </row>
    <row r="1437" spans="3:15">
      <c r="C1437" s="161">
        <v>2</v>
      </c>
      <c r="D1437" s="161">
        <v>8</v>
      </c>
      <c r="F1437" s="161">
        <v>7</v>
      </c>
      <c r="G1437" s="161">
        <v>8</v>
      </c>
      <c r="H1437" s="161">
        <v>10</v>
      </c>
      <c r="I1437" s="161">
        <v>10</v>
      </c>
      <c r="J1437" s="161">
        <v>7</v>
      </c>
      <c r="M1437" s="165">
        <f t="shared" si="61"/>
        <v>2</v>
      </c>
      <c r="N1437" s="164">
        <f t="shared" si="62"/>
        <v>3</v>
      </c>
      <c r="O1437" s="164">
        <f t="shared" si="63"/>
        <v>7</v>
      </c>
    </row>
    <row r="1438" spans="3:15">
      <c r="C1438" s="161">
        <v>2</v>
      </c>
      <c r="D1438" s="161">
        <v>8</v>
      </c>
      <c r="F1438" s="161">
        <v>7</v>
      </c>
      <c r="G1438" s="161">
        <v>8</v>
      </c>
      <c r="H1438" s="161">
        <v>10</v>
      </c>
      <c r="I1438" s="161">
        <v>10</v>
      </c>
      <c r="J1438" s="161">
        <v>10</v>
      </c>
      <c r="M1438" s="165">
        <f t="shared" si="61"/>
        <v>2</v>
      </c>
      <c r="N1438" s="164">
        <f t="shared" si="62"/>
        <v>3</v>
      </c>
      <c r="O1438" s="164">
        <f t="shared" si="63"/>
        <v>8</v>
      </c>
    </row>
    <row r="1439" spans="3:15">
      <c r="C1439" s="161">
        <v>2</v>
      </c>
      <c r="D1439" s="161">
        <v>8</v>
      </c>
      <c r="F1439" s="161">
        <v>5</v>
      </c>
      <c r="G1439" s="161">
        <v>8</v>
      </c>
      <c r="H1439" s="161">
        <v>5</v>
      </c>
      <c r="I1439" s="161">
        <v>4</v>
      </c>
      <c r="J1439" s="161">
        <v>7</v>
      </c>
      <c r="M1439" s="165">
        <f t="shared" ref="M1439:M1502" si="64">MIN(C1439:L1439)</f>
        <v>2</v>
      </c>
      <c r="N1439" s="164">
        <f t="shared" si="62"/>
        <v>3</v>
      </c>
      <c r="O1439" s="164">
        <f t="shared" si="63"/>
        <v>6</v>
      </c>
    </row>
    <row r="1440" spans="3:15">
      <c r="C1440" s="161">
        <v>2</v>
      </c>
      <c r="D1440" s="161">
        <v>8</v>
      </c>
      <c r="F1440" s="161">
        <v>5</v>
      </c>
      <c r="G1440" s="161">
        <v>8</v>
      </c>
      <c r="H1440" s="161">
        <v>5</v>
      </c>
      <c r="I1440" s="161">
        <v>4</v>
      </c>
      <c r="J1440" s="161">
        <v>10</v>
      </c>
      <c r="M1440" s="165">
        <f t="shared" si="64"/>
        <v>2</v>
      </c>
      <c r="N1440" s="164">
        <f t="shared" ref="N1440:N1503" si="65">IF(SMALL(C1440:J1440,2)&gt;M1440,M1440+1,M1440)</f>
        <v>3</v>
      </c>
      <c r="O1440" s="164">
        <f t="shared" ref="O1440:O1503" si="66">ROUND(AVERAGE(C1440:J1440),0)</f>
        <v>6</v>
      </c>
    </row>
    <row r="1441" spans="3:15">
      <c r="C1441" s="161">
        <v>2</v>
      </c>
      <c r="D1441" s="161">
        <v>8</v>
      </c>
      <c r="F1441" s="161">
        <v>5</v>
      </c>
      <c r="G1441" s="161">
        <v>8</v>
      </c>
      <c r="H1441" s="161">
        <v>5</v>
      </c>
      <c r="I1441" s="161">
        <v>6</v>
      </c>
      <c r="J1441" s="161">
        <v>7</v>
      </c>
      <c r="M1441" s="165">
        <f t="shared" si="64"/>
        <v>2</v>
      </c>
      <c r="N1441" s="164">
        <f t="shared" si="65"/>
        <v>3</v>
      </c>
      <c r="O1441" s="164">
        <f t="shared" si="66"/>
        <v>6</v>
      </c>
    </row>
    <row r="1442" spans="3:15">
      <c r="C1442" s="161">
        <v>2</v>
      </c>
      <c r="D1442" s="161">
        <v>8</v>
      </c>
      <c r="F1442" s="161">
        <v>5</v>
      </c>
      <c r="G1442" s="161">
        <v>8</v>
      </c>
      <c r="H1442" s="161">
        <v>5</v>
      </c>
      <c r="I1442" s="161">
        <v>6</v>
      </c>
      <c r="J1442" s="161">
        <v>10</v>
      </c>
      <c r="M1442" s="165">
        <f t="shared" si="64"/>
        <v>2</v>
      </c>
      <c r="N1442" s="164">
        <f t="shared" si="65"/>
        <v>3</v>
      </c>
      <c r="O1442" s="164">
        <f t="shared" si="66"/>
        <v>6</v>
      </c>
    </row>
    <row r="1443" spans="3:15">
      <c r="C1443" s="161">
        <v>2</v>
      </c>
      <c r="D1443" s="161">
        <v>8</v>
      </c>
      <c r="F1443" s="161">
        <v>5</v>
      </c>
      <c r="G1443" s="161">
        <v>8</v>
      </c>
      <c r="H1443" s="161">
        <v>5</v>
      </c>
      <c r="I1443" s="161">
        <v>8</v>
      </c>
      <c r="J1443" s="161">
        <v>7</v>
      </c>
      <c r="M1443" s="165">
        <f t="shared" si="64"/>
        <v>2</v>
      </c>
      <c r="N1443" s="164">
        <f t="shared" si="65"/>
        <v>3</v>
      </c>
      <c r="O1443" s="164">
        <f t="shared" si="66"/>
        <v>6</v>
      </c>
    </row>
    <row r="1444" spans="3:15">
      <c r="C1444" s="161">
        <v>2</v>
      </c>
      <c r="D1444" s="161">
        <v>8</v>
      </c>
      <c r="F1444" s="161">
        <v>5</v>
      </c>
      <c r="G1444" s="161">
        <v>8</v>
      </c>
      <c r="H1444" s="161">
        <v>5</v>
      </c>
      <c r="I1444" s="161">
        <v>8</v>
      </c>
      <c r="J1444" s="161">
        <v>10</v>
      </c>
      <c r="M1444" s="165">
        <f t="shared" si="64"/>
        <v>2</v>
      </c>
      <c r="N1444" s="164">
        <f t="shared" si="65"/>
        <v>3</v>
      </c>
      <c r="O1444" s="164">
        <f t="shared" si="66"/>
        <v>7</v>
      </c>
    </row>
    <row r="1445" spans="3:15">
      <c r="C1445" s="161">
        <v>2</v>
      </c>
      <c r="D1445" s="161">
        <v>8</v>
      </c>
      <c r="F1445" s="161">
        <v>5</v>
      </c>
      <c r="G1445" s="161">
        <v>8</v>
      </c>
      <c r="H1445" s="161">
        <v>5</v>
      </c>
      <c r="I1445" s="161">
        <v>10</v>
      </c>
      <c r="J1445" s="161">
        <v>7</v>
      </c>
      <c r="M1445" s="165">
        <f t="shared" si="64"/>
        <v>2</v>
      </c>
      <c r="N1445" s="164">
        <f t="shared" si="65"/>
        <v>3</v>
      </c>
      <c r="O1445" s="164">
        <f t="shared" si="66"/>
        <v>6</v>
      </c>
    </row>
    <row r="1446" spans="3:15">
      <c r="C1446" s="161">
        <v>2</v>
      </c>
      <c r="D1446" s="161">
        <v>8</v>
      </c>
      <c r="F1446" s="161">
        <v>5</v>
      </c>
      <c r="G1446" s="161">
        <v>8</v>
      </c>
      <c r="H1446" s="161">
        <v>5</v>
      </c>
      <c r="I1446" s="161">
        <v>10</v>
      </c>
      <c r="J1446" s="161">
        <v>10</v>
      </c>
      <c r="M1446" s="165">
        <f t="shared" si="64"/>
        <v>2</v>
      </c>
      <c r="N1446" s="164">
        <f t="shared" si="65"/>
        <v>3</v>
      </c>
      <c r="O1446" s="164">
        <f t="shared" si="66"/>
        <v>7</v>
      </c>
    </row>
    <row r="1447" spans="3:15">
      <c r="C1447" s="161">
        <v>2</v>
      </c>
      <c r="D1447" s="161">
        <v>8</v>
      </c>
      <c r="F1447" s="161">
        <v>7</v>
      </c>
      <c r="G1447" s="161">
        <v>8</v>
      </c>
      <c r="H1447" s="161">
        <v>10</v>
      </c>
      <c r="I1447" s="161">
        <v>4</v>
      </c>
      <c r="J1447" s="161">
        <v>7</v>
      </c>
      <c r="M1447" s="165">
        <f t="shared" si="64"/>
        <v>2</v>
      </c>
      <c r="N1447" s="164">
        <f t="shared" si="65"/>
        <v>3</v>
      </c>
      <c r="O1447" s="164">
        <f t="shared" si="66"/>
        <v>7</v>
      </c>
    </row>
    <row r="1448" spans="3:15">
      <c r="C1448" s="161">
        <v>2</v>
      </c>
      <c r="D1448" s="161">
        <v>8</v>
      </c>
      <c r="F1448" s="161">
        <v>7</v>
      </c>
      <c r="G1448" s="161">
        <v>8</v>
      </c>
      <c r="H1448" s="161">
        <v>10</v>
      </c>
      <c r="I1448" s="161">
        <v>4</v>
      </c>
      <c r="J1448" s="161">
        <v>10</v>
      </c>
      <c r="M1448" s="165">
        <f t="shared" si="64"/>
        <v>2</v>
      </c>
      <c r="N1448" s="164">
        <f t="shared" si="65"/>
        <v>3</v>
      </c>
      <c r="O1448" s="164">
        <f t="shared" si="66"/>
        <v>7</v>
      </c>
    </row>
    <row r="1449" spans="3:15">
      <c r="C1449" s="161">
        <v>2</v>
      </c>
      <c r="D1449" s="161">
        <v>8</v>
      </c>
      <c r="F1449" s="161">
        <v>7</v>
      </c>
      <c r="G1449" s="161">
        <v>8</v>
      </c>
      <c r="H1449" s="161">
        <v>10</v>
      </c>
      <c r="I1449" s="161">
        <v>6</v>
      </c>
      <c r="J1449" s="161">
        <v>7</v>
      </c>
      <c r="M1449" s="165">
        <f t="shared" si="64"/>
        <v>2</v>
      </c>
      <c r="N1449" s="164">
        <f t="shared" si="65"/>
        <v>3</v>
      </c>
      <c r="O1449" s="164">
        <f t="shared" si="66"/>
        <v>7</v>
      </c>
    </row>
    <row r="1450" spans="3:15">
      <c r="C1450" s="161">
        <v>2</v>
      </c>
      <c r="D1450" s="161">
        <v>8</v>
      </c>
      <c r="F1450" s="161">
        <v>7</v>
      </c>
      <c r="G1450" s="161">
        <v>8</v>
      </c>
      <c r="H1450" s="161">
        <v>10</v>
      </c>
      <c r="I1450" s="161">
        <v>6</v>
      </c>
      <c r="J1450" s="161">
        <v>10</v>
      </c>
      <c r="M1450" s="165">
        <f t="shared" si="64"/>
        <v>2</v>
      </c>
      <c r="N1450" s="164">
        <f t="shared" si="65"/>
        <v>3</v>
      </c>
      <c r="O1450" s="164">
        <f t="shared" si="66"/>
        <v>7</v>
      </c>
    </row>
    <row r="1451" spans="3:15">
      <c r="C1451" s="161">
        <v>2</v>
      </c>
      <c r="D1451" s="161">
        <v>8</v>
      </c>
      <c r="F1451" s="161">
        <v>7</v>
      </c>
      <c r="G1451" s="161">
        <v>8</v>
      </c>
      <c r="H1451" s="161">
        <v>10</v>
      </c>
      <c r="I1451" s="161">
        <v>8</v>
      </c>
      <c r="J1451" s="161">
        <v>7</v>
      </c>
      <c r="M1451" s="165">
        <f t="shared" si="64"/>
        <v>2</v>
      </c>
      <c r="N1451" s="164">
        <f t="shared" si="65"/>
        <v>3</v>
      </c>
      <c r="O1451" s="164">
        <f t="shared" si="66"/>
        <v>7</v>
      </c>
    </row>
    <row r="1452" spans="3:15">
      <c r="C1452" s="161">
        <v>2</v>
      </c>
      <c r="D1452" s="161">
        <v>8</v>
      </c>
      <c r="F1452" s="161">
        <v>7</v>
      </c>
      <c r="G1452" s="161">
        <v>8</v>
      </c>
      <c r="H1452" s="161">
        <v>10</v>
      </c>
      <c r="I1452" s="161">
        <v>8</v>
      </c>
      <c r="J1452" s="161">
        <v>10</v>
      </c>
      <c r="M1452" s="165">
        <f t="shared" si="64"/>
        <v>2</v>
      </c>
      <c r="N1452" s="164">
        <f t="shared" si="65"/>
        <v>3</v>
      </c>
      <c r="O1452" s="164">
        <f t="shared" si="66"/>
        <v>8</v>
      </c>
    </row>
    <row r="1453" spans="3:15">
      <c r="C1453" s="161">
        <v>2</v>
      </c>
      <c r="D1453" s="161">
        <v>8</v>
      </c>
      <c r="F1453" s="161">
        <v>7</v>
      </c>
      <c r="G1453" s="161">
        <v>8</v>
      </c>
      <c r="H1453" s="161">
        <v>10</v>
      </c>
      <c r="I1453" s="161">
        <v>10</v>
      </c>
      <c r="J1453" s="161">
        <v>7</v>
      </c>
      <c r="M1453" s="165">
        <f t="shared" si="64"/>
        <v>2</v>
      </c>
      <c r="N1453" s="164">
        <f t="shared" si="65"/>
        <v>3</v>
      </c>
      <c r="O1453" s="164">
        <f t="shared" si="66"/>
        <v>7</v>
      </c>
    </row>
    <row r="1454" spans="3:15">
      <c r="C1454" s="161">
        <v>2</v>
      </c>
      <c r="D1454" s="161">
        <v>8</v>
      </c>
      <c r="F1454" s="161">
        <v>7</v>
      </c>
      <c r="G1454" s="161">
        <v>8</v>
      </c>
      <c r="H1454" s="161">
        <v>10</v>
      </c>
      <c r="I1454" s="161">
        <v>10</v>
      </c>
      <c r="J1454" s="161">
        <v>10</v>
      </c>
      <c r="M1454" s="165">
        <f t="shared" si="64"/>
        <v>2</v>
      </c>
      <c r="N1454" s="164">
        <f t="shared" si="65"/>
        <v>3</v>
      </c>
      <c r="O1454" s="164">
        <f t="shared" si="66"/>
        <v>8</v>
      </c>
    </row>
    <row r="1455" spans="3:15">
      <c r="C1455" s="161">
        <v>2</v>
      </c>
      <c r="D1455" s="161">
        <v>8</v>
      </c>
      <c r="F1455" s="161">
        <v>10</v>
      </c>
      <c r="G1455" s="161">
        <v>8</v>
      </c>
      <c r="H1455" s="161">
        <v>7</v>
      </c>
      <c r="I1455" s="161">
        <v>4</v>
      </c>
      <c r="J1455" s="161">
        <v>7</v>
      </c>
      <c r="M1455" s="165">
        <f t="shared" si="64"/>
        <v>2</v>
      </c>
      <c r="N1455" s="164">
        <f t="shared" si="65"/>
        <v>3</v>
      </c>
      <c r="O1455" s="164">
        <f t="shared" si="66"/>
        <v>7</v>
      </c>
    </row>
    <row r="1456" spans="3:15">
      <c r="C1456" s="161">
        <v>2</v>
      </c>
      <c r="D1456" s="161">
        <v>8</v>
      </c>
      <c r="F1456" s="161">
        <v>10</v>
      </c>
      <c r="G1456" s="161">
        <v>8</v>
      </c>
      <c r="H1456" s="161">
        <v>7</v>
      </c>
      <c r="I1456" s="161">
        <v>4</v>
      </c>
      <c r="J1456" s="161">
        <v>10</v>
      </c>
      <c r="M1456" s="165">
        <f t="shared" si="64"/>
        <v>2</v>
      </c>
      <c r="N1456" s="164">
        <f t="shared" si="65"/>
        <v>3</v>
      </c>
      <c r="O1456" s="164">
        <f t="shared" si="66"/>
        <v>7</v>
      </c>
    </row>
    <row r="1457" spans="3:15">
      <c r="C1457" s="161">
        <v>2</v>
      </c>
      <c r="D1457" s="161">
        <v>8</v>
      </c>
      <c r="F1457" s="161">
        <v>10</v>
      </c>
      <c r="G1457" s="161">
        <v>8</v>
      </c>
      <c r="H1457" s="161">
        <v>7</v>
      </c>
      <c r="I1457" s="161">
        <v>6</v>
      </c>
      <c r="J1457" s="161">
        <v>7</v>
      </c>
      <c r="M1457" s="165">
        <f t="shared" si="64"/>
        <v>2</v>
      </c>
      <c r="N1457" s="164">
        <f t="shared" si="65"/>
        <v>3</v>
      </c>
      <c r="O1457" s="164">
        <f t="shared" si="66"/>
        <v>7</v>
      </c>
    </row>
    <row r="1458" spans="3:15">
      <c r="C1458" s="161">
        <v>2</v>
      </c>
      <c r="D1458" s="161">
        <v>8</v>
      </c>
      <c r="F1458" s="161">
        <v>10</v>
      </c>
      <c r="G1458" s="161">
        <v>8</v>
      </c>
      <c r="H1458" s="161">
        <v>7</v>
      </c>
      <c r="I1458" s="161">
        <v>6</v>
      </c>
      <c r="J1458" s="161">
        <v>10</v>
      </c>
      <c r="M1458" s="165">
        <f t="shared" si="64"/>
        <v>2</v>
      </c>
      <c r="N1458" s="164">
        <f t="shared" si="65"/>
        <v>3</v>
      </c>
      <c r="O1458" s="164">
        <f t="shared" si="66"/>
        <v>7</v>
      </c>
    </row>
    <row r="1459" spans="3:15">
      <c r="C1459" s="161">
        <v>2</v>
      </c>
      <c r="D1459" s="161">
        <v>8</v>
      </c>
      <c r="F1459" s="161">
        <v>10</v>
      </c>
      <c r="G1459" s="161">
        <v>8</v>
      </c>
      <c r="H1459" s="161">
        <v>7</v>
      </c>
      <c r="I1459" s="161">
        <v>8</v>
      </c>
      <c r="J1459" s="161">
        <v>7</v>
      </c>
      <c r="M1459" s="165">
        <f t="shared" si="64"/>
        <v>2</v>
      </c>
      <c r="N1459" s="164">
        <f t="shared" si="65"/>
        <v>3</v>
      </c>
      <c r="O1459" s="164">
        <f t="shared" si="66"/>
        <v>7</v>
      </c>
    </row>
    <row r="1460" spans="3:15">
      <c r="C1460" s="161">
        <v>2</v>
      </c>
      <c r="D1460" s="161">
        <v>8</v>
      </c>
      <c r="F1460" s="161">
        <v>10</v>
      </c>
      <c r="G1460" s="161">
        <v>8</v>
      </c>
      <c r="H1460" s="161">
        <v>7</v>
      </c>
      <c r="I1460" s="161">
        <v>8</v>
      </c>
      <c r="J1460" s="161">
        <v>10</v>
      </c>
      <c r="M1460" s="165">
        <f t="shared" si="64"/>
        <v>2</v>
      </c>
      <c r="N1460" s="164">
        <f t="shared" si="65"/>
        <v>3</v>
      </c>
      <c r="O1460" s="164">
        <f t="shared" si="66"/>
        <v>8</v>
      </c>
    </row>
    <row r="1461" spans="3:15">
      <c r="C1461" s="161">
        <v>2</v>
      </c>
      <c r="D1461" s="161">
        <v>8</v>
      </c>
      <c r="F1461" s="161">
        <v>10</v>
      </c>
      <c r="G1461" s="161">
        <v>8</v>
      </c>
      <c r="H1461" s="161">
        <v>7</v>
      </c>
      <c r="I1461" s="161">
        <v>10</v>
      </c>
      <c r="J1461" s="161">
        <v>7</v>
      </c>
      <c r="M1461" s="165">
        <f t="shared" si="64"/>
        <v>2</v>
      </c>
      <c r="N1461" s="164">
        <f t="shared" si="65"/>
        <v>3</v>
      </c>
      <c r="O1461" s="164">
        <f t="shared" si="66"/>
        <v>7</v>
      </c>
    </row>
    <row r="1462" spans="3:15">
      <c r="C1462" s="161">
        <v>2</v>
      </c>
      <c r="D1462" s="161">
        <v>8</v>
      </c>
      <c r="F1462" s="161">
        <v>10</v>
      </c>
      <c r="G1462" s="161">
        <v>8</v>
      </c>
      <c r="H1462" s="161">
        <v>7</v>
      </c>
      <c r="I1462" s="161">
        <v>10</v>
      </c>
      <c r="J1462" s="161">
        <v>10</v>
      </c>
      <c r="M1462" s="165">
        <f t="shared" si="64"/>
        <v>2</v>
      </c>
      <c r="N1462" s="164">
        <f t="shared" si="65"/>
        <v>3</v>
      </c>
      <c r="O1462" s="164">
        <f t="shared" si="66"/>
        <v>8</v>
      </c>
    </row>
    <row r="1463" spans="3:15">
      <c r="C1463" s="161">
        <v>2</v>
      </c>
      <c r="D1463" s="161">
        <v>8</v>
      </c>
      <c r="F1463" s="161">
        <v>10</v>
      </c>
      <c r="G1463" s="161">
        <v>8</v>
      </c>
      <c r="H1463" s="161">
        <v>10</v>
      </c>
      <c r="I1463" s="161">
        <v>4</v>
      </c>
      <c r="J1463" s="161">
        <v>7</v>
      </c>
      <c r="M1463" s="165">
        <f t="shared" si="64"/>
        <v>2</v>
      </c>
      <c r="N1463" s="164">
        <f t="shared" si="65"/>
        <v>3</v>
      </c>
      <c r="O1463" s="164">
        <f t="shared" si="66"/>
        <v>7</v>
      </c>
    </row>
    <row r="1464" spans="3:15">
      <c r="C1464" s="161">
        <v>2</v>
      </c>
      <c r="D1464" s="161">
        <v>8</v>
      </c>
      <c r="F1464" s="161">
        <v>10</v>
      </c>
      <c r="G1464" s="161">
        <v>8</v>
      </c>
      <c r="H1464" s="161">
        <v>10</v>
      </c>
      <c r="I1464" s="161">
        <v>4</v>
      </c>
      <c r="J1464" s="161">
        <v>10</v>
      </c>
      <c r="M1464" s="165">
        <f t="shared" si="64"/>
        <v>2</v>
      </c>
      <c r="N1464" s="164">
        <f t="shared" si="65"/>
        <v>3</v>
      </c>
      <c r="O1464" s="164">
        <f t="shared" si="66"/>
        <v>7</v>
      </c>
    </row>
    <row r="1465" spans="3:15">
      <c r="C1465" s="161">
        <v>2</v>
      </c>
      <c r="D1465" s="161">
        <v>8</v>
      </c>
      <c r="F1465" s="161">
        <v>10</v>
      </c>
      <c r="G1465" s="161">
        <v>8</v>
      </c>
      <c r="H1465" s="161">
        <v>10</v>
      </c>
      <c r="I1465" s="161">
        <v>6</v>
      </c>
      <c r="J1465" s="161">
        <v>7</v>
      </c>
      <c r="M1465" s="165">
        <f t="shared" si="64"/>
        <v>2</v>
      </c>
      <c r="N1465" s="164">
        <f t="shared" si="65"/>
        <v>3</v>
      </c>
      <c r="O1465" s="164">
        <f t="shared" si="66"/>
        <v>7</v>
      </c>
    </row>
    <row r="1466" spans="3:15">
      <c r="C1466" s="161">
        <v>2</v>
      </c>
      <c r="D1466" s="161">
        <v>8</v>
      </c>
      <c r="F1466" s="161">
        <v>10</v>
      </c>
      <c r="G1466" s="161">
        <v>8</v>
      </c>
      <c r="H1466" s="161">
        <v>10</v>
      </c>
      <c r="I1466" s="161">
        <v>6</v>
      </c>
      <c r="J1466" s="161">
        <v>10</v>
      </c>
      <c r="M1466" s="165">
        <f t="shared" si="64"/>
        <v>2</v>
      </c>
      <c r="N1466" s="164">
        <f t="shared" si="65"/>
        <v>3</v>
      </c>
      <c r="O1466" s="164">
        <f t="shared" si="66"/>
        <v>8</v>
      </c>
    </row>
    <row r="1467" spans="3:15">
      <c r="C1467" s="161">
        <v>2</v>
      </c>
      <c r="D1467" s="161">
        <v>8</v>
      </c>
      <c r="F1467" s="161">
        <v>10</v>
      </c>
      <c r="G1467" s="161">
        <v>8</v>
      </c>
      <c r="H1467" s="161">
        <v>10</v>
      </c>
      <c r="I1467" s="161">
        <v>8</v>
      </c>
      <c r="J1467" s="161">
        <v>7</v>
      </c>
      <c r="M1467" s="165">
        <f t="shared" si="64"/>
        <v>2</v>
      </c>
      <c r="N1467" s="164">
        <f t="shared" si="65"/>
        <v>3</v>
      </c>
      <c r="O1467" s="164">
        <f t="shared" si="66"/>
        <v>8</v>
      </c>
    </row>
    <row r="1468" spans="3:15">
      <c r="C1468" s="161">
        <v>2</v>
      </c>
      <c r="D1468" s="161">
        <v>8</v>
      </c>
      <c r="F1468" s="161">
        <v>10</v>
      </c>
      <c r="G1468" s="161">
        <v>8</v>
      </c>
      <c r="H1468" s="161">
        <v>10</v>
      </c>
      <c r="I1468" s="161">
        <v>8</v>
      </c>
      <c r="J1468" s="161">
        <v>10</v>
      </c>
      <c r="M1468" s="165">
        <f t="shared" si="64"/>
        <v>2</v>
      </c>
      <c r="N1468" s="164">
        <f t="shared" si="65"/>
        <v>3</v>
      </c>
      <c r="O1468" s="164">
        <f t="shared" si="66"/>
        <v>8</v>
      </c>
    </row>
    <row r="1469" spans="3:15">
      <c r="C1469" s="161">
        <v>2</v>
      </c>
      <c r="D1469" s="161">
        <v>8</v>
      </c>
      <c r="F1469" s="161">
        <v>10</v>
      </c>
      <c r="G1469" s="161">
        <v>8</v>
      </c>
      <c r="H1469" s="161">
        <v>10</v>
      </c>
      <c r="I1469" s="161">
        <v>10</v>
      </c>
      <c r="J1469" s="161">
        <v>7</v>
      </c>
      <c r="M1469" s="165">
        <f t="shared" si="64"/>
        <v>2</v>
      </c>
      <c r="N1469" s="164">
        <f t="shared" si="65"/>
        <v>3</v>
      </c>
      <c r="O1469" s="164">
        <f t="shared" si="66"/>
        <v>8</v>
      </c>
    </row>
    <row r="1470" spans="3:15">
      <c r="C1470" s="161">
        <v>2</v>
      </c>
      <c r="D1470" s="161">
        <v>8</v>
      </c>
      <c r="F1470" s="161">
        <v>10</v>
      </c>
      <c r="G1470" s="161">
        <v>8</v>
      </c>
      <c r="H1470" s="161">
        <v>10</v>
      </c>
      <c r="I1470" s="161">
        <v>10</v>
      </c>
      <c r="J1470" s="161">
        <v>10</v>
      </c>
      <c r="M1470" s="165">
        <f t="shared" si="64"/>
        <v>2</v>
      </c>
      <c r="N1470" s="164">
        <f t="shared" si="65"/>
        <v>3</v>
      </c>
      <c r="O1470" s="164">
        <f t="shared" si="66"/>
        <v>8</v>
      </c>
    </row>
    <row r="1471" spans="3:15">
      <c r="C1471" s="161">
        <v>2</v>
      </c>
      <c r="D1471" s="161">
        <v>8</v>
      </c>
      <c r="F1471" s="161">
        <v>10</v>
      </c>
      <c r="G1471" s="161">
        <v>8</v>
      </c>
      <c r="H1471" s="161">
        <v>7</v>
      </c>
      <c r="I1471" s="161">
        <v>4</v>
      </c>
      <c r="J1471" s="161">
        <v>7</v>
      </c>
      <c r="M1471" s="165">
        <f t="shared" si="64"/>
        <v>2</v>
      </c>
      <c r="N1471" s="164">
        <f t="shared" si="65"/>
        <v>3</v>
      </c>
      <c r="O1471" s="164">
        <f t="shared" si="66"/>
        <v>7</v>
      </c>
    </row>
    <row r="1472" spans="3:15">
      <c r="C1472" s="161">
        <v>2</v>
      </c>
      <c r="D1472" s="161">
        <v>8</v>
      </c>
      <c r="F1472" s="161">
        <v>10</v>
      </c>
      <c r="G1472" s="161">
        <v>8</v>
      </c>
      <c r="H1472" s="161">
        <v>7</v>
      </c>
      <c r="I1472" s="161">
        <v>4</v>
      </c>
      <c r="J1472" s="161">
        <v>10</v>
      </c>
      <c r="M1472" s="165">
        <f t="shared" si="64"/>
        <v>2</v>
      </c>
      <c r="N1472" s="164">
        <f t="shared" si="65"/>
        <v>3</v>
      </c>
      <c r="O1472" s="164">
        <f t="shared" si="66"/>
        <v>7</v>
      </c>
    </row>
    <row r="1473" spans="3:15">
      <c r="C1473" s="161">
        <v>2</v>
      </c>
      <c r="D1473" s="161">
        <v>8</v>
      </c>
      <c r="F1473" s="161">
        <v>10</v>
      </c>
      <c r="G1473" s="161">
        <v>8</v>
      </c>
      <c r="H1473" s="161">
        <v>7</v>
      </c>
      <c r="I1473" s="161">
        <v>6</v>
      </c>
      <c r="J1473" s="161">
        <v>7</v>
      </c>
      <c r="M1473" s="165">
        <f t="shared" si="64"/>
        <v>2</v>
      </c>
      <c r="N1473" s="164">
        <f t="shared" si="65"/>
        <v>3</v>
      </c>
      <c r="O1473" s="164">
        <f t="shared" si="66"/>
        <v>7</v>
      </c>
    </row>
    <row r="1474" spans="3:15">
      <c r="C1474" s="161">
        <v>2</v>
      </c>
      <c r="D1474" s="161">
        <v>8</v>
      </c>
      <c r="F1474" s="161">
        <v>10</v>
      </c>
      <c r="G1474" s="161">
        <v>8</v>
      </c>
      <c r="H1474" s="161">
        <v>7</v>
      </c>
      <c r="I1474" s="161">
        <v>6</v>
      </c>
      <c r="J1474" s="161">
        <v>10</v>
      </c>
      <c r="M1474" s="165">
        <f t="shared" si="64"/>
        <v>2</v>
      </c>
      <c r="N1474" s="164">
        <f t="shared" si="65"/>
        <v>3</v>
      </c>
      <c r="O1474" s="164">
        <f t="shared" si="66"/>
        <v>7</v>
      </c>
    </row>
    <row r="1475" spans="3:15">
      <c r="C1475" s="161">
        <v>2</v>
      </c>
      <c r="D1475" s="161">
        <v>8</v>
      </c>
      <c r="F1475" s="161">
        <v>10</v>
      </c>
      <c r="G1475" s="161">
        <v>8</v>
      </c>
      <c r="H1475" s="161">
        <v>7</v>
      </c>
      <c r="I1475" s="161">
        <v>8</v>
      </c>
      <c r="J1475" s="161">
        <v>7</v>
      </c>
      <c r="M1475" s="165">
        <f t="shared" si="64"/>
        <v>2</v>
      </c>
      <c r="N1475" s="164">
        <f t="shared" si="65"/>
        <v>3</v>
      </c>
      <c r="O1475" s="164">
        <f t="shared" si="66"/>
        <v>7</v>
      </c>
    </row>
    <row r="1476" spans="3:15">
      <c r="C1476" s="161">
        <v>2</v>
      </c>
      <c r="D1476" s="161">
        <v>8</v>
      </c>
      <c r="F1476" s="161">
        <v>10</v>
      </c>
      <c r="G1476" s="161">
        <v>8</v>
      </c>
      <c r="H1476" s="161">
        <v>7</v>
      </c>
      <c r="I1476" s="161">
        <v>8</v>
      </c>
      <c r="J1476" s="161">
        <v>10</v>
      </c>
      <c r="M1476" s="165">
        <f t="shared" si="64"/>
        <v>2</v>
      </c>
      <c r="N1476" s="164">
        <f t="shared" si="65"/>
        <v>3</v>
      </c>
      <c r="O1476" s="164">
        <f t="shared" si="66"/>
        <v>8</v>
      </c>
    </row>
    <row r="1477" spans="3:15">
      <c r="C1477" s="161">
        <v>2</v>
      </c>
      <c r="D1477" s="161">
        <v>8</v>
      </c>
      <c r="F1477" s="161">
        <v>10</v>
      </c>
      <c r="G1477" s="161">
        <v>8</v>
      </c>
      <c r="H1477" s="161">
        <v>7</v>
      </c>
      <c r="I1477" s="161">
        <v>10</v>
      </c>
      <c r="J1477" s="161">
        <v>7</v>
      </c>
      <c r="M1477" s="165">
        <f t="shared" si="64"/>
        <v>2</v>
      </c>
      <c r="N1477" s="164">
        <f t="shared" si="65"/>
        <v>3</v>
      </c>
      <c r="O1477" s="164">
        <f t="shared" si="66"/>
        <v>7</v>
      </c>
    </row>
    <row r="1478" spans="3:15">
      <c r="C1478" s="161">
        <v>2</v>
      </c>
      <c r="D1478" s="161">
        <v>8</v>
      </c>
      <c r="F1478" s="161">
        <v>10</v>
      </c>
      <c r="G1478" s="161">
        <v>8</v>
      </c>
      <c r="H1478" s="161">
        <v>7</v>
      </c>
      <c r="I1478" s="161">
        <v>10</v>
      </c>
      <c r="J1478" s="161">
        <v>10</v>
      </c>
      <c r="M1478" s="165">
        <f t="shared" si="64"/>
        <v>2</v>
      </c>
      <c r="N1478" s="164">
        <f t="shared" si="65"/>
        <v>3</v>
      </c>
      <c r="O1478" s="164">
        <f t="shared" si="66"/>
        <v>8</v>
      </c>
    </row>
    <row r="1479" spans="3:15">
      <c r="C1479" s="161">
        <v>2</v>
      </c>
      <c r="D1479" s="161">
        <v>8</v>
      </c>
      <c r="F1479" s="161">
        <v>10</v>
      </c>
      <c r="G1479" s="161">
        <v>8</v>
      </c>
      <c r="H1479" s="161">
        <v>10</v>
      </c>
      <c r="I1479" s="161">
        <v>4</v>
      </c>
      <c r="J1479" s="161">
        <v>7</v>
      </c>
      <c r="M1479" s="165">
        <f t="shared" si="64"/>
        <v>2</v>
      </c>
      <c r="N1479" s="164">
        <f t="shared" si="65"/>
        <v>3</v>
      </c>
      <c r="O1479" s="164">
        <f t="shared" si="66"/>
        <v>7</v>
      </c>
    </row>
    <row r="1480" spans="3:15">
      <c r="C1480" s="161">
        <v>2</v>
      </c>
      <c r="D1480" s="161">
        <v>8</v>
      </c>
      <c r="F1480" s="161">
        <v>10</v>
      </c>
      <c r="G1480" s="161">
        <v>8</v>
      </c>
      <c r="H1480" s="161">
        <v>10</v>
      </c>
      <c r="I1480" s="161">
        <v>4</v>
      </c>
      <c r="J1480" s="161">
        <v>10</v>
      </c>
      <c r="M1480" s="165">
        <f t="shared" si="64"/>
        <v>2</v>
      </c>
      <c r="N1480" s="164">
        <f t="shared" si="65"/>
        <v>3</v>
      </c>
      <c r="O1480" s="164">
        <f t="shared" si="66"/>
        <v>7</v>
      </c>
    </row>
    <row r="1481" spans="3:15">
      <c r="C1481" s="161">
        <v>2</v>
      </c>
      <c r="D1481" s="161">
        <v>8</v>
      </c>
      <c r="F1481" s="161">
        <v>10</v>
      </c>
      <c r="G1481" s="161">
        <v>8</v>
      </c>
      <c r="H1481" s="161">
        <v>10</v>
      </c>
      <c r="I1481" s="161">
        <v>6</v>
      </c>
      <c r="J1481" s="161">
        <v>7</v>
      </c>
      <c r="M1481" s="165">
        <f t="shared" si="64"/>
        <v>2</v>
      </c>
      <c r="N1481" s="164">
        <f t="shared" si="65"/>
        <v>3</v>
      </c>
      <c r="O1481" s="164">
        <f t="shared" si="66"/>
        <v>7</v>
      </c>
    </row>
    <row r="1482" spans="3:15">
      <c r="C1482" s="161">
        <v>2</v>
      </c>
      <c r="D1482" s="161">
        <v>8</v>
      </c>
      <c r="F1482" s="161">
        <v>10</v>
      </c>
      <c r="G1482" s="161">
        <v>8</v>
      </c>
      <c r="H1482" s="161">
        <v>10</v>
      </c>
      <c r="I1482" s="161">
        <v>6</v>
      </c>
      <c r="J1482" s="161">
        <v>10</v>
      </c>
      <c r="M1482" s="165">
        <f t="shared" si="64"/>
        <v>2</v>
      </c>
      <c r="N1482" s="164">
        <f t="shared" si="65"/>
        <v>3</v>
      </c>
      <c r="O1482" s="164">
        <f t="shared" si="66"/>
        <v>8</v>
      </c>
    </row>
    <row r="1483" spans="3:15">
      <c r="C1483" s="161">
        <v>2</v>
      </c>
      <c r="D1483" s="161">
        <v>8</v>
      </c>
      <c r="F1483" s="161">
        <v>10</v>
      </c>
      <c r="G1483" s="161">
        <v>8</v>
      </c>
      <c r="H1483" s="161">
        <v>10</v>
      </c>
      <c r="I1483" s="161">
        <v>8</v>
      </c>
      <c r="J1483" s="161">
        <v>7</v>
      </c>
      <c r="M1483" s="165">
        <f t="shared" si="64"/>
        <v>2</v>
      </c>
      <c r="N1483" s="164">
        <f t="shared" si="65"/>
        <v>3</v>
      </c>
      <c r="O1483" s="164">
        <f t="shared" si="66"/>
        <v>8</v>
      </c>
    </row>
    <row r="1484" spans="3:15">
      <c r="C1484" s="161">
        <v>2</v>
      </c>
      <c r="D1484" s="161">
        <v>8</v>
      </c>
      <c r="F1484" s="161">
        <v>10</v>
      </c>
      <c r="G1484" s="161">
        <v>8</v>
      </c>
      <c r="H1484" s="161">
        <v>10</v>
      </c>
      <c r="I1484" s="161">
        <v>8</v>
      </c>
      <c r="J1484" s="161">
        <v>10</v>
      </c>
      <c r="M1484" s="165">
        <f t="shared" si="64"/>
        <v>2</v>
      </c>
      <c r="N1484" s="164">
        <f t="shared" si="65"/>
        <v>3</v>
      </c>
      <c r="O1484" s="164">
        <f t="shared" si="66"/>
        <v>8</v>
      </c>
    </row>
    <row r="1485" spans="3:15">
      <c r="C1485" s="161">
        <v>2</v>
      </c>
      <c r="D1485" s="161">
        <v>8</v>
      </c>
      <c r="F1485" s="161">
        <v>10</v>
      </c>
      <c r="G1485" s="161">
        <v>8</v>
      </c>
      <c r="H1485" s="161">
        <v>10</v>
      </c>
      <c r="I1485" s="161">
        <v>10</v>
      </c>
      <c r="J1485" s="161">
        <v>7</v>
      </c>
      <c r="M1485" s="165">
        <f t="shared" si="64"/>
        <v>2</v>
      </c>
      <c r="N1485" s="164">
        <f t="shared" si="65"/>
        <v>3</v>
      </c>
      <c r="O1485" s="164">
        <f t="shared" si="66"/>
        <v>8</v>
      </c>
    </row>
    <row r="1486" spans="3:15">
      <c r="C1486" s="161">
        <v>2</v>
      </c>
      <c r="D1486" s="161">
        <v>8</v>
      </c>
      <c r="F1486" s="161">
        <v>10</v>
      </c>
      <c r="G1486" s="161">
        <v>8</v>
      </c>
      <c r="H1486" s="161">
        <v>10</v>
      </c>
      <c r="I1486" s="161">
        <v>10</v>
      </c>
      <c r="J1486" s="161">
        <v>10</v>
      </c>
      <c r="M1486" s="165">
        <f t="shared" si="64"/>
        <v>2</v>
      </c>
      <c r="N1486" s="164">
        <f t="shared" si="65"/>
        <v>3</v>
      </c>
      <c r="O1486" s="164">
        <f t="shared" si="66"/>
        <v>8</v>
      </c>
    </row>
    <row r="1487" spans="3:15">
      <c r="C1487" s="161">
        <v>2</v>
      </c>
      <c r="D1487" s="161">
        <v>8</v>
      </c>
      <c r="F1487" s="161">
        <v>10</v>
      </c>
      <c r="G1487" s="161">
        <v>8</v>
      </c>
      <c r="H1487" s="161">
        <v>7</v>
      </c>
      <c r="I1487" s="161">
        <v>4</v>
      </c>
      <c r="J1487" s="161">
        <v>7</v>
      </c>
      <c r="M1487" s="165">
        <f t="shared" si="64"/>
        <v>2</v>
      </c>
      <c r="N1487" s="164">
        <f t="shared" si="65"/>
        <v>3</v>
      </c>
      <c r="O1487" s="164">
        <f t="shared" si="66"/>
        <v>7</v>
      </c>
    </row>
    <row r="1488" spans="3:15">
      <c r="C1488" s="161">
        <v>2</v>
      </c>
      <c r="D1488" s="161">
        <v>8</v>
      </c>
      <c r="F1488" s="161">
        <v>10</v>
      </c>
      <c r="G1488" s="161">
        <v>8</v>
      </c>
      <c r="H1488" s="161">
        <v>7</v>
      </c>
      <c r="I1488" s="161">
        <v>4</v>
      </c>
      <c r="J1488" s="161">
        <v>10</v>
      </c>
      <c r="M1488" s="165">
        <f t="shared" si="64"/>
        <v>2</v>
      </c>
      <c r="N1488" s="164">
        <f t="shared" si="65"/>
        <v>3</v>
      </c>
      <c r="O1488" s="164">
        <f t="shared" si="66"/>
        <v>7</v>
      </c>
    </row>
    <row r="1489" spans="3:15">
      <c r="C1489" s="161">
        <v>2</v>
      </c>
      <c r="D1489" s="161">
        <v>8</v>
      </c>
      <c r="F1489" s="161">
        <v>10</v>
      </c>
      <c r="G1489" s="161">
        <v>8</v>
      </c>
      <c r="H1489" s="161">
        <v>7</v>
      </c>
      <c r="I1489" s="161">
        <v>6</v>
      </c>
      <c r="J1489" s="161">
        <v>7</v>
      </c>
      <c r="M1489" s="165">
        <f t="shared" si="64"/>
        <v>2</v>
      </c>
      <c r="N1489" s="164">
        <f t="shared" si="65"/>
        <v>3</v>
      </c>
      <c r="O1489" s="164">
        <f t="shared" si="66"/>
        <v>7</v>
      </c>
    </row>
    <row r="1490" spans="3:15">
      <c r="C1490" s="161">
        <v>2</v>
      </c>
      <c r="D1490" s="161">
        <v>8</v>
      </c>
      <c r="F1490" s="161">
        <v>10</v>
      </c>
      <c r="G1490" s="161">
        <v>8</v>
      </c>
      <c r="H1490" s="161">
        <v>7</v>
      </c>
      <c r="I1490" s="161">
        <v>6</v>
      </c>
      <c r="J1490" s="161">
        <v>10</v>
      </c>
      <c r="M1490" s="165">
        <f t="shared" si="64"/>
        <v>2</v>
      </c>
      <c r="N1490" s="164">
        <f t="shared" si="65"/>
        <v>3</v>
      </c>
      <c r="O1490" s="164">
        <f t="shared" si="66"/>
        <v>7</v>
      </c>
    </row>
    <row r="1491" spans="3:15">
      <c r="C1491" s="161">
        <v>2</v>
      </c>
      <c r="D1491" s="161">
        <v>8</v>
      </c>
      <c r="F1491" s="161">
        <v>10</v>
      </c>
      <c r="G1491" s="161">
        <v>8</v>
      </c>
      <c r="H1491" s="161">
        <v>7</v>
      </c>
      <c r="I1491" s="161">
        <v>8</v>
      </c>
      <c r="J1491" s="161">
        <v>7</v>
      </c>
      <c r="M1491" s="165">
        <f t="shared" si="64"/>
        <v>2</v>
      </c>
      <c r="N1491" s="164">
        <f t="shared" si="65"/>
        <v>3</v>
      </c>
      <c r="O1491" s="164">
        <f t="shared" si="66"/>
        <v>7</v>
      </c>
    </row>
    <row r="1492" spans="3:15">
      <c r="C1492" s="161">
        <v>2</v>
      </c>
      <c r="D1492" s="161">
        <v>8</v>
      </c>
      <c r="F1492" s="161">
        <v>10</v>
      </c>
      <c r="G1492" s="161">
        <v>8</v>
      </c>
      <c r="H1492" s="161">
        <v>7</v>
      </c>
      <c r="I1492" s="161">
        <v>8</v>
      </c>
      <c r="J1492" s="161">
        <v>10</v>
      </c>
      <c r="M1492" s="165">
        <f t="shared" si="64"/>
        <v>2</v>
      </c>
      <c r="N1492" s="164">
        <f t="shared" si="65"/>
        <v>3</v>
      </c>
      <c r="O1492" s="164">
        <f t="shared" si="66"/>
        <v>8</v>
      </c>
    </row>
    <row r="1493" spans="3:15">
      <c r="C1493" s="161">
        <v>2</v>
      </c>
      <c r="D1493" s="161">
        <v>8</v>
      </c>
      <c r="F1493" s="161">
        <v>10</v>
      </c>
      <c r="G1493" s="161">
        <v>8</v>
      </c>
      <c r="H1493" s="161">
        <v>7</v>
      </c>
      <c r="I1493" s="161">
        <v>10</v>
      </c>
      <c r="J1493" s="161">
        <v>7</v>
      </c>
      <c r="M1493" s="165">
        <f t="shared" si="64"/>
        <v>2</v>
      </c>
      <c r="N1493" s="164">
        <f t="shared" si="65"/>
        <v>3</v>
      </c>
      <c r="O1493" s="164">
        <f t="shared" si="66"/>
        <v>7</v>
      </c>
    </row>
    <row r="1494" spans="3:15">
      <c r="C1494" s="161">
        <v>2</v>
      </c>
      <c r="D1494" s="161">
        <v>8</v>
      </c>
      <c r="F1494" s="161">
        <v>10</v>
      </c>
      <c r="G1494" s="161">
        <v>8</v>
      </c>
      <c r="H1494" s="161">
        <v>7</v>
      </c>
      <c r="I1494" s="161">
        <v>10</v>
      </c>
      <c r="J1494" s="161">
        <v>10</v>
      </c>
      <c r="M1494" s="165">
        <f t="shared" si="64"/>
        <v>2</v>
      </c>
      <c r="N1494" s="164">
        <f t="shared" si="65"/>
        <v>3</v>
      </c>
      <c r="O1494" s="164">
        <f t="shared" si="66"/>
        <v>8</v>
      </c>
    </row>
    <row r="1495" spans="3:15">
      <c r="C1495" s="161">
        <v>2</v>
      </c>
      <c r="D1495" s="161">
        <v>8</v>
      </c>
      <c r="F1495" s="161">
        <v>10</v>
      </c>
      <c r="G1495" s="161">
        <v>8</v>
      </c>
      <c r="H1495" s="161">
        <v>10</v>
      </c>
      <c r="I1495" s="161">
        <v>4</v>
      </c>
      <c r="J1495" s="161">
        <v>7</v>
      </c>
      <c r="M1495" s="165">
        <f t="shared" si="64"/>
        <v>2</v>
      </c>
      <c r="N1495" s="164">
        <f t="shared" si="65"/>
        <v>3</v>
      </c>
      <c r="O1495" s="164">
        <f t="shared" si="66"/>
        <v>7</v>
      </c>
    </row>
    <row r="1496" spans="3:15">
      <c r="C1496" s="161">
        <v>2</v>
      </c>
      <c r="D1496" s="161">
        <v>8</v>
      </c>
      <c r="F1496" s="161">
        <v>10</v>
      </c>
      <c r="G1496" s="161">
        <v>8</v>
      </c>
      <c r="H1496" s="161">
        <v>10</v>
      </c>
      <c r="I1496" s="161">
        <v>4</v>
      </c>
      <c r="J1496" s="161">
        <v>10</v>
      </c>
      <c r="M1496" s="165">
        <f t="shared" si="64"/>
        <v>2</v>
      </c>
      <c r="N1496" s="164">
        <f t="shared" si="65"/>
        <v>3</v>
      </c>
      <c r="O1496" s="164">
        <f t="shared" si="66"/>
        <v>7</v>
      </c>
    </row>
    <row r="1497" spans="3:15">
      <c r="C1497" s="161">
        <v>2</v>
      </c>
      <c r="D1497" s="161">
        <v>8</v>
      </c>
      <c r="F1497" s="161">
        <v>10</v>
      </c>
      <c r="G1497" s="161">
        <v>8</v>
      </c>
      <c r="H1497" s="161">
        <v>10</v>
      </c>
      <c r="I1497" s="161">
        <v>6</v>
      </c>
      <c r="J1497" s="161">
        <v>7</v>
      </c>
      <c r="M1497" s="165">
        <f t="shared" si="64"/>
        <v>2</v>
      </c>
      <c r="N1497" s="164">
        <f t="shared" si="65"/>
        <v>3</v>
      </c>
      <c r="O1497" s="164">
        <f t="shared" si="66"/>
        <v>7</v>
      </c>
    </row>
    <row r="1498" spans="3:15">
      <c r="C1498" s="161">
        <v>2</v>
      </c>
      <c r="D1498" s="161">
        <v>8</v>
      </c>
      <c r="F1498" s="161">
        <v>10</v>
      </c>
      <c r="G1498" s="161">
        <v>8</v>
      </c>
      <c r="H1498" s="161">
        <v>10</v>
      </c>
      <c r="I1498" s="161">
        <v>6</v>
      </c>
      <c r="J1498" s="161">
        <v>10</v>
      </c>
      <c r="M1498" s="165">
        <f t="shared" si="64"/>
        <v>2</v>
      </c>
      <c r="N1498" s="164">
        <f t="shared" si="65"/>
        <v>3</v>
      </c>
      <c r="O1498" s="164">
        <f t="shared" si="66"/>
        <v>8</v>
      </c>
    </row>
    <row r="1499" spans="3:15">
      <c r="C1499" s="161">
        <v>2</v>
      </c>
      <c r="D1499" s="161">
        <v>8</v>
      </c>
      <c r="F1499" s="161">
        <v>10</v>
      </c>
      <c r="G1499" s="161">
        <v>8</v>
      </c>
      <c r="H1499" s="161">
        <v>10</v>
      </c>
      <c r="I1499" s="161">
        <v>8</v>
      </c>
      <c r="J1499" s="161">
        <v>7</v>
      </c>
      <c r="M1499" s="165">
        <f t="shared" si="64"/>
        <v>2</v>
      </c>
      <c r="N1499" s="164">
        <f t="shared" si="65"/>
        <v>3</v>
      </c>
      <c r="O1499" s="164">
        <f t="shared" si="66"/>
        <v>8</v>
      </c>
    </row>
    <row r="1500" spans="3:15">
      <c r="C1500" s="161">
        <v>2</v>
      </c>
      <c r="D1500" s="161">
        <v>8</v>
      </c>
      <c r="F1500" s="161">
        <v>10</v>
      </c>
      <c r="G1500" s="161">
        <v>8</v>
      </c>
      <c r="H1500" s="161">
        <v>10</v>
      </c>
      <c r="I1500" s="161">
        <v>8</v>
      </c>
      <c r="J1500" s="161">
        <v>10</v>
      </c>
      <c r="M1500" s="165">
        <f t="shared" si="64"/>
        <v>2</v>
      </c>
      <c r="N1500" s="164">
        <f t="shared" si="65"/>
        <v>3</v>
      </c>
      <c r="O1500" s="164">
        <f t="shared" si="66"/>
        <v>8</v>
      </c>
    </row>
    <row r="1501" spans="3:15">
      <c r="C1501" s="161">
        <v>2</v>
      </c>
      <c r="D1501" s="161">
        <v>8</v>
      </c>
      <c r="F1501" s="161">
        <v>10</v>
      </c>
      <c r="G1501" s="161">
        <v>8</v>
      </c>
      <c r="H1501" s="161">
        <v>10</v>
      </c>
      <c r="I1501" s="161">
        <v>10</v>
      </c>
      <c r="J1501" s="161">
        <v>7</v>
      </c>
      <c r="M1501" s="165">
        <f t="shared" si="64"/>
        <v>2</v>
      </c>
      <c r="N1501" s="164">
        <f t="shared" si="65"/>
        <v>3</v>
      </c>
      <c r="O1501" s="164">
        <f t="shared" si="66"/>
        <v>8</v>
      </c>
    </row>
    <row r="1502" spans="3:15">
      <c r="C1502" s="161">
        <v>2</v>
      </c>
      <c r="D1502" s="161">
        <v>8</v>
      </c>
      <c r="F1502" s="161">
        <v>10</v>
      </c>
      <c r="G1502" s="161">
        <v>8</v>
      </c>
      <c r="H1502" s="161">
        <v>10</v>
      </c>
      <c r="I1502" s="161">
        <v>10</v>
      </c>
      <c r="J1502" s="161">
        <v>10</v>
      </c>
      <c r="M1502" s="165">
        <f t="shared" si="64"/>
        <v>2</v>
      </c>
      <c r="N1502" s="164">
        <f t="shared" si="65"/>
        <v>3</v>
      </c>
      <c r="O1502" s="164">
        <f t="shared" si="66"/>
        <v>8</v>
      </c>
    </row>
    <row r="1503" spans="3:15">
      <c r="C1503" s="161">
        <v>2</v>
      </c>
      <c r="D1503" s="161">
        <v>8</v>
      </c>
      <c r="F1503" s="161">
        <v>10</v>
      </c>
      <c r="G1503" s="161">
        <v>8</v>
      </c>
      <c r="H1503" s="161">
        <v>7</v>
      </c>
      <c r="I1503" s="161">
        <v>4</v>
      </c>
      <c r="J1503" s="161">
        <v>7</v>
      </c>
      <c r="M1503" s="165">
        <f t="shared" ref="M1503:M1566" si="67">MIN(C1503:L1503)</f>
        <v>2</v>
      </c>
      <c r="N1503" s="164">
        <f t="shared" si="65"/>
        <v>3</v>
      </c>
      <c r="O1503" s="164">
        <f t="shared" si="66"/>
        <v>7</v>
      </c>
    </row>
    <row r="1504" spans="3:15">
      <c r="C1504" s="161">
        <v>2</v>
      </c>
      <c r="D1504" s="161">
        <v>8</v>
      </c>
      <c r="F1504" s="161">
        <v>10</v>
      </c>
      <c r="G1504" s="161">
        <v>8</v>
      </c>
      <c r="H1504" s="161">
        <v>7</v>
      </c>
      <c r="I1504" s="161">
        <v>4</v>
      </c>
      <c r="J1504" s="161">
        <v>10</v>
      </c>
      <c r="M1504" s="165">
        <f t="shared" si="67"/>
        <v>2</v>
      </c>
      <c r="N1504" s="164">
        <f t="shared" ref="N1504:N1567" si="68">IF(SMALL(C1504:J1504,2)&gt;M1504,M1504+1,M1504)</f>
        <v>3</v>
      </c>
      <c r="O1504" s="164">
        <f t="shared" ref="O1504:O1567" si="69">ROUND(AVERAGE(C1504:J1504),0)</f>
        <v>7</v>
      </c>
    </row>
    <row r="1505" spans="3:15">
      <c r="C1505" s="161">
        <v>2</v>
      </c>
      <c r="D1505" s="161">
        <v>8</v>
      </c>
      <c r="F1505" s="161">
        <v>10</v>
      </c>
      <c r="G1505" s="161">
        <v>8</v>
      </c>
      <c r="H1505" s="161">
        <v>7</v>
      </c>
      <c r="I1505" s="161">
        <v>6</v>
      </c>
      <c r="J1505" s="161">
        <v>7</v>
      </c>
      <c r="M1505" s="165">
        <f t="shared" si="67"/>
        <v>2</v>
      </c>
      <c r="N1505" s="164">
        <f t="shared" si="68"/>
        <v>3</v>
      </c>
      <c r="O1505" s="164">
        <f t="shared" si="69"/>
        <v>7</v>
      </c>
    </row>
    <row r="1506" spans="3:15">
      <c r="C1506" s="161">
        <v>2</v>
      </c>
      <c r="D1506" s="161">
        <v>8</v>
      </c>
      <c r="F1506" s="161">
        <v>10</v>
      </c>
      <c r="G1506" s="161">
        <v>8</v>
      </c>
      <c r="H1506" s="161">
        <v>7</v>
      </c>
      <c r="I1506" s="161">
        <v>6</v>
      </c>
      <c r="J1506" s="161">
        <v>10</v>
      </c>
      <c r="M1506" s="165">
        <f t="shared" si="67"/>
        <v>2</v>
      </c>
      <c r="N1506" s="164">
        <f t="shared" si="68"/>
        <v>3</v>
      </c>
      <c r="O1506" s="164">
        <f t="shared" si="69"/>
        <v>7</v>
      </c>
    </row>
    <row r="1507" spans="3:15">
      <c r="C1507" s="161">
        <v>2</v>
      </c>
      <c r="D1507" s="161">
        <v>8</v>
      </c>
      <c r="F1507" s="161">
        <v>10</v>
      </c>
      <c r="G1507" s="161">
        <v>8</v>
      </c>
      <c r="H1507" s="161">
        <v>7</v>
      </c>
      <c r="I1507" s="161">
        <v>8</v>
      </c>
      <c r="J1507" s="161">
        <v>7</v>
      </c>
      <c r="M1507" s="165">
        <f t="shared" si="67"/>
        <v>2</v>
      </c>
      <c r="N1507" s="164">
        <f t="shared" si="68"/>
        <v>3</v>
      </c>
      <c r="O1507" s="164">
        <f t="shared" si="69"/>
        <v>7</v>
      </c>
    </row>
    <row r="1508" spans="3:15">
      <c r="C1508" s="161">
        <v>2</v>
      </c>
      <c r="D1508" s="161">
        <v>8</v>
      </c>
      <c r="F1508" s="161">
        <v>10</v>
      </c>
      <c r="G1508" s="161">
        <v>8</v>
      </c>
      <c r="H1508" s="161">
        <v>7</v>
      </c>
      <c r="I1508" s="161">
        <v>8</v>
      </c>
      <c r="J1508" s="161">
        <v>10</v>
      </c>
      <c r="M1508" s="165">
        <f t="shared" si="67"/>
        <v>2</v>
      </c>
      <c r="N1508" s="164">
        <f t="shared" si="68"/>
        <v>3</v>
      </c>
      <c r="O1508" s="164">
        <f t="shared" si="69"/>
        <v>8</v>
      </c>
    </row>
    <row r="1509" spans="3:15">
      <c r="C1509" s="161">
        <v>2</v>
      </c>
      <c r="D1509" s="161">
        <v>8</v>
      </c>
      <c r="F1509" s="161">
        <v>10</v>
      </c>
      <c r="G1509" s="161">
        <v>8</v>
      </c>
      <c r="H1509" s="161">
        <v>7</v>
      </c>
      <c r="I1509" s="161">
        <v>10</v>
      </c>
      <c r="J1509" s="161">
        <v>7</v>
      </c>
      <c r="M1509" s="165">
        <f t="shared" si="67"/>
        <v>2</v>
      </c>
      <c r="N1509" s="164">
        <f t="shared" si="68"/>
        <v>3</v>
      </c>
      <c r="O1509" s="164">
        <f t="shared" si="69"/>
        <v>7</v>
      </c>
    </row>
    <row r="1510" spans="3:15">
      <c r="C1510" s="161">
        <v>2</v>
      </c>
      <c r="D1510" s="161">
        <v>8</v>
      </c>
      <c r="F1510" s="161">
        <v>10</v>
      </c>
      <c r="G1510" s="161">
        <v>8</v>
      </c>
      <c r="H1510" s="161">
        <v>7</v>
      </c>
      <c r="I1510" s="161">
        <v>10</v>
      </c>
      <c r="J1510" s="161">
        <v>10</v>
      </c>
      <c r="M1510" s="165">
        <f t="shared" si="67"/>
        <v>2</v>
      </c>
      <c r="N1510" s="164">
        <f t="shared" si="68"/>
        <v>3</v>
      </c>
      <c r="O1510" s="164">
        <f t="shared" si="69"/>
        <v>8</v>
      </c>
    </row>
    <row r="1511" spans="3:15">
      <c r="C1511" s="161">
        <v>2</v>
      </c>
      <c r="D1511" s="161">
        <v>8</v>
      </c>
      <c r="F1511" s="161">
        <v>10</v>
      </c>
      <c r="G1511" s="161">
        <v>8</v>
      </c>
      <c r="H1511" s="161">
        <v>10</v>
      </c>
      <c r="I1511" s="161">
        <v>4</v>
      </c>
      <c r="J1511" s="161">
        <v>7</v>
      </c>
      <c r="M1511" s="165">
        <f t="shared" si="67"/>
        <v>2</v>
      </c>
      <c r="N1511" s="164">
        <f t="shared" si="68"/>
        <v>3</v>
      </c>
      <c r="O1511" s="164">
        <f t="shared" si="69"/>
        <v>7</v>
      </c>
    </row>
    <row r="1512" spans="3:15">
      <c r="C1512" s="161">
        <v>2</v>
      </c>
      <c r="D1512" s="161">
        <v>8</v>
      </c>
      <c r="F1512" s="161">
        <v>10</v>
      </c>
      <c r="G1512" s="161">
        <v>8</v>
      </c>
      <c r="H1512" s="161">
        <v>10</v>
      </c>
      <c r="I1512" s="161">
        <v>4</v>
      </c>
      <c r="J1512" s="161">
        <v>10</v>
      </c>
      <c r="M1512" s="165">
        <f t="shared" si="67"/>
        <v>2</v>
      </c>
      <c r="N1512" s="164">
        <f t="shared" si="68"/>
        <v>3</v>
      </c>
      <c r="O1512" s="164">
        <f t="shared" si="69"/>
        <v>7</v>
      </c>
    </row>
    <row r="1513" spans="3:15">
      <c r="C1513" s="161">
        <v>2</v>
      </c>
      <c r="D1513" s="161">
        <v>8</v>
      </c>
      <c r="F1513" s="161">
        <v>10</v>
      </c>
      <c r="G1513" s="161">
        <v>8</v>
      </c>
      <c r="H1513" s="161">
        <v>10</v>
      </c>
      <c r="I1513" s="161">
        <v>6</v>
      </c>
      <c r="J1513" s="161">
        <v>7</v>
      </c>
      <c r="M1513" s="165">
        <f t="shared" si="67"/>
        <v>2</v>
      </c>
      <c r="N1513" s="164">
        <f t="shared" si="68"/>
        <v>3</v>
      </c>
      <c r="O1513" s="164">
        <f t="shared" si="69"/>
        <v>7</v>
      </c>
    </row>
    <row r="1514" spans="3:15">
      <c r="C1514" s="161">
        <v>2</v>
      </c>
      <c r="D1514" s="161">
        <v>8</v>
      </c>
      <c r="F1514" s="161">
        <v>10</v>
      </c>
      <c r="G1514" s="161">
        <v>8</v>
      </c>
      <c r="H1514" s="161">
        <v>10</v>
      </c>
      <c r="I1514" s="161">
        <v>6</v>
      </c>
      <c r="J1514" s="161">
        <v>10</v>
      </c>
      <c r="M1514" s="165">
        <f t="shared" si="67"/>
        <v>2</v>
      </c>
      <c r="N1514" s="164">
        <f t="shared" si="68"/>
        <v>3</v>
      </c>
      <c r="O1514" s="164">
        <f t="shared" si="69"/>
        <v>8</v>
      </c>
    </row>
    <row r="1515" spans="3:15">
      <c r="C1515" s="161">
        <v>2</v>
      </c>
      <c r="D1515" s="161">
        <v>8</v>
      </c>
      <c r="F1515" s="161">
        <v>10</v>
      </c>
      <c r="G1515" s="161">
        <v>8</v>
      </c>
      <c r="H1515" s="161">
        <v>10</v>
      </c>
      <c r="I1515" s="161">
        <v>8</v>
      </c>
      <c r="J1515" s="161">
        <v>7</v>
      </c>
      <c r="M1515" s="165">
        <f t="shared" si="67"/>
        <v>2</v>
      </c>
      <c r="N1515" s="164">
        <f t="shared" si="68"/>
        <v>3</v>
      </c>
      <c r="O1515" s="164">
        <f t="shared" si="69"/>
        <v>8</v>
      </c>
    </row>
    <row r="1516" spans="3:15">
      <c r="C1516" s="161">
        <v>2</v>
      </c>
      <c r="D1516" s="161">
        <v>8</v>
      </c>
      <c r="F1516" s="161">
        <v>10</v>
      </c>
      <c r="G1516" s="161">
        <v>8</v>
      </c>
      <c r="H1516" s="161">
        <v>10</v>
      </c>
      <c r="I1516" s="161">
        <v>8</v>
      </c>
      <c r="J1516" s="161">
        <v>10</v>
      </c>
      <c r="M1516" s="165">
        <f t="shared" si="67"/>
        <v>2</v>
      </c>
      <c r="N1516" s="164">
        <f t="shared" si="68"/>
        <v>3</v>
      </c>
      <c r="O1516" s="164">
        <f t="shared" si="69"/>
        <v>8</v>
      </c>
    </row>
    <row r="1517" spans="3:15">
      <c r="C1517" s="161">
        <v>2</v>
      </c>
      <c r="D1517" s="161">
        <v>8</v>
      </c>
      <c r="F1517" s="161">
        <v>10</v>
      </c>
      <c r="G1517" s="161">
        <v>8</v>
      </c>
      <c r="H1517" s="161">
        <v>10</v>
      </c>
      <c r="I1517" s="161">
        <v>10</v>
      </c>
      <c r="J1517" s="161">
        <v>7</v>
      </c>
      <c r="M1517" s="165">
        <f t="shared" si="67"/>
        <v>2</v>
      </c>
      <c r="N1517" s="164">
        <f t="shared" si="68"/>
        <v>3</v>
      </c>
      <c r="O1517" s="164">
        <f t="shared" si="69"/>
        <v>8</v>
      </c>
    </row>
    <row r="1518" spans="3:15">
      <c r="C1518" s="161">
        <v>2</v>
      </c>
      <c r="D1518" s="161">
        <v>8</v>
      </c>
      <c r="F1518" s="161">
        <v>10</v>
      </c>
      <c r="G1518" s="161">
        <v>8</v>
      </c>
      <c r="H1518" s="161">
        <v>10</v>
      </c>
      <c r="I1518" s="161">
        <v>10</v>
      </c>
      <c r="J1518" s="161">
        <v>10</v>
      </c>
      <c r="M1518" s="165">
        <f t="shared" si="67"/>
        <v>2</v>
      </c>
      <c r="N1518" s="164">
        <f t="shared" si="68"/>
        <v>3</v>
      </c>
      <c r="O1518" s="164">
        <f t="shared" si="69"/>
        <v>8</v>
      </c>
    </row>
    <row r="1519" spans="3:15">
      <c r="C1519" s="161">
        <v>2</v>
      </c>
      <c r="D1519" s="161">
        <v>8</v>
      </c>
      <c r="F1519" s="161">
        <v>10</v>
      </c>
      <c r="G1519" s="161">
        <v>8</v>
      </c>
      <c r="H1519" s="161">
        <v>7</v>
      </c>
      <c r="I1519" s="161">
        <v>4</v>
      </c>
      <c r="J1519" s="161">
        <v>7</v>
      </c>
      <c r="M1519" s="165">
        <f t="shared" si="67"/>
        <v>2</v>
      </c>
      <c r="N1519" s="164">
        <f t="shared" si="68"/>
        <v>3</v>
      </c>
      <c r="O1519" s="164">
        <f t="shared" si="69"/>
        <v>7</v>
      </c>
    </row>
    <row r="1520" spans="3:15">
      <c r="C1520" s="161">
        <v>2</v>
      </c>
      <c r="D1520" s="161">
        <v>8</v>
      </c>
      <c r="F1520" s="161">
        <v>10</v>
      </c>
      <c r="G1520" s="161">
        <v>8</v>
      </c>
      <c r="H1520" s="161">
        <v>7</v>
      </c>
      <c r="I1520" s="161">
        <v>4</v>
      </c>
      <c r="J1520" s="161">
        <v>10</v>
      </c>
      <c r="M1520" s="165">
        <f t="shared" si="67"/>
        <v>2</v>
      </c>
      <c r="N1520" s="164">
        <f t="shared" si="68"/>
        <v>3</v>
      </c>
      <c r="O1520" s="164">
        <f t="shared" si="69"/>
        <v>7</v>
      </c>
    </row>
    <row r="1521" spans="3:15">
      <c r="C1521" s="161">
        <v>2</v>
      </c>
      <c r="D1521" s="161">
        <v>8</v>
      </c>
      <c r="F1521" s="161">
        <v>10</v>
      </c>
      <c r="G1521" s="161">
        <v>8</v>
      </c>
      <c r="H1521" s="161">
        <v>7</v>
      </c>
      <c r="I1521" s="161">
        <v>6</v>
      </c>
      <c r="J1521" s="161">
        <v>7</v>
      </c>
      <c r="M1521" s="165">
        <f t="shared" si="67"/>
        <v>2</v>
      </c>
      <c r="N1521" s="164">
        <f t="shared" si="68"/>
        <v>3</v>
      </c>
      <c r="O1521" s="164">
        <f t="shared" si="69"/>
        <v>7</v>
      </c>
    </row>
    <row r="1522" spans="3:15">
      <c r="C1522" s="161">
        <v>2</v>
      </c>
      <c r="D1522" s="161">
        <v>8</v>
      </c>
      <c r="F1522" s="161">
        <v>10</v>
      </c>
      <c r="G1522" s="161">
        <v>8</v>
      </c>
      <c r="H1522" s="161">
        <v>7</v>
      </c>
      <c r="I1522" s="161">
        <v>6</v>
      </c>
      <c r="J1522" s="161">
        <v>10</v>
      </c>
      <c r="M1522" s="165">
        <f t="shared" si="67"/>
        <v>2</v>
      </c>
      <c r="N1522" s="164">
        <f t="shared" si="68"/>
        <v>3</v>
      </c>
      <c r="O1522" s="164">
        <f t="shared" si="69"/>
        <v>7</v>
      </c>
    </row>
    <row r="1523" spans="3:15">
      <c r="C1523" s="161">
        <v>2</v>
      </c>
      <c r="D1523" s="161">
        <v>8</v>
      </c>
      <c r="F1523" s="161">
        <v>10</v>
      </c>
      <c r="G1523" s="161">
        <v>8</v>
      </c>
      <c r="H1523" s="161">
        <v>7</v>
      </c>
      <c r="I1523" s="161">
        <v>8</v>
      </c>
      <c r="J1523" s="161">
        <v>7</v>
      </c>
      <c r="M1523" s="165">
        <f t="shared" si="67"/>
        <v>2</v>
      </c>
      <c r="N1523" s="164">
        <f t="shared" si="68"/>
        <v>3</v>
      </c>
      <c r="O1523" s="164">
        <f t="shared" si="69"/>
        <v>7</v>
      </c>
    </row>
    <row r="1524" spans="3:15">
      <c r="C1524" s="161">
        <v>2</v>
      </c>
      <c r="D1524" s="161">
        <v>8</v>
      </c>
      <c r="F1524" s="161">
        <v>10</v>
      </c>
      <c r="G1524" s="161">
        <v>8</v>
      </c>
      <c r="H1524" s="161">
        <v>7</v>
      </c>
      <c r="I1524" s="161">
        <v>8</v>
      </c>
      <c r="J1524" s="161">
        <v>10</v>
      </c>
      <c r="M1524" s="165">
        <f t="shared" si="67"/>
        <v>2</v>
      </c>
      <c r="N1524" s="164">
        <f t="shared" si="68"/>
        <v>3</v>
      </c>
      <c r="O1524" s="164">
        <f t="shared" si="69"/>
        <v>8</v>
      </c>
    </row>
    <row r="1525" spans="3:15">
      <c r="C1525" s="161">
        <v>2</v>
      </c>
      <c r="D1525" s="161">
        <v>8</v>
      </c>
      <c r="F1525" s="161">
        <v>10</v>
      </c>
      <c r="G1525" s="161">
        <v>8</v>
      </c>
      <c r="H1525" s="161">
        <v>7</v>
      </c>
      <c r="I1525" s="161">
        <v>10</v>
      </c>
      <c r="J1525" s="161">
        <v>7</v>
      </c>
      <c r="M1525" s="165">
        <f t="shared" si="67"/>
        <v>2</v>
      </c>
      <c r="N1525" s="164">
        <f t="shared" si="68"/>
        <v>3</v>
      </c>
      <c r="O1525" s="164">
        <f t="shared" si="69"/>
        <v>7</v>
      </c>
    </row>
    <row r="1526" spans="3:15">
      <c r="C1526" s="161">
        <v>2</v>
      </c>
      <c r="D1526" s="161">
        <v>8</v>
      </c>
      <c r="F1526" s="161">
        <v>10</v>
      </c>
      <c r="G1526" s="161">
        <v>8</v>
      </c>
      <c r="H1526" s="161">
        <v>7</v>
      </c>
      <c r="I1526" s="161">
        <v>10</v>
      </c>
      <c r="J1526" s="161">
        <v>10</v>
      </c>
      <c r="M1526" s="165">
        <f t="shared" si="67"/>
        <v>2</v>
      </c>
      <c r="N1526" s="164">
        <f t="shared" si="68"/>
        <v>3</v>
      </c>
      <c r="O1526" s="164">
        <f t="shared" si="69"/>
        <v>8</v>
      </c>
    </row>
    <row r="1527" spans="3:15">
      <c r="C1527" s="161">
        <v>2</v>
      </c>
      <c r="D1527" s="161">
        <v>8</v>
      </c>
      <c r="F1527" s="161">
        <v>10</v>
      </c>
      <c r="G1527" s="161">
        <v>8</v>
      </c>
      <c r="H1527" s="161">
        <v>10</v>
      </c>
      <c r="I1527" s="161">
        <v>4</v>
      </c>
      <c r="J1527" s="161">
        <v>7</v>
      </c>
      <c r="M1527" s="165">
        <f t="shared" si="67"/>
        <v>2</v>
      </c>
      <c r="N1527" s="164">
        <f t="shared" si="68"/>
        <v>3</v>
      </c>
      <c r="O1527" s="164">
        <f t="shared" si="69"/>
        <v>7</v>
      </c>
    </row>
    <row r="1528" spans="3:15">
      <c r="C1528" s="161">
        <v>2</v>
      </c>
      <c r="D1528" s="161">
        <v>8</v>
      </c>
      <c r="F1528" s="161">
        <v>10</v>
      </c>
      <c r="G1528" s="161">
        <v>8</v>
      </c>
      <c r="H1528" s="161">
        <v>10</v>
      </c>
      <c r="I1528" s="161">
        <v>4</v>
      </c>
      <c r="J1528" s="161">
        <v>10</v>
      </c>
      <c r="M1528" s="165">
        <f t="shared" si="67"/>
        <v>2</v>
      </c>
      <c r="N1528" s="164">
        <f t="shared" si="68"/>
        <v>3</v>
      </c>
      <c r="O1528" s="164">
        <f t="shared" si="69"/>
        <v>7</v>
      </c>
    </row>
    <row r="1529" spans="3:15">
      <c r="C1529" s="161">
        <v>2</v>
      </c>
      <c r="D1529" s="161">
        <v>8</v>
      </c>
      <c r="F1529" s="161">
        <v>10</v>
      </c>
      <c r="G1529" s="161">
        <v>8</v>
      </c>
      <c r="H1529" s="161">
        <v>10</v>
      </c>
      <c r="I1529" s="161">
        <v>6</v>
      </c>
      <c r="J1529" s="161">
        <v>7</v>
      </c>
      <c r="M1529" s="165">
        <f t="shared" si="67"/>
        <v>2</v>
      </c>
      <c r="N1529" s="164">
        <f t="shared" si="68"/>
        <v>3</v>
      </c>
      <c r="O1529" s="164">
        <f t="shared" si="69"/>
        <v>7</v>
      </c>
    </row>
    <row r="1530" spans="3:15">
      <c r="C1530" s="161">
        <v>2</v>
      </c>
      <c r="D1530" s="161">
        <v>8</v>
      </c>
      <c r="F1530" s="161">
        <v>10</v>
      </c>
      <c r="G1530" s="161">
        <v>8</v>
      </c>
      <c r="H1530" s="161">
        <v>10</v>
      </c>
      <c r="I1530" s="161">
        <v>6</v>
      </c>
      <c r="J1530" s="161">
        <v>10</v>
      </c>
      <c r="M1530" s="165">
        <f t="shared" si="67"/>
        <v>2</v>
      </c>
      <c r="N1530" s="164">
        <f t="shared" si="68"/>
        <v>3</v>
      </c>
      <c r="O1530" s="164">
        <f t="shared" si="69"/>
        <v>8</v>
      </c>
    </row>
    <row r="1531" spans="3:15">
      <c r="C1531" s="161">
        <v>2</v>
      </c>
      <c r="D1531" s="161">
        <v>8</v>
      </c>
      <c r="F1531" s="161">
        <v>10</v>
      </c>
      <c r="G1531" s="161">
        <v>8</v>
      </c>
      <c r="H1531" s="161">
        <v>10</v>
      </c>
      <c r="I1531" s="161">
        <v>8</v>
      </c>
      <c r="J1531" s="161">
        <v>7</v>
      </c>
      <c r="M1531" s="165">
        <f t="shared" si="67"/>
        <v>2</v>
      </c>
      <c r="N1531" s="164">
        <f t="shared" si="68"/>
        <v>3</v>
      </c>
      <c r="O1531" s="164">
        <f t="shared" si="69"/>
        <v>8</v>
      </c>
    </row>
    <row r="1532" spans="3:15">
      <c r="C1532" s="161">
        <v>2</v>
      </c>
      <c r="D1532" s="161">
        <v>8</v>
      </c>
      <c r="F1532" s="161">
        <v>10</v>
      </c>
      <c r="G1532" s="161">
        <v>8</v>
      </c>
      <c r="H1532" s="161">
        <v>10</v>
      </c>
      <c r="I1532" s="161">
        <v>8</v>
      </c>
      <c r="J1532" s="161">
        <v>10</v>
      </c>
      <c r="M1532" s="165">
        <f t="shared" si="67"/>
        <v>2</v>
      </c>
      <c r="N1532" s="164">
        <f t="shared" si="68"/>
        <v>3</v>
      </c>
      <c r="O1532" s="164">
        <f t="shared" si="69"/>
        <v>8</v>
      </c>
    </row>
    <row r="1533" spans="3:15">
      <c r="C1533" s="161">
        <v>2</v>
      </c>
      <c r="D1533" s="161">
        <v>8</v>
      </c>
      <c r="F1533" s="161">
        <v>10</v>
      </c>
      <c r="G1533" s="161">
        <v>8</v>
      </c>
      <c r="H1533" s="161">
        <v>10</v>
      </c>
      <c r="I1533" s="161">
        <v>10</v>
      </c>
      <c r="J1533" s="161">
        <v>7</v>
      </c>
      <c r="M1533" s="165">
        <f t="shared" si="67"/>
        <v>2</v>
      </c>
      <c r="N1533" s="164">
        <f t="shared" si="68"/>
        <v>3</v>
      </c>
      <c r="O1533" s="164">
        <f t="shared" si="69"/>
        <v>8</v>
      </c>
    </row>
    <row r="1534" spans="3:15">
      <c r="C1534" s="161">
        <v>2</v>
      </c>
      <c r="D1534" s="161">
        <v>10</v>
      </c>
      <c r="F1534" s="161">
        <v>10</v>
      </c>
      <c r="G1534" s="161">
        <v>10</v>
      </c>
      <c r="H1534" s="161">
        <v>10</v>
      </c>
      <c r="I1534" s="161">
        <v>10</v>
      </c>
      <c r="J1534" s="161">
        <v>10</v>
      </c>
      <c r="M1534" s="165">
        <f t="shared" si="67"/>
        <v>2</v>
      </c>
      <c r="N1534" s="164">
        <f t="shared" si="68"/>
        <v>3</v>
      </c>
      <c r="O1534" s="164">
        <f t="shared" si="69"/>
        <v>9</v>
      </c>
    </row>
    <row r="1535" spans="3:15">
      <c r="C1535" s="161">
        <v>2</v>
      </c>
      <c r="D1535" s="161">
        <v>10</v>
      </c>
      <c r="F1535" s="161">
        <v>5</v>
      </c>
      <c r="G1535" s="161">
        <v>10</v>
      </c>
      <c r="H1535" s="161">
        <v>5</v>
      </c>
      <c r="I1535" s="161">
        <v>4</v>
      </c>
      <c r="J1535" s="161">
        <v>7</v>
      </c>
      <c r="M1535" s="165">
        <f t="shared" si="67"/>
        <v>2</v>
      </c>
      <c r="N1535" s="164">
        <f t="shared" si="68"/>
        <v>3</v>
      </c>
      <c r="O1535" s="164">
        <f t="shared" si="69"/>
        <v>6</v>
      </c>
    </row>
    <row r="1536" spans="3:15">
      <c r="C1536" s="161">
        <v>2</v>
      </c>
      <c r="D1536" s="161">
        <v>10</v>
      </c>
      <c r="F1536" s="161">
        <v>5</v>
      </c>
      <c r="G1536" s="161">
        <v>10</v>
      </c>
      <c r="H1536" s="161">
        <v>5</v>
      </c>
      <c r="I1536" s="161">
        <v>4</v>
      </c>
      <c r="J1536" s="161">
        <v>10</v>
      </c>
      <c r="M1536" s="165">
        <f t="shared" si="67"/>
        <v>2</v>
      </c>
      <c r="N1536" s="164">
        <f t="shared" si="68"/>
        <v>3</v>
      </c>
      <c r="O1536" s="164">
        <f t="shared" si="69"/>
        <v>7</v>
      </c>
    </row>
    <row r="1537" spans="3:15">
      <c r="C1537" s="161">
        <v>2</v>
      </c>
      <c r="D1537" s="161">
        <v>10</v>
      </c>
      <c r="F1537" s="161">
        <v>5</v>
      </c>
      <c r="G1537" s="161">
        <v>10</v>
      </c>
      <c r="H1537" s="161">
        <v>5</v>
      </c>
      <c r="I1537" s="161">
        <v>6</v>
      </c>
      <c r="J1537" s="161">
        <v>7</v>
      </c>
      <c r="M1537" s="165">
        <f t="shared" si="67"/>
        <v>2</v>
      </c>
      <c r="N1537" s="164">
        <f t="shared" si="68"/>
        <v>3</v>
      </c>
      <c r="O1537" s="164">
        <f t="shared" si="69"/>
        <v>6</v>
      </c>
    </row>
    <row r="1538" spans="3:15">
      <c r="C1538" s="161">
        <v>2</v>
      </c>
      <c r="D1538" s="161">
        <v>10</v>
      </c>
      <c r="F1538" s="161">
        <v>5</v>
      </c>
      <c r="G1538" s="161">
        <v>10</v>
      </c>
      <c r="H1538" s="161">
        <v>5</v>
      </c>
      <c r="I1538" s="161">
        <v>6</v>
      </c>
      <c r="J1538" s="161">
        <v>10</v>
      </c>
      <c r="M1538" s="165">
        <f t="shared" si="67"/>
        <v>2</v>
      </c>
      <c r="N1538" s="164">
        <f t="shared" si="68"/>
        <v>3</v>
      </c>
      <c r="O1538" s="164">
        <f t="shared" si="69"/>
        <v>7</v>
      </c>
    </row>
    <row r="1539" spans="3:15">
      <c r="C1539" s="161">
        <v>2</v>
      </c>
      <c r="D1539" s="161">
        <v>10</v>
      </c>
      <c r="F1539" s="161">
        <v>5</v>
      </c>
      <c r="G1539" s="161">
        <v>10</v>
      </c>
      <c r="H1539" s="161">
        <v>5</v>
      </c>
      <c r="I1539" s="161">
        <v>8</v>
      </c>
      <c r="J1539" s="161">
        <v>7</v>
      </c>
      <c r="M1539" s="165">
        <f t="shared" si="67"/>
        <v>2</v>
      </c>
      <c r="N1539" s="164">
        <f t="shared" si="68"/>
        <v>3</v>
      </c>
      <c r="O1539" s="164">
        <f t="shared" si="69"/>
        <v>7</v>
      </c>
    </row>
    <row r="1540" spans="3:15">
      <c r="C1540" s="161">
        <v>2</v>
      </c>
      <c r="D1540" s="161">
        <v>10</v>
      </c>
      <c r="F1540" s="161">
        <v>5</v>
      </c>
      <c r="G1540" s="161">
        <v>10</v>
      </c>
      <c r="H1540" s="161">
        <v>5</v>
      </c>
      <c r="I1540" s="161">
        <v>8</v>
      </c>
      <c r="J1540" s="161">
        <v>10</v>
      </c>
      <c r="M1540" s="165">
        <f t="shared" si="67"/>
        <v>2</v>
      </c>
      <c r="N1540" s="164">
        <f t="shared" si="68"/>
        <v>3</v>
      </c>
      <c r="O1540" s="164">
        <f t="shared" si="69"/>
        <v>7</v>
      </c>
    </row>
    <row r="1541" spans="3:15">
      <c r="C1541" s="161">
        <v>2</v>
      </c>
      <c r="D1541" s="161">
        <v>10</v>
      </c>
      <c r="F1541" s="161">
        <v>5</v>
      </c>
      <c r="G1541" s="161">
        <v>10</v>
      </c>
      <c r="H1541" s="161">
        <v>5</v>
      </c>
      <c r="I1541" s="161">
        <v>10</v>
      </c>
      <c r="J1541" s="161">
        <v>7</v>
      </c>
      <c r="M1541" s="165">
        <f t="shared" si="67"/>
        <v>2</v>
      </c>
      <c r="N1541" s="164">
        <f t="shared" si="68"/>
        <v>3</v>
      </c>
      <c r="O1541" s="164">
        <f t="shared" si="69"/>
        <v>7</v>
      </c>
    </row>
    <row r="1542" spans="3:15">
      <c r="C1542" s="161">
        <v>2</v>
      </c>
      <c r="D1542" s="161">
        <v>10</v>
      </c>
      <c r="F1542" s="161">
        <v>5</v>
      </c>
      <c r="G1542" s="161">
        <v>10</v>
      </c>
      <c r="H1542" s="161">
        <v>5</v>
      </c>
      <c r="I1542" s="161">
        <v>10</v>
      </c>
      <c r="J1542" s="161">
        <v>10</v>
      </c>
      <c r="M1542" s="165">
        <f t="shared" si="67"/>
        <v>2</v>
      </c>
      <c r="N1542" s="164">
        <f t="shared" si="68"/>
        <v>3</v>
      </c>
      <c r="O1542" s="164">
        <f t="shared" si="69"/>
        <v>7</v>
      </c>
    </row>
    <row r="1543" spans="3:15">
      <c r="C1543" s="161">
        <v>2</v>
      </c>
      <c r="D1543" s="161">
        <v>10</v>
      </c>
      <c r="F1543" s="161">
        <v>7</v>
      </c>
      <c r="G1543" s="161">
        <v>10</v>
      </c>
      <c r="H1543" s="161">
        <v>10</v>
      </c>
      <c r="I1543" s="161">
        <v>4</v>
      </c>
      <c r="J1543" s="161">
        <v>7</v>
      </c>
      <c r="M1543" s="165">
        <f t="shared" si="67"/>
        <v>2</v>
      </c>
      <c r="N1543" s="164">
        <f t="shared" si="68"/>
        <v>3</v>
      </c>
      <c r="O1543" s="164">
        <f t="shared" si="69"/>
        <v>7</v>
      </c>
    </row>
    <row r="1544" spans="3:15">
      <c r="C1544" s="161">
        <v>2</v>
      </c>
      <c r="D1544" s="161">
        <v>10</v>
      </c>
      <c r="F1544" s="161">
        <v>7</v>
      </c>
      <c r="G1544" s="161">
        <v>10</v>
      </c>
      <c r="H1544" s="161">
        <v>10</v>
      </c>
      <c r="I1544" s="161">
        <v>4</v>
      </c>
      <c r="J1544" s="161">
        <v>10</v>
      </c>
      <c r="M1544" s="165">
        <f t="shared" si="67"/>
        <v>2</v>
      </c>
      <c r="N1544" s="164">
        <f t="shared" si="68"/>
        <v>3</v>
      </c>
      <c r="O1544" s="164">
        <f t="shared" si="69"/>
        <v>8</v>
      </c>
    </row>
    <row r="1545" spans="3:15">
      <c r="C1545" s="161">
        <v>2</v>
      </c>
      <c r="D1545" s="161">
        <v>10</v>
      </c>
      <c r="F1545" s="161">
        <v>7</v>
      </c>
      <c r="G1545" s="161">
        <v>10</v>
      </c>
      <c r="H1545" s="161">
        <v>10</v>
      </c>
      <c r="I1545" s="161">
        <v>6</v>
      </c>
      <c r="J1545" s="161">
        <v>7</v>
      </c>
      <c r="M1545" s="165">
        <f t="shared" si="67"/>
        <v>2</v>
      </c>
      <c r="N1545" s="164">
        <f t="shared" si="68"/>
        <v>3</v>
      </c>
      <c r="O1545" s="164">
        <f t="shared" si="69"/>
        <v>7</v>
      </c>
    </row>
    <row r="1546" spans="3:15">
      <c r="C1546" s="161">
        <v>2</v>
      </c>
      <c r="D1546" s="161">
        <v>10</v>
      </c>
      <c r="F1546" s="161">
        <v>7</v>
      </c>
      <c r="G1546" s="161">
        <v>10</v>
      </c>
      <c r="H1546" s="161">
        <v>10</v>
      </c>
      <c r="I1546" s="161">
        <v>6</v>
      </c>
      <c r="J1546" s="161">
        <v>10</v>
      </c>
      <c r="M1546" s="165">
        <f t="shared" si="67"/>
        <v>2</v>
      </c>
      <c r="N1546" s="164">
        <f t="shared" si="68"/>
        <v>3</v>
      </c>
      <c r="O1546" s="164">
        <f t="shared" si="69"/>
        <v>8</v>
      </c>
    </row>
    <row r="1547" spans="3:15">
      <c r="C1547" s="161">
        <v>2</v>
      </c>
      <c r="D1547" s="161">
        <v>10</v>
      </c>
      <c r="F1547" s="161">
        <v>7</v>
      </c>
      <c r="G1547" s="161">
        <v>10</v>
      </c>
      <c r="H1547" s="161">
        <v>10</v>
      </c>
      <c r="I1547" s="161">
        <v>8</v>
      </c>
      <c r="J1547" s="161">
        <v>7</v>
      </c>
      <c r="M1547" s="165">
        <f t="shared" si="67"/>
        <v>2</v>
      </c>
      <c r="N1547" s="164">
        <f t="shared" si="68"/>
        <v>3</v>
      </c>
      <c r="O1547" s="164">
        <f t="shared" si="69"/>
        <v>8</v>
      </c>
    </row>
    <row r="1548" spans="3:15">
      <c r="C1548" s="161">
        <v>2</v>
      </c>
      <c r="D1548" s="161">
        <v>10</v>
      </c>
      <c r="F1548" s="161">
        <v>7</v>
      </c>
      <c r="G1548" s="161">
        <v>10</v>
      </c>
      <c r="H1548" s="161">
        <v>10</v>
      </c>
      <c r="I1548" s="161">
        <v>8</v>
      </c>
      <c r="J1548" s="161">
        <v>10</v>
      </c>
      <c r="M1548" s="165">
        <f t="shared" si="67"/>
        <v>2</v>
      </c>
      <c r="N1548" s="164">
        <f t="shared" si="68"/>
        <v>3</v>
      </c>
      <c r="O1548" s="164">
        <f t="shared" si="69"/>
        <v>8</v>
      </c>
    </row>
    <row r="1549" spans="3:15">
      <c r="C1549" s="161">
        <v>2</v>
      </c>
      <c r="D1549" s="161">
        <v>10</v>
      </c>
      <c r="F1549" s="161">
        <v>7</v>
      </c>
      <c r="G1549" s="161">
        <v>10</v>
      </c>
      <c r="H1549" s="161">
        <v>10</v>
      </c>
      <c r="I1549" s="161">
        <v>10</v>
      </c>
      <c r="J1549" s="161">
        <v>7</v>
      </c>
      <c r="M1549" s="165">
        <f t="shared" si="67"/>
        <v>2</v>
      </c>
      <c r="N1549" s="164">
        <f t="shared" si="68"/>
        <v>3</v>
      </c>
      <c r="O1549" s="164">
        <f t="shared" si="69"/>
        <v>8</v>
      </c>
    </row>
    <row r="1550" spans="3:15">
      <c r="C1550" s="161">
        <v>2</v>
      </c>
      <c r="D1550" s="161">
        <v>10</v>
      </c>
      <c r="F1550" s="161">
        <v>7</v>
      </c>
      <c r="G1550" s="161">
        <v>10</v>
      </c>
      <c r="H1550" s="161">
        <v>10</v>
      </c>
      <c r="I1550" s="161">
        <v>10</v>
      </c>
      <c r="J1550" s="161">
        <v>10</v>
      </c>
      <c r="M1550" s="165">
        <f t="shared" si="67"/>
        <v>2</v>
      </c>
      <c r="N1550" s="164">
        <f t="shared" si="68"/>
        <v>3</v>
      </c>
      <c r="O1550" s="164">
        <f t="shared" si="69"/>
        <v>8</v>
      </c>
    </row>
    <row r="1551" spans="3:15">
      <c r="C1551" s="161">
        <v>2</v>
      </c>
      <c r="D1551" s="161">
        <v>10</v>
      </c>
      <c r="F1551" s="161">
        <v>5</v>
      </c>
      <c r="G1551" s="161">
        <v>10</v>
      </c>
      <c r="H1551" s="161">
        <v>5</v>
      </c>
      <c r="I1551" s="161">
        <v>4</v>
      </c>
      <c r="J1551" s="161">
        <v>7</v>
      </c>
      <c r="M1551" s="165">
        <f t="shared" si="67"/>
        <v>2</v>
      </c>
      <c r="N1551" s="164">
        <f t="shared" si="68"/>
        <v>3</v>
      </c>
      <c r="O1551" s="164">
        <f t="shared" si="69"/>
        <v>6</v>
      </c>
    </row>
    <row r="1552" spans="3:15">
      <c r="C1552" s="161">
        <v>2</v>
      </c>
      <c r="D1552" s="161">
        <v>10</v>
      </c>
      <c r="F1552" s="161">
        <v>5</v>
      </c>
      <c r="G1552" s="161">
        <v>10</v>
      </c>
      <c r="H1552" s="161">
        <v>5</v>
      </c>
      <c r="I1552" s="161">
        <v>4</v>
      </c>
      <c r="J1552" s="161">
        <v>10</v>
      </c>
      <c r="M1552" s="165">
        <f t="shared" si="67"/>
        <v>2</v>
      </c>
      <c r="N1552" s="164">
        <f t="shared" si="68"/>
        <v>3</v>
      </c>
      <c r="O1552" s="164">
        <f t="shared" si="69"/>
        <v>7</v>
      </c>
    </row>
    <row r="1553" spans="3:15">
      <c r="C1553" s="161">
        <v>2</v>
      </c>
      <c r="D1553" s="161">
        <v>10</v>
      </c>
      <c r="F1553" s="161">
        <v>5</v>
      </c>
      <c r="G1553" s="161">
        <v>10</v>
      </c>
      <c r="H1553" s="161">
        <v>5</v>
      </c>
      <c r="I1553" s="161">
        <v>6</v>
      </c>
      <c r="J1553" s="161">
        <v>7</v>
      </c>
      <c r="M1553" s="165">
        <f t="shared" si="67"/>
        <v>2</v>
      </c>
      <c r="N1553" s="164">
        <f t="shared" si="68"/>
        <v>3</v>
      </c>
      <c r="O1553" s="164">
        <f t="shared" si="69"/>
        <v>6</v>
      </c>
    </row>
    <row r="1554" spans="3:15">
      <c r="C1554" s="161">
        <v>2</v>
      </c>
      <c r="D1554" s="161">
        <v>10</v>
      </c>
      <c r="F1554" s="161">
        <v>5</v>
      </c>
      <c r="G1554" s="161">
        <v>10</v>
      </c>
      <c r="H1554" s="161">
        <v>5</v>
      </c>
      <c r="I1554" s="161">
        <v>6</v>
      </c>
      <c r="J1554" s="161">
        <v>10</v>
      </c>
      <c r="M1554" s="165">
        <f t="shared" si="67"/>
        <v>2</v>
      </c>
      <c r="N1554" s="164">
        <f t="shared" si="68"/>
        <v>3</v>
      </c>
      <c r="O1554" s="164">
        <f t="shared" si="69"/>
        <v>7</v>
      </c>
    </row>
    <row r="1555" spans="3:15">
      <c r="C1555" s="161">
        <v>2</v>
      </c>
      <c r="D1555" s="161">
        <v>10</v>
      </c>
      <c r="F1555" s="161">
        <v>5</v>
      </c>
      <c r="G1555" s="161">
        <v>10</v>
      </c>
      <c r="H1555" s="161">
        <v>5</v>
      </c>
      <c r="I1555" s="161">
        <v>8</v>
      </c>
      <c r="J1555" s="161">
        <v>7</v>
      </c>
      <c r="M1555" s="165">
        <f t="shared" si="67"/>
        <v>2</v>
      </c>
      <c r="N1555" s="164">
        <f t="shared" si="68"/>
        <v>3</v>
      </c>
      <c r="O1555" s="164">
        <f t="shared" si="69"/>
        <v>7</v>
      </c>
    </row>
    <row r="1556" spans="3:15">
      <c r="C1556" s="161">
        <v>2</v>
      </c>
      <c r="D1556" s="161">
        <v>10</v>
      </c>
      <c r="F1556" s="161">
        <v>5</v>
      </c>
      <c r="G1556" s="161">
        <v>10</v>
      </c>
      <c r="H1556" s="161">
        <v>5</v>
      </c>
      <c r="I1556" s="161">
        <v>8</v>
      </c>
      <c r="J1556" s="161">
        <v>10</v>
      </c>
      <c r="M1556" s="165">
        <f t="shared" si="67"/>
        <v>2</v>
      </c>
      <c r="N1556" s="164">
        <f t="shared" si="68"/>
        <v>3</v>
      </c>
      <c r="O1556" s="164">
        <f t="shared" si="69"/>
        <v>7</v>
      </c>
    </row>
    <row r="1557" spans="3:15">
      <c r="C1557" s="161">
        <v>2</v>
      </c>
      <c r="D1557" s="161">
        <v>10</v>
      </c>
      <c r="F1557" s="161">
        <v>5</v>
      </c>
      <c r="G1557" s="161">
        <v>10</v>
      </c>
      <c r="H1557" s="161">
        <v>5</v>
      </c>
      <c r="I1557" s="161">
        <v>10</v>
      </c>
      <c r="J1557" s="161">
        <v>7</v>
      </c>
      <c r="M1557" s="165">
        <f t="shared" si="67"/>
        <v>2</v>
      </c>
      <c r="N1557" s="164">
        <f t="shared" si="68"/>
        <v>3</v>
      </c>
      <c r="O1557" s="164">
        <f t="shared" si="69"/>
        <v>7</v>
      </c>
    </row>
    <row r="1558" spans="3:15">
      <c r="C1558" s="161">
        <v>2</v>
      </c>
      <c r="D1558" s="161">
        <v>10</v>
      </c>
      <c r="F1558" s="161">
        <v>5</v>
      </c>
      <c r="G1558" s="161">
        <v>10</v>
      </c>
      <c r="H1558" s="161">
        <v>5</v>
      </c>
      <c r="I1558" s="161">
        <v>10</v>
      </c>
      <c r="J1558" s="161">
        <v>10</v>
      </c>
      <c r="M1558" s="165">
        <f t="shared" si="67"/>
        <v>2</v>
      </c>
      <c r="N1558" s="164">
        <f t="shared" si="68"/>
        <v>3</v>
      </c>
      <c r="O1558" s="164">
        <f t="shared" si="69"/>
        <v>7</v>
      </c>
    </row>
    <row r="1559" spans="3:15">
      <c r="C1559" s="161">
        <v>2</v>
      </c>
      <c r="D1559" s="161">
        <v>10</v>
      </c>
      <c r="F1559" s="161">
        <v>7</v>
      </c>
      <c r="G1559" s="161">
        <v>10</v>
      </c>
      <c r="H1559" s="161">
        <v>10</v>
      </c>
      <c r="I1559" s="161">
        <v>4</v>
      </c>
      <c r="J1559" s="161">
        <v>7</v>
      </c>
      <c r="M1559" s="165">
        <f t="shared" si="67"/>
        <v>2</v>
      </c>
      <c r="N1559" s="164">
        <f t="shared" si="68"/>
        <v>3</v>
      </c>
      <c r="O1559" s="164">
        <f t="shared" si="69"/>
        <v>7</v>
      </c>
    </row>
    <row r="1560" spans="3:15">
      <c r="C1560" s="161">
        <v>2</v>
      </c>
      <c r="D1560" s="161">
        <v>10</v>
      </c>
      <c r="F1560" s="161">
        <v>7</v>
      </c>
      <c r="G1560" s="161">
        <v>10</v>
      </c>
      <c r="H1560" s="161">
        <v>10</v>
      </c>
      <c r="I1560" s="161">
        <v>4</v>
      </c>
      <c r="J1560" s="161">
        <v>10</v>
      </c>
      <c r="M1560" s="165">
        <f t="shared" si="67"/>
        <v>2</v>
      </c>
      <c r="N1560" s="164">
        <f t="shared" si="68"/>
        <v>3</v>
      </c>
      <c r="O1560" s="164">
        <f t="shared" si="69"/>
        <v>8</v>
      </c>
    </row>
    <row r="1561" spans="3:15">
      <c r="C1561" s="161">
        <v>2</v>
      </c>
      <c r="D1561" s="161">
        <v>10</v>
      </c>
      <c r="F1561" s="161">
        <v>7</v>
      </c>
      <c r="G1561" s="161">
        <v>10</v>
      </c>
      <c r="H1561" s="161">
        <v>10</v>
      </c>
      <c r="I1561" s="161">
        <v>6</v>
      </c>
      <c r="J1561" s="161">
        <v>7</v>
      </c>
      <c r="M1561" s="165">
        <f t="shared" si="67"/>
        <v>2</v>
      </c>
      <c r="N1561" s="164">
        <f t="shared" si="68"/>
        <v>3</v>
      </c>
      <c r="O1561" s="164">
        <f t="shared" si="69"/>
        <v>7</v>
      </c>
    </row>
    <row r="1562" spans="3:15">
      <c r="C1562" s="161">
        <v>2</v>
      </c>
      <c r="D1562" s="161">
        <v>10</v>
      </c>
      <c r="F1562" s="161">
        <v>7</v>
      </c>
      <c r="G1562" s="161">
        <v>10</v>
      </c>
      <c r="H1562" s="161">
        <v>10</v>
      </c>
      <c r="I1562" s="161">
        <v>6</v>
      </c>
      <c r="J1562" s="161">
        <v>10</v>
      </c>
      <c r="M1562" s="165">
        <f t="shared" si="67"/>
        <v>2</v>
      </c>
      <c r="N1562" s="164">
        <f t="shared" si="68"/>
        <v>3</v>
      </c>
      <c r="O1562" s="164">
        <f t="shared" si="69"/>
        <v>8</v>
      </c>
    </row>
    <row r="1563" spans="3:15">
      <c r="C1563" s="161">
        <v>2</v>
      </c>
      <c r="D1563" s="161">
        <v>10</v>
      </c>
      <c r="F1563" s="161">
        <v>7</v>
      </c>
      <c r="G1563" s="161">
        <v>10</v>
      </c>
      <c r="H1563" s="161">
        <v>10</v>
      </c>
      <c r="I1563" s="161">
        <v>8</v>
      </c>
      <c r="J1563" s="161">
        <v>7</v>
      </c>
      <c r="M1563" s="165">
        <f t="shared" si="67"/>
        <v>2</v>
      </c>
      <c r="N1563" s="164">
        <f t="shared" si="68"/>
        <v>3</v>
      </c>
      <c r="O1563" s="164">
        <f t="shared" si="69"/>
        <v>8</v>
      </c>
    </row>
    <row r="1564" spans="3:15">
      <c r="C1564" s="161">
        <v>2</v>
      </c>
      <c r="D1564" s="161">
        <v>10</v>
      </c>
      <c r="F1564" s="161">
        <v>7</v>
      </c>
      <c r="G1564" s="161">
        <v>10</v>
      </c>
      <c r="H1564" s="161">
        <v>10</v>
      </c>
      <c r="I1564" s="161">
        <v>8</v>
      </c>
      <c r="J1564" s="161">
        <v>10</v>
      </c>
      <c r="M1564" s="165">
        <f t="shared" si="67"/>
        <v>2</v>
      </c>
      <c r="N1564" s="164">
        <f t="shared" si="68"/>
        <v>3</v>
      </c>
      <c r="O1564" s="164">
        <f t="shared" si="69"/>
        <v>8</v>
      </c>
    </row>
    <row r="1565" spans="3:15">
      <c r="C1565" s="161">
        <v>2</v>
      </c>
      <c r="D1565" s="161">
        <v>10</v>
      </c>
      <c r="F1565" s="161">
        <v>7</v>
      </c>
      <c r="G1565" s="161">
        <v>10</v>
      </c>
      <c r="H1565" s="161">
        <v>10</v>
      </c>
      <c r="I1565" s="161">
        <v>10</v>
      </c>
      <c r="J1565" s="161">
        <v>7</v>
      </c>
      <c r="M1565" s="165">
        <f t="shared" si="67"/>
        <v>2</v>
      </c>
      <c r="N1565" s="164">
        <f t="shared" si="68"/>
        <v>3</v>
      </c>
      <c r="O1565" s="164">
        <f t="shared" si="69"/>
        <v>8</v>
      </c>
    </row>
    <row r="1566" spans="3:15">
      <c r="C1566" s="161">
        <v>2</v>
      </c>
      <c r="D1566" s="161">
        <v>10</v>
      </c>
      <c r="F1566" s="161">
        <v>7</v>
      </c>
      <c r="G1566" s="161">
        <v>10</v>
      </c>
      <c r="H1566" s="161">
        <v>10</v>
      </c>
      <c r="I1566" s="161">
        <v>10</v>
      </c>
      <c r="J1566" s="161">
        <v>10</v>
      </c>
      <c r="M1566" s="165">
        <f t="shared" si="67"/>
        <v>2</v>
      </c>
      <c r="N1566" s="164">
        <f t="shared" si="68"/>
        <v>3</v>
      </c>
      <c r="O1566" s="164">
        <f t="shared" si="69"/>
        <v>8</v>
      </c>
    </row>
    <row r="1567" spans="3:15">
      <c r="C1567" s="161">
        <v>2</v>
      </c>
      <c r="D1567" s="161">
        <v>10</v>
      </c>
      <c r="F1567" s="161">
        <v>5</v>
      </c>
      <c r="G1567" s="161">
        <v>10</v>
      </c>
      <c r="H1567" s="161">
        <v>5</v>
      </c>
      <c r="I1567" s="161">
        <v>4</v>
      </c>
      <c r="J1567" s="161">
        <v>7</v>
      </c>
      <c r="M1567" s="165">
        <f t="shared" ref="M1567:M1630" si="70">MIN(C1567:L1567)</f>
        <v>2</v>
      </c>
      <c r="N1567" s="164">
        <f t="shared" si="68"/>
        <v>3</v>
      </c>
      <c r="O1567" s="164">
        <f t="shared" si="69"/>
        <v>6</v>
      </c>
    </row>
    <row r="1568" spans="3:15">
      <c r="C1568" s="161">
        <v>2</v>
      </c>
      <c r="D1568" s="161">
        <v>10</v>
      </c>
      <c r="F1568" s="161">
        <v>5</v>
      </c>
      <c r="G1568" s="161">
        <v>10</v>
      </c>
      <c r="H1568" s="161">
        <v>5</v>
      </c>
      <c r="I1568" s="161">
        <v>4</v>
      </c>
      <c r="J1568" s="161">
        <v>10</v>
      </c>
      <c r="M1568" s="165">
        <f t="shared" si="70"/>
        <v>2</v>
      </c>
      <c r="N1568" s="164">
        <f t="shared" ref="N1568:N1631" si="71">IF(SMALL(C1568:J1568,2)&gt;M1568,M1568+1,M1568)</f>
        <v>3</v>
      </c>
      <c r="O1568" s="164">
        <f t="shared" ref="O1568:O1631" si="72">ROUND(AVERAGE(C1568:J1568),0)</f>
        <v>7</v>
      </c>
    </row>
    <row r="1569" spans="3:15">
      <c r="C1569" s="161">
        <v>2</v>
      </c>
      <c r="D1569" s="161">
        <v>10</v>
      </c>
      <c r="F1569" s="161">
        <v>5</v>
      </c>
      <c r="G1569" s="161">
        <v>10</v>
      </c>
      <c r="H1569" s="161">
        <v>5</v>
      </c>
      <c r="I1569" s="161">
        <v>6</v>
      </c>
      <c r="J1569" s="161">
        <v>7</v>
      </c>
      <c r="M1569" s="165">
        <f t="shared" si="70"/>
        <v>2</v>
      </c>
      <c r="N1569" s="164">
        <f t="shared" si="71"/>
        <v>3</v>
      </c>
      <c r="O1569" s="164">
        <f t="shared" si="72"/>
        <v>6</v>
      </c>
    </row>
    <row r="1570" spans="3:15">
      <c r="C1570" s="161">
        <v>2</v>
      </c>
      <c r="D1570" s="161">
        <v>10</v>
      </c>
      <c r="F1570" s="161">
        <v>5</v>
      </c>
      <c r="G1570" s="161">
        <v>10</v>
      </c>
      <c r="H1570" s="161">
        <v>5</v>
      </c>
      <c r="I1570" s="161">
        <v>6</v>
      </c>
      <c r="J1570" s="161">
        <v>10</v>
      </c>
      <c r="M1570" s="165">
        <f t="shared" si="70"/>
        <v>2</v>
      </c>
      <c r="N1570" s="164">
        <f t="shared" si="71"/>
        <v>3</v>
      </c>
      <c r="O1570" s="164">
        <f t="shared" si="72"/>
        <v>7</v>
      </c>
    </row>
    <row r="1571" spans="3:15">
      <c r="C1571" s="161">
        <v>2</v>
      </c>
      <c r="D1571" s="161">
        <v>10</v>
      </c>
      <c r="F1571" s="161">
        <v>5</v>
      </c>
      <c r="G1571" s="161">
        <v>10</v>
      </c>
      <c r="H1571" s="161">
        <v>5</v>
      </c>
      <c r="I1571" s="161">
        <v>8</v>
      </c>
      <c r="J1571" s="161">
        <v>7</v>
      </c>
      <c r="M1571" s="165">
        <f t="shared" si="70"/>
        <v>2</v>
      </c>
      <c r="N1571" s="164">
        <f t="shared" si="71"/>
        <v>3</v>
      </c>
      <c r="O1571" s="164">
        <f t="shared" si="72"/>
        <v>7</v>
      </c>
    </row>
    <row r="1572" spans="3:15">
      <c r="C1572" s="161">
        <v>2</v>
      </c>
      <c r="D1572" s="161">
        <v>10</v>
      </c>
      <c r="F1572" s="161">
        <v>5</v>
      </c>
      <c r="G1572" s="161">
        <v>10</v>
      </c>
      <c r="H1572" s="161">
        <v>5</v>
      </c>
      <c r="I1572" s="161">
        <v>8</v>
      </c>
      <c r="J1572" s="161">
        <v>10</v>
      </c>
      <c r="M1572" s="165">
        <f t="shared" si="70"/>
        <v>2</v>
      </c>
      <c r="N1572" s="164">
        <f t="shared" si="71"/>
        <v>3</v>
      </c>
      <c r="O1572" s="164">
        <f t="shared" si="72"/>
        <v>7</v>
      </c>
    </row>
    <row r="1573" spans="3:15">
      <c r="C1573" s="161">
        <v>2</v>
      </c>
      <c r="D1573" s="161">
        <v>10</v>
      </c>
      <c r="F1573" s="161">
        <v>5</v>
      </c>
      <c r="G1573" s="161">
        <v>10</v>
      </c>
      <c r="H1573" s="161">
        <v>5</v>
      </c>
      <c r="I1573" s="161">
        <v>10</v>
      </c>
      <c r="J1573" s="161">
        <v>7</v>
      </c>
      <c r="M1573" s="165">
        <f t="shared" si="70"/>
        <v>2</v>
      </c>
      <c r="N1573" s="164">
        <f t="shared" si="71"/>
        <v>3</v>
      </c>
      <c r="O1573" s="164">
        <f t="shared" si="72"/>
        <v>7</v>
      </c>
    </row>
    <row r="1574" spans="3:15">
      <c r="C1574" s="161">
        <v>2</v>
      </c>
      <c r="D1574" s="161">
        <v>10</v>
      </c>
      <c r="F1574" s="161">
        <v>5</v>
      </c>
      <c r="G1574" s="161">
        <v>10</v>
      </c>
      <c r="H1574" s="161">
        <v>5</v>
      </c>
      <c r="I1574" s="161">
        <v>10</v>
      </c>
      <c r="J1574" s="161">
        <v>10</v>
      </c>
      <c r="M1574" s="165">
        <f t="shared" si="70"/>
        <v>2</v>
      </c>
      <c r="N1574" s="164">
        <f t="shared" si="71"/>
        <v>3</v>
      </c>
      <c r="O1574" s="164">
        <f t="shared" si="72"/>
        <v>7</v>
      </c>
    </row>
    <row r="1575" spans="3:15">
      <c r="C1575" s="161">
        <v>2</v>
      </c>
      <c r="D1575" s="161">
        <v>10</v>
      </c>
      <c r="F1575" s="161">
        <v>7</v>
      </c>
      <c r="G1575" s="161">
        <v>10</v>
      </c>
      <c r="H1575" s="161">
        <v>10</v>
      </c>
      <c r="I1575" s="161">
        <v>4</v>
      </c>
      <c r="J1575" s="161">
        <v>7</v>
      </c>
      <c r="M1575" s="165">
        <f t="shared" si="70"/>
        <v>2</v>
      </c>
      <c r="N1575" s="164">
        <f t="shared" si="71"/>
        <v>3</v>
      </c>
      <c r="O1575" s="164">
        <f t="shared" si="72"/>
        <v>7</v>
      </c>
    </row>
    <row r="1576" spans="3:15">
      <c r="C1576" s="161">
        <v>2</v>
      </c>
      <c r="D1576" s="161">
        <v>10</v>
      </c>
      <c r="F1576" s="161">
        <v>7</v>
      </c>
      <c r="G1576" s="161">
        <v>10</v>
      </c>
      <c r="H1576" s="161">
        <v>10</v>
      </c>
      <c r="I1576" s="161">
        <v>4</v>
      </c>
      <c r="J1576" s="161">
        <v>10</v>
      </c>
      <c r="M1576" s="165">
        <f t="shared" si="70"/>
        <v>2</v>
      </c>
      <c r="N1576" s="164">
        <f t="shared" si="71"/>
        <v>3</v>
      </c>
      <c r="O1576" s="164">
        <f t="shared" si="72"/>
        <v>8</v>
      </c>
    </row>
    <row r="1577" spans="3:15">
      <c r="C1577" s="161">
        <v>2</v>
      </c>
      <c r="D1577" s="161">
        <v>10</v>
      </c>
      <c r="F1577" s="161">
        <v>7</v>
      </c>
      <c r="G1577" s="161">
        <v>10</v>
      </c>
      <c r="H1577" s="161">
        <v>10</v>
      </c>
      <c r="I1577" s="161">
        <v>6</v>
      </c>
      <c r="J1577" s="161">
        <v>7</v>
      </c>
      <c r="M1577" s="165">
        <f t="shared" si="70"/>
        <v>2</v>
      </c>
      <c r="N1577" s="164">
        <f t="shared" si="71"/>
        <v>3</v>
      </c>
      <c r="O1577" s="164">
        <f t="shared" si="72"/>
        <v>7</v>
      </c>
    </row>
    <row r="1578" spans="3:15">
      <c r="C1578" s="161">
        <v>2</v>
      </c>
      <c r="D1578" s="161">
        <v>10</v>
      </c>
      <c r="F1578" s="161">
        <v>7</v>
      </c>
      <c r="G1578" s="161">
        <v>10</v>
      </c>
      <c r="H1578" s="161">
        <v>10</v>
      </c>
      <c r="I1578" s="161">
        <v>6</v>
      </c>
      <c r="J1578" s="161">
        <v>10</v>
      </c>
      <c r="M1578" s="165">
        <f t="shared" si="70"/>
        <v>2</v>
      </c>
      <c r="N1578" s="164">
        <f t="shared" si="71"/>
        <v>3</v>
      </c>
      <c r="O1578" s="164">
        <f t="shared" si="72"/>
        <v>8</v>
      </c>
    </row>
    <row r="1579" spans="3:15">
      <c r="C1579" s="161">
        <v>2</v>
      </c>
      <c r="D1579" s="161">
        <v>10</v>
      </c>
      <c r="F1579" s="161">
        <v>7</v>
      </c>
      <c r="G1579" s="161">
        <v>10</v>
      </c>
      <c r="H1579" s="161">
        <v>10</v>
      </c>
      <c r="I1579" s="161">
        <v>8</v>
      </c>
      <c r="J1579" s="161">
        <v>7</v>
      </c>
      <c r="M1579" s="165">
        <f t="shared" si="70"/>
        <v>2</v>
      </c>
      <c r="N1579" s="164">
        <f t="shared" si="71"/>
        <v>3</v>
      </c>
      <c r="O1579" s="164">
        <f t="shared" si="72"/>
        <v>8</v>
      </c>
    </row>
    <row r="1580" spans="3:15">
      <c r="C1580" s="161">
        <v>2</v>
      </c>
      <c r="D1580" s="161">
        <v>10</v>
      </c>
      <c r="F1580" s="161">
        <v>7</v>
      </c>
      <c r="G1580" s="161">
        <v>10</v>
      </c>
      <c r="H1580" s="161">
        <v>10</v>
      </c>
      <c r="I1580" s="161">
        <v>8</v>
      </c>
      <c r="J1580" s="161">
        <v>10</v>
      </c>
      <c r="M1580" s="165">
        <f t="shared" si="70"/>
        <v>2</v>
      </c>
      <c r="N1580" s="164">
        <f t="shared" si="71"/>
        <v>3</v>
      </c>
      <c r="O1580" s="164">
        <f t="shared" si="72"/>
        <v>8</v>
      </c>
    </row>
    <row r="1581" spans="3:15">
      <c r="C1581" s="161">
        <v>2</v>
      </c>
      <c r="D1581" s="161">
        <v>10</v>
      </c>
      <c r="F1581" s="161">
        <v>7</v>
      </c>
      <c r="G1581" s="161">
        <v>10</v>
      </c>
      <c r="H1581" s="161">
        <v>10</v>
      </c>
      <c r="I1581" s="161">
        <v>10</v>
      </c>
      <c r="J1581" s="161">
        <v>7</v>
      </c>
      <c r="M1581" s="165">
        <f t="shared" si="70"/>
        <v>2</v>
      </c>
      <c r="N1581" s="164">
        <f t="shared" si="71"/>
        <v>3</v>
      </c>
      <c r="O1581" s="164">
        <f t="shared" si="72"/>
        <v>8</v>
      </c>
    </row>
    <row r="1582" spans="3:15">
      <c r="C1582" s="161">
        <v>2</v>
      </c>
      <c r="D1582" s="161">
        <v>10</v>
      </c>
      <c r="F1582" s="161">
        <v>7</v>
      </c>
      <c r="G1582" s="161">
        <v>10</v>
      </c>
      <c r="H1582" s="161">
        <v>10</v>
      </c>
      <c r="I1582" s="161">
        <v>10</v>
      </c>
      <c r="J1582" s="161">
        <v>10</v>
      </c>
      <c r="M1582" s="165">
        <f t="shared" si="70"/>
        <v>2</v>
      </c>
      <c r="N1582" s="164">
        <f t="shared" si="71"/>
        <v>3</v>
      </c>
      <c r="O1582" s="164">
        <f t="shared" si="72"/>
        <v>8</v>
      </c>
    </row>
    <row r="1583" spans="3:15">
      <c r="C1583" s="161">
        <v>2</v>
      </c>
      <c r="D1583" s="161">
        <v>10</v>
      </c>
      <c r="F1583" s="161">
        <v>5</v>
      </c>
      <c r="G1583" s="161">
        <v>10</v>
      </c>
      <c r="H1583" s="161">
        <v>5</v>
      </c>
      <c r="I1583" s="161">
        <v>4</v>
      </c>
      <c r="J1583" s="161">
        <v>7</v>
      </c>
      <c r="M1583" s="165">
        <f t="shared" si="70"/>
        <v>2</v>
      </c>
      <c r="N1583" s="164">
        <f t="shared" si="71"/>
        <v>3</v>
      </c>
      <c r="O1583" s="164">
        <f t="shared" si="72"/>
        <v>6</v>
      </c>
    </row>
    <row r="1584" spans="3:15">
      <c r="C1584" s="161">
        <v>2</v>
      </c>
      <c r="D1584" s="161">
        <v>10</v>
      </c>
      <c r="F1584" s="161">
        <v>5</v>
      </c>
      <c r="G1584" s="161">
        <v>10</v>
      </c>
      <c r="H1584" s="161">
        <v>5</v>
      </c>
      <c r="I1584" s="161">
        <v>4</v>
      </c>
      <c r="J1584" s="161">
        <v>10</v>
      </c>
      <c r="M1584" s="165">
        <f t="shared" si="70"/>
        <v>2</v>
      </c>
      <c r="N1584" s="164">
        <f t="shared" si="71"/>
        <v>3</v>
      </c>
      <c r="O1584" s="164">
        <f t="shared" si="72"/>
        <v>7</v>
      </c>
    </row>
    <row r="1585" spans="3:15">
      <c r="C1585" s="161">
        <v>2</v>
      </c>
      <c r="D1585" s="161">
        <v>10</v>
      </c>
      <c r="F1585" s="161">
        <v>5</v>
      </c>
      <c r="G1585" s="161">
        <v>10</v>
      </c>
      <c r="H1585" s="161">
        <v>5</v>
      </c>
      <c r="I1585" s="161">
        <v>6</v>
      </c>
      <c r="J1585" s="161">
        <v>7</v>
      </c>
      <c r="M1585" s="165">
        <f t="shared" si="70"/>
        <v>2</v>
      </c>
      <c r="N1585" s="164">
        <f t="shared" si="71"/>
        <v>3</v>
      </c>
      <c r="O1585" s="164">
        <f t="shared" si="72"/>
        <v>6</v>
      </c>
    </row>
    <row r="1586" spans="3:15">
      <c r="C1586" s="161">
        <v>2</v>
      </c>
      <c r="D1586" s="161">
        <v>10</v>
      </c>
      <c r="F1586" s="161">
        <v>5</v>
      </c>
      <c r="G1586" s="161">
        <v>10</v>
      </c>
      <c r="H1586" s="161">
        <v>5</v>
      </c>
      <c r="I1586" s="161">
        <v>6</v>
      </c>
      <c r="J1586" s="161">
        <v>10</v>
      </c>
      <c r="M1586" s="165">
        <f t="shared" si="70"/>
        <v>2</v>
      </c>
      <c r="N1586" s="164">
        <f t="shared" si="71"/>
        <v>3</v>
      </c>
      <c r="O1586" s="164">
        <f t="shared" si="72"/>
        <v>7</v>
      </c>
    </row>
    <row r="1587" spans="3:15">
      <c r="C1587" s="161">
        <v>2</v>
      </c>
      <c r="D1587" s="161">
        <v>10</v>
      </c>
      <c r="F1587" s="161">
        <v>5</v>
      </c>
      <c r="G1587" s="161">
        <v>10</v>
      </c>
      <c r="H1587" s="161">
        <v>5</v>
      </c>
      <c r="I1587" s="161">
        <v>8</v>
      </c>
      <c r="J1587" s="161">
        <v>7</v>
      </c>
      <c r="M1587" s="165">
        <f t="shared" si="70"/>
        <v>2</v>
      </c>
      <c r="N1587" s="164">
        <f t="shared" si="71"/>
        <v>3</v>
      </c>
      <c r="O1587" s="164">
        <f t="shared" si="72"/>
        <v>7</v>
      </c>
    </row>
    <row r="1588" spans="3:15">
      <c r="C1588" s="161">
        <v>2</v>
      </c>
      <c r="D1588" s="161">
        <v>10</v>
      </c>
      <c r="F1588" s="161">
        <v>5</v>
      </c>
      <c r="G1588" s="161">
        <v>10</v>
      </c>
      <c r="H1588" s="161">
        <v>5</v>
      </c>
      <c r="I1588" s="161">
        <v>8</v>
      </c>
      <c r="J1588" s="161">
        <v>10</v>
      </c>
      <c r="M1588" s="165">
        <f t="shared" si="70"/>
        <v>2</v>
      </c>
      <c r="N1588" s="164">
        <f t="shared" si="71"/>
        <v>3</v>
      </c>
      <c r="O1588" s="164">
        <f t="shared" si="72"/>
        <v>7</v>
      </c>
    </row>
    <row r="1589" spans="3:15">
      <c r="C1589" s="161">
        <v>2</v>
      </c>
      <c r="D1589" s="161">
        <v>10</v>
      </c>
      <c r="F1589" s="161">
        <v>5</v>
      </c>
      <c r="G1589" s="161">
        <v>10</v>
      </c>
      <c r="H1589" s="161">
        <v>5</v>
      </c>
      <c r="I1589" s="161">
        <v>10</v>
      </c>
      <c r="J1589" s="161">
        <v>7</v>
      </c>
      <c r="M1589" s="165">
        <f t="shared" si="70"/>
        <v>2</v>
      </c>
      <c r="N1589" s="164">
        <f t="shared" si="71"/>
        <v>3</v>
      </c>
      <c r="O1589" s="164">
        <f t="shared" si="72"/>
        <v>7</v>
      </c>
    </row>
    <row r="1590" spans="3:15">
      <c r="C1590" s="161">
        <v>2</v>
      </c>
      <c r="D1590" s="161">
        <v>10</v>
      </c>
      <c r="F1590" s="161">
        <v>5</v>
      </c>
      <c r="G1590" s="161">
        <v>10</v>
      </c>
      <c r="H1590" s="161">
        <v>5</v>
      </c>
      <c r="I1590" s="161">
        <v>10</v>
      </c>
      <c r="J1590" s="161">
        <v>10</v>
      </c>
      <c r="M1590" s="165">
        <f t="shared" si="70"/>
        <v>2</v>
      </c>
      <c r="N1590" s="164">
        <f t="shared" si="71"/>
        <v>3</v>
      </c>
      <c r="O1590" s="164">
        <f t="shared" si="72"/>
        <v>7</v>
      </c>
    </row>
    <row r="1591" spans="3:15">
      <c r="C1591" s="161">
        <v>2</v>
      </c>
      <c r="D1591" s="161">
        <v>10</v>
      </c>
      <c r="F1591" s="161">
        <v>7</v>
      </c>
      <c r="G1591" s="161">
        <v>10</v>
      </c>
      <c r="H1591" s="161">
        <v>10</v>
      </c>
      <c r="I1591" s="161">
        <v>4</v>
      </c>
      <c r="J1591" s="161">
        <v>7</v>
      </c>
      <c r="M1591" s="165">
        <f t="shared" si="70"/>
        <v>2</v>
      </c>
      <c r="N1591" s="164">
        <f t="shared" si="71"/>
        <v>3</v>
      </c>
      <c r="O1591" s="164">
        <f t="shared" si="72"/>
        <v>7</v>
      </c>
    </row>
    <row r="1592" spans="3:15">
      <c r="C1592" s="161">
        <v>2</v>
      </c>
      <c r="D1592" s="161">
        <v>10</v>
      </c>
      <c r="F1592" s="161">
        <v>7</v>
      </c>
      <c r="G1592" s="161">
        <v>10</v>
      </c>
      <c r="H1592" s="161">
        <v>10</v>
      </c>
      <c r="I1592" s="161">
        <v>4</v>
      </c>
      <c r="J1592" s="161">
        <v>10</v>
      </c>
      <c r="M1592" s="165">
        <f t="shared" si="70"/>
        <v>2</v>
      </c>
      <c r="N1592" s="164">
        <f t="shared" si="71"/>
        <v>3</v>
      </c>
      <c r="O1592" s="164">
        <f t="shared" si="72"/>
        <v>8</v>
      </c>
    </row>
    <row r="1593" spans="3:15">
      <c r="C1593" s="161">
        <v>2</v>
      </c>
      <c r="D1593" s="161">
        <v>10</v>
      </c>
      <c r="F1593" s="161">
        <v>7</v>
      </c>
      <c r="G1593" s="161">
        <v>10</v>
      </c>
      <c r="H1593" s="161">
        <v>10</v>
      </c>
      <c r="I1593" s="161">
        <v>6</v>
      </c>
      <c r="J1593" s="161">
        <v>7</v>
      </c>
      <c r="M1593" s="165">
        <f t="shared" si="70"/>
        <v>2</v>
      </c>
      <c r="N1593" s="164">
        <f t="shared" si="71"/>
        <v>3</v>
      </c>
      <c r="O1593" s="164">
        <f t="shared" si="72"/>
        <v>7</v>
      </c>
    </row>
    <row r="1594" spans="3:15">
      <c r="C1594" s="161">
        <v>2</v>
      </c>
      <c r="D1594" s="161">
        <v>10</v>
      </c>
      <c r="F1594" s="161">
        <v>7</v>
      </c>
      <c r="G1594" s="161">
        <v>10</v>
      </c>
      <c r="H1594" s="161">
        <v>10</v>
      </c>
      <c r="I1594" s="161">
        <v>6</v>
      </c>
      <c r="J1594" s="161">
        <v>10</v>
      </c>
      <c r="M1594" s="165">
        <f t="shared" si="70"/>
        <v>2</v>
      </c>
      <c r="N1594" s="164">
        <f t="shared" si="71"/>
        <v>3</v>
      </c>
      <c r="O1594" s="164">
        <f t="shared" si="72"/>
        <v>8</v>
      </c>
    </row>
    <row r="1595" spans="3:15">
      <c r="C1595" s="161">
        <v>2</v>
      </c>
      <c r="D1595" s="161">
        <v>10</v>
      </c>
      <c r="F1595" s="161">
        <v>7</v>
      </c>
      <c r="G1595" s="161">
        <v>10</v>
      </c>
      <c r="H1595" s="161">
        <v>10</v>
      </c>
      <c r="I1595" s="161">
        <v>8</v>
      </c>
      <c r="J1595" s="161">
        <v>7</v>
      </c>
      <c r="M1595" s="165">
        <f t="shared" si="70"/>
        <v>2</v>
      </c>
      <c r="N1595" s="164">
        <f t="shared" si="71"/>
        <v>3</v>
      </c>
      <c r="O1595" s="164">
        <f t="shared" si="72"/>
        <v>8</v>
      </c>
    </row>
    <row r="1596" spans="3:15">
      <c r="C1596" s="161">
        <v>2</v>
      </c>
      <c r="D1596" s="161">
        <v>10</v>
      </c>
      <c r="F1596" s="161">
        <v>7</v>
      </c>
      <c r="G1596" s="161">
        <v>10</v>
      </c>
      <c r="H1596" s="161">
        <v>10</v>
      </c>
      <c r="I1596" s="161">
        <v>8</v>
      </c>
      <c r="J1596" s="161">
        <v>10</v>
      </c>
      <c r="M1596" s="165">
        <f t="shared" si="70"/>
        <v>2</v>
      </c>
      <c r="N1596" s="164">
        <f t="shared" si="71"/>
        <v>3</v>
      </c>
      <c r="O1596" s="164">
        <f t="shared" si="72"/>
        <v>8</v>
      </c>
    </row>
    <row r="1597" spans="3:15">
      <c r="C1597" s="161">
        <v>2</v>
      </c>
      <c r="D1597" s="161">
        <v>10</v>
      </c>
      <c r="F1597" s="161">
        <v>7</v>
      </c>
      <c r="G1597" s="161">
        <v>10</v>
      </c>
      <c r="H1597" s="161">
        <v>10</v>
      </c>
      <c r="I1597" s="161">
        <v>10</v>
      </c>
      <c r="J1597" s="161">
        <v>7</v>
      </c>
      <c r="M1597" s="165">
        <f t="shared" si="70"/>
        <v>2</v>
      </c>
      <c r="N1597" s="164">
        <f t="shared" si="71"/>
        <v>3</v>
      </c>
      <c r="O1597" s="164">
        <f t="shared" si="72"/>
        <v>8</v>
      </c>
    </row>
    <row r="1598" spans="3:15">
      <c r="C1598" s="161">
        <v>2</v>
      </c>
      <c r="D1598" s="161">
        <v>10</v>
      </c>
      <c r="F1598" s="161">
        <v>7</v>
      </c>
      <c r="G1598" s="161">
        <v>10</v>
      </c>
      <c r="H1598" s="161">
        <v>10</v>
      </c>
      <c r="I1598" s="161">
        <v>10</v>
      </c>
      <c r="J1598" s="161">
        <v>10</v>
      </c>
      <c r="M1598" s="165">
        <f t="shared" si="70"/>
        <v>2</v>
      </c>
      <c r="N1598" s="164">
        <f t="shared" si="71"/>
        <v>3</v>
      </c>
      <c r="O1598" s="164">
        <f t="shared" si="72"/>
        <v>8</v>
      </c>
    </row>
    <row r="1599" spans="3:15">
      <c r="C1599" s="161">
        <v>2</v>
      </c>
      <c r="D1599" s="161">
        <v>10</v>
      </c>
      <c r="F1599" s="161">
        <v>5</v>
      </c>
      <c r="G1599" s="161">
        <v>10</v>
      </c>
      <c r="H1599" s="161">
        <v>5</v>
      </c>
      <c r="I1599" s="161">
        <v>4</v>
      </c>
      <c r="J1599" s="161">
        <v>7</v>
      </c>
      <c r="M1599" s="165">
        <f t="shared" si="70"/>
        <v>2</v>
      </c>
      <c r="N1599" s="164">
        <f t="shared" si="71"/>
        <v>3</v>
      </c>
      <c r="O1599" s="164">
        <f t="shared" si="72"/>
        <v>6</v>
      </c>
    </row>
    <row r="1600" spans="3:15">
      <c r="C1600" s="161">
        <v>2</v>
      </c>
      <c r="D1600" s="161">
        <v>10</v>
      </c>
      <c r="F1600" s="161">
        <v>5</v>
      </c>
      <c r="G1600" s="161">
        <v>10</v>
      </c>
      <c r="H1600" s="161">
        <v>5</v>
      </c>
      <c r="I1600" s="161">
        <v>4</v>
      </c>
      <c r="J1600" s="161">
        <v>10</v>
      </c>
      <c r="M1600" s="165">
        <f t="shared" si="70"/>
        <v>2</v>
      </c>
      <c r="N1600" s="164">
        <f t="shared" si="71"/>
        <v>3</v>
      </c>
      <c r="O1600" s="164">
        <f t="shared" si="72"/>
        <v>7</v>
      </c>
    </row>
    <row r="1601" spans="3:15">
      <c r="C1601" s="161">
        <v>2</v>
      </c>
      <c r="D1601" s="161">
        <v>10</v>
      </c>
      <c r="F1601" s="161">
        <v>5</v>
      </c>
      <c r="G1601" s="161">
        <v>10</v>
      </c>
      <c r="H1601" s="161">
        <v>5</v>
      </c>
      <c r="I1601" s="161">
        <v>6</v>
      </c>
      <c r="J1601" s="161">
        <v>7</v>
      </c>
      <c r="M1601" s="165">
        <f t="shared" si="70"/>
        <v>2</v>
      </c>
      <c r="N1601" s="164">
        <f t="shared" si="71"/>
        <v>3</v>
      </c>
      <c r="O1601" s="164">
        <f t="shared" si="72"/>
        <v>6</v>
      </c>
    </row>
    <row r="1602" spans="3:15">
      <c r="C1602" s="161">
        <v>2</v>
      </c>
      <c r="D1602" s="161">
        <v>10</v>
      </c>
      <c r="F1602" s="161">
        <v>5</v>
      </c>
      <c r="G1602" s="161">
        <v>10</v>
      </c>
      <c r="H1602" s="161">
        <v>5</v>
      </c>
      <c r="I1602" s="161">
        <v>6</v>
      </c>
      <c r="J1602" s="161">
        <v>10</v>
      </c>
      <c r="M1602" s="165">
        <f t="shared" si="70"/>
        <v>2</v>
      </c>
      <c r="N1602" s="164">
        <f t="shared" si="71"/>
        <v>3</v>
      </c>
      <c r="O1602" s="164">
        <f t="shared" si="72"/>
        <v>7</v>
      </c>
    </row>
    <row r="1603" spans="3:15">
      <c r="C1603" s="161">
        <v>2</v>
      </c>
      <c r="D1603" s="161">
        <v>10</v>
      </c>
      <c r="F1603" s="161">
        <v>5</v>
      </c>
      <c r="G1603" s="161">
        <v>10</v>
      </c>
      <c r="H1603" s="161">
        <v>5</v>
      </c>
      <c r="I1603" s="161">
        <v>8</v>
      </c>
      <c r="J1603" s="161">
        <v>7</v>
      </c>
      <c r="M1603" s="165">
        <f t="shared" si="70"/>
        <v>2</v>
      </c>
      <c r="N1603" s="164">
        <f t="shared" si="71"/>
        <v>3</v>
      </c>
      <c r="O1603" s="164">
        <f t="shared" si="72"/>
        <v>7</v>
      </c>
    </row>
    <row r="1604" spans="3:15">
      <c r="C1604" s="161">
        <v>2</v>
      </c>
      <c r="D1604" s="161">
        <v>10</v>
      </c>
      <c r="F1604" s="161">
        <v>5</v>
      </c>
      <c r="G1604" s="161">
        <v>10</v>
      </c>
      <c r="H1604" s="161">
        <v>5</v>
      </c>
      <c r="I1604" s="161">
        <v>8</v>
      </c>
      <c r="J1604" s="161">
        <v>10</v>
      </c>
      <c r="M1604" s="165">
        <f t="shared" si="70"/>
        <v>2</v>
      </c>
      <c r="N1604" s="164">
        <f t="shared" si="71"/>
        <v>3</v>
      </c>
      <c r="O1604" s="164">
        <f t="shared" si="72"/>
        <v>7</v>
      </c>
    </row>
    <row r="1605" spans="3:15">
      <c r="C1605" s="161">
        <v>2</v>
      </c>
      <c r="D1605" s="161">
        <v>10</v>
      </c>
      <c r="F1605" s="161">
        <v>5</v>
      </c>
      <c r="G1605" s="161">
        <v>10</v>
      </c>
      <c r="H1605" s="161">
        <v>5</v>
      </c>
      <c r="I1605" s="161">
        <v>10</v>
      </c>
      <c r="J1605" s="161">
        <v>7</v>
      </c>
      <c r="M1605" s="165">
        <f t="shared" si="70"/>
        <v>2</v>
      </c>
      <c r="N1605" s="164">
        <f t="shared" si="71"/>
        <v>3</v>
      </c>
      <c r="O1605" s="164">
        <f t="shared" si="72"/>
        <v>7</v>
      </c>
    </row>
    <row r="1606" spans="3:15">
      <c r="C1606" s="161">
        <v>2</v>
      </c>
      <c r="D1606" s="161">
        <v>10</v>
      </c>
      <c r="F1606" s="161">
        <v>5</v>
      </c>
      <c r="G1606" s="161">
        <v>10</v>
      </c>
      <c r="H1606" s="161">
        <v>5</v>
      </c>
      <c r="I1606" s="161">
        <v>10</v>
      </c>
      <c r="J1606" s="161">
        <v>10</v>
      </c>
      <c r="M1606" s="165">
        <f t="shared" si="70"/>
        <v>2</v>
      </c>
      <c r="N1606" s="164">
        <f t="shared" si="71"/>
        <v>3</v>
      </c>
      <c r="O1606" s="164">
        <f t="shared" si="72"/>
        <v>7</v>
      </c>
    </row>
    <row r="1607" spans="3:15">
      <c r="C1607" s="161">
        <v>2</v>
      </c>
      <c r="D1607" s="161">
        <v>10</v>
      </c>
      <c r="F1607" s="161">
        <v>7</v>
      </c>
      <c r="G1607" s="161">
        <v>10</v>
      </c>
      <c r="H1607" s="161">
        <v>10</v>
      </c>
      <c r="I1607" s="161">
        <v>4</v>
      </c>
      <c r="J1607" s="161">
        <v>7</v>
      </c>
      <c r="M1607" s="165">
        <f t="shared" si="70"/>
        <v>2</v>
      </c>
      <c r="N1607" s="164">
        <f t="shared" si="71"/>
        <v>3</v>
      </c>
      <c r="O1607" s="164">
        <f t="shared" si="72"/>
        <v>7</v>
      </c>
    </row>
    <row r="1608" spans="3:15">
      <c r="C1608" s="161">
        <v>2</v>
      </c>
      <c r="D1608" s="161">
        <v>10</v>
      </c>
      <c r="F1608" s="161">
        <v>7</v>
      </c>
      <c r="G1608" s="161">
        <v>10</v>
      </c>
      <c r="H1608" s="161">
        <v>10</v>
      </c>
      <c r="I1608" s="161">
        <v>4</v>
      </c>
      <c r="J1608" s="161">
        <v>10</v>
      </c>
      <c r="M1608" s="165">
        <f t="shared" si="70"/>
        <v>2</v>
      </c>
      <c r="N1608" s="164">
        <f t="shared" si="71"/>
        <v>3</v>
      </c>
      <c r="O1608" s="164">
        <f t="shared" si="72"/>
        <v>8</v>
      </c>
    </row>
    <row r="1609" spans="3:15">
      <c r="C1609" s="161">
        <v>2</v>
      </c>
      <c r="D1609" s="161">
        <v>10</v>
      </c>
      <c r="F1609" s="161">
        <v>7</v>
      </c>
      <c r="G1609" s="161">
        <v>10</v>
      </c>
      <c r="H1609" s="161">
        <v>10</v>
      </c>
      <c r="I1609" s="161">
        <v>6</v>
      </c>
      <c r="J1609" s="161">
        <v>7</v>
      </c>
      <c r="M1609" s="165">
        <f t="shared" si="70"/>
        <v>2</v>
      </c>
      <c r="N1609" s="164">
        <f t="shared" si="71"/>
        <v>3</v>
      </c>
      <c r="O1609" s="164">
        <f t="shared" si="72"/>
        <v>7</v>
      </c>
    </row>
    <row r="1610" spans="3:15">
      <c r="C1610" s="161">
        <v>2</v>
      </c>
      <c r="D1610" s="161">
        <v>10</v>
      </c>
      <c r="F1610" s="161">
        <v>7</v>
      </c>
      <c r="G1610" s="161">
        <v>10</v>
      </c>
      <c r="H1610" s="161">
        <v>10</v>
      </c>
      <c r="I1610" s="161">
        <v>6</v>
      </c>
      <c r="J1610" s="161">
        <v>10</v>
      </c>
      <c r="M1610" s="165">
        <f t="shared" si="70"/>
        <v>2</v>
      </c>
      <c r="N1610" s="164">
        <f t="shared" si="71"/>
        <v>3</v>
      </c>
      <c r="O1610" s="164">
        <f t="shared" si="72"/>
        <v>8</v>
      </c>
    </row>
    <row r="1611" spans="3:15">
      <c r="C1611" s="161">
        <v>2</v>
      </c>
      <c r="D1611" s="161">
        <v>10</v>
      </c>
      <c r="F1611" s="161">
        <v>7</v>
      </c>
      <c r="G1611" s="161">
        <v>10</v>
      </c>
      <c r="H1611" s="161">
        <v>10</v>
      </c>
      <c r="I1611" s="161">
        <v>8</v>
      </c>
      <c r="J1611" s="161">
        <v>7</v>
      </c>
      <c r="M1611" s="165">
        <f t="shared" si="70"/>
        <v>2</v>
      </c>
      <c r="N1611" s="164">
        <f t="shared" si="71"/>
        <v>3</v>
      </c>
      <c r="O1611" s="164">
        <f t="shared" si="72"/>
        <v>8</v>
      </c>
    </row>
    <row r="1612" spans="3:15">
      <c r="C1612" s="161">
        <v>2</v>
      </c>
      <c r="D1612" s="161">
        <v>10</v>
      </c>
      <c r="F1612" s="161">
        <v>7</v>
      </c>
      <c r="G1612" s="161">
        <v>10</v>
      </c>
      <c r="H1612" s="161">
        <v>10</v>
      </c>
      <c r="I1612" s="161">
        <v>8</v>
      </c>
      <c r="J1612" s="161">
        <v>10</v>
      </c>
      <c r="M1612" s="165">
        <f t="shared" si="70"/>
        <v>2</v>
      </c>
      <c r="N1612" s="164">
        <f t="shared" si="71"/>
        <v>3</v>
      </c>
      <c r="O1612" s="164">
        <f t="shared" si="72"/>
        <v>8</v>
      </c>
    </row>
    <row r="1613" spans="3:15">
      <c r="C1613" s="161">
        <v>2</v>
      </c>
      <c r="D1613" s="161">
        <v>10</v>
      </c>
      <c r="F1613" s="161">
        <v>7</v>
      </c>
      <c r="G1613" s="161">
        <v>10</v>
      </c>
      <c r="H1613" s="161">
        <v>10</v>
      </c>
      <c r="I1613" s="161">
        <v>10</v>
      </c>
      <c r="J1613" s="161">
        <v>7</v>
      </c>
      <c r="M1613" s="165">
        <f t="shared" si="70"/>
        <v>2</v>
      </c>
      <c r="N1613" s="164">
        <f t="shared" si="71"/>
        <v>3</v>
      </c>
      <c r="O1613" s="164">
        <f t="shared" si="72"/>
        <v>8</v>
      </c>
    </row>
    <row r="1614" spans="3:15">
      <c r="C1614" s="161">
        <v>2</v>
      </c>
      <c r="D1614" s="161">
        <v>10</v>
      </c>
      <c r="F1614" s="161">
        <v>7</v>
      </c>
      <c r="G1614" s="161">
        <v>10</v>
      </c>
      <c r="H1614" s="161">
        <v>10</v>
      </c>
      <c r="I1614" s="161">
        <v>10</v>
      </c>
      <c r="J1614" s="161">
        <v>10</v>
      </c>
      <c r="M1614" s="165">
        <f t="shared" si="70"/>
        <v>2</v>
      </c>
      <c r="N1614" s="164">
        <f t="shared" si="71"/>
        <v>3</v>
      </c>
      <c r="O1614" s="164">
        <f t="shared" si="72"/>
        <v>8</v>
      </c>
    </row>
    <row r="1615" spans="3:15">
      <c r="C1615" s="161">
        <v>2</v>
      </c>
      <c r="D1615" s="161">
        <v>10</v>
      </c>
      <c r="F1615" s="161">
        <v>10</v>
      </c>
      <c r="G1615" s="161">
        <v>10</v>
      </c>
      <c r="H1615" s="161">
        <v>7</v>
      </c>
      <c r="I1615" s="161">
        <v>4</v>
      </c>
      <c r="J1615" s="161">
        <v>7</v>
      </c>
      <c r="M1615" s="165">
        <f t="shared" si="70"/>
        <v>2</v>
      </c>
      <c r="N1615" s="164">
        <f t="shared" si="71"/>
        <v>3</v>
      </c>
      <c r="O1615" s="164">
        <f t="shared" si="72"/>
        <v>7</v>
      </c>
    </row>
    <row r="1616" spans="3:15">
      <c r="C1616" s="161">
        <v>2</v>
      </c>
      <c r="D1616" s="161">
        <v>10</v>
      </c>
      <c r="F1616" s="161">
        <v>10</v>
      </c>
      <c r="G1616" s="161">
        <v>10</v>
      </c>
      <c r="H1616" s="161">
        <v>7</v>
      </c>
      <c r="I1616" s="161">
        <v>4</v>
      </c>
      <c r="J1616" s="161">
        <v>10</v>
      </c>
      <c r="M1616" s="165">
        <f t="shared" si="70"/>
        <v>2</v>
      </c>
      <c r="N1616" s="164">
        <f t="shared" si="71"/>
        <v>3</v>
      </c>
      <c r="O1616" s="164">
        <f t="shared" si="72"/>
        <v>8</v>
      </c>
    </row>
    <row r="1617" spans="3:15">
      <c r="C1617" s="161">
        <v>2</v>
      </c>
      <c r="D1617" s="161">
        <v>10</v>
      </c>
      <c r="F1617" s="161">
        <v>10</v>
      </c>
      <c r="G1617" s="161">
        <v>10</v>
      </c>
      <c r="H1617" s="161">
        <v>7</v>
      </c>
      <c r="I1617" s="161">
        <v>6</v>
      </c>
      <c r="J1617" s="161">
        <v>7</v>
      </c>
      <c r="M1617" s="165">
        <f t="shared" si="70"/>
        <v>2</v>
      </c>
      <c r="N1617" s="164">
        <f t="shared" si="71"/>
        <v>3</v>
      </c>
      <c r="O1617" s="164">
        <f t="shared" si="72"/>
        <v>7</v>
      </c>
    </row>
    <row r="1618" spans="3:15">
      <c r="C1618" s="161">
        <v>2</v>
      </c>
      <c r="D1618" s="161">
        <v>10</v>
      </c>
      <c r="F1618" s="161">
        <v>10</v>
      </c>
      <c r="G1618" s="161">
        <v>10</v>
      </c>
      <c r="H1618" s="161">
        <v>7</v>
      </c>
      <c r="I1618" s="161">
        <v>6</v>
      </c>
      <c r="J1618" s="161">
        <v>10</v>
      </c>
      <c r="M1618" s="165">
        <f t="shared" si="70"/>
        <v>2</v>
      </c>
      <c r="N1618" s="164">
        <f t="shared" si="71"/>
        <v>3</v>
      </c>
      <c r="O1618" s="164">
        <f t="shared" si="72"/>
        <v>8</v>
      </c>
    </row>
    <row r="1619" spans="3:15">
      <c r="C1619" s="161">
        <v>2</v>
      </c>
      <c r="D1619" s="161">
        <v>10</v>
      </c>
      <c r="F1619" s="161">
        <v>10</v>
      </c>
      <c r="G1619" s="161">
        <v>10</v>
      </c>
      <c r="H1619" s="161">
        <v>7</v>
      </c>
      <c r="I1619" s="161">
        <v>8</v>
      </c>
      <c r="J1619" s="161">
        <v>7</v>
      </c>
      <c r="M1619" s="165">
        <f t="shared" si="70"/>
        <v>2</v>
      </c>
      <c r="N1619" s="164">
        <f t="shared" si="71"/>
        <v>3</v>
      </c>
      <c r="O1619" s="164">
        <f t="shared" si="72"/>
        <v>8</v>
      </c>
    </row>
    <row r="1620" spans="3:15">
      <c r="C1620" s="161">
        <v>2</v>
      </c>
      <c r="D1620" s="161">
        <v>10</v>
      </c>
      <c r="F1620" s="161">
        <v>10</v>
      </c>
      <c r="G1620" s="161">
        <v>10</v>
      </c>
      <c r="H1620" s="161">
        <v>7</v>
      </c>
      <c r="I1620" s="161">
        <v>8</v>
      </c>
      <c r="J1620" s="161">
        <v>10</v>
      </c>
      <c r="M1620" s="165">
        <f t="shared" si="70"/>
        <v>2</v>
      </c>
      <c r="N1620" s="164">
        <f t="shared" si="71"/>
        <v>3</v>
      </c>
      <c r="O1620" s="164">
        <f t="shared" si="72"/>
        <v>8</v>
      </c>
    </row>
    <row r="1621" spans="3:15">
      <c r="C1621" s="161">
        <v>2</v>
      </c>
      <c r="D1621" s="161">
        <v>10</v>
      </c>
      <c r="F1621" s="161">
        <v>10</v>
      </c>
      <c r="G1621" s="161">
        <v>10</v>
      </c>
      <c r="H1621" s="161">
        <v>7</v>
      </c>
      <c r="I1621" s="161">
        <v>10</v>
      </c>
      <c r="J1621" s="161">
        <v>7</v>
      </c>
      <c r="M1621" s="165">
        <f t="shared" si="70"/>
        <v>2</v>
      </c>
      <c r="N1621" s="164">
        <f t="shared" si="71"/>
        <v>3</v>
      </c>
      <c r="O1621" s="164">
        <f t="shared" si="72"/>
        <v>8</v>
      </c>
    </row>
    <row r="1622" spans="3:15">
      <c r="C1622" s="161">
        <v>2</v>
      </c>
      <c r="D1622" s="161">
        <v>10</v>
      </c>
      <c r="F1622" s="161">
        <v>10</v>
      </c>
      <c r="G1622" s="161">
        <v>10</v>
      </c>
      <c r="H1622" s="161">
        <v>7</v>
      </c>
      <c r="I1622" s="161">
        <v>10</v>
      </c>
      <c r="J1622" s="161">
        <v>10</v>
      </c>
      <c r="M1622" s="165">
        <f t="shared" si="70"/>
        <v>2</v>
      </c>
      <c r="N1622" s="164">
        <f t="shared" si="71"/>
        <v>3</v>
      </c>
      <c r="O1622" s="164">
        <f t="shared" si="72"/>
        <v>8</v>
      </c>
    </row>
    <row r="1623" spans="3:15">
      <c r="C1623" s="161">
        <v>2</v>
      </c>
      <c r="D1623" s="161">
        <v>10</v>
      </c>
      <c r="F1623" s="161">
        <v>10</v>
      </c>
      <c r="G1623" s="161">
        <v>10</v>
      </c>
      <c r="H1623" s="161">
        <v>10</v>
      </c>
      <c r="I1623" s="161">
        <v>4</v>
      </c>
      <c r="J1623" s="161">
        <v>7</v>
      </c>
      <c r="M1623" s="165">
        <f t="shared" si="70"/>
        <v>2</v>
      </c>
      <c r="N1623" s="164">
        <f t="shared" si="71"/>
        <v>3</v>
      </c>
      <c r="O1623" s="164">
        <f t="shared" si="72"/>
        <v>8</v>
      </c>
    </row>
    <row r="1624" spans="3:15">
      <c r="C1624" s="161">
        <v>2</v>
      </c>
      <c r="D1624" s="161">
        <v>10</v>
      </c>
      <c r="F1624" s="161">
        <v>10</v>
      </c>
      <c r="G1624" s="161">
        <v>10</v>
      </c>
      <c r="H1624" s="161">
        <v>10</v>
      </c>
      <c r="I1624" s="161">
        <v>4</v>
      </c>
      <c r="J1624" s="161">
        <v>10</v>
      </c>
      <c r="M1624" s="165">
        <f t="shared" si="70"/>
        <v>2</v>
      </c>
      <c r="N1624" s="164">
        <f t="shared" si="71"/>
        <v>3</v>
      </c>
      <c r="O1624" s="164">
        <f t="shared" si="72"/>
        <v>8</v>
      </c>
    </row>
    <row r="1625" spans="3:15">
      <c r="C1625" s="161">
        <v>2</v>
      </c>
      <c r="D1625" s="161">
        <v>10</v>
      </c>
      <c r="F1625" s="161">
        <v>10</v>
      </c>
      <c r="G1625" s="161">
        <v>10</v>
      </c>
      <c r="H1625" s="161">
        <v>10</v>
      </c>
      <c r="I1625" s="161">
        <v>6</v>
      </c>
      <c r="J1625" s="161">
        <v>7</v>
      </c>
      <c r="M1625" s="165">
        <f t="shared" si="70"/>
        <v>2</v>
      </c>
      <c r="N1625" s="164">
        <f t="shared" si="71"/>
        <v>3</v>
      </c>
      <c r="O1625" s="164">
        <f t="shared" si="72"/>
        <v>8</v>
      </c>
    </row>
    <row r="1626" spans="3:15">
      <c r="C1626" s="161">
        <v>2</v>
      </c>
      <c r="D1626" s="161">
        <v>10</v>
      </c>
      <c r="F1626" s="161">
        <v>10</v>
      </c>
      <c r="G1626" s="161">
        <v>10</v>
      </c>
      <c r="H1626" s="161">
        <v>10</v>
      </c>
      <c r="I1626" s="161">
        <v>6</v>
      </c>
      <c r="J1626" s="161">
        <v>10</v>
      </c>
      <c r="M1626" s="165">
        <f t="shared" si="70"/>
        <v>2</v>
      </c>
      <c r="N1626" s="164">
        <f t="shared" si="71"/>
        <v>3</v>
      </c>
      <c r="O1626" s="164">
        <f t="shared" si="72"/>
        <v>8</v>
      </c>
    </row>
    <row r="1627" spans="3:15">
      <c r="C1627" s="161">
        <v>2</v>
      </c>
      <c r="D1627" s="161">
        <v>10</v>
      </c>
      <c r="F1627" s="161">
        <v>10</v>
      </c>
      <c r="G1627" s="161">
        <v>10</v>
      </c>
      <c r="H1627" s="161">
        <v>10</v>
      </c>
      <c r="I1627" s="161">
        <v>8</v>
      </c>
      <c r="J1627" s="161">
        <v>7</v>
      </c>
      <c r="M1627" s="165">
        <f t="shared" si="70"/>
        <v>2</v>
      </c>
      <c r="N1627" s="164">
        <f t="shared" si="71"/>
        <v>3</v>
      </c>
      <c r="O1627" s="164">
        <f t="shared" si="72"/>
        <v>8</v>
      </c>
    </row>
    <row r="1628" spans="3:15">
      <c r="C1628" s="161">
        <v>2</v>
      </c>
      <c r="D1628" s="161">
        <v>10</v>
      </c>
      <c r="F1628" s="161">
        <v>10</v>
      </c>
      <c r="G1628" s="161">
        <v>10</v>
      </c>
      <c r="H1628" s="161">
        <v>10</v>
      </c>
      <c r="I1628" s="161">
        <v>8</v>
      </c>
      <c r="J1628" s="161">
        <v>10</v>
      </c>
      <c r="M1628" s="165">
        <f t="shared" si="70"/>
        <v>2</v>
      </c>
      <c r="N1628" s="164">
        <f t="shared" si="71"/>
        <v>3</v>
      </c>
      <c r="O1628" s="164">
        <f t="shared" si="72"/>
        <v>9</v>
      </c>
    </row>
    <row r="1629" spans="3:15">
      <c r="C1629" s="161">
        <v>2</v>
      </c>
      <c r="D1629" s="161">
        <v>10</v>
      </c>
      <c r="F1629" s="161">
        <v>10</v>
      </c>
      <c r="G1629" s="161">
        <v>10</v>
      </c>
      <c r="H1629" s="161">
        <v>10</v>
      </c>
      <c r="I1629" s="161">
        <v>10</v>
      </c>
      <c r="J1629" s="161">
        <v>7</v>
      </c>
      <c r="M1629" s="165">
        <f t="shared" si="70"/>
        <v>2</v>
      </c>
      <c r="N1629" s="164">
        <f t="shared" si="71"/>
        <v>3</v>
      </c>
      <c r="O1629" s="164">
        <f t="shared" si="72"/>
        <v>8</v>
      </c>
    </row>
    <row r="1630" spans="3:15">
      <c r="C1630" s="161">
        <v>2</v>
      </c>
      <c r="D1630" s="161">
        <v>10</v>
      </c>
      <c r="F1630" s="161">
        <v>10</v>
      </c>
      <c r="G1630" s="161">
        <v>10</v>
      </c>
      <c r="H1630" s="161">
        <v>10</v>
      </c>
      <c r="I1630" s="161">
        <v>10</v>
      </c>
      <c r="J1630" s="161">
        <v>10</v>
      </c>
      <c r="M1630" s="165">
        <f t="shared" si="70"/>
        <v>2</v>
      </c>
      <c r="N1630" s="164">
        <f t="shared" si="71"/>
        <v>3</v>
      </c>
      <c r="O1630" s="164">
        <f t="shared" si="72"/>
        <v>9</v>
      </c>
    </row>
    <row r="1631" spans="3:15">
      <c r="C1631" s="161">
        <v>2</v>
      </c>
      <c r="D1631" s="161">
        <v>10</v>
      </c>
      <c r="F1631" s="161">
        <v>10</v>
      </c>
      <c r="G1631" s="161">
        <v>10</v>
      </c>
      <c r="H1631" s="161">
        <v>7</v>
      </c>
      <c r="I1631" s="161">
        <v>4</v>
      </c>
      <c r="J1631" s="161">
        <v>7</v>
      </c>
      <c r="M1631" s="165">
        <f t="shared" ref="M1631:M1694" si="73">MIN(C1631:L1631)</f>
        <v>2</v>
      </c>
      <c r="N1631" s="164">
        <f t="shared" si="71"/>
        <v>3</v>
      </c>
      <c r="O1631" s="164">
        <f t="shared" si="72"/>
        <v>7</v>
      </c>
    </row>
    <row r="1632" spans="3:15">
      <c r="C1632" s="161">
        <v>2</v>
      </c>
      <c r="D1632" s="161">
        <v>10</v>
      </c>
      <c r="F1632" s="161">
        <v>10</v>
      </c>
      <c r="G1632" s="161">
        <v>10</v>
      </c>
      <c r="H1632" s="161">
        <v>7</v>
      </c>
      <c r="I1632" s="161">
        <v>4</v>
      </c>
      <c r="J1632" s="161">
        <v>10</v>
      </c>
      <c r="M1632" s="165">
        <f t="shared" si="73"/>
        <v>2</v>
      </c>
      <c r="N1632" s="164">
        <f t="shared" ref="N1632:N1695" si="74">IF(SMALL(C1632:J1632,2)&gt;M1632,M1632+1,M1632)</f>
        <v>3</v>
      </c>
      <c r="O1632" s="164">
        <f t="shared" ref="O1632:O1695" si="75">ROUND(AVERAGE(C1632:J1632),0)</f>
        <v>8</v>
      </c>
    </row>
    <row r="1633" spans="3:15">
      <c r="C1633" s="161">
        <v>2</v>
      </c>
      <c r="D1633" s="161">
        <v>10</v>
      </c>
      <c r="F1633" s="161">
        <v>10</v>
      </c>
      <c r="G1633" s="161">
        <v>10</v>
      </c>
      <c r="H1633" s="161">
        <v>7</v>
      </c>
      <c r="I1633" s="161">
        <v>6</v>
      </c>
      <c r="J1633" s="161">
        <v>7</v>
      </c>
      <c r="M1633" s="165">
        <f t="shared" si="73"/>
        <v>2</v>
      </c>
      <c r="N1633" s="164">
        <f t="shared" si="74"/>
        <v>3</v>
      </c>
      <c r="O1633" s="164">
        <f t="shared" si="75"/>
        <v>7</v>
      </c>
    </row>
    <row r="1634" spans="3:15">
      <c r="C1634" s="161">
        <v>2</v>
      </c>
      <c r="D1634" s="161">
        <v>10</v>
      </c>
      <c r="F1634" s="161">
        <v>10</v>
      </c>
      <c r="G1634" s="161">
        <v>10</v>
      </c>
      <c r="H1634" s="161">
        <v>7</v>
      </c>
      <c r="I1634" s="161">
        <v>6</v>
      </c>
      <c r="J1634" s="161">
        <v>10</v>
      </c>
      <c r="M1634" s="165">
        <f t="shared" si="73"/>
        <v>2</v>
      </c>
      <c r="N1634" s="164">
        <f t="shared" si="74"/>
        <v>3</v>
      </c>
      <c r="O1634" s="164">
        <f t="shared" si="75"/>
        <v>8</v>
      </c>
    </row>
    <row r="1635" spans="3:15">
      <c r="C1635" s="161">
        <v>2</v>
      </c>
      <c r="D1635" s="161">
        <v>10</v>
      </c>
      <c r="F1635" s="161">
        <v>10</v>
      </c>
      <c r="G1635" s="161">
        <v>10</v>
      </c>
      <c r="H1635" s="161">
        <v>7</v>
      </c>
      <c r="I1635" s="161">
        <v>8</v>
      </c>
      <c r="J1635" s="161">
        <v>7</v>
      </c>
      <c r="M1635" s="165">
        <f t="shared" si="73"/>
        <v>2</v>
      </c>
      <c r="N1635" s="164">
        <f t="shared" si="74"/>
        <v>3</v>
      </c>
      <c r="O1635" s="164">
        <f t="shared" si="75"/>
        <v>8</v>
      </c>
    </row>
    <row r="1636" spans="3:15">
      <c r="C1636" s="161">
        <v>2</v>
      </c>
      <c r="D1636" s="161">
        <v>10</v>
      </c>
      <c r="F1636" s="161">
        <v>10</v>
      </c>
      <c r="G1636" s="161">
        <v>10</v>
      </c>
      <c r="H1636" s="161">
        <v>7</v>
      </c>
      <c r="I1636" s="161">
        <v>8</v>
      </c>
      <c r="J1636" s="161">
        <v>10</v>
      </c>
      <c r="M1636" s="165">
        <f t="shared" si="73"/>
        <v>2</v>
      </c>
      <c r="N1636" s="164">
        <f t="shared" si="74"/>
        <v>3</v>
      </c>
      <c r="O1636" s="164">
        <f t="shared" si="75"/>
        <v>8</v>
      </c>
    </row>
    <row r="1637" spans="3:15">
      <c r="C1637" s="161">
        <v>2</v>
      </c>
      <c r="D1637" s="161">
        <v>10</v>
      </c>
      <c r="F1637" s="161">
        <v>10</v>
      </c>
      <c r="G1637" s="161">
        <v>10</v>
      </c>
      <c r="H1637" s="161">
        <v>7</v>
      </c>
      <c r="I1637" s="161">
        <v>10</v>
      </c>
      <c r="J1637" s="161">
        <v>7</v>
      </c>
      <c r="M1637" s="165">
        <f t="shared" si="73"/>
        <v>2</v>
      </c>
      <c r="N1637" s="164">
        <f t="shared" si="74"/>
        <v>3</v>
      </c>
      <c r="O1637" s="164">
        <f t="shared" si="75"/>
        <v>8</v>
      </c>
    </row>
    <row r="1638" spans="3:15">
      <c r="C1638" s="161">
        <v>2</v>
      </c>
      <c r="D1638" s="161">
        <v>10</v>
      </c>
      <c r="F1638" s="161">
        <v>10</v>
      </c>
      <c r="G1638" s="161">
        <v>10</v>
      </c>
      <c r="H1638" s="161">
        <v>7</v>
      </c>
      <c r="I1638" s="161">
        <v>10</v>
      </c>
      <c r="J1638" s="161">
        <v>10</v>
      </c>
      <c r="M1638" s="165">
        <f t="shared" si="73"/>
        <v>2</v>
      </c>
      <c r="N1638" s="164">
        <f t="shared" si="74"/>
        <v>3</v>
      </c>
      <c r="O1638" s="164">
        <f t="shared" si="75"/>
        <v>8</v>
      </c>
    </row>
    <row r="1639" spans="3:15">
      <c r="C1639" s="161">
        <v>2</v>
      </c>
      <c r="D1639" s="161">
        <v>10</v>
      </c>
      <c r="F1639" s="161">
        <v>10</v>
      </c>
      <c r="G1639" s="161">
        <v>10</v>
      </c>
      <c r="H1639" s="161">
        <v>10</v>
      </c>
      <c r="I1639" s="161">
        <v>4</v>
      </c>
      <c r="J1639" s="161">
        <v>7</v>
      </c>
      <c r="M1639" s="165">
        <f t="shared" si="73"/>
        <v>2</v>
      </c>
      <c r="N1639" s="164">
        <f t="shared" si="74"/>
        <v>3</v>
      </c>
      <c r="O1639" s="164">
        <f t="shared" si="75"/>
        <v>8</v>
      </c>
    </row>
    <row r="1640" spans="3:15">
      <c r="C1640" s="161">
        <v>2</v>
      </c>
      <c r="D1640" s="161">
        <v>10</v>
      </c>
      <c r="F1640" s="161">
        <v>10</v>
      </c>
      <c r="G1640" s="161">
        <v>10</v>
      </c>
      <c r="H1640" s="161">
        <v>10</v>
      </c>
      <c r="I1640" s="161">
        <v>4</v>
      </c>
      <c r="J1640" s="161">
        <v>10</v>
      </c>
      <c r="M1640" s="165">
        <f t="shared" si="73"/>
        <v>2</v>
      </c>
      <c r="N1640" s="164">
        <f t="shared" si="74"/>
        <v>3</v>
      </c>
      <c r="O1640" s="164">
        <f t="shared" si="75"/>
        <v>8</v>
      </c>
    </row>
    <row r="1641" spans="3:15">
      <c r="C1641" s="161">
        <v>2</v>
      </c>
      <c r="D1641" s="161">
        <v>10</v>
      </c>
      <c r="F1641" s="161">
        <v>10</v>
      </c>
      <c r="G1641" s="161">
        <v>10</v>
      </c>
      <c r="H1641" s="161">
        <v>10</v>
      </c>
      <c r="I1641" s="161">
        <v>6</v>
      </c>
      <c r="J1641" s="161">
        <v>7</v>
      </c>
      <c r="M1641" s="165">
        <f t="shared" si="73"/>
        <v>2</v>
      </c>
      <c r="N1641" s="164">
        <f t="shared" si="74"/>
        <v>3</v>
      </c>
      <c r="O1641" s="164">
        <f t="shared" si="75"/>
        <v>8</v>
      </c>
    </row>
    <row r="1642" spans="3:15">
      <c r="C1642" s="161">
        <v>2</v>
      </c>
      <c r="D1642" s="161">
        <v>10</v>
      </c>
      <c r="F1642" s="161">
        <v>10</v>
      </c>
      <c r="G1642" s="161">
        <v>10</v>
      </c>
      <c r="H1642" s="161">
        <v>10</v>
      </c>
      <c r="I1642" s="161">
        <v>6</v>
      </c>
      <c r="J1642" s="161">
        <v>10</v>
      </c>
      <c r="M1642" s="165">
        <f t="shared" si="73"/>
        <v>2</v>
      </c>
      <c r="N1642" s="164">
        <f t="shared" si="74"/>
        <v>3</v>
      </c>
      <c r="O1642" s="164">
        <f t="shared" si="75"/>
        <v>8</v>
      </c>
    </row>
    <row r="1643" spans="3:15">
      <c r="C1643" s="161">
        <v>2</v>
      </c>
      <c r="D1643" s="161">
        <v>10</v>
      </c>
      <c r="F1643" s="161">
        <v>10</v>
      </c>
      <c r="G1643" s="161">
        <v>10</v>
      </c>
      <c r="H1643" s="161">
        <v>10</v>
      </c>
      <c r="I1643" s="161">
        <v>8</v>
      </c>
      <c r="J1643" s="161">
        <v>7</v>
      </c>
      <c r="M1643" s="165">
        <f t="shared" si="73"/>
        <v>2</v>
      </c>
      <c r="N1643" s="164">
        <f t="shared" si="74"/>
        <v>3</v>
      </c>
      <c r="O1643" s="164">
        <f t="shared" si="75"/>
        <v>8</v>
      </c>
    </row>
    <row r="1644" spans="3:15">
      <c r="C1644" s="161">
        <v>2</v>
      </c>
      <c r="D1644" s="161">
        <v>10</v>
      </c>
      <c r="F1644" s="161">
        <v>10</v>
      </c>
      <c r="G1644" s="161">
        <v>10</v>
      </c>
      <c r="H1644" s="161">
        <v>10</v>
      </c>
      <c r="I1644" s="161">
        <v>8</v>
      </c>
      <c r="J1644" s="161">
        <v>10</v>
      </c>
      <c r="M1644" s="165">
        <f t="shared" si="73"/>
        <v>2</v>
      </c>
      <c r="N1644" s="164">
        <f t="shared" si="74"/>
        <v>3</v>
      </c>
      <c r="O1644" s="164">
        <f t="shared" si="75"/>
        <v>9</v>
      </c>
    </row>
    <row r="1645" spans="3:15">
      <c r="C1645" s="161">
        <v>2</v>
      </c>
      <c r="D1645" s="161">
        <v>10</v>
      </c>
      <c r="F1645" s="161">
        <v>10</v>
      </c>
      <c r="G1645" s="161">
        <v>10</v>
      </c>
      <c r="H1645" s="161">
        <v>10</v>
      </c>
      <c r="I1645" s="161">
        <v>10</v>
      </c>
      <c r="J1645" s="161">
        <v>7</v>
      </c>
      <c r="M1645" s="165">
        <f t="shared" si="73"/>
        <v>2</v>
      </c>
      <c r="N1645" s="164">
        <f t="shared" si="74"/>
        <v>3</v>
      </c>
      <c r="O1645" s="164">
        <f t="shared" si="75"/>
        <v>8</v>
      </c>
    </row>
    <row r="1646" spans="3:15">
      <c r="C1646" s="161">
        <v>2</v>
      </c>
      <c r="D1646" s="161">
        <v>10</v>
      </c>
      <c r="F1646" s="161">
        <v>10</v>
      </c>
      <c r="G1646" s="161">
        <v>10</v>
      </c>
      <c r="H1646" s="161">
        <v>10</v>
      </c>
      <c r="I1646" s="161">
        <v>10</v>
      </c>
      <c r="J1646" s="161">
        <v>10</v>
      </c>
      <c r="M1646" s="165">
        <f t="shared" si="73"/>
        <v>2</v>
      </c>
      <c r="N1646" s="164">
        <f t="shared" si="74"/>
        <v>3</v>
      </c>
      <c r="O1646" s="164">
        <f t="shared" si="75"/>
        <v>9</v>
      </c>
    </row>
    <row r="1647" spans="3:15">
      <c r="C1647" s="161">
        <v>2</v>
      </c>
      <c r="D1647" s="161">
        <v>10</v>
      </c>
      <c r="F1647" s="161">
        <v>10</v>
      </c>
      <c r="G1647" s="161">
        <v>10</v>
      </c>
      <c r="H1647" s="161">
        <v>7</v>
      </c>
      <c r="I1647" s="161">
        <v>4</v>
      </c>
      <c r="J1647" s="161">
        <v>7</v>
      </c>
      <c r="M1647" s="165">
        <f t="shared" si="73"/>
        <v>2</v>
      </c>
      <c r="N1647" s="164">
        <f t="shared" si="74"/>
        <v>3</v>
      </c>
      <c r="O1647" s="164">
        <f t="shared" si="75"/>
        <v>7</v>
      </c>
    </row>
    <row r="1648" spans="3:15">
      <c r="C1648" s="161">
        <v>2</v>
      </c>
      <c r="D1648" s="161">
        <v>10</v>
      </c>
      <c r="F1648" s="161">
        <v>10</v>
      </c>
      <c r="G1648" s="161">
        <v>10</v>
      </c>
      <c r="H1648" s="161">
        <v>7</v>
      </c>
      <c r="I1648" s="161">
        <v>4</v>
      </c>
      <c r="J1648" s="161">
        <v>10</v>
      </c>
      <c r="M1648" s="165">
        <f t="shared" si="73"/>
        <v>2</v>
      </c>
      <c r="N1648" s="164">
        <f t="shared" si="74"/>
        <v>3</v>
      </c>
      <c r="O1648" s="164">
        <f t="shared" si="75"/>
        <v>8</v>
      </c>
    </row>
    <row r="1649" spans="3:15">
      <c r="C1649" s="161">
        <v>2</v>
      </c>
      <c r="D1649" s="161">
        <v>10</v>
      </c>
      <c r="F1649" s="161">
        <v>10</v>
      </c>
      <c r="G1649" s="161">
        <v>10</v>
      </c>
      <c r="H1649" s="161">
        <v>7</v>
      </c>
      <c r="I1649" s="161">
        <v>6</v>
      </c>
      <c r="J1649" s="161">
        <v>7</v>
      </c>
      <c r="M1649" s="165">
        <f t="shared" si="73"/>
        <v>2</v>
      </c>
      <c r="N1649" s="164">
        <f t="shared" si="74"/>
        <v>3</v>
      </c>
      <c r="O1649" s="164">
        <f t="shared" si="75"/>
        <v>7</v>
      </c>
    </row>
    <row r="1650" spans="3:15">
      <c r="C1650" s="161">
        <v>2</v>
      </c>
      <c r="D1650" s="161">
        <v>10</v>
      </c>
      <c r="F1650" s="161">
        <v>10</v>
      </c>
      <c r="G1650" s="161">
        <v>10</v>
      </c>
      <c r="H1650" s="161">
        <v>7</v>
      </c>
      <c r="I1650" s="161">
        <v>6</v>
      </c>
      <c r="J1650" s="161">
        <v>10</v>
      </c>
      <c r="M1650" s="165">
        <f t="shared" si="73"/>
        <v>2</v>
      </c>
      <c r="N1650" s="164">
        <f t="shared" si="74"/>
        <v>3</v>
      </c>
      <c r="O1650" s="164">
        <f t="shared" si="75"/>
        <v>8</v>
      </c>
    </row>
    <row r="1651" spans="3:15">
      <c r="C1651" s="161">
        <v>2</v>
      </c>
      <c r="D1651" s="161">
        <v>10</v>
      </c>
      <c r="F1651" s="161">
        <v>10</v>
      </c>
      <c r="G1651" s="161">
        <v>10</v>
      </c>
      <c r="H1651" s="161">
        <v>7</v>
      </c>
      <c r="I1651" s="161">
        <v>8</v>
      </c>
      <c r="J1651" s="161">
        <v>7</v>
      </c>
      <c r="M1651" s="165">
        <f t="shared" si="73"/>
        <v>2</v>
      </c>
      <c r="N1651" s="164">
        <f t="shared" si="74"/>
        <v>3</v>
      </c>
      <c r="O1651" s="164">
        <f t="shared" si="75"/>
        <v>8</v>
      </c>
    </row>
    <row r="1652" spans="3:15">
      <c r="C1652" s="161">
        <v>2</v>
      </c>
      <c r="D1652" s="161">
        <v>10</v>
      </c>
      <c r="F1652" s="161">
        <v>10</v>
      </c>
      <c r="G1652" s="161">
        <v>10</v>
      </c>
      <c r="H1652" s="161">
        <v>7</v>
      </c>
      <c r="I1652" s="161">
        <v>8</v>
      </c>
      <c r="J1652" s="161">
        <v>10</v>
      </c>
      <c r="M1652" s="165">
        <f t="shared" si="73"/>
        <v>2</v>
      </c>
      <c r="N1652" s="164">
        <f t="shared" si="74"/>
        <v>3</v>
      </c>
      <c r="O1652" s="164">
        <f t="shared" si="75"/>
        <v>8</v>
      </c>
    </row>
    <row r="1653" spans="3:15">
      <c r="C1653" s="161">
        <v>2</v>
      </c>
      <c r="D1653" s="161">
        <v>10</v>
      </c>
      <c r="F1653" s="161">
        <v>10</v>
      </c>
      <c r="G1653" s="161">
        <v>10</v>
      </c>
      <c r="H1653" s="161">
        <v>7</v>
      </c>
      <c r="I1653" s="161">
        <v>10</v>
      </c>
      <c r="J1653" s="161">
        <v>7</v>
      </c>
      <c r="M1653" s="165">
        <f t="shared" si="73"/>
        <v>2</v>
      </c>
      <c r="N1653" s="164">
        <f t="shared" si="74"/>
        <v>3</v>
      </c>
      <c r="O1653" s="164">
        <f t="shared" si="75"/>
        <v>8</v>
      </c>
    </row>
    <row r="1654" spans="3:15">
      <c r="C1654" s="161">
        <v>2</v>
      </c>
      <c r="D1654" s="161">
        <v>10</v>
      </c>
      <c r="F1654" s="161">
        <v>10</v>
      </c>
      <c r="G1654" s="161">
        <v>10</v>
      </c>
      <c r="H1654" s="161">
        <v>7</v>
      </c>
      <c r="I1654" s="161">
        <v>10</v>
      </c>
      <c r="J1654" s="161">
        <v>10</v>
      </c>
      <c r="M1654" s="165">
        <f t="shared" si="73"/>
        <v>2</v>
      </c>
      <c r="N1654" s="164">
        <f t="shared" si="74"/>
        <v>3</v>
      </c>
      <c r="O1654" s="164">
        <f t="shared" si="75"/>
        <v>8</v>
      </c>
    </row>
    <row r="1655" spans="3:15">
      <c r="C1655" s="161">
        <v>2</v>
      </c>
      <c r="D1655" s="161">
        <v>10</v>
      </c>
      <c r="F1655" s="161">
        <v>10</v>
      </c>
      <c r="G1655" s="161">
        <v>10</v>
      </c>
      <c r="H1655" s="161">
        <v>10</v>
      </c>
      <c r="I1655" s="161">
        <v>4</v>
      </c>
      <c r="J1655" s="161">
        <v>7</v>
      </c>
      <c r="M1655" s="165">
        <f t="shared" si="73"/>
        <v>2</v>
      </c>
      <c r="N1655" s="164">
        <f t="shared" si="74"/>
        <v>3</v>
      </c>
      <c r="O1655" s="164">
        <f t="shared" si="75"/>
        <v>8</v>
      </c>
    </row>
    <row r="1656" spans="3:15">
      <c r="C1656" s="161">
        <v>2</v>
      </c>
      <c r="D1656" s="161">
        <v>10</v>
      </c>
      <c r="F1656" s="161">
        <v>10</v>
      </c>
      <c r="G1656" s="161">
        <v>10</v>
      </c>
      <c r="H1656" s="161">
        <v>10</v>
      </c>
      <c r="I1656" s="161">
        <v>4</v>
      </c>
      <c r="J1656" s="161">
        <v>10</v>
      </c>
      <c r="M1656" s="165">
        <f t="shared" si="73"/>
        <v>2</v>
      </c>
      <c r="N1656" s="164">
        <f t="shared" si="74"/>
        <v>3</v>
      </c>
      <c r="O1656" s="164">
        <f t="shared" si="75"/>
        <v>8</v>
      </c>
    </row>
    <row r="1657" spans="3:15">
      <c r="C1657" s="161">
        <v>2</v>
      </c>
      <c r="D1657" s="161">
        <v>10</v>
      </c>
      <c r="F1657" s="161">
        <v>10</v>
      </c>
      <c r="G1657" s="161">
        <v>10</v>
      </c>
      <c r="H1657" s="161">
        <v>10</v>
      </c>
      <c r="I1657" s="161">
        <v>6</v>
      </c>
      <c r="J1657" s="161">
        <v>7</v>
      </c>
      <c r="M1657" s="165">
        <f t="shared" si="73"/>
        <v>2</v>
      </c>
      <c r="N1657" s="164">
        <f t="shared" si="74"/>
        <v>3</v>
      </c>
      <c r="O1657" s="164">
        <f t="shared" si="75"/>
        <v>8</v>
      </c>
    </row>
    <row r="1658" spans="3:15">
      <c r="C1658" s="161">
        <v>2</v>
      </c>
      <c r="D1658" s="161">
        <v>10</v>
      </c>
      <c r="F1658" s="161">
        <v>10</v>
      </c>
      <c r="G1658" s="161">
        <v>10</v>
      </c>
      <c r="H1658" s="161">
        <v>10</v>
      </c>
      <c r="I1658" s="161">
        <v>6</v>
      </c>
      <c r="J1658" s="161">
        <v>10</v>
      </c>
      <c r="M1658" s="165">
        <f t="shared" si="73"/>
        <v>2</v>
      </c>
      <c r="N1658" s="164">
        <f t="shared" si="74"/>
        <v>3</v>
      </c>
      <c r="O1658" s="164">
        <f t="shared" si="75"/>
        <v>8</v>
      </c>
    </row>
    <row r="1659" spans="3:15">
      <c r="C1659" s="161">
        <v>2</v>
      </c>
      <c r="D1659" s="161">
        <v>10</v>
      </c>
      <c r="F1659" s="161">
        <v>10</v>
      </c>
      <c r="G1659" s="161">
        <v>10</v>
      </c>
      <c r="H1659" s="161">
        <v>10</v>
      </c>
      <c r="I1659" s="161">
        <v>8</v>
      </c>
      <c r="J1659" s="161">
        <v>7</v>
      </c>
      <c r="M1659" s="165">
        <f t="shared" si="73"/>
        <v>2</v>
      </c>
      <c r="N1659" s="164">
        <f t="shared" si="74"/>
        <v>3</v>
      </c>
      <c r="O1659" s="164">
        <f t="shared" si="75"/>
        <v>8</v>
      </c>
    </row>
    <row r="1660" spans="3:15">
      <c r="C1660" s="161">
        <v>2</v>
      </c>
      <c r="D1660" s="161">
        <v>10</v>
      </c>
      <c r="F1660" s="161">
        <v>10</v>
      </c>
      <c r="G1660" s="161">
        <v>10</v>
      </c>
      <c r="H1660" s="161">
        <v>10</v>
      </c>
      <c r="I1660" s="161">
        <v>8</v>
      </c>
      <c r="J1660" s="161">
        <v>10</v>
      </c>
      <c r="M1660" s="165">
        <f t="shared" si="73"/>
        <v>2</v>
      </c>
      <c r="N1660" s="164">
        <f t="shared" si="74"/>
        <v>3</v>
      </c>
      <c r="O1660" s="164">
        <f t="shared" si="75"/>
        <v>9</v>
      </c>
    </row>
    <row r="1661" spans="3:15">
      <c r="C1661" s="161">
        <v>2</v>
      </c>
      <c r="D1661" s="161">
        <v>10</v>
      </c>
      <c r="F1661" s="161">
        <v>10</v>
      </c>
      <c r="G1661" s="161">
        <v>10</v>
      </c>
      <c r="H1661" s="161">
        <v>10</v>
      </c>
      <c r="I1661" s="161">
        <v>10</v>
      </c>
      <c r="J1661" s="161">
        <v>7</v>
      </c>
      <c r="M1661" s="165">
        <f t="shared" si="73"/>
        <v>2</v>
      </c>
      <c r="N1661" s="164">
        <f t="shared" si="74"/>
        <v>3</v>
      </c>
      <c r="O1661" s="164">
        <f t="shared" si="75"/>
        <v>8</v>
      </c>
    </row>
    <row r="1662" spans="3:15">
      <c r="C1662" s="161">
        <v>2</v>
      </c>
      <c r="D1662" s="161">
        <v>10</v>
      </c>
      <c r="F1662" s="161">
        <v>10</v>
      </c>
      <c r="G1662" s="161">
        <v>10</v>
      </c>
      <c r="H1662" s="161">
        <v>10</v>
      </c>
      <c r="I1662" s="161">
        <v>10</v>
      </c>
      <c r="J1662" s="161">
        <v>10</v>
      </c>
      <c r="M1662" s="165">
        <f t="shared" si="73"/>
        <v>2</v>
      </c>
      <c r="N1662" s="164">
        <f t="shared" si="74"/>
        <v>3</v>
      </c>
      <c r="O1662" s="164">
        <f t="shared" si="75"/>
        <v>9</v>
      </c>
    </row>
    <row r="1663" spans="3:15">
      <c r="C1663" s="161">
        <v>2</v>
      </c>
      <c r="D1663" s="161">
        <v>10</v>
      </c>
      <c r="F1663" s="161">
        <v>10</v>
      </c>
      <c r="G1663" s="161">
        <v>10</v>
      </c>
      <c r="H1663" s="161">
        <v>7</v>
      </c>
      <c r="I1663" s="161">
        <v>4</v>
      </c>
      <c r="J1663" s="161">
        <v>7</v>
      </c>
      <c r="M1663" s="165">
        <f t="shared" si="73"/>
        <v>2</v>
      </c>
      <c r="N1663" s="164">
        <f t="shared" si="74"/>
        <v>3</v>
      </c>
      <c r="O1663" s="164">
        <f t="shared" si="75"/>
        <v>7</v>
      </c>
    </row>
    <row r="1664" spans="3:15">
      <c r="C1664" s="161">
        <v>2</v>
      </c>
      <c r="D1664" s="161">
        <v>10</v>
      </c>
      <c r="F1664" s="161">
        <v>10</v>
      </c>
      <c r="G1664" s="161">
        <v>10</v>
      </c>
      <c r="H1664" s="161">
        <v>7</v>
      </c>
      <c r="I1664" s="161">
        <v>4</v>
      </c>
      <c r="J1664" s="161">
        <v>10</v>
      </c>
      <c r="M1664" s="165">
        <f t="shared" si="73"/>
        <v>2</v>
      </c>
      <c r="N1664" s="164">
        <f t="shared" si="74"/>
        <v>3</v>
      </c>
      <c r="O1664" s="164">
        <f t="shared" si="75"/>
        <v>8</v>
      </c>
    </row>
    <row r="1665" spans="3:15">
      <c r="C1665" s="161">
        <v>2</v>
      </c>
      <c r="D1665" s="161">
        <v>10</v>
      </c>
      <c r="F1665" s="161">
        <v>10</v>
      </c>
      <c r="G1665" s="161">
        <v>10</v>
      </c>
      <c r="H1665" s="161">
        <v>7</v>
      </c>
      <c r="I1665" s="161">
        <v>6</v>
      </c>
      <c r="J1665" s="161">
        <v>7</v>
      </c>
      <c r="M1665" s="165">
        <f t="shared" si="73"/>
        <v>2</v>
      </c>
      <c r="N1665" s="164">
        <f t="shared" si="74"/>
        <v>3</v>
      </c>
      <c r="O1665" s="164">
        <f t="shared" si="75"/>
        <v>7</v>
      </c>
    </row>
    <row r="1666" spans="3:15">
      <c r="C1666" s="161">
        <v>2</v>
      </c>
      <c r="D1666" s="161">
        <v>10</v>
      </c>
      <c r="F1666" s="161">
        <v>10</v>
      </c>
      <c r="G1666" s="161">
        <v>10</v>
      </c>
      <c r="H1666" s="161">
        <v>7</v>
      </c>
      <c r="I1666" s="161">
        <v>6</v>
      </c>
      <c r="J1666" s="161">
        <v>10</v>
      </c>
      <c r="M1666" s="165">
        <f t="shared" si="73"/>
        <v>2</v>
      </c>
      <c r="N1666" s="164">
        <f t="shared" si="74"/>
        <v>3</v>
      </c>
      <c r="O1666" s="164">
        <f t="shared" si="75"/>
        <v>8</v>
      </c>
    </row>
    <row r="1667" spans="3:15">
      <c r="C1667" s="161">
        <v>2</v>
      </c>
      <c r="D1667" s="161">
        <v>10</v>
      </c>
      <c r="F1667" s="161">
        <v>10</v>
      </c>
      <c r="G1667" s="161">
        <v>10</v>
      </c>
      <c r="H1667" s="161">
        <v>7</v>
      </c>
      <c r="I1667" s="161">
        <v>8</v>
      </c>
      <c r="J1667" s="161">
        <v>7</v>
      </c>
      <c r="M1667" s="165">
        <f t="shared" si="73"/>
        <v>2</v>
      </c>
      <c r="N1667" s="164">
        <f t="shared" si="74"/>
        <v>3</v>
      </c>
      <c r="O1667" s="164">
        <f t="shared" si="75"/>
        <v>8</v>
      </c>
    </row>
    <row r="1668" spans="3:15">
      <c r="C1668" s="161">
        <v>2</v>
      </c>
      <c r="D1668" s="161">
        <v>10</v>
      </c>
      <c r="F1668" s="161">
        <v>10</v>
      </c>
      <c r="G1668" s="161">
        <v>10</v>
      </c>
      <c r="H1668" s="161">
        <v>7</v>
      </c>
      <c r="I1668" s="161">
        <v>8</v>
      </c>
      <c r="J1668" s="161">
        <v>10</v>
      </c>
      <c r="M1668" s="165">
        <f t="shared" si="73"/>
        <v>2</v>
      </c>
      <c r="N1668" s="164">
        <f t="shared" si="74"/>
        <v>3</v>
      </c>
      <c r="O1668" s="164">
        <f t="shared" si="75"/>
        <v>8</v>
      </c>
    </row>
    <row r="1669" spans="3:15">
      <c r="C1669" s="161">
        <v>2</v>
      </c>
      <c r="D1669" s="161">
        <v>10</v>
      </c>
      <c r="F1669" s="161">
        <v>10</v>
      </c>
      <c r="G1669" s="161">
        <v>10</v>
      </c>
      <c r="H1669" s="161">
        <v>7</v>
      </c>
      <c r="I1669" s="161">
        <v>10</v>
      </c>
      <c r="J1669" s="161">
        <v>7</v>
      </c>
      <c r="M1669" s="165">
        <f t="shared" si="73"/>
        <v>2</v>
      </c>
      <c r="N1669" s="164">
        <f t="shared" si="74"/>
        <v>3</v>
      </c>
      <c r="O1669" s="164">
        <f t="shared" si="75"/>
        <v>8</v>
      </c>
    </row>
    <row r="1670" spans="3:15">
      <c r="C1670" s="161">
        <v>2</v>
      </c>
      <c r="D1670" s="161">
        <v>10</v>
      </c>
      <c r="F1670" s="161">
        <v>10</v>
      </c>
      <c r="G1670" s="161">
        <v>10</v>
      </c>
      <c r="H1670" s="161">
        <v>7</v>
      </c>
      <c r="I1670" s="161">
        <v>10</v>
      </c>
      <c r="J1670" s="161">
        <v>10</v>
      </c>
      <c r="M1670" s="165">
        <f t="shared" si="73"/>
        <v>2</v>
      </c>
      <c r="N1670" s="164">
        <f t="shared" si="74"/>
        <v>3</v>
      </c>
      <c r="O1670" s="164">
        <f t="shared" si="75"/>
        <v>8</v>
      </c>
    </row>
    <row r="1671" spans="3:15">
      <c r="C1671" s="161">
        <v>2</v>
      </c>
      <c r="D1671" s="161">
        <v>10</v>
      </c>
      <c r="F1671" s="161">
        <v>10</v>
      </c>
      <c r="G1671" s="161">
        <v>10</v>
      </c>
      <c r="H1671" s="161">
        <v>10</v>
      </c>
      <c r="I1671" s="161">
        <v>4</v>
      </c>
      <c r="J1671" s="161">
        <v>7</v>
      </c>
      <c r="M1671" s="165">
        <f t="shared" si="73"/>
        <v>2</v>
      </c>
      <c r="N1671" s="164">
        <f t="shared" si="74"/>
        <v>3</v>
      </c>
      <c r="O1671" s="164">
        <f t="shared" si="75"/>
        <v>8</v>
      </c>
    </row>
    <row r="1672" spans="3:15">
      <c r="C1672" s="161">
        <v>2</v>
      </c>
      <c r="D1672" s="161">
        <v>10</v>
      </c>
      <c r="F1672" s="161">
        <v>10</v>
      </c>
      <c r="G1672" s="161">
        <v>10</v>
      </c>
      <c r="H1672" s="161">
        <v>10</v>
      </c>
      <c r="I1672" s="161">
        <v>4</v>
      </c>
      <c r="J1672" s="161">
        <v>10</v>
      </c>
      <c r="M1672" s="165">
        <f t="shared" si="73"/>
        <v>2</v>
      </c>
      <c r="N1672" s="164">
        <f t="shared" si="74"/>
        <v>3</v>
      </c>
      <c r="O1672" s="164">
        <f t="shared" si="75"/>
        <v>8</v>
      </c>
    </row>
    <row r="1673" spans="3:15">
      <c r="C1673" s="161">
        <v>2</v>
      </c>
      <c r="D1673" s="161">
        <v>10</v>
      </c>
      <c r="F1673" s="161">
        <v>10</v>
      </c>
      <c r="G1673" s="161">
        <v>10</v>
      </c>
      <c r="H1673" s="161">
        <v>10</v>
      </c>
      <c r="I1673" s="161">
        <v>6</v>
      </c>
      <c r="J1673" s="161">
        <v>7</v>
      </c>
      <c r="M1673" s="165">
        <f t="shared" si="73"/>
        <v>2</v>
      </c>
      <c r="N1673" s="164">
        <f t="shared" si="74"/>
        <v>3</v>
      </c>
      <c r="O1673" s="164">
        <f t="shared" si="75"/>
        <v>8</v>
      </c>
    </row>
    <row r="1674" spans="3:15">
      <c r="C1674" s="161">
        <v>2</v>
      </c>
      <c r="D1674" s="161">
        <v>10</v>
      </c>
      <c r="F1674" s="161">
        <v>10</v>
      </c>
      <c r="G1674" s="161">
        <v>10</v>
      </c>
      <c r="H1674" s="161">
        <v>10</v>
      </c>
      <c r="I1674" s="161">
        <v>6</v>
      </c>
      <c r="J1674" s="161">
        <v>10</v>
      </c>
      <c r="M1674" s="165">
        <f t="shared" si="73"/>
        <v>2</v>
      </c>
      <c r="N1674" s="164">
        <f t="shared" si="74"/>
        <v>3</v>
      </c>
      <c r="O1674" s="164">
        <f t="shared" si="75"/>
        <v>8</v>
      </c>
    </row>
    <row r="1675" spans="3:15">
      <c r="C1675" s="161">
        <v>2</v>
      </c>
      <c r="D1675" s="161">
        <v>10</v>
      </c>
      <c r="F1675" s="161">
        <v>10</v>
      </c>
      <c r="G1675" s="161">
        <v>10</v>
      </c>
      <c r="H1675" s="161">
        <v>10</v>
      </c>
      <c r="I1675" s="161">
        <v>8</v>
      </c>
      <c r="J1675" s="161">
        <v>7</v>
      </c>
      <c r="M1675" s="165">
        <f t="shared" si="73"/>
        <v>2</v>
      </c>
      <c r="N1675" s="164">
        <f t="shared" si="74"/>
        <v>3</v>
      </c>
      <c r="O1675" s="164">
        <f t="shared" si="75"/>
        <v>8</v>
      </c>
    </row>
    <row r="1676" spans="3:15">
      <c r="C1676" s="161">
        <v>2</v>
      </c>
      <c r="D1676" s="161">
        <v>10</v>
      </c>
      <c r="F1676" s="161">
        <v>10</v>
      </c>
      <c r="G1676" s="161">
        <v>10</v>
      </c>
      <c r="H1676" s="161">
        <v>10</v>
      </c>
      <c r="I1676" s="161">
        <v>8</v>
      </c>
      <c r="J1676" s="161">
        <v>10</v>
      </c>
      <c r="M1676" s="165">
        <f t="shared" si="73"/>
        <v>2</v>
      </c>
      <c r="N1676" s="164">
        <f t="shared" si="74"/>
        <v>3</v>
      </c>
      <c r="O1676" s="164">
        <f t="shared" si="75"/>
        <v>9</v>
      </c>
    </row>
    <row r="1677" spans="3:15">
      <c r="C1677" s="161">
        <v>2</v>
      </c>
      <c r="D1677" s="161">
        <v>10</v>
      </c>
      <c r="F1677" s="161">
        <v>10</v>
      </c>
      <c r="G1677" s="161">
        <v>10</v>
      </c>
      <c r="H1677" s="161">
        <v>10</v>
      </c>
      <c r="I1677" s="161">
        <v>10</v>
      </c>
      <c r="J1677" s="161">
        <v>7</v>
      </c>
      <c r="M1677" s="165">
        <f t="shared" si="73"/>
        <v>2</v>
      </c>
      <c r="N1677" s="164">
        <f t="shared" si="74"/>
        <v>3</v>
      </c>
      <c r="O1677" s="164">
        <f t="shared" si="75"/>
        <v>8</v>
      </c>
    </row>
    <row r="1678" spans="3:15">
      <c r="C1678" s="161">
        <v>2</v>
      </c>
      <c r="D1678" s="161">
        <v>10</v>
      </c>
      <c r="F1678" s="161">
        <v>10</v>
      </c>
      <c r="G1678" s="161">
        <v>10</v>
      </c>
      <c r="H1678" s="161">
        <v>10</v>
      </c>
      <c r="I1678" s="161">
        <v>10</v>
      </c>
      <c r="J1678" s="161">
        <v>10</v>
      </c>
      <c r="M1678" s="165">
        <f t="shared" si="73"/>
        <v>2</v>
      </c>
      <c r="N1678" s="164">
        <f t="shared" si="74"/>
        <v>3</v>
      </c>
      <c r="O1678" s="164">
        <f t="shared" si="75"/>
        <v>9</v>
      </c>
    </row>
    <row r="1679" spans="3:15">
      <c r="C1679" s="161">
        <v>2</v>
      </c>
      <c r="D1679" s="161">
        <v>10</v>
      </c>
      <c r="F1679" s="161">
        <v>10</v>
      </c>
      <c r="G1679" s="161">
        <v>10</v>
      </c>
      <c r="H1679" s="161">
        <v>7</v>
      </c>
      <c r="I1679" s="161">
        <v>4</v>
      </c>
      <c r="J1679" s="161">
        <v>7</v>
      </c>
      <c r="M1679" s="165">
        <f t="shared" si="73"/>
        <v>2</v>
      </c>
      <c r="N1679" s="164">
        <f t="shared" si="74"/>
        <v>3</v>
      </c>
      <c r="O1679" s="164">
        <f t="shared" si="75"/>
        <v>7</v>
      </c>
    </row>
    <row r="1680" spans="3:15">
      <c r="C1680" s="161">
        <v>2</v>
      </c>
      <c r="D1680" s="161">
        <v>10</v>
      </c>
      <c r="F1680" s="161">
        <v>10</v>
      </c>
      <c r="G1680" s="161">
        <v>10</v>
      </c>
      <c r="H1680" s="161">
        <v>7</v>
      </c>
      <c r="I1680" s="161">
        <v>4</v>
      </c>
      <c r="J1680" s="161">
        <v>10</v>
      </c>
      <c r="M1680" s="165">
        <f t="shared" si="73"/>
        <v>2</v>
      </c>
      <c r="N1680" s="164">
        <f t="shared" si="74"/>
        <v>3</v>
      </c>
      <c r="O1680" s="164">
        <f t="shared" si="75"/>
        <v>8</v>
      </c>
    </row>
    <row r="1681" spans="3:15">
      <c r="C1681" s="161">
        <v>2</v>
      </c>
      <c r="D1681" s="161">
        <v>10</v>
      </c>
      <c r="F1681" s="161">
        <v>10</v>
      </c>
      <c r="G1681" s="161">
        <v>10</v>
      </c>
      <c r="H1681" s="161">
        <v>7</v>
      </c>
      <c r="I1681" s="161">
        <v>6</v>
      </c>
      <c r="J1681" s="161">
        <v>7</v>
      </c>
      <c r="M1681" s="165">
        <f t="shared" si="73"/>
        <v>2</v>
      </c>
      <c r="N1681" s="164">
        <f t="shared" si="74"/>
        <v>3</v>
      </c>
      <c r="O1681" s="164">
        <f t="shared" si="75"/>
        <v>7</v>
      </c>
    </row>
    <row r="1682" spans="3:15">
      <c r="C1682" s="161">
        <v>2</v>
      </c>
      <c r="D1682" s="161">
        <v>10</v>
      </c>
      <c r="F1682" s="161">
        <v>10</v>
      </c>
      <c r="G1682" s="161">
        <v>10</v>
      </c>
      <c r="H1682" s="161">
        <v>7</v>
      </c>
      <c r="I1682" s="161">
        <v>6</v>
      </c>
      <c r="J1682" s="161">
        <v>10</v>
      </c>
      <c r="M1682" s="165">
        <f t="shared" si="73"/>
        <v>2</v>
      </c>
      <c r="N1682" s="164">
        <f t="shared" si="74"/>
        <v>3</v>
      </c>
      <c r="O1682" s="164">
        <f t="shared" si="75"/>
        <v>8</v>
      </c>
    </row>
    <row r="1683" spans="3:15">
      <c r="C1683" s="161">
        <v>2</v>
      </c>
      <c r="D1683" s="161">
        <v>10</v>
      </c>
      <c r="F1683" s="161">
        <v>10</v>
      </c>
      <c r="G1683" s="161">
        <v>10</v>
      </c>
      <c r="H1683" s="161">
        <v>7</v>
      </c>
      <c r="I1683" s="161">
        <v>8</v>
      </c>
      <c r="J1683" s="161">
        <v>7</v>
      </c>
      <c r="M1683" s="165">
        <f t="shared" si="73"/>
        <v>2</v>
      </c>
      <c r="N1683" s="164">
        <f t="shared" si="74"/>
        <v>3</v>
      </c>
      <c r="O1683" s="164">
        <f t="shared" si="75"/>
        <v>8</v>
      </c>
    </row>
    <row r="1684" spans="3:15">
      <c r="C1684" s="161">
        <v>2</v>
      </c>
      <c r="D1684" s="161">
        <v>10</v>
      </c>
      <c r="F1684" s="161">
        <v>10</v>
      </c>
      <c r="G1684" s="161">
        <v>10</v>
      </c>
      <c r="H1684" s="161">
        <v>7</v>
      </c>
      <c r="I1684" s="161">
        <v>8</v>
      </c>
      <c r="J1684" s="161">
        <v>10</v>
      </c>
      <c r="M1684" s="165">
        <f t="shared" si="73"/>
        <v>2</v>
      </c>
      <c r="N1684" s="164">
        <f t="shared" si="74"/>
        <v>3</v>
      </c>
      <c r="O1684" s="164">
        <f t="shared" si="75"/>
        <v>8</v>
      </c>
    </row>
    <row r="1685" spans="3:15">
      <c r="C1685" s="161">
        <v>2</v>
      </c>
      <c r="D1685" s="161">
        <v>10</v>
      </c>
      <c r="F1685" s="161">
        <v>10</v>
      </c>
      <c r="G1685" s="161">
        <v>10</v>
      </c>
      <c r="H1685" s="161">
        <v>7</v>
      </c>
      <c r="I1685" s="161">
        <v>10</v>
      </c>
      <c r="J1685" s="161">
        <v>7</v>
      </c>
      <c r="M1685" s="165">
        <f t="shared" si="73"/>
        <v>2</v>
      </c>
      <c r="N1685" s="164">
        <f t="shared" si="74"/>
        <v>3</v>
      </c>
      <c r="O1685" s="164">
        <f t="shared" si="75"/>
        <v>8</v>
      </c>
    </row>
    <row r="1686" spans="3:15">
      <c r="C1686" s="161">
        <v>2</v>
      </c>
      <c r="D1686" s="161">
        <v>10</v>
      </c>
      <c r="F1686" s="161">
        <v>10</v>
      </c>
      <c r="G1686" s="161">
        <v>10</v>
      </c>
      <c r="H1686" s="161">
        <v>7</v>
      </c>
      <c r="I1686" s="161">
        <v>10</v>
      </c>
      <c r="J1686" s="161">
        <v>10</v>
      </c>
      <c r="M1686" s="165">
        <f t="shared" si="73"/>
        <v>2</v>
      </c>
      <c r="N1686" s="164">
        <f t="shared" si="74"/>
        <v>3</v>
      </c>
      <c r="O1686" s="164">
        <f t="shared" si="75"/>
        <v>8</v>
      </c>
    </row>
    <row r="1687" spans="3:15">
      <c r="C1687" s="161">
        <v>2</v>
      </c>
      <c r="D1687" s="161">
        <v>10</v>
      </c>
      <c r="F1687" s="161">
        <v>10</v>
      </c>
      <c r="G1687" s="161">
        <v>10</v>
      </c>
      <c r="H1687" s="161">
        <v>10</v>
      </c>
      <c r="I1687" s="161">
        <v>4</v>
      </c>
      <c r="J1687" s="161">
        <v>7</v>
      </c>
      <c r="M1687" s="165">
        <f t="shared" si="73"/>
        <v>2</v>
      </c>
      <c r="N1687" s="164">
        <f t="shared" si="74"/>
        <v>3</v>
      </c>
      <c r="O1687" s="164">
        <f t="shared" si="75"/>
        <v>8</v>
      </c>
    </row>
    <row r="1688" spans="3:15">
      <c r="C1688" s="161">
        <v>2</v>
      </c>
      <c r="D1688" s="161">
        <v>10</v>
      </c>
      <c r="F1688" s="161">
        <v>10</v>
      </c>
      <c r="G1688" s="161">
        <v>10</v>
      </c>
      <c r="H1688" s="161">
        <v>10</v>
      </c>
      <c r="I1688" s="161">
        <v>4</v>
      </c>
      <c r="J1688" s="161">
        <v>10</v>
      </c>
      <c r="M1688" s="165">
        <f t="shared" si="73"/>
        <v>2</v>
      </c>
      <c r="N1688" s="164">
        <f t="shared" si="74"/>
        <v>3</v>
      </c>
      <c r="O1688" s="164">
        <f t="shared" si="75"/>
        <v>8</v>
      </c>
    </row>
    <row r="1689" spans="3:15">
      <c r="C1689" s="161">
        <v>2</v>
      </c>
      <c r="D1689" s="161">
        <v>10</v>
      </c>
      <c r="F1689" s="161">
        <v>10</v>
      </c>
      <c r="G1689" s="161">
        <v>10</v>
      </c>
      <c r="H1689" s="161">
        <v>10</v>
      </c>
      <c r="I1689" s="161">
        <v>6</v>
      </c>
      <c r="J1689" s="161">
        <v>7</v>
      </c>
      <c r="M1689" s="165">
        <f t="shared" si="73"/>
        <v>2</v>
      </c>
      <c r="N1689" s="164">
        <f t="shared" si="74"/>
        <v>3</v>
      </c>
      <c r="O1689" s="164">
        <f t="shared" si="75"/>
        <v>8</v>
      </c>
    </row>
    <row r="1690" spans="3:15">
      <c r="C1690" s="161">
        <v>2</v>
      </c>
      <c r="D1690" s="161">
        <v>10</v>
      </c>
      <c r="F1690" s="161">
        <v>10</v>
      </c>
      <c r="G1690" s="161">
        <v>10</v>
      </c>
      <c r="H1690" s="161">
        <v>10</v>
      </c>
      <c r="I1690" s="161">
        <v>6</v>
      </c>
      <c r="J1690" s="161">
        <v>10</v>
      </c>
      <c r="M1690" s="165">
        <f t="shared" si="73"/>
        <v>2</v>
      </c>
      <c r="N1690" s="164">
        <f t="shared" si="74"/>
        <v>3</v>
      </c>
      <c r="O1690" s="164">
        <f t="shared" si="75"/>
        <v>8</v>
      </c>
    </row>
    <row r="1691" spans="3:15">
      <c r="C1691" s="161">
        <v>2</v>
      </c>
      <c r="D1691" s="161">
        <v>10</v>
      </c>
      <c r="F1691" s="161">
        <v>10</v>
      </c>
      <c r="G1691" s="161">
        <v>10</v>
      </c>
      <c r="H1691" s="161">
        <v>10</v>
      </c>
      <c r="I1691" s="161">
        <v>8</v>
      </c>
      <c r="J1691" s="161">
        <v>7</v>
      </c>
      <c r="M1691" s="165">
        <f t="shared" si="73"/>
        <v>2</v>
      </c>
      <c r="N1691" s="164">
        <f t="shared" si="74"/>
        <v>3</v>
      </c>
      <c r="O1691" s="164">
        <f t="shared" si="75"/>
        <v>8</v>
      </c>
    </row>
    <row r="1692" spans="3:15">
      <c r="C1692" s="161">
        <v>2</v>
      </c>
      <c r="D1692" s="161">
        <v>10</v>
      </c>
      <c r="F1692" s="161">
        <v>10</v>
      </c>
      <c r="G1692" s="161">
        <v>10</v>
      </c>
      <c r="H1692" s="161">
        <v>10</v>
      </c>
      <c r="I1692" s="161">
        <v>8</v>
      </c>
      <c r="J1692" s="161">
        <v>10</v>
      </c>
      <c r="M1692" s="165">
        <f t="shared" si="73"/>
        <v>2</v>
      </c>
      <c r="N1692" s="164">
        <f t="shared" si="74"/>
        <v>3</v>
      </c>
      <c r="O1692" s="164">
        <f t="shared" si="75"/>
        <v>9</v>
      </c>
    </row>
    <row r="1693" spans="3:15">
      <c r="C1693" s="161">
        <v>2</v>
      </c>
      <c r="D1693" s="161">
        <v>10</v>
      </c>
      <c r="F1693" s="161">
        <v>10</v>
      </c>
      <c r="G1693" s="161">
        <v>10</v>
      </c>
      <c r="H1693" s="161">
        <v>10</v>
      </c>
      <c r="I1693" s="161">
        <v>10</v>
      </c>
      <c r="J1693" s="161">
        <v>7</v>
      </c>
      <c r="M1693" s="165">
        <f t="shared" si="73"/>
        <v>2</v>
      </c>
      <c r="N1693" s="164">
        <f t="shared" si="74"/>
        <v>3</v>
      </c>
      <c r="O1693" s="164">
        <f t="shared" si="75"/>
        <v>8</v>
      </c>
    </row>
    <row r="1694" spans="3:15">
      <c r="C1694" s="161">
        <v>2</v>
      </c>
      <c r="D1694" s="161">
        <v>2</v>
      </c>
      <c r="F1694" s="161">
        <v>10</v>
      </c>
      <c r="G1694" s="161">
        <v>2</v>
      </c>
      <c r="H1694" s="161">
        <v>10</v>
      </c>
      <c r="I1694" s="161">
        <v>10</v>
      </c>
      <c r="J1694" s="161">
        <v>10</v>
      </c>
      <c r="M1694" s="165">
        <f t="shared" si="73"/>
        <v>2</v>
      </c>
      <c r="N1694" s="164">
        <f t="shared" si="74"/>
        <v>2</v>
      </c>
      <c r="O1694" s="164">
        <f t="shared" si="75"/>
        <v>7</v>
      </c>
    </row>
    <row r="1695" spans="3:15">
      <c r="C1695" s="161">
        <v>3</v>
      </c>
      <c r="D1695" s="161">
        <v>2</v>
      </c>
      <c r="F1695" s="161">
        <v>5</v>
      </c>
      <c r="G1695" s="161">
        <v>2</v>
      </c>
      <c r="H1695" s="161">
        <v>5</v>
      </c>
      <c r="I1695" s="161">
        <v>4</v>
      </c>
      <c r="J1695" s="161">
        <v>7</v>
      </c>
      <c r="M1695" s="165">
        <f t="shared" ref="M1695:M1758" si="76">MIN(C1695:L1695)</f>
        <v>2</v>
      </c>
      <c r="N1695" s="164">
        <f t="shared" si="74"/>
        <v>2</v>
      </c>
      <c r="O1695" s="164">
        <f t="shared" si="75"/>
        <v>4</v>
      </c>
    </row>
    <row r="1696" spans="3:15">
      <c r="C1696" s="161">
        <v>3</v>
      </c>
      <c r="D1696" s="161">
        <v>2</v>
      </c>
      <c r="F1696" s="161">
        <v>5</v>
      </c>
      <c r="G1696" s="161">
        <v>2</v>
      </c>
      <c r="H1696" s="161">
        <v>5</v>
      </c>
      <c r="I1696" s="161">
        <v>4</v>
      </c>
      <c r="J1696" s="161">
        <v>10</v>
      </c>
      <c r="M1696" s="165">
        <f t="shared" si="76"/>
        <v>2</v>
      </c>
      <c r="N1696" s="164">
        <f t="shared" ref="N1696:N1759" si="77">IF(SMALL(C1696:J1696,2)&gt;M1696,M1696+1,M1696)</f>
        <v>2</v>
      </c>
      <c r="O1696" s="164">
        <f t="shared" ref="O1696:O1759" si="78">ROUND(AVERAGE(C1696:J1696),0)</f>
        <v>4</v>
      </c>
    </row>
    <row r="1697" spans="3:15">
      <c r="C1697" s="161">
        <v>3</v>
      </c>
      <c r="D1697" s="161">
        <v>2</v>
      </c>
      <c r="F1697" s="161">
        <v>5</v>
      </c>
      <c r="G1697" s="161">
        <v>2</v>
      </c>
      <c r="H1697" s="161">
        <v>5</v>
      </c>
      <c r="I1697" s="161">
        <v>6</v>
      </c>
      <c r="J1697" s="161">
        <v>7</v>
      </c>
      <c r="M1697" s="165">
        <f t="shared" si="76"/>
        <v>2</v>
      </c>
      <c r="N1697" s="164">
        <f t="shared" si="77"/>
        <v>2</v>
      </c>
      <c r="O1697" s="164">
        <f t="shared" si="78"/>
        <v>4</v>
      </c>
    </row>
    <row r="1698" spans="3:15">
      <c r="C1698" s="161">
        <v>3</v>
      </c>
      <c r="D1698" s="161">
        <v>2</v>
      </c>
      <c r="F1698" s="161">
        <v>5</v>
      </c>
      <c r="G1698" s="161">
        <v>2</v>
      </c>
      <c r="H1698" s="161">
        <v>5</v>
      </c>
      <c r="I1698" s="161">
        <v>6</v>
      </c>
      <c r="J1698" s="161">
        <v>10</v>
      </c>
      <c r="M1698" s="165">
        <f t="shared" si="76"/>
        <v>2</v>
      </c>
      <c r="N1698" s="164">
        <f t="shared" si="77"/>
        <v>2</v>
      </c>
      <c r="O1698" s="164">
        <f t="shared" si="78"/>
        <v>5</v>
      </c>
    </row>
    <row r="1699" spans="3:15">
      <c r="C1699" s="161">
        <v>3</v>
      </c>
      <c r="D1699" s="161">
        <v>2</v>
      </c>
      <c r="F1699" s="161">
        <v>5</v>
      </c>
      <c r="G1699" s="161">
        <v>2</v>
      </c>
      <c r="H1699" s="161">
        <v>5</v>
      </c>
      <c r="I1699" s="161">
        <v>8</v>
      </c>
      <c r="J1699" s="161">
        <v>7</v>
      </c>
      <c r="M1699" s="165">
        <f t="shared" si="76"/>
        <v>2</v>
      </c>
      <c r="N1699" s="164">
        <f t="shared" si="77"/>
        <v>2</v>
      </c>
      <c r="O1699" s="164">
        <f t="shared" si="78"/>
        <v>5</v>
      </c>
    </row>
    <row r="1700" spans="3:15">
      <c r="C1700" s="161">
        <v>3</v>
      </c>
      <c r="D1700" s="161">
        <v>2</v>
      </c>
      <c r="F1700" s="161">
        <v>5</v>
      </c>
      <c r="G1700" s="161">
        <v>2</v>
      </c>
      <c r="H1700" s="161">
        <v>5</v>
      </c>
      <c r="I1700" s="161">
        <v>8</v>
      </c>
      <c r="J1700" s="161">
        <v>10</v>
      </c>
      <c r="M1700" s="165">
        <f t="shared" si="76"/>
        <v>2</v>
      </c>
      <c r="N1700" s="164">
        <f t="shared" si="77"/>
        <v>2</v>
      </c>
      <c r="O1700" s="164">
        <f t="shared" si="78"/>
        <v>5</v>
      </c>
    </row>
    <row r="1701" spans="3:15">
      <c r="C1701" s="161">
        <v>3</v>
      </c>
      <c r="D1701" s="161">
        <v>2</v>
      </c>
      <c r="F1701" s="161">
        <v>5</v>
      </c>
      <c r="G1701" s="161">
        <v>2</v>
      </c>
      <c r="H1701" s="161">
        <v>5</v>
      </c>
      <c r="I1701" s="161">
        <v>10</v>
      </c>
      <c r="J1701" s="161">
        <v>7</v>
      </c>
      <c r="M1701" s="165">
        <f t="shared" si="76"/>
        <v>2</v>
      </c>
      <c r="N1701" s="164">
        <f t="shared" si="77"/>
        <v>2</v>
      </c>
      <c r="O1701" s="164">
        <f t="shared" si="78"/>
        <v>5</v>
      </c>
    </row>
    <row r="1702" spans="3:15">
      <c r="C1702" s="161">
        <v>3</v>
      </c>
      <c r="D1702" s="161">
        <v>2</v>
      </c>
      <c r="F1702" s="161">
        <v>5</v>
      </c>
      <c r="G1702" s="161">
        <v>2</v>
      </c>
      <c r="H1702" s="161">
        <v>5</v>
      </c>
      <c r="I1702" s="161">
        <v>10</v>
      </c>
      <c r="J1702" s="161">
        <v>10</v>
      </c>
      <c r="M1702" s="165">
        <f t="shared" si="76"/>
        <v>2</v>
      </c>
      <c r="N1702" s="164">
        <f t="shared" si="77"/>
        <v>2</v>
      </c>
      <c r="O1702" s="164">
        <f t="shared" si="78"/>
        <v>5</v>
      </c>
    </row>
    <row r="1703" spans="3:15">
      <c r="C1703" s="161">
        <v>3</v>
      </c>
      <c r="D1703" s="161">
        <v>2</v>
      </c>
      <c r="F1703" s="161">
        <v>7</v>
      </c>
      <c r="G1703" s="161">
        <v>2</v>
      </c>
      <c r="H1703" s="161">
        <v>10</v>
      </c>
      <c r="I1703" s="161">
        <v>4</v>
      </c>
      <c r="J1703" s="161">
        <v>7</v>
      </c>
      <c r="M1703" s="165">
        <f t="shared" si="76"/>
        <v>2</v>
      </c>
      <c r="N1703" s="164">
        <f t="shared" si="77"/>
        <v>2</v>
      </c>
      <c r="O1703" s="164">
        <f t="shared" si="78"/>
        <v>5</v>
      </c>
    </row>
    <row r="1704" spans="3:15">
      <c r="C1704" s="161">
        <v>3</v>
      </c>
      <c r="D1704" s="161">
        <v>2</v>
      </c>
      <c r="F1704" s="161">
        <v>7</v>
      </c>
      <c r="G1704" s="161">
        <v>2</v>
      </c>
      <c r="H1704" s="161">
        <v>10</v>
      </c>
      <c r="I1704" s="161">
        <v>4</v>
      </c>
      <c r="J1704" s="161">
        <v>10</v>
      </c>
      <c r="M1704" s="165">
        <f t="shared" si="76"/>
        <v>2</v>
      </c>
      <c r="N1704" s="164">
        <f t="shared" si="77"/>
        <v>2</v>
      </c>
      <c r="O1704" s="164">
        <f t="shared" si="78"/>
        <v>5</v>
      </c>
    </row>
    <row r="1705" spans="3:15">
      <c r="C1705" s="161">
        <v>3</v>
      </c>
      <c r="D1705" s="161">
        <v>2</v>
      </c>
      <c r="F1705" s="161">
        <v>7</v>
      </c>
      <c r="G1705" s="161">
        <v>2</v>
      </c>
      <c r="H1705" s="161">
        <v>10</v>
      </c>
      <c r="I1705" s="161">
        <v>6</v>
      </c>
      <c r="J1705" s="161">
        <v>7</v>
      </c>
      <c r="M1705" s="165">
        <f t="shared" si="76"/>
        <v>2</v>
      </c>
      <c r="N1705" s="164">
        <f t="shared" si="77"/>
        <v>2</v>
      </c>
      <c r="O1705" s="164">
        <f t="shared" si="78"/>
        <v>5</v>
      </c>
    </row>
    <row r="1706" spans="3:15">
      <c r="C1706" s="161">
        <v>3</v>
      </c>
      <c r="D1706" s="161">
        <v>2</v>
      </c>
      <c r="F1706" s="161">
        <v>7</v>
      </c>
      <c r="G1706" s="161">
        <v>2</v>
      </c>
      <c r="H1706" s="161">
        <v>10</v>
      </c>
      <c r="I1706" s="161">
        <v>6</v>
      </c>
      <c r="J1706" s="161">
        <v>10</v>
      </c>
      <c r="M1706" s="165">
        <f t="shared" si="76"/>
        <v>2</v>
      </c>
      <c r="N1706" s="164">
        <f t="shared" si="77"/>
        <v>2</v>
      </c>
      <c r="O1706" s="164">
        <f t="shared" si="78"/>
        <v>6</v>
      </c>
    </row>
    <row r="1707" spans="3:15">
      <c r="C1707" s="161">
        <v>3</v>
      </c>
      <c r="D1707" s="161">
        <v>2</v>
      </c>
      <c r="F1707" s="161">
        <v>7</v>
      </c>
      <c r="G1707" s="161">
        <v>2</v>
      </c>
      <c r="H1707" s="161">
        <v>10</v>
      </c>
      <c r="I1707" s="161">
        <v>8</v>
      </c>
      <c r="J1707" s="161">
        <v>7</v>
      </c>
      <c r="M1707" s="165">
        <f t="shared" si="76"/>
        <v>2</v>
      </c>
      <c r="N1707" s="164">
        <f t="shared" si="77"/>
        <v>2</v>
      </c>
      <c r="O1707" s="164">
        <f t="shared" si="78"/>
        <v>6</v>
      </c>
    </row>
    <row r="1708" spans="3:15">
      <c r="C1708" s="161">
        <v>3</v>
      </c>
      <c r="D1708" s="161">
        <v>2</v>
      </c>
      <c r="F1708" s="161">
        <v>7</v>
      </c>
      <c r="G1708" s="161">
        <v>2</v>
      </c>
      <c r="H1708" s="161">
        <v>10</v>
      </c>
      <c r="I1708" s="161">
        <v>8</v>
      </c>
      <c r="J1708" s="161">
        <v>10</v>
      </c>
      <c r="M1708" s="165">
        <f t="shared" si="76"/>
        <v>2</v>
      </c>
      <c r="N1708" s="164">
        <f t="shared" si="77"/>
        <v>2</v>
      </c>
      <c r="O1708" s="164">
        <f t="shared" si="78"/>
        <v>6</v>
      </c>
    </row>
    <row r="1709" spans="3:15">
      <c r="C1709" s="161">
        <v>3</v>
      </c>
      <c r="D1709" s="161">
        <v>2</v>
      </c>
      <c r="F1709" s="161">
        <v>7</v>
      </c>
      <c r="G1709" s="161">
        <v>2</v>
      </c>
      <c r="H1709" s="161">
        <v>10</v>
      </c>
      <c r="I1709" s="161">
        <v>10</v>
      </c>
      <c r="J1709" s="161">
        <v>7</v>
      </c>
      <c r="M1709" s="165">
        <f t="shared" si="76"/>
        <v>2</v>
      </c>
      <c r="N1709" s="164">
        <f t="shared" si="77"/>
        <v>2</v>
      </c>
      <c r="O1709" s="164">
        <f t="shared" si="78"/>
        <v>6</v>
      </c>
    </row>
    <row r="1710" spans="3:15">
      <c r="C1710" s="161">
        <v>3</v>
      </c>
      <c r="D1710" s="161">
        <v>4</v>
      </c>
      <c r="F1710" s="161">
        <v>7</v>
      </c>
      <c r="G1710" s="161">
        <v>4</v>
      </c>
      <c r="H1710" s="161">
        <v>10</v>
      </c>
      <c r="I1710" s="161">
        <v>10</v>
      </c>
      <c r="J1710" s="161">
        <v>10</v>
      </c>
      <c r="M1710" s="165">
        <f t="shared" si="76"/>
        <v>3</v>
      </c>
      <c r="N1710" s="164">
        <f t="shared" si="77"/>
        <v>4</v>
      </c>
      <c r="O1710" s="164">
        <f t="shared" si="78"/>
        <v>7</v>
      </c>
    </row>
    <row r="1711" spans="3:15">
      <c r="C1711" s="161">
        <v>3</v>
      </c>
      <c r="D1711" s="161">
        <v>4</v>
      </c>
      <c r="F1711" s="161">
        <v>5</v>
      </c>
      <c r="G1711" s="161">
        <v>4</v>
      </c>
      <c r="H1711" s="161">
        <v>5</v>
      </c>
      <c r="I1711" s="161">
        <v>4</v>
      </c>
      <c r="J1711" s="161">
        <v>7</v>
      </c>
      <c r="M1711" s="165">
        <f t="shared" si="76"/>
        <v>3</v>
      </c>
      <c r="N1711" s="164">
        <f t="shared" si="77"/>
        <v>4</v>
      </c>
      <c r="O1711" s="164">
        <f t="shared" si="78"/>
        <v>5</v>
      </c>
    </row>
    <row r="1712" spans="3:15">
      <c r="C1712" s="161">
        <v>3</v>
      </c>
      <c r="D1712" s="161">
        <v>4</v>
      </c>
      <c r="F1712" s="161">
        <v>5</v>
      </c>
      <c r="G1712" s="161">
        <v>4</v>
      </c>
      <c r="H1712" s="161">
        <v>5</v>
      </c>
      <c r="I1712" s="161">
        <v>4</v>
      </c>
      <c r="J1712" s="161">
        <v>10</v>
      </c>
      <c r="M1712" s="165">
        <f t="shared" si="76"/>
        <v>3</v>
      </c>
      <c r="N1712" s="164">
        <f t="shared" si="77"/>
        <v>4</v>
      </c>
      <c r="O1712" s="164">
        <f t="shared" si="78"/>
        <v>5</v>
      </c>
    </row>
    <row r="1713" spans="3:15">
      <c r="C1713" s="161">
        <v>3</v>
      </c>
      <c r="D1713" s="161">
        <v>4</v>
      </c>
      <c r="F1713" s="161">
        <v>5</v>
      </c>
      <c r="G1713" s="161">
        <v>4</v>
      </c>
      <c r="H1713" s="161">
        <v>5</v>
      </c>
      <c r="I1713" s="161">
        <v>6</v>
      </c>
      <c r="J1713" s="161">
        <v>7</v>
      </c>
      <c r="M1713" s="165">
        <f t="shared" si="76"/>
        <v>3</v>
      </c>
      <c r="N1713" s="164">
        <f t="shared" si="77"/>
        <v>4</v>
      </c>
      <c r="O1713" s="164">
        <f t="shared" si="78"/>
        <v>5</v>
      </c>
    </row>
    <row r="1714" spans="3:15">
      <c r="C1714" s="161">
        <v>3</v>
      </c>
      <c r="D1714" s="161">
        <v>4</v>
      </c>
      <c r="F1714" s="161">
        <v>5</v>
      </c>
      <c r="G1714" s="161">
        <v>4</v>
      </c>
      <c r="H1714" s="161">
        <v>5</v>
      </c>
      <c r="I1714" s="161">
        <v>6</v>
      </c>
      <c r="J1714" s="161">
        <v>10</v>
      </c>
      <c r="M1714" s="165">
        <f t="shared" si="76"/>
        <v>3</v>
      </c>
      <c r="N1714" s="164">
        <f t="shared" si="77"/>
        <v>4</v>
      </c>
      <c r="O1714" s="164">
        <f t="shared" si="78"/>
        <v>5</v>
      </c>
    </row>
    <row r="1715" spans="3:15">
      <c r="C1715" s="161">
        <v>3</v>
      </c>
      <c r="D1715" s="161">
        <v>4</v>
      </c>
      <c r="F1715" s="161">
        <v>5</v>
      </c>
      <c r="G1715" s="161">
        <v>4</v>
      </c>
      <c r="H1715" s="161">
        <v>5</v>
      </c>
      <c r="I1715" s="161">
        <v>8</v>
      </c>
      <c r="J1715" s="161">
        <v>7</v>
      </c>
      <c r="M1715" s="165">
        <f t="shared" si="76"/>
        <v>3</v>
      </c>
      <c r="N1715" s="164">
        <f t="shared" si="77"/>
        <v>4</v>
      </c>
      <c r="O1715" s="164">
        <f t="shared" si="78"/>
        <v>5</v>
      </c>
    </row>
    <row r="1716" spans="3:15">
      <c r="C1716" s="161">
        <v>3</v>
      </c>
      <c r="D1716" s="161">
        <v>4</v>
      </c>
      <c r="F1716" s="161">
        <v>5</v>
      </c>
      <c r="G1716" s="161">
        <v>4</v>
      </c>
      <c r="H1716" s="161">
        <v>5</v>
      </c>
      <c r="I1716" s="161">
        <v>8</v>
      </c>
      <c r="J1716" s="161">
        <v>10</v>
      </c>
      <c r="M1716" s="165">
        <f t="shared" si="76"/>
        <v>3</v>
      </c>
      <c r="N1716" s="164">
        <f t="shared" si="77"/>
        <v>4</v>
      </c>
      <c r="O1716" s="164">
        <f t="shared" si="78"/>
        <v>6</v>
      </c>
    </row>
    <row r="1717" spans="3:15">
      <c r="C1717" s="161">
        <v>3</v>
      </c>
      <c r="D1717" s="161">
        <v>4</v>
      </c>
      <c r="F1717" s="161">
        <v>5</v>
      </c>
      <c r="G1717" s="161">
        <v>4</v>
      </c>
      <c r="H1717" s="161">
        <v>5</v>
      </c>
      <c r="I1717" s="161">
        <v>10</v>
      </c>
      <c r="J1717" s="161">
        <v>7</v>
      </c>
      <c r="M1717" s="165">
        <f t="shared" si="76"/>
        <v>3</v>
      </c>
      <c r="N1717" s="164">
        <f t="shared" si="77"/>
        <v>4</v>
      </c>
      <c r="O1717" s="164">
        <f t="shared" si="78"/>
        <v>5</v>
      </c>
    </row>
    <row r="1718" spans="3:15">
      <c r="C1718" s="161">
        <v>3</v>
      </c>
      <c r="D1718" s="161">
        <v>4</v>
      </c>
      <c r="F1718" s="161">
        <v>5</v>
      </c>
      <c r="G1718" s="161">
        <v>4</v>
      </c>
      <c r="H1718" s="161">
        <v>5</v>
      </c>
      <c r="I1718" s="161">
        <v>10</v>
      </c>
      <c r="J1718" s="161">
        <v>10</v>
      </c>
      <c r="M1718" s="165">
        <f t="shared" si="76"/>
        <v>3</v>
      </c>
      <c r="N1718" s="164">
        <f t="shared" si="77"/>
        <v>4</v>
      </c>
      <c r="O1718" s="164">
        <f t="shared" si="78"/>
        <v>6</v>
      </c>
    </row>
    <row r="1719" spans="3:15">
      <c r="C1719" s="161">
        <v>3</v>
      </c>
      <c r="D1719" s="161">
        <v>4</v>
      </c>
      <c r="F1719" s="161">
        <v>7</v>
      </c>
      <c r="G1719" s="161">
        <v>4</v>
      </c>
      <c r="H1719" s="161">
        <v>10</v>
      </c>
      <c r="I1719" s="161">
        <v>4</v>
      </c>
      <c r="J1719" s="161">
        <v>7</v>
      </c>
      <c r="M1719" s="165">
        <f t="shared" si="76"/>
        <v>3</v>
      </c>
      <c r="N1719" s="164">
        <f t="shared" si="77"/>
        <v>4</v>
      </c>
      <c r="O1719" s="164">
        <f t="shared" si="78"/>
        <v>6</v>
      </c>
    </row>
    <row r="1720" spans="3:15">
      <c r="C1720" s="161">
        <v>3</v>
      </c>
      <c r="D1720" s="161">
        <v>4</v>
      </c>
      <c r="F1720" s="161">
        <v>7</v>
      </c>
      <c r="G1720" s="161">
        <v>4</v>
      </c>
      <c r="H1720" s="161">
        <v>10</v>
      </c>
      <c r="I1720" s="161">
        <v>4</v>
      </c>
      <c r="J1720" s="161">
        <v>10</v>
      </c>
      <c r="M1720" s="165">
        <f t="shared" si="76"/>
        <v>3</v>
      </c>
      <c r="N1720" s="164">
        <f t="shared" si="77"/>
        <v>4</v>
      </c>
      <c r="O1720" s="164">
        <f t="shared" si="78"/>
        <v>6</v>
      </c>
    </row>
    <row r="1721" spans="3:15">
      <c r="C1721" s="161">
        <v>3</v>
      </c>
      <c r="D1721" s="161">
        <v>4</v>
      </c>
      <c r="F1721" s="161">
        <v>7</v>
      </c>
      <c r="G1721" s="161">
        <v>4</v>
      </c>
      <c r="H1721" s="161">
        <v>10</v>
      </c>
      <c r="I1721" s="161">
        <v>6</v>
      </c>
      <c r="J1721" s="161">
        <v>7</v>
      </c>
      <c r="M1721" s="165">
        <f t="shared" si="76"/>
        <v>3</v>
      </c>
      <c r="N1721" s="164">
        <f t="shared" si="77"/>
        <v>4</v>
      </c>
      <c r="O1721" s="164">
        <f t="shared" si="78"/>
        <v>6</v>
      </c>
    </row>
    <row r="1722" spans="3:15">
      <c r="C1722" s="161">
        <v>3</v>
      </c>
      <c r="D1722" s="161">
        <v>4</v>
      </c>
      <c r="F1722" s="161">
        <v>7</v>
      </c>
      <c r="G1722" s="161">
        <v>4</v>
      </c>
      <c r="H1722" s="161">
        <v>10</v>
      </c>
      <c r="I1722" s="161">
        <v>6</v>
      </c>
      <c r="J1722" s="161">
        <v>10</v>
      </c>
      <c r="M1722" s="165">
        <f t="shared" si="76"/>
        <v>3</v>
      </c>
      <c r="N1722" s="164">
        <f t="shared" si="77"/>
        <v>4</v>
      </c>
      <c r="O1722" s="164">
        <f t="shared" si="78"/>
        <v>6</v>
      </c>
    </row>
    <row r="1723" spans="3:15">
      <c r="C1723" s="161">
        <v>3</v>
      </c>
      <c r="D1723" s="161">
        <v>4</v>
      </c>
      <c r="F1723" s="161">
        <v>7</v>
      </c>
      <c r="G1723" s="161">
        <v>4</v>
      </c>
      <c r="H1723" s="161">
        <v>10</v>
      </c>
      <c r="I1723" s="161">
        <v>8</v>
      </c>
      <c r="J1723" s="161">
        <v>7</v>
      </c>
      <c r="M1723" s="165">
        <f t="shared" si="76"/>
        <v>3</v>
      </c>
      <c r="N1723" s="164">
        <f t="shared" si="77"/>
        <v>4</v>
      </c>
      <c r="O1723" s="164">
        <f t="shared" si="78"/>
        <v>6</v>
      </c>
    </row>
    <row r="1724" spans="3:15">
      <c r="C1724" s="161">
        <v>3</v>
      </c>
      <c r="D1724" s="161">
        <v>4</v>
      </c>
      <c r="F1724" s="161">
        <v>7</v>
      </c>
      <c r="G1724" s="161">
        <v>4</v>
      </c>
      <c r="H1724" s="161">
        <v>10</v>
      </c>
      <c r="I1724" s="161">
        <v>8</v>
      </c>
      <c r="J1724" s="161">
        <v>10</v>
      </c>
      <c r="M1724" s="165">
        <f t="shared" si="76"/>
        <v>3</v>
      </c>
      <c r="N1724" s="164">
        <f t="shared" si="77"/>
        <v>4</v>
      </c>
      <c r="O1724" s="164">
        <f t="shared" si="78"/>
        <v>7</v>
      </c>
    </row>
    <row r="1725" spans="3:15">
      <c r="C1725" s="161">
        <v>3</v>
      </c>
      <c r="D1725" s="161">
        <v>4</v>
      </c>
      <c r="F1725" s="161">
        <v>7</v>
      </c>
      <c r="G1725" s="161">
        <v>4</v>
      </c>
      <c r="H1725" s="161">
        <v>10</v>
      </c>
      <c r="I1725" s="161">
        <v>10</v>
      </c>
      <c r="J1725" s="161">
        <v>7</v>
      </c>
      <c r="M1725" s="165">
        <f t="shared" si="76"/>
        <v>3</v>
      </c>
      <c r="N1725" s="164">
        <f t="shared" si="77"/>
        <v>4</v>
      </c>
      <c r="O1725" s="164">
        <f t="shared" si="78"/>
        <v>6</v>
      </c>
    </row>
    <row r="1726" spans="3:15">
      <c r="C1726" s="161">
        <v>3</v>
      </c>
      <c r="D1726" s="161">
        <v>6</v>
      </c>
      <c r="F1726" s="161">
        <v>7</v>
      </c>
      <c r="G1726" s="161">
        <v>6</v>
      </c>
      <c r="H1726" s="161">
        <v>10</v>
      </c>
      <c r="I1726" s="161">
        <v>10</v>
      </c>
      <c r="J1726" s="161">
        <v>10</v>
      </c>
      <c r="M1726" s="165">
        <f t="shared" si="76"/>
        <v>3</v>
      </c>
      <c r="N1726" s="164">
        <f t="shared" si="77"/>
        <v>4</v>
      </c>
      <c r="O1726" s="164">
        <f t="shared" si="78"/>
        <v>7</v>
      </c>
    </row>
    <row r="1727" spans="3:15">
      <c r="C1727" s="161">
        <v>3</v>
      </c>
      <c r="D1727" s="161">
        <v>6</v>
      </c>
      <c r="F1727" s="161">
        <v>5</v>
      </c>
      <c r="G1727" s="161">
        <v>6</v>
      </c>
      <c r="H1727" s="161">
        <v>5</v>
      </c>
      <c r="I1727" s="161">
        <v>4</v>
      </c>
      <c r="J1727" s="161">
        <v>7</v>
      </c>
      <c r="M1727" s="165">
        <f t="shared" si="76"/>
        <v>3</v>
      </c>
      <c r="N1727" s="164">
        <f t="shared" si="77"/>
        <v>4</v>
      </c>
      <c r="O1727" s="164">
        <f t="shared" si="78"/>
        <v>5</v>
      </c>
    </row>
    <row r="1728" spans="3:15">
      <c r="C1728" s="161">
        <v>3</v>
      </c>
      <c r="D1728" s="161">
        <v>6</v>
      </c>
      <c r="F1728" s="161">
        <v>5</v>
      </c>
      <c r="G1728" s="161">
        <v>6</v>
      </c>
      <c r="H1728" s="161">
        <v>5</v>
      </c>
      <c r="I1728" s="161">
        <v>4</v>
      </c>
      <c r="J1728" s="161">
        <v>10</v>
      </c>
      <c r="M1728" s="165">
        <f t="shared" si="76"/>
        <v>3</v>
      </c>
      <c r="N1728" s="164">
        <f t="shared" si="77"/>
        <v>4</v>
      </c>
      <c r="O1728" s="164">
        <f t="shared" si="78"/>
        <v>6</v>
      </c>
    </row>
    <row r="1729" spans="3:15">
      <c r="C1729" s="161">
        <v>3</v>
      </c>
      <c r="D1729" s="161">
        <v>6</v>
      </c>
      <c r="F1729" s="161">
        <v>5</v>
      </c>
      <c r="G1729" s="161">
        <v>6</v>
      </c>
      <c r="H1729" s="161">
        <v>5</v>
      </c>
      <c r="I1729" s="161">
        <v>6</v>
      </c>
      <c r="J1729" s="161">
        <v>7</v>
      </c>
      <c r="M1729" s="165">
        <f t="shared" si="76"/>
        <v>3</v>
      </c>
      <c r="N1729" s="164">
        <f t="shared" si="77"/>
        <v>4</v>
      </c>
      <c r="O1729" s="164">
        <f t="shared" si="78"/>
        <v>5</v>
      </c>
    </row>
    <row r="1730" spans="3:15">
      <c r="C1730" s="161">
        <v>3</v>
      </c>
      <c r="D1730" s="161">
        <v>6</v>
      </c>
      <c r="F1730" s="161">
        <v>5</v>
      </c>
      <c r="G1730" s="161">
        <v>6</v>
      </c>
      <c r="H1730" s="161">
        <v>5</v>
      </c>
      <c r="I1730" s="161">
        <v>6</v>
      </c>
      <c r="J1730" s="161">
        <v>10</v>
      </c>
      <c r="M1730" s="165">
        <f t="shared" si="76"/>
        <v>3</v>
      </c>
      <c r="N1730" s="164">
        <f t="shared" si="77"/>
        <v>4</v>
      </c>
      <c r="O1730" s="164">
        <f t="shared" si="78"/>
        <v>6</v>
      </c>
    </row>
    <row r="1731" spans="3:15">
      <c r="C1731" s="161">
        <v>3</v>
      </c>
      <c r="D1731" s="161">
        <v>6</v>
      </c>
      <c r="F1731" s="161">
        <v>5</v>
      </c>
      <c r="G1731" s="161">
        <v>6</v>
      </c>
      <c r="H1731" s="161">
        <v>5</v>
      </c>
      <c r="I1731" s="161">
        <v>8</v>
      </c>
      <c r="J1731" s="161">
        <v>7</v>
      </c>
      <c r="M1731" s="165">
        <f t="shared" si="76"/>
        <v>3</v>
      </c>
      <c r="N1731" s="164">
        <f t="shared" si="77"/>
        <v>4</v>
      </c>
      <c r="O1731" s="164">
        <f t="shared" si="78"/>
        <v>6</v>
      </c>
    </row>
    <row r="1732" spans="3:15">
      <c r="C1732" s="161">
        <v>3</v>
      </c>
      <c r="D1732" s="161">
        <v>6</v>
      </c>
      <c r="F1732" s="161">
        <v>5</v>
      </c>
      <c r="G1732" s="161">
        <v>6</v>
      </c>
      <c r="H1732" s="161">
        <v>5</v>
      </c>
      <c r="I1732" s="161">
        <v>8</v>
      </c>
      <c r="J1732" s="161">
        <v>10</v>
      </c>
      <c r="M1732" s="165">
        <f t="shared" si="76"/>
        <v>3</v>
      </c>
      <c r="N1732" s="164">
        <f t="shared" si="77"/>
        <v>4</v>
      </c>
      <c r="O1732" s="164">
        <f t="shared" si="78"/>
        <v>6</v>
      </c>
    </row>
    <row r="1733" spans="3:15">
      <c r="C1733" s="161">
        <v>3</v>
      </c>
      <c r="D1733" s="161">
        <v>6</v>
      </c>
      <c r="F1733" s="161">
        <v>5</v>
      </c>
      <c r="G1733" s="161">
        <v>6</v>
      </c>
      <c r="H1733" s="161">
        <v>5</v>
      </c>
      <c r="I1733" s="161">
        <v>10</v>
      </c>
      <c r="J1733" s="161">
        <v>7</v>
      </c>
      <c r="M1733" s="165">
        <f t="shared" si="76"/>
        <v>3</v>
      </c>
      <c r="N1733" s="164">
        <f t="shared" si="77"/>
        <v>4</v>
      </c>
      <c r="O1733" s="164">
        <f t="shared" si="78"/>
        <v>6</v>
      </c>
    </row>
    <row r="1734" spans="3:15">
      <c r="C1734" s="161">
        <v>3</v>
      </c>
      <c r="D1734" s="161">
        <v>6</v>
      </c>
      <c r="F1734" s="161">
        <v>5</v>
      </c>
      <c r="G1734" s="161">
        <v>6</v>
      </c>
      <c r="H1734" s="161">
        <v>5</v>
      </c>
      <c r="I1734" s="161">
        <v>10</v>
      </c>
      <c r="J1734" s="161">
        <v>10</v>
      </c>
      <c r="M1734" s="165">
        <f t="shared" si="76"/>
        <v>3</v>
      </c>
      <c r="N1734" s="164">
        <f t="shared" si="77"/>
        <v>4</v>
      </c>
      <c r="O1734" s="164">
        <f t="shared" si="78"/>
        <v>6</v>
      </c>
    </row>
    <row r="1735" spans="3:15">
      <c r="C1735" s="161">
        <v>3</v>
      </c>
      <c r="D1735" s="161">
        <v>6</v>
      </c>
      <c r="F1735" s="161">
        <v>7</v>
      </c>
      <c r="G1735" s="161">
        <v>6</v>
      </c>
      <c r="H1735" s="161">
        <v>10</v>
      </c>
      <c r="I1735" s="161">
        <v>4</v>
      </c>
      <c r="J1735" s="161">
        <v>7</v>
      </c>
      <c r="M1735" s="165">
        <f t="shared" si="76"/>
        <v>3</v>
      </c>
      <c r="N1735" s="164">
        <f t="shared" si="77"/>
        <v>4</v>
      </c>
      <c r="O1735" s="164">
        <f t="shared" si="78"/>
        <v>6</v>
      </c>
    </row>
    <row r="1736" spans="3:15">
      <c r="C1736" s="161">
        <v>3</v>
      </c>
      <c r="D1736" s="161">
        <v>6</v>
      </c>
      <c r="F1736" s="161">
        <v>7</v>
      </c>
      <c r="G1736" s="161">
        <v>6</v>
      </c>
      <c r="H1736" s="161">
        <v>10</v>
      </c>
      <c r="I1736" s="161">
        <v>4</v>
      </c>
      <c r="J1736" s="161">
        <v>10</v>
      </c>
      <c r="M1736" s="165">
        <f t="shared" si="76"/>
        <v>3</v>
      </c>
      <c r="N1736" s="164">
        <f t="shared" si="77"/>
        <v>4</v>
      </c>
      <c r="O1736" s="164">
        <f t="shared" si="78"/>
        <v>7</v>
      </c>
    </row>
    <row r="1737" spans="3:15">
      <c r="C1737" s="161">
        <v>3</v>
      </c>
      <c r="D1737" s="161">
        <v>6</v>
      </c>
      <c r="F1737" s="161">
        <v>7</v>
      </c>
      <c r="G1737" s="161">
        <v>6</v>
      </c>
      <c r="H1737" s="161">
        <v>10</v>
      </c>
      <c r="I1737" s="161">
        <v>6</v>
      </c>
      <c r="J1737" s="161">
        <v>7</v>
      </c>
      <c r="M1737" s="165">
        <f t="shared" si="76"/>
        <v>3</v>
      </c>
      <c r="N1737" s="164">
        <f t="shared" si="77"/>
        <v>4</v>
      </c>
      <c r="O1737" s="164">
        <f t="shared" si="78"/>
        <v>6</v>
      </c>
    </row>
    <row r="1738" spans="3:15">
      <c r="C1738" s="161">
        <v>3</v>
      </c>
      <c r="D1738" s="161">
        <v>6</v>
      </c>
      <c r="F1738" s="161">
        <v>7</v>
      </c>
      <c r="G1738" s="161">
        <v>6</v>
      </c>
      <c r="H1738" s="161">
        <v>10</v>
      </c>
      <c r="I1738" s="161">
        <v>6</v>
      </c>
      <c r="J1738" s="161">
        <v>10</v>
      </c>
      <c r="M1738" s="165">
        <f t="shared" si="76"/>
        <v>3</v>
      </c>
      <c r="N1738" s="164">
        <f t="shared" si="77"/>
        <v>4</v>
      </c>
      <c r="O1738" s="164">
        <f t="shared" si="78"/>
        <v>7</v>
      </c>
    </row>
    <row r="1739" spans="3:15">
      <c r="C1739" s="161">
        <v>3</v>
      </c>
      <c r="D1739" s="161">
        <v>6</v>
      </c>
      <c r="F1739" s="161">
        <v>7</v>
      </c>
      <c r="G1739" s="161">
        <v>6</v>
      </c>
      <c r="H1739" s="161">
        <v>10</v>
      </c>
      <c r="I1739" s="161">
        <v>8</v>
      </c>
      <c r="J1739" s="161">
        <v>7</v>
      </c>
      <c r="M1739" s="165">
        <f t="shared" si="76"/>
        <v>3</v>
      </c>
      <c r="N1739" s="164">
        <f t="shared" si="77"/>
        <v>4</v>
      </c>
      <c r="O1739" s="164">
        <f t="shared" si="78"/>
        <v>7</v>
      </c>
    </row>
    <row r="1740" spans="3:15">
      <c r="C1740" s="161">
        <v>3</v>
      </c>
      <c r="D1740" s="161">
        <v>6</v>
      </c>
      <c r="F1740" s="161">
        <v>7</v>
      </c>
      <c r="G1740" s="161">
        <v>6</v>
      </c>
      <c r="H1740" s="161">
        <v>10</v>
      </c>
      <c r="I1740" s="161">
        <v>8</v>
      </c>
      <c r="J1740" s="161">
        <v>10</v>
      </c>
      <c r="M1740" s="165">
        <f t="shared" si="76"/>
        <v>3</v>
      </c>
      <c r="N1740" s="164">
        <f t="shared" si="77"/>
        <v>4</v>
      </c>
      <c r="O1740" s="164">
        <f t="shared" si="78"/>
        <v>7</v>
      </c>
    </row>
    <row r="1741" spans="3:15">
      <c r="C1741" s="161">
        <v>3</v>
      </c>
      <c r="D1741" s="161">
        <v>6</v>
      </c>
      <c r="F1741" s="161">
        <v>7</v>
      </c>
      <c r="G1741" s="161">
        <v>6</v>
      </c>
      <c r="H1741" s="161">
        <v>10</v>
      </c>
      <c r="I1741" s="161">
        <v>10</v>
      </c>
      <c r="J1741" s="161">
        <v>7</v>
      </c>
      <c r="M1741" s="165">
        <f t="shared" si="76"/>
        <v>3</v>
      </c>
      <c r="N1741" s="164">
        <f t="shared" si="77"/>
        <v>4</v>
      </c>
      <c r="O1741" s="164">
        <f t="shared" si="78"/>
        <v>7</v>
      </c>
    </row>
    <row r="1742" spans="3:15">
      <c r="C1742" s="161">
        <v>3</v>
      </c>
      <c r="D1742" s="161">
        <v>2</v>
      </c>
      <c r="F1742" s="161">
        <v>7</v>
      </c>
      <c r="G1742" s="161">
        <v>2</v>
      </c>
      <c r="H1742" s="161">
        <v>10</v>
      </c>
      <c r="I1742" s="161">
        <v>10</v>
      </c>
      <c r="J1742" s="161">
        <v>10</v>
      </c>
      <c r="M1742" s="165">
        <f t="shared" si="76"/>
        <v>2</v>
      </c>
      <c r="N1742" s="164">
        <f t="shared" si="77"/>
        <v>2</v>
      </c>
      <c r="O1742" s="164">
        <f t="shared" si="78"/>
        <v>6</v>
      </c>
    </row>
    <row r="1743" spans="3:15">
      <c r="C1743" s="161">
        <v>3</v>
      </c>
      <c r="D1743" s="161">
        <v>2</v>
      </c>
      <c r="F1743" s="161">
        <v>5</v>
      </c>
      <c r="G1743" s="161">
        <v>2</v>
      </c>
      <c r="H1743" s="161">
        <v>5</v>
      </c>
      <c r="I1743" s="161">
        <v>4</v>
      </c>
      <c r="J1743" s="161">
        <v>7</v>
      </c>
      <c r="M1743" s="165">
        <f t="shared" si="76"/>
        <v>2</v>
      </c>
      <c r="N1743" s="164">
        <f t="shared" si="77"/>
        <v>2</v>
      </c>
      <c r="O1743" s="164">
        <f t="shared" si="78"/>
        <v>4</v>
      </c>
    </row>
    <row r="1744" spans="3:15">
      <c r="C1744" s="161">
        <v>3</v>
      </c>
      <c r="D1744" s="161">
        <v>2</v>
      </c>
      <c r="F1744" s="161">
        <v>5</v>
      </c>
      <c r="G1744" s="161">
        <v>2</v>
      </c>
      <c r="H1744" s="161">
        <v>5</v>
      </c>
      <c r="I1744" s="161">
        <v>4</v>
      </c>
      <c r="J1744" s="161">
        <v>10</v>
      </c>
      <c r="M1744" s="165">
        <f t="shared" si="76"/>
        <v>2</v>
      </c>
      <c r="N1744" s="164">
        <f t="shared" si="77"/>
        <v>2</v>
      </c>
      <c r="O1744" s="164">
        <f t="shared" si="78"/>
        <v>4</v>
      </c>
    </row>
    <row r="1745" spans="3:15">
      <c r="C1745" s="161">
        <v>3</v>
      </c>
      <c r="D1745" s="161">
        <v>2</v>
      </c>
      <c r="F1745" s="161">
        <v>5</v>
      </c>
      <c r="G1745" s="161">
        <v>2</v>
      </c>
      <c r="H1745" s="161">
        <v>5</v>
      </c>
      <c r="I1745" s="161">
        <v>6</v>
      </c>
      <c r="J1745" s="161">
        <v>7</v>
      </c>
      <c r="M1745" s="165">
        <f t="shared" si="76"/>
        <v>2</v>
      </c>
      <c r="N1745" s="164">
        <f t="shared" si="77"/>
        <v>2</v>
      </c>
      <c r="O1745" s="164">
        <f t="shared" si="78"/>
        <v>4</v>
      </c>
    </row>
    <row r="1746" spans="3:15">
      <c r="C1746" s="161">
        <v>3</v>
      </c>
      <c r="D1746" s="161">
        <v>2</v>
      </c>
      <c r="F1746" s="161">
        <v>5</v>
      </c>
      <c r="G1746" s="161">
        <v>2</v>
      </c>
      <c r="H1746" s="161">
        <v>5</v>
      </c>
      <c r="I1746" s="161">
        <v>6</v>
      </c>
      <c r="J1746" s="161">
        <v>10</v>
      </c>
      <c r="M1746" s="165">
        <f t="shared" si="76"/>
        <v>2</v>
      </c>
      <c r="N1746" s="164">
        <f t="shared" si="77"/>
        <v>2</v>
      </c>
      <c r="O1746" s="164">
        <f t="shared" si="78"/>
        <v>5</v>
      </c>
    </row>
    <row r="1747" spans="3:15">
      <c r="C1747" s="161">
        <v>3</v>
      </c>
      <c r="D1747" s="161">
        <v>2</v>
      </c>
      <c r="F1747" s="161">
        <v>5</v>
      </c>
      <c r="G1747" s="161">
        <v>2</v>
      </c>
      <c r="H1747" s="161">
        <v>5</v>
      </c>
      <c r="I1747" s="161">
        <v>8</v>
      </c>
      <c r="J1747" s="161">
        <v>7</v>
      </c>
      <c r="M1747" s="165">
        <f t="shared" si="76"/>
        <v>2</v>
      </c>
      <c r="N1747" s="164">
        <f t="shared" si="77"/>
        <v>2</v>
      </c>
      <c r="O1747" s="164">
        <f t="shared" si="78"/>
        <v>5</v>
      </c>
    </row>
    <row r="1748" spans="3:15">
      <c r="C1748" s="161">
        <v>3</v>
      </c>
      <c r="D1748" s="161">
        <v>2</v>
      </c>
      <c r="F1748" s="161">
        <v>5</v>
      </c>
      <c r="G1748" s="161">
        <v>2</v>
      </c>
      <c r="H1748" s="161">
        <v>5</v>
      </c>
      <c r="I1748" s="161">
        <v>8</v>
      </c>
      <c r="J1748" s="161">
        <v>10</v>
      </c>
      <c r="M1748" s="165">
        <f t="shared" si="76"/>
        <v>2</v>
      </c>
      <c r="N1748" s="164">
        <f t="shared" si="77"/>
        <v>2</v>
      </c>
      <c r="O1748" s="164">
        <f t="shared" si="78"/>
        <v>5</v>
      </c>
    </row>
    <row r="1749" spans="3:15">
      <c r="C1749" s="161">
        <v>3</v>
      </c>
      <c r="D1749" s="161">
        <v>2</v>
      </c>
      <c r="F1749" s="161">
        <v>5</v>
      </c>
      <c r="G1749" s="161">
        <v>2</v>
      </c>
      <c r="H1749" s="161">
        <v>5</v>
      </c>
      <c r="I1749" s="161">
        <v>10</v>
      </c>
      <c r="J1749" s="161">
        <v>7</v>
      </c>
      <c r="M1749" s="165">
        <f t="shared" si="76"/>
        <v>2</v>
      </c>
      <c r="N1749" s="164">
        <f t="shared" si="77"/>
        <v>2</v>
      </c>
      <c r="O1749" s="164">
        <f t="shared" si="78"/>
        <v>5</v>
      </c>
    </row>
    <row r="1750" spans="3:15">
      <c r="C1750" s="161">
        <v>3</v>
      </c>
      <c r="D1750" s="161">
        <v>2</v>
      </c>
      <c r="F1750" s="161">
        <v>5</v>
      </c>
      <c r="G1750" s="161">
        <v>2</v>
      </c>
      <c r="H1750" s="161">
        <v>5</v>
      </c>
      <c r="I1750" s="161">
        <v>10</v>
      </c>
      <c r="J1750" s="161">
        <v>10</v>
      </c>
      <c r="M1750" s="165">
        <f t="shared" si="76"/>
        <v>2</v>
      </c>
      <c r="N1750" s="164">
        <f t="shared" si="77"/>
        <v>2</v>
      </c>
      <c r="O1750" s="164">
        <f t="shared" si="78"/>
        <v>5</v>
      </c>
    </row>
    <row r="1751" spans="3:15">
      <c r="C1751" s="161">
        <v>3</v>
      </c>
      <c r="D1751" s="161">
        <v>2</v>
      </c>
      <c r="F1751" s="161">
        <v>7</v>
      </c>
      <c r="G1751" s="161">
        <v>2</v>
      </c>
      <c r="H1751" s="161">
        <v>10</v>
      </c>
      <c r="I1751" s="161">
        <v>4</v>
      </c>
      <c r="J1751" s="161">
        <v>7</v>
      </c>
      <c r="M1751" s="165">
        <f t="shared" si="76"/>
        <v>2</v>
      </c>
      <c r="N1751" s="164">
        <f t="shared" si="77"/>
        <v>2</v>
      </c>
      <c r="O1751" s="164">
        <f t="shared" si="78"/>
        <v>5</v>
      </c>
    </row>
    <row r="1752" spans="3:15">
      <c r="C1752" s="161">
        <v>3</v>
      </c>
      <c r="D1752" s="161">
        <v>2</v>
      </c>
      <c r="F1752" s="161">
        <v>7</v>
      </c>
      <c r="G1752" s="161">
        <v>2</v>
      </c>
      <c r="H1752" s="161">
        <v>10</v>
      </c>
      <c r="I1752" s="161">
        <v>4</v>
      </c>
      <c r="J1752" s="161">
        <v>10</v>
      </c>
      <c r="M1752" s="165">
        <f t="shared" si="76"/>
        <v>2</v>
      </c>
      <c r="N1752" s="164">
        <f t="shared" si="77"/>
        <v>2</v>
      </c>
      <c r="O1752" s="164">
        <f t="shared" si="78"/>
        <v>5</v>
      </c>
    </row>
    <row r="1753" spans="3:15">
      <c r="C1753" s="161">
        <v>3</v>
      </c>
      <c r="D1753" s="161">
        <v>2</v>
      </c>
      <c r="F1753" s="161">
        <v>7</v>
      </c>
      <c r="G1753" s="161">
        <v>2</v>
      </c>
      <c r="H1753" s="161">
        <v>10</v>
      </c>
      <c r="I1753" s="161">
        <v>6</v>
      </c>
      <c r="J1753" s="161">
        <v>7</v>
      </c>
      <c r="M1753" s="165">
        <f t="shared" si="76"/>
        <v>2</v>
      </c>
      <c r="N1753" s="164">
        <f t="shared" si="77"/>
        <v>2</v>
      </c>
      <c r="O1753" s="164">
        <f t="shared" si="78"/>
        <v>5</v>
      </c>
    </row>
    <row r="1754" spans="3:15">
      <c r="C1754" s="161">
        <v>3</v>
      </c>
      <c r="D1754" s="161">
        <v>2</v>
      </c>
      <c r="F1754" s="161">
        <v>7</v>
      </c>
      <c r="G1754" s="161">
        <v>2</v>
      </c>
      <c r="H1754" s="161">
        <v>10</v>
      </c>
      <c r="I1754" s="161">
        <v>6</v>
      </c>
      <c r="J1754" s="161">
        <v>10</v>
      </c>
      <c r="M1754" s="165">
        <f t="shared" si="76"/>
        <v>2</v>
      </c>
      <c r="N1754" s="164">
        <f t="shared" si="77"/>
        <v>2</v>
      </c>
      <c r="O1754" s="164">
        <f t="shared" si="78"/>
        <v>6</v>
      </c>
    </row>
    <row r="1755" spans="3:15">
      <c r="C1755" s="161">
        <v>3</v>
      </c>
      <c r="D1755" s="161">
        <v>2</v>
      </c>
      <c r="F1755" s="161">
        <v>7</v>
      </c>
      <c r="G1755" s="161">
        <v>2</v>
      </c>
      <c r="H1755" s="161">
        <v>10</v>
      </c>
      <c r="I1755" s="161">
        <v>8</v>
      </c>
      <c r="J1755" s="161">
        <v>7</v>
      </c>
      <c r="M1755" s="165">
        <f t="shared" si="76"/>
        <v>2</v>
      </c>
      <c r="N1755" s="164">
        <f t="shared" si="77"/>
        <v>2</v>
      </c>
      <c r="O1755" s="164">
        <f t="shared" si="78"/>
        <v>6</v>
      </c>
    </row>
    <row r="1756" spans="3:15">
      <c r="C1756" s="161">
        <v>3</v>
      </c>
      <c r="D1756" s="161">
        <v>2</v>
      </c>
      <c r="F1756" s="161">
        <v>7</v>
      </c>
      <c r="G1756" s="161">
        <v>2</v>
      </c>
      <c r="H1756" s="161">
        <v>10</v>
      </c>
      <c r="I1756" s="161">
        <v>8</v>
      </c>
      <c r="J1756" s="161">
        <v>10</v>
      </c>
      <c r="M1756" s="165">
        <f t="shared" si="76"/>
        <v>2</v>
      </c>
      <c r="N1756" s="164">
        <f t="shared" si="77"/>
        <v>2</v>
      </c>
      <c r="O1756" s="164">
        <f t="shared" si="78"/>
        <v>6</v>
      </c>
    </row>
    <row r="1757" spans="3:15">
      <c r="C1757" s="161">
        <v>3</v>
      </c>
      <c r="D1757" s="161">
        <v>2</v>
      </c>
      <c r="F1757" s="161">
        <v>7</v>
      </c>
      <c r="G1757" s="161">
        <v>2</v>
      </c>
      <c r="H1757" s="161">
        <v>10</v>
      </c>
      <c r="I1757" s="161">
        <v>10</v>
      </c>
      <c r="J1757" s="161">
        <v>7</v>
      </c>
      <c r="M1757" s="165">
        <f t="shared" si="76"/>
        <v>2</v>
      </c>
      <c r="N1757" s="164">
        <f t="shared" si="77"/>
        <v>2</v>
      </c>
      <c r="O1757" s="164">
        <f t="shared" si="78"/>
        <v>6</v>
      </c>
    </row>
    <row r="1758" spans="3:15">
      <c r="C1758" s="161">
        <v>3</v>
      </c>
      <c r="D1758" s="161">
        <v>2</v>
      </c>
      <c r="F1758" s="161">
        <v>7</v>
      </c>
      <c r="G1758" s="161">
        <v>2</v>
      </c>
      <c r="H1758" s="161">
        <v>10</v>
      </c>
      <c r="I1758" s="161">
        <v>10</v>
      </c>
      <c r="J1758" s="161">
        <v>10</v>
      </c>
      <c r="M1758" s="165">
        <f t="shared" si="76"/>
        <v>2</v>
      </c>
      <c r="N1758" s="164">
        <f t="shared" si="77"/>
        <v>2</v>
      </c>
      <c r="O1758" s="164">
        <f t="shared" si="78"/>
        <v>6</v>
      </c>
    </row>
    <row r="1759" spans="3:15">
      <c r="C1759" s="161">
        <v>3</v>
      </c>
      <c r="D1759" s="161">
        <v>2</v>
      </c>
      <c r="F1759" s="161">
        <v>5</v>
      </c>
      <c r="G1759" s="161">
        <v>2</v>
      </c>
      <c r="H1759" s="161">
        <v>5</v>
      </c>
      <c r="I1759" s="161">
        <v>4</v>
      </c>
      <c r="J1759" s="161">
        <v>7</v>
      </c>
      <c r="M1759" s="165">
        <f t="shared" ref="M1759:M1822" si="79">MIN(C1759:L1759)</f>
        <v>2</v>
      </c>
      <c r="N1759" s="164">
        <f t="shared" si="77"/>
        <v>2</v>
      </c>
      <c r="O1759" s="164">
        <f t="shared" si="78"/>
        <v>4</v>
      </c>
    </row>
    <row r="1760" spans="3:15">
      <c r="C1760" s="161">
        <v>3</v>
      </c>
      <c r="D1760" s="161">
        <v>2</v>
      </c>
      <c r="F1760" s="161">
        <v>5</v>
      </c>
      <c r="G1760" s="161">
        <v>2</v>
      </c>
      <c r="H1760" s="161">
        <v>5</v>
      </c>
      <c r="I1760" s="161">
        <v>4</v>
      </c>
      <c r="J1760" s="161">
        <v>10</v>
      </c>
      <c r="M1760" s="165">
        <f t="shared" si="79"/>
        <v>2</v>
      </c>
      <c r="N1760" s="164">
        <f t="shared" ref="N1760:N1823" si="80">IF(SMALL(C1760:J1760,2)&gt;M1760,M1760+1,M1760)</f>
        <v>2</v>
      </c>
      <c r="O1760" s="164">
        <f t="shared" ref="O1760:O1823" si="81">ROUND(AVERAGE(C1760:J1760),0)</f>
        <v>4</v>
      </c>
    </row>
    <row r="1761" spans="3:15">
      <c r="C1761" s="161">
        <v>3</v>
      </c>
      <c r="D1761" s="161">
        <v>2</v>
      </c>
      <c r="F1761" s="161">
        <v>5</v>
      </c>
      <c r="G1761" s="161">
        <v>2</v>
      </c>
      <c r="H1761" s="161">
        <v>5</v>
      </c>
      <c r="I1761" s="161">
        <v>6</v>
      </c>
      <c r="J1761" s="161">
        <v>7</v>
      </c>
      <c r="M1761" s="165">
        <f t="shared" si="79"/>
        <v>2</v>
      </c>
      <c r="N1761" s="164">
        <f t="shared" si="80"/>
        <v>2</v>
      </c>
      <c r="O1761" s="164">
        <f t="shared" si="81"/>
        <v>4</v>
      </c>
    </row>
    <row r="1762" spans="3:15">
      <c r="C1762" s="161">
        <v>3</v>
      </c>
      <c r="D1762" s="161">
        <v>2</v>
      </c>
      <c r="F1762" s="161">
        <v>5</v>
      </c>
      <c r="G1762" s="161">
        <v>2</v>
      </c>
      <c r="H1762" s="161">
        <v>5</v>
      </c>
      <c r="I1762" s="161">
        <v>6</v>
      </c>
      <c r="J1762" s="161">
        <v>10</v>
      </c>
      <c r="M1762" s="165">
        <f t="shared" si="79"/>
        <v>2</v>
      </c>
      <c r="N1762" s="164">
        <f t="shared" si="80"/>
        <v>2</v>
      </c>
      <c r="O1762" s="164">
        <f t="shared" si="81"/>
        <v>5</v>
      </c>
    </row>
    <row r="1763" spans="3:15">
      <c r="C1763" s="161">
        <v>3</v>
      </c>
      <c r="D1763" s="161">
        <v>2</v>
      </c>
      <c r="F1763" s="161">
        <v>5</v>
      </c>
      <c r="G1763" s="161">
        <v>2</v>
      </c>
      <c r="H1763" s="161">
        <v>5</v>
      </c>
      <c r="I1763" s="161">
        <v>8</v>
      </c>
      <c r="J1763" s="161">
        <v>7</v>
      </c>
      <c r="M1763" s="165">
        <f t="shared" si="79"/>
        <v>2</v>
      </c>
      <c r="N1763" s="164">
        <f t="shared" si="80"/>
        <v>2</v>
      </c>
      <c r="O1763" s="164">
        <f t="shared" si="81"/>
        <v>5</v>
      </c>
    </row>
    <row r="1764" spans="3:15">
      <c r="C1764" s="161">
        <v>3</v>
      </c>
      <c r="D1764" s="161">
        <v>2</v>
      </c>
      <c r="F1764" s="161">
        <v>5</v>
      </c>
      <c r="G1764" s="161">
        <v>2</v>
      </c>
      <c r="H1764" s="161">
        <v>5</v>
      </c>
      <c r="I1764" s="161">
        <v>8</v>
      </c>
      <c r="J1764" s="161">
        <v>10</v>
      </c>
      <c r="M1764" s="165">
        <f t="shared" si="79"/>
        <v>2</v>
      </c>
      <c r="N1764" s="164">
        <f t="shared" si="80"/>
        <v>2</v>
      </c>
      <c r="O1764" s="164">
        <f t="shared" si="81"/>
        <v>5</v>
      </c>
    </row>
    <row r="1765" spans="3:15">
      <c r="C1765" s="161">
        <v>3</v>
      </c>
      <c r="D1765" s="161">
        <v>2</v>
      </c>
      <c r="F1765" s="161">
        <v>5</v>
      </c>
      <c r="G1765" s="161">
        <v>2</v>
      </c>
      <c r="H1765" s="161">
        <v>5</v>
      </c>
      <c r="I1765" s="161">
        <v>10</v>
      </c>
      <c r="J1765" s="161">
        <v>7</v>
      </c>
      <c r="M1765" s="165">
        <f t="shared" si="79"/>
        <v>2</v>
      </c>
      <c r="N1765" s="164">
        <f t="shared" si="80"/>
        <v>2</v>
      </c>
      <c r="O1765" s="164">
        <f t="shared" si="81"/>
        <v>5</v>
      </c>
    </row>
    <row r="1766" spans="3:15">
      <c r="C1766" s="161">
        <v>3</v>
      </c>
      <c r="D1766" s="161">
        <v>2</v>
      </c>
      <c r="F1766" s="161">
        <v>5</v>
      </c>
      <c r="G1766" s="161">
        <v>2</v>
      </c>
      <c r="H1766" s="161">
        <v>5</v>
      </c>
      <c r="I1766" s="161">
        <v>10</v>
      </c>
      <c r="J1766" s="161">
        <v>10</v>
      </c>
      <c r="M1766" s="165">
        <f t="shared" si="79"/>
        <v>2</v>
      </c>
      <c r="N1766" s="164">
        <f t="shared" si="80"/>
        <v>2</v>
      </c>
      <c r="O1766" s="164">
        <f t="shared" si="81"/>
        <v>5</v>
      </c>
    </row>
    <row r="1767" spans="3:15">
      <c r="C1767" s="161">
        <v>3</v>
      </c>
      <c r="D1767" s="161">
        <v>2</v>
      </c>
      <c r="F1767" s="161">
        <v>7</v>
      </c>
      <c r="G1767" s="161">
        <v>2</v>
      </c>
      <c r="H1767" s="161">
        <v>10</v>
      </c>
      <c r="I1767" s="161">
        <v>4</v>
      </c>
      <c r="J1767" s="161">
        <v>7</v>
      </c>
      <c r="M1767" s="165">
        <f t="shared" si="79"/>
        <v>2</v>
      </c>
      <c r="N1767" s="164">
        <f t="shared" si="80"/>
        <v>2</v>
      </c>
      <c r="O1767" s="164">
        <f t="shared" si="81"/>
        <v>5</v>
      </c>
    </row>
    <row r="1768" spans="3:15">
      <c r="C1768" s="161">
        <v>3</v>
      </c>
      <c r="D1768" s="161">
        <v>2</v>
      </c>
      <c r="F1768" s="161">
        <v>7</v>
      </c>
      <c r="G1768" s="161">
        <v>2</v>
      </c>
      <c r="H1768" s="161">
        <v>10</v>
      </c>
      <c r="I1768" s="161">
        <v>4</v>
      </c>
      <c r="J1768" s="161">
        <v>10</v>
      </c>
      <c r="M1768" s="165">
        <f t="shared" si="79"/>
        <v>2</v>
      </c>
      <c r="N1768" s="164">
        <f t="shared" si="80"/>
        <v>2</v>
      </c>
      <c r="O1768" s="164">
        <f t="shared" si="81"/>
        <v>5</v>
      </c>
    </row>
    <row r="1769" spans="3:15">
      <c r="C1769" s="161">
        <v>3</v>
      </c>
      <c r="D1769" s="161">
        <v>2</v>
      </c>
      <c r="F1769" s="161">
        <v>7</v>
      </c>
      <c r="G1769" s="161">
        <v>2</v>
      </c>
      <c r="H1769" s="161">
        <v>10</v>
      </c>
      <c r="I1769" s="161">
        <v>6</v>
      </c>
      <c r="J1769" s="161">
        <v>7</v>
      </c>
      <c r="M1769" s="165">
        <f t="shared" si="79"/>
        <v>2</v>
      </c>
      <c r="N1769" s="164">
        <f t="shared" si="80"/>
        <v>2</v>
      </c>
      <c r="O1769" s="164">
        <f t="shared" si="81"/>
        <v>5</v>
      </c>
    </row>
    <row r="1770" spans="3:15">
      <c r="C1770" s="161">
        <v>3</v>
      </c>
      <c r="D1770" s="161">
        <v>2</v>
      </c>
      <c r="F1770" s="161">
        <v>7</v>
      </c>
      <c r="G1770" s="161">
        <v>2</v>
      </c>
      <c r="H1770" s="161">
        <v>10</v>
      </c>
      <c r="I1770" s="161">
        <v>6</v>
      </c>
      <c r="J1770" s="161">
        <v>10</v>
      </c>
      <c r="M1770" s="165">
        <f t="shared" si="79"/>
        <v>2</v>
      </c>
      <c r="N1770" s="164">
        <f t="shared" si="80"/>
        <v>2</v>
      </c>
      <c r="O1770" s="164">
        <f t="shared" si="81"/>
        <v>6</v>
      </c>
    </row>
    <row r="1771" spans="3:15">
      <c r="C1771" s="161">
        <v>3</v>
      </c>
      <c r="D1771" s="161">
        <v>2</v>
      </c>
      <c r="F1771" s="161">
        <v>7</v>
      </c>
      <c r="G1771" s="161">
        <v>2</v>
      </c>
      <c r="H1771" s="161">
        <v>10</v>
      </c>
      <c r="I1771" s="161">
        <v>8</v>
      </c>
      <c r="J1771" s="161">
        <v>7</v>
      </c>
      <c r="M1771" s="165">
        <f t="shared" si="79"/>
        <v>2</v>
      </c>
      <c r="N1771" s="164">
        <f t="shared" si="80"/>
        <v>2</v>
      </c>
      <c r="O1771" s="164">
        <f t="shared" si="81"/>
        <v>6</v>
      </c>
    </row>
    <row r="1772" spans="3:15">
      <c r="C1772" s="161">
        <v>3</v>
      </c>
      <c r="D1772" s="161">
        <v>2</v>
      </c>
      <c r="F1772" s="161">
        <v>7</v>
      </c>
      <c r="G1772" s="161">
        <v>2</v>
      </c>
      <c r="H1772" s="161">
        <v>10</v>
      </c>
      <c r="I1772" s="161">
        <v>8</v>
      </c>
      <c r="J1772" s="161">
        <v>10</v>
      </c>
      <c r="M1772" s="165">
        <f t="shared" si="79"/>
        <v>2</v>
      </c>
      <c r="N1772" s="164">
        <f t="shared" si="80"/>
        <v>2</v>
      </c>
      <c r="O1772" s="164">
        <f t="shared" si="81"/>
        <v>6</v>
      </c>
    </row>
    <row r="1773" spans="3:15">
      <c r="C1773" s="161">
        <v>3</v>
      </c>
      <c r="D1773" s="161">
        <v>2</v>
      </c>
      <c r="F1773" s="161">
        <v>7</v>
      </c>
      <c r="G1773" s="161">
        <v>2</v>
      </c>
      <c r="H1773" s="161">
        <v>10</v>
      </c>
      <c r="I1773" s="161">
        <v>10</v>
      </c>
      <c r="J1773" s="161">
        <v>7</v>
      </c>
      <c r="M1773" s="165">
        <f t="shared" si="79"/>
        <v>2</v>
      </c>
      <c r="N1773" s="164">
        <f t="shared" si="80"/>
        <v>2</v>
      </c>
      <c r="O1773" s="164">
        <f t="shared" si="81"/>
        <v>6</v>
      </c>
    </row>
    <row r="1774" spans="3:15">
      <c r="C1774" s="161">
        <v>3</v>
      </c>
      <c r="D1774" s="161">
        <v>2</v>
      </c>
      <c r="F1774" s="161">
        <v>7</v>
      </c>
      <c r="G1774" s="161">
        <v>2</v>
      </c>
      <c r="H1774" s="161">
        <v>10</v>
      </c>
      <c r="I1774" s="161">
        <v>10</v>
      </c>
      <c r="J1774" s="161">
        <v>10</v>
      </c>
      <c r="M1774" s="165">
        <f t="shared" si="79"/>
        <v>2</v>
      </c>
      <c r="N1774" s="164">
        <f t="shared" si="80"/>
        <v>2</v>
      </c>
      <c r="O1774" s="164">
        <f t="shared" si="81"/>
        <v>6</v>
      </c>
    </row>
    <row r="1775" spans="3:15">
      <c r="C1775" s="161">
        <v>3</v>
      </c>
      <c r="D1775" s="161">
        <v>2</v>
      </c>
      <c r="F1775" s="161">
        <v>10</v>
      </c>
      <c r="G1775" s="161">
        <v>2</v>
      </c>
      <c r="H1775" s="161">
        <v>7</v>
      </c>
      <c r="I1775" s="161">
        <v>4</v>
      </c>
      <c r="J1775" s="161">
        <v>7</v>
      </c>
      <c r="M1775" s="165">
        <f t="shared" si="79"/>
        <v>2</v>
      </c>
      <c r="N1775" s="164">
        <f t="shared" si="80"/>
        <v>2</v>
      </c>
      <c r="O1775" s="164">
        <f t="shared" si="81"/>
        <v>5</v>
      </c>
    </row>
    <row r="1776" spans="3:15">
      <c r="C1776" s="161">
        <v>3</v>
      </c>
      <c r="D1776" s="161">
        <v>2</v>
      </c>
      <c r="F1776" s="161">
        <v>10</v>
      </c>
      <c r="G1776" s="161">
        <v>2</v>
      </c>
      <c r="H1776" s="161">
        <v>7</v>
      </c>
      <c r="I1776" s="161">
        <v>4</v>
      </c>
      <c r="J1776" s="161">
        <v>10</v>
      </c>
      <c r="M1776" s="165">
        <f t="shared" si="79"/>
        <v>2</v>
      </c>
      <c r="N1776" s="164">
        <f t="shared" si="80"/>
        <v>2</v>
      </c>
      <c r="O1776" s="164">
        <f t="shared" si="81"/>
        <v>5</v>
      </c>
    </row>
    <row r="1777" spans="3:15">
      <c r="C1777" s="161">
        <v>3</v>
      </c>
      <c r="D1777" s="161">
        <v>2</v>
      </c>
      <c r="F1777" s="161">
        <v>10</v>
      </c>
      <c r="G1777" s="161">
        <v>2</v>
      </c>
      <c r="H1777" s="161">
        <v>7</v>
      </c>
      <c r="I1777" s="161">
        <v>6</v>
      </c>
      <c r="J1777" s="161">
        <v>7</v>
      </c>
      <c r="M1777" s="165">
        <f t="shared" si="79"/>
        <v>2</v>
      </c>
      <c r="N1777" s="164">
        <f t="shared" si="80"/>
        <v>2</v>
      </c>
      <c r="O1777" s="164">
        <f t="shared" si="81"/>
        <v>5</v>
      </c>
    </row>
    <row r="1778" spans="3:15">
      <c r="C1778" s="161">
        <v>3</v>
      </c>
      <c r="D1778" s="161">
        <v>2</v>
      </c>
      <c r="F1778" s="161">
        <v>10</v>
      </c>
      <c r="G1778" s="161">
        <v>2</v>
      </c>
      <c r="H1778" s="161">
        <v>7</v>
      </c>
      <c r="I1778" s="161">
        <v>6</v>
      </c>
      <c r="J1778" s="161">
        <v>10</v>
      </c>
      <c r="M1778" s="165">
        <f t="shared" si="79"/>
        <v>2</v>
      </c>
      <c r="N1778" s="164">
        <f t="shared" si="80"/>
        <v>2</v>
      </c>
      <c r="O1778" s="164">
        <f t="shared" si="81"/>
        <v>6</v>
      </c>
    </row>
    <row r="1779" spans="3:15">
      <c r="C1779" s="161">
        <v>3</v>
      </c>
      <c r="D1779" s="161">
        <v>2</v>
      </c>
      <c r="F1779" s="161">
        <v>10</v>
      </c>
      <c r="G1779" s="161">
        <v>2</v>
      </c>
      <c r="H1779" s="161">
        <v>7</v>
      </c>
      <c r="I1779" s="161">
        <v>8</v>
      </c>
      <c r="J1779" s="161">
        <v>7</v>
      </c>
      <c r="M1779" s="165">
        <f t="shared" si="79"/>
        <v>2</v>
      </c>
      <c r="N1779" s="164">
        <f t="shared" si="80"/>
        <v>2</v>
      </c>
      <c r="O1779" s="164">
        <f t="shared" si="81"/>
        <v>6</v>
      </c>
    </row>
    <row r="1780" spans="3:15">
      <c r="C1780" s="161">
        <v>3</v>
      </c>
      <c r="D1780" s="161">
        <v>2</v>
      </c>
      <c r="F1780" s="161">
        <v>10</v>
      </c>
      <c r="G1780" s="161">
        <v>2</v>
      </c>
      <c r="H1780" s="161">
        <v>7</v>
      </c>
      <c r="I1780" s="161">
        <v>8</v>
      </c>
      <c r="J1780" s="161">
        <v>10</v>
      </c>
      <c r="M1780" s="165">
        <f t="shared" si="79"/>
        <v>2</v>
      </c>
      <c r="N1780" s="164">
        <f t="shared" si="80"/>
        <v>2</v>
      </c>
      <c r="O1780" s="164">
        <f t="shared" si="81"/>
        <v>6</v>
      </c>
    </row>
    <row r="1781" spans="3:15">
      <c r="C1781" s="161">
        <v>3</v>
      </c>
      <c r="D1781" s="161">
        <v>2</v>
      </c>
      <c r="F1781" s="161">
        <v>10</v>
      </c>
      <c r="G1781" s="161">
        <v>2</v>
      </c>
      <c r="H1781" s="161">
        <v>7</v>
      </c>
      <c r="I1781" s="161">
        <v>10</v>
      </c>
      <c r="J1781" s="161">
        <v>7</v>
      </c>
      <c r="M1781" s="165">
        <f t="shared" si="79"/>
        <v>2</v>
      </c>
      <c r="N1781" s="164">
        <f t="shared" si="80"/>
        <v>2</v>
      </c>
      <c r="O1781" s="164">
        <f t="shared" si="81"/>
        <v>6</v>
      </c>
    </row>
    <row r="1782" spans="3:15">
      <c r="C1782" s="161">
        <v>3</v>
      </c>
      <c r="D1782" s="161">
        <v>2</v>
      </c>
      <c r="F1782" s="161">
        <v>10</v>
      </c>
      <c r="G1782" s="161">
        <v>2</v>
      </c>
      <c r="H1782" s="161">
        <v>7</v>
      </c>
      <c r="I1782" s="161">
        <v>10</v>
      </c>
      <c r="J1782" s="161">
        <v>10</v>
      </c>
      <c r="M1782" s="165">
        <f t="shared" si="79"/>
        <v>2</v>
      </c>
      <c r="N1782" s="164">
        <f t="shared" si="80"/>
        <v>2</v>
      </c>
      <c r="O1782" s="164">
        <f t="shared" si="81"/>
        <v>6</v>
      </c>
    </row>
    <row r="1783" spans="3:15">
      <c r="C1783" s="161">
        <v>3</v>
      </c>
      <c r="D1783" s="161">
        <v>2</v>
      </c>
      <c r="F1783" s="161">
        <v>10</v>
      </c>
      <c r="G1783" s="161">
        <v>2</v>
      </c>
      <c r="H1783" s="161">
        <v>10</v>
      </c>
      <c r="I1783" s="161">
        <v>4</v>
      </c>
      <c r="J1783" s="161">
        <v>7</v>
      </c>
      <c r="M1783" s="165">
        <f t="shared" si="79"/>
        <v>2</v>
      </c>
      <c r="N1783" s="164">
        <f t="shared" si="80"/>
        <v>2</v>
      </c>
      <c r="O1783" s="164">
        <f t="shared" si="81"/>
        <v>5</v>
      </c>
    </row>
    <row r="1784" spans="3:15">
      <c r="C1784" s="161">
        <v>3</v>
      </c>
      <c r="D1784" s="161">
        <v>2</v>
      </c>
      <c r="F1784" s="161">
        <v>10</v>
      </c>
      <c r="G1784" s="161">
        <v>2</v>
      </c>
      <c r="H1784" s="161">
        <v>10</v>
      </c>
      <c r="I1784" s="161">
        <v>4</v>
      </c>
      <c r="J1784" s="161">
        <v>10</v>
      </c>
      <c r="M1784" s="165">
        <f t="shared" si="79"/>
        <v>2</v>
      </c>
      <c r="N1784" s="164">
        <f t="shared" si="80"/>
        <v>2</v>
      </c>
      <c r="O1784" s="164">
        <f t="shared" si="81"/>
        <v>6</v>
      </c>
    </row>
    <row r="1785" spans="3:15">
      <c r="C1785" s="161">
        <v>3</v>
      </c>
      <c r="D1785" s="161">
        <v>2</v>
      </c>
      <c r="F1785" s="161">
        <v>10</v>
      </c>
      <c r="G1785" s="161">
        <v>2</v>
      </c>
      <c r="H1785" s="161">
        <v>10</v>
      </c>
      <c r="I1785" s="161">
        <v>6</v>
      </c>
      <c r="J1785" s="161">
        <v>7</v>
      </c>
      <c r="M1785" s="165">
        <f t="shared" si="79"/>
        <v>2</v>
      </c>
      <c r="N1785" s="164">
        <f t="shared" si="80"/>
        <v>2</v>
      </c>
      <c r="O1785" s="164">
        <f t="shared" si="81"/>
        <v>6</v>
      </c>
    </row>
    <row r="1786" spans="3:15">
      <c r="C1786" s="161">
        <v>3</v>
      </c>
      <c r="D1786" s="161">
        <v>2</v>
      </c>
      <c r="F1786" s="161">
        <v>10</v>
      </c>
      <c r="G1786" s="161">
        <v>2</v>
      </c>
      <c r="H1786" s="161">
        <v>10</v>
      </c>
      <c r="I1786" s="161">
        <v>6</v>
      </c>
      <c r="J1786" s="161">
        <v>10</v>
      </c>
      <c r="M1786" s="165">
        <f t="shared" si="79"/>
        <v>2</v>
      </c>
      <c r="N1786" s="164">
        <f t="shared" si="80"/>
        <v>2</v>
      </c>
      <c r="O1786" s="164">
        <f t="shared" si="81"/>
        <v>6</v>
      </c>
    </row>
    <row r="1787" spans="3:15">
      <c r="C1787" s="161">
        <v>3</v>
      </c>
      <c r="D1787" s="161">
        <v>2</v>
      </c>
      <c r="F1787" s="161">
        <v>10</v>
      </c>
      <c r="G1787" s="161">
        <v>2</v>
      </c>
      <c r="H1787" s="161">
        <v>10</v>
      </c>
      <c r="I1787" s="161">
        <v>8</v>
      </c>
      <c r="J1787" s="161">
        <v>7</v>
      </c>
      <c r="M1787" s="165">
        <f t="shared" si="79"/>
        <v>2</v>
      </c>
      <c r="N1787" s="164">
        <f t="shared" si="80"/>
        <v>2</v>
      </c>
      <c r="O1787" s="164">
        <f t="shared" si="81"/>
        <v>6</v>
      </c>
    </row>
    <row r="1788" spans="3:15">
      <c r="C1788" s="161">
        <v>3</v>
      </c>
      <c r="D1788" s="161">
        <v>2</v>
      </c>
      <c r="F1788" s="161">
        <v>10</v>
      </c>
      <c r="G1788" s="161">
        <v>2</v>
      </c>
      <c r="H1788" s="161">
        <v>10</v>
      </c>
      <c r="I1788" s="161">
        <v>8</v>
      </c>
      <c r="J1788" s="161">
        <v>10</v>
      </c>
      <c r="M1788" s="165">
        <f t="shared" si="79"/>
        <v>2</v>
      </c>
      <c r="N1788" s="164">
        <f t="shared" si="80"/>
        <v>2</v>
      </c>
      <c r="O1788" s="164">
        <f t="shared" si="81"/>
        <v>6</v>
      </c>
    </row>
    <row r="1789" spans="3:15">
      <c r="C1789" s="161">
        <v>3</v>
      </c>
      <c r="D1789" s="161">
        <v>2</v>
      </c>
      <c r="F1789" s="161">
        <v>10</v>
      </c>
      <c r="G1789" s="161">
        <v>2</v>
      </c>
      <c r="H1789" s="161">
        <v>10</v>
      </c>
      <c r="I1789" s="161">
        <v>10</v>
      </c>
      <c r="J1789" s="161">
        <v>7</v>
      </c>
      <c r="M1789" s="165">
        <f t="shared" si="79"/>
        <v>2</v>
      </c>
      <c r="N1789" s="164">
        <f t="shared" si="80"/>
        <v>2</v>
      </c>
      <c r="O1789" s="164">
        <f t="shared" si="81"/>
        <v>6</v>
      </c>
    </row>
    <row r="1790" spans="3:15">
      <c r="C1790" s="161">
        <v>3</v>
      </c>
      <c r="D1790" s="161">
        <v>4</v>
      </c>
      <c r="F1790" s="161">
        <v>10</v>
      </c>
      <c r="G1790" s="161">
        <v>4</v>
      </c>
      <c r="H1790" s="161">
        <v>10</v>
      </c>
      <c r="I1790" s="161">
        <v>10</v>
      </c>
      <c r="J1790" s="161">
        <v>10</v>
      </c>
      <c r="M1790" s="165">
        <f t="shared" si="79"/>
        <v>3</v>
      </c>
      <c r="N1790" s="164">
        <f t="shared" si="80"/>
        <v>4</v>
      </c>
      <c r="O1790" s="164">
        <f t="shared" si="81"/>
        <v>7</v>
      </c>
    </row>
    <row r="1791" spans="3:15">
      <c r="C1791" s="161">
        <v>3</v>
      </c>
      <c r="D1791" s="161">
        <v>4</v>
      </c>
      <c r="F1791" s="161">
        <v>10</v>
      </c>
      <c r="G1791" s="161">
        <v>4</v>
      </c>
      <c r="H1791" s="161">
        <v>7</v>
      </c>
      <c r="I1791" s="161">
        <v>4</v>
      </c>
      <c r="J1791" s="161">
        <v>7</v>
      </c>
      <c r="M1791" s="165">
        <f t="shared" si="79"/>
        <v>3</v>
      </c>
      <c r="N1791" s="164">
        <f t="shared" si="80"/>
        <v>4</v>
      </c>
      <c r="O1791" s="164">
        <f t="shared" si="81"/>
        <v>6</v>
      </c>
    </row>
    <row r="1792" spans="3:15">
      <c r="C1792" s="161">
        <v>3</v>
      </c>
      <c r="D1792" s="161">
        <v>4</v>
      </c>
      <c r="F1792" s="161">
        <v>10</v>
      </c>
      <c r="G1792" s="161">
        <v>4</v>
      </c>
      <c r="H1792" s="161">
        <v>7</v>
      </c>
      <c r="I1792" s="161">
        <v>4</v>
      </c>
      <c r="J1792" s="161">
        <v>10</v>
      </c>
      <c r="M1792" s="165">
        <f t="shared" si="79"/>
        <v>3</v>
      </c>
      <c r="N1792" s="164">
        <f t="shared" si="80"/>
        <v>4</v>
      </c>
      <c r="O1792" s="164">
        <f t="shared" si="81"/>
        <v>6</v>
      </c>
    </row>
    <row r="1793" spans="3:15">
      <c r="C1793" s="161">
        <v>3</v>
      </c>
      <c r="D1793" s="161">
        <v>4</v>
      </c>
      <c r="F1793" s="161">
        <v>10</v>
      </c>
      <c r="G1793" s="161">
        <v>4</v>
      </c>
      <c r="H1793" s="161">
        <v>7</v>
      </c>
      <c r="I1793" s="161">
        <v>6</v>
      </c>
      <c r="J1793" s="161">
        <v>7</v>
      </c>
      <c r="M1793" s="165">
        <f t="shared" si="79"/>
        <v>3</v>
      </c>
      <c r="N1793" s="164">
        <f t="shared" si="80"/>
        <v>4</v>
      </c>
      <c r="O1793" s="164">
        <f t="shared" si="81"/>
        <v>6</v>
      </c>
    </row>
    <row r="1794" spans="3:15">
      <c r="C1794" s="161">
        <v>3</v>
      </c>
      <c r="D1794" s="161">
        <v>4</v>
      </c>
      <c r="F1794" s="161">
        <v>10</v>
      </c>
      <c r="G1794" s="161">
        <v>4</v>
      </c>
      <c r="H1794" s="161">
        <v>7</v>
      </c>
      <c r="I1794" s="161">
        <v>6</v>
      </c>
      <c r="J1794" s="161">
        <v>10</v>
      </c>
      <c r="M1794" s="165">
        <f t="shared" si="79"/>
        <v>3</v>
      </c>
      <c r="N1794" s="164">
        <f t="shared" si="80"/>
        <v>4</v>
      </c>
      <c r="O1794" s="164">
        <f t="shared" si="81"/>
        <v>6</v>
      </c>
    </row>
    <row r="1795" spans="3:15">
      <c r="C1795" s="161">
        <v>3</v>
      </c>
      <c r="D1795" s="161">
        <v>4</v>
      </c>
      <c r="F1795" s="161">
        <v>10</v>
      </c>
      <c r="G1795" s="161">
        <v>4</v>
      </c>
      <c r="H1795" s="161">
        <v>7</v>
      </c>
      <c r="I1795" s="161">
        <v>8</v>
      </c>
      <c r="J1795" s="161">
        <v>7</v>
      </c>
      <c r="M1795" s="165">
        <f t="shared" si="79"/>
        <v>3</v>
      </c>
      <c r="N1795" s="164">
        <f t="shared" si="80"/>
        <v>4</v>
      </c>
      <c r="O1795" s="164">
        <f t="shared" si="81"/>
        <v>6</v>
      </c>
    </row>
    <row r="1796" spans="3:15">
      <c r="C1796" s="161">
        <v>3</v>
      </c>
      <c r="D1796" s="161">
        <v>4</v>
      </c>
      <c r="F1796" s="161">
        <v>10</v>
      </c>
      <c r="G1796" s="161">
        <v>4</v>
      </c>
      <c r="H1796" s="161">
        <v>7</v>
      </c>
      <c r="I1796" s="161">
        <v>8</v>
      </c>
      <c r="J1796" s="161">
        <v>10</v>
      </c>
      <c r="M1796" s="165">
        <f t="shared" si="79"/>
        <v>3</v>
      </c>
      <c r="N1796" s="164">
        <f t="shared" si="80"/>
        <v>4</v>
      </c>
      <c r="O1796" s="164">
        <f t="shared" si="81"/>
        <v>7</v>
      </c>
    </row>
    <row r="1797" spans="3:15">
      <c r="C1797" s="161">
        <v>3</v>
      </c>
      <c r="D1797" s="161">
        <v>4</v>
      </c>
      <c r="F1797" s="161">
        <v>10</v>
      </c>
      <c r="G1797" s="161">
        <v>4</v>
      </c>
      <c r="H1797" s="161">
        <v>7</v>
      </c>
      <c r="I1797" s="161">
        <v>10</v>
      </c>
      <c r="J1797" s="161">
        <v>7</v>
      </c>
      <c r="M1797" s="165">
        <f t="shared" si="79"/>
        <v>3</v>
      </c>
      <c r="N1797" s="164">
        <f t="shared" si="80"/>
        <v>4</v>
      </c>
      <c r="O1797" s="164">
        <f t="shared" si="81"/>
        <v>6</v>
      </c>
    </row>
    <row r="1798" spans="3:15">
      <c r="C1798" s="161">
        <v>3</v>
      </c>
      <c r="D1798" s="161">
        <v>4</v>
      </c>
      <c r="F1798" s="161">
        <v>10</v>
      </c>
      <c r="G1798" s="161">
        <v>4</v>
      </c>
      <c r="H1798" s="161">
        <v>7</v>
      </c>
      <c r="I1798" s="161">
        <v>10</v>
      </c>
      <c r="J1798" s="161">
        <v>10</v>
      </c>
      <c r="M1798" s="165">
        <f t="shared" si="79"/>
        <v>3</v>
      </c>
      <c r="N1798" s="164">
        <f t="shared" si="80"/>
        <v>4</v>
      </c>
      <c r="O1798" s="164">
        <f t="shared" si="81"/>
        <v>7</v>
      </c>
    </row>
    <row r="1799" spans="3:15">
      <c r="C1799" s="161">
        <v>3</v>
      </c>
      <c r="D1799" s="161">
        <v>4</v>
      </c>
      <c r="F1799" s="161">
        <v>10</v>
      </c>
      <c r="G1799" s="161">
        <v>4</v>
      </c>
      <c r="H1799" s="161">
        <v>10</v>
      </c>
      <c r="I1799" s="161">
        <v>4</v>
      </c>
      <c r="J1799" s="161">
        <v>7</v>
      </c>
      <c r="M1799" s="165">
        <f t="shared" si="79"/>
        <v>3</v>
      </c>
      <c r="N1799" s="164">
        <f t="shared" si="80"/>
        <v>4</v>
      </c>
      <c r="O1799" s="164">
        <f t="shared" si="81"/>
        <v>6</v>
      </c>
    </row>
    <row r="1800" spans="3:15">
      <c r="C1800" s="161">
        <v>3</v>
      </c>
      <c r="D1800" s="161">
        <v>4</v>
      </c>
      <c r="F1800" s="161">
        <v>10</v>
      </c>
      <c r="G1800" s="161">
        <v>4</v>
      </c>
      <c r="H1800" s="161">
        <v>10</v>
      </c>
      <c r="I1800" s="161">
        <v>4</v>
      </c>
      <c r="J1800" s="161">
        <v>10</v>
      </c>
      <c r="M1800" s="165">
        <f t="shared" si="79"/>
        <v>3</v>
      </c>
      <c r="N1800" s="164">
        <f t="shared" si="80"/>
        <v>4</v>
      </c>
      <c r="O1800" s="164">
        <f t="shared" si="81"/>
        <v>6</v>
      </c>
    </row>
    <row r="1801" spans="3:15">
      <c r="C1801" s="161">
        <v>3</v>
      </c>
      <c r="D1801" s="161">
        <v>4</v>
      </c>
      <c r="F1801" s="161">
        <v>10</v>
      </c>
      <c r="G1801" s="161">
        <v>4</v>
      </c>
      <c r="H1801" s="161">
        <v>10</v>
      </c>
      <c r="I1801" s="161">
        <v>6</v>
      </c>
      <c r="J1801" s="161">
        <v>7</v>
      </c>
      <c r="M1801" s="165">
        <f t="shared" si="79"/>
        <v>3</v>
      </c>
      <c r="N1801" s="164">
        <f t="shared" si="80"/>
        <v>4</v>
      </c>
      <c r="O1801" s="164">
        <f t="shared" si="81"/>
        <v>6</v>
      </c>
    </row>
    <row r="1802" spans="3:15">
      <c r="C1802" s="161">
        <v>3</v>
      </c>
      <c r="D1802" s="161">
        <v>4</v>
      </c>
      <c r="F1802" s="161">
        <v>10</v>
      </c>
      <c r="G1802" s="161">
        <v>4</v>
      </c>
      <c r="H1802" s="161">
        <v>10</v>
      </c>
      <c r="I1802" s="161">
        <v>6</v>
      </c>
      <c r="J1802" s="161">
        <v>10</v>
      </c>
      <c r="M1802" s="165">
        <f t="shared" si="79"/>
        <v>3</v>
      </c>
      <c r="N1802" s="164">
        <f t="shared" si="80"/>
        <v>4</v>
      </c>
      <c r="O1802" s="164">
        <f t="shared" si="81"/>
        <v>7</v>
      </c>
    </row>
    <row r="1803" spans="3:15">
      <c r="C1803" s="161">
        <v>3</v>
      </c>
      <c r="D1803" s="161">
        <v>4</v>
      </c>
      <c r="F1803" s="161">
        <v>10</v>
      </c>
      <c r="G1803" s="161">
        <v>4</v>
      </c>
      <c r="H1803" s="161">
        <v>10</v>
      </c>
      <c r="I1803" s="161">
        <v>8</v>
      </c>
      <c r="J1803" s="161">
        <v>7</v>
      </c>
      <c r="M1803" s="165">
        <f t="shared" si="79"/>
        <v>3</v>
      </c>
      <c r="N1803" s="164">
        <f t="shared" si="80"/>
        <v>4</v>
      </c>
      <c r="O1803" s="164">
        <f t="shared" si="81"/>
        <v>7</v>
      </c>
    </row>
    <row r="1804" spans="3:15">
      <c r="C1804" s="161">
        <v>3</v>
      </c>
      <c r="D1804" s="161">
        <v>4</v>
      </c>
      <c r="F1804" s="161">
        <v>10</v>
      </c>
      <c r="G1804" s="161">
        <v>4</v>
      </c>
      <c r="H1804" s="161">
        <v>10</v>
      </c>
      <c r="I1804" s="161">
        <v>8</v>
      </c>
      <c r="J1804" s="161">
        <v>10</v>
      </c>
      <c r="M1804" s="165">
        <f t="shared" si="79"/>
        <v>3</v>
      </c>
      <c r="N1804" s="164">
        <f t="shared" si="80"/>
        <v>4</v>
      </c>
      <c r="O1804" s="164">
        <f t="shared" si="81"/>
        <v>7</v>
      </c>
    </row>
    <row r="1805" spans="3:15">
      <c r="C1805" s="161">
        <v>3</v>
      </c>
      <c r="D1805" s="161">
        <v>4</v>
      </c>
      <c r="F1805" s="161">
        <v>10</v>
      </c>
      <c r="G1805" s="161">
        <v>4</v>
      </c>
      <c r="H1805" s="161">
        <v>10</v>
      </c>
      <c r="I1805" s="161">
        <v>10</v>
      </c>
      <c r="J1805" s="161">
        <v>7</v>
      </c>
      <c r="M1805" s="165">
        <f t="shared" si="79"/>
        <v>3</v>
      </c>
      <c r="N1805" s="164">
        <f t="shared" si="80"/>
        <v>4</v>
      </c>
      <c r="O1805" s="164">
        <f t="shared" si="81"/>
        <v>7</v>
      </c>
    </row>
    <row r="1806" spans="3:15">
      <c r="C1806" s="161">
        <v>3</v>
      </c>
      <c r="D1806" s="161">
        <v>6</v>
      </c>
      <c r="F1806" s="161">
        <v>10</v>
      </c>
      <c r="G1806" s="161">
        <v>6</v>
      </c>
      <c r="H1806" s="161">
        <v>10</v>
      </c>
      <c r="I1806" s="161">
        <v>10</v>
      </c>
      <c r="J1806" s="161">
        <v>10</v>
      </c>
      <c r="M1806" s="165">
        <f t="shared" si="79"/>
        <v>3</v>
      </c>
      <c r="N1806" s="164">
        <f t="shared" si="80"/>
        <v>4</v>
      </c>
      <c r="O1806" s="164">
        <f t="shared" si="81"/>
        <v>8</v>
      </c>
    </row>
    <row r="1807" spans="3:15">
      <c r="C1807" s="161">
        <v>3</v>
      </c>
      <c r="D1807" s="161">
        <v>6</v>
      </c>
      <c r="F1807" s="161">
        <v>10</v>
      </c>
      <c r="G1807" s="161">
        <v>6</v>
      </c>
      <c r="H1807" s="161">
        <v>7</v>
      </c>
      <c r="I1807" s="161">
        <v>4</v>
      </c>
      <c r="J1807" s="161">
        <v>7</v>
      </c>
      <c r="M1807" s="165">
        <f t="shared" si="79"/>
        <v>3</v>
      </c>
      <c r="N1807" s="164">
        <f t="shared" si="80"/>
        <v>4</v>
      </c>
      <c r="O1807" s="164">
        <f t="shared" si="81"/>
        <v>6</v>
      </c>
    </row>
    <row r="1808" spans="3:15">
      <c r="C1808" s="161">
        <v>3</v>
      </c>
      <c r="D1808" s="161">
        <v>6</v>
      </c>
      <c r="F1808" s="161">
        <v>10</v>
      </c>
      <c r="G1808" s="161">
        <v>6</v>
      </c>
      <c r="H1808" s="161">
        <v>7</v>
      </c>
      <c r="I1808" s="161">
        <v>4</v>
      </c>
      <c r="J1808" s="161">
        <v>10</v>
      </c>
      <c r="M1808" s="165">
        <f t="shared" si="79"/>
        <v>3</v>
      </c>
      <c r="N1808" s="164">
        <f t="shared" si="80"/>
        <v>4</v>
      </c>
      <c r="O1808" s="164">
        <f t="shared" si="81"/>
        <v>7</v>
      </c>
    </row>
    <row r="1809" spans="3:15">
      <c r="C1809" s="161">
        <v>3</v>
      </c>
      <c r="D1809" s="161">
        <v>6</v>
      </c>
      <c r="F1809" s="161">
        <v>10</v>
      </c>
      <c r="G1809" s="161">
        <v>6</v>
      </c>
      <c r="H1809" s="161">
        <v>7</v>
      </c>
      <c r="I1809" s="161">
        <v>6</v>
      </c>
      <c r="J1809" s="161">
        <v>7</v>
      </c>
      <c r="M1809" s="165">
        <f t="shared" si="79"/>
        <v>3</v>
      </c>
      <c r="N1809" s="164">
        <f t="shared" si="80"/>
        <v>4</v>
      </c>
      <c r="O1809" s="164">
        <f t="shared" si="81"/>
        <v>6</v>
      </c>
    </row>
    <row r="1810" spans="3:15">
      <c r="C1810" s="161">
        <v>3</v>
      </c>
      <c r="D1810" s="161">
        <v>6</v>
      </c>
      <c r="F1810" s="161">
        <v>10</v>
      </c>
      <c r="G1810" s="161">
        <v>6</v>
      </c>
      <c r="H1810" s="161">
        <v>7</v>
      </c>
      <c r="I1810" s="161">
        <v>6</v>
      </c>
      <c r="J1810" s="161">
        <v>10</v>
      </c>
      <c r="M1810" s="165">
        <f t="shared" si="79"/>
        <v>3</v>
      </c>
      <c r="N1810" s="164">
        <f t="shared" si="80"/>
        <v>4</v>
      </c>
      <c r="O1810" s="164">
        <f t="shared" si="81"/>
        <v>7</v>
      </c>
    </row>
    <row r="1811" spans="3:15">
      <c r="C1811" s="161">
        <v>3</v>
      </c>
      <c r="D1811" s="161">
        <v>6</v>
      </c>
      <c r="F1811" s="161">
        <v>10</v>
      </c>
      <c r="G1811" s="161">
        <v>6</v>
      </c>
      <c r="H1811" s="161">
        <v>7</v>
      </c>
      <c r="I1811" s="161">
        <v>8</v>
      </c>
      <c r="J1811" s="161">
        <v>7</v>
      </c>
      <c r="M1811" s="165">
        <f t="shared" si="79"/>
        <v>3</v>
      </c>
      <c r="N1811" s="164">
        <f t="shared" si="80"/>
        <v>4</v>
      </c>
      <c r="O1811" s="164">
        <f t="shared" si="81"/>
        <v>7</v>
      </c>
    </row>
    <row r="1812" spans="3:15">
      <c r="C1812" s="161">
        <v>3</v>
      </c>
      <c r="D1812" s="161">
        <v>6</v>
      </c>
      <c r="F1812" s="161">
        <v>10</v>
      </c>
      <c r="G1812" s="161">
        <v>6</v>
      </c>
      <c r="H1812" s="161">
        <v>7</v>
      </c>
      <c r="I1812" s="161">
        <v>8</v>
      </c>
      <c r="J1812" s="161">
        <v>10</v>
      </c>
      <c r="M1812" s="165">
        <f t="shared" si="79"/>
        <v>3</v>
      </c>
      <c r="N1812" s="164">
        <f t="shared" si="80"/>
        <v>4</v>
      </c>
      <c r="O1812" s="164">
        <f t="shared" si="81"/>
        <v>7</v>
      </c>
    </row>
    <row r="1813" spans="3:15">
      <c r="C1813" s="161">
        <v>3</v>
      </c>
      <c r="D1813" s="161">
        <v>6</v>
      </c>
      <c r="F1813" s="161">
        <v>10</v>
      </c>
      <c r="G1813" s="161">
        <v>6</v>
      </c>
      <c r="H1813" s="161">
        <v>7</v>
      </c>
      <c r="I1813" s="161">
        <v>10</v>
      </c>
      <c r="J1813" s="161">
        <v>7</v>
      </c>
      <c r="M1813" s="165">
        <f t="shared" si="79"/>
        <v>3</v>
      </c>
      <c r="N1813" s="164">
        <f t="shared" si="80"/>
        <v>4</v>
      </c>
      <c r="O1813" s="164">
        <f t="shared" si="81"/>
        <v>7</v>
      </c>
    </row>
    <row r="1814" spans="3:15">
      <c r="C1814" s="161">
        <v>3</v>
      </c>
      <c r="D1814" s="161">
        <v>6</v>
      </c>
      <c r="F1814" s="161">
        <v>10</v>
      </c>
      <c r="G1814" s="161">
        <v>6</v>
      </c>
      <c r="H1814" s="161">
        <v>7</v>
      </c>
      <c r="I1814" s="161">
        <v>10</v>
      </c>
      <c r="J1814" s="161">
        <v>10</v>
      </c>
      <c r="M1814" s="165">
        <f t="shared" si="79"/>
        <v>3</v>
      </c>
      <c r="N1814" s="164">
        <f t="shared" si="80"/>
        <v>4</v>
      </c>
      <c r="O1814" s="164">
        <f t="shared" si="81"/>
        <v>7</v>
      </c>
    </row>
    <row r="1815" spans="3:15">
      <c r="C1815" s="161">
        <v>3</v>
      </c>
      <c r="D1815" s="161">
        <v>6</v>
      </c>
      <c r="F1815" s="161">
        <v>10</v>
      </c>
      <c r="G1815" s="161">
        <v>6</v>
      </c>
      <c r="H1815" s="161">
        <v>10</v>
      </c>
      <c r="I1815" s="161">
        <v>4</v>
      </c>
      <c r="J1815" s="161">
        <v>7</v>
      </c>
      <c r="M1815" s="165">
        <f t="shared" si="79"/>
        <v>3</v>
      </c>
      <c r="N1815" s="164">
        <f t="shared" si="80"/>
        <v>4</v>
      </c>
      <c r="O1815" s="164">
        <f t="shared" si="81"/>
        <v>7</v>
      </c>
    </row>
    <row r="1816" spans="3:15">
      <c r="C1816" s="161">
        <v>3</v>
      </c>
      <c r="D1816" s="161">
        <v>6</v>
      </c>
      <c r="F1816" s="161">
        <v>10</v>
      </c>
      <c r="G1816" s="161">
        <v>6</v>
      </c>
      <c r="H1816" s="161">
        <v>10</v>
      </c>
      <c r="I1816" s="161">
        <v>4</v>
      </c>
      <c r="J1816" s="161">
        <v>10</v>
      </c>
      <c r="M1816" s="165">
        <f t="shared" si="79"/>
        <v>3</v>
      </c>
      <c r="N1816" s="164">
        <f t="shared" si="80"/>
        <v>4</v>
      </c>
      <c r="O1816" s="164">
        <f t="shared" si="81"/>
        <v>7</v>
      </c>
    </row>
    <row r="1817" spans="3:15">
      <c r="C1817" s="161">
        <v>3</v>
      </c>
      <c r="D1817" s="161">
        <v>6</v>
      </c>
      <c r="F1817" s="161">
        <v>10</v>
      </c>
      <c r="G1817" s="161">
        <v>6</v>
      </c>
      <c r="H1817" s="161">
        <v>10</v>
      </c>
      <c r="I1817" s="161">
        <v>6</v>
      </c>
      <c r="J1817" s="161">
        <v>7</v>
      </c>
      <c r="M1817" s="165">
        <f t="shared" si="79"/>
        <v>3</v>
      </c>
      <c r="N1817" s="164">
        <f t="shared" si="80"/>
        <v>4</v>
      </c>
      <c r="O1817" s="164">
        <f t="shared" si="81"/>
        <v>7</v>
      </c>
    </row>
    <row r="1818" spans="3:15">
      <c r="C1818" s="161">
        <v>3</v>
      </c>
      <c r="D1818" s="161">
        <v>6</v>
      </c>
      <c r="F1818" s="161">
        <v>10</v>
      </c>
      <c r="G1818" s="161">
        <v>6</v>
      </c>
      <c r="H1818" s="161">
        <v>10</v>
      </c>
      <c r="I1818" s="161">
        <v>6</v>
      </c>
      <c r="J1818" s="161">
        <v>10</v>
      </c>
      <c r="M1818" s="165">
        <f t="shared" si="79"/>
        <v>3</v>
      </c>
      <c r="N1818" s="164">
        <f t="shared" si="80"/>
        <v>4</v>
      </c>
      <c r="O1818" s="164">
        <f t="shared" si="81"/>
        <v>7</v>
      </c>
    </row>
    <row r="1819" spans="3:15">
      <c r="C1819" s="161">
        <v>3</v>
      </c>
      <c r="D1819" s="161">
        <v>6</v>
      </c>
      <c r="F1819" s="161">
        <v>10</v>
      </c>
      <c r="G1819" s="161">
        <v>6</v>
      </c>
      <c r="H1819" s="161">
        <v>10</v>
      </c>
      <c r="I1819" s="161">
        <v>8</v>
      </c>
      <c r="J1819" s="161">
        <v>7</v>
      </c>
      <c r="M1819" s="165">
        <f t="shared" si="79"/>
        <v>3</v>
      </c>
      <c r="N1819" s="164">
        <f t="shared" si="80"/>
        <v>4</v>
      </c>
      <c r="O1819" s="164">
        <f t="shared" si="81"/>
        <v>7</v>
      </c>
    </row>
    <row r="1820" spans="3:15">
      <c r="C1820" s="161">
        <v>3</v>
      </c>
      <c r="D1820" s="161">
        <v>6</v>
      </c>
      <c r="F1820" s="161">
        <v>10</v>
      </c>
      <c r="G1820" s="161">
        <v>6</v>
      </c>
      <c r="H1820" s="161">
        <v>10</v>
      </c>
      <c r="I1820" s="161">
        <v>8</v>
      </c>
      <c r="J1820" s="161">
        <v>10</v>
      </c>
      <c r="M1820" s="165">
        <f t="shared" si="79"/>
        <v>3</v>
      </c>
      <c r="N1820" s="164">
        <f t="shared" si="80"/>
        <v>4</v>
      </c>
      <c r="O1820" s="164">
        <f t="shared" si="81"/>
        <v>8</v>
      </c>
    </row>
    <row r="1821" spans="3:15">
      <c r="C1821" s="161">
        <v>3</v>
      </c>
      <c r="D1821" s="161">
        <v>6</v>
      </c>
      <c r="F1821" s="161">
        <v>10</v>
      </c>
      <c r="G1821" s="161">
        <v>6</v>
      </c>
      <c r="H1821" s="161">
        <v>10</v>
      </c>
      <c r="I1821" s="161">
        <v>10</v>
      </c>
      <c r="J1821" s="161">
        <v>7</v>
      </c>
      <c r="M1821" s="165">
        <f t="shared" si="79"/>
        <v>3</v>
      </c>
      <c r="N1821" s="164">
        <f t="shared" si="80"/>
        <v>4</v>
      </c>
      <c r="O1821" s="164">
        <f t="shared" si="81"/>
        <v>7</v>
      </c>
    </row>
    <row r="1822" spans="3:15">
      <c r="C1822" s="161">
        <v>3</v>
      </c>
      <c r="D1822" s="161">
        <v>2</v>
      </c>
      <c r="F1822" s="161">
        <v>10</v>
      </c>
      <c r="G1822" s="161">
        <v>2</v>
      </c>
      <c r="H1822" s="161">
        <v>10</v>
      </c>
      <c r="I1822" s="161">
        <v>10</v>
      </c>
      <c r="J1822" s="161">
        <v>10</v>
      </c>
      <c r="M1822" s="165">
        <f t="shared" si="79"/>
        <v>2</v>
      </c>
      <c r="N1822" s="164">
        <f t="shared" si="80"/>
        <v>2</v>
      </c>
      <c r="O1822" s="164">
        <f t="shared" si="81"/>
        <v>7</v>
      </c>
    </row>
    <row r="1823" spans="3:15">
      <c r="C1823" s="161">
        <v>3</v>
      </c>
      <c r="D1823" s="161">
        <v>2</v>
      </c>
      <c r="F1823" s="161">
        <v>10</v>
      </c>
      <c r="G1823" s="161">
        <v>2</v>
      </c>
      <c r="H1823" s="161">
        <v>7</v>
      </c>
      <c r="I1823" s="161">
        <v>4</v>
      </c>
      <c r="J1823" s="161">
        <v>7</v>
      </c>
      <c r="M1823" s="165">
        <f t="shared" ref="M1823:M1886" si="82">MIN(C1823:L1823)</f>
        <v>2</v>
      </c>
      <c r="N1823" s="164">
        <f t="shared" si="80"/>
        <v>2</v>
      </c>
      <c r="O1823" s="164">
        <f t="shared" si="81"/>
        <v>5</v>
      </c>
    </row>
    <row r="1824" spans="3:15">
      <c r="C1824" s="161">
        <v>3</v>
      </c>
      <c r="D1824" s="161">
        <v>2</v>
      </c>
      <c r="F1824" s="161">
        <v>10</v>
      </c>
      <c r="G1824" s="161">
        <v>2</v>
      </c>
      <c r="H1824" s="161">
        <v>7</v>
      </c>
      <c r="I1824" s="161">
        <v>4</v>
      </c>
      <c r="J1824" s="161">
        <v>10</v>
      </c>
      <c r="M1824" s="165">
        <f t="shared" si="82"/>
        <v>2</v>
      </c>
      <c r="N1824" s="164">
        <f t="shared" ref="N1824:N1887" si="83">IF(SMALL(C1824:J1824,2)&gt;M1824,M1824+1,M1824)</f>
        <v>2</v>
      </c>
      <c r="O1824" s="164">
        <f t="shared" ref="O1824:O1887" si="84">ROUND(AVERAGE(C1824:J1824),0)</f>
        <v>5</v>
      </c>
    </row>
    <row r="1825" spans="3:15">
      <c r="C1825" s="161">
        <v>3</v>
      </c>
      <c r="D1825" s="161">
        <v>2</v>
      </c>
      <c r="F1825" s="161">
        <v>10</v>
      </c>
      <c r="G1825" s="161">
        <v>2</v>
      </c>
      <c r="H1825" s="161">
        <v>7</v>
      </c>
      <c r="I1825" s="161">
        <v>6</v>
      </c>
      <c r="J1825" s="161">
        <v>7</v>
      </c>
      <c r="M1825" s="165">
        <f t="shared" si="82"/>
        <v>2</v>
      </c>
      <c r="N1825" s="164">
        <f t="shared" si="83"/>
        <v>2</v>
      </c>
      <c r="O1825" s="164">
        <f t="shared" si="84"/>
        <v>5</v>
      </c>
    </row>
    <row r="1826" spans="3:15">
      <c r="C1826" s="161">
        <v>3</v>
      </c>
      <c r="D1826" s="161">
        <v>2</v>
      </c>
      <c r="F1826" s="161">
        <v>10</v>
      </c>
      <c r="G1826" s="161">
        <v>2</v>
      </c>
      <c r="H1826" s="161">
        <v>7</v>
      </c>
      <c r="I1826" s="161">
        <v>6</v>
      </c>
      <c r="J1826" s="161">
        <v>10</v>
      </c>
      <c r="M1826" s="165">
        <f t="shared" si="82"/>
        <v>2</v>
      </c>
      <c r="N1826" s="164">
        <f t="shared" si="83"/>
        <v>2</v>
      </c>
      <c r="O1826" s="164">
        <f t="shared" si="84"/>
        <v>6</v>
      </c>
    </row>
    <row r="1827" spans="3:15">
      <c r="C1827" s="161">
        <v>3</v>
      </c>
      <c r="D1827" s="161">
        <v>2</v>
      </c>
      <c r="F1827" s="161">
        <v>10</v>
      </c>
      <c r="G1827" s="161">
        <v>2</v>
      </c>
      <c r="H1827" s="161">
        <v>7</v>
      </c>
      <c r="I1827" s="161">
        <v>8</v>
      </c>
      <c r="J1827" s="161">
        <v>7</v>
      </c>
      <c r="M1827" s="165">
        <f t="shared" si="82"/>
        <v>2</v>
      </c>
      <c r="N1827" s="164">
        <f t="shared" si="83"/>
        <v>2</v>
      </c>
      <c r="O1827" s="164">
        <f t="shared" si="84"/>
        <v>6</v>
      </c>
    </row>
    <row r="1828" spans="3:15">
      <c r="C1828" s="161">
        <v>3</v>
      </c>
      <c r="D1828" s="161">
        <v>2</v>
      </c>
      <c r="F1828" s="161">
        <v>10</v>
      </c>
      <c r="G1828" s="161">
        <v>2</v>
      </c>
      <c r="H1828" s="161">
        <v>7</v>
      </c>
      <c r="I1828" s="161">
        <v>8</v>
      </c>
      <c r="J1828" s="161">
        <v>10</v>
      </c>
      <c r="M1828" s="165">
        <f t="shared" si="82"/>
        <v>2</v>
      </c>
      <c r="N1828" s="164">
        <f t="shared" si="83"/>
        <v>2</v>
      </c>
      <c r="O1828" s="164">
        <f t="shared" si="84"/>
        <v>6</v>
      </c>
    </row>
    <row r="1829" spans="3:15">
      <c r="C1829" s="161">
        <v>3</v>
      </c>
      <c r="D1829" s="161">
        <v>2</v>
      </c>
      <c r="F1829" s="161">
        <v>10</v>
      </c>
      <c r="G1829" s="161">
        <v>2</v>
      </c>
      <c r="H1829" s="161">
        <v>7</v>
      </c>
      <c r="I1829" s="161">
        <v>10</v>
      </c>
      <c r="J1829" s="161">
        <v>7</v>
      </c>
      <c r="M1829" s="165">
        <f t="shared" si="82"/>
        <v>2</v>
      </c>
      <c r="N1829" s="164">
        <f t="shared" si="83"/>
        <v>2</v>
      </c>
      <c r="O1829" s="164">
        <f t="shared" si="84"/>
        <v>6</v>
      </c>
    </row>
    <row r="1830" spans="3:15">
      <c r="C1830" s="161">
        <v>3</v>
      </c>
      <c r="D1830" s="161">
        <v>2</v>
      </c>
      <c r="F1830" s="161">
        <v>10</v>
      </c>
      <c r="G1830" s="161">
        <v>2</v>
      </c>
      <c r="H1830" s="161">
        <v>7</v>
      </c>
      <c r="I1830" s="161">
        <v>10</v>
      </c>
      <c r="J1830" s="161">
        <v>10</v>
      </c>
      <c r="M1830" s="165">
        <f t="shared" si="82"/>
        <v>2</v>
      </c>
      <c r="N1830" s="164">
        <f t="shared" si="83"/>
        <v>2</v>
      </c>
      <c r="O1830" s="164">
        <f t="shared" si="84"/>
        <v>6</v>
      </c>
    </row>
    <row r="1831" spans="3:15">
      <c r="C1831" s="161">
        <v>3</v>
      </c>
      <c r="D1831" s="161">
        <v>2</v>
      </c>
      <c r="F1831" s="161">
        <v>10</v>
      </c>
      <c r="G1831" s="161">
        <v>2</v>
      </c>
      <c r="H1831" s="161">
        <v>10</v>
      </c>
      <c r="I1831" s="161">
        <v>4</v>
      </c>
      <c r="J1831" s="161">
        <v>7</v>
      </c>
      <c r="M1831" s="165">
        <f t="shared" si="82"/>
        <v>2</v>
      </c>
      <c r="N1831" s="164">
        <f t="shared" si="83"/>
        <v>2</v>
      </c>
      <c r="O1831" s="164">
        <f t="shared" si="84"/>
        <v>5</v>
      </c>
    </row>
    <row r="1832" spans="3:15">
      <c r="C1832" s="161">
        <v>3</v>
      </c>
      <c r="D1832" s="161">
        <v>2</v>
      </c>
      <c r="F1832" s="161">
        <v>10</v>
      </c>
      <c r="G1832" s="161">
        <v>2</v>
      </c>
      <c r="H1832" s="161">
        <v>10</v>
      </c>
      <c r="I1832" s="161">
        <v>4</v>
      </c>
      <c r="J1832" s="161">
        <v>10</v>
      </c>
      <c r="M1832" s="165">
        <f t="shared" si="82"/>
        <v>2</v>
      </c>
      <c r="N1832" s="164">
        <f t="shared" si="83"/>
        <v>2</v>
      </c>
      <c r="O1832" s="164">
        <f t="shared" si="84"/>
        <v>6</v>
      </c>
    </row>
    <row r="1833" spans="3:15">
      <c r="C1833" s="161">
        <v>3</v>
      </c>
      <c r="D1833" s="161">
        <v>2</v>
      </c>
      <c r="F1833" s="161">
        <v>10</v>
      </c>
      <c r="G1833" s="161">
        <v>2</v>
      </c>
      <c r="H1833" s="161">
        <v>10</v>
      </c>
      <c r="I1833" s="161">
        <v>6</v>
      </c>
      <c r="J1833" s="161">
        <v>7</v>
      </c>
      <c r="M1833" s="165">
        <f t="shared" si="82"/>
        <v>2</v>
      </c>
      <c r="N1833" s="164">
        <f t="shared" si="83"/>
        <v>2</v>
      </c>
      <c r="O1833" s="164">
        <f t="shared" si="84"/>
        <v>6</v>
      </c>
    </row>
    <row r="1834" spans="3:15">
      <c r="C1834" s="161">
        <v>3</v>
      </c>
      <c r="D1834" s="161">
        <v>2</v>
      </c>
      <c r="F1834" s="161">
        <v>10</v>
      </c>
      <c r="G1834" s="161">
        <v>2</v>
      </c>
      <c r="H1834" s="161">
        <v>10</v>
      </c>
      <c r="I1834" s="161">
        <v>6</v>
      </c>
      <c r="J1834" s="161">
        <v>10</v>
      </c>
      <c r="M1834" s="165">
        <f t="shared" si="82"/>
        <v>2</v>
      </c>
      <c r="N1834" s="164">
        <f t="shared" si="83"/>
        <v>2</v>
      </c>
      <c r="O1834" s="164">
        <f t="shared" si="84"/>
        <v>6</v>
      </c>
    </row>
    <row r="1835" spans="3:15">
      <c r="C1835" s="161">
        <v>3</v>
      </c>
      <c r="D1835" s="161">
        <v>2</v>
      </c>
      <c r="F1835" s="161">
        <v>10</v>
      </c>
      <c r="G1835" s="161">
        <v>2</v>
      </c>
      <c r="H1835" s="161">
        <v>10</v>
      </c>
      <c r="I1835" s="161">
        <v>8</v>
      </c>
      <c r="J1835" s="161">
        <v>7</v>
      </c>
      <c r="M1835" s="165">
        <f t="shared" si="82"/>
        <v>2</v>
      </c>
      <c r="N1835" s="164">
        <f t="shared" si="83"/>
        <v>2</v>
      </c>
      <c r="O1835" s="164">
        <f t="shared" si="84"/>
        <v>6</v>
      </c>
    </row>
    <row r="1836" spans="3:15">
      <c r="C1836" s="161">
        <v>3</v>
      </c>
      <c r="D1836" s="161">
        <v>2</v>
      </c>
      <c r="F1836" s="161">
        <v>10</v>
      </c>
      <c r="G1836" s="161">
        <v>2</v>
      </c>
      <c r="H1836" s="161">
        <v>10</v>
      </c>
      <c r="I1836" s="161">
        <v>8</v>
      </c>
      <c r="J1836" s="161">
        <v>10</v>
      </c>
      <c r="M1836" s="165">
        <f t="shared" si="82"/>
        <v>2</v>
      </c>
      <c r="N1836" s="164">
        <f t="shared" si="83"/>
        <v>2</v>
      </c>
      <c r="O1836" s="164">
        <f t="shared" si="84"/>
        <v>6</v>
      </c>
    </row>
    <row r="1837" spans="3:15">
      <c r="C1837" s="161">
        <v>3</v>
      </c>
      <c r="D1837" s="161">
        <v>2</v>
      </c>
      <c r="F1837" s="161">
        <v>10</v>
      </c>
      <c r="G1837" s="161">
        <v>2</v>
      </c>
      <c r="H1837" s="161">
        <v>10</v>
      </c>
      <c r="I1837" s="161">
        <v>10</v>
      </c>
      <c r="J1837" s="161">
        <v>7</v>
      </c>
      <c r="M1837" s="165">
        <f t="shared" si="82"/>
        <v>2</v>
      </c>
      <c r="N1837" s="164">
        <f t="shared" si="83"/>
        <v>2</v>
      </c>
      <c r="O1837" s="164">
        <f t="shared" si="84"/>
        <v>6</v>
      </c>
    </row>
    <row r="1838" spans="3:15">
      <c r="C1838" s="161">
        <v>3</v>
      </c>
      <c r="D1838" s="161">
        <v>2</v>
      </c>
      <c r="F1838" s="161">
        <v>10</v>
      </c>
      <c r="G1838" s="161">
        <v>2</v>
      </c>
      <c r="H1838" s="161">
        <v>10</v>
      </c>
      <c r="I1838" s="161">
        <v>10</v>
      </c>
      <c r="J1838" s="161">
        <v>10</v>
      </c>
      <c r="M1838" s="165">
        <f t="shared" si="82"/>
        <v>2</v>
      </c>
      <c r="N1838" s="164">
        <f t="shared" si="83"/>
        <v>2</v>
      </c>
      <c r="O1838" s="164">
        <f t="shared" si="84"/>
        <v>7</v>
      </c>
    </row>
    <row r="1839" spans="3:15">
      <c r="C1839" s="161">
        <v>3</v>
      </c>
      <c r="D1839" s="161">
        <v>2</v>
      </c>
      <c r="F1839" s="161">
        <v>10</v>
      </c>
      <c r="G1839" s="161">
        <v>2</v>
      </c>
      <c r="H1839" s="161">
        <v>7</v>
      </c>
      <c r="I1839" s="161">
        <v>4</v>
      </c>
      <c r="J1839" s="161">
        <v>7</v>
      </c>
      <c r="M1839" s="165">
        <f t="shared" si="82"/>
        <v>2</v>
      </c>
      <c r="N1839" s="164">
        <f t="shared" si="83"/>
        <v>2</v>
      </c>
      <c r="O1839" s="164">
        <f t="shared" si="84"/>
        <v>5</v>
      </c>
    </row>
    <row r="1840" spans="3:15">
      <c r="C1840" s="161">
        <v>3</v>
      </c>
      <c r="D1840" s="161">
        <v>2</v>
      </c>
      <c r="F1840" s="161">
        <v>10</v>
      </c>
      <c r="G1840" s="161">
        <v>2</v>
      </c>
      <c r="H1840" s="161">
        <v>7</v>
      </c>
      <c r="I1840" s="161">
        <v>4</v>
      </c>
      <c r="J1840" s="161">
        <v>10</v>
      </c>
      <c r="M1840" s="165">
        <f t="shared" si="82"/>
        <v>2</v>
      </c>
      <c r="N1840" s="164">
        <f t="shared" si="83"/>
        <v>2</v>
      </c>
      <c r="O1840" s="164">
        <f t="shared" si="84"/>
        <v>5</v>
      </c>
    </row>
    <row r="1841" spans="3:15">
      <c r="C1841" s="161">
        <v>3</v>
      </c>
      <c r="D1841" s="161">
        <v>2</v>
      </c>
      <c r="F1841" s="161">
        <v>10</v>
      </c>
      <c r="G1841" s="161">
        <v>2</v>
      </c>
      <c r="H1841" s="161">
        <v>7</v>
      </c>
      <c r="I1841" s="161">
        <v>6</v>
      </c>
      <c r="J1841" s="161">
        <v>7</v>
      </c>
      <c r="M1841" s="165">
        <f t="shared" si="82"/>
        <v>2</v>
      </c>
      <c r="N1841" s="164">
        <f t="shared" si="83"/>
        <v>2</v>
      </c>
      <c r="O1841" s="164">
        <f t="shared" si="84"/>
        <v>5</v>
      </c>
    </row>
    <row r="1842" spans="3:15">
      <c r="C1842" s="161">
        <v>3</v>
      </c>
      <c r="D1842" s="161">
        <v>2</v>
      </c>
      <c r="F1842" s="161">
        <v>10</v>
      </c>
      <c r="G1842" s="161">
        <v>2</v>
      </c>
      <c r="H1842" s="161">
        <v>7</v>
      </c>
      <c r="I1842" s="161">
        <v>6</v>
      </c>
      <c r="J1842" s="161">
        <v>10</v>
      </c>
      <c r="M1842" s="165">
        <f t="shared" si="82"/>
        <v>2</v>
      </c>
      <c r="N1842" s="164">
        <f t="shared" si="83"/>
        <v>2</v>
      </c>
      <c r="O1842" s="164">
        <f t="shared" si="84"/>
        <v>6</v>
      </c>
    </row>
    <row r="1843" spans="3:15">
      <c r="C1843" s="161">
        <v>3</v>
      </c>
      <c r="D1843" s="161">
        <v>2</v>
      </c>
      <c r="F1843" s="161">
        <v>10</v>
      </c>
      <c r="G1843" s="161">
        <v>2</v>
      </c>
      <c r="H1843" s="161">
        <v>7</v>
      </c>
      <c r="I1843" s="161">
        <v>8</v>
      </c>
      <c r="J1843" s="161">
        <v>7</v>
      </c>
      <c r="M1843" s="165">
        <f t="shared" si="82"/>
        <v>2</v>
      </c>
      <c r="N1843" s="164">
        <f t="shared" si="83"/>
        <v>2</v>
      </c>
      <c r="O1843" s="164">
        <f t="shared" si="84"/>
        <v>6</v>
      </c>
    </row>
    <row r="1844" spans="3:15">
      <c r="C1844" s="161">
        <v>3</v>
      </c>
      <c r="D1844" s="161">
        <v>2</v>
      </c>
      <c r="F1844" s="161">
        <v>10</v>
      </c>
      <c r="G1844" s="161">
        <v>2</v>
      </c>
      <c r="H1844" s="161">
        <v>7</v>
      </c>
      <c r="I1844" s="161">
        <v>8</v>
      </c>
      <c r="J1844" s="161">
        <v>10</v>
      </c>
      <c r="M1844" s="165">
        <f t="shared" si="82"/>
        <v>2</v>
      </c>
      <c r="N1844" s="164">
        <f t="shared" si="83"/>
        <v>2</v>
      </c>
      <c r="O1844" s="164">
        <f t="shared" si="84"/>
        <v>6</v>
      </c>
    </row>
    <row r="1845" spans="3:15">
      <c r="C1845" s="161">
        <v>3</v>
      </c>
      <c r="D1845" s="161">
        <v>2</v>
      </c>
      <c r="F1845" s="161">
        <v>10</v>
      </c>
      <c r="G1845" s="161">
        <v>2</v>
      </c>
      <c r="H1845" s="161">
        <v>7</v>
      </c>
      <c r="I1845" s="161">
        <v>10</v>
      </c>
      <c r="J1845" s="161">
        <v>7</v>
      </c>
      <c r="M1845" s="165">
        <f t="shared" si="82"/>
        <v>2</v>
      </c>
      <c r="N1845" s="164">
        <f t="shared" si="83"/>
        <v>2</v>
      </c>
      <c r="O1845" s="164">
        <f t="shared" si="84"/>
        <v>6</v>
      </c>
    </row>
    <row r="1846" spans="3:15">
      <c r="C1846" s="161">
        <v>3</v>
      </c>
      <c r="D1846" s="161">
        <v>2</v>
      </c>
      <c r="F1846" s="161">
        <v>10</v>
      </c>
      <c r="G1846" s="161">
        <v>2</v>
      </c>
      <c r="H1846" s="161">
        <v>7</v>
      </c>
      <c r="I1846" s="161">
        <v>10</v>
      </c>
      <c r="J1846" s="161">
        <v>10</v>
      </c>
      <c r="M1846" s="165">
        <f t="shared" si="82"/>
        <v>2</v>
      </c>
      <c r="N1846" s="164">
        <f t="shared" si="83"/>
        <v>2</v>
      </c>
      <c r="O1846" s="164">
        <f t="shared" si="84"/>
        <v>6</v>
      </c>
    </row>
    <row r="1847" spans="3:15">
      <c r="C1847" s="161">
        <v>3</v>
      </c>
      <c r="D1847" s="161">
        <v>2</v>
      </c>
      <c r="F1847" s="161">
        <v>10</v>
      </c>
      <c r="G1847" s="161">
        <v>2</v>
      </c>
      <c r="H1847" s="161">
        <v>10</v>
      </c>
      <c r="I1847" s="161">
        <v>4</v>
      </c>
      <c r="J1847" s="161">
        <v>7</v>
      </c>
      <c r="M1847" s="165">
        <f t="shared" si="82"/>
        <v>2</v>
      </c>
      <c r="N1847" s="164">
        <f t="shared" si="83"/>
        <v>2</v>
      </c>
      <c r="O1847" s="164">
        <f t="shared" si="84"/>
        <v>5</v>
      </c>
    </row>
    <row r="1848" spans="3:15">
      <c r="C1848" s="161">
        <v>3</v>
      </c>
      <c r="D1848" s="161">
        <v>2</v>
      </c>
      <c r="F1848" s="161">
        <v>10</v>
      </c>
      <c r="G1848" s="161">
        <v>2</v>
      </c>
      <c r="H1848" s="161">
        <v>10</v>
      </c>
      <c r="I1848" s="161">
        <v>4</v>
      </c>
      <c r="J1848" s="161">
        <v>10</v>
      </c>
      <c r="M1848" s="165">
        <f t="shared" si="82"/>
        <v>2</v>
      </c>
      <c r="N1848" s="164">
        <f t="shared" si="83"/>
        <v>2</v>
      </c>
      <c r="O1848" s="164">
        <f t="shared" si="84"/>
        <v>6</v>
      </c>
    </row>
    <row r="1849" spans="3:15">
      <c r="C1849" s="161">
        <v>3</v>
      </c>
      <c r="D1849" s="161">
        <v>2</v>
      </c>
      <c r="F1849" s="161">
        <v>10</v>
      </c>
      <c r="G1849" s="161">
        <v>2</v>
      </c>
      <c r="H1849" s="161">
        <v>10</v>
      </c>
      <c r="I1849" s="161">
        <v>6</v>
      </c>
      <c r="J1849" s="161">
        <v>7</v>
      </c>
      <c r="M1849" s="165">
        <f t="shared" si="82"/>
        <v>2</v>
      </c>
      <c r="N1849" s="164">
        <f t="shared" si="83"/>
        <v>2</v>
      </c>
      <c r="O1849" s="164">
        <f t="shared" si="84"/>
        <v>6</v>
      </c>
    </row>
    <row r="1850" spans="3:15">
      <c r="C1850" s="161">
        <v>3</v>
      </c>
      <c r="D1850" s="161">
        <v>2</v>
      </c>
      <c r="F1850" s="161">
        <v>10</v>
      </c>
      <c r="G1850" s="161">
        <v>2</v>
      </c>
      <c r="H1850" s="161">
        <v>10</v>
      </c>
      <c r="I1850" s="161">
        <v>6</v>
      </c>
      <c r="J1850" s="161">
        <v>10</v>
      </c>
      <c r="M1850" s="165">
        <f t="shared" si="82"/>
        <v>2</v>
      </c>
      <c r="N1850" s="164">
        <f t="shared" si="83"/>
        <v>2</v>
      </c>
      <c r="O1850" s="164">
        <f t="shared" si="84"/>
        <v>6</v>
      </c>
    </row>
    <row r="1851" spans="3:15">
      <c r="C1851" s="161">
        <v>3</v>
      </c>
      <c r="D1851" s="161">
        <v>2</v>
      </c>
      <c r="F1851" s="161">
        <v>10</v>
      </c>
      <c r="G1851" s="161">
        <v>2</v>
      </c>
      <c r="H1851" s="161">
        <v>10</v>
      </c>
      <c r="I1851" s="161">
        <v>8</v>
      </c>
      <c r="J1851" s="161">
        <v>7</v>
      </c>
      <c r="M1851" s="165">
        <f t="shared" si="82"/>
        <v>2</v>
      </c>
      <c r="N1851" s="164">
        <f t="shared" si="83"/>
        <v>2</v>
      </c>
      <c r="O1851" s="164">
        <f t="shared" si="84"/>
        <v>6</v>
      </c>
    </row>
    <row r="1852" spans="3:15">
      <c r="C1852" s="161">
        <v>3</v>
      </c>
      <c r="D1852" s="161">
        <v>2</v>
      </c>
      <c r="F1852" s="161">
        <v>10</v>
      </c>
      <c r="G1852" s="161">
        <v>2</v>
      </c>
      <c r="H1852" s="161">
        <v>10</v>
      </c>
      <c r="I1852" s="161">
        <v>8</v>
      </c>
      <c r="J1852" s="161">
        <v>10</v>
      </c>
      <c r="M1852" s="165">
        <f t="shared" si="82"/>
        <v>2</v>
      </c>
      <c r="N1852" s="164">
        <f t="shared" si="83"/>
        <v>2</v>
      </c>
      <c r="O1852" s="164">
        <f t="shared" si="84"/>
        <v>6</v>
      </c>
    </row>
    <row r="1853" spans="3:15">
      <c r="C1853" s="161">
        <v>3</v>
      </c>
      <c r="D1853" s="161">
        <v>2</v>
      </c>
      <c r="F1853" s="161">
        <v>10</v>
      </c>
      <c r="G1853" s="161">
        <v>2</v>
      </c>
      <c r="H1853" s="161">
        <v>10</v>
      </c>
      <c r="I1853" s="161">
        <v>10</v>
      </c>
      <c r="J1853" s="161">
        <v>7</v>
      </c>
      <c r="M1853" s="165">
        <f t="shared" si="82"/>
        <v>2</v>
      </c>
      <c r="N1853" s="164">
        <f t="shared" si="83"/>
        <v>2</v>
      </c>
      <c r="O1853" s="164">
        <f t="shared" si="84"/>
        <v>6</v>
      </c>
    </row>
    <row r="1854" spans="3:15">
      <c r="C1854" s="161">
        <v>3</v>
      </c>
      <c r="D1854" s="161">
        <v>4</v>
      </c>
      <c r="F1854" s="161">
        <v>10</v>
      </c>
      <c r="G1854" s="161">
        <v>4</v>
      </c>
      <c r="H1854" s="161">
        <v>10</v>
      </c>
      <c r="I1854" s="161">
        <v>10</v>
      </c>
      <c r="J1854" s="161">
        <v>10</v>
      </c>
      <c r="M1854" s="165">
        <f t="shared" si="82"/>
        <v>3</v>
      </c>
      <c r="N1854" s="164">
        <f t="shared" si="83"/>
        <v>4</v>
      </c>
      <c r="O1854" s="164">
        <f t="shared" si="84"/>
        <v>7</v>
      </c>
    </row>
    <row r="1855" spans="3:15">
      <c r="C1855" s="161">
        <v>3</v>
      </c>
      <c r="D1855" s="161">
        <v>4</v>
      </c>
      <c r="F1855" s="161">
        <v>5</v>
      </c>
      <c r="G1855" s="161">
        <v>4</v>
      </c>
      <c r="H1855" s="161">
        <v>5</v>
      </c>
      <c r="I1855" s="161">
        <v>4</v>
      </c>
      <c r="J1855" s="161">
        <v>7</v>
      </c>
      <c r="M1855" s="165">
        <f t="shared" si="82"/>
        <v>3</v>
      </c>
      <c r="N1855" s="164">
        <f t="shared" si="83"/>
        <v>4</v>
      </c>
      <c r="O1855" s="164">
        <f t="shared" si="84"/>
        <v>5</v>
      </c>
    </row>
    <row r="1856" spans="3:15">
      <c r="C1856" s="161">
        <v>3</v>
      </c>
      <c r="D1856" s="161">
        <v>4</v>
      </c>
      <c r="F1856" s="161">
        <v>5</v>
      </c>
      <c r="G1856" s="161">
        <v>4</v>
      </c>
      <c r="H1856" s="161">
        <v>5</v>
      </c>
      <c r="I1856" s="161">
        <v>4</v>
      </c>
      <c r="J1856" s="161">
        <v>10</v>
      </c>
      <c r="M1856" s="165">
        <f t="shared" si="82"/>
        <v>3</v>
      </c>
      <c r="N1856" s="164">
        <f t="shared" si="83"/>
        <v>4</v>
      </c>
      <c r="O1856" s="164">
        <f t="shared" si="84"/>
        <v>5</v>
      </c>
    </row>
    <row r="1857" spans="3:15">
      <c r="C1857" s="161">
        <v>3</v>
      </c>
      <c r="D1857" s="161">
        <v>4</v>
      </c>
      <c r="F1857" s="161">
        <v>5</v>
      </c>
      <c r="G1857" s="161">
        <v>4</v>
      </c>
      <c r="H1857" s="161">
        <v>5</v>
      </c>
      <c r="I1857" s="161">
        <v>6</v>
      </c>
      <c r="J1857" s="161">
        <v>7</v>
      </c>
      <c r="M1857" s="165">
        <f t="shared" si="82"/>
        <v>3</v>
      </c>
      <c r="N1857" s="164">
        <f t="shared" si="83"/>
        <v>4</v>
      </c>
      <c r="O1857" s="164">
        <f t="shared" si="84"/>
        <v>5</v>
      </c>
    </row>
    <row r="1858" spans="3:15">
      <c r="C1858" s="161">
        <v>3</v>
      </c>
      <c r="D1858" s="161">
        <v>4</v>
      </c>
      <c r="F1858" s="161">
        <v>5</v>
      </c>
      <c r="G1858" s="161">
        <v>4</v>
      </c>
      <c r="H1858" s="161">
        <v>5</v>
      </c>
      <c r="I1858" s="161">
        <v>6</v>
      </c>
      <c r="J1858" s="161">
        <v>10</v>
      </c>
      <c r="M1858" s="165">
        <f t="shared" si="82"/>
        <v>3</v>
      </c>
      <c r="N1858" s="164">
        <f t="shared" si="83"/>
        <v>4</v>
      </c>
      <c r="O1858" s="164">
        <f t="shared" si="84"/>
        <v>5</v>
      </c>
    </row>
    <row r="1859" spans="3:15">
      <c r="C1859" s="161">
        <v>3</v>
      </c>
      <c r="D1859" s="161">
        <v>4</v>
      </c>
      <c r="F1859" s="161">
        <v>5</v>
      </c>
      <c r="G1859" s="161">
        <v>4</v>
      </c>
      <c r="H1859" s="161">
        <v>5</v>
      </c>
      <c r="I1859" s="161">
        <v>8</v>
      </c>
      <c r="J1859" s="161">
        <v>7</v>
      </c>
      <c r="M1859" s="165">
        <f t="shared" si="82"/>
        <v>3</v>
      </c>
      <c r="N1859" s="164">
        <f t="shared" si="83"/>
        <v>4</v>
      </c>
      <c r="O1859" s="164">
        <f t="shared" si="84"/>
        <v>5</v>
      </c>
    </row>
    <row r="1860" spans="3:15">
      <c r="C1860" s="161">
        <v>3</v>
      </c>
      <c r="D1860" s="161">
        <v>4</v>
      </c>
      <c r="F1860" s="161">
        <v>5</v>
      </c>
      <c r="G1860" s="161">
        <v>4</v>
      </c>
      <c r="H1860" s="161">
        <v>5</v>
      </c>
      <c r="I1860" s="161">
        <v>8</v>
      </c>
      <c r="J1860" s="161">
        <v>10</v>
      </c>
      <c r="M1860" s="165">
        <f t="shared" si="82"/>
        <v>3</v>
      </c>
      <c r="N1860" s="164">
        <f t="shared" si="83"/>
        <v>4</v>
      </c>
      <c r="O1860" s="164">
        <f t="shared" si="84"/>
        <v>6</v>
      </c>
    </row>
    <row r="1861" spans="3:15">
      <c r="C1861" s="161">
        <v>3</v>
      </c>
      <c r="D1861" s="161">
        <v>4</v>
      </c>
      <c r="F1861" s="161">
        <v>5</v>
      </c>
      <c r="G1861" s="161">
        <v>4</v>
      </c>
      <c r="H1861" s="161">
        <v>5</v>
      </c>
      <c r="I1861" s="161">
        <v>10</v>
      </c>
      <c r="J1861" s="161">
        <v>7</v>
      </c>
      <c r="M1861" s="165">
        <f t="shared" si="82"/>
        <v>3</v>
      </c>
      <c r="N1861" s="164">
        <f t="shared" si="83"/>
        <v>4</v>
      </c>
      <c r="O1861" s="164">
        <f t="shared" si="84"/>
        <v>5</v>
      </c>
    </row>
    <row r="1862" spans="3:15">
      <c r="C1862" s="161">
        <v>3</v>
      </c>
      <c r="D1862" s="161">
        <v>4</v>
      </c>
      <c r="F1862" s="161">
        <v>5</v>
      </c>
      <c r="G1862" s="161">
        <v>4</v>
      </c>
      <c r="H1862" s="161">
        <v>5</v>
      </c>
      <c r="I1862" s="161">
        <v>10</v>
      </c>
      <c r="J1862" s="161">
        <v>10</v>
      </c>
      <c r="M1862" s="165">
        <f t="shared" si="82"/>
        <v>3</v>
      </c>
      <c r="N1862" s="164">
        <f t="shared" si="83"/>
        <v>4</v>
      </c>
      <c r="O1862" s="164">
        <f t="shared" si="84"/>
        <v>6</v>
      </c>
    </row>
    <row r="1863" spans="3:15">
      <c r="C1863" s="161">
        <v>3</v>
      </c>
      <c r="D1863" s="161">
        <v>4</v>
      </c>
      <c r="F1863" s="161">
        <v>7</v>
      </c>
      <c r="G1863" s="161">
        <v>4</v>
      </c>
      <c r="H1863" s="161">
        <v>10</v>
      </c>
      <c r="I1863" s="161">
        <v>4</v>
      </c>
      <c r="J1863" s="161">
        <v>7</v>
      </c>
      <c r="M1863" s="165">
        <f t="shared" si="82"/>
        <v>3</v>
      </c>
      <c r="N1863" s="164">
        <f t="shared" si="83"/>
        <v>4</v>
      </c>
      <c r="O1863" s="164">
        <f t="shared" si="84"/>
        <v>6</v>
      </c>
    </row>
    <row r="1864" spans="3:15">
      <c r="C1864" s="161">
        <v>3</v>
      </c>
      <c r="D1864" s="161">
        <v>4</v>
      </c>
      <c r="F1864" s="161">
        <v>7</v>
      </c>
      <c r="G1864" s="161">
        <v>4</v>
      </c>
      <c r="H1864" s="161">
        <v>10</v>
      </c>
      <c r="I1864" s="161">
        <v>4</v>
      </c>
      <c r="J1864" s="161">
        <v>10</v>
      </c>
      <c r="M1864" s="165">
        <f t="shared" si="82"/>
        <v>3</v>
      </c>
      <c r="N1864" s="164">
        <f t="shared" si="83"/>
        <v>4</v>
      </c>
      <c r="O1864" s="164">
        <f t="shared" si="84"/>
        <v>6</v>
      </c>
    </row>
    <row r="1865" spans="3:15">
      <c r="C1865" s="161">
        <v>3</v>
      </c>
      <c r="D1865" s="161">
        <v>4</v>
      </c>
      <c r="F1865" s="161">
        <v>7</v>
      </c>
      <c r="G1865" s="161">
        <v>4</v>
      </c>
      <c r="H1865" s="161">
        <v>10</v>
      </c>
      <c r="I1865" s="161">
        <v>6</v>
      </c>
      <c r="J1865" s="161">
        <v>7</v>
      </c>
      <c r="M1865" s="165">
        <f t="shared" si="82"/>
        <v>3</v>
      </c>
      <c r="N1865" s="164">
        <f t="shared" si="83"/>
        <v>4</v>
      </c>
      <c r="O1865" s="164">
        <f t="shared" si="84"/>
        <v>6</v>
      </c>
    </row>
    <row r="1866" spans="3:15">
      <c r="C1866" s="161">
        <v>3</v>
      </c>
      <c r="D1866" s="161">
        <v>4</v>
      </c>
      <c r="F1866" s="161">
        <v>7</v>
      </c>
      <c r="G1866" s="161">
        <v>4</v>
      </c>
      <c r="H1866" s="161">
        <v>10</v>
      </c>
      <c r="I1866" s="161">
        <v>6</v>
      </c>
      <c r="J1866" s="161">
        <v>10</v>
      </c>
      <c r="M1866" s="165">
        <f t="shared" si="82"/>
        <v>3</v>
      </c>
      <c r="N1866" s="164">
        <f t="shared" si="83"/>
        <v>4</v>
      </c>
      <c r="O1866" s="164">
        <f t="shared" si="84"/>
        <v>6</v>
      </c>
    </row>
    <row r="1867" spans="3:15">
      <c r="C1867" s="161">
        <v>3</v>
      </c>
      <c r="D1867" s="161">
        <v>4</v>
      </c>
      <c r="F1867" s="161">
        <v>7</v>
      </c>
      <c r="G1867" s="161">
        <v>4</v>
      </c>
      <c r="H1867" s="161">
        <v>10</v>
      </c>
      <c r="I1867" s="161">
        <v>8</v>
      </c>
      <c r="J1867" s="161">
        <v>7</v>
      </c>
      <c r="M1867" s="165">
        <f t="shared" si="82"/>
        <v>3</v>
      </c>
      <c r="N1867" s="164">
        <f t="shared" si="83"/>
        <v>4</v>
      </c>
      <c r="O1867" s="164">
        <f t="shared" si="84"/>
        <v>6</v>
      </c>
    </row>
    <row r="1868" spans="3:15">
      <c r="C1868" s="161">
        <v>3</v>
      </c>
      <c r="D1868" s="161">
        <v>4</v>
      </c>
      <c r="F1868" s="161">
        <v>7</v>
      </c>
      <c r="G1868" s="161">
        <v>4</v>
      </c>
      <c r="H1868" s="161">
        <v>10</v>
      </c>
      <c r="I1868" s="161">
        <v>8</v>
      </c>
      <c r="J1868" s="161">
        <v>10</v>
      </c>
      <c r="M1868" s="165">
        <f t="shared" si="82"/>
        <v>3</v>
      </c>
      <c r="N1868" s="164">
        <f t="shared" si="83"/>
        <v>4</v>
      </c>
      <c r="O1868" s="164">
        <f t="shared" si="84"/>
        <v>7</v>
      </c>
    </row>
    <row r="1869" spans="3:15">
      <c r="C1869" s="161">
        <v>3</v>
      </c>
      <c r="D1869" s="161">
        <v>4</v>
      </c>
      <c r="F1869" s="161">
        <v>7</v>
      </c>
      <c r="G1869" s="161">
        <v>4</v>
      </c>
      <c r="H1869" s="161">
        <v>10</v>
      </c>
      <c r="I1869" s="161">
        <v>10</v>
      </c>
      <c r="J1869" s="161">
        <v>7</v>
      </c>
      <c r="M1869" s="165">
        <f t="shared" si="82"/>
        <v>3</v>
      </c>
      <c r="N1869" s="164">
        <f t="shared" si="83"/>
        <v>4</v>
      </c>
      <c r="O1869" s="164">
        <f t="shared" si="84"/>
        <v>6</v>
      </c>
    </row>
    <row r="1870" spans="3:15">
      <c r="C1870" s="161">
        <v>3</v>
      </c>
      <c r="D1870" s="161">
        <v>4</v>
      </c>
      <c r="F1870" s="161">
        <v>7</v>
      </c>
      <c r="G1870" s="161">
        <v>4</v>
      </c>
      <c r="H1870" s="161">
        <v>10</v>
      </c>
      <c r="I1870" s="161">
        <v>10</v>
      </c>
      <c r="J1870" s="161">
        <v>10</v>
      </c>
      <c r="M1870" s="165">
        <f t="shared" si="82"/>
        <v>3</v>
      </c>
      <c r="N1870" s="164">
        <f t="shared" si="83"/>
        <v>4</v>
      </c>
      <c r="O1870" s="164">
        <f t="shared" si="84"/>
        <v>7</v>
      </c>
    </row>
    <row r="1871" spans="3:15">
      <c r="C1871" s="161">
        <v>3</v>
      </c>
      <c r="D1871" s="161">
        <v>4</v>
      </c>
      <c r="F1871" s="161">
        <v>5</v>
      </c>
      <c r="G1871" s="161">
        <v>4</v>
      </c>
      <c r="H1871" s="161">
        <v>5</v>
      </c>
      <c r="I1871" s="161">
        <v>4</v>
      </c>
      <c r="J1871" s="161">
        <v>7</v>
      </c>
      <c r="M1871" s="165">
        <f t="shared" si="82"/>
        <v>3</v>
      </c>
      <c r="N1871" s="164">
        <f t="shared" si="83"/>
        <v>4</v>
      </c>
      <c r="O1871" s="164">
        <f t="shared" si="84"/>
        <v>5</v>
      </c>
    </row>
    <row r="1872" spans="3:15">
      <c r="C1872" s="161">
        <v>3</v>
      </c>
      <c r="D1872" s="161">
        <v>4</v>
      </c>
      <c r="F1872" s="161">
        <v>5</v>
      </c>
      <c r="G1872" s="161">
        <v>4</v>
      </c>
      <c r="H1872" s="161">
        <v>5</v>
      </c>
      <c r="I1872" s="161">
        <v>4</v>
      </c>
      <c r="J1872" s="161">
        <v>10</v>
      </c>
      <c r="M1872" s="165">
        <f t="shared" si="82"/>
        <v>3</v>
      </c>
      <c r="N1872" s="164">
        <f t="shared" si="83"/>
        <v>4</v>
      </c>
      <c r="O1872" s="164">
        <f t="shared" si="84"/>
        <v>5</v>
      </c>
    </row>
    <row r="1873" spans="3:15">
      <c r="C1873" s="161">
        <v>3</v>
      </c>
      <c r="D1873" s="161">
        <v>4</v>
      </c>
      <c r="F1873" s="161">
        <v>5</v>
      </c>
      <c r="G1873" s="161">
        <v>4</v>
      </c>
      <c r="H1873" s="161">
        <v>5</v>
      </c>
      <c r="I1873" s="161">
        <v>6</v>
      </c>
      <c r="J1873" s="161">
        <v>7</v>
      </c>
      <c r="M1873" s="165">
        <f t="shared" si="82"/>
        <v>3</v>
      </c>
      <c r="N1873" s="164">
        <f t="shared" si="83"/>
        <v>4</v>
      </c>
      <c r="O1873" s="164">
        <f t="shared" si="84"/>
        <v>5</v>
      </c>
    </row>
    <row r="1874" spans="3:15">
      <c r="C1874" s="161">
        <v>3</v>
      </c>
      <c r="D1874" s="161">
        <v>4</v>
      </c>
      <c r="F1874" s="161">
        <v>5</v>
      </c>
      <c r="G1874" s="161">
        <v>4</v>
      </c>
      <c r="H1874" s="161">
        <v>5</v>
      </c>
      <c r="I1874" s="161">
        <v>6</v>
      </c>
      <c r="J1874" s="161">
        <v>10</v>
      </c>
      <c r="M1874" s="165">
        <f t="shared" si="82"/>
        <v>3</v>
      </c>
      <c r="N1874" s="164">
        <f t="shared" si="83"/>
        <v>4</v>
      </c>
      <c r="O1874" s="164">
        <f t="shared" si="84"/>
        <v>5</v>
      </c>
    </row>
    <row r="1875" spans="3:15">
      <c r="C1875" s="161">
        <v>3</v>
      </c>
      <c r="D1875" s="161">
        <v>4</v>
      </c>
      <c r="F1875" s="161">
        <v>5</v>
      </c>
      <c r="G1875" s="161">
        <v>4</v>
      </c>
      <c r="H1875" s="161">
        <v>5</v>
      </c>
      <c r="I1875" s="161">
        <v>8</v>
      </c>
      <c r="J1875" s="161">
        <v>7</v>
      </c>
      <c r="M1875" s="165">
        <f t="shared" si="82"/>
        <v>3</v>
      </c>
      <c r="N1875" s="164">
        <f t="shared" si="83"/>
        <v>4</v>
      </c>
      <c r="O1875" s="164">
        <f t="shared" si="84"/>
        <v>5</v>
      </c>
    </row>
    <row r="1876" spans="3:15">
      <c r="C1876" s="161">
        <v>3</v>
      </c>
      <c r="D1876" s="161">
        <v>4</v>
      </c>
      <c r="F1876" s="161">
        <v>5</v>
      </c>
      <c r="G1876" s="161">
        <v>4</v>
      </c>
      <c r="H1876" s="161">
        <v>5</v>
      </c>
      <c r="I1876" s="161">
        <v>8</v>
      </c>
      <c r="J1876" s="161">
        <v>10</v>
      </c>
      <c r="M1876" s="165">
        <f t="shared" si="82"/>
        <v>3</v>
      </c>
      <c r="N1876" s="164">
        <f t="shared" si="83"/>
        <v>4</v>
      </c>
      <c r="O1876" s="164">
        <f t="shared" si="84"/>
        <v>6</v>
      </c>
    </row>
    <row r="1877" spans="3:15">
      <c r="C1877" s="161">
        <v>3</v>
      </c>
      <c r="D1877" s="161">
        <v>4</v>
      </c>
      <c r="F1877" s="161">
        <v>5</v>
      </c>
      <c r="G1877" s="161">
        <v>4</v>
      </c>
      <c r="H1877" s="161">
        <v>5</v>
      </c>
      <c r="I1877" s="161">
        <v>10</v>
      </c>
      <c r="J1877" s="161">
        <v>7</v>
      </c>
      <c r="M1877" s="165">
        <f t="shared" si="82"/>
        <v>3</v>
      </c>
      <c r="N1877" s="164">
        <f t="shared" si="83"/>
        <v>4</v>
      </c>
      <c r="O1877" s="164">
        <f t="shared" si="84"/>
        <v>5</v>
      </c>
    </row>
    <row r="1878" spans="3:15">
      <c r="C1878" s="161">
        <v>3</v>
      </c>
      <c r="D1878" s="161">
        <v>4</v>
      </c>
      <c r="F1878" s="161">
        <v>5</v>
      </c>
      <c r="G1878" s="161">
        <v>4</v>
      </c>
      <c r="H1878" s="161">
        <v>5</v>
      </c>
      <c r="I1878" s="161">
        <v>10</v>
      </c>
      <c r="J1878" s="161">
        <v>10</v>
      </c>
      <c r="M1878" s="165">
        <f t="shared" si="82"/>
        <v>3</v>
      </c>
      <c r="N1878" s="164">
        <f t="shared" si="83"/>
        <v>4</v>
      </c>
      <c r="O1878" s="164">
        <f t="shared" si="84"/>
        <v>6</v>
      </c>
    </row>
    <row r="1879" spans="3:15">
      <c r="C1879" s="161">
        <v>3</v>
      </c>
      <c r="D1879" s="161">
        <v>4</v>
      </c>
      <c r="F1879" s="161">
        <v>7</v>
      </c>
      <c r="G1879" s="161">
        <v>4</v>
      </c>
      <c r="H1879" s="161">
        <v>10</v>
      </c>
      <c r="I1879" s="161">
        <v>4</v>
      </c>
      <c r="J1879" s="161">
        <v>7</v>
      </c>
      <c r="M1879" s="165">
        <f t="shared" si="82"/>
        <v>3</v>
      </c>
      <c r="N1879" s="164">
        <f t="shared" si="83"/>
        <v>4</v>
      </c>
      <c r="O1879" s="164">
        <f t="shared" si="84"/>
        <v>6</v>
      </c>
    </row>
    <row r="1880" spans="3:15">
      <c r="C1880" s="161">
        <v>3</v>
      </c>
      <c r="D1880" s="161">
        <v>4</v>
      </c>
      <c r="F1880" s="161">
        <v>7</v>
      </c>
      <c r="G1880" s="161">
        <v>4</v>
      </c>
      <c r="H1880" s="161">
        <v>10</v>
      </c>
      <c r="I1880" s="161">
        <v>4</v>
      </c>
      <c r="J1880" s="161">
        <v>10</v>
      </c>
      <c r="M1880" s="165">
        <f t="shared" si="82"/>
        <v>3</v>
      </c>
      <c r="N1880" s="164">
        <f t="shared" si="83"/>
        <v>4</v>
      </c>
      <c r="O1880" s="164">
        <f t="shared" si="84"/>
        <v>6</v>
      </c>
    </row>
    <row r="1881" spans="3:15">
      <c r="C1881" s="161">
        <v>3</v>
      </c>
      <c r="D1881" s="161">
        <v>4</v>
      </c>
      <c r="F1881" s="161">
        <v>7</v>
      </c>
      <c r="G1881" s="161">
        <v>4</v>
      </c>
      <c r="H1881" s="161">
        <v>10</v>
      </c>
      <c r="I1881" s="161">
        <v>6</v>
      </c>
      <c r="J1881" s="161">
        <v>7</v>
      </c>
      <c r="M1881" s="165">
        <f t="shared" si="82"/>
        <v>3</v>
      </c>
      <c r="N1881" s="164">
        <f t="shared" si="83"/>
        <v>4</v>
      </c>
      <c r="O1881" s="164">
        <f t="shared" si="84"/>
        <v>6</v>
      </c>
    </row>
    <row r="1882" spans="3:15">
      <c r="C1882" s="161">
        <v>3</v>
      </c>
      <c r="D1882" s="161">
        <v>4</v>
      </c>
      <c r="F1882" s="161">
        <v>7</v>
      </c>
      <c r="G1882" s="161">
        <v>4</v>
      </c>
      <c r="H1882" s="161">
        <v>10</v>
      </c>
      <c r="I1882" s="161">
        <v>6</v>
      </c>
      <c r="J1882" s="161">
        <v>10</v>
      </c>
      <c r="M1882" s="165">
        <f t="shared" si="82"/>
        <v>3</v>
      </c>
      <c r="N1882" s="164">
        <f t="shared" si="83"/>
        <v>4</v>
      </c>
      <c r="O1882" s="164">
        <f t="shared" si="84"/>
        <v>6</v>
      </c>
    </row>
    <row r="1883" spans="3:15">
      <c r="C1883" s="161">
        <v>3</v>
      </c>
      <c r="D1883" s="161">
        <v>4</v>
      </c>
      <c r="F1883" s="161">
        <v>7</v>
      </c>
      <c r="G1883" s="161">
        <v>4</v>
      </c>
      <c r="H1883" s="161">
        <v>10</v>
      </c>
      <c r="I1883" s="161">
        <v>8</v>
      </c>
      <c r="J1883" s="161">
        <v>7</v>
      </c>
      <c r="M1883" s="165">
        <f t="shared" si="82"/>
        <v>3</v>
      </c>
      <c r="N1883" s="164">
        <f t="shared" si="83"/>
        <v>4</v>
      </c>
      <c r="O1883" s="164">
        <f t="shared" si="84"/>
        <v>6</v>
      </c>
    </row>
    <row r="1884" spans="3:15">
      <c r="C1884" s="161">
        <v>3</v>
      </c>
      <c r="D1884" s="161">
        <v>4</v>
      </c>
      <c r="F1884" s="161">
        <v>7</v>
      </c>
      <c r="G1884" s="161">
        <v>4</v>
      </c>
      <c r="H1884" s="161">
        <v>10</v>
      </c>
      <c r="I1884" s="161">
        <v>8</v>
      </c>
      <c r="J1884" s="161">
        <v>10</v>
      </c>
      <c r="M1884" s="165">
        <f t="shared" si="82"/>
        <v>3</v>
      </c>
      <c r="N1884" s="164">
        <f t="shared" si="83"/>
        <v>4</v>
      </c>
      <c r="O1884" s="164">
        <f t="shared" si="84"/>
        <v>7</v>
      </c>
    </row>
    <row r="1885" spans="3:15">
      <c r="C1885" s="161">
        <v>3</v>
      </c>
      <c r="D1885" s="161">
        <v>4</v>
      </c>
      <c r="F1885" s="161">
        <v>7</v>
      </c>
      <c r="G1885" s="161">
        <v>4</v>
      </c>
      <c r="H1885" s="161">
        <v>10</v>
      </c>
      <c r="I1885" s="161">
        <v>10</v>
      </c>
      <c r="J1885" s="161">
        <v>7</v>
      </c>
      <c r="M1885" s="165">
        <f t="shared" si="82"/>
        <v>3</v>
      </c>
      <c r="N1885" s="164">
        <f t="shared" si="83"/>
        <v>4</v>
      </c>
      <c r="O1885" s="164">
        <f t="shared" si="84"/>
        <v>6</v>
      </c>
    </row>
    <row r="1886" spans="3:15">
      <c r="C1886" s="161">
        <v>3</v>
      </c>
      <c r="D1886" s="161">
        <v>6</v>
      </c>
      <c r="F1886" s="161">
        <v>7</v>
      </c>
      <c r="G1886" s="161">
        <v>6</v>
      </c>
      <c r="H1886" s="161">
        <v>10</v>
      </c>
      <c r="I1886" s="161">
        <v>10</v>
      </c>
      <c r="J1886" s="161">
        <v>10</v>
      </c>
      <c r="M1886" s="165">
        <f t="shared" si="82"/>
        <v>3</v>
      </c>
      <c r="N1886" s="164">
        <f t="shared" si="83"/>
        <v>4</v>
      </c>
      <c r="O1886" s="164">
        <f t="shared" si="84"/>
        <v>7</v>
      </c>
    </row>
    <row r="1887" spans="3:15">
      <c r="C1887" s="161">
        <v>3</v>
      </c>
      <c r="D1887" s="161">
        <v>6</v>
      </c>
      <c r="F1887" s="161">
        <v>5</v>
      </c>
      <c r="G1887" s="161">
        <v>6</v>
      </c>
      <c r="H1887" s="161">
        <v>5</v>
      </c>
      <c r="I1887" s="161">
        <v>4</v>
      </c>
      <c r="J1887" s="161">
        <v>7</v>
      </c>
      <c r="M1887" s="165">
        <f t="shared" ref="M1887:M1950" si="85">MIN(C1887:L1887)</f>
        <v>3</v>
      </c>
      <c r="N1887" s="164">
        <f t="shared" si="83"/>
        <v>4</v>
      </c>
      <c r="O1887" s="164">
        <f t="shared" si="84"/>
        <v>5</v>
      </c>
    </row>
    <row r="1888" spans="3:15">
      <c r="C1888" s="161">
        <v>3</v>
      </c>
      <c r="D1888" s="161">
        <v>6</v>
      </c>
      <c r="F1888" s="161">
        <v>5</v>
      </c>
      <c r="G1888" s="161">
        <v>6</v>
      </c>
      <c r="H1888" s="161">
        <v>5</v>
      </c>
      <c r="I1888" s="161">
        <v>4</v>
      </c>
      <c r="J1888" s="161">
        <v>10</v>
      </c>
      <c r="M1888" s="165">
        <f t="shared" si="85"/>
        <v>3</v>
      </c>
      <c r="N1888" s="164">
        <f t="shared" ref="N1888:N1951" si="86">IF(SMALL(C1888:J1888,2)&gt;M1888,M1888+1,M1888)</f>
        <v>4</v>
      </c>
      <c r="O1888" s="164">
        <f t="shared" ref="O1888:O1951" si="87">ROUND(AVERAGE(C1888:J1888),0)</f>
        <v>6</v>
      </c>
    </row>
    <row r="1889" spans="3:15">
      <c r="C1889" s="161">
        <v>3</v>
      </c>
      <c r="D1889" s="161">
        <v>6</v>
      </c>
      <c r="F1889" s="161">
        <v>5</v>
      </c>
      <c r="G1889" s="161">
        <v>6</v>
      </c>
      <c r="H1889" s="161">
        <v>5</v>
      </c>
      <c r="I1889" s="161">
        <v>6</v>
      </c>
      <c r="J1889" s="161">
        <v>7</v>
      </c>
      <c r="M1889" s="165">
        <f t="shared" si="85"/>
        <v>3</v>
      </c>
      <c r="N1889" s="164">
        <f t="shared" si="86"/>
        <v>4</v>
      </c>
      <c r="O1889" s="164">
        <f t="shared" si="87"/>
        <v>5</v>
      </c>
    </row>
    <row r="1890" spans="3:15">
      <c r="C1890" s="161">
        <v>3</v>
      </c>
      <c r="D1890" s="161">
        <v>6</v>
      </c>
      <c r="F1890" s="161">
        <v>5</v>
      </c>
      <c r="G1890" s="161">
        <v>6</v>
      </c>
      <c r="H1890" s="161">
        <v>5</v>
      </c>
      <c r="I1890" s="161">
        <v>6</v>
      </c>
      <c r="J1890" s="161">
        <v>10</v>
      </c>
      <c r="M1890" s="165">
        <f t="shared" si="85"/>
        <v>3</v>
      </c>
      <c r="N1890" s="164">
        <f t="shared" si="86"/>
        <v>4</v>
      </c>
      <c r="O1890" s="164">
        <f t="shared" si="87"/>
        <v>6</v>
      </c>
    </row>
    <row r="1891" spans="3:15">
      <c r="C1891" s="161">
        <v>3</v>
      </c>
      <c r="D1891" s="161">
        <v>6</v>
      </c>
      <c r="F1891" s="161">
        <v>5</v>
      </c>
      <c r="G1891" s="161">
        <v>6</v>
      </c>
      <c r="H1891" s="161">
        <v>5</v>
      </c>
      <c r="I1891" s="161">
        <v>8</v>
      </c>
      <c r="J1891" s="161">
        <v>7</v>
      </c>
      <c r="M1891" s="165">
        <f t="shared" si="85"/>
        <v>3</v>
      </c>
      <c r="N1891" s="164">
        <f t="shared" si="86"/>
        <v>4</v>
      </c>
      <c r="O1891" s="164">
        <f t="shared" si="87"/>
        <v>6</v>
      </c>
    </row>
    <row r="1892" spans="3:15">
      <c r="C1892" s="161">
        <v>3</v>
      </c>
      <c r="D1892" s="161">
        <v>6</v>
      </c>
      <c r="F1892" s="161">
        <v>5</v>
      </c>
      <c r="G1892" s="161">
        <v>6</v>
      </c>
      <c r="H1892" s="161">
        <v>5</v>
      </c>
      <c r="I1892" s="161">
        <v>8</v>
      </c>
      <c r="J1892" s="161">
        <v>10</v>
      </c>
      <c r="M1892" s="165">
        <f t="shared" si="85"/>
        <v>3</v>
      </c>
      <c r="N1892" s="164">
        <f t="shared" si="86"/>
        <v>4</v>
      </c>
      <c r="O1892" s="164">
        <f t="shared" si="87"/>
        <v>6</v>
      </c>
    </row>
    <row r="1893" spans="3:15">
      <c r="C1893" s="161">
        <v>3</v>
      </c>
      <c r="D1893" s="161">
        <v>6</v>
      </c>
      <c r="F1893" s="161">
        <v>5</v>
      </c>
      <c r="G1893" s="161">
        <v>6</v>
      </c>
      <c r="H1893" s="161">
        <v>5</v>
      </c>
      <c r="I1893" s="161">
        <v>10</v>
      </c>
      <c r="J1893" s="161">
        <v>7</v>
      </c>
      <c r="M1893" s="165">
        <f t="shared" si="85"/>
        <v>3</v>
      </c>
      <c r="N1893" s="164">
        <f t="shared" si="86"/>
        <v>4</v>
      </c>
      <c r="O1893" s="164">
        <f t="shared" si="87"/>
        <v>6</v>
      </c>
    </row>
    <row r="1894" spans="3:15">
      <c r="C1894" s="161">
        <v>3</v>
      </c>
      <c r="D1894" s="161">
        <v>6</v>
      </c>
      <c r="F1894" s="161">
        <v>5</v>
      </c>
      <c r="G1894" s="161">
        <v>6</v>
      </c>
      <c r="H1894" s="161">
        <v>5</v>
      </c>
      <c r="I1894" s="161">
        <v>10</v>
      </c>
      <c r="J1894" s="161">
        <v>10</v>
      </c>
      <c r="M1894" s="165">
        <f t="shared" si="85"/>
        <v>3</v>
      </c>
      <c r="N1894" s="164">
        <f t="shared" si="86"/>
        <v>4</v>
      </c>
      <c r="O1894" s="164">
        <f t="shared" si="87"/>
        <v>6</v>
      </c>
    </row>
    <row r="1895" spans="3:15">
      <c r="C1895" s="161">
        <v>3</v>
      </c>
      <c r="D1895" s="161">
        <v>6</v>
      </c>
      <c r="F1895" s="161">
        <v>7</v>
      </c>
      <c r="G1895" s="161">
        <v>6</v>
      </c>
      <c r="H1895" s="161">
        <v>10</v>
      </c>
      <c r="I1895" s="161">
        <v>4</v>
      </c>
      <c r="J1895" s="161">
        <v>7</v>
      </c>
      <c r="M1895" s="165">
        <f t="shared" si="85"/>
        <v>3</v>
      </c>
      <c r="N1895" s="164">
        <f t="shared" si="86"/>
        <v>4</v>
      </c>
      <c r="O1895" s="164">
        <f t="shared" si="87"/>
        <v>6</v>
      </c>
    </row>
    <row r="1896" spans="3:15">
      <c r="C1896" s="161">
        <v>3</v>
      </c>
      <c r="D1896" s="161">
        <v>6</v>
      </c>
      <c r="F1896" s="161">
        <v>7</v>
      </c>
      <c r="G1896" s="161">
        <v>6</v>
      </c>
      <c r="H1896" s="161">
        <v>10</v>
      </c>
      <c r="I1896" s="161">
        <v>4</v>
      </c>
      <c r="J1896" s="161">
        <v>10</v>
      </c>
      <c r="M1896" s="165">
        <f t="shared" si="85"/>
        <v>3</v>
      </c>
      <c r="N1896" s="164">
        <f t="shared" si="86"/>
        <v>4</v>
      </c>
      <c r="O1896" s="164">
        <f t="shared" si="87"/>
        <v>7</v>
      </c>
    </row>
    <row r="1897" spans="3:15">
      <c r="C1897" s="161">
        <v>3</v>
      </c>
      <c r="D1897" s="161">
        <v>6</v>
      </c>
      <c r="F1897" s="161">
        <v>7</v>
      </c>
      <c r="G1897" s="161">
        <v>6</v>
      </c>
      <c r="H1897" s="161">
        <v>10</v>
      </c>
      <c r="I1897" s="161">
        <v>6</v>
      </c>
      <c r="J1897" s="161">
        <v>7</v>
      </c>
      <c r="M1897" s="165">
        <f t="shared" si="85"/>
        <v>3</v>
      </c>
      <c r="N1897" s="164">
        <f t="shared" si="86"/>
        <v>4</v>
      </c>
      <c r="O1897" s="164">
        <f t="shared" si="87"/>
        <v>6</v>
      </c>
    </row>
    <row r="1898" spans="3:15">
      <c r="C1898" s="161">
        <v>3</v>
      </c>
      <c r="D1898" s="161">
        <v>6</v>
      </c>
      <c r="F1898" s="161">
        <v>7</v>
      </c>
      <c r="G1898" s="161">
        <v>6</v>
      </c>
      <c r="H1898" s="161">
        <v>10</v>
      </c>
      <c r="I1898" s="161">
        <v>6</v>
      </c>
      <c r="J1898" s="161">
        <v>10</v>
      </c>
      <c r="M1898" s="165">
        <f t="shared" si="85"/>
        <v>3</v>
      </c>
      <c r="N1898" s="164">
        <f t="shared" si="86"/>
        <v>4</v>
      </c>
      <c r="O1898" s="164">
        <f t="shared" si="87"/>
        <v>7</v>
      </c>
    </row>
    <row r="1899" spans="3:15">
      <c r="C1899" s="161">
        <v>3</v>
      </c>
      <c r="D1899" s="161">
        <v>6</v>
      </c>
      <c r="F1899" s="161">
        <v>7</v>
      </c>
      <c r="G1899" s="161">
        <v>6</v>
      </c>
      <c r="H1899" s="161">
        <v>10</v>
      </c>
      <c r="I1899" s="161">
        <v>8</v>
      </c>
      <c r="J1899" s="161">
        <v>7</v>
      </c>
      <c r="M1899" s="165">
        <f t="shared" si="85"/>
        <v>3</v>
      </c>
      <c r="N1899" s="164">
        <f t="shared" si="86"/>
        <v>4</v>
      </c>
      <c r="O1899" s="164">
        <f t="shared" si="87"/>
        <v>7</v>
      </c>
    </row>
    <row r="1900" spans="3:15">
      <c r="C1900" s="161">
        <v>3</v>
      </c>
      <c r="D1900" s="161">
        <v>6</v>
      </c>
      <c r="F1900" s="161">
        <v>7</v>
      </c>
      <c r="G1900" s="161">
        <v>6</v>
      </c>
      <c r="H1900" s="161">
        <v>10</v>
      </c>
      <c r="I1900" s="161">
        <v>8</v>
      </c>
      <c r="J1900" s="161">
        <v>10</v>
      </c>
      <c r="M1900" s="165">
        <f t="shared" si="85"/>
        <v>3</v>
      </c>
      <c r="N1900" s="164">
        <f t="shared" si="86"/>
        <v>4</v>
      </c>
      <c r="O1900" s="164">
        <f t="shared" si="87"/>
        <v>7</v>
      </c>
    </row>
    <row r="1901" spans="3:15">
      <c r="C1901" s="161">
        <v>3</v>
      </c>
      <c r="D1901" s="161">
        <v>6</v>
      </c>
      <c r="F1901" s="161">
        <v>7</v>
      </c>
      <c r="G1901" s="161">
        <v>6</v>
      </c>
      <c r="H1901" s="161">
        <v>10</v>
      </c>
      <c r="I1901" s="161">
        <v>10</v>
      </c>
      <c r="J1901" s="161">
        <v>7</v>
      </c>
      <c r="M1901" s="165">
        <f t="shared" si="85"/>
        <v>3</v>
      </c>
      <c r="N1901" s="164">
        <f t="shared" si="86"/>
        <v>4</v>
      </c>
      <c r="O1901" s="164">
        <f t="shared" si="87"/>
        <v>7</v>
      </c>
    </row>
    <row r="1902" spans="3:15">
      <c r="C1902" s="161">
        <v>3</v>
      </c>
      <c r="D1902" s="161">
        <v>4</v>
      </c>
      <c r="F1902" s="161">
        <v>7</v>
      </c>
      <c r="G1902" s="161">
        <v>4</v>
      </c>
      <c r="H1902" s="161">
        <v>10</v>
      </c>
      <c r="I1902" s="161">
        <v>10</v>
      </c>
      <c r="J1902" s="161">
        <v>10</v>
      </c>
      <c r="M1902" s="165">
        <f t="shared" si="85"/>
        <v>3</v>
      </c>
      <c r="N1902" s="164">
        <f t="shared" si="86"/>
        <v>4</v>
      </c>
      <c r="O1902" s="164">
        <f t="shared" si="87"/>
        <v>7</v>
      </c>
    </row>
    <row r="1903" spans="3:15">
      <c r="C1903" s="161">
        <v>3</v>
      </c>
      <c r="D1903" s="161">
        <v>4</v>
      </c>
      <c r="F1903" s="161">
        <v>5</v>
      </c>
      <c r="G1903" s="161">
        <v>4</v>
      </c>
      <c r="H1903" s="161">
        <v>5</v>
      </c>
      <c r="I1903" s="161">
        <v>4</v>
      </c>
      <c r="J1903" s="161">
        <v>7</v>
      </c>
      <c r="M1903" s="165">
        <f t="shared" si="85"/>
        <v>3</v>
      </c>
      <c r="N1903" s="164">
        <f t="shared" si="86"/>
        <v>4</v>
      </c>
      <c r="O1903" s="164">
        <f t="shared" si="87"/>
        <v>5</v>
      </c>
    </row>
    <row r="1904" spans="3:15">
      <c r="C1904" s="161">
        <v>3</v>
      </c>
      <c r="D1904" s="161">
        <v>4</v>
      </c>
      <c r="F1904" s="161">
        <v>5</v>
      </c>
      <c r="G1904" s="161">
        <v>4</v>
      </c>
      <c r="H1904" s="161">
        <v>5</v>
      </c>
      <c r="I1904" s="161">
        <v>4</v>
      </c>
      <c r="J1904" s="161">
        <v>10</v>
      </c>
      <c r="M1904" s="165">
        <f t="shared" si="85"/>
        <v>3</v>
      </c>
      <c r="N1904" s="164">
        <f t="shared" si="86"/>
        <v>4</v>
      </c>
      <c r="O1904" s="164">
        <f t="shared" si="87"/>
        <v>5</v>
      </c>
    </row>
    <row r="1905" spans="3:15">
      <c r="C1905" s="161">
        <v>3</v>
      </c>
      <c r="D1905" s="161">
        <v>4</v>
      </c>
      <c r="F1905" s="161">
        <v>5</v>
      </c>
      <c r="G1905" s="161">
        <v>4</v>
      </c>
      <c r="H1905" s="161">
        <v>5</v>
      </c>
      <c r="I1905" s="161">
        <v>6</v>
      </c>
      <c r="J1905" s="161">
        <v>7</v>
      </c>
      <c r="M1905" s="165">
        <f t="shared" si="85"/>
        <v>3</v>
      </c>
      <c r="N1905" s="164">
        <f t="shared" si="86"/>
        <v>4</v>
      </c>
      <c r="O1905" s="164">
        <f t="shared" si="87"/>
        <v>5</v>
      </c>
    </row>
    <row r="1906" spans="3:15">
      <c r="C1906" s="161">
        <v>3</v>
      </c>
      <c r="D1906" s="161">
        <v>4</v>
      </c>
      <c r="F1906" s="161">
        <v>5</v>
      </c>
      <c r="G1906" s="161">
        <v>4</v>
      </c>
      <c r="H1906" s="161">
        <v>5</v>
      </c>
      <c r="I1906" s="161">
        <v>6</v>
      </c>
      <c r="J1906" s="161">
        <v>10</v>
      </c>
      <c r="M1906" s="165">
        <f t="shared" si="85"/>
        <v>3</v>
      </c>
      <c r="N1906" s="164">
        <f t="shared" si="86"/>
        <v>4</v>
      </c>
      <c r="O1906" s="164">
        <f t="shared" si="87"/>
        <v>5</v>
      </c>
    </row>
    <row r="1907" spans="3:15">
      <c r="C1907" s="161">
        <v>3</v>
      </c>
      <c r="D1907" s="161">
        <v>4</v>
      </c>
      <c r="F1907" s="161">
        <v>5</v>
      </c>
      <c r="G1907" s="161">
        <v>4</v>
      </c>
      <c r="H1907" s="161">
        <v>5</v>
      </c>
      <c r="I1907" s="161">
        <v>8</v>
      </c>
      <c r="J1907" s="161">
        <v>7</v>
      </c>
      <c r="M1907" s="165">
        <f t="shared" si="85"/>
        <v>3</v>
      </c>
      <c r="N1907" s="164">
        <f t="shared" si="86"/>
        <v>4</v>
      </c>
      <c r="O1907" s="164">
        <f t="shared" si="87"/>
        <v>5</v>
      </c>
    </row>
    <row r="1908" spans="3:15">
      <c r="C1908" s="161">
        <v>3</v>
      </c>
      <c r="D1908" s="161">
        <v>4</v>
      </c>
      <c r="F1908" s="161">
        <v>5</v>
      </c>
      <c r="G1908" s="161">
        <v>4</v>
      </c>
      <c r="H1908" s="161">
        <v>5</v>
      </c>
      <c r="I1908" s="161">
        <v>8</v>
      </c>
      <c r="J1908" s="161">
        <v>10</v>
      </c>
      <c r="M1908" s="165">
        <f t="shared" si="85"/>
        <v>3</v>
      </c>
      <c r="N1908" s="164">
        <f t="shared" si="86"/>
        <v>4</v>
      </c>
      <c r="O1908" s="164">
        <f t="shared" si="87"/>
        <v>6</v>
      </c>
    </row>
    <row r="1909" spans="3:15">
      <c r="C1909" s="161">
        <v>3</v>
      </c>
      <c r="D1909" s="161">
        <v>4</v>
      </c>
      <c r="F1909" s="161">
        <v>5</v>
      </c>
      <c r="G1909" s="161">
        <v>4</v>
      </c>
      <c r="H1909" s="161">
        <v>5</v>
      </c>
      <c r="I1909" s="161">
        <v>10</v>
      </c>
      <c r="J1909" s="161">
        <v>7</v>
      </c>
      <c r="M1909" s="165">
        <f t="shared" si="85"/>
        <v>3</v>
      </c>
      <c r="N1909" s="164">
        <f t="shared" si="86"/>
        <v>4</v>
      </c>
      <c r="O1909" s="164">
        <f t="shared" si="87"/>
        <v>5</v>
      </c>
    </row>
    <row r="1910" spans="3:15">
      <c r="C1910" s="161">
        <v>3</v>
      </c>
      <c r="D1910" s="161">
        <v>4</v>
      </c>
      <c r="F1910" s="161">
        <v>5</v>
      </c>
      <c r="G1910" s="161">
        <v>4</v>
      </c>
      <c r="H1910" s="161">
        <v>5</v>
      </c>
      <c r="I1910" s="161">
        <v>10</v>
      </c>
      <c r="J1910" s="161">
        <v>10</v>
      </c>
      <c r="M1910" s="165">
        <f t="shared" si="85"/>
        <v>3</v>
      </c>
      <c r="N1910" s="164">
        <f t="shared" si="86"/>
        <v>4</v>
      </c>
      <c r="O1910" s="164">
        <f t="shared" si="87"/>
        <v>6</v>
      </c>
    </row>
    <row r="1911" spans="3:15">
      <c r="C1911" s="161">
        <v>3</v>
      </c>
      <c r="D1911" s="161">
        <v>4</v>
      </c>
      <c r="F1911" s="161">
        <v>7</v>
      </c>
      <c r="G1911" s="161">
        <v>4</v>
      </c>
      <c r="H1911" s="161">
        <v>10</v>
      </c>
      <c r="I1911" s="161">
        <v>4</v>
      </c>
      <c r="J1911" s="161">
        <v>7</v>
      </c>
      <c r="M1911" s="165">
        <f t="shared" si="85"/>
        <v>3</v>
      </c>
      <c r="N1911" s="164">
        <f t="shared" si="86"/>
        <v>4</v>
      </c>
      <c r="O1911" s="164">
        <f t="shared" si="87"/>
        <v>6</v>
      </c>
    </row>
    <row r="1912" spans="3:15">
      <c r="C1912" s="161">
        <v>3</v>
      </c>
      <c r="D1912" s="161">
        <v>4</v>
      </c>
      <c r="F1912" s="161">
        <v>7</v>
      </c>
      <c r="G1912" s="161">
        <v>4</v>
      </c>
      <c r="H1912" s="161">
        <v>10</v>
      </c>
      <c r="I1912" s="161">
        <v>4</v>
      </c>
      <c r="J1912" s="161">
        <v>10</v>
      </c>
      <c r="M1912" s="165">
        <f t="shared" si="85"/>
        <v>3</v>
      </c>
      <c r="N1912" s="164">
        <f t="shared" si="86"/>
        <v>4</v>
      </c>
      <c r="O1912" s="164">
        <f t="shared" si="87"/>
        <v>6</v>
      </c>
    </row>
    <row r="1913" spans="3:15">
      <c r="C1913" s="161">
        <v>3</v>
      </c>
      <c r="D1913" s="161">
        <v>4</v>
      </c>
      <c r="F1913" s="161">
        <v>7</v>
      </c>
      <c r="G1913" s="161">
        <v>4</v>
      </c>
      <c r="H1913" s="161">
        <v>10</v>
      </c>
      <c r="I1913" s="161">
        <v>6</v>
      </c>
      <c r="J1913" s="161">
        <v>7</v>
      </c>
      <c r="M1913" s="165">
        <f t="shared" si="85"/>
        <v>3</v>
      </c>
      <c r="N1913" s="164">
        <f t="shared" si="86"/>
        <v>4</v>
      </c>
      <c r="O1913" s="164">
        <f t="shared" si="87"/>
        <v>6</v>
      </c>
    </row>
    <row r="1914" spans="3:15">
      <c r="C1914" s="161">
        <v>3</v>
      </c>
      <c r="D1914" s="161">
        <v>4</v>
      </c>
      <c r="F1914" s="161">
        <v>7</v>
      </c>
      <c r="G1914" s="161">
        <v>4</v>
      </c>
      <c r="H1914" s="161">
        <v>10</v>
      </c>
      <c r="I1914" s="161">
        <v>6</v>
      </c>
      <c r="J1914" s="161">
        <v>10</v>
      </c>
      <c r="M1914" s="165">
        <f t="shared" si="85"/>
        <v>3</v>
      </c>
      <c r="N1914" s="164">
        <f t="shared" si="86"/>
        <v>4</v>
      </c>
      <c r="O1914" s="164">
        <f t="shared" si="87"/>
        <v>6</v>
      </c>
    </row>
    <row r="1915" spans="3:15">
      <c r="C1915" s="161">
        <v>3</v>
      </c>
      <c r="D1915" s="161">
        <v>4</v>
      </c>
      <c r="F1915" s="161">
        <v>7</v>
      </c>
      <c r="G1915" s="161">
        <v>4</v>
      </c>
      <c r="H1915" s="161">
        <v>10</v>
      </c>
      <c r="I1915" s="161">
        <v>8</v>
      </c>
      <c r="J1915" s="161">
        <v>7</v>
      </c>
      <c r="M1915" s="165">
        <f t="shared" si="85"/>
        <v>3</v>
      </c>
      <c r="N1915" s="164">
        <f t="shared" si="86"/>
        <v>4</v>
      </c>
      <c r="O1915" s="164">
        <f t="shared" si="87"/>
        <v>6</v>
      </c>
    </row>
    <row r="1916" spans="3:15">
      <c r="C1916" s="161">
        <v>3</v>
      </c>
      <c r="D1916" s="161">
        <v>4</v>
      </c>
      <c r="F1916" s="161">
        <v>7</v>
      </c>
      <c r="G1916" s="161">
        <v>4</v>
      </c>
      <c r="H1916" s="161">
        <v>10</v>
      </c>
      <c r="I1916" s="161">
        <v>8</v>
      </c>
      <c r="J1916" s="161">
        <v>10</v>
      </c>
      <c r="M1916" s="165">
        <f t="shared" si="85"/>
        <v>3</v>
      </c>
      <c r="N1916" s="164">
        <f t="shared" si="86"/>
        <v>4</v>
      </c>
      <c r="O1916" s="164">
        <f t="shared" si="87"/>
        <v>7</v>
      </c>
    </row>
    <row r="1917" spans="3:15">
      <c r="C1917" s="161">
        <v>3</v>
      </c>
      <c r="D1917" s="161">
        <v>4</v>
      </c>
      <c r="F1917" s="161">
        <v>7</v>
      </c>
      <c r="G1917" s="161">
        <v>4</v>
      </c>
      <c r="H1917" s="161">
        <v>10</v>
      </c>
      <c r="I1917" s="161">
        <v>10</v>
      </c>
      <c r="J1917" s="161">
        <v>7</v>
      </c>
      <c r="M1917" s="165">
        <f t="shared" si="85"/>
        <v>3</v>
      </c>
      <c r="N1917" s="164">
        <f t="shared" si="86"/>
        <v>4</v>
      </c>
      <c r="O1917" s="164">
        <f t="shared" si="87"/>
        <v>6</v>
      </c>
    </row>
    <row r="1918" spans="3:15">
      <c r="C1918" s="161">
        <v>3</v>
      </c>
      <c r="D1918" s="161">
        <v>4</v>
      </c>
      <c r="F1918" s="161">
        <v>7</v>
      </c>
      <c r="G1918" s="161">
        <v>4</v>
      </c>
      <c r="H1918" s="161">
        <v>10</v>
      </c>
      <c r="I1918" s="161">
        <v>10</v>
      </c>
      <c r="J1918" s="161">
        <v>10</v>
      </c>
      <c r="M1918" s="165">
        <f t="shared" si="85"/>
        <v>3</v>
      </c>
      <c r="N1918" s="164">
        <f t="shared" si="86"/>
        <v>4</v>
      </c>
      <c r="O1918" s="164">
        <f t="shared" si="87"/>
        <v>7</v>
      </c>
    </row>
    <row r="1919" spans="3:15">
      <c r="C1919" s="161">
        <v>3</v>
      </c>
      <c r="D1919" s="161">
        <v>4</v>
      </c>
      <c r="F1919" s="161">
        <v>5</v>
      </c>
      <c r="G1919" s="161">
        <v>4</v>
      </c>
      <c r="H1919" s="161">
        <v>5</v>
      </c>
      <c r="I1919" s="161">
        <v>4</v>
      </c>
      <c r="J1919" s="161">
        <v>7</v>
      </c>
      <c r="M1919" s="165">
        <f t="shared" si="85"/>
        <v>3</v>
      </c>
      <c r="N1919" s="164">
        <f t="shared" si="86"/>
        <v>4</v>
      </c>
      <c r="O1919" s="164">
        <f t="shared" si="87"/>
        <v>5</v>
      </c>
    </row>
    <row r="1920" spans="3:15">
      <c r="C1920" s="161">
        <v>3</v>
      </c>
      <c r="D1920" s="161">
        <v>4</v>
      </c>
      <c r="F1920" s="161">
        <v>5</v>
      </c>
      <c r="G1920" s="161">
        <v>4</v>
      </c>
      <c r="H1920" s="161">
        <v>5</v>
      </c>
      <c r="I1920" s="161">
        <v>4</v>
      </c>
      <c r="J1920" s="161">
        <v>10</v>
      </c>
      <c r="M1920" s="165">
        <f t="shared" si="85"/>
        <v>3</v>
      </c>
      <c r="N1920" s="164">
        <f t="shared" si="86"/>
        <v>4</v>
      </c>
      <c r="O1920" s="164">
        <f t="shared" si="87"/>
        <v>5</v>
      </c>
    </row>
    <row r="1921" spans="3:15">
      <c r="C1921" s="161">
        <v>3</v>
      </c>
      <c r="D1921" s="161">
        <v>4</v>
      </c>
      <c r="F1921" s="161">
        <v>5</v>
      </c>
      <c r="G1921" s="161">
        <v>4</v>
      </c>
      <c r="H1921" s="161">
        <v>5</v>
      </c>
      <c r="I1921" s="161">
        <v>6</v>
      </c>
      <c r="J1921" s="161">
        <v>7</v>
      </c>
      <c r="M1921" s="165">
        <f t="shared" si="85"/>
        <v>3</v>
      </c>
      <c r="N1921" s="164">
        <f t="shared" si="86"/>
        <v>4</v>
      </c>
      <c r="O1921" s="164">
        <f t="shared" si="87"/>
        <v>5</v>
      </c>
    </row>
    <row r="1922" spans="3:15">
      <c r="C1922" s="161">
        <v>3</v>
      </c>
      <c r="D1922" s="161">
        <v>4</v>
      </c>
      <c r="F1922" s="161">
        <v>5</v>
      </c>
      <c r="G1922" s="161">
        <v>4</v>
      </c>
      <c r="H1922" s="161">
        <v>5</v>
      </c>
      <c r="I1922" s="161">
        <v>6</v>
      </c>
      <c r="J1922" s="161">
        <v>10</v>
      </c>
      <c r="M1922" s="165">
        <f t="shared" si="85"/>
        <v>3</v>
      </c>
      <c r="N1922" s="164">
        <f t="shared" si="86"/>
        <v>4</v>
      </c>
      <c r="O1922" s="164">
        <f t="shared" si="87"/>
        <v>5</v>
      </c>
    </row>
    <row r="1923" spans="3:15">
      <c r="C1923" s="161">
        <v>3</v>
      </c>
      <c r="D1923" s="161">
        <v>4</v>
      </c>
      <c r="F1923" s="161">
        <v>5</v>
      </c>
      <c r="G1923" s="161">
        <v>4</v>
      </c>
      <c r="H1923" s="161">
        <v>5</v>
      </c>
      <c r="I1923" s="161">
        <v>8</v>
      </c>
      <c r="J1923" s="161">
        <v>7</v>
      </c>
      <c r="M1923" s="165">
        <f t="shared" si="85"/>
        <v>3</v>
      </c>
      <c r="N1923" s="164">
        <f t="shared" si="86"/>
        <v>4</v>
      </c>
      <c r="O1923" s="164">
        <f t="shared" si="87"/>
        <v>5</v>
      </c>
    </row>
    <row r="1924" spans="3:15">
      <c r="C1924" s="161">
        <v>3</v>
      </c>
      <c r="D1924" s="161">
        <v>4</v>
      </c>
      <c r="F1924" s="161">
        <v>5</v>
      </c>
      <c r="G1924" s="161">
        <v>4</v>
      </c>
      <c r="H1924" s="161">
        <v>5</v>
      </c>
      <c r="I1924" s="161">
        <v>8</v>
      </c>
      <c r="J1924" s="161">
        <v>10</v>
      </c>
      <c r="M1924" s="165">
        <f t="shared" si="85"/>
        <v>3</v>
      </c>
      <c r="N1924" s="164">
        <f t="shared" si="86"/>
        <v>4</v>
      </c>
      <c r="O1924" s="164">
        <f t="shared" si="87"/>
        <v>6</v>
      </c>
    </row>
    <row r="1925" spans="3:15">
      <c r="C1925" s="161">
        <v>3</v>
      </c>
      <c r="D1925" s="161">
        <v>4</v>
      </c>
      <c r="F1925" s="161">
        <v>5</v>
      </c>
      <c r="G1925" s="161">
        <v>4</v>
      </c>
      <c r="H1925" s="161">
        <v>5</v>
      </c>
      <c r="I1925" s="161">
        <v>10</v>
      </c>
      <c r="J1925" s="161">
        <v>7</v>
      </c>
      <c r="M1925" s="165">
        <f t="shared" si="85"/>
        <v>3</v>
      </c>
      <c r="N1925" s="164">
        <f t="shared" si="86"/>
        <v>4</v>
      </c>
      <c r="O1925" s="164">
        <f t="shared" si="87"/>
        <v>5</v>
      </c>
    </row>
    <row r="1926" spans="3:15">
      <c r="C1926" s="161">
        <v>3</v>
      </c>
      <c r="D1926" s="161">
        <v>4</v>
      </c>
      <c r="F1926" s="161">
        <v>5</v>
      </c>
      <c r="G1926" s="161">
        <v>4</v>
      </c>
      <c r="H1926" s="161">
        <v>5</v>
      </c>
      <c r="I1926" s="161">
        <v>10</v>
      </c>
      <c r="J1926" s="161">
        <v>10</v>
      </c>
      <c r="M1926" s="165">
        <f t="shared" si="85"/>
        <v>3</v>
      </c>
      <c r="N1926" s="164">
        <f t="shared" si="86"/>
        <v>4</v>
      </c>
      <c r="O1926" s="164">
        <f t="shared" si="87"/>
        <v>6</v>
      </c>
    </row>
    <row r="1927" spans="3:15">
      <c r="C1927" s="161">
        <v>3</v>
      </c>
      <c r="D1927" s="161">
        <v>4</v>
      </c>
      <c r="F1927" s="161">
        <v>7</v>
      </c>
      <c r="G1927" s="161">
        <v>4</v>
      </c>
      <c r="H1927" s="161">
        <v>10</v>
      </c>
      <c r="I1927" s="161">
        <v>4</v>
      </c>
      <c r="J1927" s="161">
        <v>7</v>
      </c>
      <c r="M1927" s="165">
        <f t="shared" si="85"/>
        <v>3</v>
      </c>
      <c r="N1927" s="164">
        <f t="shared" si="86"/>
        <v>4</v>
      </c>
      <c r="O1927" s="164">
        <f t="shared" si="87"/>
        <v>6</v>
      </c>
    </row>
    <row r="1928" spans="3:15">
      <c r="C1928" s="161">
        <v>3</v>
      </c>
      <c r="D1928" s="161">
        <v>4</v>
      </c>
      <c r="F1928" s="161">
        <v>7</v>
      </c>
      <c r="G1928" s="161">
        <v>4</v>
      </c>
      <c r="H1928" s="161">
        <v>10</v>
      </c>
      <c r="I1928" s="161">
        <v>4</v>
      </c>
      <c r="J1928" s="161">
        <v>10</v>
      </c>
      <c r="M1928" s="165">
        <f t="shared" si="85"/>
        <v>3</v>
      </c>
      <c r="N1928" s="164">
        <f t="shared" si="86"/>
        <v>4</v>
      </c>
      <c r="O1928" s="164">
        <f t="shared" si="87"/>
        <v>6</v>
      </c>
    </row>
    <row r="1929" spans="3:15">
      <c r="C1929" s="161">
        <v>3</v>
      </c>
      <c r="D1929" s="161">
        <v>4</v>
      </c>
      <c r="F1929" s="161">
        <v>7</v>
      </c>
      <c r="G1929" s="161">
        <v>4</v>
      </c>
      <c r="H1929" s="161">
        <v>10</v>
      </c>
      <c r="I1929" s="161">
        <v>6</v>
      </c>
      <c r="J1929" s="161">
        <v>7</v>
      </c>
      <c r="M1929" s="165">
        <f t="shared" si="85"/>
        <v>3</v>
      </c>
      <c r="N1929" s="164">
        <f t="shared" si="86"/>
        <v>4</v>
      </c>
      <c r="O1929" s="164">
        <f t="shared" si="87"/>
        <v>6</v>
      </c>
    </row>
    <row r="1930" spans="3:15">
      <c r="C1930" s="161">
        <v>3</v>
      </c>
      <c r="D1930" s="161">
        <v>4</v>
      </c>
      <c r="F1930" s="161">
        <v>7</v>
      </c>
      <c r="G1930" s="161">
        <v>4</v>
      </c>
      <c r="H1930" s="161">
        <v>10</v>
      </c>
      <c r="I1930" s="161">
        <v>6</v>
      </c>
      <c r="J1930" s="161">
        <v>10</v>
      </c>
      <c r="M1930" s="165">
        <f t="shared" si="85"/>
        <v>3</v>
      </c>
      <c r="N1930" s="164">
        <f t="shared" si="86"/>
        <v>4</v>
      </c>
      <c r="O1930" s="164">
        <f t="shared" si="87"/>
        <v>6</v>
      </c>
    </row>
    <row r="1931" spans="3:15">
      <c r="C1931" s="161">
        <v>3</v>
      </c>
      <c r="D1931" s="161">
        <v>4</v>
      </c>
      <c r="F1931" s="161">
        <v>7</v>
      </c>
      <c r="G1931" s="161">
        <v>4</v>
      </c>
      <c r="H1931" s="161">
        <v>10</v>
      </c>
      <c r="I1931" s="161">
        <v>8</v>
      </c>
      <c r="J1931" s="161">
        <v>7</v>
      </c>
      <c r="M1931" s="165">
        <f t="shared" si="85"/>
        <v>3</v>
      </c>
      <c r="N1931" s="164">
        <f t="shared" si="86"/>
        <v>4</v>
      </c>
      <c r="O1931" s="164">
        <f t="shared" si="87"/>
        <v>6</v>
      </c>
    </row>
    <row r="1932" spans="3:15">
      <c r="C1932" s="161">
        <v>3</v>
      </c>
      <c r="D1932" s="161">
        <v>4</v>
      </c>
      <c r="F1932" s="161">
        <v>7</v>
      </c>
      <c r="G1932" s="161">
        <v>4</v>
      </c>
      <c r="H1932" s="161">
        <v>10</v>
      </c>
      <c r="I1932" s="161">
        <v>8</v>
      </c>
      <c r="J1932" s="161">
        <v>10</v>
      </c>
      <c r="M1932" s="165">
        <f t="shared" si="85"/>
        <v>3</v>
      </c>
      <c r="N1932" s="164">
        <f t="shared" si="86"/>
        <v>4</v>
      </c>
      <c r="O1932" s="164">
        <f t="shared" si="87"/>
        <v>7</v>
      </c>
    </row>
    <row r="1933" spans="3:15">
      <c r="C1933" s="161">
        <v>3</v>
      </c>
      <c r="D1933" s="161">
        <v>4</v>
      </c>
      <c r="F1933" s="161">
        <v>7</v>
      </c>
      <c r="G1933" s="161">
        <v>4</v>
      </c>
      <c r="H1933" s="161">
        <v>10</v>
      </c>
      <c r="I1933" s="161">
        <v>10</v>
      </c>
      <c r="J1933" s="161">
        <v>7</v>
      </c>
      <c r="M1933" s="165">
        <f t="shared" si="85"/>
        <v>3</v>
      </c>
      <c r="N1933" s="164">
        <f t="shared" si="86"/>
        <v>4</v>
      </c>
      <c r="O1933" s="164">
        <f t="shared" si="87"/>
        <v>6</v>
      </c>
    </row>
    <row r="1934" spans="3:15">
      <c r="C1934" s="161">
        <v>3</v>
      </c>
      <c r="D1934" s="161">
        <v>4</v>
      </c>
      <c r="F1934" s="161">
        <v>7</v>
      </c>
      <c r="G1934" s="161">
        <v>4</v>
      </c>
      <c r="H1934" s="161">
        <v>10</v>
      </c>
      <c r="I1934" s="161">
        <v>10</v>
      </c>
      <c r="J1934" s="161">
        <v>10</v>
      </c>
      <c r="M1934" s="165">
        <f t="shared" si="85"/>
        <v>3</v>
      </c>
      <c r="N1934" s="164">
        <f t="shared" si="86"/>
        <v>4</v>
      </c>
      <c r="O1934" s="164">
        <f t="shared" si="87"/>
        <v>7</v>
      </c>
    </row>
    <row r="1935" spans="3:15">
      <c r="C1935" s="161">
        <v>3</v>
      </c>
      <c r="D1935" s="161">
        <v>4</v>
      </c>
      <c r="F1935" s="161">
        <v>10</v>
      </c>
      <c r="G1935" s="161">
        <v>4</v>
      </c>
      <c r="H1935" s="161">
        <v>7</v>
      </c>
      <c r="I1935" s="161">
        <v>4</v>
      </c>
      <c r="J1935" s="161">
        <v>7</v>
      </c>
      <c r="M1935" s="165">
        <f t="shared" si="85"/>
        <v>3</v>
      </c>
      <c r="N1935" s="164">
        <f t="shared" si="86"/>
        <v>4</v>
      </c>
      <c r="O1935" s="164">
        <f t="shared" si="87"/>
        <v>6</v>
      </c>
    </row>
    <row r="1936" spans="3:15">
      <c r="C1936" s="161">
        <v>3</v>
      </c>
      <c r="D1936" s="161">
        <v>4</v>
      </c>
      <c r="F1936" s="161">
        <v>10</v>
      </c>
      <c r="G1936" s="161">
        <v>4</v>
      </c>
      <c r="H1936" s="161">
        <v>7</v>
      </c>
      <c r="I1936" s="161">
        <v>4</v>
      </c>
      <c r="J1936" s="161">
        <v>10</v>
      </c>
      <c r="M1936" s="165">
        <f t="shared" si="85"/>
        <v>3</v>
      </c>
      <c r="N1936" s="164">
        <f t="shared" si="86"/>
        <v>4</v>
      </c>
      <c r="O1936" s="164">
        <f t="shared" si="87"/>
        <v>6</v>
      </c>
    </row>
    <row r="1937" spans="3:15">
      <c r="C1937" s="161">
        <v>3</v>
      </c>
      <c r="D1937" s="161">
        <v>4</v>
      </c>
      <c r="F1937" s="161">
        <v>10</v>
      </c>
      <c r="G1937" s="161">
        <v>4</v>
      </c>
      <c r="H1937" s="161">
        <v>7</v>
      </c>
      <c r="I1937" s="161">
        <v>6</v>
      </c>
      <c r="J1937" s="161">
        <v>7</v>
      </c>
      <c r="M1937" s="165">
        <f t="shared" si="85"/>
        <v>3</v>
      </c>
      <c r="N1937" s="164">
        <f t="shared" si="86"/>
        <v>4</v>
      </c>
      <c r="O1937" s="164">
        <f t="shared" si="87"/>
        <v>6</v>
      </c>
    </row>
    <row r="1938" spans="3:15">
      <c r="C1938" s="161">
        <v>3</v>
      </c>
      <c r="D1938" s="161">
        <v>4</v>
      </c>
      <c r="F1938" s="161">
        <v>10</v>
      </c>
      <c r="G1938" s="161">
        <v>4</v>
      </c>
      <c r="H1938" s="161">
        <v>7</v>
      </c>
      <c r="I1938" s="161">
        <v>6</v>
      </c>
      <c r="J1938" s="161">
        <v>10</v>
      </c>
      <c r="M1938" s="165">
        <f t="shared" si="85"/>
        <v>3</v>
      </c>
      <c r="N1938" s="164">
        <f t="shared" si="86"/>
        <v>4</v>
      </c>
      <c r="O1938" s="164">
        <f t="shared" si="87"/>
        <v>6</v>
      </c>
    </row>
    <row r="1939" spans="3:15">
      <c r="C1939" s="161">
        <v>3</v>
      </c>
      <c r="D1939" s="161">
        <v>4</v>
      </c>
      <c r="F1939" s="161">
        <v>10</v>
      </c>
      <c r="G1939" s="161">
        <v>4</v>
      </c>
      <c r="H1939" s="161">
        <v>7</v>
      </c>
      <c r="I1939" s="161">
        <v>8</v>
      </c>
      <c r="J1939" s="161">
        <v>7</v>
      </c>
      <c r="M1939" s="165">
        <f t="shared" si="85"/>
        <v>3</v>
      </c>
      <c r="N1939" s="164">
        <f t="shared" si="86"/>
        <v>4</v>
      </c>
      <c r="O1939" s="164">
        <f t="shared" si="87"/>
        <v>6</v>
      </c>
    </row>
    <row r="1940" spans="3:15">
      <c r="C1940" s="161">
        <v>3</v>
      </c>
      <c r="D1940" s="161">
        <v>4</v>
      </c>
      <c r="F1940" s="161">
        <v>10</v>
      </c>
      <c r="G1940" s="161">
        <v>4</v>
      </c>
      <c r="H1940" s="161">
        <v>7</v>
      </c>
      <c r="I1940" s="161">
        <v>8</v>
      </c>
      <c r="J1940" s="161">
        <v>10</v>
      </c>
      <c r="M1940" s="165">
        <f t="shared" si="85"/>
        <v>3</v>
      </c>
      <c r="N1940" s="164">
        <f t="shared" si="86"/>
        <v>4</v>
      </c>
      <c r="O1940" s="164">
        <f t="shared" si="87"/>
        <v>7</v>
      </c>
    </row>
    <row r="1941" spans="3:15">
      <c r="C1941" s="161">
        <v>3</v>
      </c>
      <c r="D1941" s="161">
        <v>4</v>
      </c>
      <c r="F1941" s="161">
        <v>10</v>
      </c>
      <c r="G1941" s="161">
        <v>4</v>
      </c>
      <c r="H1941" s="161">
        <v>7</v>
      </c>
      <c r="I1941" s="161">
        <v>10</v>
      </c>
      <c r="J1941" s="161">
        <v>7</v>
      </c>
      <c r="M1941" s="165">
        <f t="shared" si="85"/>
        <v>3</v>
      </c>
      <c r="N1941" s="164">
        <f t="shared" si="86"/>
        <v>4</v>
      </c>
      <c r="O1941" s="164">
        <f t="shared" si="87"/>
        <v>6</v>
      </c>
    </row>
    <row r="1942" spans="3:15">
      <c r="C1942" s="161">
        <v>3</v>
      </c>
      <c r="D1942" s="161">
        <v>4</v>
      </c>
      <c r="F1942" s="161">
        <v>10</v>
      </c>
      <c r="G1942" s="161">
        <v>4</v>
      </c>
      <c r="H1942" s="161">
        <v>7</v>
      </c>
      <c r="I1942" s="161">
        <v>10</v>
      </c>
      <c r="J1942" s="161">
        <v>10</v>
      </c>
      <c r="M1942" s="165">
        <f t="shared" si="85"/>
        <v>3</v>
      </c>
      <c r="N1942" s="164">
        <f t="shared" si="86"/>
        <v>4</v>
      </c>
      <c r="O1942" s="164">
        <f t="shared" si="87"/>
        <v>7</v>
      </c>
    </row>
    <row r="1943" spans="3:15">
      <c r="C1943" s="161">
        <v>3</v>
      </c>
      <c r="D1943" s="161">
        <v>4</v>
      </c>
      <c r="F1943" s="161">
        <v>10</v>
      </c>
      <c r="G1943" s="161">
        <v>4</v>
      </c>
      <c r="H1943" s="161">
        <v>10</v>
      </c>
      <c r="I1943" s="161">
        <v>4</v>
      </c>
      <c r="J1943" s="161">
        <v>7</v>
      </c>
      <c r="M1943" s="165">
        <f t="shared" si="85"/>
        <v>3</v>
      </c>
      <c r="N1943" s="164">
        <f t="shared" si="86"/>
        <v>4</v>
      </c>
      <c r="O1943" s="164">
        <f t="shared" si="87"/>
        <v>6</v>
      </c>
    </row>
    <row r="1944" spans="3:15">
      <c r="C1944" s="161">
        <v>3</v>
      </c>
      <c r="D1944" s="161">
        <v>4</v>
      </c>
      <c r="F1944" s="161">
        <v>10</v>
      </c>
      <c r="G1944" s="161">
        <v>4</v>
      </c>
      <c r="H1944" s="161">
        <v>10</v>
      </c>
      <c r="I1944" s="161">
        <v>4</v>
      </c>
      <c r="J1944" s="161">
        <v>10</v>
      </c>
      <c r="M1944" s="165">
        <f t="shared" si="85"/>
        <v>3</v>
      </c>
      <c r="N1944" s="164">
        <f t="shared" si="86"/>
        <v>4</v>
      </c>
      <c r="O1944" s="164">
        <f t="shared" si="87"/>
        <v>6</v>
      </c>
    </row>
    <row r="1945" spans="3:15">
      <c r="C1945" s="161">
        <v>3</v>
      </c>
      <c r="D1945" s="161">
        <v>4</v>
      </c>
      <c r="F1945" s="161">
        <v>10</v>
      </c>
      <c r="G1945" s="161">
        <v>4</v>
      </c>
      <c r="H1945" s="161">
        <v>10</v>
      </c>
      <c r="I1945" s="161">
        <v>6</v>
      </c>
      <c r="J1945" s="161">
        <v>7</v>
      </c>
      <c r="M1945" s="165">
        <f t="shared" si="85"/>
        <v>3</v>
      </c>
      <c r="N1945" s="164">
        <f t="shared" si="86"/>
        <v>4</v>
      </c>
      <c r="O1945" s="164">
        <f t="shared" si="87"/>
        <v>6</v>
      </c>
    </row>
    <row r="1946" spans="3:15">
      <c r="C1946" s="161">
        <v>3</v>
      </c>
      <c r="D1946" s="161">
        <v>4</v>
      </c>
      <c r="F1946" s="161">
        <v>10</v>
      </c>
      <c r="G1946" s="161">
        <v>4</v>
      </c>
      <c r="H1946" s="161">
        <v>10</v>
      </c>
      <c r="I1946" s="161">
        <v>6</v>
      </c>
      <c r="J1946" s="161">
        <v>10</v>
      </c>
      <c r="M1946" s="165">
        <f t="shared" si="85"/>
        <v>3</v>
      </c>
      <c r="N1946" s="164">
        <f t="shared" si="86"/>
        <v>4</v>
      </c>
      <c r="O1946" s="164">
        <f t="shared" si="87"/>
        <v>7</v>
      </c>
    </row>
    <row r="1947" spans="3:15">
      <c r="C1947" s="161">
        <v>3</v>
      </c>
      <c r="D1947" s="161">
        <v>4</v>
      </c>
      <c r="F1947" s="161">
        <v>10</v>
      </c>
      <c r="G1947" s="161">
        <v>4</v>
      </c>
      <c r="H1947" s="161">
        <v>10</v>
      </c>
      <c r="I1947" s="161">
        <v>8</v>
      </c>
      <c r="J1947" s="161">
        <v>7</v>
      </c>
      <c r="M1947" s="165">
        <f t="shared" si="85"/>
        <v>3</v>
      </c>
      <c r="N1947" s="164">
        <f t="shared" si="86"/>
        <v>4</v>
      </c>
      <c r="O1947" s="164">
        <f t="shared" si="87"/>
        <v>7</v>
      </c>
    </row>
    <row r="1948" spans="3:15">
      <c r="C1948" s="161">
        <v>3</v>
      </c>
      <c r="D1948" s="161">
        <v>4</v>
      </c>
      <c r="F1948" s="161">
        <v>10</v>
      </c>
      <c r="G1948" s="161">
        <v>4</v>
      </c>
      <c r="H1948" s="161">
        <v>10</v>
      </c>
      <c r="I1948" s="161">
        <v>8</v>
      </c>
      <c r="J1948" s="161">
        <v>10</v>
      </c>
      <c r="M1948" s="165">
        <f t="shared" si="85"/>
        <v>3</v>
      </c>
      <c r="N1948" s="164">
        <f t="shared" si="86"/>
        <v>4</v>
      </c>
      <c r="O1948" s="164">
        <f t="shared" si="87"/>
        <v>7</v>
      </c>
    </row>
    <row r="1949" spans="3:15">
      <c r="C1949" s="161">
        <v>3</v>
      </c>
      <c r="D1949" s="161">
        <v>4</v>
      </c>
      <c r="F1949" s="161">
        <v>10</v>
      </c>
      <c r="G1949" s="161">
        <v>4</v>
      </c>
      <c r="H1949" s="161">
        <v>10</v>
      </c>
      <c r="I1949" s="161">
        <v>10</v>
      </c>
      <c r="J1949" s="161">
        <v>7</v>
      </c>
      <c r="M1949" s="165">
        <f t="shared" si="85"/>
        <v>3</v>
      </c>
      <c r="N1949" s="164">
        <f t="shared" si="86"/>
        <v>4</v>
      </c>
      <c r="O1949" s="164">
        <f t="shared" si="87"/>
        <v>7</v>
      </c>
    </row>
    <row r="1950" spans="3:15">
      <c r="C1950" s="161">
        <v>3</v>
      </c>
      <c r="D1950" s="161">
        <v>4</v>
      </c>
      <c r="F1950" s="161">
        <v>10</v>
      </c>
      <c r="G1950" s="161">
        <v>4</v>
      </c>
      <c r="H1950" s="161">
        <v>10</v>
      </c>
      <c r="I1950" s="161">
        <v>10</v>
      </c>
      <c r="J1950" s="161">
        <v>10</v>
      </c>
      <c r="M1950" s="165">
        <f t="shared" si="85"/>
        <v>3</v>
      </c>
      <c r="N1950" s="164">
        <f t="shared" si="86"/>
        <v>4</v>
      </c>
      <c r="O1950" s="164">
        <f t="shared" si="87"/>
        <v>7</v>
      </c>
    </row>
    <row r="1951" spans="3:15">
      <c r="C1951" s="161">
        <v>3</v>
      </c>
      <c r="D1951" s="161">
        <v>4</v>
      </c>
      <c r="F1951" s="161">
        <v>10</v>
      </c>
      <c r="G1951" s="161">
        <v>4</v>
      </c>
      <c r="H1951" s="161">
        <v>7</v>
      </c>
      <c r="I1951" s="161">
        <v>4</v>
      </c>
      <c r="J1951" s="161">
        <v>7</v>
      </c>
      <c r="M1951" s="165">
        <f t="shared" ref="M1951:M2014" si="88">MIN(C1951:L1951)</f>
        <v>3</v>
      </c>
      <c r="N1951" s="164">
        <f t="shared" si="86"/>
        <v>4</v>
      </c>
      <c r="O1951" s="164">
        <f t="shared" si="87"/>
        <v>6</v>
      </c>
    </row>
    <row r="1952" spans="3:15">
      <c r="C1952" s="161">
        <v>3</v>
      </c>
      <c r="D1952" s="161">
        <v>4</v>
      </c>
      <c r="F1952" s="161">
        <v>10</v>
      </c>
      <c r="G1952" s="161">
        <v>4</v>
      </c>
      <c r="H1952" s="161">
        <v>7</v>
      </c>
      <c r="I1952" s="161">
        <v>4</v>
      </c>
      <c r="J1952" s="161">
        <v>10</v>
      </c>
      <c r="M1952" s="165">
        <f t="shared" si="88"/>
        <v>3</v>
      </c>
      <c r="N1952" s="164">
        <f t="shared" ref="N1952:N2015" si="89">IF(SMALL(C1952:J1952,2)&gt;M1952,M1952+1,M1952)</f>
        <v>4</v>
      </c>
      <c r="O1952" s="164">
        <f t="shared" ref="O1952:O2015" si="90">ROUND(AVERAGE(C1952:J1952),0)</f>
        <v>6</v>
      </c>
    </row>
    <row r="1953" spans="3:15">
      <c r="C1953" s="161">
        <v>3</v>
      </c>
      <c r="D1953" s="161">
        <v>4</v>
      </c>
      <c r="F1953" s="161">
        <v>10</v>
      </c>
      <c r="G1953" s="161">
        <v>4</v>
      </c>
      <c r="H1953" s="161">
        <v>7</v>
      </c>
      <c r="I1953" s="161">
        <v>6</v>
      </c>
      <c r="J1953" s="161">
        <v>7</v>
      </c>
      <c r="M1953" s="165">
        <f t="shared" si="88"/>
        <v>3</v>
      </c>
      <c r="N1953" s="164">
        <f t="shared" si="89"/>
        <v>4</v>
      </c>
      <c r="O1953" s="164">
        <f t="shared" si="90"/>
        <v>6</v>
      </c>
    </row>
    <row r="1954" spans="3:15">
      <c r="C1954" s="161">
        <v>3</v>
      </c>
      <c r="D1954" s="161">
        <v>4</v>
      </c>
      <c r="F1954" s="161">
        <v>10</v>
      </c>
      <c r="G1954" s="161">
        <v>4</v>
      </c>
      <c r="H1954" s="161">
        <v>7</v>
      </c>
      <c r="I1954" s="161">
        <v>6</v>
      </c>
      <c r="J1954" s="161">
        <v>10</v>
      </c>
      <c r="M1954" s="165">
        <f t="shared" si="88"/>
        <v>3</v>
      </c>
      <c r="N1954" s="164">
        <f t="shared" si="89"/>
        <v>4</v>
      </c>
      <c r="O1954" s="164">
        <f t="shared" si="90"/>
        <v>6</v>
      </c>
    </row>
    <row r="1955" spans="3:15">
      <c r="C1955" s="161">
        <v>3</v>
      </c>
      <c r="D1955" s="161">
        <v>4</v>
      </c>
      <c r="F1955" s="161">
        <v>10</v>
      </c>
      <c r="G1955" s="161">
        <v>4</v>
      </c>
      <c r="H1955" s="161">
        <v>7</v>
      </c>
      <c r="I1955" s="161">
        <v>8</v>
      </c>
      <c r="J1955" s="161">
        <v>7</v>
      </c>
      <c r="M1955" s="165">
        <f t="shared" si="88"/>
        <v>3</v>
      </c>
      <c r="N1955" s="164">
        <f t="shared" si="89"/>
        <v>4</v>
      </c>
      <c r="O1955" s="164">
        <f t="shared" si="90"/>
        <v>6</v>
      </c>
    </row>
    <row r="1956" spans="3:15">
      <c r="C1956" s="161">
        <v>3</v>
      </c>
      <c r="D1956" s="161">
        <v>4</v>
      </c>
      <c r="F1956" s="161">
        <v>10</v>
      </c>
      <c r="G1956" s="161">
        <v>4</v>
      </c>
      <c r="H1956" s="161">
        <v>7</v>
      </c>
      <c r="I1956" s="161">
        <v>8</v>
      </c>
      <c r="J1956" s="161">
        <v>10</v>
      </c>
      <c r="M1956" s="165">
        <f t="shared" si="88"/>
        <v>3</v>
      </c>
      <c r="N1956" s="164">
        <f t="shared" si="89"/>
        <v>4</v>
      </c>
      <c r="O1956" s="164">
        <f t="shared" si="90"/>
        <v>7</v>
      </c>
    </row>
    <row r="1957" spans="3:15">
      <c r="C1957" s="161">
        <v>3</v>
      </c>
      <c r="D1957" s="161">
        <v>4</v>
      </c>
      <c r="F1957" s="161">
        <v>10</v>
      </c>
      <c r="G1957" s="161">
        <v>4</v>
      </c>
      <c r="H1957" s="161">
        <v>7</v>
      </c>
      <c r="I1957" s="161">
        <v>10</v>
      </c>
      <c r="J1957" s="161">
        <v>7</v>
      </c>
      <c r="M1957" s="165">
        <f t="shared" si="88"/>
        <v>3</v>
      </c>
      <c r="N1957" s="164">
        <f t="shared" si="89"/>
        <v>4</v>
      </c>
      <c r="O1957" s="164">
        <f t="shared" si="90"/>
        <v>6</v>
      </c>
    </row>
    <row r="1958" spans="3:15">
      <c r="C1958" s="161">
        <v>3</v>
      </c>
      <c r="D1958" s="161">
        <v>4</v>
      </c>
      <c r="F1958" s="161">
        <v>10</v>
      </c>
      <c r="G1958" s="161">
        <v>4</v>
      </c>
      <c r="H1958" s="161">
        <v>7</v>
      </c>
      <c r="I1958" s="161">
        <v>10</v>
      </c>
      <c r="J1958" s="161">
        <v>10</v>
      </c>
      <c r="M1958" s="165">
        <f t="shared" si="88"/>
        <v>3</v>
      </c>
      <c r="N1958" s="164">
        <f t="shared" si="89"/>
        <v>4</v>
      </c>
      <c r="O1958" s="164">
        <f t="shared" si="90"/>
        <v>7</v>
      </c>
    </row>
    <row r="1959" spans="3:15">
      <c r="C1959" s="161">
        <v>3</v>
      </c>
      <c r="D1959" s="161">
        <v>4</v>
      </c>
      <c r="F1959" s="161">
        <v>10</v>
      </c>
      <c r="G1959" s="161">
        <v>4</v>
      </c>
      <c r="H1959" s="161">
        <v>10</v>
      </c>
      <c r="I1959" s="161">
        <v>4</v>
      </c>
      <c r="J1959" s="161">
        <v>7</v>
      </c>
      <c r="M1959" s="165">
        <f t="shared" si="88"/>
        <v>3</v>
      </c>
      <c r="N1959" s="164">
        <f t="shared" si="89"/>
        <v>4</v>
      </c>
      <c r="O1959" s="164">
        <f t="shared" si="90"/>
        <v>6</v>
      </c>
    </row>
    <row r="1960" spans="3:15">
      <c r="C1960" s="161">
        <v>3</v>
      </c>
      <c r="D1960" s="161">
        <v>4</v>
      </c>
      <c r="F1960" s="161">
        <v>10</v>
      </c>
      <c r="G1960" s="161">
        <v>4</v>
      </c>
      <c r="H1960" s="161">
        <v>10</v>
      </c>
      <c r="I1960" s="161">
        <v>4</v>
      </c>
      <c r="J1960" s="161">
        <v>10</v>
      </c>
      <c r="M1960" s="165">
        <f t="shared" si="88"/>
        <v>3</v>
      </c>
      <c r="N1960" s="164">
        <f t="shared" si="89"/>
        <v>4</v>
      </c>
      <c r="O1960" s="164">
        <f t="shared" si="90"/>
        <v>6</v>
      </c>
    </row>
    <row r="1961" spans="3:15">
      <c r="C1961" s="161">
        <v>3</v>
      </c>
      <c r="D1961" s="161">
        <v>4</v>
      </c>
      <c r="F1961" s="161">
        <v>10</v>
      </c>
      <c r="G1961" s="161">
        <v>4</v>
      </c>
      <c r="H1961" s="161">
        <v>10</v>
      </c>
      <c r="I1961" s="161">
        <v>6</v>
      </c>
      <c r="J1961" s="161">
        <v>7</v>
      </c>
      <c r="M1961" s="165">
        <f t="shared" si="88"/>
        <v>3</v>
      </c>
      <c r="N1961" s="164">
        <f t="shared" si="89"/>
        <v>4</v>
      </c>
      <c r="O1961" s="164">
        <f t="shared" si="90"/>
        <v>6</v>
      </c>
    </row>
    <row r="1962" spans="3:15">
      <c r="C1962" s="161">
        <v>3</v>
      </c>
      <c r="D1962" s="161">
        <v>4</v>
      </c>
      <c r="F1962" s="161">
        <v>10</v>
      </c>
      <c r="G1962" s="161">
        <v>4</v>
      </c>
      <c r="H1962" s="161">
        <v>10</v>
      </c>
      <c r="I1962" s="161">
        <v>6</v>
      </c>
      <c r="J1962" s="161">
        <v>10</v>
      </c>
      <c r="M1962" s="165">
        <f t="shared" si="88"/>
        <v>3</v>
      </c>
      <c r="N1962" s="164">
        <f t="shared" si="89"/>
        <v>4</v>
      </c>
      <c r="O1962" s="164">
        <f t="shared" si="90"/>
        <v>7</v>
      </c>
    </row>
    <row r="1963" spans="3:15">
      <c r="C1963" s="161">
        <v>3</v>
      </c>
      <c r="D1963" s="161">
        <v>4</v>
      </c>
      <c r="F1963" s="161">
        <v>10</v>
      </c>
      <c r="G1963" s="161">
        <v>4</v>
      </c>
      <c r="H1963" s="161">
        <v>10</v>
      </c>
      <c r="I1963" s="161">
        <v>8</v>
      </c>
      <c r="J1963" s="161">
        <v>7</v>
      </c>
      <c r="M1963" s="165">
        <f t="shared" si="88"/>
        <v>3</v>
      </c>
      <c r="N1963" s="164">
        <f t="shared" si="89"/>
        <v>4</v>
      </c>
      <c r="O1963" s="164">
        <f t="shared" si="90"/>
        <v>7</v>
      </c>
    </row>
    <row r="1964" spans="3:15">
      <c r="C1964" s="161">
        <v>3</v>
      </c>
      <c r="D1964" s="161">
        <v>4</v>
      </c>
      <c r="F1964" s="161">
        <v>10</v>
      </c>
      <c r="G1964" s="161">
        <v>4</v>
      </c>
      <c r="H1964" s="161">
        <v>10</v>
      </c>
      <c r="I1964" s="161">
        <v>8</v>
      </c>
      <c r="J1964" s="161">
        <v>10</v>
      </c>
      <c r="M1964" s="165">
        <f t="shared" si="88"/>
        <v>3</v>
      </c>
      <c r="N1964" s="164">
        <f t="shared" si="89"/>
        <v>4</v>
      </c>
      <c r="O1964" s="164">
        <f t="shared" si="90"/>
        <v>7</v>
      </c>
    </row>
    <row r="1965" spans="3:15">
      <c r="C1965" s="161">
        <v>3</v>
      </c>
      <c r="D1965" s="161">
        <v>4</v>
      </c>
      <c r="F1965" s="161">
        <v>10</v>
      </c>
      <c r="G1965" s="161">
        <v>4</v>
      </c>
      <c r="H1965" s="161">
        <v>10</v>
      </c>
      <c r="I1965" s="161">
        <v>10</v>
      </c>
      <c r="J1965" s="161">
        <v>7</v>
      </c>
      <c r="M1965" s="165">
        <f t="shared" si="88"/>
        <v>3</v>
      </c>
      <c r="N1965" s="164">
        <f t="shared" si="89"/>
        <v>4</v>
      </c>
      <c r="O1965" s="164">
        <f t="shared" si="90"/>
        <v>7</v>
      </c>
    </row>
    <row r="1966" spans="3:15">
      <c r="C1966" s="161">
        <v>3</v>
      </c>
      <c r="D1966" s="161">
        <v>6</v>
      </c>
      <c r="F1966" s="161">
        <v>10</v>
      </c>
      <c r="G1966" s="161">
        <v>6</v>
      </c>
      <c r="H1966" s="161">
        <v>10</v>
      </c>
      <c r="I1966" s="161">
        <v>10</v>
      </c>
      <c r="J1966" s="161">
        <v>10</v>
      </c>
      <c r="M1966" s="165">
        <f t="shared" si="88"/>
        <v>3</v>
      </c>
      <c r="N1966" s="164">
        <f t="shared" si="89"/>
        <v>4</v>
      </c>
      <c r="O1966" s="164">
        <f t="shared" si="90"/>
        <v>8</v>
      </c>
    </row>
    <row r="1967" spans="3:15">
      <c r="C1967" s="161">
        <v>3</v>
      </c>
      <c r="D1967" s="161">
        <v>6</v>
      </c>
      <c r="F1967" s="161">
        <v>10</v>
      </c>
      <c r="G1967" s="161">
        <v>6</v>
      </c>
      <c r="H1967" s="161">
        <v>7</v>
      </c>
      <c r="I1967" s="161">
        <v>4</v>
      </c>
      <c r="J1967" s="161">
        <v>7</v>
      </c>
      <c r="M1967" s="165">
        <f t="shared" si="88"/>
        <v>3</v>
      </c>
      <c r="N1967" s="164">
        <f t="shared" si="89"/>
        <v>4</v>
      </c>
      <c r="O1967" s="164">
        <f t="shared" si="90"/>
        <v>6</v>
      </c>
    </row>
    <row r="1968" spans="3:15">
      <c r="C1968" s="161">
        <v>3</v>
      </c>
      <c r="D1968" s="161">
        <v>6</v>
      </c>
      <c r="F1968" s="161">
        <v>10</v>
      </c>
      <c r="G1968" s="161">
        <v>6</v>
      </c>
      <c r="H1968" s="161">
        <v>7</v>
      </c>
      <c r="I1968" s="161">
        <v>4</v>
      </c>
      <c r="J1968" s="161">
        <v>10</v>
      </c>
      <c r="M1968" s="165">
        <f t="shared" si="88"/>
        <v>3</v>
      </c>
      <c r="N1968" s="164">
        <f t="shared" si="89"/>
        <v>4</v>
      </c>
      <c r="O1968" s="164">
        <f t="shared" si="90"/>
        <v>7</v>
      </c>
    </row>
    <row r="1969" spans="3:15">
      <c r="C1969" s="161">
        <v>3</v>
      </c>
      <c r="D1969" s="161">
        <v>6</v>
      </c>
      <c r="F1969" s="161">
        <v>10</v>
      </c>
      <c r="G1969" s="161">
        <v>6</v>
      </c>
      <c r="H1969" s="161">
        <v>7</v>
      </c>
      <c r="I1969" s="161">
        <v>6</v>
      </c>
      <c r="J1969" s="161">
        <v>7</v>
      </c>
      <c r="M1969" s="165">
        <f t="shared" si="88"/>
        <v>3</v>
      </c>
      <c r="N1969" s="164">
        <f t="shared" si="89"/>
        <v>4</v>
      </c>
      <c r="O1969" s="164">
        <f t="shared" si="90"/>
        <v>6</v>
      </c>
    </row>
    <row r="1970" spans="3:15">
      <c r="C1970" s="161">
        <v>3</v>
      </c>
      <c r="D1970" s="161">
        <v>6</v>
      </c>
      <c r="F1970" s="161">
        <v>10</v>
      </c>
      <c r="G1970" s="161">
        <v>6</v>
      </c>
      <c r="H1970" s="161">
        <v>7</v>
      </c>
      <c r="I1970" s="161">
        <v>6</v>
      </c>
      <c r="J1970" s="161">
        <v>10</v>
      </c>
      <c r="M1970" s="165">
        <f t="shared" si="88"/>
        <v>3</v>
      </c>
      <c r="N1970" s="164">
        <f t="shared" si="89"/>
        <v>4</v>
      </c>
      <c r="O1970" s="164">
        <f t="shared" si="90"/>
        <v>7</v>
      </c>
    </row>
    <row r="1971" spans="3:15">
      <c r="C1971" s="161">
        <v>3</v>
      </c>
      <c r="D1971" s="161">
        <v>6</v>
      </c>
      <c r="F1971" s="161">
        <v>10</v>
      </c>
      <c r="G1971" s="161">
        <v>6</v>
      </c>
      <c r="H1971" s="161">
        <v>7</v>
      </c>
      <c r="I1971" s="161">
        <v>8</v>
      </c>
      <c r="J1971" s="161">
        <v>7</v>
      </c>
      <c r="M1971" s="165">
        <f t="shared" si="88"/>
        <v>3</v>
      </c>
      <c r="N1971" s="164">
        <f t="shared" si="89"/>
        <v>4</v>
      </c>
      <c r="O1971" s="164">
        <f t="shared" si="90"/>
        <v>7</v>
      </c>
    </row>
    <row r="1972" spans="3:15">
      <c r="C1972" s="161">
        <v>3</v>
      </c>
      <c r="D1972" s="161">
        <v>6</v>
      </c>
      <c r="F1972" s="161">
        <v>10</v>
      </c>
      <c r="G1972" s="161">
        <v>6</v>
      </c>
      <c r="H1972" s="161">
        <v>7</v>
      </c>
      <c r="I1972" s="161">
        <v>8</v>
      </c>
      <c r="J1972" s="161">
        <v>10</v>
      </c>
      <c r="M1972" s="165">
        <f t="shared" si="88"/>
        <v>3</v>
      </c>
      <c r="N1972" s="164">
        <f t="shared" si="89"/>
        <v>4</v>
      </c>
      <c r="O1972" s="164">
        <f t="shared" si="90"/>
        <v>7</v>
      </c>
    </row>
    <row r="1973" spans="3:15">
      <c r="C1973" s="161">
        <v>3</v>
      </c>
      <c r="D1973" s="161">
        <v>6</v>
      </c>
      <c r="F1973" s="161">
        <v>10</v>
      </c>
      <c r="G1973" s="161">
        <v>6</v>
      </c>
      <c r="H1973" s="161">
        <v>7</v>
      </c>
      <c r="I1973" s="161">
        <v>10</v>
      </c>
      <c r="J1973" s="161">
        <v>7</v>
      </c>
      <c r="M1973" s="165">
        <f t="shared" si="88"/>
        <v>3</v>
      </c>
      <c r="N1973" s="164">
        <f t="shared" si="89"/>
        <v>4</v>
      </c>
      <c r="O1973" s="164">
        <f t="shared" si="90"/>
        <v>7</v>
      </c>
    </row>
    <row r="1974" spans="3:15">
      <c r="C1974" s="161">
        <v>3</v>
      </c>
      <c r="D1974" s="161">
        <v>6</v>
      </c>
      <c r="F1974" s="161">
        <v>10</v>
      </c>
      <c r="G1974" s="161">
        <v>6</v>
      </c>
      <c r="H1974" s="161">
        <v>7</v>
      </c>
      <c r="I1974" s="161">
        <v>10</v>
      </c>
      <c r="J1974" s="161">
        <v>10</v>
      </c>
      <c r="M1974" s="165">
        <f t="shared" si="88"/>
        <v>3</v>
      </c>
      <c r="N1974" s="164">
        <f t="shared" si="89"/>
        <v>4</v>
      </c>
      <c r="O1974" s="164">
        <f t="shared" si="90"/>
        <v>7</v>
      </c>
    </row>
    <row r="1975" spans="3:15">
      <c r="C1975" s="161">
        <v>3</v>
      </c>
      <c r="D1975" s="161">
        <v>6</v>
      </c>
      <c r="F1975" s="161">
        <v>10</v>
      </c>
      <c r="G1975" s="161">
        <v>6</v>
      </c>
      <c r="H1975" s="161">
        <v>10</v>
      </c>
      <c r="I1975" s="161">
        <v>4</v>
      </c>
      <c r="J1975" s="161">
        <v>7</v>
      </c>
      <c r="M1975" s="165">
        <f t="shared" si="88"/>
        <v>3</v>
      </c>
      <c r="N1975" s="164">
        <f t="shared" si="89"/>
        <v>4</v>
      </c>
      <c r="O1975" s="164">
        <f t="shared" si="90"/>
        <v>7</v>
      </c>
    </row>
    <row r="1976" spans="3:15">
      <c r="C1976" s="161">
        <v>3</v>
      </c>
      <c r="D1976" s="161">
        <v>6</v>
      </c>
      <c r="F1976" s="161">
        <v>10</v>
      </c>
      <c r="G1976" s="161">
        <v>6</v>
      </c>
      <c r="H1976" s="161">
        <v>10</v>
      </c>
      <c r="I1976" s="161">
        <v>4</v>
      </c>
      <c r="J1976" s="161">
        <v>10</v>
      </c>
      <c r="M1976" s="165">
        <f t="shared" si="88"/>
        <v>3</v>
      </c>
      <c r="N1976" s="164">
        <f t="shared" si="89"/>
        <v>4</v>
      </c>
      <c r="O1976" s="164">
        <f t="shared" si="90"/>
        <v>7</v>
      </c>
    </row>
    <row r="1977" spans="3:15">
      <c r="C1977" s="161">
        <v>3</v>
      </c>
      <c r="D1977" s="161">
        <v>6</v>
      </c>
      <c r="F1977" s="161">
        <v>10</v>
      </c>
      <c r="G1977" s="161">
        <v>6</v>
      </c>
      <c r="H1977" s="161">
        <v>10</v>
      </c>
      <c r="I1977" s="161">
        <v>6</v>
      </c>
      <c r="J1977" s="161">
        <v>7</v>
      </c>
      <c r="M1977" s="165">
        <f t="shared" si="88"/>
        <v>3</v>
      </c>
      <c r="N1977" s="164">
        <f t="shared" si="89"/>
        <v>4</v>
      </c>
      <c r="O1977" s="164">
        <f t="shared" si="90"/>
        <v>7</v>
      </c>
    </row>
    <row r="1978" spans="3:15">
      <c r="C1978" s="161">
        <v>3</v>
      </c>
      <c r="D1978" s="161">
        <v>6</v>
      </c>
      <c r="F1978" s="161">
        <v>10</v>
      </c>
      <c r="G1978" s="161">
        <v>6</v>
      </c>
      <c r="H1978" s="161">
        <v>10</v>
      </c>
      <c r="I1978" s="161">
        <v>6</v>
      </c>
      <c r="J1978" s="161">
        <v>10</v>
      </c>
      <c r="M1978" s="165">
        <f t="shared" si="88"/>
        <v>3</v>
      </c>
      <c r="N1978" s="164">
        <f t="shared" si="89"/>
        <v>4</v>
      </c>
      <c r="O1978" s="164">
        <f t="shared" si="90"/>
        <v>7</v>
      </c>
    </row>
    <row r="1979" spans="3:15">
      <c r="C1979" s="161">
        <v>3</v>
      </c>
      <c r="D1979" s="161">
        <v>6</v>
      </c>
      <c r="F1979" s="161">
        <v>10</v>
      </c>
      <c r="G1979" s="161">
        <v>6</v>
      </c>
      <c r="H1979" s="161">
        <v>10</v>
      </c>
      <c r="I1979" s="161">
        <v>8</v>
      </c>
      <c r="J1979" s="161">
        <v>7</v>
      </c>
      <c r="M1979" s="165">
        <f t="shared" si="88"/>
        <v>3</v>
      </c>
      <c r="N1979" s="164">
        <f t="shared" si="89"/>
        <v>4</v>
      </c>
      <c r="O1979" s="164">
        <f t="shared" si="90"/>
        <v>7</v>
      </c>
    </row>
    <row r="1980" spans="3:15">
      <c r="C1980" s="161">
        <v>3</v>
      </c>
      <c r="D1980" s="161">
        <v>6</v>
      </c>
      <c r="F1980" s="161">
        <v>10</v>
      </c>
      <c r="G1980" s="161">
        <v>6</v>
      </c>
      <c r="H1980" s="161">
        <v>10</v>
      </c>
      <c r="I1980" s="161">
        <v>8</v>
      </c>
      <c r="J1980" s="161">
        <v>10</v>
      </c>
      <c r="M1980" s="165">
        <f t="shared" si="88"/>
        <v>3</v>
      </c>
      <c r="N1980" s="164">
        <f t="shared" si="89"/>
        <v>4</v>
      </c>
      <c r="O1980" s="164">
        <f t="shared" si="90"/>
        <v>8</v>
      </c>
    </row>
    <row r="1981" spans="3:15">
      <c r="C1981" s="161">
        <v>3</v>
      </c>
      <c r="D1981" s="161">
        <v>6</v>
      </c>
      <c r="F1981" s="161">
        <v>10</v>
      </c>
      <c r="G1981" s="161">
        <v>6</v>
      </c>
      <c r="H1981" s="161">
        <v>10</v>
      </c>
      <c r="I1981" s="161">
        <v>10</v>
      </c>
      <c r="J1981" s="161">
        <v>7</v>
      </c>
      <c r="M1981" s="165">
        <f t="shared" si="88"/>
        <v>3</v>
      </c>
      <c r="N1981" s="164">
        <f t="shared" si="89"/>
        <v>4</v>
      </c>
      <c r="O1981" s="164">
        <f t="shared" si="90"/>
        <v>7</v>
      </c>
    </row>
    <row r="1982" spans="3:15">
      <c r="C1982" s="161">
        <v>3</v>
      </c>
      <c r="D1982" s="161">
        <v>4</v>
      </c>
      <c r="F1982" s="161">
        <v>10</v>
      </c>
      <c r="G1982" s="161">
        <v>4</v>
      </c>
      <c r="H1982" s="161">
        <v>10</v>
      </c>
      <c r="I1982" s="161">
        <v>10</v>
      </c>
      <c r="J1982" s="161">
        <v>10</v>
      </c>
      <c r="M1982" s="165">
        <f t="shared" si="88"/>
        <v>3</v>
      </c>
      <c r="N1982" s="164">
        <f t="shared" si="89"/>
        <v>4</v>
      </c>
      <c r="O1982" s="164">
        <f t="shared" si="90"/>
        <v>7</v>
      </c>
    </row>
    <row r="1983" spans="3:15">
      <c r="C1983" s="161">
        <v>3</v>
      </c>
      <c r="D1983" s="161">
        <v>4</v>
      </c>
      <c r="F1983" s="161">
        <v>10</v>
      </c>
      <c r="G1983" s="161">
        <v>4</v>
      </c>
      <c r="H1983" s="161">
        <v>7</v>
      </c>
      <c r="I1983" s="161">
        <v>4</v>
      </c>
      <c r="J1983" s="161">
        <v>7</v>
      </c>
      <c r="M1983" s="165">
        <f t="shared" si="88"/>
        <v>3</v>
      </c>
      <c r="N1983" s="164">
        <f t="shared" si="89"/>
        <v>4</v>
      </c>
      <c r="O1983" s="164">
        <f t="shared" si="90"/>
        <v>6</v>
      </c>
    </row>
    <row r="1984" spans="3:15">
      <c r="C1984" s="161">
        <v>3</v>
      </c>
      <c r="D1984" s="161">
        <v>4</v>
      </c>
      <c r="F1984" s="161">
        <v>10</v>
      </c>
      <c r="G1984" s="161">
        <v>4</v>
      </c>
      <c r="H1984" s="161">
        <v>7</v>
      </c>
      <c r="I1984" s="161">
        <v>4</v>
      </c>
      <c r="J1984" s="161">
        <v>10</v>
      </c>
      <c r="M1984" s="165">
        <f t="shared" si="88"/>
        <v>3</v>
      </c>
      <c r="N1984" s="164">
        <f t="shared" si="89"/>
        <v>4</v>
      </c>
      <c r="O1984" s="164">
        <f t="shared" si="90"/>
        <v>6</v>
      </c>
    </row>
    <row r="1985" spans="3:15">
      <c r="C1985" s="161">
        <v>3</v>
      </c>
      <c r="D1985" s="161">
        <v>4</v>
      </c>
      <c r="F1985" s="161">
        <v>10</v>
      </c>
      <c r="G1985" s="161">
        <v>4</v>
      </c>
      <c r="H1985" s="161">
        <v>7</v>
      </c>
      <c r="I1985" s="161">
        <v>6</v>
      </c>
      <c r="J1985" s="161">
        <v>7</v>
      </c>
      <c r="M1985" s="165">
        <f t="shared" si="88"/>
        <v>3</v>
      </c>
      <c r="N1985" s="164">
        <f t="shared" si="89"/>
        <v>4</v>
      </c>
      <c r="O1985" s="164">
        <f t="shared" si="90"/>
        <v>6</v>
      </c>
    </row>
    <row r="1986" spans="3:15">
      <c r="C1986" s="161">
        <v>3</v>
      </c>
      <c r="D1986" s="161">
        <v>4</v>
      </c>
      <c r="F1986" s="161">
        <v>10</v>
      </c>
      <c r="G1986" s="161">
        <v>4</v>
      </c>
      <c r="H1986" s="161">
        <v>7</v>
      </c>
      <c r="I1986" s="161">
        <v>6</v>
      </c>
      <c r="J1986" s="161">
        <v>10</v>
      </c>
      <c r="M1986" s="165">
        <f t="shared" si="88"/>
        <v>3</v>
      </c>
      <c r="N1986" s="164">
        <f t="shared" si="89"/>
        <v>4</v>
      </c>
      <c r="O1986" s="164">
        <f t="shared" si="90"/>
        <v>6</v>
      </c>
    </row>
    <row r="1987" spans="3:15">
      <c r="C1987" s="161">
        <v>3</v>
      </c>
      <c r="D1987" s="161">
        <v>4</v>
      </c>
      <c r="F1987" s="161">
        <v>10</v>
      </c>
      <c r="G1987" s="161">
        <v>4</v>
      </c>
      <c r="H1987" s="161">
        <v>7</v>
      </c>
      <c r="I1987" s="161">
        <v>8</v>
      </c>
      <c r="J1987" s="161">
        <v>7</v>
      </c>
      <c r="M1987" s="165">
        <f t="shared" si="88"/>
        <v>3</v>
      </c>
      <c r="N1987" s="164">
        <f t="shared" si="89"/>
        <v>4</v>
      </c>
      <c r="O1987" s="164">
        <f t="shared" si="90"/>
        <v>6</v>
      </c>
    </row>
    <row r="1988" spans="3:15">
      <c r="C1988" s="161">
        <v>3</v>
      </c>
      <c r="D1988" s="161">
        <v>4</v>
      </c>
      <c r="F1988" s="161">
        <v>10</v>
      </c>
      <c r="G1988" s="161">
        <v>4</v>
      </c>
      <c r="H1988" s="161">
        <v>7</v>
      </c>
      <c r="I1988" s="161">
        <v>8</v>
      </c>
      <c r="J1988" s="161">
        <v>10</v>
      </c>
      <c r="M1988" s="165">
        <f t="shared" si="88"/>
        <v>3</v>
      </c>
      <c r="N1988" s="164">
        <f t="shared" si="89"/>
        <v>4</v>
      </c>
      <c r="O1988" s="164">
        <f t="shared" si="90"/>
        <v>7</v>
      </c>
    </row>
    <row r="1989" spans="3:15">
      <c r="C1989" s="161">
        <v>3</v>
      </c>
      <c r="D1989" s="161">
        <v>4</v>
      </c>
      <c r="F1989" s="161">
        <v>10</v>
      </c>
      <c r="G1989" s="161">
        <v>4</v>
      </c>
      <c r="H1989" s="161">
        <v>7</v>
      </c>
      <c r="I1989" s="161">
        <v>10</v>
      </c>
      <c r="J1989" s="161">
        <v>7</v>
      </c>
      <c r="M1989" s="165">
        <f t="shared" si="88"/>
        <v>3</v>
      </c>
      <c r="N1989" s="164">
        <f t="shared" si="89"/>
        <v>4</v>
      </c>
      <c r="O1989" s="164">
        <f t="shared" si="90"/>
        <v>6</v>
      </c>
    </row>
    <row r="1990" spans="3:15">
      <c r="C1990" s="161">
        <v>3</v>
      </c>
      <c r="D1990" s="161">
        <v>4</v>
      </c>
      <c r="F1990" s="161">
        <v>10</v>
      </c>
      <c r="G1990" s="161">
        <v>4</v>
      </c>
      <c r="H1990" s="161">
        <v>7</v>
      </c>
      <c r="I1990" s="161">
        <v>10</v>
      </c>
      <c r="J1990" s="161">
        <v>10</v>
      </c>
      <c r="M1990" s="165">
        <f t="shared" si="88"/>
        <v>3</v>
      </c>
      <c r="N1990" s="164">
        <f t="shared" si="89"/>
        <v>4</v>
      </c>
      <c r="O1990" s="164">
        <f t="shared" si="90"/>
        <v>7</v>
      </c>
    </row>
    <row r="1991" spans="3:15">
      <c r="C1991" s="161">
        <v>3</v>
      </c>
      <c r="D1991" s="161">
        <v>4</v>
      </c>
      <c r="F1991" s="161">
        <v>10</v>
      </c>
      <c r="G1991" s="161">
        <v>4</v>
      </c>
      <c r="H1991" s="161">
        <v>10</v>
      </c>
      <c r="I1991" s="161">
        <v>4</v>
      </c>
      <c r="J1991" s="161">
        <v>7</v>
      </c>
      <c r="M1991" s="165">
        <f t="shared" si="88"/>
        <v>3</v>
      </c>
      <c r="N1991" s="164">
        <f t="shared" si="89"/>
        <v>4</v>
      </c>
      <c r="O1991" s="164">
        <f t="shared" si="90"/>
        <v>6</v>
      </c>
    </row>
    <row r="1992" spans="3:15">
      <c r="C1992" s="161">
        <v>3</v>
      </c>
      <c r="D1992" s="161">
        <v>4</v>
      </c>
      <c r="F1992" s="161">
        <v>10</v>
      </c>
      <c r="G1992" s="161">
        <v>4</v>
      </c>
      <c r="H1992" s="161">
        <v>10</v>
      </c>
      <c r="I1992" s="161">
        <v>4</v>
      </c>
      <c r="J1992" s="161">
        <v>10</v>
      </c>
      <c r="M1992" s="165">
        <f t="shared" si="88"/>
        <v>3</v>
      </c>
      <c r="N1992" s="164">
        <f t="shared" si="89"/>
        <v>4</v>
      </c>
      <c r="O1992" s="164">
        <f t="shared" si="90"/>
        <v>6</v>
      </c>
    </row>
    <row r="1993" spans="3:15">
      <c r="C1993" s="161">
        <v>3</v>
      </c>
      <c r="D1993" s="161">
        <v>4</v>
      </c>
      <c r="F1993" s="161">
        <v>10</v>
      </c>
      <c r="G1993" s="161">
        <v>4</v>
      </c>
      <c r="H1993" s="161">
        <v>10</v>
      </c>
      <c r="I1993" s="161">
        <v>6</v>
      </c>
      <c r="J1993" s="161">
        <v>7</v>
      </c>
      <c r="M1993" s="165">
        <f t="shared" si="88"/>
        <v>3</v>
      </c>
      <c r="N1993" s="164">
        <f t="shared" si="89"/>
        <v>4</v>
      </c>
      <c r="O1993" s="164">
        <f t="shared" si="90"/>
        <v>6</v>
      </c>
    </row>
    <row r="1994" spans="3:15">
      <c r="C1994" s="161">
        <v>3</v>
      </c>
      <c r="D1994" s="161">
        <v>4</v>
      </c>
      <c r="F1994" s="161">
        <v>10</v>
      </c>
      <c r="G1994" s="161">
        <v>4</v>
      </c>
      <c r="H1994" s="161">
        <v>10</v>
      </c>
      <c r="I1994" s="161">
        <v>6</v>
      </c>
      <c r="J1994" s="161">
        <v>10</v>
      </c>
      <c r="M1994" s="165">
        <f t="shared" si="88"/>
        <v>3</v>
      </c>
      <c r="N1994" s="164">
        <f t="shared" si="89"/>
        <v>4</v>
      </c>
      <c r="O1994" s="164">
        <f t="shared" si="90"/>
        <v>7</v>
      </c>
    </row>
    <row r="1995" spans="3:15">
      <c r="C1995" s="161">
        <v>3</v>
      </c>
      <c r="D1995" s="161">
        <v>4</v>
      </c>
      <c r="F1995" s="161">
        <v>10</v>
      </c>
      <c r="G1995" s="161">
        <v>4</v>
      </c>
      <c r="H1995" s="161">
        <v>10</v>
      </c>
      <c r="I1995" s="161">
        <v>8</v>
      </c>
      <c r="J1995" s="161">
        <v>7</v>
      </c>
      <c r="M1995" s="165">
        <f t="shared" si="88"/>
        <v>3</v>
      </c>
      <c r="N1995" s="164">
        <f t="shared" si="89"/>
        <v>4</v>
      </c>
      <c r="O1995" s="164">
        <f t="shared" si="90"/>
        <v>7</v>
      </c>
    </row>
    <row r="1996" spans="3:15">
      <c r="C1996" s="161">
        <v>3</v>
      </c>
      <c r="D1996" s="161">
        <v>4</v>
      </c>
      <c r="F1996" s="161">
        <v>10</v>
      </c>
      <c r="G1996" s="161">
        <v>4</v>
      </c>
      <c r="H1996" s="161">
        <v>10</v>
      </c>
      <c r="I1996" s="161">
        <v>8</v>
      </c>
      <c r="J1996" s="161">
        <v>10</v>
      </c>
      <c r="M1996" s="165">
        <f t="shared" si="88"/>
        <v>3</v>
      </c>
      <c r="N1996" s="164">
        <f t="shared" si="89"/>
        <v>4</v>
      </c>
      <c r="O1996" s="164">
        <f t="shared" si="90"/>
        <v>7</v>
      </c>
    </row>
    <row r="1997" spans="3:15">
      <c r="C1997" s="161">
        <v>3</v>
      </c>
      <c r="D1997" s="161">
        <v>4</v>
      </c>
      <c r="F1997" s="161">
        <v>10</v>
      </c>
      <c r="G1997" s="161">
        <v>4</v>
      </c>
      <c r="H1997" s="161">
        <v>10</v>
      </c>
      <c r="I1997" s="161">
        <v>10</v>
      </c>
      <c r="J1997" s="161">
        <v>7</v>
      </c>
      <c r="M1997" s="165">
        <f t="shared" si="88"/>
        <v>3</v>
      </c>
      <c r="N1997" s="164">
        <f t="shared" si="89"/>
        <v>4</v>
      </c>
      <c r="O1997" s="164">
        <f t="shared" si="90"/>
        <v>7</v>
      </c>
    </row>
    <row r="1998" spans="3:15">
      <c r="C1998" s="161">
        <v>3</v>
      </c>
      <c r="D1998" s="161">
        <v>4</v>
      </c>
      <c r="F1998" s="161">
        <v>10</v>
      </c>
      <c r="G1998" s="161">
        <v>4</v>
      </c>
      <c r="H1998" s="161">
        <v>10</v>
      </c>
      <c r="I1998" s="161">
        <v>10</v>
      </c>
      <c r="J1998" s="161">
        <v>10</v>
      </c>
      <c r="M1998" s="165">
        <f t="shared" si="88"/>
        <v>3</v>
      </c>
      <c r="N1998" s="164">
        <f t="shared" si="89"/>
        <v>4</v>
      </c>
      <c r="O1998" s="164">
        <f t="shared" si="90"/>
        <v>7</v>
      </c>
    </row>
    <row r="1999" spans="3:15">
      <c r="C1999" s="161">
        <v>3</v>
      </c>
      <c r="D1999" s="161">
        <v>4</v>
      </c>
      <c r="F1999" s="161">
        <v>10</v>
      </c>
      <c r="G1999" s="161">
        <v>4</v>
      </c>
      <c r="H1999" s="161">
        <v>7</v>
      </c>
      <c r="I1999" s="161">
        <v>4</v>
      </c>
      <c r="J1999" s="161">
        <v>7</v>
      </c>
      <c r="M1999" s="165">
        <f t="shared" si="88"/>
        <v>3</v>
      </c>
      <c r="N1999" s="164">
        <f t="shared" si="89"/>
        <v>4</v>
      </c>
      <c r="O1999" s="164">
        <f t="shared" si="90"/>
        <v>6</v>
      </c>
    </row>
    <row r="2000" spans="3:15">
      <c r="C2000" s="161">
        <v>3</v>
      </c>
      <c r="D2000" s="161">
        <v>4</v>
      </c>
      <c r="F2000" s="161">
        <v>10</v>
      </c>
      <c r="G2000" s="161">
        <v>4</v>
      </c>
      <c r="H2000" s="161">
        <v>7</v>
      </c>
      <c r="I2000" s="161">
        <v>4</v>
      </c>
      <c r="J2000" s="161">
        <v>10</v>
      </c>
      <c r="M2000" s="165">
        <f t="shared" si="88"/>
        <v>3</v>
      </c>
      <c r="N2000" s="164">
        <f t="shared" si="89"/>
        <v>4</v>
      </c>
      <c r="O2000" s="164">
        <f t="shared" si="90"/>
        <v>6</v>
      </c>
    </row>
    <row r="2001" spans="3:15">
      <c r="C2001" s="161">
        <v>3</v>
      </c>
      <c r="D2001" s="161">
        <v>4</v>
      </c>
      <c r="F2001" s="161">
        <v>10</v>
      </c>
      <c r="G2001" s="161">
        <v>4</v>
      </c>
      <c r="H2001" s="161">
        <v>7</v>
      </c>
      <c r="I2001" s="161">
        <v>6</v>
      </c>
      <c r="J2001" s="161">
        <v>7</v>
      </c>
      <c r="M2001" s="165">
        <f t="shared" si="88"/>
        <v>3</v>
      </c>
      <c r="N2001" s="164">
        <f t="shared" si="89"/>
        <v>4</v>
      </c>
      <c r="O2001" s="164">
        <f t="shared" si="90"/>
        <v>6</v>
      </c>
    </row>
    <row r="2002" spans="3:15">
      <c r="C2002" s="161">
        <v>3</v>
      </c>
      <c r="D2002" s="161">
        <v>4</v>
      </c>
      <c r="F2002" s="161">
        <v>10</v>
      </c>
      <c r="G2002" s="161">
        <v>4</v>
      </c>
      <c r="H2002" s="161">
        <v>7</v>
      </c>
      <c r="I2002" s="161">
        <v>6</v>
      </c>
      <c r="J2002" s="161">
        <v>10</v>
      </c>
      <c r="M2002" s="165">
        <f t="shared" si="88"/>
        <v>3</v>
      </c>
      <c r="N2002" s="164">
        <f t="shared" si="89"/>
        <v>4</v>
      </c>
      <c r="O2002" s="164">
        <f t="shared" si="90"/>
        <v>6</v>
      </c>
    </row>
    <row r="2003" spans="3:15">
      <c r="C2003" s="161">
        <v>3</v>
      </c>
      <c r="D2003" s="161">
        <v>4</v>
      </c>
      <c r="F2003" s="161">
        <v>10</v>
      </c>
      <c r="G2003" s="161">
        <v>4</v>
      </c>
      <c r="H2003" s="161">
        <v>7</v>
      </c>
      <c r="I2003" s="161">
        <v>8</v>
      </c>
      <c r="J2003" s="161">
        <v>7</v>
      </c>
      <c r="M2003" s="165">
        <f t="shared" si="88"/>
        <v>3</v>
      </c>
      <c r="N2003" s="164">
        <f t="shared" si="89"/>
        <v>4</v>
      </c>
      <c r="O2003" s="164">
        <f t="shared" si="90"/>
        <v>6</v>
      </c>
    </row>
    <row r="2004" spans="3:15">
      <c r="C2004" s="161">
        <v>3</v>
      </c>
      <c r="D2004" s="161">
        <v>4</v>
      </c>
      <c r="F2004" s="161">
        <v>10</v>
      </c>
      <c r="G2004" s="161">
        <v>4</v>
      </c>
      <c r="H2004" s="161">
        <v>7</v>
      </c>
      <c r="I2004" s="161">
        <v>8</v>
      </c>
      <c r="J2004" s="161">
        <v>10</v>
      </c>
      <c r="M2004" s="165">
        <f t="shared" si="88"/>
        <v>3</v>
      </c>
      <c r="N2004" s="164">
        <f t="shared" si="89"/>
        <v>4</v>
      </c>
      <c r="O2004" s="164">
        <f t="shared" si="90"/>
        <v>7</v>
      </c>
    </row>
    <row r="2005" spans="3:15">
      <c r="C2005" s="161">
        <v>3</v>
      </c>
      <c r="D2005" s="161">
        <v>4</v>
      </c>
      <c r="F2005" s="161">
        <v>10</v>
      </c>
      <c r="G2005" s="161">
        <v>4</v>
      </c>
      <c r="H2005" s="161">
        <v>7</v>
      </c>
      <c r="I2005" s="161">
        <v>10</v>
      </c>
      <c r="J2005" s="161">
        <v>7</v>
      </c>
      <c r="M2005" s="165">
        <f t="shared" si="88"/>
        <v>3</v>
      </c>
      <c r="N2005" s="164">
        <f t="shared" si="89"/>
        <v>4</v>
      </c>
      <c r="O2005" s="164">
        <f t="shared" si="90"/>
        <v>6</v>
      </c>
    </row>
    <row r="2006" spans="3:15">
      <c r="C2006" s="161">
        <v>3</v>
      </c>
      <c r="D2006" s="161">
        <v>4</v>
      </c>
      <c r="F2006" s="161">
        <v>10</v>
      </c>
      <c r="G2006" s="161">
        <v>4</v>
      </c>
      <c r="H2006" s="161">
        <v>7</v>
      </c>
      <c r="I2006" s="161">
        <v>10</v>
      </c>
      <c r="J2006" s="161">
        <v>10</v>
      </c>
      <c r="M2006" s="165">
        <f t="shared" si="88"/>
        <v>3</v>
      </c>
      <c r="N2006" s="164">
        <f t="shared" si="89"/>
        <v>4</v>
      </c>
      <c r="O2006" s="164">
        <f t="shared" si="90"/>
        <v>7</v>
      </c>
    </row>
    <row r="2007" spans="3:15">
      <c r="C2007" s="161">
        <v>3</v>
      </c>
      <c r="D2007" s="161">
        <v>4</v>
      </c>
      <c r="F2007" s="161">
        <v>10</v>
      </c>
      <c r="G2007" s="161">
        <v>4</v>
      </c>
      <c r="H2007" s="161">
        <v>10</v>
      </c>
      <c r="I2007" s="161">
        <v>4</v>
      </c>
      <c r="J2007" s="161">
        <v>7</v>
      </c>
      <c r="M2007" s="165">
        <f t="shared" si="88"/>
        <v>3</v>
      </c>
      <c r="N2007" s="164">
        <f t="shared" si="89"/>
        <v>4</v>
      </c>
      <c r="O2007" s="164">
        <f t="shared" si="90"/>
        <v>6</v>
      </c>
    </row>
    <row r="2008" spans="3:15">
      <c r="C2008" s="161">
        <v>3</v>
      </c>
      <c r="D2008" s="161">
        <v>4</v>
      </c>
      <c r="F2008" s="161">
        <v>10</v>
      </c>
      <c r="G2008" s="161">
        <v>4</v>
      </c>
      <c r="H2008" s="161">
        <v>10</v>
      </c>
      <c r="I2008" s="161">
        <v>4</v>
      </c>
      <c r="J2008" s="161">
        <v>10</v>
      </c>
      <c r="M2008" s="165">
        <f t="shared" si="88"/>
        <v>3</v>
      </c>
      <c r="N2008" s="164">
        <f t="shared" si="89"/>
        <v>4</v>
      </c>
      <c r="O2008" s="164">
        <f t="shared" si="90"/>
        <v>6</v>
      </c>
    </row>
    <row r="2009" spans="3:15">
      <c r="C2009" s="161">
        <v>3</v>
      </c>
      <c r="D2009" s="161">
        <v>4</v>
      </c>
      <c r="F2009" s="161">
        <v>10</v>
      </c>
      <c r="G2009" s="161">
        <v>4</v>
      </c>
      <c r="H2009" s="161">
        <v>10</v>
      </c>
      <c r="I2009" s="161">
        <v>6</v>
      </c>
      <c r="J2009" s="161">
        <v>7</v>
      </c>
      <c r="M2009" s="165">
        <f t="shared" si="88"/>
        <v>3</v>
      </c>
      <c r="N2009" s="164">
        <f t="shared" si="89"/>
        <v>4</v>
      </c>
      <c r="O2009" s="164">
        <f t="shared" si="90"/>
        <v>6</v>
      </c>
    </row>
    <row r="2010" spans="3:15">
      <c r="C2010" s="161">
        <v>3</v>
      </c>
      <c r="D2010" s="161">
        <v>4</v>
      </c>
      <c r="F2010" s="161">
        <v>10</v>
      </c>
      <c r="G2010" s="161">
        <v>4</v>
      </c>
      <c r="H2010" s="161">
        <v>10</v>
      </c>
      <c r="I2010" s="161">
        <v>6</v>
      </c>
      <c r="J2010" s="161">
        <v>10</v>
      </c>
      <c r="M2010" s="165">
        <f t="shared" si="88"/>
        <v>3</v>
      </c>
      <c r="N2010" s="164">
        <f t="shared" si="89"/>
        <v>4</v>
      </c>
      <c r="O2010" s="164">
        <f t="shared" si="90"/>
        <v>7</v>
      </c>
    </row>
    <row r="2011" spans="3:15">
      <c r="C2011" s="161">
        <v>3</v>
      </c>
      <c r="D2011" s="161">
        <v>4</v>
      </c>
      <c r="F2011" s="161">
        <v>10</v>
      </c>
      <c r="G2011" s="161">
        <v>4</v>
      </c>
      <c r="H2011" s="161">
        <v>10</v>
      </c>
      <c r="I2011" s="161">
        <v>8</v>
      </c>
      <c r="J2011" s="161">
        <v>7</v>
      </c>
      <c r="M2011" s="165">
        <f t="shared" si="88"/>
        <v>3</v>
      </c>
      <c r="N2011" s="164">
        <f t="shared" si="89"/>
        <v>4</v>
      </c>
      <c r="O2011" s="164">
        <f t="shared" si="90"/>
        <v>7</v>
      </c>
    </row>
    <row r="2012" spans="3:15">
      <c r="C2012" s="161">
        <v>3</v>
      </c>
      <c r="D2012" s="161">
        <v>4</v>
      </c>
      <c r="F2012" s="161">
        <v>10</v>
      </c>
      <c r="G2012" s="161">
        <v>4</v>
      </c>
      <c r="H2012" s="161">
        <v>10</v>
      </c>
      <c r="I2012" s="161">
        <v>8</v>
      </c>
      <c r="J2012" s="161">
        <v>10</v>
      </c>
      <c r="M2012" s="165">
        <f t="shared" si="88"/>
        <v>3</v>
      </c>
      <c r="N2012" s="164">
        <f t="shared" si="89"/>
        <v>4</v>
      </c>
      <c r="O2012" s="164">
        <f t="shared" si="90"/>
        <v>7</v>
      </c>
    </row>
    <row r="2013" spans="3:15">
      <c r="C2013" s="161">
        <v>3</v>
      </c>
      <c r="D2013" s="161">
        <v>4</v>
      </c>
      <c r="F2013" s="161">
        <v>10</v>
      </c>
      <c r="G2013" s="161">
        <v>4</v>
      </c>
      <c r="H2013" s="161">
        <v>10</v>
      </c>
      <c r="I2013" s="161">
        <v>10</v>
      </c>
      <c r="J2013" s="161">
        <v>7</v>
      </c>
      <c r="M2013" s="165">
        <f t="shared" si="88"/>
        <v>3</v>
      </c>
      <c r="N2013" s="164">
        <f t="shared" si="89"/>
        <v>4</v>
      </c>
      <c r="O2013" s="164">
        <f t="shared" si="90"/>
        <v>7</v>
      </c>
    </row>
    <row r="2014" spans="3:15">
      <c r="C2014" s="161">
        <v>3</v>
      </c>
      <c r="D2014" s="161">
        <v>6</v>
      </c>
      <c r="F2014" s="161">
        <v>10</v>
      </c>
      <c r="G2014" s="161">
        <v>6</v>
      </c>
      <c r="H2014" s="161">
        <v>10</v>
      </c>
      <c r="I2014" s="161">
        <v>10</v>
      </c>
      <c r="J2014" s="161">
        <v>10</v>
      </c>
      <c r="M2014" s="165">
        <f t="shared" si="88"/>
        <v>3</v>
      </c>
      <c r="N2014" s="164">
        <f t="shared" si="89"/>
        <v>4</v>
      </c>
      <c r="O2014" s="164">
        <f t="shared" si="90"/>
        <v>8</v>
      </c>
    </row>
    <row r="2015" spans="3:15">
      <c r="C2015" s="161">
        <v>3</v>
      </c>
      <c r="D2015" s="161">
        <v>6</v>
      </c>
      <c r="F2015" s="161">
        <v>5</v>
      </c>
      <c r="G2015" s="161">
        <v>6</v>
      </c>
      <c r="H2015" s="161">
        <v>5</v>
      </c>
      <c r="I2015" s="161">
        <v>4</v>
      </c>
      <c r="J2015" s="161">
        <v>7</v>
      </c>
      <c r="M2015" s="165">
        <f t="shared" ref="M2015:M2078" si="91">MIN(C2015:L2015)</f>
        <v>3</v>
      </c>
      <c r="N2015" s="164">
        <f t="shared" si="89"/>
        <v>4</v>
      </c>
      <c r="O2015" s="164">
        <f t="shared" si="90"/>
        <v>5</v>
      </c>
    </row>
    <row r="2016" spans="3:15">
      <c r="C2016" s="161">
        <v>3</v>
      </c>
      <c r="D2016" s="161">
        <v>6</v>
      </c>
      <c r="F2016" s="161">
        <v>5</v>
      </c>
      <c r="G2016" s="161">
        <v>6</v>
      </c>
      <c r="H2016" s="161">
        <v>5</v>
      </c>
      <c r="I2016" s="161">
        <v>4</v>
      </c>
      <c r="J2016" s="161">
        <v>10</v>
      </c>
      <c r="M2016" s="165">
        <f t="shared" si="91"/>
        <v>3</v>
      </c>
      <c r="N2016" s="164">
        <f t="shared" ref="N2016:N2079" si="92">IF(SMALL(C2016:J2016,2)&gt;M2016,M2016+1,M2016)</f>
        <v>4</v>
      </c>
      <c r="O2016" s="164">
        <f t="shared" ref="O2016:O2079" si="93">ROUND(AVERAGE(C2016:J2016),0)</f>
        <v>6</v>
      </c>
    </row>
    <row r="2017" spans="3:15">
      <c r="C2017" s="161">
        <v>3</v>
      </c>
      <c r="D2017" s="161">
        <v>6</v>
      </c>
      <c r="F2017" s="161">
        <v>5</v>
      </c>
      <c r="G2017" s="161">
        <v>6</v>
      </c>
      <c r="H2017" s="161">
        <v>5</v>
      </c>
      <c r="I2017" s="161">
        <v>6</v>
      </c>
      <c r="J2017" s="161">
        <v>7</v>
      </c>
      <c r="M2017" s="165">
        <f t="shared" si="91"/>
        <v>3</v>
      </c>
      <c r="N2017" s="164">
        <f t="shared" si="92"/>
        <v>4</v>
      </c>
      <c r="O2017" s="164">
        <f t="shared" si="93"/>
        <v>5</v>
      </c>
    </row>
    <row r="2018" spans="3:15">
      <c r="C2018" s="161">
        <v>3</v>
      </c>
      <c r="D2018" s="161">
        <v>6</v>
      </c>
      <c r="F2018" s="161">
        <v>5</v>
      </c>
      <c r="G2018" s="161">
        <v>6</v>
      </c>
      <c r="H2018" s="161">
        <v>5</v>
      </c>
      <c r="I2018" s="161">
        <v>6</v>
      </c>
      <c r="J2018" s="161">
        <v>10</v>
      </c>
      <c r="M2018" s="165">
        <f t="shared" si="91"/>
        <v>3</v>
      </c>
      <c r="N2018" s="164">
        <f t="shared" si="92"/>
        <v>4</v>
      </c>
      <c r="O2018" s="164">
        <f t="shared" si="93"/>
        <v>6</v>
      </c>
    </row>
    <row r="2019" spans="3:15">
      <c r="C2019" s="161">
        <v>3</v>
      </c>
      <c r="D2019" s="161">
        <v>6</v>
      </c>
      <c r="F2019" s="161">
        <v>5</v>
      </c>
      <c r="G2019" s="161">
        <v>6</v>
      </c>
      <c r="H2019" s="161">
        <v>5</v>
      </c>
      <c r="I2019" s="161">
        <v>8</v>
      </c>
      <c r="J2019" s="161">
        <v>7</v>
      </c>
      <c r="M2019" s="165">
        <f t="shared" si="91"/>
        <v>3</v>
      </c>
      <c r="N2019" s="164">
        <f t="shared" si="92"/>
        <v>4</v>
      </c>
      <c r="O2019" s="164">
        <f t="shared" si="93"/>
        <v>6</v>
      </c>
    </row>
    <row r="2020" spans="3:15">
      <c r="C2020" s="161">
        <v>3</v>
      </c>
      <c r="D2020" s="161">
        <v>6</v>
      </c>
      <c r="F2020" s="161">
        <v>5</v>
      </c>
      <c r="G2020" s="161">
        <v>6</v>
      </c>
      <c r="H2020" s="161">
        <v>5</v>
      </c>
      <c r="I2020" s="161">
        <v>8</v>
      </c>
      <c r="J2020" s="161">
        <v>10</v>
      </c>
      <c r="M2020" s="165">
        <f t="shared" si="91"/>
        <v>3</v>
      </c>
      <c r="N2020" s="164">
        <f t="shared" si="92"/>
        <v>4</v>
      </c>
      <c r="O2020" s="164">
        <f t="shared" si="93"/>
        <v>6</v>
      </c>
    </row>
    <row r="2021" spans="3:15">
      <c r="C2021" s="161">
        <v>3</v>
      </c>
      <c r="D2021" s="161">
        <v>6</v>
      </c>
      <c r="F2021" s="161">
        <v>5</v>
      </c>
      <c r="G2021" s="161">
        <v>6</v>
      </c>
      <c r="H2021" s="161">
        <v>5</v>
      </c>
      <c r="I2021" s="161">
        <v>10</v>
      </c>
      <c r="J2021" s="161">
        <v>7</v>
      </c>
      <c r="M2021" s="165">
        <f t="shared" si="91"/>
        <v>3</v>
      </c>
      <c r="N2021" s="164">
        <f t="shared" si="92"/>
        <v>4</v>
      </c>
      <c r="O2021" s="164">
        <f t="shared" si="93"/>
        <v>6</v>
      </c>
    </row>
    <row r="2022" spans="3:15">
      <c r="C2022" s="161">
        <v>3</v>
      </c>
      <c r="D2022" s="161">
        <v>6</v>
      </c>
      <c r="F2022" s="161">
        <v>5</v>
      </c>
      <c r="G2022" s="161">
        <v>6</v>
      </c>
      <c r="H2022" s="161">
        <v>5</v>
      </c>
      <c r="I2022" s="161">
        <v>10</v>
      </c>
      <c r="J2022" s="161">
        <v>10</v>
      </c>
      <c r="M2022" s="165">
        <f t="shared" si="91"/>
        <v>3</v>
      </c>
      <c r="N2022" s="164">
        <f t="shared" si="92"/>
        <v>4</v>
      </c>
      <c r="O2022" s="164">
        <f t="shared" si="93"/>
        <v>6</v>
      </c>
    </row>
    <row r="2023" spans="3:15">
      <c r="C2023" s="161">
        <v>3</v>
      </c>
      <c r="D2023" s="161">
        <v>6</v>
      </c>
      <c r="F2023" s="161">
        <v>7</v>
      </c>
      <c r="G2023" s="161">
        <v>6</v>
      </c>
      <c r="H2023" s="161">
        <v>10</v>
      </c>
      <c r="I2023" s="161">
        <v>4</v>
      </c>
      <c r="J2023" s="161">
        <v>7</v>
      </c>
      <c r="M2023" s="165">
        <f t="shared" si="91"/>
        <v>3</v>
      </c>
      <c r="N2023" s="164">
        <f t="shared" si="92"/>
        <v>4</v>
      </c>
      <c r="O2023" s="164">
        <f t="shared" si="93"/>
        <v>6</v>
      </c>
    </row>
    <row r="2024" spans="3:15">
      <c r="C2024" s="161">
        <v>3</v>
      </c>
      <c r="D2024" s="161">
        <v>6</v>
      </c>
      <c r="F2024" s="161">
        <v>7</v>
      </c>
      <c r="G2024" s="161">
        <v>6</v>
      </c>
      <c r="H2024" s="161">
        <v>10</v>
      </c>
      <c r="I2024" s="161">
        <v>4</v>
      </c>
      <c r="J2024" s="161">
        <v>10</v>
      </c>
      <c r="M2024" s="165">
        <f t="shared" si="91"/>
        <v>3</v>
      </c>
      <c r="N2024" s="164">
        <f t="shared" si="92"/>
        <v>4</v>
      </c>
      <c r="O2024" s="164">
        <f t="shared" si="93"/>
        <v>7</v>
      </c>
    </row>
    <row r="2025" spans="3:15">
      <c r="C2025" s="161">
        <v>3</v>
      </c>
      <c r="D2025" s="161">
        <v>6</v>
      </c>
      <c r="F2025" s="161">
        <v>7</v>
      </c>
      <c r="G2025" s="161">
        <v>6</v>
      </c>
      <c r="H2025" s="161">
        <v>10</v>
      </c>
      <c r="I2025" s="161">
        <v>6</v>
      </c>
      <c r="J2025" s="161">
        <v>7</v>
      </c>
      <c r="M2025" s="165">
        <f t="shared" si="91"/>
        <v>3</v>
      </c>
      <c r="N2025" s="164">
        <f t="shared" si="92"/>
        <v>4</v>
      </c>
      <c r="O2025" s="164">
        <f t="shared" si="93"/>
        <v>6</v>
      </c>
    </row>
    <row r="2026" spans="3:15">
      <c r="C2026" s="161">
        <v>3</v>
      </c>
      <c r="D2026" s="161">
        <v>6</v>
      </c>
      <c r="F2026" s="161">
        <v>7</v>
      </c>
      <c r="G2026" s="161">
        <v>6</v>
      </c>
      <c r="H2026" s="161">
        <v>10</v>
      </c>
      <c r="I2026" s="161">
        <v>6</v>
      </c>
      <c r="J2026" s="161">
        <v>10</v>
      </c>
      <c r="M2026" s="165">
        <f t="shared" si="91"/>
        <v>3</v>
      </c>
      <c r="N2026" s="164">
        <f t="shared" si="92"/>
        <v>4</v>
      </c>
      <c r="O2026" s="164">
        <f t="shared" si="93"/>
        <v>7</v>
      </c>
    </row>
    <row r="2027" spans="3:15">
      <c r="C2027" s="161">
        <v>3</v>
      </c>
      <c r="D2027" s="161">
        <v>6</v>
      </c>
      <c r="F2027" s="161">
        <v>7</v>
      </c>
      <c r="G2027" s="161">
        <v>6</v>
      </c>
      <c r="H2027" s="161">
        <v>10</v>
      </c>
      <c r="I2027" s="161">
        <v>8</v>
      </c>
      <c r="J2027" s="161">
        <v>7</v>
      </c>
      <c r="M2027" s="165">
        <f t="shared" si="91"/>
        <v>3</v>
      </c>
      <c r="N2027" s="164">
        <f t="shared" si="92"/>
        <v>4</v>
      </c>
      <c r="O2027" s="164">
        <f t="shared" si="93"/>
        <v>7</v>
      </c>
    </row>
    <row r="2028" spans="3:15">
      <c r="C2028" s="161">
        <v>3</v>
      </c>
      <c r="D2028" s="161">
        <v>6</v>
      </c>
      <c r="F2028" s="161">
        <v>7</v>
      </c>
      <c r="G2028" s="161">
        <v>6</v>
      </c>
      <c r="H2028" s="161">
        <v>10</v>
      </c>
      <c r="I2028" s="161">
        <v>8</v>
      </c>
      <c r="J2028" s="161">
        <v>10</v>
      </c>
      <c r="M2028" s="165">
        <f t="shared" si="91"/>
        <v>3</v>
      </c>
      <c r="N2028" s="164">
        <f t="shared" si="92"/>
        <v>4</v>
      </c>
      <c r="O2028" s="164">
        <f t="shared" si="93"/>
        <v>7</v>
      </c>
    </row>
    <row r="2029" spans="3:15">
      <c r="C2029" s="161">
        <v>3</v>
      </c>
      <c r="D2029" s="161">
        <v>6</v>
      </c>
      <c r="F2029" s="161">
        <v>7</v>
      </c>
      <c r="G2029" s="161">
        <v>6</v>
      </c>
      <c r="H2029" s="161">
        <v>10</v>
      </c>
      <c r="I2029" s="161">
        <v>10</v>
      </c>
      <c r="J2029" s="161">
        <v>7</v>
      </c>
      <c r="M2029" s="165">
        <f t="shared" si="91"/>
        <v>3</v>
      </c>
      <c r="N2029" s="164">
        <f t="shared" si="92"/>
        <v>4</v>
      </c>
      <c r="O2029" s="164">
        <f t="shared" si="93"/>
        <v>7</v>
      </c>
    </row>
    <row r="2030" spans="3:15">
      <c r="C2030" s="161">
        <v>3</v>
      </c>
      <c r="D2030" s="161">
        <v>6</v>
      </c>
      <c r="F2030" s="161">
        <v>7</v>
      </c>
      <c r="G2030" s="161">
        <v>6</v>
      </c>
      <c r="H2030" s="161">
        <v>10</v>
      </c>
      <c r="I2030" s="161">
        <v>10</v>
      </c>
      <c r="J2030" s="161">
        <v>10</v>
      </c>
      <c r="M2030" s="165">
        <f t="shared" si="91"/>
        <v>3</v>
      </c>
      <c r="N2030" s="164">
        <f t="shared" si="92"/>
        <v>4</v>
      </c>
      <c r="O2030" s="164">
        <f t="shared" si="93"/>
        <v>7</v>
      </c>
    </row>
    <row r="2031" spans="3:15">
      <c r="C2031" s="161">
        <v>3</v>
      </c>
      <c r="D2031" s="161">
        <v>6</v>
      </c>
      <c r="F2031" s="161">
        <v>5</v>
      </c>
      <c r="G2031" s="161">
        <v>6</v>
      </c>
      <c r="H2031" s="161">
        <v>5</v>
      </c>
      <c r="I2031" s="161">
        <v>4</v>
      </c>
      <c r="J2031" s="161">
        <v>7</v>
      </c>
      <c r="M2031" s="165">
        <f t="shared" si="91"/>
        <v>3</v>
      </c>
      <c r="N2031" s="164">
        <f t="shared" si="92"/>
        <v>4</v>
      </c>
      <c r="O2031" s="164">
        <f t="shared" si="93"/>
        <v>5</v>
      </c>
    </row>
    <row r="2032" spans="3:15">
      <c r="C2032" s="161">
        <v>3</v>
      </c>
      <c r="D2032" s="161">
        <v>6</v>
      </c>
      <c r="F2032" s="161">
        <v>5</v>
      </c>
      <c r="G2032" s="161">
        <v>6</v>
      </c>
      <c r="H2032" s="161">
        <v>5</v>
      </c>
      <c r="I2032" s="161">
        <v>4</v>
      </c>
      <c r="J2032" s="161">
        <v>10</v>
      </c>
      <c r="M2032" s="165">
        <f t="shared" si="91"/>
        <v>3</v>
      </c>
      <c r="N2032" s="164">
        <f t="shared" si="92"/>
        <v>4</v>
      </c>
      <c r="O2032" s="164">
        <f t="shared" si="93"/>
        <v>6</v>
      </c>
    </row>
    <row r="2033" spans="3:15">
      <c r="C2033" s="161">
        <v>3</v>
      </c>
      <c r="D2033" s="161">
        <v>6</v>
      </c>
      <c r="F2033" s="161">
        <v>5</v>
      </c>
      <c r="G2033" s="161">
        <v>6</v>
      </c>
      <c r="H2033" s="161">
        <v>5</v>
      </c>
      <c r="I2033" s="161">
        <v>6</v>
      </c>
      <c r="J2033" s="161">
        <v>7</v>
      </c>
      <c r="M2033" s="165">
        <f t="shared" si="91"/>
        <v>3</v>
      </c>
      <c r="N2033" s="164">
        <f t="shared" si="92"/>
        <v>4</v>
      </c>
      <c r="O2033" s="164">
        <f t="shared" si="93"/>
        <v>5</v>
      </c>
    </row>
    <row r="2034" spans="3:15">
      <c r="C2034" s="161">
        <v>3</v>
      </c>
      <c r="D2034" s="161">
        <v>6</v>
      </c>
      <c r="F2034" s="161">
        <v>5</v>
      </c>
      <c r="G2034" s="161">
        <v>6</v>
      </c>
      <c r="H2034" s="161">
        <v>5</v>
      </c>
      <c r="I2034" s="161">
        <v>6</v>
      </c>
      <c r="J2034" s="161">
        <v>10</v>
      </c>
      <c r="M2034" s="165">
        <f t="shared" si="91"/>
        <v>3</v>
      </c>
      <c r="N2034" s="164">
        <f t="shared" si="92"/>
        <v>4</v>
      </c>
      <c r="O2034" s="164">
        <f t="shared" si="93"/>
        <v>6</v>
      </c>
    </row>
    <row r="2035" spans="3:15">
      <c r="C2035" s="161">
        <v>3</v>
      </c>
      <c r="D2035" s="161">
        <v>6</v>
      </c>
      <c r="F2035" s="161">
        <v>5</v>
      </c>
      <c r="G2035" s="161">
        <v>6</v>
      </c>
      <c r="H2035" s="161">
        <v>5</v>
      </c>
      <c r="I2035" s="161">
        <v>8</v>
      </c>
      <c r="J2035" s="161">
        <v>7</v>
      </c>
      <c r="M2035" s="165">
        <f t="shared" si="91"/>
        <v>3</v>
      </c>
      <c r="N2035" s="164">
        <f t="shared" si="92"/>
        <v>4</v>
      </c>
      <c r="O2035" s="164">
        <f t="shared" si="93"/>
        <v>6</v>
      </c>
    </row>
    <row r="2036" spans="3:15">
      <c r="C2036" s="161">
        <v>3</v>
      </c>
      <c r="D2036" s="161">
        <v>6</v>
      </c>
      <c r="F2036" s="161">
        <v>5</v>
      </c>
      <c r="G2036" s="161">
        <v>6</v>
      </c>
      <c r="H2036" s="161">
        <v>5</v>
      </c>
      <c r="I2036" s="161">
        <v>8</v>
      </c>
      <c r="J2036" s="161">
        <v>10</v>
      </c>
      <c r="M2036" s="165">
        <f t="shared" si="91"/>
        <v>3</v>
      </c>
      <c r="N2036" s="164">
        <f t="shared" si="92"/>
        <v>4</v>
      </c>
      <c r="O2036" s="164">
        <f t="shared" si="93"/>
        <v>6</v>
      </c>
    </row>
    <row r="2037" spans="3:15">
      <c r="C2037" s="161">
        <v>3</v>
      </c>
      <c r="D2037" s="161">
        <v>6</v>
      </c>
      <c r="F2037" s="161">
        <v>5</v>
      </c>
      <c r="G2037" s="161">
        <v>6</v>
      </c>
      <c r="H2037" s="161">
        <v>5</v>
      </c>
      <c r="I2037" s="161">
        <v>10</v>
      </c>
      <c r="J2037" s="161">
        <v>7</v>
      </c>
      <c r="M2037" s="165">
        <f t="shared" si="91"/>
        <v>3</v>
      </c>
      <c r="N2037" s="164">
        <f t="shared" si="92"/>
        <v>4</v>
      </c>
      <c r="O2037" s="164">
        <f t="shared" si="93"/>
        <v>6</v>
      </c>
    </row>
    <row r="2038" spans="3:15">
      <c r="C2038" s="161">
        <v>3</v>
      </c>
      <c r="D2038" s="161">
        <v>6</v>
      </c>
      <c r="F2038" s="161">
        <v>5</v>
      </c>
      <c r="G2038" s="161">
        <v>6</v>
      </c>
      <c r="H2038" s="161">
        <v>5</v>
      </c>
      <c r="I2038" s="161">
        <v>10</v>
      </c>
      <c r="J2038" s="161">
        <v>10</v>
      </c>
      <c r="M2038" s="165">
        <f t="shared" si="91"/>
        <v>3</v>
      </c>
      <c r="N2038" s="164">
        <f t="shared" si="92"/>
        <v>4</v>
      </c>
      <c r="O2038" s="164">
        <f t="shared" si="93"/>
        <v>6</v>
      </c>
    </row>
    <row r="2039" spans="3:15">
      <c r="C2039" s="161">
        <v>3</v>
      </c>
      <c r="D2039" s="161">
        <v>6</v>
      </c>
      <c r="F2039" s="161">
        <v>7</v>
      </c>
      <c r="G2039" s="161">
        <v>6</v>
      </c>
      <c r="H2039" s="161">
        <v>10</v>
      </c>
      <c r="I2039" s="161">
        <v>4</v>
      </c>
      <c r="J2039" s="161">
        <v>7</v>
      </c>
      <c r="M2039" s="165">
        <f t="shared" si="91"/>
        <v>3</v>
      </c>
      <c r="N2039" s="164">
        <f t="shared" si="92"/>
        <v>4</v>
      </c>
      <c r="O2039" s="164">
        <f t="shared" si="93"/>
        <v>6</v>
      </c>
    </row>
    <row r="2040" spans="3:15">
      <c r="C2040" s="161">
        <v>3</v>
      </c>
      <c r="D2040" s="161">
        <v>6</v>
      </c>
      <c r="F2040" s="161">
        <v>7</v>
      </c>
      <c r="G2040" s="161">
        <v>6</v>
      </c>
      <c r="H2040" s="161">
        <v>10</v>
      </c>
      <c r="I2040" s="161">
        <v>4</v>
      </c>
      <c r="J2040" s="161">
        <v>10</v>
      </c>
      <c r="M2040" s="165">
        <f t="shared" si="91"/>
        <v>3</v>
      </c>
      <c r="N2040" s="164">
        <f t="shared" si="92"/>
        <v>4</v>
      </c>
      <c r="O2040" s="164">
        <f t="shared" si="93"/>
        <v>7</v>
      </c>
    </row>
    <row r="2041" spans="3:15">
      <c r="C2041" s="161">
        <v>3</v>
      </c>
      <c r="D2041" s="161">
        <v>6</v>
      </c>
      <c r="F2041" s="161">
        <v>7</v>
      </c>
      <c r="G2041" s="161">
        <v>6</v>
      </c>
      <c r="H2041" s="161">
        <v>10</v>
      </c>
      <c r="I2041" s="161">
        <v>6</v>
      </c>
      <c r="J2041" s="161">
        <v>7</v>
      </c>
      <c r="M2041" s="165">
        <f t="shared" si="91"/>
        <v>3</v>
      </c>
      <c r="N2041" s="164">
        <f t="shared" si="92"/>
        <v>4</v>
      </c>
      <c r="O2041" s="164">
        <f t="shared" si="93"/>
        <v>6</v>
      </c>
    </row>
    <row r="2042" spans="3:15">
      <c r="C2042" s="161">
        <v>3</v>
      </c>
      <c r="D2042" s="161">
        <v>6</v>
      </c>
      <c r="F2042" s="161">
        <v>7</v>
      </c>
      <c r="G2042" s="161">
        <v>6</v>
      </c>
      <c r="H2042" s="161">
        <v>10</v>
      </c>
      <c r="I2042" s="161">
        <v>6</v>
      </c>
      <c r="J2042" s="161">
        <v>10</v>
      </c>
      <c r="M2042" s="165">
        <f t="shared" si="91"/>
        <v>3</v>
      </c>
      <c r="N2042" s="164">
        <f t="shared" si="92"/>
        <v>4</v>
      </c>
      <c r="O2042" s="164">
        <f t="shared" si="93"/>
        <v>7</v>
      </c>
    </row>
    <row r="2043" spans="3:15">
      <c r="C2043" s="161">
        <v>3</v>
      </c>
      <c r="D2043" s="161">
        <v>6</v>
      </c>
      <c r="F2043" s="161">
        <v>7</v>
      </c>
      <c r="G2043" s="161">
        <v>6</v>
      </c>
      <c r="H2043" s="161">
        <v>10</v>
      </c>
      <c r="I2043" s="161">
        <v>8</v>
      </c>
      <c r="J2043" s="161">
        <v>7</v>
      </c>
      <c r="M2043" s="165">
        <f t="shared" si="91"/>
        <v>3</v>
      </c>
      <c r="N2043" s="164">
        <f t="shared" si="92"/>
        <v>4</v>
      </c>
      <c r="O2043" s="164">
        <f t="shared" si="93"/>
        <v>7</v>
      </c>
    </row>
    <row r="2044" spans="3:15">
      <c r="C2044" s="161">
        <v>3</v>
      </c>
      <c r="D2044" s="161">
        <v>6</v>
      </c>
      <c r="F2044" s="161">
        <v>7</v>
      </c>
      <c r="G2044" s="161">
        <v>6</v>
      </c>
      <c r="H2044" s="161">
        <v>10</v>
      </c>
      <c r="I2044" s="161">
        <v>8</v>
      </c>
      <c r="J2044" s="161">
        <v>10</v>
      </c>
      <c r="M2044" s="165">
        <f t="shared" si="91"/>
        <v>3</v>
      </c>
      <c r="N2044" s="164">
        <f t="shared" si="92"/>
        <v>4</v>
      </c>
      <c r="O2044" s="164">
        <f t="shared" si="93"/>
        <v>7</v>
      </c>
    </row>
    <row r="2045" spans="3:15">
      <c r="C2045" s="161">
        <v>3</v>
      </c>
      <c r="D2045" s="161">
        <v>6</v>
      </c>
      <c r="F2045" s="161">
        <v>7</v>
      </c>
      <c r="G2045" s="161">
        <v>6</v>
      </c>
      <c r="H2045" s="161">
        <v>10</v>
      </c>
      <c r="I2045" s="161">
        <v>10</v>
      </c>
      <c r="J2045" s="161">
        <v>7</v>
      </c>
      <c r="M2045" s="165">
        <f t="shared" si="91"/>
        <v>3</v>
      </c>
      <c r="N2045" s="164">
        <f t="shared" si="92"/>
        <v>4</v>
      </c>
      <c r="O2045" s="164">
        <f t="shared" si="93"/>
        <v>7</v>
      </c>
    </row>
    <row r="2046" spans="3:15">
      <c r="C2046" s="161">
        <v>3</v>
      </c>
      <c r="D2046" s="161">
        <v>6</v>
      </c>
      <c r="F2046" s="161">
        <v>7</v>
      </c>
      <c r="G2046" s="161">
        <v>6</v>
      </c>
      <c r="H2046" s="161">
        <v>10</v>
      </c>
      <c r="I2046" s="161">
        <v>10</v>
      </c>
      <c r="J2046" s="161">
        <v>10</v>
      </c>
      <c r="M2046" s="165">
        <f t="shared" si="91"/>
        <v>3</v>
      </c>
      <c r="N2046" s="164">
        <f t="shared" si="92"/>
        <v>4</v>
      </c>
      <c r="O2046" s="164">
        <f t="shared" si="93"/>
        <v>7</v>
      </c>
    </row>
    <row r="2047" spans="3:15">
      <c r="C2047" s="161">
        <v>3</v>
      </c>
      <c r="D2047" s="161">
        <v>6</v>
      </c>
      <c r="F2047" s="161">
        <v>5</v>
      </c>
      <c r="G2047" s="161">
        <v>6</v>
      </c>
      <c r="H2047" s="161">
        <v>5</v>
      </c>
      <c r="I2047" s="161">
        <v>4</v>
      </c>
      <c r="J2047" s="161">
        <v>7</v>
      </c>
      <c r="M2047" s="165">
        <f t="shared" si="91"/>
        <v>3</v>
      </c>
      <c r="N2047" s="164">
        <f t="shared" si="92"/>
        <v>4</v>
      </c>
      <c r="O2047" s="164">
        <f t="shared" si="93"/>
        <v>5</v>
      </c>
    </row>
    <row r="2048" spans="3:15">
      <c r="C2048" s="161">
        <v>3</v>
      </c>
      <c r="D2048" s="161">
        <v>6</v>
      </c>
      <c r="F2048" s="161">
        <v>5</v>
      </c>
      <c r="G2048" s="161">
        <v>6</v>
      </c>
      <c r="H2048" s="161">
        <v>5</v>
      </c>
      <c r="I2048" s="161">
        <v>4</v>
      </c>
      <c r="J2048" s="161">
        <v>10</v>
      </c>
      <c r="M2048" s="165">
        <f t="shared" si="91"/>
        <v>3</v>
      </c>
      <c r="N2048" s="164">
        <f t="shared" si="92"/>
        <v>4</v>
      </c>
      <c r="O2048" s="164">
        <f t="shared" si="93"/>
        <v>6</v>
      </c>
    </row>
    <row r="2049" spans="3:15">
      <c r="C2049" s="161">
        <v>3</v>
      </c>
      <c r="D2049" s="161">
        <v>6</v>
      </c>
      <c r="F2049" s="161">
        <v>5</v>
      </c>
      <c r="G2049" s="161">
        <v>6</v>
      </c>
      <c r="H2049" s="161">
        <v>5</v>
      </c>
      <c r="I2049" s="161">
        <v>6</v>
      </c>
      <c r="J2049" s="161">
        <v>7</v>
      </c>
      <c r="M2049" s="165">
        <f t="shared" si="91"/>
        <v>3</v>
      </c>
      <c r="N2049" s="164">
        <f t="shared" si="92"/>
        <v>4</v>
      </c>
      <c r="O2049" s="164">
        <f t="shared" si="93"/>
        <v>5</v>
      </c>
    </row>
    <row r="2050" spans="3:15">
      <c r="C2050" s="161">
        <v>3</v>
      </c>
      <c r="D2050" s="161">
        <v>6</v>
      </c>
      <c r="F2050" s="161">
        <v>5</v>
      </c>
      <c r="G2050" s="161">
        <v>6</v>
      </c>
      <c r="H2050" s="161">
        <v>5</v>
      </c>
      <c r="I2050" s="161">
        <v>6</v>
      </c>
      <c r="J2050" s="161">
        <v>10</v>
      </c>
      <c r="M2050" s="165">
        <f t="shared" si="91"/>
        <v>3</v>
      </c>
      <c r="N2050" s="164">
        <f t="shared" si="92"/>
        <v>4</v>
      </c>
      <c r="O2050" s="164">
        <f t="shared" si="93"/>
        <v>6</v>
      </c>
    </row>
    <row r="2051" spans="3:15">
      <c r="C2051" s="161">
        <v>3</v>
      </c>
      <c r="D2051" s="161">
        <v>6</v>
      </c>
      <c r="F2051" s="161">
        <v>5</v>
      </c>
      <c r="G2051" s="161">
        <v>6</v>
      </c>
      <c r="H2051" s="161">
        <v>5</v>
      </c>
      <c r="I2051" s="161">
        <v>8</v>
      </c>
      <c r="J2051" s="161">
        <v>7</v>
      </c>
      <c r="M2051" s="165">
        <f t="shared" si="91"/>
        <v>3</v>
      </c>
      <c r="N2051" s="164">
        <f t="shared" si="92"/>
        <v>4</v>
      </c>
      <c r="O2051" s="164">
        <f t="shared" si="93"/>
        <v>6</v>
      </c>
    </row>
    <row r="2052" spans="3:15">
      <c r="C2052" s="161">
        <v>3</v>
      </c>
      <c r="D2052" s="161">
        <v>6</v>
      </c>
      <c r="F2052" s="161">
        <v>5</v>
      </c>
      <c r="G2052" s="161">
        <v>6</v>
      </c>
      <c r="H2052" s="161">
        <v>5</v>
      </c>
      <c r="I2052" s="161">
        <v>8</v>
      </c>
      <c r="J2052" s="161">
        <v>10</v>
      </c>
      <c r="M2052" s="165">
        <f t="shared" si="91"/>
        <v>3</v>
      </c>
      <c r="N2052" s="164">
        <f t="shared" si="92"/>
        <v>4</v>
      </c>
      <c r="O2052" s="164">
        <f t="shared" si="93"/>
        <v>6</v>
      </c>
    </row>
    <row r="2053" spans="3:15">
      <c r="C2053" s="161">
        <v>3</v>
      </c>
      <c r="D2053" s="161">
        <v>6</v>
      </c>
      <c r="F2053" s="161">
        <v>5</v>
      </c>
      <c r="G2053" s="161">
        <v>6</v>
      </c>
      <c r="H2053" s="161">
        <v>5</v>
      </c>
      <c r="I2053" s="161">
        <v>10</v>
      </c>
      <c r="J2053" s="161">
        <v>7</v>
      </c>
      <c r="M2053" s="165">
        <f t="shared" si="91"/>
        <v>3</v>
      </c>
      <c r="N2053" s="164">
        <f t="shared" si="92"/>
        <v>4</v>
      </c>
      <c r="O2053" s="164">
        <f t="shared" si="93"/>
        <v>6</v>
      </c>
    </row>
    <row r="2054" spans="3:15">
      <c r="C2054" s="161">
        <v>3</v>
      </c>
      <c r="D2054" s="161">
        <v>6</v>
      </c>
      <c r="F2054" s="161">
        <v>5</v>
      </c>
      <c r="G2054" s="161">
        <v>6</v>
      </c>
      <c r="H2054" s="161">
        <v>5</v>
      </c>
      <c r="I2054" s="161">
        <v>10</v>
      </c>
      <c r="J2054" s="161">
        <v>10</v>
      </c>
      <c r="M2054" s="165">
        <f t="shared" si="91"/>
        <v>3</v>
      </c>
      <c r="N2054" s="164">
        <f t="shared" si="92"/>
        <v>4</v>
      </c>
      <c r="O2054" s="164">
        <f t="shared" si="93"/>
        <v>6</v>
      </c>
    </row>
    <row r="2055" spans="3:15">
      <c r="C2055" s="161">
        <v>3</v>
      </c>
      <c r="D2055" s="161">
        <v>6</v>
      </c>
      <c r="F2055" s="161">
        <v>7</v>
      </c>
      <c r="G2055" s="161">
        <v>6</v>
      </c>
      <c r="H2055" s="161">
        <v>10</v>
      </c>
      <c r="I2055" s="161">
        <v>4</v>
      </c>
      <c r="J2055" s="161">
        <v>7</v>
      </c>
      <c r="M2055" s="165">
        <f t="shared" si="91"/>
        <v>3</v>
      </c>
      <c r="N2055" s="164">
        <f t="shared" si="92"/>
        <v>4</v>
      </c>
      <c r="O2055" s="164">
        <f t="shared" si="93"/>
        <v>6</v>
      </c>
    </row>
    <row r="2056" spans="3:15">
      <c r="C2056" s="161">
        <v>3</v>
      </c>
      <c r="D2056" s="161">
        <v>6</v>
      </c>
      <c r="F2056" s="161">
        <v>7</v>
      </c>
      <c r="G2056" s="161">
        <v>6</v>
      </c>
      <c r="H2056" s="161">
        <v>10</v>
      </c>
      <c r="I2056" s="161">
        <v>4</v>
      </c>
      <c r="J2056" s="161">
        <v>10</v>
      </c>
      <c r="M2056" s="165">
        <f t="shared" si="91"/>
        <v>3</v>
      </c>
      <c r="N2056" s="164">
        <f t="shared" si="92"/>
        <v>4</v>
      </c>
      <c r="O2056" s="164">
        <f t="shared" si="93"/>
        <v>7</v>
      </c>
    </row>
    <row r="2057" spans="3:15">
      <c r="C2057" s="161">
        <v>3</v>
      </c>
      <c r="D2057" s="161">
        <v>6</v>
      </c>
      <c r="F2057" s="161">
        <v>7</v>
      </c>
      <c r="G2057" s="161">
        <v>6</v>
      </c>
      <c r="H2057" s="161">
        <v>10</v>
      </c>
      <c r="I2057" s="161">
        <v>6</v>
      </c>
      <c r="J2057" s="161">
        <v>7</v>
      </c>
      <c r="M2057" s="165">
        <f t="shared" si="91"/>
        <v>3</v>
      </c>
      <c r="N2057" s="164">
        <f t="shared" si="92"/>
        <v>4</v>
      </c>
      <c r="O2057" s="164">
        <f t="shared" si="93"/>
        <v>6</v>
      </c>
    </row>
    <row r="2058" spans="3:15">
      <c r="C2058" s="161">
        <v>3</v>
      </c>
      <c r="D2058" s="161">
        <v>6</v>
      </c>
      <c r="F2058" s="161">
        <v>7</v>
      </c>
      <c r="G2058" s="161">
        <v>6</v>
      </c>
      <c r="H2058" s="161">
        <v>10</v>
      </c>
      <c r="I2058" s="161">
        <v>6</v>
      </c>
      <c r="J2058" s="161">
        <v>10</v>
      </c>
      <c r="M2058" s="165">
        <f t="shared" si="91"/>
        <v>3</v>
      </c>
      <c r="N2058" s="164">
        <f t="shared" si="92"/>
        <v>4</v>
      </c>
      <c r="O2058" s="164">
        <f t="shared" si="93"/>
        <v>7</v>
      </c>
    </row>
    <row r="2059" spans="3:15">
      <c r="C2059" s="161">
        <v>3</v>
      </c>
      <c r="D2059" s="161">
        <v>6</v>
      </c>
      <c r="F2059" s="161">
        <v>7</v>
      </c>
      <c r="G2059" s="161">
        <v>6</v>
      </c>
      <c r="H2059" s="161">
        <v>10</v>
      </c>
      <c r="I2059" s="161">
        <v>8</v>
      </c>
      <c r="J2059" s="161">
        <v>7</v>
      </c>
      <c r="M2059" s="165">
        <f t="shared" si="91"/>
        <v>3</v>
      </c>
      <c r="N2059" s="164">
        <f t="shared" si="92"/>
        <v>4</v>
      </c>
      <c r="O2059" s="164">
        <f t="shared" si="93"/>
        <v>7</v>
      </c>
    </row>
    <row r="2060" spans="3:15">
      <c r="C2060" s="161">
        <v>3</v>
      </c>
      <c r="D2060" s="161">
        <v>6</v>
      </c>
      <c r="F2060" s="161">
        <v>7</v>
      </c>
      <c r="G2060" s="161">
        <v>6</v>
      </c>
      <c r="H2060" s="161">
        <v>10</v>
      </c>
      <c r="I2060" s="161">
        <v>8</v>
      </c>
      <c r="J2060" s="161">
        <v>10</v>
      </c>
      <c r="M2060" s="165">
        <f t="shared" si="91"/>
        <v>3</v>
      </c>
      <c r="N2060" s="164">
        <f t="shared" si="92"/>
        <v>4</v>
      </c>
      <c r="O2060" s="164">
        <f t="shared" si="93"/>
        <v>7</v>
      </c>
    </row>
    <row r="2061" spans="3:15">
      <c r="C2061" s="161">
        <v>3</v>
      </c>
      <c r="D2061" s="161">
        <v>6</v>
      </c>
      <c r="F2061" s="161">
        <v>7</v>
      </c>
      <c r="G2061" s="161">
        <v>6</v>
      </c>
      <c r="H2061" s="161">
        <v>10</v>
      </c>
      <c r="I2061" s="161">
        <v>10</v>
      </c>
      <c r="J2061" s="161">
        <v>7</v>
      </c>
      <c r="M2061" s="165">
        <f t="shared" si="91"/>
        <v>3</v>
      </c>
      <c r="N2061" s="164">
        <f t="shared" si="92"/>
        <v>4</v>
      </c>
      <c r="O2061" s="164">
        <f t="shared" si="93"/>
        <v>7</v>
      </c>
    </row>
    <row r="2062" spans="3:15">
      <c r="C2062" s="161">
        <v>3</v>
      </c>
      <c r="D2062" s="161">
        <v>6</v>
      </c>
      <c r="F2062" s="161">
        <v>7</v>
      </c>
      <c r="G2062" s="161">
        <v>6</v>
      </c>
      <c r="H2062" s="161">
        <v>10</v>
      </c>
      <c r="I2062" s="161">
        <v>10</v>
      </c>
      <c r="J2062" s="161">
        <v>10</v>
      </c>
      <c r="M2062" s="165">
        <f t="shared" si="91"/>
        <v>3</v>
      </c>
      <c r="N2062" s="164">
        <f t="shared" si="92"/>
        <v>4</v>
      </c>
      <c r="O2062" s="164">
        <f t="shared" si="93"/>
        <v>7</v>
      </c>
    </row>
    <row r="2063" spans="3:15">
      <c r="C2063" s="161">
        <v>3</v>
      </c>
      <c r="D2063" s="161">
        <v>6</v>
      </c>
      <c r="F2063" s="161">
        <v>5</v>
      </c>
      <c r="G2063" s="161">
        <v>6</v>
      </c>
      <c r="H2063" s="161">
        <v>5</v>
      </c>
      <c r="I2063" s="161">
        <v>4</v>
      </c>
      <c r="J2063" s="161">
        <v>7</v>
      </c>
      <c r="M2063" s="165">
        <f t="shared" si="91"/>
        <v>3</v>
      </c>
      <c r="N2063" s="164">
        <f t="shared" si="92"/>
        <v>4</v>
      </c>
      <c r="O2063" s="164">
        <f t="shared" si="93"/>
        <v>5</v>
      </c>
    </row>
    <row r="2064" spans="3:15">
      <c r="C2064" s="161">
        <v>3</v>
      </c>
      <c r="D2064" s="161">
        <v>6</v>
      </c>
      <c r="F2064" s="161">
        <v>5</v>
      </c>
      <c r="G2064" s="161">
        <v>6</v>
      </c>
      <c r="H2064" s="161">
        <v>5</v>
      </c>
      <c r="I2064" s="161">
        <v>4</v>
      </c>
      <c r="J2064" s="161">
        <v>10</v>
      </c>
      <c r="M2064" s="165">
        <f t="shared" si="91"/>
        <v>3</v>
      </c>
      <c r="N2064" s="164">
        <f t="shared" si="92"/>
        <v>4</v>
      </c>
      <c r="O2064" s="164">
        <f t="shared" si="93"/>
        <v>6</v>
      </c>
    </row>
    <row r="2065" spans="3:15">
      <c r="C2065" s="161">
        <v>3</v>
      </c>
      <c r="D2065" s="161">
        <v>6</v>
      </c>
      <c r="F2065" s="161">
        <v>5</v>
      </c>
      <c r="G2065" s="161">
        <v>6</v>
      </c>
      <c r="H2065" s="161">
        <v>5</v>
      </c>
      <c r="I2065" s="161">
        <v>6</v>
      </c>
      <c r="J2065" s="161">
        <v>7</v>
      </c>
      <c r="M2065" s="165">
        <f t="shared" si="91"/>
        <v>3</v>
      </c>
      <c r="N2065" s="164">
        <f t="shared" si="92"/>
        <v>4</v>
      </c>
      <c r="O2065" s="164">
        <f t="shared" si="93"/>
        <v>5</v>
      </c>
    </row>
    <row r="2066" spans="3:15">
      <c r="C2066" s="161">
        <v>3</v>
      </c>
      <c r="D2066" s="161">
        <v>6</v>
      </c>
      <c r="F2066" s="161">
        <v>5</v>
      </c>
      <c r="G2066" s="161">
        <v>6</v>
      </c>
      <c r="H2066" s="161">
        <v>5</v>
      </c>
      <c r="I2066" s="161">
        <v>6</v>
      </c>
      <c r="J2066" s="161">
        <v>10</v>
      </c>
      <c r="M2066" s="165">
        <f t="shared" si="91"/>
        <v>3</v>
      </c>
      <c r="N2066" s="164">
        <f t="shared" si="92"/>
        <v>4</v>
      </c>
      <c r="O2066" s="164">
        <f t="shared" si="93"/>
        <v>6</v>
      </c>
    </row>
    <row r="2067" spans="3:15">
      <c r="C2067" s="161">
        <v>3</v>
      </c>
      <c r="D2067" s="161">
        <v>6</v>
      </c>
      <c r="F2067" s="161">
        <v>5</v>
      </c>
      <c r="G2067" s="161">
        <v>6</v>
      </c>
      <c r="H2067" s="161">
        <v>5</v>
      </c>
      <c r="I2067" s="161">
        <v>8</v>
      </c>
      <c r="J2067" s="161">
        <v>7</v>
      </c>
      <c r="M2067" s="165">
        <f t="shared" si="91"/>
        <v>3</v>
      </c>
      <c r="N2067" s="164">
        <f t="shared" si="92"/>
        <v>4</v>
      </c>
      <c r="O2067" s="164">
        <f t="shared" si="93"/>
        <v>6</v>
      </c>
    </row>
    <row r="2068" spans="3:15">
      <c r="C2068" s="161">
        <v>3</v>
      </c>
      <c r="D2068" s="161">
        <v>6</v>
      </c>
      <c r="F2068" s="161">
        <v>5</v>
      </c>
      <c r="G2068" s="161">
        <v>6</v>
      </c>
      <c r="H2068" s="161">
        <v>5</v>
      </c>
      <c r="I2068" s="161">
        <v>8</v>
      </c>
      <c r="J2068" s="161">
        <v>10</v>
      </c>
      <c r="M2068" s="165">
        <f t="shared" si="91"/>
        <v>3</v>
      </c>
      <c r="N2068" s="164">
        <f t="shared" si="92"/>
        <v>4</v>
      </c>
      <c r="O2068" s="164">
        <f t="shared" si="93"/>
        <v>6</v>
      </c>
    </row>
    <row r="2069" spans="3:15">
      <c r="C2069" s="161">
        <v>3</v>
      </c>
      <c r="D2069" s="161">
        <v>6</v>
      </c>
      <c r="F2069" s="161">
        <v>5</v>
      </c>
      <c r="G2069" s="161">
        <v>6</v>
      </c>
      <c r="H2069" s="161">
        <v>5</v>
      </c>
      <c r="I2069" s="161">
        <v>10</v>
      </c>
      <c r="J2069" s="161">
        <v>7</v>
      </c>
      <c r="M2069" s="165">
        <f t="shared" si="91"/>
        <v>3</v>
      </c>
      <c r="N2069" s="164">
        <f t="shared" si="92"/>
        <v>4</v>
      </c>
      <c r="O2069" s="164">
        <f t="shared" si="93"/>
        <v>6</v>
      </c>
    </row>
    <row r="2070" spans="3:15">
      <c r="C2070" s="161">
        <v>3</v>
      </c>
      <c r="D2070" s="161">
        <v>6</v>
      </c>
      <c r="F2070" s="161">
        <v>5</v>
      </c>
      <c r="G2070" s="161">
        <v>6</v>
      </c>
      <c r="H2070" s="161">
        <v>5</v>
      </c>
      <c r="I2070" s="161">
        <v>10</v>
      </c>
      <c r="J2070" s="161">
        <v>10</v>
      </c>
      <c r="M2070" s="165">
        <f t="shared" si="91"/>
        <v>3</v>
      </c>
      <c r="N2070" s="164">
        <f t="shared" si="92"/>
        <v>4</v>
      </c>
      <c r="O2070" s="164">
        <f t="shared" si="93"/>
        <v>6</v>
      </c>
    </row>
    <row r="2071" spans="3:15">
      <c r="C2071" s="161">
        <v>3</v>
      </c>
      <c r="D2071" s="161">
        <v>6</v>
      </c>
      <c r="F2071" s="161">
        <v>7</v>
      </c>
      <c r="G2071" s="161">
        <v>6</v>
      </c>
      <c r="H2071" s="161">
        <v>10</v>
      </c>
      <c r="I2071" s="161">
        <v>4</v>
      </c>
      <c r="J2071" s="161">
        <v>7</v>
      </c>
      <c r="M2071" s="165">
        <f t="shared" si="91"/>
        <v>3</v>
      </c>
      <c r="N2071" s="164">
        <f t="shared" si="92"/>
        <v>4</v>
      </c>
      <c r="O2071" s="164">
        <f t="shared" si="93"/>
        <v>6</v>
      </c>
    </row>
    <row r="2072" spans="3:15">
      <c r="C2072" s="161">
        <v>3</v>
      </c>
      <c r="D2072" s="161">
        <v>6</v>
      </c>
      <c r="F2072" s="161">
        <v>7</v>
      </c>
      <c r="G2072" s="161">
        <v>6</v>
      </c>
      <c r="H2072" s="161">
        <v>10</v>
      </c>
      <c r="I2072" s="161">
        <v>4</v>
      </c>
      <c r="J2072" s="161">
        <v>10</v>
      </c>
      <c r="M2072" s="165">
        <f t="shared" si="91"/>
        <v>3</v>
      </c>
      <c r="N2072" s="164">
        <f t="shared" si="92"/>
        <v>4</v>
      </c>
      <c r="O2072" s="164">
        <f t="shared" si="93"/>
        <v>7</v>
      </c>
    </row>
    <row r="2073" spans="3:15">
      <c r="C2073" s="161">
        <v>3</v>
      </c>
      <c r="D2073" s="161">
        <v>6</v>
      </c>
      <c r="F2073" s="161">
        <v>7</v>
      </c>
      <c r="G2073" s="161">
        <v>6</v>
      </c>
      <c r="H2073" s="161">
        <v>10</v>
      </c>
      <c r="I2073" s="161">
        <v>6</v>
      </c>
      <c r="J2073" s="161">
        <v>7</v>
      </c>
      <c r="M2073" s="165">
        <f t="shared" si="91"/>
        <v>3</v>
      </c>
      <c r="N2073" s="164">
        <f t="shared" si="92"/>
        <v>4</v>
      </c>
      <c r="O2073" s="164">
        <f t="shared" si="93"/>
        <v>6</v>
      </c>
    </row>
    <row r="2074" spans="3:15">
      <c r="C2074" s="161">
        <v>3</v>
      </c>
      <c r="D2074" s="161">
        <v>6</v>
      </c>
      <c r="F2074" s="161">
        <v>7</v>
      </c>
      <c r="G2074" s="161">
        <v>6</v>
      </c>
      <c r="H2074" s="161">
        <v>10</v>
      </c>
      <c r="I2074" s="161">
        <v>6</v>
      </c>
      <c r="J2074" s="161">
        <v>10</v>
      </c>
      <c r="M2074" s="165">
        <f t="shared" si="91"/>
        <v>3</v>
      </c>
      <c r="N2074" s="164">
        <f t="shared" si="92"/>
        <v>4</v>
      </c>
      <c r="O2074" s="164">
        <f t="shared" si="93"/>
        <v>7</v>
      </c>
    </row>
    <row r="2075" spans="3:15">
      <c r="C2075" s="161">
        <v>3</v>
      </c>
      <c r="D2075" s="161">
        <v>6</v>
      </c>
      <c r="F2075" s="161">
        <v>7</v>
      </c>
      <c r="G2075" s="161">
        <v>6</v>
      </c>
      <c r="H2075" s="161">
        <v>10</v>
      </c>
      <c r="I2075" s="161">
        <v>8</v>
      </c>
      <c r="J2075" s="161">
        <v>7</v>
      </c>
      <c r="M2075" s="165">
        <f t="shared" si="91"/>
        <v>3</v>
      </c>
      <c r="N2075" s="164">
        <f t="shared" si="92"/>
        <v>4</v>
      </c>
      <c r="O2075" s="164">
        <f t="shared" si="93"/>
        <v>7</v>
      </c>
    </row>
    <row r="2076" spans="3:15">
      <c r="C2076" s="161">
        <v>3</v>
      </c>
      <c r="D2076" s="161">
        <v>6</v>
      </c>
      <c r="F2076" s="161">
        <v>7</v>
      </c>
      <c r="G2076" s="161">
        <v>6</v>
      </c>
      <c r="H2076" s="161">
        <v>10</v>
      </c>
      <c r="I2076" s="161">
        <v>8</v>
      </c>
      <c r="J2076" s="161">
        <v>10</v>
      </c>
      <c r="M2076" s="165">
        <f t="shared" si="91"/>
        <v>3</v>
      </c>
      <c r="N2076" s="164">
        <f t="shared" si="92"/>
        <v>4</v>
      </c>
      <c r="O2076" s="164">
        <f t="shared" si="93"/>
        <v>7</v>
      </c>
    </row>
    <row r="2077" spans="3:15">
      <c r="C2077" s="161">
        <v>3</v>
      </c>
      <c r="D2077" s="161">
        <v>6</v>
      </c>
      <c r="F2077" s="161">
        <v>7</v>
      </c>
      <c r="G2077" s="161">
        <v>6</v>
      </c>
      <c r="H2077" s="161">
        <v>10</v>
      </c>
      <c r="I2077" s="161">
        <v>10</v>
      </c>
      <c r="J2077" s="161">
        <v>7</v>
      </c>
      <c r="M2077" s="165">
        <f t="shared" si="91"/>
        <v>3</v>
      </c>
      <c r="N2077" s="164">
        <f t="shared" si="92"/>
        <v>4</v>
      </c>
      <c r="O2077" s="164">
        <f t="shared" si="93"/>
        <v>7</v>
      </c>
    </row>
    <row r="2078" spans="3:15">
      <c r="C2078" s="161">
        <v>3</v>
      </c>
      <c r="D2078" s="161">
        <v>6</v>
      </c>
      <c r="F2078" s="161">
        <v>7</v>
      </c>
      <c r="G2078" s="161">
        <v>6</v>
      </c>
      <c r="H2078" s="161">
        <v>10</v>
      </c>
      <c r="I2078" s="161">
        <v>10</v>
      </c>
      <c r="J2078" s="161">
        <v>10</v>
      </c>
      <c r="M2078" s="165">
        <f t="shared" si="91"/>
        <v>3</v>
      </c>
      <c r="N2078" s="164">
        <f t="shared" si="92"/>
        <v>4</v>
      </c>
      <c r="O2078" s="164">
        <f t="shared" si="93"/>
        <v>7</v>
      </c>
    </row>
    <row r="2079" spans="3:15">
      <c r="C2079" s="161">
        <v>3</v>
      </c>
      <c r="D2079" s="161">
        <v>6</v>
      </c>
      <c r="F2079" s="161">
        <v>5</v>
      </c>
      <c r="G2079" s="161">
        <v>6</v>
      </c>
      <c r="H2079" s="161">
        <v>5</v>
      </c>
      <c r="I2079" s="161">
        <v>4</v>
      </c>
      <c r="J2079" s="161">
        <v>7</v>
      </c>
      <c r="M2079" s="165">
        <f t="shared" ref="M2079:M2142" si="94">MIN(C2079:L2079)</f>
        <v>3</v>
      </c>
      <c r="N2079" s="164">
        <f t="shared" si="92"/>
        <v>4</v>
      </c>
      <c r="O2079" s="164">
        <f t="shared" si="93"/>
        <v>5</v>
      </c>
    </row>
    <row r="2080" spans="3:15">
      <c r="C2080" s="161">
        <v>3</v>
      </c>
      <c r="D2080" s="161">
        <v>6</v>
      </c>
      <c r="F2080" s="161">
        <v>5</v>
      </c>
      <c r="G2080" s="161">
        <v>6</v>
      </c>
      <c r="H2080" s="161">
        <v>5</v>
      </c>
      <c r="I2080" s="161">
        <v>4</v>
      </c>
      <c r="J2080" s="161">
        <v>10</v>
      </c>
      <c r="M2080" s="165">
        <f t="shared" si="94"/>
        <v>3</v>
      </c>
      <c r="N2080" s="164">
        <f t="shared" ref="N2080:N2143" si="95">IF(SMALL(C2080:J2080,2)&gt;M2080,M2080+1,M2080)</f>
        <v>4</v>
      </c>
      <c r="O2080" s="164">
        <f t="shared" ref="O2080:O2143" si="96">ROUND(AVERAGE(C2080:J2080),0)</f>
        <v>6</v>
      </c>
    </row>
    <row r="2081" spans="3:15">
      <c r="C2081" s="161">
        <v>3</v>
      </c>
      <c r="D2081" s="161">
        <v>6</v>
      </c>
      <c r="F2081" s="161">
        <v>5</v>
      </c>
      <c r="G2081" s="161">
        <v>6</v>
      </c>
      <c r="H2081" s="161">
        <v>5</v>
      </c>
      <c r="I2081" s="161">
        <v>6</v>
      </c>
      <c r="J2081" s="161">
        <v>7</v>
      </c>
      <c r="M2081" s="165">
        <f t="shared" si="94"/>
        <v>3</v>
      </c>
      <c r="N2081" s="164">
        <f t="shared" si="95"/>
        <v>4</v>
      </c>
      <c r="O2081" s="164">
        <f t="shared" si="96"/>
        <v>5</v>
      </c>
    </row>
    <row r="2082" spans="3:15">
      <c r="C2082" s="161">
        <v>3</v>
      </c>
      <c r="D2082" s="161">
        <v>6</v>
      </c>
      <c r="F2082" s="161">
        <v>5</v>
      </c>
      <c r="G2082" s="161">
        <v>6</v>
      </c>
      <c r="H2082" s="161">
        <v>5</v>
      </c>
      <c r="I2082" s="161">
        <v>6</v>
      </c>
      <c r="J2082" s="161">
        <v>10</v>
      </c>
      <c r="M2082" s="165">
        <f t="shared" si="94"/>
        <v>3</v>
      </c>
      <c r="N2082" s="164">
        <f t="shared" si="95"/>
        <v>4</v>
      </c>
      <c r="O2082" s="164">
        <f t="shared" si="96"/>
        <v>6</v>
      </c>
    </row>
    <row r="2083" spans="3:15">
      <c r="C2083" s="161">
        <v>3</v>
      </c>
      <c r="D2083" s="161">
        <v>6</v>
      </c>
      <c r="F2083" s="161">
        <v>5</v>
      </c>
      <c r="G2083" s="161">
        <v>6</v>
      </c>
      <c r="H2083" s="161">
        <v>5</v>
      </c>
      <c r="I2083" s="161">
        <v>8</v>
      </c>
      <c r="J2083" s="161">
        <v>7</v>
      </c>
      <c r="M2083" s="165">
        <f t="shared" si="94"/>
        <v>3</v>
      </c>
      <c r="N2083" s="164">
        <f t="shared" si="95"/>
        <v>4</v>
      </c>
      <c r="O2083" s="164">
        <f t="shared" si="96"/>
        <v>6</v>
      </c>
    </row>
    <row r="2084" spans="3:15">
      <c r="C2084" s="161">
        <v>3</v>
      </c>
      <c r="D2084" s="161">
        <v>6</v>
      </c>
      <c r="F2084" s="161">
        <v>5</v>
      </c>
      <c r="G2084" s="161">
        <v>6</v>
      </c>
      <c r="H2084" s="161">
        <v>5</v>
      </c>
      <c r="I2084" s="161">
        <v>8</v>
      </c>
      <c r="J2084" s="161">
        <v>10</v>
      </c>
      <c r="M2084" s="165">
        <f t="shared" si="94"/>
        <v>3</v>
      </c>
      <c r="N2084" s="164">
        <f t="shared" si="95"/>
        <v>4</v>
      </c>
      <c r="O2084" s="164">
        <f t="shared" si="96"/>
        <v>6</v>
      </c>
    </row>
    <row r="2085" spans="3:15">
      <c r="C2085" s="161">
        <v>3</v>
      </c>
      <c r="D2085" s="161">
        <v>6</v>
      </c>
      <c r="F2085" s="161">
        <v>5</v>
      </c>
      <c r="G2085" s="161">
        <v>6</v>
      </c>
      <c r="H2085" s="161">
        <v>5</v>
      </c>
      <c r="I2085" s="161">
        <v>10</v>
      </c>
      <c r="J2085" s="161">
        <v>7</v>
      </c>
      <c r="M2085" s="165">
        <f t="shared" si="94"/>
        <v>3</v>
      </c>
      <c r="N2085" s="164">
        <f t="shared" si="95"/>
        <v>4</v>
      </c>
      <c r="O2085" s="164">
        <f t="shared" si="96"/>
        <v>6</v>
      </c>
    </row>
    <row r="2086" spans="3:15">
      <c r="C2086" s="161">
        <v>3</v>
      </c>
      <c r="D2086" s="161">
        <v>6</v>
      </c>
      <c r="F2086" s="161">
        <v>5</v>
      </c>
      <c r="G2086" s="161">
        <v>6</v>
      </c>
      <c r="H2086" s="161">
        <v>5</v>
      </c>
      <c r="I2086" s="161">
        <v>10</v>
      </c>
      <c r="J2086" s="161">
        <v>10</v>
      </c>
      <c r="M2086" s="165">
        <f t="shared" si="94"/>
        <v>3</v>
      </c>
      <c r="N2086" s="164">
        <f t="shared" si="95"/>
        <v>4</v>
      </c>
      <c r="O2086" s="164">
        <f t="shared" si="96"/>
        <v>6</v>
      </c>
    </row>
    <row r="2087" spans="3:15">
      <c r="C2087" s="161">
        <v>3</v>
      </c>
      <c r="D2087" s="161">
        <v>6</v>
      </c>
      <c r="F2087" s="161">
        <v>7</v>
      </c>
      <c r="G2087" s="161">
        <v>6</v>
      </c>
      <c r="H2087" s="161">
        <v>10</v>
      </c>
      <c r="I2087" s="161">
        <v>4</v>
      </c>
      <c r="J2087" s="161">
        <v>7</v>
      </c>
      <c r="M2087" s="165">
        <f t="shared" si="94"/>
        <v>3</v>
      </c>
      <c r="N2087" s="164">
        <f t="shared" si="95"/>
        <v>4</v>
      </c>
      <c r="O2087" s="164">
        <f t="shared" si="96"/>
        <v>6</v>
      </c>
    </row>
    <row r="2088" spans="3:15">
      <c r="C2088" s="161">
        <v>3</v>
      </c>
      <c r="D2088" s="161">
        <v>6</v>
      </c>
      <c r="F2088" s="161">
        <v>7</v>
      </c>
      <c r="G2088" s="161">
        <v>6</v>
      </c>
      <c r="H2088" s="161">
        <v>10</v>
      </c>
      <c r="I2088" s="161">
        <v>4</v>
      </c>
      <c r="J2088" s="161">
        <v>10</v>
      </c>
      <c r="M2088" s="165">
        <f t="shared" si="94"/>
        <v>3</v>
      </c>
      <c r="N2088" s="164">
        <f t="shared" si="95"/>
        <v>4</v>
      </c>
      <c r="O2088" s="164">
        <f t="shared" si="96"/>
        <v>7</v>
      </c>
    </row>
    <row r="2089" spans="3:15">
      <c r="C2089" s="161">
        <v>3</v>
      </c>
      <c r="D2089" s="161">
        <v>6</v>
      </c>
      <c r="F2089" s="161">
        <v>7</v>
      </c>
      <c r="G2089" s="161">
        <v>6</v>
      </c>
      <c r="H2089" s="161">
        <v>10</v>
      </c>
      <c r="I2089" s="161">
        <v>6</v>
      </c>
      <c r="J2089" s="161">
        <v>7</v>
      </c>
      <c r="M2089" s="165">
        <f t="shared" si="94"/>
        <v>3</v>
      </c>
      <c r="N2089" s="164">
        <f t="shared" si="95"/>
        <v>4</v>
      </c>
      <c r="O2089" s="164">
        <f t="shared" si="96"/>
        <v>6</v>
      </c>
    </row>
    <row r="2090" spans="3:15">
      <c r="C2090" s="161">
        <v>3</v>
      </c>
      <c r="D2090" s="161">
        <v>6</v>
      </c>
      <c r="F2090" s="161">
        <v>7</v>
      </c>
      <c r="G2090" s="161">
        <v>6</v>
      </c>
      <c r="H2090" s="161">
        <v>10</v>
      </c>
      <c r="I2090" s="161">
        <v>6</v>
      </c>
      <c r="J2090" s="161">
        <v>10</v>
      </c>
      <c r="M2090" s="165">
        <f t="shared" si="94"/>
        <v>3</v>
      </c>
      <c r="N2090" s="164">
        <f t="shared" si="95"/>
        <v>4</v>
      </c>
      <c r="O2090" s="164">
        <f t="shared" si="96"/>
        <v>7</v>
      </c>
    </row>
    <row r="2091" spans="3:15">
      <c r="C2091" s="161">
        <v>3</v>
      </c>
      <c r="D2091" s="161">
        <v>6</v>
      </c>
      <c r="F2091" s="161">
        <v>7</v>
      </c>
      <c r="G2091" s="161">
        <v>6</v>
      </c>
      <c r="H2091" s="161">
        <v>10</v>
      </c>
      <c r="I2091" s="161">
        <v>8</v>
      </c>
      <c r="J2091" s="161">
        <v>7</v>
      </c>
      <c r="M2091" s="165">
        <f t="shared" si="94"/>
        <v>3</v>
      </c>
      <c r="N2091" s="164">
        <f t="shared" si="95"/>
        <v>4</v>
      </c>
      <c r="O2091" s="164">
        <f t="shared" si="96"/>
        <v>7</v>
      </c>
    </row>
    <row r="2092" spans="3:15">
      <c r="C2092" s="161">
        <v>3</v>
      </c>
      <c r="D2092" s="161">
        <v>6</v>
      </c>
      <c r="F2092" s="161">
        <v>7</v>
      </c>
      <c r="G2092" s="161">
        <v>6</v>
      </c>
      <c r="H2092" s="161">
        <v>10</v>
      </c>
      <c r="I2092" s="161">
        <v>8</v>
      </c>
      <c r="J2092" s="161">
        <v>10</v>
      </c>
      <c r="M2092" s="165">
        <f t="shared" si="94"/>
        <v>3</v>
      </c>
      <c r="N2092" s="164">
        <f t="shared" si="95"/>
        <v>4</v>
      </c>
      <c r="O2092" s="164">
        <f t="shared" si="96"/>
        <v>7</v>
      </c>
    </row>
    <row r="2093" spans="3:15">
      <c r="C2093" s="161">
        <v>3</v>
      </c>
      <c r="D2093" s="161">
        <v>6</v>
      </c>
      <c r="F2093" s="161">
        <v>7</v>
      </c>
      <c r="G2093" s="161">
        <v>6</v>
      </c>
      <c r="H2093" s="161">
        <v>10</v>
      </c>
      <c r="I2093" s="161">
        <v>10</v>
      </c>
      <c r="J2093" s="161">
        <v>7</v>
      </c>
      <c r="M2093" s="165">
        <f t="shared" si="94"/>
        <v>3</v>
      </c>
      <c r="N2093" s="164">
        <f t="shared" si="95"/>
        <v>4</v>
      </c>
      <c r="O2093" s="164">
        <f t="shared" si="96"/>
        <v>7</v>
      </c>
    </row>
    <row r="2094" spans="3:15">
      <c r="C2094" s="161">
        <v>3</v>
      </c>
      <c r="D2094" s="161">
        <v>6</v>
      </c>
      <c r="F2094" s="161">
        <v>7</v>
      </c>
      <c r="G2094" s="161">
        <v>6</v>
      </c>
      <c r="H2094" s="161">
        <v>10</v>
      </c>
      <c r="I2094" s="161">
        <v>10</v>
      </c>
      <c r="J2094" s="161">
        <v>10</v>
      </c>
      <c r="M2094" s="165">
        <f t="shared" si="94"/>
        <v>3</v>
      </c>
      <c r="N2094" s="164">
        <f t="shared" si="95"/>
        <v>4</v>
      </c>
      <c r="O2094" s="164">
        <f t="shared" si="96"/>
        <v>7</v>
      </c>
    </row>
    <row r="2095" spans="3:15">
      <c r="C2095" s="161">
        <v>3</v>
      </c>
      <c r="D2095" s="161">
        <v>6</v>
      </c>
      <c r="F2095" s="161">
        <v>10</v>
      </c>
      <c r="G2095" s="161">
        <v>6</v>
      </c>
      <c r="H2095" s="161">
        <v>7</v>
      </c>
      <c r="I2095" s="161">
        <v>4</v>
      </c>
      <c r="J2095" s="161">
        <v>7</v>
      </c>
      <c r="M2095" s="165">
        <f t="shared" si="94"/>
        <v>3</v>
      </c>
      <c r="N2095" s="164">
        <f t="shared" si="95"/>
        <v>4</v>
      </c>
      <c r="O2095" s="164">
        <f t="shared" si="96"/>
        <v>6</v>
      </c>
    </row>
    <row r="2096" spans="3:15">
      <c r="C2096" s="161">
        <v>3</v>
      </c>
      <c r="D2096" s="161">
        <v>6</v>
      </c>
      <c r="F2096" s="161">
        <v>10</v>
      </c>
      <c r="G2096" s="161">
        <v>6</v>
      </c>
      <c r="H2096" s="161">
        <v>7</v>
      </c>
      <c r="I2096" s="161">
        <v>4</v>
      </c>
      <c r="J2096" s="161">
        <v>10</v>
      </c>
      <c r="M2096" s="165">
        <f t="shared" si="94"/>
        <v>3</v>
      </c>
      <c r="N2096" s="164">
        <f t="shared" si="95"/>
        <v>4</v>
      </c>
      <c r="O2096" s="164">
        <f t="shared" si="96"/>
        <v>7</v>
      </c>
    </row>
    <row r="2097" spans="3:15">
      <c r="C2097" s="161">
        <v>3</v>
      </c>
      <c r="D2097" s="161">
        <v>6</v>
      </c>
      <c r="F2097" s="161">
        <v>10</v>
      </c>
      <c r="G2097" s="161">
        <v>6</v>
      </c>
      <c r="H2097" s="161">
        <v>7</v>
      </c>
      <c r="I2097" s="161">
        <v>6</v>
      </c>
      <c r="J2097" s="161">
        <v>7</v>
      </c>
      <c r="M2097" s="165">
        <f t="shared" si="94"/>
        <v>3</v>
      </c>
      <c r="N2097" s="164">
        <f t="shared" si="95"/>
        <v>4</v>
      </c>
      <c r="O2097" s="164">
        <f t="shared" si="96"/>
        <v>6</v>
      </c>
    </row>
    <row r="2098" spans="3:15">
      <c r="C2098" s="161">
        <v>3</v>
      </c>
      <c r="D2098" s="161">
        <v>6</v>
      </c>
      <c r="F2098" s="161">
        <v>10</v>
      </c>
      <c r="G2098" s="161">
        <v>6</v>
      </c>
      <c r="H2098" s="161">
        <v>7</v>
      </c>
      <c r="I2098" s="161">
        <v>6</v>
      </c>
      <c r="J2098" s="161">
        <v>10</v>
      </c>
      <c r="M2098" s="165">
        <f t="shared" si="94"/>
        <v>3</v>
      </c>
      <c r="N2098" s="164">
        <f t="shared" si="95"/>
        <v>4</v>
      </c>
      <c r="O2098" s="164">
        <f t="shared" si="96"/>
        <v>7</v>
      </c>
    </row>
    <row r="2099" spans="3:15">
      <c r="C2099" s="161">
        <v>3</v>
      </c>
      <c r="D2099" s="161">
        <v>6</v>
      </c>
      <c r="F2099" s="161">
        <v>10</v>
      </c>
      <c r="G2099" s="161">
        <v>6</v>
      </c>
      <c r="H2099" s="161">
        <v>7</v>
      </c>
      <c r="I2099" s="161">
        <v>8</v>
      </c>
      <c r="J2099" s="161">
        <v>7</v>
      </c>
      <c r="M2099" s="165">
        <f t="shared" si="94"/>
        <v>3</v>
      </c>
      <c r="N2099" s="164">
        <f t="shared" si="95"/>
        <v>4</v>
      </c>
      <c r="O2099" s="164">
        <f t="shared" si="96"/>
        <v>7</v>
      </c>
    </row>
    <row r="2100" spans="3:15">
      <c r="C2100" s="161">
        <v>3</v>
      </c>
      <c r="D2100" s="161">
        <v>6</v>
      </c>
      <c r="F2100" s="161">
        <v>10</v>
      </c>
      <c r="G2100" s="161">
        <v>6</v>
      </c>
      <c r="H2100" s="161">
        <v>7</v>
      </c>
      <c r="I2100" s="161">
        <v>8</v>
      </c>
      <c r="J2100" s="161">
        <v>10</v>
      </c>
      <c r="M2100" s="165">
        <f t="shared" si="94"/>
        <v>3</v>
      </c>
      <c r="N2100" s="164">
        <f t="shared" si="95"/>
        <v>4</v>
      </c>
      <c r="O2100" s="164">
        <f t="shared" si="96"/>
        <v>7</v>
      </c>
    </row>
    <row r="2101" spans="3:15">
      <c r="C2101" s="161">
        <v>3</v>
      </c>
      <c r="D2101" s="161">
        <v>6</v>
      </c>
      <c r="F2101" s="161">
        <v>10</v>
      </c>
      <c r="G2101" s="161">
        <v>6</v>
      </c>
      <c r="H2101" s="161">
        <v>7</v>
      </c>
      <c r="I2101" s="161">
        <v>10</v>
      </c>
      <c r="J2101" s="161">
        <v>7</v>
      </c>
      <c r="M2101" s="165">
        <f t="shared" si="94"/>
        <v>3</v>
      </c>
      <c r="N2101" s="164">
        <f t="shared" si="95"/>
        <v>4</v>
      </c>
      <c r="O2101" s="164">
        <f t="shared" si="96"/>
        <v>7</v>
      </c>
    </row>
    <row r="2102" spans="3:15">
      <c r="C2102" s="161">
        <v>3</v>
      </c>
      <c r="D2102" s="161">
        <v>6</v>
      </c>
      <c r="F2102" s="161">
        <v>10</v>
      </c>
      <c r="G2102" s="161">
        <v>6</v>
      </c>
      <c r="H2102" s="161">
        <v>7</v>
      </c>
      <c r="I2102" s="161">
        <v>10</v>
      </c>
      <c r="J2102" s="161">
        <v>10</v>
      </c>
      <c r="M2102" s="165">
        <f t="shared" si="94"/>
        <v>3</v>
      </c>
      <c r="N2102" s="164">
        <f t="shared" si="95"/>
        <v>4</v>
      </c>
      <c r="O2102" s="164">
        <f t="shared" si="96"/>
        <v>7</v>
      </c>
    </row>
    <row r="2103" spans="3:15">
      <c r="C2103" s="161">
        <v>3</v>
      </c>
      <c r="D2103" s="161">
        <v>6</v>
      </c>
      <c r="F2103" s="161">
        <v>10</v>
      </c>
      <c r="G2103" s="161">
        <v>6</v>
      </c>
      <c r="H2103" s="161">
        <v>10</v>
      </c>
      <c r="I2103" s="161">
        <v>4</v>
      </c>
      <c r="J2103" s="161">
        <v>7</v>
      </c>
      <c r="M2103" s="165">
        <f t="shared" si="94"/>
        <v>3</v>
      </c>
      <c r="N2103" s="164">
        <f t="shared" si="95"/>
        <v>4</v>
      </c>
      <c r="O2103" s="164">
        <f t="shared" si="96"/>
        <v>7</v>
      </c>
    </row>
    <row r="2104" spans="3:15">
      <c r="C2104" s="161">
        <v>3</v>
      </c>
      <c r="D2104" s="161">
        <v>6</v>
      </c>
      <c r="F2104" s="161">
        <v>10</v>
      </c>
      <c r="G2104" s="161">
        <v>6</v>
      </c>
      <c r="H2104" s="161">
        <v>10</v>
      </c>
      <c r="I2104" s="161">
        <v>4</v>
      </c>
      <c r="J2104" s="161">
        <v>10</v>
      </c>
      <c r="M2104" s="165">
        <f t="shared" si="94"/>
        <v>3</v>
      </c>
      <c r="N2104" s="164">
        <f t="shared" si="95"/>
        <v>4</v>
      </c>
      <c r="O2104" s="164">
        <f t="shared" si="96"/>
        <v>7</v>
      </c>
    </row>
    <row r="2105" spans="3:15">
      <c r="C2105" s="161">
        <v>3</v>
      </c>
      <c r="D2105" s="161">
        <v>6</v>
      </c>
      <c r="F2105" s="161">
        <v>10</v>
      </c>
      <c r="G2105" s="161">
        <v>6</v>
      </c>
      <c r="H2105" s="161">
        <v>10</v>
      </c>
      <c r="I2105" s="161">
        <v>6</v>
      </c>
      <c r="J2105" s="161">
        <v>7</v>
      </c>
      <c r="M2105" s="165">
        <f t="shared" si="94"/>
        <v>3</v>
      </c>
      <c r="N2105" s="164">
        <f t="shared" si="95"/>
        <v>4</v>
      </c>
      <c r="O2105" s="164">
        <f t="shared" si="96"/>
        <v>7</v>
      </c>
    </row>
    <row r="2106" spans="3:15">
      <c r="C2106" s="161">
        <v>3</v>
      </c>
      <c r="D2106" s="161">
        <v>6</v>
      </c>
      <c r="F2106" s="161">
        <v>10</v>
      </c>
      <c r="G2106" s="161">
        <v>6</v>
      </c>
      <c r="H2106" s="161">
        <v>10</v>
      </c>
      <c r="I2106" s="161">
        <v>6</v>
      </c>
      <c r="J2106" s="161">
        <v>10</v>
      </c>
      <c r="M2106" s="165">
        <f t="shared" si="94"/>
        <v>3</v>
      </c>
      <c r="N2106" s="164">
        <f t="shared" si="95"/>
        <v>4</v>
      </c>
      <c r="O2106" s="164">
        <f t="shared" si="96"/>
        <v>7</v>
      </c>
    </row>
    <row r="2107" spans="3:15">
      <c r="C2107" s="161">
        <v>3</v>
      </c>
      <c r="D2107" s="161">
        <v>6</v>
      </c>
      <c r="F2107" s="161">
        <v>10</v>
      </c>
      <c r="G2107" s="161">
        <v>6</v>
      </c>
      <c r="H2107" s="161">
        <v>10</v>
      </c>
      <c r="I2107" s="161">
        <v>8</v>
      </c>
      <c r="J2107" s="161">
        <v>7</v>
      </c>
      <c r="M2107" s="165">
        <f t="shared" si="94"/>
        <v>3</v>
      </c>
      <c r="N2107" s="164">
        <f t="shared" si="95"/>
        <v>4</v>
      </c>
      <c r="O2107" s="164">
        <f t="shared" si="96"/>
        <v>7</v>
      </c>
    </row>
    <row r="2108" spans="3:15">
      <c r="C2108" s="161">
        <v>3</v>
      </c>
      <c r="D2108" s="161">
        <v>6</v>
      </c>
      <c r="F2108" s="161">
        <v>10</v>
      </c>
      <c r="G2108" s="161">
        <v>6</v>
      </c>
      <c r="H2108" s="161">
        <v>10</v>
      </c>
      <c r="I2108" s="161">
        <v>8</v>
      </c>
      <c r="J2108" s="161">
        <v>10</v>
      </c>
      <c r="M2108" s="165">
        <f t="shared" si="94"/>
        <v>3</v>
      </c>
      <c r="N2108" s="164">
        <f t="shared" si="95"/>
        <v>4</v>
      </c>
      <c r="O2108" s="164">
        <f t="shared" si="96"/>
        <v>8</v>
      </c>
    </row>
    <row r="2109" spans="3:15">
      <c r="C2109" s="161">
        <v>3</v>
      </c>
      <c r="D2109" s="161">
        <v>6</v>
      </c>
      <c r="F2109" s="161">
        <v>10</v>
      </c>
      <c r="G2109" s="161">
        <v>6</v>
      </c>
      <c r="H2109" s="161">
        <v>10</v>
      </c>
      <c r="I2109" s="161">
        <v>10</v>
      </c>
      <c r="J2109" s="161">
        <v>7</v>
      </c>
      <c r="M2109" s="165">
        <f t="shared" si="94"/>
        <v>3</v>
      </c>
      <c r="N2109" s="164">
        <f t="shared" si="95"/>
        <v>4</v>
      </c>
      <c r="O2109" s="164">
        <f t="shared" si="96"/>
        <v>7</v>
      </c>
    </row>
    <row r="2110" spans="3:15">
      <c r="C2110" s="161">
        <v>3</v>
      </c>
      <c r="D2110" s="161">
        <v>6</v>
      </c>
      <c r="F2110" s="161">
        <v>10</v>
      </c>
      <c r="G2110" s="161">
        <v>6</v>
      </c>
      <c r="H2110" s="161">
        <v>10</v>
      </c>
      <c r="I2110" s="161">
        <v>10</v>
      </c>
      <c r="J2110" s="161">
        <v>10</v>
      </c>
      <c r="M2110" s="165">
        <f t="shared" si="94"/>
        <v>3</v>
      </c>
      <c r="N2110" s="164">
        <f t="shared" si="95"/>
        <v>4</v>
      </c>
      <c r="O2110" s="164">
        <f t="shared" si="96"/>
        <v>8</v>
      </c>
    </row>
    <row r="2111" spans="3:15">
      <c r="C2111" s="161">
        <v>3</v>
      </c>
      <c r="D2111" s="161">
        <v>6</v>
      </c>
      <c r="F2111" s="161">
        <v>10</v>
      </c>
      <c r="G2111" s="161">
        <v>6</v>
      </c>
      <c r="H2111" s="161">
        <v>7</v>
      </c>
      <c r="I2111" s="161">
        <v>4</v>
      </c>
      <c r="J2111" s="161">
        <v>7</v>
      </c>
      <c r="M2111" s="165">
        <f t="shared" si="94"/>
        <v>3</v>
      </c>
      <c r="N2111" s="164">
        <f t="shared" si="95"/>
        <v>4</v>
      </c>
      <c r="O2111" s="164">
        <f t="shared" si="96"/>
        <v>6</v>
      </c>
    </row>
    <row r="2112" spans="3:15">
      <c r="C2112" s="161">
        <v>3</v>
      </c>
      <c r="D2112" s="161">
        <v>6</v>
      </c>
      <c r="F2112" s="161">
        <v>10</v>
      </c>
      <c r="G2112" s="161">
        <v>6</v>
      </c>
      <c r="H2112" s="161">
        <v>7</v>
      </c>
      <c r="I2112" s="161">
        <v>4</v>
      </c>
      <c r="J2112" s="161">
        <v>10</v>
      </c>
      <c r="M2112" s="165">
        <f t="shared" si="94"/>
        <v>3</v>
      </c>
      <c r="N2112" s="164">
        <f t="shared" si="95"/>
        <v>4</v>
      </c>
      <c r="O2112" s="164">
        <f t="shared" si="96"/>
        <v>7</v>
      </c>
    </row>
    <row r="2113" spans="3:15">
      <c r="C2113" s="161">
        <v>3</v>
      </c>
      <c r="D2113" s="161">
        <v>6</v>
      </c>
      <c r="F2113" s="161">
        <v>10</v>
      </c>
      <c r="G2113" s="161">
        <v>6</v>
      </c>
      <c r="H2113" s="161">
        <v>7</v>
      </c>
      <c r="I2113" s="161">
        <v>6</v>
      </c>
      <c r="J2113" s="161">
        <v>7</v>
      </c>
      <c r="M2113" s="165">
        <f t="shared" si="94"/>
        <v>3</v>
      </c>
      <c r="N2113" s="164">
        <f t="shared" si="95"/>
        <v>4</v>
      </c>
      <c r="O2113" s="164">
        <f t="shared" si="96"/>
        <v>6</v>
      </c>
    </row>
    <row r="2114" spans="3:15">
      <c r="C2114" s="161">
        <v>3</v>
      </c>
      <c r="D2114" s="161">
        <v>6</v>
      </c>
      <c r="F2114" s="161">
        <v>10</v>
      </c>
      <c r="G2114" s="161">
        <v>6</v>
      </c>
      <c r="H2114" s="161">
        <v>7</v>
      </c>
      <c r="I2114" s="161">
        <v>6</v>
      </c>
      <c r="J2114" s="161">
        <v>10</v>
      </c>
      <c r="M2114" s="165">
        <f t="shared" si="94"/>
        <v>3</v>
      </c>
      <c r="N2114" s="164">
        <f t="shared" si="95"/>
        <v>4</v>
      </c>
      <c r="O2114" s="164">
        <f t="shared" si="96"/>
        <v>7</v>
      </c>
    </row>
    <row r="2115" spans="3:15">
      <c r="C2115" s="161">
        <v>3</v>
      </c>
      <c r="D2115" s="161">
        <v>6</v>
      </c>
      <c r="F2115" s="161">
        <v>10</v>
      </c>
      <c r="G2115" s="161">
        <v>6</v>
      </c>
      <c r="H2115" s="161">
        <v>7</v>
      </c>
      <c r="I2115" s="161">
        <v>8</v>
      </c>
      <c r="J2115" s="161">
        <v>7</v>
      </c>
      <c r="M2115" s="165">
        <f t="shared" si="94"/>
        <v>3</v>
      </c>
      <c r="N2115" s="164">
        <f t="shared" si="95"/>
        <v>4</v>
      </c>
      <c r="O2115" s="164">
        <f t="shared" si="96"/>
        <v>7</v>
      </c>
    </row>
    <row r="2116" spans="3:15">
      <c r="C2116" s="161">
        <v>3</v>
      </c>
      <c r="D2116" s="161">
        <v>6</v>
      </c>
      <c r="F2116" s="161">
        <v>10</v>
      </c>
      <c r="G2116" s="161">
        <v>6</v>
      </c>
      <c r="H2116" s="161">
        <v>7</v>
      </c>
      <c r="I2116" s="161">
        <v>8</v>
      </c>
      <c r="J2116" s="161">
        <v>10</v>
      </c>
      <c r="M2116" s="165">
        <f t="shared" si="94"/>
        <v>3</v>
      </c>
      <c r="N2116" s="164">
        <f t="shared" si="95"/>
        <v>4</v>
      </c>
      <c r="O2116" s="164">
        <f t="shared" si="96"/>
        <v>7</v>
      </c>
    </row>
    <row r="2117" spans="3:15">
      <c r="C2117" s="161">
        <v>3</v>
      </c>
      <c r="D2117" s="161">
        <v>6</v>
      </c>
      <c r="F2117" s="161">
        <v>10</v>
      </c>
      <c r="G2117" s="161">
        <v>6</v>
      </c>
      <c r="H2117" s="161">
        <v>7</v>
      </c>
      <c r="I2117" s="161">
        <v>10</v>
      </c>
      <c r="J2117" s="161">
        <v>7</v>
      </c>
      <c r="M2117" s="165">
        <f t="shared" si="94"/>
        <v>3</v>
      </c>
      <c r="N2117" s="164">
        <f t="shared" si="95"/>
        <v>4</v>
      </c>
      <c r="O2117" s="164">
        <f t="shared" si="96"/>
        <v>7</v>
      </c>
    </row>
    <row r="2118" spans="3:15">
      <c r="C2118" s="161">
        <v>3</v>
      </c>
      <c r="D2118" s="161">
        <v>6</v>
      </c>
      <c r="F2118" s="161">
        <v>10</v>
      </c>
      <c r="G2118" s="161">
        <v>6</v>
      </c>
      <c r="H2118" s="161">
        <v>7</v>
      </c>
      <c r="I2118" s="161">
        <v>10</v>
      </c>
      <c r="J2118" s="161">
        <v>10</v>
      </c>
      <c r="M2118" s="165">
        <f t="shared" si="94"/>
        <v>3</v>
      </c>
      <c r="N2118" s="164">
        <f t="shared" si="95"/>
        <v>4</v>
      </c>
      <c r="O2118" s="164">
        <f t="shared" si="96"/>
        <v>7</v>
      </c>
    </row>
    <row r="2119" spans="3:15">
      <c r="C2119" s="161">
        <v>3</v>
      </c>
      <c r="D2119" s="161">
        <v>6</v>
      </c>
      <c r="F2119" s="161">
        <v>10</v>
      </c>
      <c r="G2119" s="161">
        <v>6</v>
      </c>
      <c r="H2119" s="161">
        <v>10</v>
      </c>
      <c r="I2119" s="161">
        <v>4</v>
      </c>
      <c r="J2119" s="161">
        <v>7</v>
      </c>
      <c r="M2119" s="165">
        <f t="shared" si="94"/>
        <v>3</v>
      </c>
      <c r="N2119" s="164">
        <f t="shared" si="95"/>
        <v>4</v>
      </c>
      <c r="O2119" s="164">
        <f t="shared" si="96"/>
        <v>7</v>
      </c>
    </row>
    <row r="2120" spans="3:15">
      <c r="C2120" s="161">
        <v>3</v>
      </c>
      <c r="D2120" s="161">
        <v>6</v>
      </c>
      <c r="F2120" s="161">
        <v>10</v>
      </c>
      <c r="G2120" s="161">
        <v>6</v>
      </c>
      <c r="H2120" s="161">
        <v>10</v>
      </c>
      <c r="I2120" s="161">
        <v>4</v>
      </c>
      <c r="J2120" s="161">
        <v>10</v>
      </c>
      <c r="M2120" s="165">
        <f t="shared" si="94"/>
        <v>3</v>
      </c>
      <c r="N2120" s="164">
        <f t="shared" si="95"/>
        <v>4</v>
      </c>
      <c r="O2120" s="164">
        <f t="shared" si="96"/>
        <v>7</v>
      </c>
    </row>
    <row r="2121" spans="3:15">
      <c r="C2121" s="161">
        <v>3</v>
      </c>
      <c r="D2121" s="161">
        <v>6</v>
      </c>
      <c r="F2121" s="161">
        <v>10</v>
      </c>
      <c r="G2121" s="161">
        <v>6</v>
      </c>
      <c r="H2121" s="161">
        <v>10</v>
      </c>
      <c r="I2121" s="161">
        <v>6</v>
      </c>
      <c r="J2121" s="161">
        <v>7</v>
      </c>
      <c r="M2121" s="165">
        <f t="shared" si="94"/>
        <v>3</v>
      </c>
      <c r="N2121" s="164">
        <f t="shared" si="95"/>
        <v>4</v>
      </c>
      <c r="O2121" s="164">
        <f t="shared" si="96"/>
        <v>7</v>
      </c>
    </row>
    <row r="2122" spans="3:15">
      <c r="C2122" s="161">
        <v>3</v>
      </c>
      <c r="D2122" s="161">
        <v>6</v>
      </c>
      <c r="F2122" s="161">
        <v>10</v>
      </c>
      <c r="G2122" s="161">
        <v>6</v>
      </c>
      <c r="H2122" s="161">
        <v>10</v>
      </c>
      <c r="I2122" s="161">
        <v>6</v>
      </c>
      <c r="J2122" s="161">
        <v>10</v>
      </c>
      <c r="M2122" s="165">
        <f t="shared" si="94"/>
        <v>3</v>
      </c>
      <c r="N2122" s="164">
        <f t="shared" si="95"/>
        <v>4</v>
      </c>
      <c r="O2122" s="164">
        <f t="shared" si="96"/>
        <v>7</v>
      </c>
    </row>
    <row r="2123" spans="3:15">
      <c r="C2123" s="161">
        <v>3</v>
      </c>
      <c r="D2123" s="161">
        <v>6</v>
      </c>
      <c r="F2123" s="161">
        <v>10</v>
      </c>
      <c r="G2123" s="161">
        <v>6</v>
      </c>
      <c r="H2123" s="161">
        <v>10</v>
      </c>
      <c r="I2123" s="161">
        <v>8</v>
      </c>
      <c r="J2123" s="161">
        <v>7</v>
      </c>
      <c r="M2123" s="165">
        <f t="shared" si="94"/>
        <v>3</v>
      </c>
      <c r="N2123" s="164">
        <f t="shared" si="95"/>
        <v>4</v>
      </c>
      <c r="O2123" s="164">
        <f t="shared" si="96"/>
        <v>7</v>
      </c>
    </row>
    <row r="2124" spans="3:15">
      <c r="C2124" s="161">
        <v>3</v>
      </c>
      <c r="D2124" s="161">
        <v>6</v>
      </c>
      <c r="F2124" s="161">
        <v>10</v>
      </c>
      <c r="G2124" s="161">
        <v>6</v>
      </c>
      <c r="H2124" s="161">
        <v>10</v>
      </c>
      <c r="I2124" s="161">
        <v>8</v>
      </c>
      <c r="J2124" s="161">
        <v>10</v>
      </c>
      <c r="M2124" s="165">
        <f t="shared" si="94"/>
        <v>3</v>
      </c>
      <c r="N2124" s="164">
        <f t="shared" si="95"/>
        <v>4</v>
      </c>
      <c r="O2124" s="164">
        <f t="shared" si="96"/>
        <v>8</v>
      </c>
    </row>
    <row r="2125" spans="3:15">
      <c r="C2125" s="161">
        <v>3</v>
      </c>
      <c r="D2125" s="161">
        <v>6</v>
      </c>
      <c r="F2125" s="161">
        <v>10</v>
      </c>
      <c r="G2125" s="161">
        <v>6</v>
      </c>
      <c r="H2125" s="161">
        <v>10</v>
      </c>
      <c r="I2125" s="161">
        <v>10</v>
      </c>
      <c r="J2125" s="161">
        <v>7</v>
      </c>
      <c r="M2125" s="165">
        <f t="shared" si="94"/>
        <v>3</v>
      </c>
      <c r="N2125" s="164">
        <f t="shared" si="95"/>
        <v>4</v>
      </c>
      <c r="O2125" s="164">
        <f t="shared" si="96"/>
        <v>7</v>
      </c>
    </row>
    <row r="2126" spans="3:15">
      <c r="C2126" s="161">
        <v>3</v>
      </c>
      <c r="D2126" s="161">
        <v>6</v>
      </c>
      <c r="F2126" s="161">
        <v>10</v>
      </c>
      <c r="G2126" s="161">
        <v>6</v>
      </c>
      <c r="H2126" s="161">
        <v>10</v>
      </c>
      <c r="I2126" s="161">
        <v>10</v>
      </c>
      <c r="J2126" s="161">
        <v>10</v>
      </c>
      <c r="M2126" s="165">
        <f t="shared" si="94"/>
        <v>3</v>
      </c>
      <c r="N2126" s="164">
        <f t="shared" si="95"/>
        <v>4</v>
      </c>
      <c r="O2126" s="164">
        <f t="shared" si="96"/>
        <v>8</v>
      </c>
    </row>
    <row r="2127" spans="3:15">
      <c r="C2127" s="161">
        <v>3</v>
      </c>
      <c r="D2127" s="161">
        <v>6</v>
      </c>
      <c r="F2127" s="161">
        <v>10</v>
      </c>
      <c r="G2127" s="161">
        <v>6</v>
      </c>
      <c r="H2127" s="161">
        <v>7</v>
      </c>
      <c r="I2127" s="161">
        <v>4</v>
      </c>
      <c r="J2127" s="161">
        <v>7</v>
      </c>
      <c r="M2127" s="165">
        <f t="shared" si="94"/>
        <v>3</v>
      </c>
      <c r="N2127" s="164">
        <f t="shared" si="95"/>
        <v>4</v>
      </c>
      <c r="O2127" s="164">
        <f t="shared" si="96"/>
        <v>6</v>
      </c>
    </row>
    <row r="2128" spans="3:15">
      <c r="C2128" s="161">
        <v>3</v>
      </c>
      <c r="D2128" s="161">
        <v>6</v>
      </c>
      <c r="F2128" s="161">
        <v>10</v>
      </c>
      <c r="G2128" s="161">
        <v>6</v>
      </c>
      <c r="H2128" s="161">
        <v>7</v>
      </c>
      <c r="I2128" s="161">
        <v>4</v>
      </c>
      <c r="J2128" s="161">
        <v>10</v>
      </c>
      <c r="M2128" s="165">
        <f t="shared" si="94"/>
        <v>3</v>
      </c>
      <c r="N2128" s="164">
        <f t="shared" si="95"/>
        <v>4</v>
      </c>
      <c r="O2128" s="164">
        <f t="shared" si="96"/>
        <v>7</v>
      </c>
    </row>
    <row r="2129" spans="3:15">
      <c r="C2129" s="161">
        <v>3</v>
      </c>
      <c r="D2129" s="161">
        <v>6</v>
      </c>
      <c r="F2129" s="161">
        <v>10</v>
      </c>
      <c r="G2129" s="161">
        <v>6</v>
      </c>
      <c r="H2129" s="161">
        <v>7</v>
      </c>
      <c r="I2129" s="161">
        <v>6</v>
      </c>
      <c r="J2129" s="161">
        <v>7</v>
      </c>
      <c r="M2129" s="165">
        <f t="shared" si="94"/>
        <v>3</v>
      </c>
      <c r="N2129" s="164">
        <f t="shared" si="95"/>
        <v>4</v>
      </c>
      <c r="O2129" s="164">
        <f t="shared" si="96"/>
        <v>6</v>
      </c>
    </row>
    <row r="2130" spans="3:15">
      <c r="C2130" s="161">
        <v>3</v>
      </c>
      <c r="D2130" s="161">
        <v>6</v>
      </c>
      <c r="F2130" s="161">
        <v>10</v>
      </c>
      <c r="G2130" s="161">
        <v>6</v>
      </c>
      <c r="H2130" s="161">
        <v>7</v>
      </c>
      <c r="I2130" s="161">
        <v>6</v>
      </c>
      <c r="J2130" s="161">
        <v>10</v>
      </c>
      <c r="M2130" s="165">
        <f t="shared" si="94"/>
        <v>3</v>
      </c>
      <c r="N2130" s="164">
        <f t="shared" si="95"/>
        <v>4</v>
      </c>
      <c r="O2130" s="164">
        <f t="shared" si="96"/>
        <v>7</v>
      </c>
    </row>
    <row r="2131" spans="3:15">
      <c r="C2131" s="161">
        <v>3</v>
      </c>
      <c r="D2131" s="161">
        <v>6</v>
      </c>
      <c r="F2131" s="161">
        <v>10</v>
      </c>
      <c r="G2131" s="161">
        <v>6</v>
      </c>
      <c r="H2131" s="161">
        <v>7</v>
      </c>
      <c r="I2131" s="161">
        <v>8</v>
      </c>
      <c r="J2131" s="161">
        <v>7</v>
      </c>
      <c r="M2131" s="165">
        <f t="shared" si="94"/>
        <v>3</v>
      </c>
      <c r="N2131" s="164">
        <f t="shared" si="95"/>
        <v>4</v>
      </c>
      <c r="O2131" s="164">
        <f t="shared" si="96"/>
        <v>7</v>
      </c>
    </row>
    <row r="2132" spans="3:15">
      <c r="C2132" s="161">
        <v>3</v>
      </c>
      <c r="D2132" s="161">
        <v>6</v>
      </c>
      <c r="F2132" s="161">
        <v>10</v>
      </c>
      <c r="G2132" s="161">
        <v>6</v>
      </c>
      <c r="H2132" s="161">
        <v>7</v>
      </c>
      <c r="I2132" s="161">
        <v>8</v>
      </c>
      <c r="J2132" s="161">
        <v>10</v>
      </c>
      <c r="M2132" s="165">
        <f t="shared" si="94"/>
        <v>3</v>
      </c>
      <c r="N2132" s="164">
        <f t="shared" si="95"/>
        <v>4</v>
      </c>
      <c r="O2132" s="164">
        <f t="shared" si="96"/>
        <v>7</v>
      </c>
    </row>
    <row r="2133" spans="3:15">
      <c r="C2133" s="161">
        <v>3</v>
      </c>
      <c r="D2133" s="161">
        <v>6</v>
      </c>
      <c r="F2133" s="161">
        <v>10</v>
      </c>
      <c r="G2133" s="161">
        <v>6</v>
      </c>
      <c r="H2133" s="161">
        <v>7</v>
      </c>
      <c r="I2133" s="161">
        <v>10</v>
      </c>
      <c r="J2133" s="161">
        <v>7</v>
      </c>
      <c r="M2133" s="165">
        <f t="shared" si="94"/>
        <v>3</v>
      </c>
      <c r="N2133" s="164">
        <f t="shared" si="95"/>
        <v>4</v>
      </c>
      <c r="O2133" s="164">
        <f t="shared" si="96"/>
        <v>7</v>
      </c>
    </row>
    <row r="2134" spans="3:15">
      <c r="C2134" s="161">
        <v>3</v>
      </c>
      <c r="D2134" s="161">
        <v>6</v>
      </c>
      <c r="F2134" s="161">
        <v>10</v>
      </c>
      <c r="G2134" s="161">
        <v>6</v>
      </c>
      <c r="H2134" s="161">
        <v>7</v>
      </c>
      <c r="I2134" s="161">
        <v>10</v>
      </c>
      <c r="J2134" s="161">
        <v>10</v>
      </c>
      <c r="M2134" s="165">
        <f t="shared" si="94"/>
        <v>3</v>
      </c>
      <c r="N2134" s="164">
        <f t="shared" si="95"/>
        <v>4</v>
      </c>
      <c r="O2134" s="164">
        <f t="shared" si="96"/>
        <v>7</v>
      </c>
    </row>
    <row r="2135" spans="3:15">
      <c r="C2135" s="161">
        <v>3</v>
      </c>
      <c r="D2135" s="161">
        <v>6</v>
      </c>
      <c r="F2135" s="161">
        <v>10</v>
      </c>
      <c r="G2135" s="161">
        <v>6</v>
      </c>
      <c r="H2135" s="161">
        <v>10</v>
      </c>
      <c r="I2135" s="161">
        <v>4</v>
      </c>
      <c r="J2135" s="161">
        <v>7</v>
      </c>
      <c r="M2135" s="165">
        <f t="shared" si="94"/>
        <v>3</v>
      </c>
      <c r="N2135" s="164">
        <f t="shared" si="95"/>
        <v>4</v>
      </c>
      <c r="O2135" s="164">
        <f t="shared" si="96"/>
        <v>7</v>
      </c>
    </row>
    <row r="2136" spans="3:15">
      <c r="C2136" s="161">
        <v>3</v>
      </c>
      <c r="D2136" s="161">
        <v>6</v>
      </c>
      <c r="F2136" s="161">
        <v>10</v>
      </c>
      <c r="G2136" s="161">
        <v>6</v>
      </c>
      <c r="H2136" s="161">
        <v>10</v>
      </c>
      <c r="I2136" s="161">
        <v>4</v>
      </c>
      <c r="J2136" s="161">
        <v>10</v>
      </c>
      <c r="M2136" s="165">
        <f t="shared" si="94"/>
        <v>3</v>
      </c>
      <c r="N2136" s="164">
        <f t="shared" si="95"/>
        <v>4</v>
      </c>
      <c r="O2136" s="164">
        <f t="shared" si="96"/>
        <v>7</v>
      </c>
    </row>
    <row r="2137" spans="3:15">
      <c r="C2137" s="161">
        <v>3</v>
      </c>
      <c r="D2137" s="161">
        <v>6</v>
      </c>
      <c r="F2137" s="161">
        <v>10</v>
      </c>
      <c r="G2137" s="161">
        <v>6</v>
      </c>
      <c r="H2137" s="161">
        <v>10</v>
      </c>
      <c r="I2137" s="161">
        <v>6</v>
      </c>
      <c r="J2137" s="161">
        <v>7</v>
      </c>
      <c r="M2137" s="165">
        <f t="shared" si="94"/>
        <v>3</v>
      </c>
      <c r="N2137" s="164">
        <f t="shared" si="95"/>
        <v>4</v>
      </c>
      <c r="O2137" s="164">
        <f t="shared" si="96"/>
        <v>7</v>
      </c>
    </row>
    <row r="2138" spans="3:15">
      <c r="C2138" s="161">
        <v>3</v>
      </c>
      <c r="D2138" s="161">
        <v>6</v>
      </c>
      <c r="F2138" s="161">
        <v>10</v>
      </c>
      <c r="G2138" s="161">
        <v>6</v>
      </c>
      <c r="H2138" s="161">
        <v>10</v>
      </c>
      <c r="I2138" s="161">
        <v>6</v>
      </c>
      <c r="J2138" s="161">
        <v>10</v>
      </c>
      <c r="M2138" s="165">
        <f t="shared" si="94"/>
        <v>3</v>
      </c>
      <c r="N2138" s="164">
        <f t="shared" si="95"/>
        <v>4</v>
      </c>
      <c r="O2138" s="164">
        <f t="shared" si="96"/>
        <v>7</v>
      </c>
    </row>
    <row r="2139" spans="3:15">
      <c r="C2139" s="161">
        <v>3</v>
      </c>
      <c r="D2139" s="161">
        <v>6</v>
      </c>
      <c r="F2139" s="161">
        <v>10</v>
      </c>
      <c r="G2139" s="161">
        <v>6</v>
      </c>
      <c r="H2139" s="161">
        <v>10</v>
      </c>
      <c r="I2139" s="161">
        <v>8</v>
      </c>
      <c r="J2139" s="161">
        <v>7</v>
      </c>
      <c r="M2139" s="165">
        <f t="shared" si="94"/>
        <v>3</v>
      </c>
      <c r="N2139" s="164">
        <f t="shared" si="95"/>
        <v>4</v>
      </c>
      <c r="O2139" s="164">
        <f t="shared" si="96"/>
        <v>7</v>
      </c>
    </row>
    <row r="2140" spans="3:15">
      <c r="C2140" s="161">
        <v>3</v>
      </c>
      <c r="D2140" s="161">
        <v>6</v>
      </c>
      <c r="F2140" s="161">
        <v>10</v>
      </c>
      <c r="G2140" s="161">
        <v>6</v>
      </c>
      <c r="H2140" s="161">
        <v>10</v>
      </c>
      <c r="I2140" s="161">
        <v>8</v>
      </c>
      <c r="J2140" s="161">
        <v>10</v>
      </c>
      <c r="M2140" s="165">
        <f t="shared" si="94"/>
        <v>3</v>
      </c>
      <c r="N2140" s="164">
        <f t="shared" si="95"/>
        <v>4</v>
      </c>
      <c r="O2140" s="164">
        <f t="shared" si="96"/>
        <v>8</v>
      </c>
    </row>
    <row r="2141" spans="3:15">
      <c r="C2141" s="161">
        <v>3</v>
      </c>
      <c r="D2141" s="161">
        <v>6</v>
      </c>
      <c r="F2141" s="161">
        <v>10</v>
      </c>
      <c r="G2141" s="161">
        <v>6</v>
      </c>
      <c r="H2141" s="161">
        <v>10</v>
      </c>
      <c r="I2141" s="161">
        <v>10</v>
      </c>
      <c r="J2141" s="161">
        <v>7</v>
      </c>
      <c r="M2141" s="165">
        <f t="shared" si="94"/>
        <v>3</v>
      </c>
      <c r="N2141" s="164">
        <f t="shared" si="95"/>
        <v>4</v>
      </c>
      <c r="O2141" s="164">
        <f t="shared" si="96"/>
        <v>7</v>
      </c>
    </row>
    <row r="2142" spans="3:15">
      <c r="C2142" s="161">
        <v>3</v>
      </c>
      <c r="D2142" s="161">
        <v>6</v>
      </c>
      <c r="F2142" s="161">
        <v>10</v>
      </c>
      <c r="G2142" s="161">
        <v>6</v>
      </c>
      <c r="H2142" s="161">
        <v>10</v>
      </c>
      <c r="I2142" s="161">
        <v>10</v>
      </c>
      <c r="J2142" s="161">
        <v>10</v>
      </c>
      <c r="M2142" s="165">
        <f t="shared" si="94"/>
        <v>3</v>
      </c>
      <c r="N2142" s="164">
        <f t="shared" si="95"/>
        <v>4</v>
      </c>
      <c r="O2142" s="164">
        <f t="shared" si="96"/>
        <v>8</v>
      </c>
    </row>
    <row r="2143" spans="3:15">
      <c r="C2143" s="161">
        <v>3</v>
      </c>
      <c r="D2143" s="161">
        <v>6</v>
      </c>
      <c r="F2143" s="161">
        <v>10</v>
      </c>
      <c r="G2143" s="161">
        <v>6</v>
      </c>
      <c r="H2143" s="161">
        <v>7</v>
      </c>
      <c r="I2143" s="161">
        <v>4</v>
      </c>
      <c r="J2143" s="161">
        <v>7</v>
      </c>
      <c r="M2143" s="165">
        <f t="shared" ref="M2143:M2206" si="97">MIN(C2143:L2143)</f>
        <v>3</v>
      </c>
      <c r="N2143" s="164">
        <f t="shared" si="95"/>
        <v>4</v>
      </c>
      <c r="O2143" s="164">
        <f t="shared" si="96"/>
        <v>6</v>
      </c>
    </row>
    <row r="2144" spans="3:15">
      <c r="C2144" s="161">
        <v>3</v>
      </c>
      <c r="D2144" s="161">
        <v>6</v>
      </c>
      <c r="F2144" s="161">
        <v>10</v>
      </c>
      <c r="G2144" s="161">
        <v>6</v>
      </c>
      <c r="H2144" s="161">
        <v>7</v>
      </c>
      <c r="I2144" s="161">
        <v>4</v>
      </c>
      <c r="J2144" s="161">
        <v>10</v>
      </c>
      <c r="M2144" s="165">
        <f t="shared" si="97"/>
        <v>3</v>
      </c>
      <c r="N2144" s="164">
        <f t="shared" ref="N2144:N2207" si="98">IF(SMALL(C2144:J2144,2)&gt;M2144,M2144+1,M2144)</f>
        <v>4</v>
      </c>
      <c r="O2144" s="164">
        <f t="shared" ref="O2144:O2207" si="99">ROUND(AVERAGE(C2144:J2144),0)</f>
        <v>7</v>
      </c>
    </row>
    <row r="2145" spans="3:15">
      <c r="C2145" s="161">
        <v>3</v>
      </c>
      <c r="D2145" s="161">
        <v>6</v>
      </c>
      <c r="F2145" s="161">
        <v>10</v>
      </c>
      <c r="G2145" s="161">
        <v>6</v>
      </c>
      <c r="H2145" s="161">
        <v>7</v>
      </c>
      <c r="I2145" s="161">
        <v>6</v>
      </c>
      <c r="J2145" s="161">
        <v>7</v>
      </c>
      <c r="M2145" s="165">
        <f t="shared" si="97"/>
        <v>3</v>
      </c>
      <c r="N2145" s="164">
        <f t="shared" si="98"/>
        <v>4</v>
      </c>
      <c r="O2145" s="164">
        <f t="shared" si="99"/>
        <v>6</v>
      </c>
    </row>
    <row r="2146" spans="3:15">
      <c r="C2146" s="161">
        <v>3</v>
      </c>
      <c r="D2146" s="161">
        <v>6</v>
      </c>
      <c r="F2146" s="161">
        <v>10</v>
      </c>
      <c r="G2146" s="161">
        <v>6</v>
      </c>
      <c r="H2146" s="161">
        <v>7</v>
      </c>
      <c r="I2146" s="161">
        <v>6</v>
      </c>
      <c r="J2146" s="161">
        <v>10</v>
      </c>
      <c r="M2146" s="165">
        <f t="shared" si="97"/>
        <v>3</v>
      </c>
      <c r="N2146" s="164">
        <f t="shared" si="98"/>
        <v>4</v>
      </c>
      <c r="O2146" s="164">
        <f t="shared" si="99"/>
        <v>7</v>
      </c>
    </row>
    <row r="2147" spans="3:15">
      <c r="C2147" s="161">
        <v>3</v>
      </c>
      <c r="D2147" s="161">
        <v>6</v>
      </c>
      <c r="F2147" s="161">
        <v>10</v>
      </c>
      <c r="G2147" s="161">
        <v>6</v>
      </c>
      <c r="H2147" s="161">
        <v>7</v>
      </c>
      <c r="I2147" s="161">
        <v>8</v>
      </c>
      <c r="J2147" s="161">
        <v>7</v>
      </c>
      <c r="M2147" s="165">
        <f t="shared" si="97"/>
        <v>3</v>
      </c>
      <c r="N2147" s="164">
        <f t="shared" si="98"/>
        <v>4</v>
      </c>
      <c r="O2147" s="164">
        <f t="shared" si="99"/>
        <v>7</v>
      </c>
    </row>
    <row r="2148" spans="3:15">
      <c r="C2148" s="161">
        <v>3</v>
      </c>
      <c r="D2148" s="161">
        <v>6</v>
      </c>
      <c r="F2148" s="161">
        <v>10</v>
      </c>
      <c r="G2148" s="161">
        <v>6</v>
      </c>
      <c r="H2148" s="161">
        <v>7</v>
      </c>
      <c r="I2148" s="161">
        <v>8</v>
      </c>
      <c r="J2148" s="161">
        <v>10</v>
      </c>
      <c r="M2148" s="165">
        <f t="shared" si="97"/>
        <v>3</v>
      </c>
      <c r="N2148" s="164">
        <f t="shared" si="98"/>
        <v>4</v>
      </c>
      <c r="O2148" s="164">
        <f t="shared" si="99"/>
        <v>7</v>
      </c>
    </row>
    <row r="2149" spans="3:15">
      <c r="C2149" s="161">
        <v>3</v>
      </c>
      <c r="D2149" s="161">
        <v>6</v>
      </c>
      <c r="F2149" s="161">
        <v>10</v>
      </c>
      <c r="G2149" s="161">
        <v>6</v>
      </c>
      <c r="H2149" s="161">
        <v>7</v>
      </c>
      <c r="I2149" s="161">
        <v>10</v>
      </c>
      <c r="J2149" s="161">
        <v>7</v>
      </c>
      <c r="M2149" s="165">
        <f t="shared" si="97"/>
        <v>3</v>
      </c>
      <c r="N2149" s="164">
        <f t="shared" si="98"/>
        <v>4</v>
      </c>
      <c r="O2149" s="164">
        <f t="shared" si="99"/>
        <v>7</v>
      </c>
    </row>
    <row r="2150" spans="3:15">
      <c r="C2150" s="161">
        <v>3</v>
      </c>
      <c r="D2150" s="161">
        <v>6</v>
      </c>
      <c r="F2150" s="161">
        <v>10</v>
      </c>
      <c r="G2150" s="161">
        <v>6</v>
      </c>
      <c r="H2150" s="161">
        <v>7</v>
      </c>
      <c r="I2150" s="161">
        <v>10</v>
      </c>
      <c r="J2150" s="161">
        <v>10</v>
      </c>
      <c r="M2150" s="165">
        <f t="shared" si="97"/>
        <v>3</v>
      </c>
      <c r="N2150" s="164">
        <f t="shared" si="98"/>
        <v>4</v>
      </c>
      <c r="O2150" s="164">
        <f t="shared" si="99"/>
        <v>7</v>
      </c>
    </row>
    <row r="2151" spans="3:15">
      <c r="C2151" s="161">
        <v>3</v>
      </c>
      <c r="D2151" s="161">
        <v>6</v>
      </c>
      <c r="F2151" s="161">
        <v>10</v>
      </c>
      <c r="G2151" s="161">
        <v>6</v>
      </c>
      <c r="H2151" s="161">
        <v>10</v>
      </c>
      <c r="I2151" s="161">
        <v>4</v>
      </c>
      <c r="J2151" s="161">
        <v>7</v>
      </c>
      <c r="M2151" s="165">
        <f t="shared" si="97"/>
        <v>3</v>
      </c>
      <c r="N2151" s="164">
        <f t="shared" si="98"/>
        <v>4</v>
      </c>
      <c r="O2151" s="164">
        <f t="shared" si="99"/>
        <v>7</v>
      </c>
    </row>
    <row r="2152" spans="3:15">
      <c r="C2152" s="161">
        <v>3</v>
      </c>
      <c r="D2152" s="161">
        <v>6</v>
      </c>
      <c r="F2152" s="161">
        <v>10</v>
      </c>
      <c r="G2152" s="161">
        <v>6</v>
      </c>
      <c r="H2152" s="161">
        <v>10</v>
      </c>
      <c r="I2152" s="161">
        <v>4</v>
      </c>
      <c r="J2152" s="161">
        <v>10</v>
      </c>
      <c r="M2152" s="165">
        <f t="shared" si="97"/>
        <v>3</v>
      </c>
      <c r="N2152" s="164">
        <f t="shared" si="98"/>
        <v>4</v>
      </c>
      <c r="O2152" s="164">
        <f t="shared" si="99"/>
        <v>7</v>
      </c>
    </row>
    <row r="2153" spans="3:15">
      <c r="C2153" s="161">
        <v>3</v>
      </c>
      <c r="D2153" s="161">
        <v>6</v>
      </c>
      <c r="F2153" s="161">
        <v>10</v>
      </c>
      <c r="G2153" s="161">
        <v>6</v>
      </c>
      <c r="H2153" s="161">
        <v>10</v>
      </c>
      <c r="I2153" s="161">
        <v>6</v>
      </c>
      <c r="J2153" s="161">
        <v>7</v>
      </c>
      <c r="M2153" s="165">
        <f t="shared" si="97"/>
        <v>3</v>
      </c>
      <c r="N2153" s="164">
        <f t="shared" si="98"/>
        <v>4</v>
      </c>
      <c r="O2153" s="164">
        <f t="shared" si="99"/>
        <v>7</v>
      </c>
    </row>
    <row r="2154" spans="3:15">
      <c r="C2154" s="161">
        <v>3</v>
      </c>
      <c r="D2154" s="161">
        <v>6</v>
      </c>
      <c r="F2154" s="161">
        <v>10</v>
      </c>
      <c r="G2154" s="161">
        <v>6</v>
      </c>
      <c r="H2154" s="161">
        <v>10</v>
      </c>
      <c r="I2154" s="161">
        <v>6</v>
      </c>
      <c r="J2154" s="161">
        <v>10</v>
      </c>
      <c r="M2154" s="165">
        <f t="shared" si="97"/>
        <v>3</v>
      </c>
      <c r="N2154" s="164">
        <f t="shared" si="98"/>
        <v>4</v>
      </c>
      <c r="O2154" s="164">
        <f t="shared" si="99"/>
        <v>7</v>
      </c>
    </row>
    <row r="2155" spans="3:15">
      <c r="C2155" s="161">
        <v>3</v>
      </c>
      <c r="D2155" s="161">
        <v>6</v>
      </c>
      <c r="F2155" s="161">
        <v>10</v>
      </c>
      <c r="G2155" s="161">
        <v>6</v>
      </c>
      <c r="H2155" s="161">
        <v>10</v>
      </c>
      <c r="I2155" s="161">
        <v>8</v>
      </c>
      <c r="J2155" s="161">
        <v>7</v>
      </c>
      <c r="M2155" s="165">
        <f t="shared" si="97"/>
        <v>3</v>
      </c>
      <c r="N2155" s="164">
        <f t="shared" si="98"/>
        <v>4</v>
      </c>
      <c r="O2155" s="164">
        <f t="shared" si="99"/>
        <v>7</v>
      </c>
    </row>
    <row r="2156" spans="3:15">
      <c r="C2156" s="161">
        <v>3</v>
      </c>
      <c r="D2156" s="161">
        <v>6</v>
      </c>
      <c r="F2156" s="161">
        <v>10</v>
      </c>
      <c r="G2156" s="161">
        <v>6</v>
      </c>
      <c r="H2156" s="161">
        <v>10</v>
      </c>
      <c r="I2156" s="161">
        <v>8</v>
      </c>
      <c r="J2156" s="161">
        <v>10</v>
      </c>
      <c r="M2156" s="165">
        <f t="shared" si="97"/>
        <v>3</v>
      </c>
      <c r="N2156" s="164">
        <f t="shared" si="98"/>
        <v>4</v>
      </c>
      <c r="O2156" s="164">
        <f t="shared" si="99"/>
        <v>8</v>
      </c>
    </row>
    <row r="2157" spans="3:15">
      <c r="C2157" s="161">
        <v>3</v>
      </c>
      <c r="D2157" s="161">
        <v>6</v>
      </c>
      <c r="F2157" s="161">
        <v>10</v>
      </c>
      <c r="G2157" s="161">
        <v>6</v>
      </c>
      <c r="H2157" s="161">
        <v>10</v>
      </c>
      <c r="I2157" s="161">
        <v>10</v>
      </c>
      <c r="J2157" s="161">
        <v>7</v>
      </c>
      <c r="M2157" s="165">
        <f t="shared" si="97"/>
        <v>3</v>
      </c>
      <c r="N2157" s="164">
        <f t="shared" si="98"/>
        <v>4</v>
      </c>
      <c r="O2157" s="164">
        <f t="shared" si="99"/>
        <v>7</v>
      </c>
    </row>
    <row r="2158" spans="3:15">
      <c r="C2158" s="161">
        <v>3</v>
      </c>
      <c r="D2158" s="161">
        <v>6</v>
      </c>
      <c r="F2158" s="161">
        <v>10</v>
      </c>
      <c r="G2158" s="161">
        <v>6</v>
      </c>
      <c r="H2158" s="161">
        <v>10</v>
      </c>
      <c r="I2158" s="161">
        <v>10</v>
      </c>
      <c r="J2158" s="161">
        <v>10</v>
      </c>
      <c r="M2158" s="165">
        <f t="shared" si="97"/>
        <v>3</v>
      </c>
      <c r="N2158" s="164">
        <f t="shared" si="98"/>
        <v>4</v>
      </c>
      <c r="O2158" s="164">
        <f t="shared" si="99"/>
        <v>8</v>
      </c>
    </row>
    <row r="2159" spans="3:15">
      <c r="C2159" s="161">
        <v>3</v>
      </c>
      <c r="D2159" s="161">
        <v>6</v>
      </c>
      <c r="F2159" s="161">
        <v>10</v>
      </c>
      <c r="G2159" s="161">
        <v>6</v>
      </c>
      <c r="H2159" s="161">
        <v>7</v>
      </c>
      <c r="I2159" s="161">
        <v>4</v>
      </c>
      <c r="J2159" s="161">
        <v>7</v>
      </c>
      <c r="M2159" s="165">
        <f t="shared" si="97"/>
        <v>3</v>
      </c>
      <c r="N2159" s="164">
        <f t="shared" si="98"/>
        <v>4</v>
      </c>
      <c r="O2159" s="164">
        <f t="shared" si="99"/>
        <v>6</v>
      </c>
    </row>
    <row r="2160" spans="3:15">
      <c r="C2160" s="161">
        <v>3</v>
      </c>
      <c r="D2160" s="161">
        <v>6</v>
      </c>
      <c r="F2160" s="161">
        <v>10</v>
      </c>
      <c r="G2160" s="161">
        <v>6</v>
      </c>
      <c r="H2160" s="161">
        <v>7</v>
      </c>
      <c r="I2160" s="161">
        <v>4</v>
      </c>
      <c r="J2160" s="161">
        <v>10</v>
      </c>
      <c r="M2160" s="165">
        <f t="shared" si="97"/>
        <v>3</v>
      </c>
      <c r="N2160" s="164">
        <f t="shared" si="98"/>
        <v>4</v>
      </c>
      <c r="O2160" s="164">
        <f t="shared" si="99"/>
        <v>7</v>
      </c>
    </row>
    <row r="2161" spans="3:15">
      <c r="C2161" s="161">
        <v>3</v>
      </c>
      <c r="D2161" s="161">
        <v>6</v>
      </c>
      <c r="F2161" s="161">
        <v>10</v>
      </c>
      <c r="G2161" s="161">
        <v>6</v>
      </c>
      <c r="H2161" s="161">
        <v>7</v>
      </c>
      <c r="I2161" s="161">
        <v>6</v>
      </c>
      <c r="J2161" s="161">
        <v>7</v>
      </c>
      <c r="M2161" s="165">
        <f t="shared" si="97"/>
        <v>3</v>
      </c>
      <c r="N2161" s="164">
        <f t="shared" si="98"/>
        <v>4</v>
      </c>
      <c r="O2161" s="164">
        <f t="shared" si="99"/>
        <v>6</v>
      </c>
    </row>
    <row r="2162" spans="3:15">
      <c r="C2162" s="161">
        <v>3</v>
      </c>
      <c r="D2162" s="161">
        <v>6</v>
      </c>
      <c r="F2162" s="161">
        <v>10</v>
      </c>
      <c r="G2162" s="161">
        <v>6</v>
      </c>
      <c r="H2162" s="161">
        <v>7</v>
      </c>
      <c r="I2162" s="161">
        <v>6</v>
      </c>
      <c r="J2162" s="161">
        <v>10</v>
      </c>
      <c r="M2162" s="165">
        <f t="shared" si="97"/>
        <v>3</v>
      </c>
      <c r="N2162" s="164">
        <f t="shared" si="98"/>
        <v>4</v>
      </c>
      <c r="O2162" s="164">
        <f t="shared" si="99"/>
        <v>7</v>
      </c>
    </row>
    <row r="2163" spans="3:15">
      <c r="C2163" s="161">
        <v>3</v>
      </c>
      <c r="D2163" s="161">
        <v>6</v>
      </c>
      <c r="F2163" s="161">
        <v>10</v>
      </c>
      <c r="G2163" s="161">
        <v>6</v>
      </c>
      <c r="H2163" s="161">
        <v>7</v>
      </c>
      <c r="I2163" s="161">
        <v>8</v>
      </c>
      <c r="J2163" s="161">
        <v>7</v>
      </c>
      <c r="M2163" s="165">
        <f t="shared" si="97"/>
        <v>3</v>
      </c>
      <c r="N2163" s="164">
        <f t="shared" si="98"/>
        <v>4</v>
      </c>
      <c r="O2163" s="164">
        <f t="shared" si="99"/>
        <v>7</v>
      </c>
    </row>
    <row r="2164" spans="3:15">
      <c r="C2164" s="161">
        <v>3</v>
      </c>
      <c r="D2164" s="161">
        <v>6</v>
      </c>
      <c r="F2164" s="161">
        <v>10</v>
      </c>
      <c r="G2164" s="161">
        <v>6</v>
      </c>
      <c r="H2164" s="161">
        <v>7</v>
      </c>
      <c r="I2164" s="161">
        <v>8</v>
      </c>
      <c r="J2164" s="161">
        <v>10</v>
      </c>
      <c r="M2164" s="165">
        <f t="shared" si="97"/>
        <v>3</v>
      </c>
      <c r="N2164" s="164">
        <f t="shared" si="98"/>
        <v>4</v>
      </c>
      <c r="O2164" s="164">
        <f t="shared" si="99"/>
        <v>7</v>
      </c>
    </row>
    <row r="2165" spans="3:15">
      <c r="C2165" s="161">
        <v>3</v>
      </c>
      <c r="D2165" s="161">
        <v>6</v>
      </c>
      <c r="F2165" s="161">
        <v>10</v>
      </c>
      <c r="G2165" s="161">
        <v>6</v>
      </c>
      <c r="H2165" s="161">
        <v>7</v>
      </c>
      <c r="I2165" s="161">
        <v>10</v>
      </c>
      <c r="J2165" s="161">
        <v>7</v>
      </c>
      <c r="M2165" s="165">
        <f t="shared" si="97"/>
        <v>3</v>
      </c>
      <c r="N2165" s="164">
        <f t="shared" si="98"/>
        <v>4</v>
      </c>
      <c r="O2165" s="164">
        <f t="shared" si="99"/>
        <v>7</v>
      </c>
    </row>
    <row r="2166" spans="3:15">
      <c r="C2166" s="161">
        <v>3</v>
      </c>
      <c r="D2166" s="161">
        <v>6</v>
      </c>
      <c r="F2166" s="161">
        <v>10</v>
      </c>
      <c r="G2166" s="161">
        <v>6</v>
      </c>
      <c r="H2166" s="161">
        <v>7</v>
      </c>
      <c r="I2166" s="161">
        <v>10</v>
      </c>
      <c r="J2166" s="161">
        <v>10</v>
      </c>
      <c r="M2166" s="165">
        <f t="shared" si="97"/>
        <v>3</v>
      </c>
      <c r="N2166" s="164">
        <f t="shared" si="98"/>
        <v>4</v>
      </c>
      <c r="O2166" s="164">
        <f t="shared" si="99"/>
        <v>7</v>
      </c>
    </row>
    <row r="2167" spans="3:15">
      <c r="C2167" s="161">
        <v>3</v>
      </c>
      <c r="D2167" s="161">
        <v>6</v>
      </c>
      <c r="F2167" s="161">
        <v>10</v>
      </c>
      <c r="G2167" s="161">
        <v>6</v>
      </c>
      <c r="H2167" s="161">
        <v>10</v>
      </c>
      <c r="I2167" s="161">
        <v>4</v>
      </c>
      <c r="J2167" s="161">
        <v>7</v>
      </c>
      <c r="M2167" s="165">
        <f t="shared" si="97"/>
        <v>3</v>
      </c>
      <c r="N2167" s="164">
        <f t="shared" si="98"/>
        <v>4</v>
      </c>
      <c r="O2167" s="164">
        <f t="shared" si="99"/>
        <v>7</v>
      </c>
    </row>
    <row r="2168" spans="3:15">
      <c r="C2168" s="161">
        <v>3</v>
      </c>
      <c r="D2168" s="161">
        <v>6</v>
      </c>
      <c r="F2168" s="161">
        <v>10</v>
      </c>
      <c r="G2168" s="161">
        <v>6</v>
      </c>
      <c r="H2168" s="161">
        <v>10</v>
      </c>
      <c r="I2168" s="161">
        <v>4</v>
      </c>
      <c r="J2168" s="161">
        <v>10</v>
      </c>
      <c r="M2168" s="165">
        <f t="shared" si="97"/>
        <v>3</v>
      </c>
      <c r="N2168" s="164">
        <f t="shared" si="98"/>
        <v>4</v>
      </c>
      <c r="O2168" s="164">
        <f t="shared" si="99"/>
        <v>7</v>
      </c>
    </row>
    <row r="2169" spans="3:15">
      <c r="C2169" s="161">
        <v>3</v>
      </c>
      <c r="D2169" s="161">
        <v>6</v>
      </c>
      <c r="F2169" s="161">
        <v>10</v>
      </c>
      <c r="G2169" s="161">
        <v>6</v>
      </c>
      <c r="H2169" s="161">
        <v>10</v>
      </c>
      <c r="I2169" s="161">
        <v>6</v>
      </c>
      <c r="J2169" s="161">
        <v>7</v>
      </c>
      <c r="M2169" s="165">
        <f t="shared" si="97"/>
        <v>3</v>
      </c>
      <c r="N2169" s="164">
        <f t="shared" si="98"/>
        <v>4</v>
      </c>
      <c r="O2169" s="164">
        <f t="shared" si="99"/>
        <v>7</v>
      </c>
    </row>
    <row r="2170" spans="3:15">
      <c r="C2170" s="161">
        <v>3</v>
      </c>
      <c r="D2170" s="161">
        <v>6</v>
      </c>
      <c r="F2170" s="161">
        <v>10</v>
      </c>
      <c r="G2170" s="161">
        <v>6</v>
      </c>
      <c r="H2170" s="161">
        <v>10</v>
      </c>
      <c r="I2170" s="161">
        <v>6</v>
      </c>
      <c r="J2170" s="161">
        <v>10</v>
      </c>
      <c r="M2170" s="165">
        <f t="shared" si="97"/>
        <v>3</v>
      </c>
      <c r="N2170" s="164">
        <f t="shared" si="98"/>
        <v>4</v>
      </c>
      <c r="O2170" s="164">
        <f t="shared" si="99"/>
        <v>7</v>
      </c>
    </row>
    <row r="2171" spans="3:15">
      <c r="C2171" s="161">
        <v>3</v>
      </c>
      <c r="D2171" s="161">
        <v>6</v>
      </c>
      <c r="F2171" s="161">
        <v>10</v>
      </c>
      <c r="G2171" s="161">
        <v>6</v>
      </c>
      <c r="H2171" s="161">
        <v>10</v>
      </c>
      <c r="I2171" s="161">
        <v>8</v>
      </c>
      <c r="J2171" s="161">
        <v>7</v>
      </c>
      <c r="M2171" s="165">
        <f t="shared" si="97"/>
        <v>3</v>
      </c>
      <c r="N2171" s="164">
        <f t="shared" si="98"/>
        <v>4</v>
      </c>
      <c r="O2171" s="164">
        <f t="shared" si="99"/>
        <v>7</v>
      </c>
    </row>
    <row r="2172" spans="3:15">
      <c r="C2172" s="161">
        <v>3</v>
      </c>
      <c r="D2172" s="161">
        <v>6</v>
      </c>
      <c r="F2172" s="161">
        <v>10</v>
      </c>
      <c r="G2172" s="161">
        <v>6</v>
      </c>
      <c r="H2172" s="161">
        <v>10</v>
      </c>
      <c r="I2172" s="161">
        <v>8</v>
      </c>
      <c r="J2172" s="161">
        <v>10</v>
      </c>
      <c r="M2172" s="165">
        <f t="shared" si="97"/>
        <v>3</v>
      </c>
      <c r="N2172" s="164">
        <f t="shared" si="98"/>
        <v>4</v>
      </c>
      <c r="O2172" s="164">
        <f t="shared" si="99"/>
        <v>8</v>
      </c>
    </row>
    <row r="2173" spans="3:15">
      <c r="C2173" s="161">
        <v>3</v>
      </c>
      <c r="D2173" s="161">
        <v>6</v>
      </c>
      <c r="F2173" s="161">
        <v>10</v>
      </c>
      <c r="G2173" s="161">
        <v>6</v>
      </c>
      <c r="H2173" s="161">
        <v>10</v>
      </c>
      <c r="I2173" s="161">
        <v>10</v>
      </c>
      <c r="J2173" s="161">
        <v>7</v>
      </c>
      <c r="M2173" s="165">
        <f t="shared" si="97"/>
        <v>3</v>
      </c>
      <c r="N2173" s="164">
        <f t="shared" si="98"/>
        <v>4</v>
      </c>
      <c r="O2173" s="164">
        <f t="shared" si="99"/>
        <v>7</v>
      </c>
    </row>
    <row r="2174" spans="3:15">
      <c r="C2174" s="161">
        <v>3</v>
      </c>
      <c r="D2174" s="161">
        <v>8</v>
      </c>
      <c r="F2174" s="161">
        <v>10</v>
      </c>
      <c r="G2174" s="161">
        <v>8</v>
      </c>
      <c r="H2174" s="161">
        <v>10</v>
      </c>
      <c r="I2174" s="161">
        <v>10</v>
      </c>
      <c r="J2174" s="161">
        <v>10</v>
      </c>
      <c r="M2174" s="165">
        <f t="shared" si="97"/>
        <v>3</v>
      </c>
      <c r="N2174" s="164">
        <f t="shared" si="98"/>
        <v>4</v>
      </c>
      <c r="O2174" s="164">
        <f t="shared" si="99"/>
        <v>8</v>
      </c>
    </row>
    <row r="2175" spans="3:15">
      <c r="C2175" s="161">
        <v>3</v>
      </c>
      <c r="D2175" s="161">
        <v>8</v>
      </c>
      <c r="F2175" s="161">
        <v>5</v>
      </c>
      <c r="G2175" s="161">
        <v>8</v>
      </c>
      <c r="H2175" s="161">
        <v>5</v>
      </c>
      <c r="I2175" s="161">
        <v>4</v>
      </c>
      <c r="J2175" s="161">
        <v>7</v>
      </c>
      <c r="M2175" s="165">
        <f t="shared" si="97"/>
        <v>3</v>
      </c>
      <c r="N2175" s="164">
        <f t="shared" si="98"/>
        <v>4</v>
      </c>
      <c r="O2175" s="164">
        <f t="shared" si="99"/>
        <v>6</v>
      </c>
    </row>
    <row r="2176" spans="3:15">
      <c r="C2176" s="161">
        <v>3</v>
      </c>
      <c r="D2176" s="161">
        <v>8</v>
      </c>
      <c r="F2176" s="161">
        <v>5</v>
      </c>
      <c r="G2176" s="161">
        <v>8</v>
      </c>
      <c r="H2176" s="161">
        <v>5</v>
      </c>
      <c r="I2176" s="161">
        <v>4</v>
      </c>
      <c r="J2176" s="161">
        <v>10</v>
      </c>
      <c r="M2176" s="165">
        <f t="shared" si="97"/>
        <v>3</v>
      </c>
      <c r="N2176" s="164">
        <f t="shared" si="98"/>
        <v>4</v>
      </c>
      <c r="O2176" s="164">
        <f t="shared" si="99"/>
        <v>6</v>
      </c>
    </row>
    <row r="2177" spans="3:15">
      <c r="C2177" s="161">
        <v>3</v>
      </c>
      <c r="D2177" s="161">
        <v>8</v>
      </c>
      <c r="F2177" s="161">
        <v>5</v>
      </c>
      <c r="G2177" s="161">
        <v>8</v>
      </c>
      <c r="H2177" s="161">
        <v>5</v>
      </c>
      <c r="I2177" s="161">
        <v>6</v>
      </c>
      <c r="J2177" s="161">
        <v>7</v>
      </c>
      <c r="M2177" s="165">
        <f t="shared" si="97"/>
        <v>3</v>
      </c>
      <c r="N2177" s="164">
        <f t="shared" si="98"/>
        <v>4</v>
      </c>
      <c r="O2177" s="164">
        <f t="shared" si="99"/>
        <v>6</v>
      </c>
    </row>
    <row r="2178" spans="3:15">
      <c r="C2178" s="161">
        <v>3</v>
      </c>
      <c r="D2178" s="161">
        <v>8</v>
      </c>
      <c r="F2178" s="161">
        <v>5</v>
      </c>
      <c r="G2178" s="161">
        <v>8</v>
      </c>
      <c r="H2178" s="161">
        <v>5</v>
      </c>
      <c r="I2178" s="161">
        <v>6</v>
      </c>
      <c r="J2178" s="161">
        <v>10</v>
      </c>
      <c r="M2178" s="165">
        <f t="shared" si="97"/>
        <v>3</v>
      </c>
      <c r="N2178" s="164">
        <f t="shared" si="98"/>
        <v>4</v>
      </c>
      <c r="O2178" s="164">
        <f t="shared" si="99"/>
        <v>6</v>
      </c>
    </row>
    <row r="2179" spans="3:15">
      <c r="C2179" s="161">
        <v>3</v>
      </c>
      <c r="D2179" s="161">
        <v>8</v>
      </c>
      <c r="F2179" s="161">
        <v>5</v>
      </c>
      <c r="G2179" s="161">
        <v>8</v>
      </c>
      <c r="H2179" s="161">
        <v>5</v>
      </c>
      <c r="I2179" s="161">
        <v>8</v>
      </c>
      <c r="J2179" s="161">
        <v>7</v>
      </c>
      <c r="M2179" s="165">
        <f t="shared" si="97"/>
        <v>3</v>
      </c>
      <c r="N2179" s="164">
        <f t="shared" si="98"/>
        <v>4</v>
      </c>
      <c r="O2179" s="164">
        <f t="shared" si="99"/>
        <v>6</v>
      </c>
    </row>
    <row r="2180" spans="3:15">
      <c r="C2180" s="161">
        <v>3</v>
      </c>
      <c r="D2180" s="161">
        <v>8</v>
      </c>
      <c r="F2180" s="161">
        <v>5</v>
      </c>
      <c r="G2180" s="161">
        <v>8</v>
      </c>
      <c r="H2180" s="161">
        <v>5</v>
      </c>
      <c r="I2180" s="161">
        <v>8</v>
      </c>
      <c r="J2180" s="161">
        <v>10</v>
      </c>
      <c r="M2180" s="165">
        <f t="shared" si="97"/>
        <v>3</v>
      </c>
      <c r="N2180" s="164">
        <f t="shared" si="98"/>
        <v>4</v>
      </c>
      <c r="O2180" s="164">
        <f t="shared" si="99"/>
        <v>7</v>
      </c>
    </row>
    <row r="2181" spans="3:15">
      <c r="C2181" s="161">
        <v>3</v>
      </c>
      <c r="D2181" s="161">
        <v>8</v>
      </c>
      <c r="F2181" s="161">
        <v>5</v>
      </c>
      <c r="G2181" s="161">
        <v>8</v>
      </c>
      <c r="H2181" s="161">
        <v>5</v>
      </c>
      <c r="I2181" s="161">
        <v>10</v>
      </c>
      <c r="J2181" s="161">
        <v>7</v>
      </c>
      <c r="M2181" s="165">
        <f t="shared" si="97"/>
        <v>3</v>
      </c>
      <c r="N2181" s="164">
        <f t="shared" si="98"/>
        <v>4</v>
      </c>
      <c r="O2181" s="164">
        <f t="shared" si="99"/>
        <v>7</v>
      </c>
    </row>
    <row r="2182" spans="3:15">
      <c r="C2182" s="161">
        <v>3</v>
      </c>
      <c r="D2182" s="161">
        <v>8</v>
      </c>
      <c r="F2182" s="161">
        <v>5</v>
      </c>
      <c r="G2182" s="161">
        <v>8</v>
      </c>
      <c r="H2182" s="161">
        <v>5</v>
      </c>
      <c r="I2182" s="161">
        <v>10</v>
      </c>
      <c r="J2182" s="161">
        <v>10</v>
      </c>
      <c r="M2182" s="165">
        <f t="shared" si="97"/>
        <v>3</v>
      </c>
      <c r="N2182" s="164">
        <f t="shared" si="98"/>
        <v>4</v>
      </c>
      <c r="O2182" s="164">
        <f t="shared" si="99"/>
        <v>7</v>
      </c>
    </row>
    <row r="2183" spans="3:15">
      <c r="C2183" s="161">
        <v>3</v>
      </c>
      <c r="D2183" s="161">
        <v>8</v>
      </c>
      <c r="F2183" s="161">
        <v>7</v>
      </c>
      <c r="G2183" s="161">
        <v>8</v>
      </c>
      <c r="H2183" s="161">
        <v>10</v>
      </c>
      <c r="I2183" s="161">
        <v>4</v>
      </c>
      <c r="J2183" s="161">
        <v>7</v>
      </c>
      <c r="M2183" s="165">
        <f t="shared" si="97"/>
        <v>3</v>
      </c>
      <c r="N2183" s="164">
        <f t="shared" si="98"/>
        <v>4</v>
      </c>
      <c r="O2183" s="164">
        <f t="shared" si="99"/>
        <v>7</v>
      </c>
    </row>
    <row r="2184" spans="3:15">
      <c r="C2184" s="161">
        <v>3</v>
      </c>
      <c r="D2184" s="161">
        <v>8</v>
      </c>
      <c r="F2184" s="161">
        <v>7</v>
      </c>
      <c r="G2184" s="161">
        <v>8</v>
      </c>
      <c r="H2184" s="161">
        <v>10</v>
      </c>
      <c r="I2184" s="161">
        <v>4</v>
      </c>
      <c r="J2184" s="161">
        <v>10</v>
      </c>
      <c r="M2184" s="165">
        <f t="shared" si="97"/>
        <v>3</v>
      </c>
      <c r="N2184" s="164">
        <f t="shared" si="98"/>
        <v>4</v>
      </c>
      <c r="O2184" s="164">
        <f t="shared" si="99"/>
        <v>7</v>
      </c>
    </row>
    <row r="2185" spans="3:15">
      <c r="C2185" s="161">
        <v>3</v>
      </c>
      <c r="D2185" s="161">
        <v>8</v>
      </c>
      <c r="F2185" s="161">
        <v>7</v>
      </c>
      <c r="G2185" s="161">
        <v>8</v>
      </c>
      <c r="H2185" s="161">
        <v>10</v>
      </c>
      <c r="I2185" s="161">
        <v>6</v>
      </c>
      <c r="J2185" s="161">
        <v>7</v>
      </c>
      <c r="M2185" s="165">
        <f t="shared" si="97"/>
        <v>3</v>
      </c>
      <c r="N2185" s="164">
        <f t="shared" si="98"/>
        <v>4</v>
      </c>
      <c r="O2185" s="164">
        <f t="shared" si="99"/>
        <v>7</v>
      </c>
    </row>
    <row r="2186" spans="3:15">
      <c r="C2186" s="161">
        <v>3</v>
      </c>
      <c r="D2186" s="161">
        <v>8</v>
      </c>
      <c r="F2186" s="161">
        <v>7</v>
      </c>
      <c r="G2186" s="161">
        <v>8</v>
      </c>
      <c r="H2186" s="161">
        <v>10</v>
      </c>
      <c r="I2186" s="161">
        <v>6</v>
      </c>
      <c r="J2186" s="161">
        <v>10</v>
      </c>
      <c r="M2186" s="165">
        <f t="shared" si="97"/>
        <v>3</v>
      </c>
      <c r="N2186" s="164">
        <f t="shared" si="98"/>
        <v>4</v>
      </c>
      <c r="O2186" s="164">
        <f t="shared" si="99"/>
        <v>7</v>
      </c>
    </row>
    <row r="2187" spans="3:15">
      <c r="C2187" s="161">
        <v>3</v>
      </c>
      <c r="D2187" s="161">
        <v>8</v>
      </c>
      <c r="F2187" s="161">
        <v>7</v>
      </c>
      <c r="G2187" s="161">
        <v>8</v>
      </c>
      <c r="H2187" s="161">
        <v>10</v>
      </c>
      <c r="I2187" s="161">
        <v>8</v>
      </c>
      <c r="J2187" s="161">
        <v>7</v>
      </c>
      <c r="M2187" s="165">
        <f t="shared" si="97"/>
        <v>3</v>
      </c>
      <c r="N2187" s="164">
        <f t="shared" si="98"/>
        <v>4</v>
      </c>
      <c r="O2187" s="164">
        <f t="shared" si="99"/>
        <v>7</v>
      </c>
    </row>
    <row r="2188" spans="3:15">
      <c r="C2188" s="161">
        <v>3</v>
      </c>
      <c r="D2188" s="161">
        <v>8</v>
      </c>
      <c r="F2188" s="161">
        <v>7</v>
      </c>
      <c r="G2188" s="161">
        <v>8</v>
      </c>
      <c r="H2188" s="161">
        <v>10</v>
      </c>
      <c r="I2188" s="161">
        <v>8</v>
      </c>
      <c r="J2188" s="161">
        <v>10</v>
      </c>
      <c r="M2188" s="165">
        <f t="shared" si="97"/>
        <v>3</v>
      </c>
      <c r="N2188" s="164">
        <f t="shared" si="98"/>
        <v>4</v>
      </c>
      <c r="O2188" s="164">
        <f t="shared" si="99"/>
        <v>8</v>
      </c>
    </row>
    <row r="2189" spans="3:15">
      <c r="C2189" s="161">
        <v>3</v>
      </c>
      <c r="D2189" s="161">
        <v>8</v>
      </c>
      <c r="F2189" s="161">
        <v>7</v>
      </c>
      <c r="G2189" s="161">
        <v>8</v>
      </c>
      <c r="H2189" s="161">
        <v>10</v>
      </c>
      <c r="I2189" s="161">
        <v>10</v>
      </c>
      <c r="J2189" s="161">
        <v>7</v>
      </c>
      <c r="M2189" s="165">
        <f t="shared" si="97"/>
        <v>3</v>
      </c>
      <c r="N2189" s="164">
        <f t="shared" si="98"/>
        <v>4</v>
      </c>
      <c r="O2189" s="164">
        <f t="shared" si="99"/>
        <v>8</v>
      </c>
    </row>
    <row r="2190" spans="3:15">
      <c r="C2190" s="161">
        <v>3</v>
      </c>
      <c r="D2190" s="161">
        <v>8</v>
      </c>
      <c r="F2190" s="161">
        <v>7</v>
      </c>
      <c r="G2190" s="161">
        <v>8</v>
      </c>
      <c r="H2190" s="161">
        <v>10</v>
      </c>
      <c r="I2190" s="161">
        <v>10</v>
      </c>
      <c r="J2190" s="161">
        <v>10</v>
      </c>
      <c r="M2190" s="165">
        <f t="shared" si="97"/>
        <v>3</v>
      </c>
      <c r="N2190" s="164">
        <f t="shared" si="98"/>
        <v>4</v>
      </c>
      <c r="O2190" s="164">
        <f t="shared" si="99"/>
        <v>8</v>
      </c>
    </row>
    <row r="2191" spans="3:15">
      <c r="C2191" s="161">
        <v>3</v>
      </c>
      <c r="D2191" s="161">
        <v>8</v>
      </c>
      <c r="F2191" s="161">
        <v>5</v>
      </c>
      <c r="G2191" s="161">
        <v>8</v>
      </c>
      <c r="H2191" s="161">
        <v>5</v>
      </c>
      <c r="I2191" s="161">
        <v>4</v>
      </c>
      <c r="J2191" s="161">
        <v>7</v>
      </c>
      <c r="M2191" s="165">
        <f t="shared" si="97"/>
        <v>3</v>
      </c>
      <c r="N2191" s="164">
        <f t="shared" si="98"/>
        <v>4</v>
      </c>
      <c r="O2191" s="164">
        <f t="shared" si="99"/>
        <v>6</v>
      </c>
    </row>
    <row r="2192" spans="3:15">
      <c r="C2192" s="161">
        <v>3</v>
      </c>
      <c r="D2192" s="161">
        <v>8</v>
      </c>
      <c r="F2192" s="161">
        <v>5</v>
      </c>
      <c r="G2192" s="161">
        <v>8</v>
      </c>
      <c r="H2192" s="161">
        <v>5</v>
      </c>
      <c r="I2192" s="161">
        <v>4</v>
      </c>
      <c r="J2192" s="161">
        <v>10</v>
      </c>
      <c r="M2192" s="165">
        <f t="shared" si="97"/>
        <v>3</v>
      </c>
      <c r="N2192" s="164">
        <f t="shared" si="98"/>
        <v>4</v>
      </c>
      <c r="O2192" s="164">
        <f t="shared" si="99"/>
        <v>6</v>
      </c>
    </row>
    <row r="2193" spans="3:15">
      <c r="C2193" s="161">
        <v>3</v>
      </c>
      <c r="D2193" s="161">
        <v>8</v>
      </c>
      <c r="F2193" s="161">
        <v>5</v>
      </c>
      <c r="G2193" s="161">
        <v>8</v>
      </c>
      <c r="H2193" s="161">
        <v>5</v>
      </c>
      <c r="I2193" s="161">
        <v>6</v>
      </c>
      <c r="J2193" s="161">
        <v>7</v>
      </c>
      <c r="M2193" s="165">
        <f t="shared" si="97"/>
        <v>3</v>
      </c>
      <c r="N2193" s="164">
        <f t="shared" si="98"/>
        <v>4</v>
      </c>
      <c r="O2193" s="164">
        <f t="shared" si="99"/>
        <v>6</v>
      </c>
    </row>
    <row r="2194" spans="3:15">
      <c r="C2194" s="161">
        <v>3</v>
      </c>
      <c r="D2194" s="161">
        <v>8</v>
      </c>
      <c r="F2194" s="161">
        <v>5</v>
      </c>
      <c r="G2194" s="161">
        <v>8</v>
      </c>
      <c r="H2194" s="161">
        <v>5</v>
      </c>
      <c r="I2194" s="161">
        <v>6</v>
      </c>
      <c r="J2194" s="161">
        <v>10</v>
      </c>
      <c r="M2194" s="165">
        <f t="shared" si="97"/>
        <v>3</v>
      </c>
      <c r="N2194" s="164">
        <f t="shared" si="98"/>
        <v>4</v>
      </c>
      <c r="O2194" s="164">
        <f t="shared" si="99"/>
        <v>6</v>
      </c>
    </row>
    <row r="2195" spans="3:15">
      <c r="C2195" s="161">
        <v>3</v>
      </c>
      <c r="D2195" s="161">
        <v>8</v>
      </c>
      <c r="F2195" s="161">
        <v>5</v>
      </c>
      <c r="G2195" s="161">
        <v>8</v>
      </c>
      <c r="H2195" s="161">
        <v>5</v>
      </c>
      <c r="I2195" s="161">
        <v>8</v>
      </c>
      <c r="J2195" s="161">
        <v>7</v>
      </c>
      <c r="M2195" s="165">
        <f t="shared" si="97"/>
        <v>3</v>
      </c>
      <c r="N2195" s="164">
        <f t="shared" si="98"/>
        <v>4</v>
      </c>
      <c r="O2195" s="164">
        <f t="shared" si="99"/>
        <v>6</v>
      </c>
    </row>
    <row r="2196" spans="3:15">
      <c r="C2196" s="161">
        <v>3</v>
      </c>
      <c r="D2196" s="161">
        <v>8</v>
      </c>
      <c r="F2196" s="161">
        <v>5</v>
      </c>
      <c r="G2196" s="161">
        <v>8</v>
      </c>
      <c r="H2196" s="161">
        <v>5</v>
      </c>
      <c r="I2196" s="161">
        <v>8</v>
      </c>
      <c r="J2196" s="161">
        <v>10</v>
      </c>
      <c r="M2196" s="165">
        <f t="shared" si="97"/>
        <v>3</v>
      </c>
      <c r="N2196" s="164">
        <f t="shared" si="98"/>
        <v>4</v>
      </c>
      <c r="O2196" s="164">
        <f t="shared" si="99"/>
        <v>7</v>
      </c>
    </row>
    <row r="2197" spans="3:15">
      <c r="C2197" s="161">
        <v>3</v>
      </c>
      <c r="D2197" s="161">
        <v>8</v>
      </c>
      <c r="F2197" s="161">
        <v>5</v>
      </c>
      <c r="G2197" s="161">
        <v>8</v>
      </c>
      <c r="H2197" s="161">
        <v>5</v>
      </c>
      <c r="I2197" s="161">
        <v>10</v>
      </c>
      <c r="J2197" s="161">
        <v>7</v>
      </c>
      <c r="M2197" s="165">
        <f t="shared" si="97"/>
        <v>3</v>
      </c>
      <c r="N2197" s="164">
        <f t="shared" si="98"/>
        <v>4</v>
      </c>
      <c r="O2197" s="164">
        <f t="shared" si="99"/>
        <v>7</v>
      </c>
    </row>
    <row r="2198" spans="3:15">
      <c r="C2198" s="161">
        <v>3</v>
      </c>
      <c r="D2198" s="161">
        <v>8</v>
      </c>
      <c r="F2198" s="161">
        <v>5</v>
      </c>
      <c r="G2198" s="161">
        <v>8</v>
      </c>
      <c r="H2198" s="161">
        <v>5</v>
      </c>
      <c r="I2198" s="161">
        <v>10</v>
      </c>
      <c r="J2198" s="161">
        <v>10</v>
      </c>
      <c r="M2198" s="165">
        <f t="shared" si="97"/>
        <v>3</v>
      </c>
      <c r="N2198" s="164">
        <f t="shared" si="98"/>
        <v>4</v>
      </c>
      <c r="O2198" s="164">
        <f t="shared" si="99"/>
        <v>7</v>
      </c>
    </row>
    <row r="2199" spans="3:15">
      <c r="C2199" s="161">
        <v>3</v>
      </c>
      <c r="D2199" s="161">
        <v>8</v>
      </c>
      <c r="F2199" s="161">
        <v>7</v>
      </c>
      <c r="G2199" s="161">
        <v>8</v>
      </c>
      <c r="H2199" s="161">
        <v>10</v>
      </c>
      <c r="I2199" s="161">
        <v>4</v>
      </c>
      <c r="J2199" s="161">
        <v>7</v>
      </c>
      <c r="M2199" s="165">
        <f t="shared" si="97"/>
        <v>3</v>
      </c>
      <c r="N2199" s="164">
        <f t="shared" si="98"/>
        <v>4</v>
      </c>
      <c r="O2199" s="164">
        <f t="shared" si="99"/>
        <v>7</v>
      </c>
    </row>
    <row r="2200" spans="3:15">
      <c r="C2200" s="161">
        <v>3</v>
      </c>
      <c r="D2200" s="161">
        <v>8</v>
      </c>
      <c r="F2200" s="161">
        <v>7</v>
      </c>
      <c r="G2200" s="161">
        <v>8</v>
      </c>
      <c r="H2200" s="161">
        <v>10</v>
      </c>
      <c r="I2200" s="161">
        <v>4</v>
      </c>
      <c r="J2200" s="161">
        <v>10</v>
      </c>
      <c r="M2200" s="165">
        <f t="shared" si="97"/>
        <v>3</v>
      </c>
      <c r="N2200" s="164">
        <f t="shared" si="98"/>
        <v>4</v>
      </c>
      <c r="O2200" s="164">
        <f t="shared" si="99"/>
        <v>7</v>
      </c>
    </row>
    <row r="2201" spans="3:15">
      <c r="C2201" s="161">
        <v>3</v>
      </c>
      <c r="D2201" s="161">
        <v>8</v>
      </c>
      <c r="F2201" s="161">
        <v>7</v>
      </c>
      <c r="G2201" s="161">
        <v>8</v>
      </c>
      <c r="H2201" s="161">
        <v>10</v>
      </c>
      <c r="I2201" s="161">
        <v>6</v>
      </c>
      <c r="J2201" s="161">
        <v>7</v>
      </c>
      <c r="M2201" s="165">
        <f t="shared" si="97"/>
        <v>3</v>
      </c>
      <c r="N2201" s="164">
        <f t="shared" si="98"/>
        <v>4</v>
      </c>
      <c r="O2201" s="164">
        <f t="shared" si="99"/>
        <v>7</v>
      </c>
    </row>
    <row r="2202" spans="3:15">
      <c r="C2202" s="161">
        <v>3</v>
      </c>
      <c r="D2202" s="161">
        <v>8</v>
      </c>
      <c r="F2202" s="161">
        <v>7</v>
      </c>
      <c r="G2202" s="161">
        <v>8</v>
      </c>
      <c r="H2202" s="161">
        <v>10</v>
      </c>
      <c r="I2202" s="161">
        <v>6</v>
      </c>
      <c r="J2202" s="161">
        <v>10</v>
      </c>
      <c r="M2202" s="165">
        <f t="shared" si="97"/>
        <v>3</v>
      </c>
      <c r="N2202" s="164">
        <f t="shared" si="98"/>
        <v>4</v>
      </c>
      <c r="O2202" s="164">
        <f t="shared" si="99"/>
        <v>7</v>
      </c>
    </row>
    <row r="2203" spans="3:15">
      <c r="C2203" s="161">
        <v>3</v>
      </c>
      <c r="D2203" s="161">
        <v>8</v>
      </c>
      <c r="F2203" s="161">
        <v>7</v>
      </c>
      <c r="G2203" s="161">
        <v>8</v>
      </c>
      <c r="H2203" s="161">
        <v>10</v>
      </c>
      <c r="I2203" s="161">
        <v>8</v>
      </c>
      <c r="J2203" s="161">
        <v>7</v>
      </c>
      <c r="M2203" s="165">
        <f t="shared" si="97"/>
        <v>3</v>
      </c>
      <c r="N2203" s="164">
        <f t="shared" si="98"/>
        <v>4</v>
      </c>
      <c r="O2203" s="164">
        <f t="shared" si="99"/>
        <v>7</v>
      </c>
    </row>
    <row r="2204" spans="3:15">
      <c r="C2204" s="161">
        <v>3</v>
      </c>
      <c r="D2204" s="161">
        <v>8</v>
      </c>
      <c r="F2204" s="161">
        <v>7</v>
      </c>
      <c r="G2204" s="161">
        <v>8</v>
      </c>
      <c r="H2204" s="161">
        <v>10</v>
      </c>
      <c r="I2204" s="161">
        <v>8</v>
      </c>
      <c r="J2204" s="161">
        <v>10</v>
      </c>
      <c r="M2204" s="165">
        <f t="shared" si="97"/>
        <v>3</v>
      </c>
      <c r="N2204" s="164">
        <f t="shared" si="98"/>
        <v>4</v>
      </c>
      <c r="O2204" s="164">
        <f t="shared" si="99"/>
        <v>8</v>
      </c>
    </row>
    <row r="2205" spans="3:15">
      <c r="C2205" s="161">
        <v>3</v>
      </c>
      <c r="D2205" s="161">
        <v>8</v>
      </c>
      <c r="F2205" s="161">
        <v>7</v>
      </c>
      <c r="G2205" s="161">
        <v>8</v>
      </c>
      <c r="H2205" s="161">
        <v>10</v>
      </c>
      <c r="I2205" s="161">
        <v>10</v>
      </c>
      <c r="J2205" s="161">
        <v>7</v>
      </c>
      <c r="M2205" s="165">
        <f t="shared" si="97"/>
        <v>3</v>
      </c>
      <c r="N2205" s="164">
        <f t="shared" si="98"/>
        <v>4</v>
      </c>
      <c r="O2205" s="164">
        <f t="shared" si="99"/>
        <v>8</v>
      </c>
    </row>
    <row r="2206" spans="3:15">
      <c r="C2206" s="161">
        <v>3</v>
      </c>
      <c r="D2206" s="161">
        <v>8</v>
      </c>
      <c r="F2206" s="161">
        <v>7</v>
      </c>
      <c r="G2206" s="161">
        <v>8</v>
      </c>
      <c r="H2206" s="161">
        <v>10</v>
      </c>
      <c r="I2206" s="161">
        <v>10</v>
      </c>
      <c r="J2206" s="161">
        <v>10</v>
      </c>
      <c r="M2206" s="165">
        <f t="shared" si="97"/>
        <v>3</v>
      </c>
      <c r="N2206" s="164">
        <f t="shared" si="98"/>
        <v>4</v>
      </c>
      <c r="O2206" s="164">
        <f t="shared" si="99"/>
        <v>8</v>
      </c>
    </row>
    <row r="2207" spans="3:15">
      <c r="C2207" s="161">
        <v>3</v>
      </c>
      <c r="D2207" s="161">
        <v>8</v>
      </c>
      <c r="F2207" s="161">
        <v>5</v>
      </c>
      <c r="G2207" s="161">
        <v>8</v>
      </c>
      <c r="H2207" s="161">
        <v>5</v>
      </c>
      <c r="I2207" s="161">
        <v>4</v>
      </c>
      <c r="J2207" s="161">
        <v>7</v>
      </c>
      <c r="M2207" s="165">
        <f t="shared" ref="M2207:M2270" si="100">MIN(C2207:L2207)</f>
        <v>3</v>
      </c>
      <c r="N2207" s="164">
        <f t="shared" si="98"/>
        <v>4</v>
      </c>
      <c r="O2207" s="164">
        <f t="shared" si="99"/>
        <v>6</v>
      </c>
    </row>
    <row r="2208" spans="3:15">
      <c r="C2208" s="161">
        <v>3</v>
      </c>
      <c r="D2208" s="161">
        <v>8</v>
      </c>
      <c r="F2208" s="161">
        <v>5</v>
      </c>
      <c r="G2208" s="161">
        <v>8</v>
      </c>
      <c r="H2208" s="161">
        <v>5</v>
      </c>
      <c r="I2208" s="161">
        <v>4</v>
      </c>
      <c r="J2208" s="161">
        <v>10</v>
      </c>
      <c r="M2208" s="165">
        <f t="shared" si="100"/>
        <v>3</v>
      </c>
      <c r="N2208" s="164">
        <f t="shared" ref="N2208:N2271" si="101">IF(SMALL(C2208:J2208,2)&gt;M2208,M2208+1,M2208)</f>
        <v>4</v>
      </c>
      <c r="O2208" s="164">
        <f t="shared" ref="O2208:O2271" si="102">ROUND(AVERAGE(C2208:J2208),0)</f>
        <v>6</v>
      </c>
    </row>
    <row r="2209" spans="3:15">
      <c r="C2209" s="161">
        <v>3</v>
      </c>
      <c r="D2209" s="161">
        <v>8</v>
      </c>
      <c r="F2209" s="161">
        <v>5</v>
      </c>
      <c r="G2209" s="161">
        <v>8</v>
      </c>
      <c r="H2209" s="161">
        <v>5</v>
      </c>
      <c r="I2209" s="161">
        <v>6</v>
      </c>
      <c r="J2209" s="161">
        <v>7</v>
      </c>
      <c r="M2209" s="165">
        <f t="shared" si="100"/>
        <v>3</v>
      </c>
      <c r="N2209" s="164">
        <f t="shared" si="101"/>
        <v>4</v>
      </c>
      <c r="O2209" s="164">
        <f t="shared" si="102"/>
        <v>6</v>
      </c>
    </row>
    <row r="2210" spans="3:15">
      <c r="C2210" s="161">
        <v>3</v>
      </c>
      <c r="D2210" s="161">
        <v>8</v>
      </c>
      <c r="F2210" s="161">
        <v>5</v>
      </c>
      <c r="G2210" s="161">
        <v>8</v>
      </c>
      <c r="H2210" s="161">
        <v>5</v>
      </c>
      <c r="I2210" s="161">
        <v>6</v>
      </c>
      <c r="J2210" s="161">
        <v>10</v>
      </c>
      <c r="M2210" s="165">
        <f t="shared" si="100"/>
        <v>3</v>
      </c>
      <c r="N2210" s="164">
        <f t="shared" si="101"/>
        <v>4</v>
      </c>
      <c r="O2210" s="164">
        <f t="shared" si="102"/>
        <v>6</v>
      </c>
    </row>
    <row r="2211" spans="3:15">
      <c r="C2211" s="161">
        <v>3</v>
      </c>
      <c r="D2211" s="161">
        <v>8</v>
      </c>
      <c r="F2211" s="161">
        <v>5</v>
      </c>
      <c r="G2211" s="161">
        <v>8</v>
      </c>
      <c r="H2211" s="161">
        <v>5</v>
      </c>
      <c r="I2211" s="161">
        <v>8</v>
      </c>
      <c r="J2211" s="161">
        <v>7</v>
      </c>
      <c r="M2211" s="165">
        <f t="shared" si="100"/>
        <v>3</v>
      </c>
      <c r="N2211" s="164">
        <f t="shared" si="101"/>
        <v>4</v>
      </c>
      <c r="O2211" s="164">
        <f t="shared" si="102"/>
        <v>6</v>
      </c>
    </row>
    <row r="2212" spans="3:15">
      <c r="C2212" s="161">
        <v>3</v>
      </c>
      <c r="D2212" s="161">
        <v>8</v>
      </c>
      <c r="F2212" s="161">
        <v>5</v>
      </c>
      <c r="G2212" s="161">
        <v>8</v>
      </c>
      <c r="H2212" s="161">
        <v>5</v>
      </c>
      <c r="I2212" s="161">
        <v>8</v>
      </c>
      <c r="J2212" s="161">
        <v>10</v>
      </c>
      <c r="M2212" s="165">
        <f t="shared" si="100"/>
        <v>3</v>
      </c>
      <c r="N2212" s="164">
        <f t="shared" si="101"/>
        <v>4</v>
      </c>
      <c r="O2212" s="164">
        <f t="shared" si="102"/>
        <v>7</v>
      </c>
    </row>
    <row r="2213" spans="3:15">
      <c r="C2213" s="161">
        <v>3</v>
      </c>
      <c r="D2213" s="161">
        <v>8</v>
      </c>
      <c r="F2213" s="161">
        <v>5</v>
      </c>
      <c r="G2213" s="161">
        <v>8</v>
      </c>
      <c r="H2213" s="161">
        <v>5</v>
      </c>
      <c r="I2213" s="161">
        <v>10</v>
      </c>
      <c r="J2213" s="161">
        <v>7</v>
      </c>
      <c r="M2213" s="165">
        <f t="shared" si="100"/>
        <v>3</v>
      </c>
      <c r="N2213" s="164">
        <f t="shared" si="101"/>
        <v>4</v>
      </c>
      <c r="O2213" s="164">
        <f t="shared" si="102"/>
        <v>7</v>
      </c>
    </row>
    <row r="2214" spans="3:15">
      <c r="C2214" s="161">
        <v>3</v>
      </c>
      <c r="D2214" s="161">
        <v>8</v>
      </c>
      <c r="F2214" s="161">
        <v>5</v>
      </c>
      <c r="G2214" s="161">
        <v>8</v>
      </c>
      <c r="H2214" s="161">
        <v>5</v>
      </c>
      <c r="I2214" s="161">
        <v>10</v>
      </c>
      <c r="J2214" s="161">
        <v>10</v>
      </c>
      <c r="M2214" s="165">
        <f t="shared" si="100"/>
        <v>3</v>
      </c>
      <c r="N2214" s="164">
        <f t="shared" si="101"/>
        <v>4</v>
      </c>
      <c r="O2214" s="164">
        <f t="shared" si="102"/>
        <v>7</v>
      </c>
    </row>
    <row r="2215" spans="3:15">
      <c r="C2215" s="161">
        <v>3</v>
      </c>
      <c r="D2215" s="161">
        <v>8</v>
      </c>
      <c r="F2215" s="161">
        <v>7</v>
      </c>
      <c r="G2215" s="161">
        <v>8</v>
      </c>
      <c r="H2215" s="161">
        <v>10</v>
      </c>
      <c r="I2215" s="161">
        <v>4</v>
      </c>
      <c r="J2215" s="161">
        <v>7</v>
      </c>
      <c r="M2215" s="165">
        <f t="shared" si="100"/>
        <v>3</v>
      </c>
      <c r="N2215" s="164">
        <f t="shared" si="101"/>
        <v>4</v>
      </c>
      <c r="O2215" s="164">
        <f t="shared" si="102"/>
        <v>7</v>
      </c>
    </row>
    <row r="2216" spans="3:15">
      <c r="C2216" s="161">
        <v>3</v>
      </c>
      <c r="D2216" s="161">
        <v>8</v>
      </c>
      <c r="F2216" s="161">
        <v>7</v>
      </c>
      <c r="G2216" s="161">
        <v>8</v>
      </c>
      <c r="H2216" s="161">
        <v>10</v>
      </c>
      <c r="I2216" s="161">
        <v>4</v>
      </c>
      <c r="J2216" s="161">
        <v>10</v>
      </c>
      <c r="M2216" s="165">
        <f t="shared" si="100"/>
        <v>3</v>
      </c>
      <c r="N2216" s="164">
        <f t="shared" si="101"/>
        <v>4</v>
      </c>
      <c r="O2216" s="164">
        <f t="shared" si="102"/>
        <v>7</v>
      </c>
    </row>
    <row r="2217" spans="3:15">
      <c r="C2217" s="161">
        <v>3</v>
      </c>
      <c r="D2217" s="161">
        <v>8</v>
      </c>
      <c r="F2217" s="161">
        <v>7</v>
      </c>
      <c r="G2217" s="161">
        <v>8</v>
      </c>
      <c r="H2217" s="161">
        <v>10</v>
      </c>
      <c r="I2217" s="161">
        <v>6</v>
      </c>
      <c r="J2217" s="161">
        <v>7</v>
      </c>
      <c r="M2217" s="165">
        <f t="shared" si="100"/>
        <v>3</v>
      </c>
      <c r="N2217" s="164">
        <f t="shared" si="101"/>
        <v>4</v>
      </c>
      <c r="O2217" s="164">
        <f t="shared" si="102"/>
        <v>7</v>
      </c>
    </row>
    <row r="2218" spans="3:15">
      <c r="C2218" s="161">
        <v>3</v>
      </c>
      <c r="D2218" s="161">
        <v>8</v>
      </c>
      <c r="F2218" s="161">
        <v>7</v>
      </c>
      <c r="G2218" s="161">
        <v>8</v>
      </c>
      <c r="H2218" s="161">
        <v>10</v>
      </c>
      <c r="I2218" s="161">
        <v>6</v>
      </c>
      <c r="J2218" s="161">
        <v>10</v>
      </c>
      <c r="M2218" s="165">
        <f t="shared" si="100"/>
        <v>3</v>
      </c>
      <c r="N2218" s="164">
        <f t="shared" si="101"/>
        <v>4</v>
      </c>
      <c r="O2218" s="164">
        <f t="shared" si="102"/>
        <v>7</v>
      </c>
    </row>
    <row r="2219" spans="3:15">
      <c r="C2219" s="161">
        <v>3</v>
      </c>
      <c r="D2219" s="161">
        <v>8</v>
      </c>
      <c r="F2219" s="161">
        <v>7</v>
      </c>
      <c r="G2219" s="161">
        <v>8</v>
      </c>
      <c r="H2219" s="161">
        <v>10</v>
      </c>
      <c r="I2219" s="161">
        <v>8</v>
      </c>
      <c r="J2219" s="161">
        <v>7</v>
      </c>
      <c r="M2219" s="165">
        <f t="shared" si="100"/>
        <v>3</v>
      </c>
      <c r="N2219" s="164">
        <f t="shared" si="101"/>
        <v>4</v>
      </c>
      <c r="O2219" s="164">
        <f t="shared" si="102"/>
        <v>7</v>
      </c>
    </row>
    <row r="2220" spans="3:15">
      <c r="C2220" s="161">
        <v>3</v>
      </c>
      <c r="D2220" s="161">
        <v>8</v>
      </c>
      <c r="F2220" s="161">
        <v>7</v>
      </c>
      <c r="G2220" s="161">
        <v>8</v>
      </c>
      <c r="H2220" s="161">
        <v>10</v>
      </c>
      <c r="I2220" s="161">
        <v>8</v>
      </c>
      <c r="J2220" s="161">
        <v>10</v>
      </c>
      <c r="M2220" s="165">
        <f t="shared" si="100"/>
        <v>3</v>
      </c>
      <c r="N2220" s="164">
        <f t="shared" si="101"/>
        <v>4</v>
      </c>
      <c r="O2220" s="164">
        <f t="shared" si="102"/>
        <v>8</v>
      </c>
    </row>
    <row r="2221" spans="3:15">
      <c r="C2221" s="161">
        <v>3</v>
      </c>
      <c r="D2221" s="161">
        <v>8</v>
      </c>
      <c r="F2221" s="161">
        <v>7</v>
      </c>
      <c r="G2221" s="161">
        <v>8</v>
      </c>
      <c r="H2221" s="161">
        <v>10</v>
      </c>
      <c r="I2221" s="161">
        <v>10</v>
      </c>
      <c r="J2221" s="161">
        <v>7</v>
      </c>
      <c r="M2221" s="165">
        <f t="shared" si="100"/>
        <v>3</v>
      </c>
      <c r="N2221" s="164">
        <f t="shared" si="101"/>
        <v>4</v>
      </c>
      <c r="O2221" s="164">
        <f t="shared" si="102"/>
        <v>8</v>
      </c>
    </row>
    <row r="2222" spans="3:15">
      <c r="C2222" s="161">
        <v>3</v>
      </c>
      <c r="D2222" s="161">
        <v>8</v>
      </c>
      <c r="F2222" s="161">
        <v>7</v>
      </c>
      <c r="G2222" s="161">
        <v>8</v>
      </c>
      <c r="H2222" s="161">
        <v>10</v>
      </c>
      <c r="I2222" s="161">
        <v>10</v>
      </c>
      <c r="J2222" s="161">
        <v>10</v>
      </c>
      <c r="M2222" s="165">
        <f t="shared" si="100"/>
        <v>3</v>
      </c>
      <c r="N2222" s="164">
        <f t="shared" si="101"/>
        <v>4</v>
      </c>
      <c r="O2222" s="164">
        <f t="shared" si="102"/>
        <v>8</v>
      </c>
    </row>
    <row r="2223" spans="3:15">
      <c r="C2223" s="161">
        <v>3</v>
      </c>
      <c r="D2223" s="161">
        <v>8</v>
      </c>
      <c r="F2223" s="161">
        <v>5</v>
      </c>
      <c r="G2223" s="161">
        <v>8</v>
      </c>
      <c r="H2223" s="161">
        <v>5</v>
      </c>
      <c r="I2223" s="161">
        <v>4</v>
      </c>
      <c r="J2223" s="161">
        <v>7</v>
      </c>
      <c r="M2223" s="165">
        <f t="shared" si="100"/>
        <v>3</v>
      </c>
      <c r="N2223" s="164">
        <f t="shared" si="101"/>
        <v>4</v>
      </c>
      <c r="O2223" s="164">
        <f t="shared" si="102"/>
        <v>6</v>
      </c>
    </row>
    <row r="2224" spans="3:15">
      <c r="C2224" s="161">
        <v>3</v>
      </c>
      <c r="D2224" s="161">
        <v>8</v>
      </c>
      <c r="F2224" s="161">
        <v>5</v>
      </c>
      <c r="G2224" s="161">
        <v>8</v>
      </c>
      <c r="H2224" s="161">
        <v>5</v>
      </c>
      <c r="I2224" s="161">
        <v>4</v>
      </c>
      <c r="J2224" s="161">
        <v>10</v>
      </c>
      <c r="M2224" s="165">
        <f t="shared" si="100"/>
        <v>3</v>
      </c>
      <c r="N2224" s="164">
        <f t="shared" si="101"/>
        <v>4</v>
      </c>
      <c r="O2224" s="164">
        <f t="shared" si="102"/>
        <v>6</v>
      </c>
    </row>
    <row r="2225" spans="3:15">
      <c r="C2225" s="161">
        <v>3</v>
      </c>
      <c r="D2225" s="161">
        <v>8</v>
      </c>
      <c r="F2225" s="161">
        <v>5</v>
      </c>
      <c r="G2225" s="161">
        <v>8</v>
      </c>
      <c r="H2225" s="161">
        <v>5</v>
      </c>
      <c r="I2225" s="161">
        <v>6</v>
      </c>
      <c r="J2225" s="161">
        <v>7</v>
      </c>
      <c r="M2225" s="165">
        <f t="shared" si="100"/>
        <v>3</v>
      </c>
      <c r="N2225" s="164">
        <f t="shared" si="101"/>
        <v>4</v>
      </c>
      <c r="O2225" s="164">
        <f t="shared" si="102"/>
        <v>6</v>
      </c>
    </row>
    <row r="2226" spans="3:15">
      <c r="C2226" s="161">
        <v>3</v>
      </c>
      <c r="D2226" s="161">
        <v>8</v>
      </c>
      <c r="F2226" s="161">
        <v>5</v>
      </c>
      <c r="G2226" s="161">
        <v>8</v>
      </c>
      <c r="H2226" s="161">
        <v>5</v>
      </c>
      <c r="I2226" s="161">
        <v>6</v>
      </c>
      <c r="J2226" s="161">
        <v>10</v>
      </c>
      <c r="M2226" s="165">
        <f t="shared" si="100"/>
        <v>3</v>
      </c>
      <c r="N2226" s="164">
        <f t="shared" si="101"/>
        <v>4</v>
      </c>
      <c r="O2226" s="164">
        <f t="shared" si="102"/>
        <v>6</v>
      </c>
    </row>
    <row r="2227" spans="3:15">
      <c r="C2227" s="161">
        <v>3</v>
      </c>
      <c r="D2227" s="161">
        <v>8</v>
      </c>
      <c r="F2227" s="161">
        <v>5</v>
      </c>
      <c r="G2227" s="161">
        <v>8</v>
      </c>
      <c r="H2227" s="161">
        <v>5</v>
      </c>
      <c r="I2227" s="161">
        <v>8</v>
      </c>
      <c r="J2227" s="161">
        <v>7</v>
      </c>
      <c r="M2227" s="165">
        <f t="shared" si="100"/>
        <v>3</v>
      </c>
      <c r="N2227" s="164">
        <f t="shared" si="101"/>
        <v>4</v>
      </c>
      <c r="O2227" s="164">
        <f t="shared" si="102"/>
        <v>6</v>
      </c>
    </row>
    <row r="2228" spans="3:15">
      <c r="C2228" s="161">
        <v>3</v>
      </c>
      <c r="D2228" s="161">
        <v>8</v>
      </c>
      <c r="F2228" s="161">
        <v>5</v>
      </c>
      <c r="G2228" s="161">
        <v>8</v>
      </c>
      <c r="H2228" s="161">
        <v>5</v>
      </c>
      <c r="I2228" s="161">
        <v>8</v>
      </c>
      <c r="J2228" s="161">
        <v>10</v>
      </c>
      <c r="M2228" s="165">
        <f t="shared" si="100"/>
        <v>3</v>
      </c>
      <c r="N2228" s="164">
        <f t="shared" si="101"/>
        <v>4</v>
      </c>
      <c r="O2228" s="164">
        <f t="shared" si="102"/>
        <v>7</v>
      </c>
    </row>
    <row r="2229" spans="3:15">
      <c r="C2229" s="161">
        <v>3</v>
      </c>
      <c r="D2229" s="161">
        <v>8</v>
      </c>
      <c r="F2229" s="161">
        <v>5</v>
      </c>
      <c r="G2229" s="161">
        <v>8</v>
      </c>
      <c r="H2229" s="161">
        <v>5</v>
      </c>
      <c r="I2229" s="161">
        <v>10</v>
      </c>
      <c r="J2229" s="161">
        <v>7</v>
      </c>
      <c r="M2229" s="165">
        <f t="shared" si="100"/>
        <v>3</v>
      </c>
      <c r="N2229" s="164">
        <f t="shared" si="101"/>
        <v>4</v>
      </c>
      <c r="O2229" s="164">
        <f t="shared" si="102"/>
        <v>7</v>
      </c>
    </row>
    <row r="2230" spans="3:15">
      <c r="C2230" s="161">
        <v>3</v>
      </c>
      <c r="D2230" s="161">
        <v>8</v>
      </c>
      <c r="F2230" s="161">
        <v>5</v>
      </c>
      <c r="G2230" s="161">
        <v>8</v>
      </c>
      <c r="H2230" s="161">
        <v>5</v>
      </c>
      <c r="I2230" s="161">
        <v>10</v>
      </c>
      <c r="J2230" s="161">
        <v>10</v>
      </c>
      <c r="M2230" s="165">
        <f t="shared" si="100"/>
        <v>3</v>
      </c>
      <c r="N2230" s="164">
        <f t="shared" si="101"/>
        <v>4</v>
      </c>
      <c r="O2230" s="164">
        <f t="shared" si="102"/>
        <v>7</v>
      </c>
    </row>
    <row r="2231" spans="3:15">
      <c r="C2231" s="161">
        <v>3</v>
      </c>
      <c r="D2231" s="161">
        <v>8</v>
      </c>
      <c r="F2231" s="161">
        <v>7</v>
      </c>
      <c r="G2231" s="161">
        <v>8</v>
      </c>
      <c r="H2231" s="161">
        <v>10</v>
      </c>
      <c r="I2231" s="161">
        <v>4</v>
      </c>
      <c r="J2231" s="161">
        <v>7</v>
      </c>
      <c r="M2231" s="165">
        <f t="shared" si="100"/>
        <v>3</v>
      </c>
      <c r="N2231" s="164">
        <f t="shared" si="101"/>
        <v>4</v>
      </c>
      <c r="O2231" s="164">
        <f t="shared" si="102"/>
        <v>7</v>
      </c>
    </row>
    <row r="2232" spans="3:15">
      <c r="C2232" s="161">
        <v>3</v>
      </c>
      <c r="D2232" s="161">
        <v>8</v>
      </c>
      <c r="F2232" s="161">
        <v>7</v>
      </c>
      <c r="G2232" s="161">
        <v>8</v>
      </c>
      <c r="H2232" s="161">
        <v>10</v>
      </c>
      <c r="I2232" s="161">
        <v>4</v>
      </c>
      <c r="J2232" s="161">
        <v>10</v>
      </c>
      <c r="M2232" s="165">
        <f t="shared" si="100"/>
        <v>3</v>
      </c>
      <c r="N2232" s="164">
        <f t="shared" si="101"/>
        <v>4</v>
      </c>
      <c r="O2232" s="164">
        <f t="shared" si="102"/>
        <v>7</v>
      </c>
    </row>
    <row r="2233" spans="3:15">
      <c r="C2233" s="161">
        <v>3</v>
      </c>
      <c r="D2233" s="161">
        <v>8</v>
      </c>
      <c r="F2233" s="161">
        <v>7</v>
      </c>
      <c r="G2233" s="161">
        <v>8</v>
      </c>
      <c r="H2233" s="161">
        <v>10</v>
      </c>
      <c r="I2233" s="161">
        <v>6</v>
      </c>
      <c r="J2233" s="161">
        <v>7</v>
      </c>
      <c r="M2233" s="165">
        <f t="shared" si="100"/>
        <v>3</v>
      </c>
      <c r="N2233" s="164">
        <f t="shared" si="101"/>
        <v>4</v>
      </c>
      <c r="O2233" s="164">
        <f t="shared" si="102"/>
        <v>7</v>
      </c>
    </row>
    <row r="2234" spans="3:15">
      <c r="C2234" s="161">
        <v>3</v>
      </c>
      <c r="D2234" s="161">
        <v>8</v>
      </c>
      <c r="F2234" s="161">
        <v>7</v>
      </c>
      <c r="G2234" s="161">
        <v>8</v>
      </c>
      <c r="H2234" s="161">
        <v>10</v>
      </c>
      <c r="I2234" s="161">
        <v>6</v>
      </c>
      <c r="J2234" s="161">
        <v>10</v>
      </c>
      <c r="M2234" s="165">
        <f t="shared" si="100"/>
        <v>3</v>
      </c>
      <c r="N2234" s="164">
        <f t="shared" si="101"/>
        <v>4</v>
      </c>
      <c r="O2234" s="164">
        <f t="shared" si="102"/>
        <v>7</v>
      </c>
    </row>
    <row r="2235" spans="3:15">
      <c r="C2235" s="161">
        <v>3</v>
      </c>
      <c r="D2235" s="161">
        <v>8</v>
      </c>
      <c r="F2235" s="161">
        <v>7</v>
      </c>
      <c r="G2235" s="161">
        <v>8</v>
      </c>
      <c r="H2235" s="161">
        <v>10</v>
      </c>
      <c r="I2235" s="161">
        <v>8</v>
      </c>
      <c r="J2235" s="161">
        <v>7</v>
      </c>
      <c r="M2235" s="165">
        <f t="shared" si="100"/>
        <v>3</v>
      </c>
      <c r="N2235" s="164">
        <f t="shared" si="101"/>
        <v>4</v>
      </c>
      <c r="O2235" s="164">
        <f t="shared" si="102"/>
        <v>7</v>
      </c>
    </row>
    <row r="2236" spans="3:15">
      <c r="C2236" s="161">
        <v>3</v>
      </c>
      <c r="D2236" s="161">
        <v>8</v>
      </c>
      <c r="F2236" s="161">
        <v>7</v>
      </c>
      <c r="G2236" s="161">
        <v>8</v>
      </c>
      <c r="H2236" s="161">
        <v>10</v>
      </c>
      <c r="I2236" s="161">
        <v>8</v>
      </c>
      <c r="J2236" s="161">
        <v>10</v>
      </c>
      <c r="M2236" s="165">
        <f t="shared" si="100"/>
        <v>3</v>
      </c>
      <c r="N2236" s="164">
        <f t="shared" si="101"/>
        <v>4</v>
      </c>
      <c r="O2236" s="164">
        <f t="shared" si="102"/>
        <v>8</v>
      </c>
    </row>
    <row r="2237" spans="3:15">
      <c r="C2237" s="161">
        <v>3</v>
      </c>
      <c r="D2237" s="161">
        <v>8</v>
      </c>
      <c r="F2237" s="161">
        <v>7</v>
      </c>
      <c r="G2237" s="161">
        <v>8</v>
      </c>
      <c r="H2237" s="161">
        <v>10</v>
      </c>
      <c r="I2237" s="161">
        <v>10</v>
      </c>
      <c r="J2237" s="161">
        <v>7</v>
      </c>
      <c r="M2237" s="165">
        <f t="shared" si="100"/>
        <v>3</v>
      </c>
      <c r="N2237" s="164">
        <f t="shared" si="101"/>
        <v>4</v>
      </c>
      <c r="O2237" s="164">
        <f t="shared" si="102"/>
        <v>8</v>
      </c>
    </row>
    <row r="2238" spans="3:15">
      <c r="C2238" s="161">
        <v>3</v>
      </c>
      <c r="D2238" s="161">
        <v>8</v>
      </c>
      <c r="F2238" s="161">
        <v>7</v>
      </c>
      <c r="G2238" s="161">
        <v>8</v>
      </c>
      <c r="H2238" s="161">
        <v>10</v>
      </c>
      <c r="I2238" s="161">
        <v>10</v>
      </c>
      <c r="J2238" s="161">
        <v>10</v>
      </c>
      <c r="M2238" s="165">
        <f t="shared" si="100"/>
        <v>3</v>
      </c>
      <c r="N2238" s="164">
        <f t="shared" si="101"/>
        <v>4</v>
      </c>
      <c r="O2238" s="164">
        <f t="shared" si="102"/>
        <v>8</v>
      </c>
    </row>
    <row r="2239" spans="3:15">
      <c r="C2239" s="161">
        <v>3</v>
      </c>
      <c r="D2239" s="161">
        <v>8</v>
      </c>
      <c r="F2239" s="161">
        <v>5</v>
      </c>
      <c r="G2239" s="161">
        <v>8</v>
      </c>
      <c r="H2239" s="161">
        <v>5</v>
      </c>
      <c r="I2239" s="161">
        <v>4</v>
      </c>
      <c r="J2239" s="161">
        <v>7</v>
      </c>
      <c r="M2239" s="165">
        <f t="shared" si="100"/>
        <v>3</v>
      </c>
      <c r="N2239" s="164">
        <f t="shared" si="101"/>
        <v>4</v>
      </c>
      <c r="O2239" s="164">
        <f t="shared" si="102"/>
        <v>6</v>
      </c>
    </row>
    <row r="2240" spans="3:15">
      <c r="C2240" s="161">
        <v>3</v>
      </c>
      <c r="D2240" s="161">
        <v>8</v>
      </c>
      <c r="F2240" s="161">
        <v>5</v>
      </c>
      <c r="G2240" s="161">
        <v>8</v>
      </c>
      <c r="H2240" s="161">
        <v>5</v>
      </c>
      <c r="I2240" s="161">
        <v>4</v>
      </c>
      <c r="J2240" s="161">
        <v>10</v>
      </c>
      <c r="M2240" s="165">
        <f t="shared" si="100"/>
        <v>3</v>
      </c>
      <c r="N2240" s="164">
        <f t="shared" si="101"/>
        <v>4</v>
      </c>
      <c r="O2240" s="164">
        <f t="shared" si="102"/>
        <v>6</v>
      </c>
    </row>
    <row r="2241" spans="3:15">
      <c r="C2241" s="161">
        <v>3</v>
      </c>
      <c r="D2241" s="161">
        <v>8</v>
      </c>
      <c r="F2241" s="161">
        <v>5</v>
      </c>
      <c r="G2241" s="161">
        <v>8</v>
      </c>
      <c r="H2241" s="161">
        <v>5</v>
      </c>
      <c r="I2241" s="161">
        <v>6</v>
      </c>
      <c r="J2241" s="161">
        <v>7</v>
      </c>
      <c r="M2241" s="165">
        <f t="shared" si="100"/>
        <v>3</v>
      </c>
      <c r="N2241" s="164">
        <f t="shared" si="101"/>
        <v>4</v>
      </c>
      <c r="O2241" s="164">
        <f t="shared" si="102"/>
        <v>6</v>
      </c>
    </row>
    <row r="2242" spans="3:15">
      <c r="C2242" s="161">
        <v>3</v>
      </c>
      <c r="D2242" s="161">
        <v>8</v>
      </c>
      <c r="F2242" s="161">
        <v>5</v>
      </c>
      <c r="G2242" s="161">
        <v>8</v>
      </c>
      <c r="H2242" s="161">
        <v>5</v>
      </c>
      <c r="I2242" s="161">
        <v>6</v>
      </c>
      <c r="J2242" s="161">
        <v>10</v>
      </c>
      <c r="M2242" s="165">
        <f t="shared" si="100"/>
        <v>3</v>
      </c>
      <c r="N2242" s="164">
        <f t="shared" si="101"/>
        <v>4</v>
      </c>
      <c r="O2242" s="164">
        <f t="shared" si="102"/>
        <v>6</v>
      </c>
    </row>
    <row r="2243" spans="3:15">
      <c r="C2243" s="161">
        <v>3</v>
      </c>
      <c r="D2243" s="161">
        <v>8</v>
      </c>
      <c r="F2243" s="161">
        <v>5</v>
      </c>
      <c r="G2243" s="161">
        <v>8</v>
      </c>
      <c r="H2243" s="161">
        <v>5</v>
      </c>
      <c r="I2243" s="161">
        <v>8</v>
      </c>
      <c r="J2243" s="161">
        <v>7</v>
      </c>
      <c r="M2243" s="165">
        <f t="shared" si="100"/>
        <v>3</v>
      </c>
      <c r="N2243" s="164">
        <f t="shared" si="101"/>
        <v>4</v>
      </c>
      <c r="O2243" s="164">
        <f t="shared" si="102"/>
        <v>6</v>
      </c>
    </row>
    <row r="2244" spans="3:15">
      <c r="C2244" s="161">
        <v>3</v>
      </c>
      <c r="D2244" s="161">
        <v>8</v>
      </c>
      <c r="F2244" s="161">
        <v>5</v>
      </c>
      <c r="G2244" s="161">
        <v>8</v>
      </c>
      <c r="H2244" s="161">
        <v>5</v>
      </c>
      <c r="I2244" s="161">
        <v>8</v>
      </c>
      <c r="J2244" s="161">
        <v>10</v>
      </c>
      <c r="M2244" s="165">
        <f t="shared" si="100"/>
        <v>3</v>
      </c>
      <c r="N2244" s="164">
        <f t="shared" si="101"/>
        <v>4</v>
      </c>
      <c r="O2244" s="164">
        <f t="shared" si="102"/>
        <v>7</v>
      </c>
    </row>
    <row r="2245" spans="3:15">
      <c r="C2245" s="161">
        <v>3</v>
      </c>
      <c r="D2245" s="161">
        <v>8</v>
      </c>
      <c r="F2245" s="161">
        <v>5</v>
      </c>
      <c r="G2245" s="161">
        <v>8</v>
      </c>
      <c r="H2245" s="161">
        <v>5</v>
      </c>
      <c r="I2245" s="161">
        <v>10</v>
      </c>
      <c r="J2245" s="161">
        <v>7</v>
      </c>
      <c r="M2245" s="165">
        <f t="shared" si="100"/>
        <v>3</v>
      </c>
      <c r="N2245" s="164">
        <f t="shared" si="101"/>
        <v>4</v>
      </c>
      <c r="O2245" s="164">
        <f t="shared" si="102"/>
        <v>7</v>
      </c>
    </row>
    <row r="2246" spans="3:15">
      <c r="C2246" s="161">
        <v>3</v>
      </c>
      <c r="D2246" s="161">
        <v>8</v>
      </c>
      <c r="F2246" s="161">
        <v>5</v>
      </c>
      <c r="G2246" s="161">
        <v>8</v>
      </c>
      <c r="H2246" s="161">
        <v>5</v>
      </c>
      <c r="I2246" s="161">
        <v>10</v>
      </c>
      <c r="J2246" s="161">
        <v>10</v>
      </c>
      <c r="M2246" s="165">
        <f t="shared" si="100"/>
        <v>3</v>
      </c>
      <c r="N2246" s="164">
        <f t="shared" si="101"/>
        <v>4</v>
      </c>
      <c r="O2246" s="164">
        <f t="shared" si="102"/>
        <v>7</v>
      </c>
    </row>
    <row r="2247" spans="3:15">
      <c r="C2247" s="161">
        <v>3</v>
      </c>
      <c r="D2247" s="161">
        <v>8</v>
      </c>
      <c r="F2247" s="161">
        <v>7</v>
      </c>
      <c r="G2247" s="161">
        <v>8</v>
      </c>
      <c r="H2247" s="161">
        <v>10</v>
      </c>
      <c r="I2247" s="161">
        <v>4</v>
      </c>
      <c r="J2247" s="161">
        <v>7</v>
      </c>
      <c r="M2247" s="165">
        <f t="shared" si="100"/>
        <v>3</v>
      </c>
      <c r="N2247" s="164">
        <f t="shared" si="101"/>
        <v>4</v>
      </c>
      <c r="O2247" s="164">
        <f t="shared" si="102"/>
        <v>7</v>
      </c>
    </row>
    <row r="2248" spans="3:15">
      <c r="C2248" s="161">
        <v>3</v>
      </c>
      <c r="D2248" s="161">
        <v>8</v>
      </c>
      <c r="F2248" s="161">
        <v>7</v>
      </c>
      <c r="G2248" s="161">
        <v>8</v>
      </c>
      <c r="H2248" s="161">
        <v>10</v>
      </c>
      <c r="I2248" s="161">
        <v>4</v>
      </c>
      <c r="J2248" s="161">
        <v>10</v>
      </c>
      <c r="M2248" s="165">
        <f t="shared" si="100"/>
        <v>3</v>
      </c>
      <c r="N2248" s="164">
        <f t="shared" si="101"/>
        <v>4</v>
      </c>
      <c r="O2248" s="164">
        <f t="shared" si="102"/>
        <v>7</v>
      </c>
    </row>
    <row r="2249" spans="3:15">
      <c r="C2249" s="161">
        <v>3</v>
      </c>
      <c r="D2249" s="161">
        <v>8</v>
      </c>
      <c r="F2249" s="161">
        <v>7</v>
      </c>
      <c r="G2249" s="161">
        <v>8</v>
      </c>
      <c r="H2249" s="161">
        <v>10</v>
      </c>
      <c r="I2249" s="161">
        <v>6</v>
      </c>
      <c r="J2249" s="161">
        <v>7</v>
      </c>
      <c r="M2249" s="165">
        <f t="shared" si="100"/>
        <v>3</v>
      </c>
      <c r="N2249" s="164">
        <f t="shared" si="101"/>
        <v>4</v>
      </c>
      <c r="O2249" s="164">
        <f t="shared" si="102"/>
        <v>7</v>
      </c>
    </row>
    <row r="2250" spans="3:15">
      <c r="C2250" s="161">
        <v>3</v>
      </c>
      <c r="D2250" s="161">
        <v>8</v>
      </c>
      <c r="F2250" s="161">
        <v>7</v>
      </c>
      <c r="G2250" s="161">
        <v>8</v>
      </c>
      <c r="H2250" s="161">
        <v>10</v>
      </c>
      <c r="I2250" s="161">
        <v>6</v>
      </c>
      <c r="J2250" s="161">
        <v>10</v>
      </c>
      <c r="M2250" s="165">
        <f t="shared" si="100"/>
        <v>3</v>
      </c>
      <c r="N2250" s="164">
        <f t="shared" si="101"/>
        <v>4</v>
      </c>
      <c r="O2250" s="164">
        <f t="shared" si="102"/>
        <v>7</v>
      </c>
    </row>
    <row r="2251" spans="3:15">
      <c r="C2251" s="161">
        <v>3</v>
      </c>
      <c r="D2251" s="161">
        <v>8</v>
      </c>
      <c r="F2251" s="161">
        <v>7</v>
      </c>
      <c r="G2251" s="161">
        <v>8</v>
      </c>
      <c r="H2251" s="161">
        <v>10</v>
      </c>
      <c r="I2251" s="161">
        <v>8</v>
      </c>
      <c r="J2251" s="161">
        <v>7</v>
      </c>
      <c r="M2251" s="165">
        <f t="shared" si="100"/>
        <v>3</v>
      </c>
      <c r="N2251" s="164">
        <f t="shared" si="101"/>
        <v>4</v>
      </c>
      <c r="O2251" s="164">
        <f t="shared" si="102"/>
        <v>7</v>
      </c>
    </row>
    <row r="2252" spans="3:15">
      <c r="C2252" s="161">
        <v>3</v>
      </c>
      <c r="D2252" s="161">
        <v>8</v>
      </c>
      <c r="F2252" s="161">
        <v>7</v>
      </c>
      <c r="G2252" s="161">
        <v>8</v>
      </c>
      <c r="H2252" s="161">
        <v>10</v>
      </c>
      <c r="I2252" s="161">
        <v>8</v>
      </c>
      <c r="J2252" s="161">
        <v>10</v>
      </c>
      <c r="M2252" s="165">
        <f t="shared" si="100"/>
        <v>3</v>
      </c>
      <c r="N2252" s="164">
        <f t="shared" si="101"/>
        <v>4</v>
      </c>
      <c r="O2252" s="164">
        <f t="shared" si="102"/>
        <v>8</v>
      </c>
    </row>
    <row r="2253" spans="3:15">
      <c r="C2253" s="161">
        <v>3</v>
      </c>
      <c r="D2253" s="161">
        <v>8</v>
      </c>
      <c r="F2253" s="161">
        <v>7</v>
      </c>
      <c r="G2253" s="161">
        <v>8</v>
      </c>
      <c r="H2253" s="161">
        <v>10</v>
      </c>
      <c r="I2253" s="161">
        <v>10</v>
      </c>
      <c r="J2253" s="161">
        <v>7</v>
      </c>
      <c r="M2253" s="165">
        <f t="shared" si="100"/>
        <v>3</v>
      </c>
      <c r="N2253" s="164">
        <f t="shared" si="101"/>
        <v>4</v>
      </c>
      <c r="O2253" s="164">
        <f t="shared" si="102"/>
        <v>8</v>
      </c>
    </row>
    <row r="2254" spans="3:15">
      <c r="C2254" s="161">
        <v>3</v>
      </c>
      <c r="D2254" s="161">
        <v>8</v>
      </c>
      <c r="F2254" s="161">
        <v>7</v>
      </c>
      <c r="G2254" s="161">
        <v>8</v>
      </c>
      <c r="H2254" s="161">
        <v>10</v>
      </c>
      <c r="I2254" s="161">
        <v>10</v>
      </c>
      <c r="J2254" s="161">
        <v>10</v>
      </c>
      <c r="M2254" s="165">
        <f t="shared" si="100"/>
        <v>3</v>
      </c>
      <c r="N2254" s="164">
        <f t="shared" si="101"/>
        <v>4</v>
      </c>
      <c r="O2254" s="164">
        <f t="shared" si="102"/>
        <v>8</v>
      </c>
    </row>
    <row r="2255" spans="3:15">
      <c r="C2255" s="161">
        <v>3</v>
      </c>
      <c r="D2255" s="161">
        <v>8</v>
      </c>
      <c r="F2255" s="161">
        <v>10</v>
      </c>
      <c r="G2255" s="161">
        <v>8</v>
      </c>
      <c r="H2255" s="161">
        <v>7</v>
      </c>
      <c r="I2255" s="161">
        <v>4</v>
      </c>
      <c r="J2255" s="161">
        <v>7</v>
      </c>
      <c r="M2255" s="165">
        <f t="shared" si="100"/>
        <v>3</v>
      </c>
      <c r="N2255" s="164">
        <f t="shared" si="101"/>
        <v>4</v>
      </c>
      <c r="O2255" s="164">
        <f t="shared" si="102"/>
        <v>7</v>
      </c>
    </row>
    <row r="2256" spans="3:15">
      <c r="C2256" s="161">
        <v>3</v>
      </c>
      <c r="D2256" s="161">
        <v>8</v>
      </c>
      <c r="F2256" s="161">
        <v>10</v>
      </c>
      <c r="G2256" s="161">
        <v>8</v>
      </c>
      <c r="H2256" s="161">
        <v>7</v>
      </c>
      <c r="I2256" s="161">
        <v>4</v>
      </c>
      <c r="J2256" s="161">
        <v>10</v>
      </c>
      <c r="M2256" s="165">
        <f t="shared" si="100"/>
        <v>3</v>
      </c>
      <c r="N2256" s="164">
        <f t="shared" si="101"/>
        <v>4</v>
      </c>
      <c r="O2256" s="164">
        <f t="shared" si="102"/>
        <v>7</v>
      </c>
    </row>
    <row r="2257" spans="3:15">
      <c r="C2257" s="161">
        <v>3</v>
      </c>
      <c r="D2257" s="161">
        <v>8</v>
      </c>
      <c r="F2257" s="161">
        <v>10</v>
      </c>
      <c r="G2257" s="161">
        <v>8</v>
      </c>
      <c r="H2257" s="161">
        <v>7</v>
      </c>
      <c r="I2257" s="161">
        <v>6</v>
      </c>
      <c r="J2257" s="161">
        <v>7</v>
      </c>
      <c r="M2257" s="165">
        <f t="shared" si="100"/>
        <v>3</v>
      </c>
      <c r="N2257" s="164">
        <f t="shared" si="101"/>
        <v>4</v>
      </c>
      <c r="O2257" s="164">
        <f t="shared" si="102"/>
        <v>7</v>
      </c>
    </row>
    <row r="2258" spans="3:15">
      <c r="C2258" s="161">
        <v>3</v>
      </c>
      <c r="D2258" s="161">
        <v>8</v>
      </c>
      <c r="F2258" s="161">
        <v>10</v>
      </c>
      <c r="G2258" s="161">
        <v>8</v>
      </c>
      <c r="H2258" s="161">
        <v>7</v>
      </c>
      <c r="I2258" s="161">
        <v>6</v>
      </c>
      <c r="J2258" s="161">
        <v>10</v>
      </c>
      <c r="M2258" s="165">
        <f t="shared" si="100"/>
        <v>3</v>
      </c>
      <c r="N2258" s="164">
        <f t="shared" si="101"/>
        <v>4</v>
      </c>
      <c r="O2258" s="164">
        <f t="shared" si="102"/>
        <v>7</v>
      </c>
    </row>
    <row r="2259" spans="3:15">
      <c r="C2259" s="161">
        <v>3</v>
      </c>
      <c r="D2259" s="161">
        <v>8</v>
      </c>
      <c r="F2259" s="161">
        <v>10</v>
      </c>
      <c r="G2259" s="161">
        <v>8</v>
      </c>
      <c r="H2259" s="161">
        <v>7</v>
      </c>
      <c r="I2259" s="161">
        <v>8</v>
      </c>
      <c r="J2259" s="161">
        <v>7</v>
      </c>
      <c r="M2259" s="165">
        <f t="shared" si="100"/>
        <v>3</v>
      </c>
      <c r="N2259" s="164">
        <f t="shared" si="101"/>
        <v>4</v>
      </c>
      <c r="O2259" s="164">
        <f t="shared" si="102"/>
        <v>7</v>
      </c>
    </row>
    <row r="2260" spans="3:15">
      <c r="C2260" s="161">
        <v>3</v>
      </c>
      <c r="D2260" s="161">
        <v>8</v>
      </c>
      <c r="F2260" s="161">
        <v>10</v>
      </c>
      <c r="G2260" s="161">
        <v>8</v>
      </c>
      <c r="H2260" s="161">
        <v>7</v>
      </c>
      <c r="I2260" s="161">
        <v>8</v>
      </c>
      <c r="J2260" s="161">
        <v>10</v>
      </c>
      <c r="M2260" s="165">
        <f t="shared" si="100"/>
        <v>3</v>
      </c>
      <c r="N2260" s="164">
        <f t="shared" si="101"/>
        <v>4</v>
      </c>
      <c r="O2260" s="164">
        <f t="shared" si="102"/>
        <v>8</v>
      </c>
    </row>
    <row r="2261" spans="3:15">
      <c r="C2261" s="161">
        <v>3</v>
      </c>
      <c r="D2261" s="161">
        <v>8</v>
      </c>
      <c r="F2261" s="161">
        <v>10</v>
      </c>
      <c r="G2261" s="161">
        <v>8</v>
      </c>
      <c r="H2261" s="161">
        <v>7</v>
      </c>
      <c r="I2261" s="161">
        <v>10</v>
      </c>
      <c r="J2261" s="161">
        <v>7</v>
      </c>
      <c r="M2261" s="165">
        <f t="shared" si="100"/>
        <v>3</v>
      </c>
      <c r="N2261" s="164">
        <f t="shared" si="101"/>
        <v>4</v>
      </c>
      <c r="O2261" s="164">
        <f t="shared" si="102"/>
        <v>8</v>
      </c>
    </row>
    <row r="2262" spans="3:15">
      <c r="C2262" s="161">
        <v>3</v>
      </c>
      <c r="D2262" s="161">
        <v>8</v>
      </c>
      <c r="F2262" s="161">
        <v>10</v>
      </c>
      <c r="G2262" s="161">
        <v>8</v>
      </c>
      <c r="H2262" s="161">
        <v>7</v>
      </c>
      <c r="I2262" s="161">
        <v>10</v>
      </c>
      <c r="J2262" s="161">
        <v>10</v>
      </c>
      <c r="M2262" s="165">
        <f t="shared" si="100"/>
        <v>3</v>
      </c>
      <c r="N2262" s="164">
        <f t="shared" si="101"/>
        <v>4</v>
      </c>
      <c r="O2262" s="164">
        <f t="shared" si="102"/>
        <v>8</v>
      </c>
    </row>
    <row r="2263" spans="3:15">
      <c r="C2263" s="161">
        <v>3</v>
      </c>
      <c r="D2263" s="161">
        <v>8</v>
      </c>
      <c r="F2263" s="161">
        <v>10</v>
      </c>
      <c r="G2263" s="161">
        <v>8</v>
      </c>
      <c r="H2263" s="161">
        <v>10</v>
      </c>
      <c r="I2263" s="161">
        <v>4</v>
      </c>
      <c r="J2263" s="161">
        <v>7</v>
      </c>
      <c r="M2263" s="165">
        <f t="shared" si="100"/>
        <v>3</v>
      </c>
      <c r="N2263" s="164">
        <f t="shared" si="101"/>
        <v>4</v>
      </c>
      <c r="O2263" s="164">
        <f t="shared" si="102"/>
        <v>7</v>
      </c>
    </row>
    <row r="2264" spans="3:15">
      <c r="C2264" s="161">
        <v>3</v>
      </c>
      <c r="D2264" s="161">
        <v>8</v>
      </c>
      <c r="F2264" s="161">
        <v>10</v>
      </c>
      <c r="G2264" s="161">
        <v>8</v>
      </c>
      <c r="H2264" s="161">
        <v>10</v>
      </c>
      <c r="I2264" s="161">
        <v>4</v>
      </c>
      <c r="J2264" s="161">
        <v>10</v>
      </c>
      <c r="M2264" s="165">
        <f t="shared" si="100"/>
        <v>3</v>
      </c>
      <c r="N2264" s="164">
        <f t="shared" si="101"/>
        <v>4</v>
      </c>
      <c r="O2264" s="164">
        <f t="shared" si="102"/>
        <v>8</v>
      </c>
    </row>
    <row r="2265" spans="3:15">
      <c r="C2265" s="161">
        <v>3</v>
      </c>
      <c r="D2265" s="161">
        <v>8</v>
      </c>
      <c r="F2265" s="161">
        <v>10</v>
      </c>
      <c r="G2265" s="161">
        <v>8</v>
      </c>
      <c r="H2265" s="161">
        <v>10</v>
      </c>
      <c r="I2265" s="161">
        <v>6</v>
      </c>
      <c r="J2265" s="161">
        <v>7</v>
      </c>
      <c r="M2265" s="165">
        <f t="shared" si="100"/>
        <v>3</v>
      </c>
      <c r="N2265" s="164">
        <f t="shared" si="101"/>
        <v>4</v>
      </c>
      <c r="O2265" s="164">
        <f t="shared" si="102"/>
        <v>7</v>
      </c>
    </row>
    <row r="2266" spans="3:15">
      <c r="C2266" s="161">
        <v>3</v>
      </c>
      <c r="D2266" s="161">
        <v>8</v>
      </c>
      <c r="F2266" s="161">
        <v>10</v>
      </c>
      <c r="G2266" s="161">
        <v>8</v>
      </c>
      <c r="H2266" s="161">
        <v>10</v>
      </c>
      <c r="I2266" s="161">
        <v>6</v>
      </c>
      <c r="J2266" s="161">
        <v>10</v>
      </c>
      <c r="M2266" s="165">
        <f t="shared" si="100"/>
        <v>3</v>
      </c>
      <c r="N2266" s="164">
        <f t="shared" si="101"/>
        <v>4</v>
      </c>
      <c r="O2266" s="164">
        <f t="shared" si="102"/>
        <v>8</v>
      </c>
    </row>
    <row r="2267" spans="3:15">
      <c r="C2267" s="161">
        <v>3</v>
      </c>
      <c r="D2267" s="161">
        <v>8</v>
      </c>
      <c r="F2267" s="161">
        <v>10</v>
      </c>
      <c r="G2267" s="161">
        <v>8</v>
      </c>
      <c r="H2267" s="161">
        <v>10</v>
      </c>
      <c r="I2267" s="161">
        <v>8</v>
      </c>
      <c r="J2267" s="161">
        <v>7</v>
      </c>
      <c r="M2267" s="165">
        <f t="shared" si="100"/>
        <v>3</v>
      </c>
      <c r="N2267" s="164">
        <f t="shared" si="101"/>
        <v>4</v>
      </c>
      <c r="O2267" s="164">
        <f t="shared" si="102"/>
        <v>8</v>
      </c>
    </row>
    <row r="2268" spans="3:15">
      <c r="C2268" s="161">
        <v>3</v>
      </c>
      <c r="D2268" s="161">
        <v>8</v>
      </c>
      <c r="F2268" s="161">
        <v>10</v>
      </c>
      <c r="G2268" s="161">
        <v>8</v>
      </c>
      <c r="H2268" s="161">
        <v>10</v>
      </c>
      <c r="I2268" s="161">
        <v>8</v>
      </c>
      <c r="J2268" s="161">
        <v>10</v>
      </c>
      <c r="M2268" s="165">
        <f t="shared" si="100"/>
        <v>3</v>
      </c>
      <c r="N2268" s="164">
        <f t="shared" si="101"/>
        <v>4</v>
      </c>
      <c r="O2268" s="164">
        <f t="shared" si="102"/>
        <v>8</v>
      </c>
    </row>
    <row r="2269" spans="3:15">
      <c r="C2269" s="161">
        <v>3</v>
      </c>
      <c r="D2269" s="161">
        <v>8</v>
      </c>
      <c r="F2269" s="161">
        <v>10</v>
      </c>
      <c r="G2269" s="161">
        <v>8</v>
      </c>
      <c r="H2269" s="161">
        <v>10</v>
      </c>
      <c r="I2269" s="161">
        <v>10</v>
      </c>
      <c r="J2269" s="161">
        <v>7</v>
      </c>
      <c r="M2269" s="165">
        <f t="shared" si="100"/>
        <v>3</v>
      </c>
      <c r="N2269" s="164">
        <f t="shared" si="101"/>
        <v>4</v>
      </c>
      <c r="O2269" s="164">
        <f t="shared" si="102"/>
        <v>8</v>
      </c>
    </row>
    <row r="2270" spans="3:15">
      <c r="C2270" s="161">
        <v>3</v>
      </c>
      <c r="D2270" s="161">
        <v>8</v>
      </c>
      <c r="F2270" s="161">
        <v>10</v>
      </c>
      <c r="G2270" s="161">
        <v>8</v>
      </c>
      <c r="H2270" s="161">
        <v>10</v>
      </c>
      <c r="I2270" s="161">
        <v>10</v>
      </c>
      <c r="J2270" s="161">
        <v>10</v>
      </c>
      <c r="M2270" s="165">
        <f t="shared" si="100"/>
        <v>3</v>
      </c>
      <c r="N2270" s="164">
        <f t="shared" si="101"/>
        <v>4</v>
      </c>
      <c r="O2270" s="164">
        <f t="shared" si="102"/>
        <v>8</v>
      </c>
    </row>
    <row r="2271" spans="3:15">
      <c r="C2271" s="161">
        <v>3</v>
      </c>
      <c r="D2271" s="161">
        <v>8</v>
      </c>
      <c r="F2271" s="161">
        <v>10</v>
      </c>
      <c r="G2271" s="161">
        <v>8</v>
      </c>
      <c r="H2271" s="161">
        <v>7</v>
      </c>
      <c r="I2271" s="161">
        <v>4</v>
      </c>
      <c r="J2271" s="161">
        <v>7</v>
      </c>
      <c r="M2271" s="165">
        <f t="shared" ref="M2271:M2334" si="103">MIN(C2271:L2271)</f>
        <v>3</v>
      </c>
      <c r="N2271" s="164">
        <f t="shared" si="101"/>
        <v>4</v>
      </c>
      <c r="O2271" s="164">
        <f t="shared" si="102"/>
        <v>7</v>
      </c>
    </row>
    <row r="2272" spans="3:15">
      <c r="C2272" s="161">
        <v>3</v>
      </c>
      <c r="D2272" s="161">
        <v>8</v>
      </c>
      <c r="F2272" s="161">
        <v>10</v>
      </c>
      <c r="G2272" s="161">
        <v>8</v>
      </c>
      <c r="H2272" s="161">
        <v>7</v>
      </c>
      <c r="I2272" s="161">
        <v>4</v>
      </c>
      <c r="J2272" s="161">
        <v>10</v>
      </c>
      <c r="M2272" s="165">
        <f t="shared" si="103"/>
        <v>3</v>
      </c>
      <c r="N2272" s="164">
        <f t="shared" ref="N2272:N2335" si="104">IF(SMALL(C2272:J2272,2)&gt;M2272,M2272+1,M2272)</f>
        <v>4</v>
      </c>
      <c r="O2272" s="164">
        <f t="shared" ref="O2272:O2335" si="105">ROUND(AVERAGE(C2272:J2272),0)</f>
        <v>7</v>
      </c>
    </row>
    <row r="2273" spans="3:15">
      <c r="C2273" s="161">
        <v>3</v>
      </c>
      <c r="D2273" s="161">
        <v>8</v>
      </c>
      <c r="F2273" s="161">
        <v>10</v>
      </c>
      <c r="G2273" s="161">
        <v>8</v>
      </c>
      <c r="H2273" s="161">
        <v>7</v>
      </c>
      <c r="I2273" s="161">
        <v>6</v>
      </c>
      <c r="J2273" s="161">
        <v>7</v>
      </c>
      <c r="M2273" s="165">
        <f t="shared" si="103"/>
        <v>3</v>
      </c>
      <c r="N2273" s="164">
        <f t="shared" si="104"/>
        <v>4</v>
      </c>
      <c r="O2273" s="164">
        <f t="shared" si="105"/>
        <v>7</v>
      </c>
    </row>
    <row r="2274" spans="3:15">
      <c r="C2274" s="161">
        <v>3</v>
      </c>
      <c r="D2274" s="161">
        <v>8</v>
      </c>
      <c r="F2274" s="161">
        <v>10</v>
      </c>
      <c r="G2274" s="161">
        <v>8</v>
      </c>
      <c r="H2274" s="161">
        <v>7</v>
      </c>
      <c r="I2274" s="161">
        <v>6</v>
      </c>
      <c r="J2274" s="161">
        <v>10</v>
      </c>
      <c r="M2274" s="165">
        <f t="shared" si="103"/>
        <v>3</v>
      </c>
      <c r="N2274" s="164">
        <f t="shared" si="104"/>
        <v>4</v>
      </c>
      <c r="O2274" s="164">
        <f t="shared" si="105"/>
        <v>7</v>
      </c>
    </row>
    <row r="2275" spans="3:15">
      <c r="C2275" s="161">
        <v>3</v>
      </c>
      <c r="D2275" s="161">
        <v>8</v>
      </c>
      <c r="F2275" s="161">
        <v>10</v>
      </c>
      <c r="G2275" s="161">
        <v>8</v>
      </c>
      <c r="H2275" s="161">
        <v>7</v>
      </c>
      <c r="I2275" s="161">
        <v>8</v>
      </c>
      <c r="J2275" s="161">
        <v>7</v>
      </c>
      <c r="M2275" s="165">
        <f t="shared" si="103"/>
        <v>3</v>
      </c>
      <c r="N2275" s="164">
        <f t="shared" si="104"/>
        <v>4</v>
      </c>
      <c r="O2275" s="164">
        <f t="shared" si="105"/>
        <v>7</v>
      </c>
    </row>
    <row r="2276" spans="3:15">
      <c r="C2276" s="161">
        <v>3</v>
      </c>
      <c r="D2276" s="161">
        <v>8</v>
      </c>
      <c r="F2276" s="161">
        <v>10</v>
      </c>
      <c r="G2276" s="161">
        <v>8</v>
      </c>
      <c r="H2276" s="161">
        <v>7</v>
      </c>
      <c r="I2276" s="161">
        <v>8</v>
      </c>
      <c r="J2276" s="161">
        <v>10</v>
      </c>
      <c r="M2276" s="165">
        <f t="shared" si="103"/>
        <v>3</v>
      </c>
      <c r="N2276" s="164">
        <f t="shared" si="104"/>
        <v>4</v>
      </c>
      <c r="O2276" s="164">
        <f t="shared" si="105"/>
        <v>8</v>
      </c>
    </row>
    <row r="2277" spans="3:15">
      <c r="C2277" s="161">
        <v>3</v>
      </c>
      <c r="D2277" s="161">
        <v>8</v>
      </c>
      <c r="F2277" s="161">
        <v>10</v>
      </c>
      <c r="G2277" s="161">
        <v>8</v>
      </c>
      <c r="H2277" s="161">
        <v>7</v>
      </c>
      <c r="I2277" s="161">
        <v>10</v>
      </c>
      <c r="J2277" s="161">
        <v>7</v>
      </c>
      <c r="M2277" s="165">
        <f t="shared" si="103"/>
        <v>3</v>
      </c>
      <c r="N2277" s="164">
        <f t="shared" si="104"/>
        <v>4</v>
      </c>
      <c r="O2277" s="164">
        <f t="shared" si="105"/>
        <v>8</v>
      </c>
    </row>
    <row r="2278" spans="3:15">
      <c r="C2278" s="161">
        <v>3</v>
      </c>
      <c r="D2278" s="161">
        <v>8</v>
      </c>
      <c r="F2278" s="161">
        <v>10</v>
      </c>
      <c r="G2278" s="161">
        <v>8</v>
      </c>
      <c r="H2278" s="161">
        <v>7</v>
      </c>
      <c r="I2278" s="161">
        <v>10</v>
      </c>
      <c r="J2278" s="161">
        <v>10</v>
      </c>
      <c r="M2278" s="165">
        <f t="shared" si="103"/>
        <v>3</v>
      </c>
      <c r="N2278" s="164">
        <f t="shared" si="104"/>
        <v>4</v>
      </c>
      <c r="O2278" s="164">
        <f t="shared" si="105"/>
        <v>8</v>
      </c>
    </row>
    <row r="2279" spans="3:15">
      <c r="C2279" s="161">
        <v>3</v>
      </c>
      <c r="D2279" s="161">
        <v>8</v>
      </c>
      <c r="F2279" s="161">
        <v>10</v>
      </c>
      <c r="G2279" s="161">
        <v>8</v>
      </c>
      <c r="H2279" s="161">
        <v>10</v>
      </c>
      <c r="I2279" s="161">
        <v>4</v>
      </c>
      <c r="J2279" s="161">
        <v>7</v>
      </c>
      <c r="M2279" s="165">
        <f t="shared" si="103"/>
        <v>3</v>
      </c>
      <c r="N2279" s="164">
        <f t="shared" si="104"/>
        <v>4</v>
      </c>
      <c r="O2279" s="164">
        <f t="shared" si="105"/>
        <v>7</v>
      </c>
    </row>
    <row r="2280" spans="3:15">
      <c r="C2280" s="161">
        <v>3</v>
      </c>
      <c r="D2280" s="161">
        <v>8</v>
      </c>
      <c r="F2280" s="161">
        <v>10</v>
      </c>
      <c r="G2280" s="161">
        <v>8</v>
      </c>
      <c r="H2280" s="161">
        <v>10</v>
      </c>
      <c r="I2280" s="161">
        <v>4</v>
      </c>
      <c r="J2280" s="161">
        <v>10</v>
      </c>
      <c r="M2280" s="165">
        <f t="shared" si="103"/>
        <v>3</v>
      </c>
      <c r="N2280" s="164">
        <f t="shared" si="104"/>
        <v>4</v>
      </c>
      <c r="O2280" s="164">
        <f t="shared" si="105"/>
        <v>8</v>
      </c>
    </row>
    <row r="2281" spans="3:15">
      <c r="C2281" s="161">
        <v>3</v>
      </c>
      <c r="D2281" s="161">
        <v>8</v>
      </c>
      <c r="F2281" s="161">
        <v>10</v>
      </c>
      <c r="G2281" s="161">
        <v>8</v>
      </c>
      <c r="H2281" s="161">
        <v>10</v>
      </c>
      <c r="I2281" s="161">
        <v>6</v>
      </c>
      <c r="J2281" s="161">
        <v>7</v>
      </c>
      <c r="M2281" s="165">
        <f t="shared" si="103"/>
        <v>3</v>
      </c>
      <c r="N2281" s="164">
        <f t="shared" si="104"/>
        <v>4</v>
      </c>
      <c r="O2281" s="164">
        <f t="shared" si="105"/>
        <v>7</v>
      </c>
    </row>
    <row r="2282" spans="3:15">
      <c r="C2282" s="161">
        <v>3</v>
      </c>
      <c r="D2282" s="161">
        <v>8</v>
      </c>
      <c r="F2282" s="161">
        <v>10</v>
      </c>
      <c r="G2282" s="161">
        <v>8</v>
      </c>
      <c r="H2282" s="161">
        <v>10</v>
      </c>
      <c r="I2282" s="161">
        <v>6</v>
      </c>
      <c r="J2282" s="161">
        <v>10</v>
      </c>
      <c r="M2282" s="165">
        <f t="shared" si="103"/>
        <v>3</v>
      </c>
      <c r="N2282" s="164">
        <f t="shared" si="104"/>
        <v>4</v>
      </c>
      <c r="O2282" s="164">
        <f t="shared" si="105"/>
        <v>8</v>
      </c>
    </row>
    <row r="2283" spans="3:15">
      <c r="C2283" s="161">
        <v>3</v>
      </c>
      <c r="D2283" s="161">
        <v>8</v>
      </c>
      <c r="F2283" s="161">
        <v>10</v>
      </c>
      <c r="G2283" s="161">
        <v>8</v>
      </c>
      <c r="H2283" s="161">
        <v>10</v>
      </c>
      <c r="I2283" s="161">
        <v>8</v>
      </c>
      <c r="J2283" s="161">
        <v>7</v>
      </c>
      <c r="M2283" s="165">
        <f t="shared" si="103"/>
        <v>3</v>
      </c>
      <c r="N2283" s="164">
        <f t="shared" si="104"/>
        <v>4</v>
      </c>
      <c r="O2283" s="164">
        <f t="shared" si="105"/>
        <v>8</v>
      </c>
    </row>
    <row r="2284" spans="3:15">
      <c r="C2284" s="161">
        <v>3</v>
      </c>
      <c r="D2284" s="161">
        <v>8</v>
      </c>
      <c r="F2284" s="161">
        <v>10</v>
      </c>
      <c r="G2284" s="161">
        <v>8</v>
      </c>
      <c r="H2284" s="161">
        <v>10</v>
      </c>
      <c r="I2284" s="161">
        <v>8</v>
      </c>
      <c r="J2284" s="161">
        <v>10</v>
      </c>
      <c r="M2284" s="165">
        <f t="shared" si="103"/>
        <v>3</v>
      </c>
      <c r="N2284" s="164">
        <f t="shared" si="104"/>
        <v>4</v>
      </c>
      <c r="O2284" s="164">
        <f t="shared" si="105"/>
        <v>8</v>
      </c>
    </row>
    <row r="2285" spans="3:15">
      <c r="C2285" s="161">
        <v>3</v>
      </c>
      <c r="D2285" s="161">
        <v>8</v>
      </c>
      <c r="F2285" s="161">
        <v>10</v>
      </c>
      <c r="G2285" s="161">
        <v>8</v>
      </c>
      <c r="H2285" s="161">
        <v>10</v>
      </c>
      <c r="I2285" s="161">
        <v>10</v>
      </c>
      <c r="J2285" s="161">
        <v>7</v>
      </c>
      <c r="M2285" s="165">
        <f t="shared" si="103"/>
        <v>3</v>
      </c>
      <c r="N2285" s="164">
        <f t="shared" si="104"/>
        <v>4</v>
      </c>
      <c r="O2285" s="164">
        <f t="shared" si="105"/>
        <v>8</v>
      </c>
    </row>
    <row r="2286" spans="3:15">
      <c r="C2286" s="161">
        <v>3</v>
      </c>
      <c r="D2286" s="161">
        <v>8</v>
      </c>
      <c r="F2286" s="161">
        <v>10</v>
      </c>
      <c r="G2286" s="161">
        <v>8</v>
      </c>
      <c r="H2286" s="161">
        <v>10</v>
      </c>
      <c r="I2286" s="161">
        <v>10</v>
      </c>
      <c r="J2286" s="161">
        <v>10</v>
      </c>
      <c r="M2286" s="165">
        <f t="shared" si="103"/>
        <v>3</v>
      </c>
      <c r="N2286" s="164">
        <f t="shared" si="104"/>
        <v>4</v>
      </c>
      <c r="O2286" s="164">
        <f t="shared" si="105"/>
        <v>8</v>
      </c>
    </row>
    <row r="2287" spans="3:15">
      <c r="C2287" s="161">
        <v>3</v>
      </c>
      <c r="D2287" s="161">
        <v>8</v>
      </c>
      <c r="F2287" s="161">
        <v>10</v>
      </c>
      <c r="G2287" s="161">
        <v>8</v>
      </c>
      <c r="H2287" s="161">
        <v>7</v>
      </c>
      <c r="I2287" s="161">
        <v>4</v>
      </c>
      <c r="J2287" s="161">
        <v>7</v>
      </c>
      <c r="M2287" s="165">
        <f t="shared" si="103"/>
        <v>3</v>
      </c>
      <c r="N2287" s="164">
        <f t="shared" si="104"/>
        <v>4</v>
      </c>
      <c r="O2287" s="164">
        <f t="shared" si="105"/>
        <v>7</v>
      </c>
    </row>
    <row r="2288" spans="3:15">
      <c r="C2288" s="161">
        <v>3</v>
      </c>
      <c r="D2288" s="161">
        <v>8</v>
      </c>
      <c r="F2288" s="161">
        <v>10</v>
      </c>
      <c r="G2288" s="161">
        <v>8</v>
      </c>
      <c r="H2288" s="161">
        <v>7</v>
      </c>
      <c r="I2288" s="161">
        <v>4</v>
      </c>
      <c r="J2288" s="161">
        <v>10</v>
      </c>
      <c r="M2288" s="165">
        <f t="shared" si="103"/>
        <v>3</v>
      </c>
      <c r="N2288" s="164">
        <f t="shared" si="104"/>
        <v>4</v>
      </c>
      <c r="O2288" s="164">
        <f t="shared" si="105"/>
        <v>7</v>
      </c>
    </row>
    <row r="2289" spans="3:15">
      <c r="C2289" s="161">
        <v>3</v>
      </c>
      <c r="D2289" s="161">
        <v>8</v>
      </c>
      <c r="F2289" s="161">
        <v>10</v>
      </c>
      <c r="G2289" s="161">
        <v>8</v>
      </c>
      <c r="H2289" s="161">
        <v>7</v>
      </c>
      <c r="I2289" s="161">
        <v>6</v>
      </c>
      <c r="J2289" s="161">
        <v>7</v>
      </c>
      <c r="M2289" s="165">
        <f t="shared" si="103"/>
        <v>3</v>
      </c>
      <c r="N2289" s="164">
        <f t="shared" si="104"/>
        <v>4</v>
      </c>
      <c r="O2289" s="164">
        <f t="shared" si="105"/>
        <v>7</v>
      </c>
    </row>
    <row r="2290" spans="3:15">
      <c r="C2290" s="161">
        <v>3</v>
      </c>
      <c r="D2290" s="161">
        <v>8</v>
      </c>
      <c r="F2290" s="161">
        <v>10</v>
      </c>
      <c r="G2290" s="161">
        <v>8</v>
      </c>
      <c r="H2290" s="161">
        <v>7</v>
      </c>
      <c r="I2290" s="161">
        <v>6</v>
      </c>
      <c r="J2290" s="161">
        <v>10</v>
      </c>
      <c r="M2290" s="165">
        <f t="shared" si="103"/>
        <v>3</v>
      </c>
      <c r="N2290" s="164">
        <f t="shared" si="104"/>
        <v>4</v>
      </c>
      <c r="O2290" s="164">
        <f t="shared" si="105"/>
        <v>7</v>
      </c>
    </row>
    <row r="2291" spans="3:15">
      <c r="C2291" s="161">
        <v>3</v>
      </c>
      <c r="D2291" s="161">
        <v>8</v>
      </c>
      <c r="F2291" s="161">
        <v>10</v>
      </c>
      <c r="G2291" s="161">
        <v>8</v>
      </c>
      <c r="H2291" s="161">
        <v>7</v>
      </c>
      <c r="I2291" s="161">
        <v>8</v>
      </c>
      <c r="J2291" s="161">
        <v>7</v>
      </c>
      <c r="M2291" s="165">
        <f t="shared" si="103"/>
        <v>3</v>
      </c>
      <c r="N2291" s="164">
        <f t="shared" si="104"/>
        <v>4</v>
      </c>
      <c r="O2291" s="164">
        <f t="shared" si="105"/>
        <v>7</v>
      </c>
    </row>
    <row r="2292" spans="3:15">
      <c r="C2292" s="161">
        <v>3</v>
      </c>
      <c r="D2292" s="161">
        <v>8</v>
      </c>
      <c r="F2292" s="161">
        <v>10</v>
      </c>
      <c r="G2292" s="161">
        <v>8</v>
      </c>
      <c r="H2292" s="161">
        <v>7</v>
      </c>
      <c r="I2292" s="161">
        <v>8</v>
      </c>
      <c r="J2292" s="161">
        <v>10</v>
      </c>
      <c r="M2292" s="165">
        <f t="shared" si="103"/>
        <v>3</v>
      </c>
      <c r="N2292" s="164">
        <f t="shared" si="104"/>
        <v>4</v>
      </c>
      <c r="O2292" s="164">
        <f t="shared" si="105"/>
        <v>8</v>
      </c>
    </row>
    <row r="2293" spans="3:15">
      <c r="C2293" s="161">
        <v>3</v>
      </c>
      <c r="D2293" s="161">
        <v>8</v>
      </c>
      <c r="F2293" s="161">
        <v>10</v>
      </c>
      <c r="G2293" s="161">
        <v>8</v>
      </c>
      <c r="H2293" s="161">
        <v>7</v>
      </c>
      <c r="I2293" s="161">
        <v>10</v>
      </c>
      <c r="J2293" s="161">
        <v>7</v>
      </c>
      <c r="M2293" s="165">
        <f t="shared" si="103"/>
        <v>3</v>
      </c>
      <c r="N2293" s="164">
        <f t="shared" si="104"/>
        <v>4</v>
      </c>
      <c r="O2293" s="164">
        <f t="shared" si="105"/>
        <v>8</v>
      </c>
    </row>
    <row r="2294" spans="3:15">
      <c r="C2294" s="161">
        <v>3</v>
      </c>
      <c r="D2294" s="161">
        <v>8</v>
      </c>
      <c r="F2294" s="161">
        <v>10</v>
      </c>
      <c r="G2294" s="161">
        <v>8</v>
      </c>
      <c r="H2294" s="161">
        <v>7</v>
      </c>
      <c r="I2294" s="161">
        <v>10</v>
      </c>
      <c r="J2294" s="161">
        <v>10</v>
      </c>
      <c r="M2294" s="165">
        <f t="shared" si="103"/>
        <v>3</v>
      </c>
      <c r="N2294" s="164">
        <f t="shared" si="104"/>
        <v>4</v>
      </c>
      <c r="O2294" s="164">
        <f t="shared" si="105"/>
        <v>8</v>
      </c>
    </row>
    <row r="2295" spans="3:15">
      <c r="C2295" s="161">
        <v>3</v>
      </c>
      <c r="D2295" s="161">
        <v>8</v>
      </c>
      <c r="F2295" s="161">
        <v>10</v>
      </c>
      <c r="G2295" s="161">
        <v>8</v>
      </c>
      <c r="H2295" s="161">
        <v>10</v>
      </c>
      <c r="I2295" s="161">
        <v>4</v>
      </c>
      <c r="J2295" s="161">
        <v>7</v>
      </c>
      <c r="M2295" s="165">
        <f t="shared" si="103"/>
        <v>3</v>
      </c>
      <c r="N2295" s="164">
        <f t="shared" si="104"/>
        <v>4</v>
      </c>
      <c r="O2295" s="164">
        <f t="shared" si="105"/>
        <v>7</v>
      </c>
    </row>
    <row r="2296" spans="3:15">
      <c r="C2296" s="161">
        <v>3</v>
      </c>
      <c r="D2296" s="161">
        <v>8</v>
      </c>
      <c r="F2296" s="161">
        <v>10</v>
      </c>
      <c r="G2296" s="161">
        <v>8</v>
      </c>
      <c r="H2296" s="161">
        <v>10</v>
      </c>
      <c r="I2296" s="161">
        <v>4</v>
      </c>
      <c r="J2296" s="161">
        <v>10</v>
      </c>
      <c r="M2296" s="165">
        <f t="shared" si="103"/>
        <v>3</v>
      </c>
      <c r="N2296" s="164">
        <f t="shared" si="104"/>
        <v>4</v>
      </c>
      <c r="O2296" s="164">
        <f t="shared" si="105"/>
        <v>8</v>
      </c>
    </row>
    <row r="2297" spans="3:15">
      <c r="C2297" s="161">
        <v>3</v>
      </c>
      <c r="D2297" s="161">
        <v>8</v>
      </c>
      <c r="F2297" s="161">
        <v>10</v>
      </c>
      <c r="G2297" s="161">
        <v>8</v>
      </c>
      <c r="H2297" s="161">
        <v>10</v>
      </c>
      <c r="I2297" s="161">
        <v>6</v>
      </c>
      <c r="J2297" s="161">
        <v>7</v>
      </c>
      <c r="M2297" s="165">
        <f t="shared" si="103"/>
        <v>3</v>
      </c>
      <c r="N2297" s="164">
        <f t="shared" si="104"/>
        <v>4</v>
      </c>
      <c r="O2297" s="164">
        <f t="shared" si="105"/>
        <v>7</v>
      </c>
    </row>
    <row r="2298" spans="3:15">
      <c r="C2298" s="161">
        <v>3</v>
      </c>
      <c r="D2298" s="161">
        <v>8</v>
      </c>
      <c r="F2298" s="161">
        <v>10</v>
      </c>
      <c r="G2298" s="161">
        <v>8</v>
      </c>
      <c r="H2298" s="161">
        <v>10</v>
      </c>
      <c r="I2298" s="161">
        <v>6</v>
      </c>
      <c r="J2298" s="161">
        <v>10</v>
      </c>
      <c r="M2298" s="165">
        <f t="shared" si="103"/>
        <v>3</v>
      </c>
      <c r="N2298" s="164">
        <f t="shared" si="104"/>
        <v>4</v>
      </c>
      <c r="O2298" s="164">
        <f t="shared" si="105"/>
        <v>8</v>
      </c>
    </row>
    <row r="2299" spans="3:15">
      <c r="C2299" s="161">
        <v>3</v>
      </c>
      <c r="D2299" s="161">
        <v>8</v>
      </c>
      <c r="F2299" s="161">
        <v>10</v>
      </c>
      <c r="G2299" s="161">
        <v>8</v>
      </c>
      <c r="H2299" s="161">
        <v>10</v>
      </c>
      <c r="I2299" s="161">
        <v>8</v>
      </c>
      <c r="J2299" s="161">
        <v>7</v>
      </c>
      <c r="M2299" s="165">
        <f t="shared" si="103"/>
        <v>3</v>
      </c>
      <c r="N2299" s="164">
        <f t="shared" si="104"/>
        <v>4</v>
      </c>
      <c r="O2299" s="164">
        <f t="shared" si="105"/>
        <v>8</v>
      </c>
    </row>
    <row r="2300" spans="3:15">
      <c r="C2300" s="161">
        <v>3</v>
      </c>
      <c r="D2300" s="161">
        <v>8</v>
      </c>
      <c r="F2300" s="161">
        <v>10</v>
      </c>
      <c r="G2300" s="161">
        <v>8</v>
      </c>
      <c r="H2300" s="161">
        <v>10</v>
      </c>
      <c r="I2300" s="161">
        <v>8</v>
      </c>
      <c r="J2300" s="161">
        <v>10</v>
      </c>
      <c r="M2300" s="165">
        <f t="shared" si="103"/>
        <v>3</v>
      </c>
      <c r="N2300" s="164">
        <f t="shared" si="104"/>
        <v>4</v>
      </c>
      <c r="O2300" s="164">
        <f t="shared" si="105"/>
        <v>8</v>
      </c>
    </row>
    <row r="2301" spans="3:15">
      <c r="C2301" s="161">
        <v>3</v>
      </c>
      <c r="D2301" s="161">
        <v>8</v>
      </c>
      <c r="F2301" s="161">
        <v>10</v>
      </c>
      <c r="G2301" s="161">
        <v>8</v>
      </c>
      <c r="H2301" s="161">
        <v>10</v>
      </c>
      <c r="I2301" s="161">
        <v>10</v>
      </c>
      <c r="J2301" s="161">
        <v>7</v>
      </c>
      <c r="M2301" s="165">
        <f t="shared" si="103"/>
        <v>3</v>
      </c>
      <c r="N2301" s="164">
        <f t="shared" si="104"/>
        <v>4</v>
      </c>
      <c r="O2301" s="164">
        <f t="shared" si="105"/>
        <v>8</v>
      </c>
    </row>
    <row r="2302" spans="3:15">
      <c r="C2302" s="161">
        <v>3</v>
      </c>
      <c r="D2302" s="161">
        <v>8</v>
      </c>
      <c r="F2302" s="161">
        <v>10</v>
      </c>
      <c r="G2302" s="161">
        <v>8</v>
      </c>
      <c r="H2302" s="161">
        <v>10</v>
      </c>
      <c r="I2302" s="161">
        <v>10</v>
      </c>
      <c r="J2302" s="161">
        <v>10</v>
      </c>
      <c r="M2302" s="165">
        <f t="shared" si="103"/>
        <v>3</v>
      </c>
      <c r="N2302" s="164">
        <f t="shared" si="104"/>
        <v>4</v>
      </c>
      <c r="O2302" s="164">
        <f t="shared" si="105"/>
        <v>8</v>
      </c>
    </row>
    <row r="2303" spans="3:15">
      <c r="C2303" s="161">
        <v>3</v>
      </c>
      <c r="D2303" s="161">
        <v>8</v>
      </c>
      <c r="F2303" s="161">
        <v>10</v>
      </c>
      <c r="G2303" s="161">
        <v>8</v>
      </c>
      <c r="H2303" s="161">
        <v>7</v>
      </c>
      <c r="I2303" s="161">
        <v>4</v>
      </c>
      <c r="J2303" s="161">
        <v>7</v>
      </c>
      <c r="M2303" s="165">
        <f t="shared" si="103"/>
        <v>3</v>
      </c>
      <c r="N2303" s="164">
        <f t="shared" si="104"/>
        <v>4</v>
      </c>
      <c r="O2303" s="164">
        <f t="shared" si="105"/>
        <v>7</v>
      </c>
    </row>
    <row r="2304" spans="3:15">
      <c r="C2304" s="161">
        <v>3</v>
      </c>
      <c r="D2304" s="161">
        <v>8</v>
      </c>
      <c r="F2304" s="161">
        <v>10</v>
      </c>
      <c r="G2304" s="161">
        <v>8</v>
      </c>
      <c r="H2304" s="161">
        <v>7</v>
      </c>
      <c r="I2304" s="161">
        <v>4</v>
      </c>
      <c r="J2304" s="161">
        <v>10</v>
      </c>
      <c r="M2304" s="165">
        <f t="shared" si="103"/>
        <v>3</v>
      </c>
      <c r="N2304" s="164">
        <f t="shared" si="104"/>
        <v>4</v>
      </c>
      <c r="O2304" s="164">
        <f t="shared" si="105"/>
        <v>7</v>
      </c>
    </row>
    <row r="2305" spans="3:15">
      <c r="C2305" s="161">
        <v>3</v>
      </c>
      <c r="D2305" s="161">
        <v>8</v>
      </c>
      <c r="F2305" s="161">
        <v>10</v>
      </c>
      <c r="G2305" s="161">
        <v>8</v>
      </c>
      <c r="H2305" s="161">
        <v>7</v>
      </c>
      <c r="I2305" s="161">
        <v>6</v>
      </c>
      <c r="J2305" s="161">
        <v>7</v>
      </c>
      <c r="M2305" s="165">
        <f t="shared" si="103"/>
        <v>3</v>
      </c>
      <c r="N2305" s="164">
        <f t="shared" si="104"/>
        <v>4</v>
      </c>
      <c r="O2305" s="164">
        <f t="shared" si="105"/>
        <v>7</v>
      </c>
    </row>
    <row r="2306" spans="3:15">
      <c r="C2306" s="161">
        <v>3</v>
      </c>
      <c r="D2306" s="161">
        <v>8</v>
      </c>
      <c r="F2306" s="161">
        <v>10</v>
      </c>
      <c r="G2306" s="161">
        <v>8</v>
      </c>
      <c r="H2306" s="161">
        <v>7</v>
      </c>
      <c r="I2306" s="161">
        <v>6</v>
      </c>
      <c r="J2306" s="161">
        <v>10</v>
      </c>
      <c r="M2306" s="165">
        <f t="shared" si="103"/>
        <v>3</v>
      </c>
      <c r="N2306" s="164">
        <f t="shared" si="104"/>
        <v>4</v>
      </c>
      <c r="O2306" s="164">
        <f t="shared" si="105"/>
        <v>7</v>
      </c>
    </row>
    <row r="2307" spans="3:15">
      <c r="C2307" s="161">
        <v>3</v>
      </c>
      <c r="D2307" s="161">
        <v>8</v>
      </c>
      <c r="F2307" s="161">
        <v>10</v>
      </c>
      <c r="G2307" s="161">
        <v>8</v>
      </c>
      <c r="H2307" s="161">
        <v>7</v>
      </c>
      <c r="I2307" s="161">
        <v>8</v>
      </c>
      <c r="J2307" s="161">
        <v>7</v>
      </c>
      <c r="M2307" s="165">
        <f t="shared" si="103"/>
        <v>3</v>
      </c>
      <c r="N2307" s="164">
        <f t="shared" si="104"/>
        <v>4</v>
      </c>
      <c r="O2307" s="164">
        <f t="shared" si="105"/>
        <v>7</v>
      </c>
    </row>
    <row r="2308" spans="3:15">
      <c r="C2308" s="161">
        <v>3</v>
      </c>
      <c r="D2308" s="161">
        <v>8</v>
      </c>
      <c r="F2308" s="161">
        <v>10</v>
      </c>
      <c r="G2308" s="161">
        <v>8</v>
      </c>
      <c r="H2308" s="161">
        <v>7</v>
      </c>
      <c r="I2308" s="161">
        <v>8</v>
      </c>
      <c r="J2308" s="161">
        <v>10</v>
      </c>
      <c r="M2308" s="165">
        <f t="shared" si="103"/>
        <v>3</v>
      </c>
      <c r="N2308" s="164">
        <f t="shared" si="104"/>
        <v>4</v>
      </c>
      <c r="O2308" s="164">
        <f t="shared" si="105"/>
        <v>8</v>
      </c>
    </row>
    <row r="2309" spans="3:15">
      <c r="C2309" s="161">
        <v>3</v>
      </c>
      <c r="D2309" s="161">
        <v>8</v>
      </c>
      <c r="F2309" s="161">
        <v>10</v>
      </c>
      <c r="G2309" s="161">
        <v>8</v>
      </c>
      <c r="H2309" s="161">
        <v>7</v>
      </c>
      <c r="I2309" s="161">
        <v>10</v>
      </c>
      <c r="J2309" s="161">
        <v>7</v>
      </c>
      <c r="M2309" s="165">
        <f t="shared" si="103"/>
        <v>3</v>
      </c>
      <c r="N2309" s="164">
        <f t="shared" si="104"/>
        <v>4</v>
      </c>
      <c r="O2309" s="164">
        <f t="shared" si="105"/>
        <v>8</v>
      </c>
    </row>
    <row r="2310" spans="3:15">
      <c r="C2310" s="161">
        <v>3</v>
      </c>
      <c r="D2310" s="161">
        <v>8</v>
      </c>
      <c r="F2310" s="161">
        <v>10</v>
      </c>
      <c r="G2310" s="161">
        <v>8</v>
      </c>
      <c r="H2310" s="161">
        <v>7</v>
      </c>
      <c r="I2310" s="161">
        <v>10</v>
      </c>
      <c r="J2310" s="161">
        <v>10</v>
      </c>
      <c r="M2310" s="165">
        <f t="shared" si="103"/>
        <v>3</v>
      </c>
      <c r="N2310" s="164">
        <f t="shared" si="104"/>
        <v>4</v>
      </c>
      <c r="O2310" s="164">
        <f t="shared" si="105"/>
        <v>8</v>
      </c>
    </row>
    <row r="2311" spans="3:15">
      <c r="C2311" s="161">
        <v>3</v>
      </c>
      <c r="D2311" s="161">
        <v>8</v>
      </c>
      <c r="F2311" s="161">
        <v>10</v>
      </c>
      <c r="G2311" s="161">
        <v>8</v>
      </c>
      <c r="H2311" s="161">
        <v>10</v>
      </c>
      <c r="I2311" s="161">
        <v>4</v>
      </c>
      <c r="J2311" s="161">
        <v>7</v>
      </c>
      <c r="M2311" s="165">
        <f t="shared" si="103"/>
        <v>3</v>
      </c>
      <c r="N2311" s="164">
        <f t="shared" si="104"/>
        <v>4</v>
      </c>
      <c r="O2311" s="164">
        <f t="shared" si="105"/>
        <v>7</v>
      </c>
    </row>
    <row r="2312" spans="3:15">
      <c r="C2312" s="161">
        <v>3</v>
      </c>
      <c r="D2312" s="161">
        <v>8</v>
      </c>
      <c r="F2312" s="161">
        <v>10</v>
      </c>
      <c r="G2312" s="161">
        <v>8</v>
      </c>
      <c r="H2312" s="161">
        <v>10</v>
      </c>
      <c r="I2312" s="161">
        <v>4</v>
      </c>
      <c r="J2312" s="161">
        <v>10</v>
      </c>
      <c r="M2312" s="165">
        <f t="shared" si="103"/>
        <v>3</v>
      </c>
      <c r="N2312" s="164">
        <f t="shared" si="104"/>
        <v>4</v>
      </c>
      <c r="O2312" s="164">
        <f t="shared" si="105"/>
        <v>8</v>
      </c>
    </row>
    <row r="2313" spans="3:15">
      <c r="C2313" s="161">
        <v>3</v>
      </c>
      <c r="D2313" s="161">
        <v>8</v>
      </c>
      <c r="F2313" s="161">
        <v>10</v>
      </c>
      <c r="G2313" s="161">
        <v>8</v>
      </c>
      <c r="H2313" s="161">
        <v>10</v>
      </c>
      <c r="I2313" s="161">
        <v>6</v>
      </c>
      <c r="J2313" s="161">
        <v>7</v>
      </c>
      <c r="M2313" s="165">
        <f t="shared" si="103"/>
        <v>3</v>
      </c>
      <c r="N2313" s="164">
        <f t="shared" si="104"/>
        <v>4</v>
      </c>
      <c r="O2313" s="164">
        <f t="shared" si="105"/>
        <v>7</v>
      </c>
    </row>
    <row r="2314" spans="3:15">
      <c r="C2314" s="161">
        <v>3</v>
      </c>
      <c r="D2314" s="161">
        <v>8</v>
      </c>
      <c r="F2314" s="161">
        <v>10</v>
      </c>
      <c r="G2314" s="161">
        <v>8</v>
      </c>
      <c r="H2314" s="161">
        <v>10</v>
      </c>
      <c r="I2314" s="161">
        <v>6</v>
      </c>
      <c r="J2314" s="161">
        <v>10</v>
      </c>
      <c r="M2314" s="165">
        <f t="shared" si="103"/>
        <v>3</v>
      </c>
      <c r="N2314" s="164">
        <f t="shared" si="104"/>
        <v>4</v>
      </c>
      <c r="O2314" s="164">
        <f t="shared" si="105"/>
        <v>8</v>
      </c>
    </row>
    <row r="2315" spans="3:15">
      <c r="C2315" s="161">
        <v>3</v>
      </c>
      <c r="D2315" s="161">
        <v>8</v>
      </c>
      <c r="F2315" s="161">
        <v>10</v>
      </c>
      <c r="G2315" s="161">
        <v>8</v>
      </c>
      <c r="H2315" s="161">
        <v>10</v>
      </c>
      <c r="I2315" s="161">
        <v>8</v>
      </c>
      <c r="J2315" s="161">
        <v>7</v>
      </c>
      <c r="M2315" s="165">
        <f t="shared" si="103"/>
        <v>3</v>
      </c>
      <c r="N2315" s="164">
        <f t="shared" si="104"/>
        <v>4</v>
      </c>
      <c r="O2315" s="164">
        <f t="shared" si="105"/>
        <v>8</v>
      </c>
    </row>
    <row r="2316" spans="3:15">
      <c r="C2316" s="161">
        <v>3</v>
      </c>
      <c r="D2316" s="161">
        <v>8</v>
      </c>
      <c r="F2316" s="161">
        <v>10</v>
      </c>
      <c r="G2316" s="161">
        <v>8</v>
      </c>
      <c r="H2316" s="161">
        <v>10</v>
      </c>
      <c r="I2316" s="161">
        <v>8</v>
      </c>
      <c r="J2316" s="161">
        <v>10</v>
      </c>
      <c r="M2316" s="165">
        <f t="shared" si="103"/>
        <v>3</v>
      </c>
      <c r="N2316" s="164">
        <f t="shared" si="104"/>
        <v>4</v>
      </c>
      <c r="O2316" s="164">
        <f t="shared" si="105"/>
        <v>8</v>
      </c>
    </row>
    <row r="2317" spans="3:15">
      <c r="C2317" s="161">
        <v>3</v>
      </c>
      <c r="D2317" s="161">
        <v>8</v>
      </c>
      <c r="F2317" s="161">
        <v>10</v>
      </c>
      <c r="G2317" s="161">
        <v>8</v>
      </c>
      <c r="H2317" s="161">
        <v>10</v>
      </c>
      <c r="I2317" s="161">
        <v>10</v>
      </c>
      <c r="J2317" s="161">
        <v>7</v>
      </c>
      <c r="M2317" s="165">
        <f t="shared" si="103"/>
        <v>3</v>
      </c>
      <c r="N2317" s="164">
        <f t="shared" si="104"/>
        <v>4</v>
      </c>
      <c r="O2317" s="164">
        <f t="shared" si="105"/>
        <v>8</v>
      </c>
    </row>
    <row r="2318" spans="3:15">
      <c r="C2318" s="161">
        <v>3</v>
      </c>
      <c r="D2318" s="161">
        <v>8</v>
      </c>
      <c r="F2318" s="161">
        <v>10</v>
      </c>
      <c r="G2318" s="161">
        <v>8</v>
      </c>
      <c r="H2318" s="161">
        <v>10</v>
      </c>
      <c r="I2318" s="161">
        <v>10</v>
      </c>
      <c r="J2318" s="161">
        <v>10</v>
      </c>
      <c r="M2318" s="165">
        <f t="shared" si="103"/>
        <v>3</v>
      </c>
      <c r="N2318" s="164">
        <f t="shared" si="104"/>
        <v>4</v>
      </c>
      <c r="O2318" s="164">
        <f t="shared" si="105"/>
        <v>8</v>
      </c>
    </row>
    <row r="2319" spans="3:15">
      <c r="C2319" s="161">
        <v>3</v>
      </c>
      <c r="D2319" s="161">
        <v>8</v>
      </c>
      <c r="F2319" s="161">
        <v>10</v>
      </c>
      <c r="G2319" s="161">
        <v>8</v>
      </c>
      <c r="H2319" s="161">
        <v>7</v>
      </c>
      <c r="I2319" s="161">
        <v>4</v>
      </c>
      <c r="J2319" s="161">
        <v>7</v>
      </c>
      <c r="M2319" s="165">
        <f t="shared" si="103"/>
        <v>3</v>
      </c>
      <c r="N2319" s="164">
        <f t="shared" si="104"/>
        <v>4</v>
      </c>
      <c r="O2319" s="164">
        <f t="shared" si="105"/>
        <v>7</v>
      </c>
    </row>
    <row r="2320" spans="3:15">
      <c r="C2320" s="161">
        <v>3</v>
      </c>
      <c r="D2320" s="161">
        <v>8</v>
      </c>
      <c r="F2320" s="161">
        <v>10</v>
      </c>
      <c r="G2320" s="161">
        <v>8</v>
      </c>
      <c r="H2320" s="161">
        <v>7</v>
      </c>
      <c r="I2320" s="161">
        <v>4</v>
      </c>
      <c r="J2320" s="161">
        <v>10</v>
      </c>
      <c r="M2320" s="165">
        <f t="shared" si="103"/>
        <v>3</v>
      </c>
      <c r="N2320" s="164">
        <f t="shared" si="104"/>
        <v>4</v>
      </c>
      <c r="O2320" s="164">
        <f t="shared" si="105"/>
        <v>7</v>
      </c>
    </row>
    <row r="2321" spans="3:15">
      <c r="C2321" s="161">
        <v>3</v>
      </c>
      <c r="D2321" s="161">
        <v>8</v>
      </c>
      <c r="F2321" s="161">
        <v>10</v>
      </c>
      <c r="G2321" s="161">
        <v>8</v>
      </c>
      <c r="H2321" s="161">
        <v>7</v>
      </c>
      <c r="I2321" s="161">
        <v>6</v>
      </c>
      <c r="J2321" s="161">
        <v>7</v>
      </c>
      <c r="M2321" s="165">
        <f t="shared" si="103"/>
        <v>3</v>
      </c>
      <c r="N2321" s="164">
        <f t="shared" si="104"/>
        <v>4</v>
      </c>
      <c r="O2321" s="164">
        <f t="shared" si="105"/>
        <v>7</v>
      </c>
    </row>
    <row r="2322" spans="3:15">
      <c r="C2322" s="161">
        <v>3</v>
      </c>
      <c r="D2322" s="161">
        <v>8</v>
      </c>
      <c r="F2322" s="161">
        <v>10</v>
      </c>
      <c r="G2322" s="161">
        <v>8</v>
      </c>
      <c r="H2322" s="161">
        <v>7</v>
      </c>
      <c r="I2322" s="161">
        <v>6</v>
      </c>
      <c r="J2322" s="161">
        <v>10</v>
      </c>
      <c r="M2322" s="165">
        <f t="shared" si="103"/>
        <v>3</v>
      </c>
      <c r="N2322" s="164">
        <f t="shared" si="104"/>
        <v>4</v>
      </c>
      <c r="O2322" s="164">
        <f t="shared" si="105"/>
        <v>7</v>
      </c>
    </row>
    <row r="2323" spans="3:15">
      <c r="C2323" s="161">
        <v>3</v>
      </c>
      <c r="D2323" s="161">
        <v>8</v>
      </c>
      <c r="F2323" s="161">
        <v>10</v>
      </c>
      <c r="G2323" s="161">
        <v>8</v>
      </c>
      <c r="H2323" s="161">
        <v>7</v>
      </c>
      <c r="I2323" s="161">
        <v>8</v>
      </c>
      <c r="J2323" s="161">
        <v>7</v>
      </c>
      <c r="M2323" s="165">
        <f t="shared" si="103"/>
        <v>3</v>
      </c>
      <c r="N2323" s="164">
        <f t="shared" si="104"/>
        <v>4</v>
      </c>
      <c r="O2323" s="164">
        <f t="shared" si="105"/>
        <v>7</v>
      </c>
    </row>
    <row r="2324" spans="3:15">
      <c r="C2324" s="161">
        <v>3</v>
      </c>
      <c r="D2324" s="161">
        <v>8</v>
      </c>
      <c r="F2324" s="161">
        <v>10</v>
      </c>
      <c r="G2324" s="161">
        <v>8</v>
      </c>
      <c r="H2324" s="161">
        <v>7</v>
      </c>
      <c r="I2324" s="161">
        <v>8</v>
      </c>
      <c r="J2324" s="161">
        <v>10</v>
      </c>
      <c r="M2324" s="165">
        <f t="shared" si="103"/>
        <v>3</v>
      </c>
      <c r="N2324" s="164">
        <f t="shared" si="104"/>
        <v>4</v>
      </c>
      <c r="O2324" s="164">
        <f t="shared" si="105"/>
        <v>8</v>
      </c>
    </row>
    <row r="2325" spans="3:15">
      <c r="C2325" s="161">
        <v>3</v>
      </c>
      <c r="D2325" s="161">
        <v>8</v>
      </c>
      <c r="F2325" s="161">
        <v>10</v>
      </c>
      <c r="G2325" s="161">
        <v>8</v>
      </c>
      <c r="H2325" s="161">
        <v>7</v>
      </c>
      <c r="I2325" s="161">
        <v>10</v>
      </c>
      <c r="J2325" s="161">
        <v>7</v>
      </c>
      <c r="M2325" s="165">
        <f t="shared" si="103"/>
        <v>3</v>
      </c>
      <c r="N2325" s="164">
        <f t="shared" si="104"/>
        <v>4</v>
      </c>
      <c r="O2325" s="164">
        <f t="shared" si="105"/>
        <v>8</v>
      </c>
    </row>
    <row r="2326" spans="3:15">
      <c r="C2326" s="161">
        <v>3</v>
      </c>
      <c r="D2326" s="161">
        <v>8</v>
      </c>
      <c r="F2326" s="161">
        <v>10</v>
      </c>
      <c r="G2326" s="161">
        <v>8</v>
      </c>
      <c r="H2326" s="161">
        <v>7</v>
      </c>
      <c r="I2326" s="161">
        <v>10</v>
      </c>
      <c r="J2326" s="161">
        <v>10</v>
      </c>
      <c r="M2326" s="165">
        <f t="shared" si="103"/>
        <v>3</v>
      </c>
      <c r="N2326" s="164">
        <f t="shared" si="104"/>
        <v>4</v>
      </c>
      <c r="O2326" s="164">
        <f t="shared" si="105"/>
        <v>8</v>
      </c>
    </row>
    <row r="2327" spans="3:15">
      <c r="C2327" s="161">
        <v>3</v>
      </c>
      <c r="D2327" s="161">
        <v>8</v>
      </c>
      <c r="F2327" s="161">
        <v>10</v>
      </c>
      <c r="G2327" s="161">
        <v>8</v>
      </c>
      <c r="H2327" s="161">
        <v>10</v>
      </c>
      <c r="I2327" s="161">
        <v>4</v>
      </c>
      <c r="J2327" s="161">
        <v>7</v>
      </c>
      <c r="M2327" s="165">
        <f t="shared" si="103"/>
        <v>3</v>
      </c>
      <c r="N2327" s="164">
        <f t="shared" si="104"/>
        <v>4</v>
      </c>
      <c r="O2327" s="164">
        <f t="shared" si="105"/>
        <v>7</v>
      </c>
    </row>
    <row r="2328" spans="3:15">
      <c r="C2328" s="161">
        <v>3</v>
      </c>
      <c r="D2328" s="161">
        <v>8</v>
      </c>
      <c r="F2328" s="161">
        <v>10</v>
      </c>
      <c r="G2328" s="161">
        <v>8</v>
      </c>
      <c r="H2328" s="161">
        <v>10</v>
      </c>
      <c r="I2328" s="161">
        <v>4</v>
      </c>
      <c r="J2328" s="161">
        <v>10</v>
      </c>
      <c r="M2328" s="165">
        <f t="shared" si="103"/>
        <v>3</v>
      </c>
      <c r="N2328" s="164">
        <f t="shared" si="104"/>
        <v>4</v>
      </c>
      <c r="O2328" s="164">
        <f t="shared" si="105"/>
        <v>8</v>
      </c>
    </row>
    <row r="2329" spans="3:15">
      <c r="C2329" s="161">
        <v>3</v>
      </c>
      <c r="D2329" s="161">
        <v>8</v>
      </c>
      <c r="F2329" s="161">
        <v>10</v>
      </c>
      <c r="G2329" s="161">
        <v>8</v>
      </c>
      <c r="H2329" s="161">
        <v>10</v>
      </c>
      <c r="I2329" s="161">
        <v>6</v>
      </c>
      <c r="J2329" s="161">
        <v>7</v>
      </c>
      <c r="M2329" s="165">
        <f t="shared" si="103"/>
        <v>3</v>
      </c>
      <c r="N2329" s="164">
        <f t="shared" si="104"/>
        <v>4</v>
      </c>
      <c r="O2329" s="164">
        <f t="shared" si="105"/>
        <v>7</v>
      </c>
    </row>
    <row r="2330" spans="3:15">
      <c r="C2330" s="161">
        <v>3</v>
      </c>
      <c r="D2330" s="161">
        <v>8</v>
      </c>
      <c r="F2330" s="161">
        <v>10</v>
      </c>
      <c r="G2330" s="161">
        <v>8</v>
      </c>
      <c r="H2330" s="161">
        <v>10</v>
      </c>
      <c r="I2330" s="161">
        <v>6</v>
      </c>
      <c r="J2330" s="161">
        <v>10</v>
      </c>
      <c r="M2330" s="165">
        <f t="shared" si="103"/>
        <v>3</v>
      </c>
      <c r="N2330" s="164">
        <f t="shared" si="104"/>
        <v>4</v>
      </c>
      <c r="O2330" s="164">
        <f t="shared" si="105"/>
        <v>8</v>
      </c>
    </row>
    <row r="2331" spans="3:15">
      <c r="C2331" s="161">
        <v>3</v>
      </c>
      <c r="D2331" s="161">
        <v>8</v>
      </c>
      <c r="F2331" s="161">
        <v>10</v>
      </c>
      <c r="G2331" s="161">
        <v>8</v>
      </c>
      <c r="H2331" s="161">
        <v>10</v>
      </c>
      <c r="I2331" s="161">
        <v>8</v>
      </c>
      <c r="J2331" s="161">
        <v>7</v>
      </c>
      <c r="M2331" s="165">
        <f t="shared" si="103"/>
        <v>3</v>
      </c>
      <c r="N2331" s="164">
        <f t="shared" si="104"/>
        <v>4</v>
      </c>
      <c r="O2331" s="164">
        <f t="shared" si="105"/>
        <v>8</v>
      </c>
    </row>
    <row r="2332" spans="3:15">
      <c r="C2332" s="161">
        <v>3</v>
      </c>
      <c r="D2332" s="161">
        <v>8</v>
      </c>
      <c r="F2332" s="161">
        <v>10</v>
      </c>
      <c r="G2332" s="161">
        <v>8</v>
      </c>
      <c r="H2332" s="161">
        <v>10</v>
      </c>
      <c r="I2332" s="161">
        <v>8</v>
      </c>
      <c r="J2332" s="161">
        <v>10</v>
      </c>
      <c r="M2332" s="165">
        <f t="shared" si="103"/>
        <v>3</v>
      </c>
      <c r="N2332" s="164">
        <f t="shared" si="104"/>
        <v>4</v>
      </c>
      <c r="O2332" s="164">
        <f t="shared" si="105"/>
        <v>8</v>
      </c>
    </row>
    <row r="2333" spans="3:15">
      <c r="C2333" s="161">
        <v>3</v>
      </c>
      <c r="D2333" s="161">
        <v>8</v>
      </c>
      <c r="F2333" s="161">
        <v>10</v>
      </c>
      <c r="G2333" s="161">
        <v>8</v>
      </c>
      <c r="H2333" s="161">
        <v>10</v>
      </c>
      <c r="I2333" s="161">
        <v>10</v>
      </c>
      <c r="J2333" s="161">
        <v>7</v>
      </c>
      <c r="M2333" s="165">
        <f t="shared" si="103"/>
        <v>3</v>
      </c>
      <c r="N2333" s="164">
        <f t="shared" si="104"/>
        <v>4</v>
      </c>
      <c r="O2333" s="164">
        <f t="shared" si="105"/>
        <v>8</v>
      </c>
    </row>
    <row r="2334" spans="3:15">
      <c r="C2334" s="161">
        <v>3</v>
      </c>
      <c r="D2334" s="161">
        <v>10</v>
      </c>
      <c r="F2334" s="161">
        <v>10</v>
      </c>
      <c r="G2334" s="161">
        <v>10</v>
      </c>
      <c r="H2334" s="161">
        <v>10</v>
      </c>
      <c r="I2334" s="161">
        <v>10</v>
      </c>
      <c r="J2334" s="161">
        <v>10</v>
      </c>
      <c r="M2334" s="165">
        <f t="shared" si="103"/>
        <v>3</v>
      </c>
      <c r="N2334" s="164">
        <f t="shared" si="104"/>
        <v>4</v>
      </c>
      <c r="O2334" s="164">
        <f t="shared" si="105"/>
        <v>9</v>
      </c>
    </row>
    <row r="2335" spans="3:15">
      <c r="C2335" s="161">
        <v>3</v>
      </c>
      <c r="D2335" s="161">
        <v>10</v>
      </c>
      <c r="F2335" s="161">
        <v>5</v>
      </c>
      <c r="G2335" s="161">
        <v>10</v>
      </c>
      <c r="H2335" s="161">
        <v>5</v>
      </c>
      <c r="I2335" s="161">
        <v>4</v>
      </c>
      <c r="J2335" s="161">
        <v>7</v>
      </c>
      <c r="M2335" s="165">
        <f t="shared" ref="M2335:M2398" si="106">MIN(C2335:L2335)</f>
        <v>3</v>
      </c>
      <c r="N2335" s="164">
        <f t="shared" si="104"/>
        <v>4</v>
      </c>
      <c r="O2335" s="164">
        <f t="shared" si="105"/>
        <v>6</v>
      </c>
    </row>
    <row r="2336" spans="3:15">
      <c r="C2336" s="161">
        <v>3</v>
      </c>
      <c r="D2336" s="161">
        <v>10</v>
      </c>
      <c r="F2336" s="161">
        <v>5</v>
      </c>
      <c r="G2336" s="161">
        <v>10</v>
      </c>
      <c r="H2336" s="161">
        <v>5</v>
      </c>
      <c r="I2336" s="161">
        <v>4</v>
      </c>
      <c r="J2336" s="161">
        <v>10</v>
      </c>
      <c r="M2336" s="165">
        <f t="shared" si="106"/>
        <v>3</v>
      </c>
      <c r="N2336" s="164">
        <f t="shared" ref="N2336:N2399" si="107">IF(SMALL(C2336:J2336,2)&gt;M2336,M2336+1,M2336)</f>
        <v>4</v>
      </c>
      <c r="O2336" s="164">
        <f t="shared" ref="O2336:O2399" si="108">ROUND(AVERAGE(C2336:J2336),0)</f>
        <v>7</v>
      </c>
    </row>
    <row r="2337" spans="3:15">
      <c r="C2337" s="161">
        <v>3</v>
      </c>
      <c r="D2337" s="161">
        <v>10</v>
      </c>
      <c r="F2337" s="161">
        <v>5</v>
      </c>
      <c r="G2337" s="161">
        <v>10</v>
      </c>
      <c r="H2337" s="161">
        <v>5</v>
      </c>
      <c r="I2337" s="161">
        <v>6</v>
      </c>
      <c r="J2337" s="161">
        <v>7</v>
      </c>
      <c r="M2337" s="165">
        <f t="shared" si="106"/>
        <v>3</v>
      </c>
      <c r="N2337" s="164">
        <f t="shared" si="107"/>
        <v>4</v>
      </c>
      <c r="O2337" s="164">
        <f t="shared" si="108"/>
        <v>7</v>
      </c>
    </row>
    <row r="2338" spans="3:15">
      <c r="C2338" s="161">
        <v>3</v>
      </c>
      <c r="D2338" s="161">
        <v>10</v>
      </c>
      <c r="F2338" s="161">
        <v>5</v>
      </c>
      <c r="G2338" s="161">
        <v>10</v>
      </c>
      <c r="H2338" s="161">
        <v>5</v>
      </c>
      <c r="I2338" s="161">
        <v>6</v>
      </c>
      <c r="J2338" s="161">
        <v>10</v>
      </c>
      <c r="M2338" s="165">
        <f t="shared" si="106"/>
        <v>3</v>
      </c>
      <c r="N2338" s="164">
        <f t="shared" si="107"/>
        <v>4</v>
      </c>
      <c r="O2338" s="164">
        <f t="shared" si="108"/>
        <v>7</v>
      </c>
    </row>
    <row r="2339" spans="3:15">
      <c r="C2339" s="161">
        <v>3</v>
      </c>
      <c r="D2339" s="161">
        <v>10</v>
      </c>
      <c r="F2339" s="161">
        <v>5</v>
      </c>
      <c r="G2339" s="161">
        <v>10</v>
      </c>
      <c r="H2339" s="161">
        <v>5</v>
      </c>
      <c r="I2339" s="161">
        <v>8</v>
      </c>
      <c r="J2339" s="161">
        <v>7</v>
      </c>
      <c r="M2339" s="165">
        <f t="shared" si="106"/>
        <v>3</v>
      </c>
      <c r="N2339" s="164">
        <f t="shared" si="107"/>
        <v>4</v>
      </c>
      <c r="O2339" s="164">
        <f t="shared" si="108"/>
        <v>7</v>
      </c>
    </row>
    <row r="2340" spans="3:15">
      <c r="C2340" s="161">
        <v>3</v>
      </c>
      <c r="D2340" s="161">
        <v>10</v>
      </c>
      <c r="F2340" s="161">
        <v>5</v>
      </c>
      <c r="G2340" s="161">
        <v>10</v>
      </c>
      <c r="H2340" s="161">
        <v>5</v>
      </c>
      <c r="I2340" s="161">
        <v>8</v>
      </c>
      <c r="J2340" s="161">
        <v>10</v>
      </c>
      <c r="M2340" s="165">
        <f t="shared" si="106"/>
        <v>3</v>
      </c>
      <c r="N2340" s="164">
        <f t="shared" si="107"/>
        <v>4</v>
      </c>
      <c r="O2340" s="164">
        <f t="shared" si="108"/>
        <v>7</v>
      </c>
    </row>
    <row r="2341" spans="3:15">
      <c r="C2341" s="161">
        <v>3</v>
      </c>
      <c r="D2341" s="161">
        <v>10</v>
      </c>
      <c r="F2341" s="161">
        <v>5</v>
      </c>
      <c r="G2341" s="161">
        <v>10</v>
      </c>
      <c r="H2341" s="161">
        <v>5</v>
      </c>
      <c r="I2341" s="161">
        <v>10</v>
      </c>
      <c r="J2341" s="161">
        <v>7</v>
      </c>
      <c r="M2341" s="165">
        <f t="shared" si="106"/>
        <v>3</v>
      </c>
      <c r="N2341" s="164">
        <f t="shared" si="107"/>
        <v>4</v>
      </c>
      <c r="O2341" s="164">
        <f t="shared" si="108"/>
        <v>7</v>
      </c>
    </row>
    <row r="2342" spans="3:15">
      <c r="C2342" s="161">
        <v>3</v>
      </c>
      <c r="D2342" s="161">
        <v>10</v>
      </c>
      <c r="F2342" s="161">
        <v>5</v>
      </c>
      <c r="G2342" s="161">
        <v>10</v>
      </c>
      <c r="H2342" s="161">
        <v>5</v>
      </c>
      <c r="I2342" s="161">
        <v>10</v>
      </c>
      <c r="J2342" s="161">
        <v>10</v>
      </c>
      <c r="M2342" s="165">
        <f t="shared" si="106"/>
        <v>3</v>
      </c>
      <c r="N2342" s="164">
        <f t="shared" si="107"/>
        <v>4</v>
      </c>
      <c r="O2342" s="164">
        <f t="shared" si="108"/>
        <v>8</v>
      </c>
    </row>
    <row r="2343" spans="3:15">
      <c r="C2343" s="161">
        <v>3</v>
      </c>
      <c r="D2343" s="161">
        <v>10</v>
      </c>
      <c r="F2343" s="161">
        <v>7</v>
      </c>
      <c r="G2343" s="161">
        <v>10</v>
      </c>
      <c r="H2343" s="161">
        <v>10</v>
      </c>
      <c r="I2343" s="161">
        <v>4</v>
      </c>
      <c r="J2343" s="161">
        <v>7</v>
      </c>
      <c r="M2343" s="165">
        <f t="shared" si="106"/>
        <v>3</v>
      </c>
      <c r="N2343" s="164">
        <f t="shared" si="107"/>
        <v>4</v>
      </c>
      <c r="O2343" s="164">
        <f t="shared" si="108"/>
        <v>7</v>
      </c>
    </row>
    <row r="2344" spans="3:15">
      <c r="C2344" s="161">
        <v>3</v>
      </c>
      <c r="D2344" s="161">
        <v>10</v>
      </c>
      <c r="F2344" s="161">
        <v>7</v>
      </c>
      <c r="G2344" s="161">
        <v>10</v>
      </c>
      <c r="H2344" s="161">
        <v>10</v>
      </c>
      <c r="I2344" s="161">
        <v>4</v>
      </c>
      <c r="J2344" s="161">
        <v>10</v>
      </c>
      <c r="M2344" s="165">
        <f t="shared" si="106"/>
        <v>3</v>
      </c>
      <c r="N2344" s="164">
        <f t="shared" si="107"/>
        <v>4</v>
      </c>
      <c r="O2344" s="164">
        <f t="shared" si="108"/>
        <v>8</v>
      </c>
    </row>
    <row r="2345" spans="3:15">
      <c r="C2345" s="161">
        <v>3</v>
      </c>
      <c r="D2345" s="161">
        <v>10</v>
      </c>
      <c r="F2345" s="161">
        <v>7</v>
      </c>
      <c r="G2345" s="161">
        <v>10</v>
      </c>
      <c r="H2345" s="161">
        <v>10</v>
      </c>
      <c r="I2345" s="161">
        <v>6</v>
      </c>
      <c r="J2345" s="161">
        <v>7</v>
      </c>
      <c r="M2345" s="165">
        <f t="shared" si="106"/>
        <v>3</v>
      </c>
      <c r="N2345" s="164">
        <f t="shared" si="107"/>
        <v>4</v>
      </c>
      <c r="O2345" s="164">
        <f t="shared" si="108"/>
        <v>8</v>
      </c>
    </row>
    <row r="2346" spans="3:15">
      <c r="C2346" s="161">
        <v>3</v>
      </c>
      <c r="D2346" s="161">
        <v>10</v>
      </c>
      <c r="F2346" s="161">
        <v>7</v>
      </c>
      <c r="G2346" s="161">
        <v>10</v>
      </c>
      <c r="H2346" s="161">
        <v>10</v>
      </c>
      <c r="I2346" s="161">
        <v>6</v>
      </c>
      <c r="J2346" s="161">
        <v>10</v>
      </c>
      <c r="M2346" s="165">
        <f t="shared" si="106"/>
        <v>3</v>
      </c>
      <c r="N2346" s="164">
        <f t="shared" si="107"/>
        <v>4</v>
      </c>
      <c r="O2346" s="164">
        <f t="shared" si="108"/>
        <v>8</v>
      </c>
    </row>
    <row r="2347" spans="3:15">
      <c r="C2347" s="161">
        <v>3</v>
      </c>
      <c r="D2347" s="161">
        <v>10</v>
      </c>
      <c r="F2347" s="161">
        <v>7</v>
      </c>
      <c r="G2347" s="161">
        <v>10</v>
      </c>
      <c r="H2347" s="161">
        <v>10</v>
      </c>
      <c r="I2347" s="161">
        <v>8</v>
      </c>
      <c r="J2347" s="161">
        <v>7</v>
      </c>
      <c r="M2347" s="165">
        <f t="shared" si="106"/>
        <v>3</v>
      </c>
      <c r="N2347" s="164">
        <f t="shared" si="107"/>
        <v>4</v>
      </c>
      <c r="O2347" s="164">
        <f t="shared" si="108"/>
        <v>8</v>
      </c>
    </row>
    <row r="2348" spans="3:15">
      <c r="C2348" s="161">
        <v>3</v>
      </c>
      <c r="D2348" s="161">
        <v>10</v>
      </c>
      <c r="F2348" s="161">
        <v>7</v>
      </c>
      <c r="G2348" s="161">
        <v>10</v>
      </c>
      <c r="H2348" s="161">
        <v>10</v>
      </c>
      <c r="I2348" s="161">
        <v>8</v>
      </c>
      <c r="J2348" s="161">
        <v>10</v>
      </c>
      <c r="M2348" s="165">
        <f t="shared" si="106"/>
        <v>3</v>
      </c>
      <c r="N2348" s="164">
        <f t="shared" si="107"/>
        <v>4</v>
      </c>
      <c r="O2348" s="164">
        <f t="shared" si="108"/>
        <v>8</v>
      </c>
    </row>
    <row r="2349" spans="3:15">
      <c r="C2349" s="161">
        <v>3</v>
      </c>
      <c r="D2349" s="161">
        <v>10</v>
      </c>
      <c r="F2349" s="161">
        <v>7</v>
      </c>
      <c r="G2349" s="161">
        <v>10</v>
      </c>
      <c r="H2349" s="161">
        <v>10</v>
      </c>
      <c r="I2349" s="161">
        <v>10</v>
      </c>
      <c r="J2349" s="161">
        <v>7</v>
      </c>
      <c r="M2349" s="165">
        <f t="shared" si="106"/>
        <v>3</v>
      </c>
      <c r="N2349" s="164">
        <f t="shared" si="107"/>
        <v>4</v>
      </c>
      <c r="O2349" s="164">
        <f t="shared" si="108"/>
        <v>8</v>
      </c>
    </row>
    <row r="2350" spans="3:15">
      <c r="C2350" s="161">
        <v>3</v>
      </c>
      <c r="D2350" s="161">
        <v>10</v>
      </c>
      <c r="F2350" s="161">
        <v>7</v>
      </c>
      <c r="G2350" s="161">
        <v>10</v>
      </c>
      <c r="H2350" s="161">
        <v>10</v>
      </c>
      <c r="I2350" s="161">
        <v>10</v>
      </c>
      <c r="J2350" s="161">
        <v>10</v>
      </c>
      <c r="M2350" s="165">
        <f t="shared" si="106"/>
        <v>3</v>
      </c>
      <c r="N2350" s="164">
        <f t="shared" si="107"/>
        <v>4</v>
      </c>
      <c r="O2350" s="164">
        <f t="shared" si="108"/>
        <v>9</v>
      </c>
    </row>
    <row r="2351" spans="3:15">
      <c r="C2351" s="161">
        <v>3</v>
      </c>
      <c r="D2351" s="161">
        <v>10</v>
      </c>
      <c r="F2351" s="161">
        <v>5</v>
      </c>
      <c r="G2351" s="161">
        <v>10</v>
      </c>
      <c r="H2351" s="161">
        <v>5</v>
      </c>
      <c r="I2351" s="161">
        <v>4</v>
      </c>
      <c r="J2351" s="161">
        <v>7</v>
      </c>
      <c r="M2351" s="165">
        <f t="shared" si="106"/>
        <v>3</v>
      </c>
      <c r="N2351" s="164">
        <f t="shared" si="107"/>
        <v>4</v>
      </c>
      <c r="O2351" s="164">
        <f t="shared" si="108"/>
        <v>6</v>
      </c>
    </row>
    <row r="2352" spans="3:15">
      <c r="C2352" s="161">
        <v>3</v>
      </c>
      <c r="D2352" s="161">
        <v>10</v>
      </c>
      <c r="F2352" s="161">
        <v>5</v>
      </c>
      <c r="G2352" s="161">
        <v>10</v>
      </c>
      <c r="H2352" s="161">
        <v>5</v>
      </c>
      <c r="I2352" s="161">
        <v>4</v>
      </c>
      <c r="J2352" s="161">
        <v>10</v>
      </c>
      <c r="M2352" s="165">
        <f t="shared" si="106"/>
        <v>3</v>
      </c>
      <c r="N2352" s="164">
        <f t="shared" si="107"/>
        <v>4</v>
      </c>
      <c r="O2352" s="164">
        <f t="shared" si="108"/>
        <v>7</v>
      </c>
    </row>
    <row r="2353" spans="3:15">
      <c r="C2353" s="161">
        <v>3</v>
      </c>
      <c r="D2353" s="161">
        <v>10</v>
      </c>
      <c r="F2353" s="161">
        <v>5</v>
      </c>
      <c r="G2353" s="161">
        <v>10</v>
      </c>
      <c r="H2353" s="161">
        <v>5</v>
      </c>
      <c r="I2353" s="161">
        <v>6</v>
      </c>
      <c r="J2353" s="161">
        <v>7</v>
      </c>
      <c r="M2353" s="165">
        <f t="shared" si="106"/>
        <v>3</v>
      </c>
      <c r="N2353" s="164">
        <f t="shared" si="107"/>
        <v>4</v>
      </c>
      <c r="O2353" s="164">
        <f t="shared" si="108"/>
        <v>7</v>
      </c>
    </row>
    <row r="2354" spans="3:15">
      <c r="C2354" s="161">
        <v>3</v>
      </c>
      <c r="D2354" s="161">
        <v>10</v>
      </c>
      <c r="F2354" s="161">
        <v>5</v>
      </c>
      <c r="G2354" s="161">
        <v>10</v>
      </c>
      <c r="H2354" s="161">
        <v>5</v>
      </c>
      <c r="I2354" s="161">
        <v>6</v>
      </c>
      <c r="J2354" s="161">
        <v>10</v>
      </c>
      <c r="M2354" s="165">
        <f t="shared" si="106"/>
        <v>3</v>
      </c>
      <c r="N2354" s="164">
        <f t="shared" si="107"/>
        <v>4</v>
      </c>
      <c r="O2354" s="164">
        <f t="shared" si="108"/>
        <v>7</v>
      </c>
    </row>
    <row r="2355" spans="3:15">
      <c r="C2355" s="161">
        <v>3</v>
      </c>
      <c r="D2355" s="161">
        <v>10</v>
      </c>
      <c r="F2355" s="161">
        <v>5</v>
      </c>
      <c r="G2355" s="161">
        <v>10</v>
      </c>
      <c r="H2355" s="161">
        <v>5</v>
      </c>
      <c r="I2355" s="161">
        <v>8</v>
      </c>
      <c r="J2355" s="161">
        <v>7</v>
      </c>
      <c r="M2355" s="165">
        <f t="shared" si="106"/>
        <v>3</v>
      </c>
      <c r="N2355" s="164">
        <f t="shared" si="107"/>
        <v>4</v>
      </c>
      <c r="O2355" s="164">
        <f t="shared" si="108"/>
        <v>7</v>
      </c>
    </row>
    <row r="2356" spans="3:15">
      <c r="C2356" s="161">
        <v>3</v>
      </c>
      <c r="D2356" s="161">
        <v>10</v>
      </c>
      <c r="F2356" s="161">
        <v>5</v>
      </c>
      <c r="G2356" s="161">
        <v>10</v>
      </c>
      <c r="H2356" s="161">
        <v>5</v>
      </c>
      <c r="I2356" s="161">
        <v>8</v>
      </c>
      <c r="J2356" s="161">
        <v>10</v>
      </c>
      <c r="M2356" s="165">
        <f t="shared" si="106"/>
        <v>3</v>
      </c>
      <c r="N2356" s="164">
        <f t="shared" si="107"/>
        <v>4</v>
      </c>
      <c r="O2356" s="164">
        <f t="shared" si="108"/>
        <v>7</v>
      </c>
    </row>
    <row r="2357" spans="3:15">
      <c r="C2357" s="161">
        <v>3</v>
      </c>
      <c r="D2357" s="161">
        <v>10</v>
      </c>
      <c r="F2357" s="161">
        <v>5</v>
      </c>
      <c r="G2357" s="161">
        <v>10</v>
      </c>
      <c r="H2357" s="161">
        <v>5</v>
      </c>
      <c r="I2357" s="161">
        <v>10</v>
      </c>
      <c r="J2357" s="161">
        <v>7</v>
      </c>
      <c r="M2357" s="165">
        <f t="shared" si="106"/>
        <v>3</v>
      </c>
      <c r="N2357" s="164">
        <f t="shared" si="107"/>
        <v>4</v>
      </c>
      <c r="O2357" s="164">
        <f t="shared" si="108"/>
        <v>7</v>
      </c>
    </row>
    <row r="2358" spans="3:15">
      <c r="C2358" s="161">
        <v>3</v>
      </c>
      <c r="D2358" s="161">
        <v>10</v>
      </c>
      <c r="F2358" s="161">
        <v>5</v>
      </c>
      <c r="G2358" s="161">
        <v>10</v>
      </c>
      <c r="H2358" s="161">
        <v>5</v>
      </c>
      <c r="I2358" s="161">
        <v>10</v>
      </c>
      <c r="J2358" s="161">
        <v>10</v>
      </c>
      <c r="M2358" s="165">
        <f t="shared" si="106"/>
        <v>3</v>
      </c>
      <c r="N2358" s="164">
        <f t="shared" si="107"/>
        <v>4</v>
      </c>
      <c r="O2358" s="164">
        <f t="shared" si="108"/>
        <v>8</v>
      </c>
    </row>
    <row r="2359" spans="3:15">
      <c r="C2359" s="161">
        <v>3</v>
      </c>
      <c r="D2359" s="161">
        <v>10</v>
      </c>
      <c r="F2359" s="161">
        <v>7</v>
      </c>
      <c r="G2359" s="161">
        <v>10</v>
      </c>
      <c r="H2359" s="161">
        <v>10</v>
      </c>
      <c r="I2359" s="161">
        <v>4</v>
      </c>
      <c r="J2359" s="161">
        <v>7</v>
      </c>
      <c r="M2359" s="165">
        <f t="shared" si="106"/>
        <v>3</v>
      </c>
      <c r="N2359" s="164">
        <f t="shared" si="107"/>
        <v>4</v>
      </c>
      <c r="O2359" s="164">
        <f t="shared" si="108"/>
        <v>7</v>
      </c>
    </row>
    <row r="2360" spans="3:15">
      <c r="C2360" s="161">
        <v>3</v>
      </c>
      <c r="D2360" s="161">
        <v>10</v>
      </c>
      <c r="F2360" s="161">
        <v>7</v>
      </c>
      <c r="G2360" s="161">
        <v>10</v>
      </c>
      <c r="H2360" s="161">
        <v>10</v>
      </c>
      <c r="I2360" s="161">
        <v>4</v>
      </c>
      <c r="J2360" s="161">
        <v>10</v>
      </c>
      <c r="M2360" s="165">
        <f t="shared" si="106"/>
        <v>3</v>
      </c>
      <c r="N2360" s="164">
        <f t="shared" si="107"/>
        <v>4</v>
      </c>
      <c r="O2360" s="164">
        <f t="shared" si="108"/>
        <v>8</v>
      </c>
    </row>
    <row r="2361" spans="3:15">
      <c r="C2361" s="161">
        <v>3</v>
      </c>
      <c r="D2361" s="161">
        <v>10</v>
      </c>
      <c r="F2361" s="161">
        <v>7</v>
      </c>
      <c r="G2361" s="161">
        <v>10</v>
      </c>
      <c r="H2361" s="161">
        <v>10</v>
      </c>
      <c r="I2361" s="161">
        <v>6</v>
      </c>
      <c r="J2361" s="161">
        <v>7</v>
      </c>
      <c r="M2361" s="165">
        <f t="shared" si="106"/>
        <v>3</v>
      </c>
      <c r="N2361" s="164">
        <f t="shared" si="107"/>
        <v>4</v>
      </c>
      <c r="O2361" s="164">
        <f t="shared" si="108"/>
        <v>8</v>
      </c>
    </row>
    <row r="2362" spans="3:15">
      <c r="C2362" s="161">
        <v>3</v>
      </c>
      <c r="D2362" s="161">
        <v>10</v>
      </c>
      <c r="F2362" s="161">
        <v>7</v>
      </c>
      <c r="G2362" s="161">
        <v>10</v>
      </c>
      <c r="H2362" s="161">
        <v>10</v>
      </c>
      <c r="I2362" s="161">
        <v>6</v>
      </c>
      <c r="J2362" s="161">
        <v>10</v>
      </c>
      <c r="M2362" s="165">
        <f t="shared" si="106"/>
        <v>3</v>
      </c>
      <c r="N2362" s="164">
        <f t="shared" si="107"/>
        <v>4</v>
      </c>
      <c r="O2362" s="164">
        <f t="shared" si="108"/>
        <v>8</v>
      </c>
    </row>
    <row r="2363" spans="3:15">
      <c r="C2363" s="161">
        <v>3</v>
      </c>
      <c r="D2363" s="161">
        <v>10</v>
      </c>
      <c r="F2363" s="161">
        <v>7</v>
      </c>
      <c r="G2363" s="161">
        <v>10</v>
      </c>
      <c r="H2363" s="161">
        <v>10</v>
      </c>
      <c r="I2363" s="161">
        <v>8</v>
      </c>
      <c r="J2363" s="161">
        <v>7</v>
      </c>
      <c r="M2363" s="165">
        <f t="shared" si="106"/>
        <v>3</v>
      </c>
      <c r="N2363" s="164">
        <f t="shared" si="107"/>
        <v>4</v>
      </c>
      <c r="O2363" s="164">
        <f t="shared" si="108"/>
        <v>8</v>
      </c>
    </row>
    <row r="2364" spans="3:15">
      <c r="C2364" s="161">
        <v>3</v>
      </c>
      <c r="D2364" s="161">
        <v>10</v>
      </c>
      <c r="F2364" s="161">
        <v>7</v>
      </c>
      <c r="G2364" s="161">
        <v>10</v>
      </c>
      <c r="H2364" s="161">
        <v>10</v>
      </c>
      <c r="I2364" s="161">
        <v>8</v>
      </c>
      <c r="J2364" s="161">
        <v>10</v>
      </c>
      <c r="M2364" s="165">
        <f t="shared" si="106"/>
        <v>3</v>
      </c>
      <c r="N2364" s="164">
        <f t="shared" si="107"/>
        <v>4</v>
      </c>
      <c r="O2364" s="164">
        <f t="shared" si="108"/>
        <v>8</v>
      </c>
    </row>
    <row r="2365" spans="3:15">
      <c r="C2365" s="161">
        <v>3</v>
      </c>
      <c r="D2365" s="161">
        <v>10</v>
      </c>
      <c r="F2365" s="161">
        <v>7</v>
      </c>
      <c r="G2365" s="161">
        <v>10</v>
      </c>
      <c r="H2365" s="161">
        <v>10</v>
      </c>
      <c r="I2365" s="161">
        <v>10</v>
      </c>
      <c r="J2365" s="161">
        <v>7</v>
      </c>
      <c r="M2365" s="165">
        <f t="shared" si="106"/>
        <v>3</v>
      </c>
      <c r="N2365" s="164">
        <f t="shared" si="107"/>
        <v>4</v>
      </c>
      <c r="O2365" s="164">
        <f t="shared" si="108"/>
        <v>8</v>
      </c>
    </row>
    <row r="2366" spans="3:15">
      <c r="C2366" s="161">
        <v>3</v>
      </c>
      <c r="D2366" s="161">
        <v>10</v>
      </c>
      <c r="F2366" s="161">
        <v>7</v>
      </c>
      <c r="G2366" s="161">
        <v>10</v>
      </c>
      <c r="H2366" s="161">
        <v>10</v>
      </c>
      <c r="I2366" s="161">
        <v>10</v>
      </c>
      <c r="J2366" s="161">
        <v>10</v>
      </c>
      <c r="M2366" s="165">
        <f t="shared" si="106"/>
        <v>3</v>
      </c>
      <c r="N2366" s="164">
        <f t="shared" si="107"/>
        <v>4</v>
      </c>
      <c r="O2366" s="164">
        <f t="shared" si="108"/>
        <v>9</v>
      </c>
    </row>
    <row r="2367" spans="3:15">
      <c r="C2367" s="161">
        <v>3</v>
      </c>
      <c r="D2367" s="161">
        <v>10</v>
      </c>
      <c r="F2367" s="161">
        <v>5</v>
      </c>
      <c r="G2367" s="161">
        <v>10</v>
      </c>
      <c r="H2367" s="161">
        <v>5</v>
      </c>
      <c r="I2367" s="161">
        <v>4</v>
      </c>
      <c r="J2367" s="161">
        <v>7</v>
      </c>
      <c r="M2367" s="165">
        <f t="shared" si="106"/>
        <v>3</v>
      </c>
      <c r="N2367" s="164">
        <f t="shared" si="107"/>
        <v>4</v>
      </c>
      <c r="O2367" s="164">
        <f t="shared" si="108"/>
        <v>6</v>
      </c>
    </row>
    <row r="2368" spans="3:15">
      <c r="C2368" s="161">
        <v>3</v>
      </c>
      <c r="D2368" s="161">
        <v>10</v>
      </c>
      <c r="F2368" s="161">
        <v>5</v>
      </c>
      <c r="G2368" s="161">
        <v>10</v>
      </c>
      <c r="H2368" s="161">
        <v>5</v>
      </c>
      <c r="I2368" s="161">
        <v>4</v>
      </c>
      <c r="J2368" s="161">
        <v>10</v>
      </c>
      <c r="M2368" s="165">
        <f t="shared" si="106"/>
        <v>3</v>
      </c>
      <c r="N2368" s="164">
        <f t="shared" si="107"/>
        <v>4</v>
      </c>
      <c r="O2368" s="164">
        <f t="shared" si="108"/>
        <v>7</v>
      </c>
    </row>
    <row r="2369" spans="3:15">
      <c r="C2369" s="161">
        <v>3</v>
      </c>
      <c r="D2369" s="161">
        <v>10</v>
      </c>
      <c r="F2369" s="161">
        <v>5</v>
      </c>
      <c r="G2369" s="161">
        <v>10</v>
      </c>
      <c r="H2369" s="161">
        <v>5</v>
      </c>
      <c r="I2369" s="161">
        <v>6</v>
      </c>
      <c r="J2369" s="161">
        <v>7</v>
      </c>
      <c r="M2369" s="165">
        <f t="shared" si="106"/>
        <v>3</v>
      </c>
      <c r="N2369" s="164">
        <f t="shared" si="107"/>
        <v>4</v>
      </c>
      <c r="O2369" s="164">
        <f t="shared" si="108"/>
        <v>7</v>
      </c>
    </row>
    <row r="2370" spans="3:15">
      <c r="C2370" s="161">
        <v>3</v>
      </c>
      <c r="D2370" s="161">
        <v>10</v>
      </c>
      <c r="F2370" s="161">
        <v>5</v>
      </c>
      <c r="G2370" s="161">
        <v>10</v>
      </c>
      <c r="H2370" s="161">
        <v>5</v>
      </c>
      <c r="I2370" s="161">
        <v>6</v>
      </c>
      <c r="J2370" s="161">
        <v>10</v>
      </c>
      <c r="M2370" s="165">
        <f t="shared" si="106"/>
        <v>3</v>
      </c>
      <c r="N2370" s="164">
        <f t="shared" si="107"/>
        <v>4</v>
      </c>
      <c r="O2370" s="164">
        <f t="shared" si="108"/>
        <v>7</v>
      </c>
    </row>
    <row r="2371" spans="3:15">
      <c r="C2371" s="161">
        <v>3</v>
      </c>
      <c r="D2371" s="161">
        <v>10</v>
      </c>
      <c r="F2371" s="161">
        <v>5</v>
      </c>
      <c r="G2371" s="161">
        <v>10</v>
      </c>
      <c r="H2371" s="161">
        <v>5</v>
      </c>
      <c r="I2371" s="161">
        <v>8</v>
      </c>
      <c r="J2371" s="161">
        <v>7</v>
      </c>
      <c r="M2371" s="165">
        <f t="shared" si="106"/>
        <v>3</v>
      </c>
      <c r="N2371" s="164">
        <f t="shared" si="107"/>
        <v>4</v>
      </c>
      <c r="O2371" s="164">
        <f t="shared" si="108"/>
        <v>7</v>
      </c>
    </row>
    <row r="2372" spans="3:15">
      <c r="C2372" s="161">
        <v>3</v>
      </c>
      <c r="D2372" s="161">
        <v>10</v>
      </c>
      <c r="F2372" s="161">
        <v>5</v>
      </c>
      <c r="G2372" s="161">
        <v>10</v>
      </c>
      <c r="H2372" s="161">
        <v>5</v>
      </c>
      <c r="I2372" s="161">
        <v>8</v>
      </c>
      <c r="J2372" s="161">
        <v>10</v>
      </c>
      <c r="M2372" s="165">
        <f t="shared" si="106"/>
        <v>3</v>
      </c>
      <c r="N2372" s="164">
        <f t="shared" si="107"/>
        <v>4</v>
      </c>
      <c r="O2372" s="164">
        <f t="shared" si="108"/>
        <v>7</v>
      </c>
    </row>
    <row r="2373" spans="3:15">
      <c r="C2373" s="161">
        <v>3</v>
      </c>
      <c r="D2373" s="161">
        <v>10</v>
      </c>
      <c r="F2373" s="161">
        <v>5</v>
      </c>
      <c r="G2373" s="161">
        <v>10</v>
      </c>
      <c r="H2373" s="161">
        <v>5</v>
      </c>
      <c r="I2373" s="161">
        <v>10</v>
      </c>
      <c r="J2373" s="161">
        <v>7</v>
      </c>
      <c r="M2373" s="165">
        <f t="shared" si="106"/>
        <v>3</v>
      </c>
      <c r="N2373" s="164">
        <f t="shared" si="107"/>
        <v>4</v>
      </c>
      <c r="O2373" s="164">
        <f t="shared" si="108"/>
        <v>7</v>
      </c>
    </row>
    <row r="2374" spans="3:15">
      <c r="C2374" s="161">
        <v>3</v>
      </c>
      <c r="D2374" s="161">
        <v>10</v>
      </c>
      <c r="F2374" s="161">
        <v>5</v>
      </c>
      <c r="G2374" s="161">
        <v>10</v>
      </c>
      <c r="H2374" s="161">
        <v>5</v>
      </c>
      <c r="I2374" s="161">
        <v>10</v>
      </c>
      <c r="J2374" s="161">
        <v>10</v>
      </c>
      <c r="M2374" s="165">
        <f t="shared" si="106"/>
        <v>3</v>
      </c>
      <c r="N2374" s="164">
        <f t="shared" si="107"/>
        <v>4</v>
      </c>
      <c r="O2374" s="164">
        <f t="shared" si="108"/>
        <v>8</v>
      </c>
    </row>
    <row r="2375" spans="3:15">
      <c r="C2375" s="161">
        <v>3</v>
      </c>
      <c r="D2375" s="161">
        <v>10</v>
      </c>
      <c r="F2375" s="161">
        <v>7</v>
      </c>
      <c r="G2375" s="161">
        <v>10</v>
      </c>
      <c r="H2375" s="161">
        <v>10</v>
      </c>
      <c r="I2375" s="161">
        <v>4</v>
      </c>
      <c r="J2375" s="161">
        <v>7</v>
      </c>
      <c r="M2375" s="165">
        <f t="shared" si="106"/>
        <v>3</v>
      </c>
      <c r="N2375" s="164">
        <f t="shared" si="107"/>
        <v>4</v>
      </c>
      <c r="O2375" s="164">
        <f t="shared" si="108"/>
        <v>7</v>
      </c>
    </row>
    <row r="2376" spans="3:15">
      <c r="C2376" s="161">
        <v>3</v>
      </c>
      <c r="D2376" s="161">
        <v>10</v>
      </c>
      <c r="F2376" s="161">
        <v>7</v>
      </c>
      <c r="G2376" s="161">
        <v>10</v>
      </c>
      <c r="H2376" s="161">
        <v>10</v>
      </c>
      <c r="I2376" s="161">
        <v>4</v>
      </c>
      <c r="J2376" s="161">
        <v>10</v>
      </c>
      <c r="M2376" s="165">
        <f t="shared" si="106"/>
        <v>3</v>
      </c>
      <c r="N2376" s="164">
        <f t="shared" si="107"/>
        <v>4</v>
      </c>
      <c r="O2376" s="164">
        <f t="shared" si="108"/>
        <v>8</v>
      </c>
    </row>
    <row r="2377" spans="3:15">
      <c r="C2377" s="161">
        <v>3</v>
      </c>
      <c r="D2377" s="161">
        <v>10</v>
      </c>
      <c r="F2377" s="161">
        <v>7</v>
      </c>
      <c r="G2377" s="161">
        <v>10</v>
      </c>
      <c r="H2377" s="161">
        <v>10</v>
      </c>
      <c r="I2377" s="161">
        <v>6</v>
      </c>
      <c r="J2377" s="161">
        <v>7</v>
      </c>
      <c r="M2377" s="165">
        <f t="shared" si="106"/>
        <v>3</v>
      </c>
      <c r="N2377" s="164">
        <f t="shared" si="107"/>
        <v>4</v>
      </c>
      <c r="O2377" s="164">
        <f t="shared" si="108"/>
        <v>8</v>
      </c>
    </row>
    <row r="2378" spans="3:15">
      <c r="C2378" s="161">
        <v>3</v>
      </c>
      <c r="D2378" s="161">
        <v>10</v>
      </c>
      <c r="F2378" s="161">
        <v>7</v>
      </c>
      <c r="G2378" s="161">
        <v>10</v>
      </c>
      <c r="H2378" s="161">
        <v>10</v>
      </c>
      <c r="I2378" s="161">
        <v>6</v>
      </c>
      <c r="J2378" s="161">
        <v>10</v>
      </c>
      <c r="M2378" s="165">
        <f t="shared" si="106"/>
        <v>3</v>
      </c>
      <c r="N2378" s="164">
        <f t="shared" si="107"/>
        <v>4</v>
      </c>
      <c r="O2378" s="164">
        <f t="shared" si="108"/>
        <v>8</v>
      </c>
    </row>
    <row r="2379" spans="3:15">
      <c r="C2379" s="161">
        <v>3</v>
      </c>
      <c r="D2379" s="161">
        <v>10</v>
      </c>
      <c r="F2379" s="161">
        <v>7</v>
      </c>
      <c r="G2379" s="161">
        <v>10</v>
      </c>
      <c r="H2379" s="161">
        <v>10</v>
      </c>
      <c r="I2379" s="161">
        <v>8</v>
      </c>
      <c r="J2379" s="161">
        <v>7</v>
      </c>
      <c r="M2379" s="165">
        <f t="shared" si="106"/>
        <v>3</v>
      </c>
      <c r="N2379" s="164">
        <f t="shared" si="107"/>
        <v>4</v>
      </c>
      <c r="O2379" s="164">
        <f t="shared" si="108"/>
        <v>8</v>
      </c>
    </row>
    <row r="2380" spans="3:15">
      <c r="C2380" s="161">
        <v>3</v>
      </c>
      <c r="D2380" s="161">
        <v>10</v>
      </c>
      <c r="F2380" s="161">
        <v>7</v>
      </c>
      <c r="G2380" s="161">
        <v>10</v>
      </c>
      <c r="H2380" s="161">
        <v>10</v>
      </c>
      <c r="I2380" s="161">
        <v>8</v>
      </c>
      <c r="J2380" s="161">
        <v>10</v>
      </c>
      <c r="M2380" s="165">
        <f t="shared" si="106"/>
        <v>3</v>
      </c>
      <c r="N2380" s="164">
        <f t="shared" si="107"/>
        <v>4</v>
      </c>
      <c r="O2380" s="164">
        <f t="shared" si="108"/>
        <v>8</v>
      </c>
    </row>
    <row r="2381" spans="3:15">
      <c r="C2381" s="161">
        <v>3</v>
      </c>
      <c r="D2381" s="161">
        <v>10</v>
      </c>
      <c r="F2381" s="161">
        <v>7</v>
      </c>
      <c r="G2381" s="161">
        <v>10</v>
      </c>
      <c r="H2381" s="161">
        <v>10</v>
      </c>
      <c r="I2381" s="161">
        <v>10</v>
      </c>
      <c r="J2381" s="161">
        <v>7</v>
      </c>
      <c r="M2381" s="165">
        <f t="shared" si="106"/>
        <v>3</v>
      </c>
      <c r="N2381" s="164">
        <f t="shared" si="107"/>
        <v>4</v>
      </c>
      <c r="O2381" s="164">
        <f t="shared" si="108"/>
        <v>8</v>
      </c>
    </row>
    <row r="2382" spans="3:15">
      <c r="C2382" s="161">
        <v>3</v>
      </c>
      <c r="D2382" s="161">
        <v>10</v>
      </c>
      <c r="F2382" s="161">
        <v>7</v>
      </c>
      <c r="G2382" s="161">
        <v>10</v>
      </c>
      <c r="H2382" s="161">
        <v>10</v>
      </c>
      <c r="I2382" s="161">
        <v>10</v>
      </c>
      <c r="J2382" s="161">
        <v>10</v>
      </c>
      <c r="M2382" s="165">
        <f t="shared" si="106"/>
        <v>3</v>
      </c>
      <c r="N2382" s="164">
        <f t="shared" si="107"/>
        <v>4</v>
      </c>
      <c r="O2382" s="164">
        <f t="shared" si="108"/>
        <v>9</v>
      </c>
    </row>
    <row r="2383" spans="3:15">
      <c r="C2383" s="161">
        <v>3</v>
      </c>
      <c r="D2383" s="161">
        <v>10</v>
      </c>
      <c r="F2383" s="161">
        <v>5</v>
      </c>
      <c r="G2383" s="161">
        <v>10</v>
      </c>
      <c r="H2383" s="161">
        <v>5</v>
      </c>
      <c r="I2383" s="161">
        <v>4</v>
      </c>
      <c r="J2383" s="161">
        <v>7</v>
      </c>
      <c r="M2383" s="165">
        <f t="shared" si="106"/>
        <v>3</v>
      </c>
      <c r="N2383" s="164">
        <f t="shared" si="107"/>
        <v>4</v>
      </c>
      <c r="O2383" s="164">
        <f t="shared" si="108"/>
        <v>6</v>
      </c>
    </row>
    <row r="2384" spans="3:15">
      <c r="C2384" s="161">
        <v>3</v>
      </c>
      <c r="D2384" s="161">
        <v>10</v>
      </c>
      <c r="F2384" s="161">
        <v>5</v>
      </c>
      <c r="G2384" s="161">
        <v>10</v>
      </c>
      <c r="H2384" s="161">
        <v>5</v>
      </c>
      <c r="I2384" s="161">
        <v>4</v>
      </c>
      <c r="J2384" s="161">
        <v>10</v>
      </c>
      <c r="M2384" s="165">
        <f t="shared" si="106"/>
        <v>3</v>
      </c>
      <c r="N2384" s="164">
        <f t="shared" si="107"/>
        <v>4</v>
      </c>
      <c r="O2384" s="164">
        <f t="shared" si="108"/>
        <v>7</v>
      </c>
    </row>
    <row r="2385" spans="3:15">
      <c r="C2385" s="161">
        <v>3</v>
      </c>
      <c r="D2385" s="161">
        <v>10</v>
      </c>
      <c r="F2385" s="161">
        <v>5</v>
      </c>
      <c r="G2385" s="161">
        <v>10</v>
      </c>
      <c r="H2385" s="161">
        <v>5</v>
      </c>
      <c r="I2385" s="161">
        <v>6</v>
      </c>
      <c r="J2385" s="161">
        <v>7</v>
      </c>
      <c r="M2385" s="165">
        <f t="shared" si="106"/>
        <v>3</v>
      </c>
      <c r="N2385" s="164">
        <f t="shared" si="107"/>
        <v>4</v>
      </c>
      <c r="O2385" s="164">
        <f t="shared" si="108"/>
        <v>7</v>
      </c>
    </row>
    <row r="2386" spans="3:15">
      <c r="C2386" s="161">
        <v>3</v>
      </c>
      <c r="D2386" s="161">
        <v>10</v>
      </c>
      <c r="F2386" s="161">
        <v>5</v>
      </c>
      <c r="G2386" s="161">
        <v>10</v>
      </c>
      <c r="H2386" s="161">
        <v>5</v>
      </c>
      <c r="I2386" s="161">
        <v>6</v>
      </c>
      <c r="J2386" s="161">
        <v>10</v>
      </c>
      <c r="M2386" s="165">
        <f t="shared" si="106"/>
        <v>3</v>
      </c>
      <c r="N2386" s="164">
        <f t="shared" si="107"/>
        <v>4</v>
      </c>
      <c r="O2386" s="164">
        <f t="shared" si="108"/>
        <v>7</v>
      </c>
    </row>
    <row r="2387" spans="3:15">
      <c r="C2387" s="161">
        <v>3</v>
      </c>
      <c r="D2387" s="161">
        <v>10</v>
      </c>
      <c r="F2387" s="161">
        <v>5</v>
      </c>
      <c r="G2387" s="161">
        <v>10</v>
      </c>
      <c r="H2387" s="161">
        <v>5</v>
      </c>
      <c r="I2387" s="161">
        <v>8</v>
      </c>
      <c r="J2387" s="161">
        <v>7</v>
      </c>
      <c r="M2387" s="165">
        <f t="shared" si="106"/>
        <v>3</v>
      </c>
      <c r="N2387" s="164">
        <f t="shared" si="107"/>
        <v>4</v>
      </c>
      <c r="O2387" s="164">
        <f t="shared" si="108"/>
        <v>7</v>
      </c>
    </row>
    <row r="2388" spans="3:15">
      <c r="C2388" s="161">
        <v>3</v>
      </c>
      <c r="D2388" s="161">
        <v>10</v>
      </c>
      <c r="F2388" s="161">
        <v>5</v>
      </c>
      <c r="G2388" s="161">
        <v>10</v>
      </c>
      <c r="H2388" s="161">
        <v>5</v>
      </c>
      <c r="I2388" s="161">
        <v>8</v>
      </c>
      <c r="J2388" s="161">
        <v>10</v>
      </c>
      <c r="M2388" s="165">
        <f t="shared" si="106"/>
        <v>3</v>
      </c>
      <c r="N2388" s="164">
        <f t="shared" si="107"/>
        <v>4</v>
      </c>
      <c r="O2388" s="164">
        <f t="shared" si="108"/>
        <v>7</v>
      </c>
    </row>
    <row r="2389" spans="3:15">
      <c r="C2389" s="161">
        <v>3</v>
      </c>
      <c r="D2389" s="161">
        <v>10</v>
      </c>
      <c r="F2389" s="161">
        <v>5</v>
      </c>
      <c r="G2389" s="161">
        <v>10</v>
      </c>
      <c r="H2389" s="161">
        <v>5</v>
      </c>
      <c r="I2389" s="161">
        <v>10</v>
      </c>
      <c r="J2389" s="161">
        <v>7</v>
      </c>
      <c r="M2389" s="165">
        <f t="shared" si="106"/>
        <v>3</v>
      </c>
      <c r="N2389" s="164">
        <f t="shared" si="107"/>
        <v>4</v>
      </c>
      <c r="O2389" s="164">
        <f t="shared" si="108"/>
        <v>7</v>
      </c>
    </row>
    <row r="2390" spans="3:15">
      <c r="C2390" s="161">
        <v>3</v>
      </c>
      <c r="D2390" s="161">
        <v>10</v>
      </c>
      <c r="F2390" s="161">
        <v>5</v>
      </c>
      <c r="G2390" s="161">
        <v>10</v>
      </c>
      <c r="H2390" s="161">
        <v>5</v>
      </c>
      <c r="I2390" s="161">
        <v>10</v>
      </c>
      <c r="J2390" s="161">
        <v>10</v>
      </c>
      <c r="M2390" s="165">
        <f t="shared" si="106"/>
        <v>3</v>
      </c>
      <c r="N2390" s="164">
        <f t="shared" si="107"/>
        <v>4</v>
      </c>
      <c r="O2390" s="164">
        <f t="shared" si="108"/>
        <v>8</v>
      </c>
    </row>
    <row r="2391" spans="3:15">
      <c r="C2391" s="161">
        <v>3</v>
      </c>
      <c r="D2391" s="161">
        <v>10</v>
      </c>
      <c r="F2391" s="161">
        <v>7</v>
      </c>
      <c r="G2391" s="161">
        <v>10</v>
      </c>
      <c r="H2391" s="161">
        <v>10</v>
      </c>
      <c r="I2391" s="161">
        <v>4</v>
      </c>
      <c r="J2391" s="161">
        <v>7</v>
      </c>
      <c r="M2391" s="165">
        <f t="shared" si="106"/>
        <v>3</v>
      </c>
      <c r="N2391" s="164">
        <f t="shared" si="107"/>
        <v>4</v>
      </c>
      <c r="O2391" s="164">
        <f t="shared" si="108"/>
        <v>7</v>
      </c>
    </row>
    <row r="2392" spans="3:15">
      <c r="C2392" s="161">
        <v>3</v>
      </c>
      <c r="D2392" s="161">
        <v>10</v>
      </c>
      <c r="F2392" s="161">
        <v>7</v>
      </c>
      <c r="G2392" s="161">
        <v>10</v>
      </c>
      <c r="H2392" s="161">
        <v>10</v>
      </c>
      <c r="I2392" s="161">
        <v>4</v>
      </c>
      <c r="J2392" s="161">
        <v>10</v>
      </c>
      <c r="M2392" s="165">
        <f t="shared" si="106"/>
        <v>3</v>
      </c>
      <c r="N2392" s="164">
        <f t="shared" si="107"/>
        <v>4</v>
      </c>
      <c r="O2392" s="164">
        <f t="shared" si="108"/>
        <v>8</v>
      </c>
    </row>
    <row r="2393" spans="3:15">
      <c r="C2393" s="161">
        <v>3</v>
      </c>
      <c r="D2393" s="161">
        <v>10</v>
      </c>
      <c r="F2393" s="161">
        <v>7</v>
      </c>
      <c r="G2393" s="161">
        <v>10</v>
      </c>
      <c r="H2393" s="161">
        <v>10</v>
      </c>
      <c r="I2393" s="161">
        <v>6</v>
      </c>
      <c r="J2393" s="161">
        <v>7</v>
      </c>
      <c r="M2393" s="165">
        <f t="shared" si="106"/>
        <v>3</v>
      </c>
      <c r="N2393" s="164">
        <f t="shared" si="107"/>
        <v>4</v>
      </c>
      <c r="O2393" s="164">
        <f t="shared" si="108"/>
        <v>8</v>
      </c>
    </row>
    <row r="2394" spans="3:15">
      <c r="C2394" s="161">
        <v>3</v>
      </c>
      <c r="D2394" s="161">
        <v>10</v>
      </c>
      <c r="F2394" s="161">
        <v>7</v>
      </c>
      <c r="G2394" s="161">
        <v>10</v>
      </c>
      <c r="H2394" s="161">
        <v>10</v>
      </c>
      <c r="I2394" s="161">
        <v>6</v>
      </c>
      <c r="J2394" s="161">
        <v>10</v>
      </c>
      <c r="M2394" s="165">
        <f t="shared" si="106"/>
        <v>3</v>
      </c>
      <c r="N2394" s="164">
        <f t="shared" si="107"/>
        <v>4</v>
      </c>
      <c r="O2394" s="164">
        <f t="shared" si="108"/>
        <v>8</v>
      </c>
    </row>
    <row r="2395" spans="3:15">
      <c r="C2395" s="161">
        <v>3</v>
      </c>
      <c r="D2395" s="161">
        <v>10</v>
      </c>
      <c r="F2395" s="161">
        <v>7</v>
      </c>
      <c r="G2395" s="161">
        <v>10</v>
      </c>
      <c r="H2395" s="161">
        <v>10</v>
      </c>
      <c r="I2395" s="161">
        <v>8</v>
      </c>
      <c r="J2395" s="161">
        <v>7</v>
      </c>
      <c r="M2395" s="165">
        <f t="shared" si="106"/>
        <v>3</v>
      </c>
      <c r="N2395" s="164">
        <f t="shared" si="107"/>
        <v>4</v>
      </c>
      <c r="O2395" s="164">
        <f t="shared" si="108"/>
        <v>8</v>
      </c>
    </row>
    <row r="2396" spans="3:15">
      <c r="C2396" s="161">
        <v>3</v>
      </c>
      <c r="D2396" s="161">
        <v>10</v>
      </c>
      <c r="F2396" s="161">
        <v>7</v>
      </c>
      <c r="G2396" s="161">
        <v>10</v>
      </c>
      <c r="H2396" s="161">
        <v>10</v>
      </c>
      <c r="I2396" s="161">
        <v>8</v>
      </c>
      <c r="J2396" s="161">
        <v>10</v>
      </c>
      <c r="M2396" s="165">
        <f t="shared" si="106"/>
        <v>3</v>
      </c>
      <c r="N2396" s="164">
        <f t="shared" si="107"/>
        <v>4</v>
      </c>
      <c r="O2396" s="164">
        <f t="shared" si="108"/>
        <v>8</v>
      </c>
    </row>
    <row r="2397" spans="3:15">
      <c r="C2397" s="161">
        <v>3</v>
      </c>
      <c r="D2397" s="161">
        <v>10</v>
      </c>
      <c r="F2397" s="161">
        <v>7</v>
      </c>
      <c r="G2397" s="161">
        <v>10</v>
      </c>
      <c r="H2397" s="161">
        <v>10</v>
      </c>
      <c r="I2397" s="161">
        <v>10</v>
      </c>
      <c r="J2397" s="161">
        <v>7</v>
      </c>
      <c r="M2397" s="165">
        <f t="shared" si="106"/>
        <v>3</v>
      </c>
      <c r="N2397" s="164">
        <f t="shared" si="107"/>
        <v>4</v>
      </c>
      <c r="O2397" s="164">
        <f t="shared" si="108"/>
        <v>8</v>
      </c>
    </row>
    <row r="2398" spans="3:15">
      <c r="C2398" s="161">
        <v>3</v>
      </c>
      <c r="D2398" s="161">
        <v>10</v>
      </c>
      <c r="F2398" s="161">
        <v>7</v>
      </c>
      <c r="G2398" s="161">
        <v>10</v>
      </c>
      <c r="H2398" s="161">
        <v>10</v>
      </c>
      <c r="I2398" s="161">
        <v>10</v>
      </c>
      <c r="J2398" s="161">
        <v>10</v>
      </c>
      <c r="M2398" s="165">
        <f t="shared" si="106"/>
        <v>3</v>
      </c>
      <c r="N2398" s="164">
        <f t="shared" si="107"/>
        <v>4</v>
      </c>
      <c r="O2398" s="164">
        <f t="shared" si="108"/>
        <v>9</v>
      </c>
    </row>
    <row r="2399" spans="3:15">
      <c r="C2399" s="161">
        <v>3</v>
      </c>
      <c r="D2399" s="161">
        <v>10</v>
      </c>
      <c r="F2399" s="161">
        <v>5</v>
      </c>
      <c r="G2399" s="161">
        <v>10</v>
      </c>
      <c r="H2399" s="161">
        <v>5</v>
      </c>
      <c r="I2399" s="161">
        <v>4</v>
      </c>
      <c r="J2399" s="161">
        <v>7</v>
      </c>
      <c r="M2399" s="165">
        <f t="shared" ref="M2399:M2462" si="109">MIN(C2399:L2399)</f>
        <v>3</v>
      </c>
      <c r="N2399" s="164">
        <f t="shared" si="107"/>
        <v>4</v>
      </c>
      <c r="O2399" s="164">
        <f t="shared" si="108"/>
        <v>6</v>
      </c>
    </row>
    <row r="2400" spans="3:15">
      <c r="C2400" s="161">
        <v>3</v>
      </c>
      <c r="D2400" s="161">
        <v>10</v>
      </c>
      <c r="F2400" s="161">
        <v>5</v>
      </c>
      <c r="G2400" s="161">
        <v>10</v>
      </c>
      <c r="H2400" s="161">
        <v>5</v>
      </c>
      <c r="I2400" s="161">
        <v>4</v>
      </c>
      <c r="J2400" s="161">
        <v>10</v>
      </c>
      <c r="M2400" s="165">
        <f t="shared" si="109"/>
        <v>3</v>
      </c>
      <c r="N2400" s="164">
        <f t="shared" ref="N2400:N2463" si="110">IF(SMALL(C2400:J2400,2)&gt;M2400,M2400+1,M2400)</f>
        <v>4</v>
      </c>
      <c r="O2400" s="164">
        <f t="shared" ref="O2400:O2463" si="111">ROUND(AVERAGE(C2400:J2400),0)</f>
        <v>7</v>
      </c>
    </row>
    <row r="2401" spans="3:15">
      <c r="C2401" s="161">
        <v>3</v>
      </c>
      <c r="D2401" s="161">
        <v>10</v>
      </c>
      <c r="F2401" s="161">
        <v>5</v>
      </c>
      <c r="G2401" s="161">
        <v>10</v>
      </c>
      <c r="H2401" s="161">
        <v>5</v>
      </c>
      <c r="I2401" s="161">
        <v>6</v>
      </c>
      <c r="J2401" s="161">
        <v>7</v>
      </c>
      <c r="M2401" s="165">
        <f t="shared" si="109"/>
        <v>3</v>
      </c>
      <c r="N2401" s="164">
        <f t="shared" si="110"/>
        <v>4</v>
      </c>
      <c r="O2401" s="164">
        <f t="shared" si="111"/>
        <v>7</v>
      </c>
    </row>
    <row r="2402" spans="3:15">
      <c r="C2402" s="161">
        <v>3</v>
      </c>
      <c r="D2402" s="161">
        <v>10</v>
      </c>
      <c r="F2402" s="161">
        <v>5</v>
      </c>
      <c r="G2402" s="161">
        <v>10</v>
      </c>
      <c r="H2402" s="161">
        <v>5</v>
      </c>
      <c r="I2402" s="161">
        <v>6</v>
      </c>
      <c r="J2402" s="161">
        <v>10</v>
      </c>
      <c r="M2402" s="165">
        <f t="shared" si="109"/>
        <v>3</v>
      </c>
      <c r="N2402" s="164">
        <f t="shared" si="110"/>
        <v>4</v>
      </c>
      <c r="O2402" s="164">
        <f t="shared" si="111"/>
        <v>7</v>
      </c>
    </row>
    <row r="2403" spans="3:15">
      <c r="C2403" s="161">
        <v>3</v>
      </c>
      <c r="D2403" s="161">
        <v>10</v>
      </c>
      <c r="F2403" s="161">
        <v>5</v>
      </c>
      <c r="G2403" s="161">
        <v>10</v>
      </c>
      <c r="H2403" s="161">
        <v>5</v>
      </c>
      <c r="I2403" s="161">
        <v>8</v>
      </c>
      <c r="J2403" s="161">
        <v>7</v>
      </c>
      <c r="M2403" s="165">
        <f t="shared" si="109"/>
        <v>3</v>
      </c>
      <c r="N2403" s="164">
        <f t="shared" si="110"/>
        <v>4</v>
      </c>
      <c r="O2403" s="164">
        <f t="shared" si="111"/>
        <v>7</v>
      </c>
    </row>
    <row r="2404" spans="3:15">
      <c r="C2404" s="161">
        <v>3</v>
      </c>
      <c r="D2404" s="161">
        <v>10</v>
      </c>
      <c r="F2404" s="161">
        <v>5</v>
      </c>
      <c r="G2404" s="161">
        <v>10</v>
      </c>
      <c r="H2404" s="161">
        <v>5</v>
      </c>
      <c r="I2404" s="161">
        <v>8</v>
      </c>
      <c r="J2404" s="161">
        <v>10</v>
      </c>
      <c r="M2404" s="165">
        <f t="shared" si="109"/>
        <v>3</v>
      </c>
      <c r="N2404" s="164">
        <f t="shared" si="110"/>
        <v>4</v>
      </c>
      <c r="O2404" s="164">
        <f t="shared" si="111"/>
        <v>7</v>
      </c>
    </row>
    <row r="2405" spans="3:15">
      <c r="C2405" s="161">
        <v>3</v>
      </c>
      <c r="D2405" s="161">
        <v>10</v>
      </c>
      <c r="F2405" s="161">
        <v>5</v>
      </c>
      <c r="G2405" s="161">
        <v>10</v>
      </c>
      <c r="H2405" s="161">
        <v>5</v>
      </c>
      <c r="I2405" s="161">
        <v>10</v>
      </c>
      <c r="J2405" s="161">
        <v>7</v>
      </c>
      <c r="M2405" s="165">
        <f t="shared" si="109"/>
        <v>3</v>
      </c>
      <c r="N2405" s="164">
        <f t="shared" si="110"/>
        <v>4</v>
      </c>
      <c r="O2405" s="164">
        <f t="shared" si="111"/>
        <v>7</v>
      </c>
    </row>
    <row r="2406" spans="3:15">
      <c r="C2406" s="161">
        <v>3</v>
      </c>
      <c r="D2406" s="161">
        <v>10</v>
      </c>
      <c r="F2406" s="161">
        <v>5</v>
      </c>
      <c r="G2406" s="161">
        <v>10</v>
      </c>
      <c r="H2406" s="161">
        <v>5</v>
      </c>
      <c r="I2406" s="161">
        <v>10</v>
      </c>
      <c r="J2406" s="161">
        <v>10</v>
      </c>
      <c r="M2406" s="165">
        <f t="shared" si="109"/>
        <v>3</v>
      </c>
      <c r="N2406" s="164">
        <f t="shared" si="110"/>
        <v>4</v>
      </c>
      <c r="O2406" s="164">
        <f t="shared" si="111"/>
        <v>8</v>
      </c>
    </row>
    <row r="2407" spans="3:15">
      <c r="C2407" s="161">
        <v>3</v>
      </c>
      <c r="D2407" s="161">
        <v>10</v>
      </c>
      <c r="F2407" s="161">
        <v>7</v>
      </c>
      <c r="G2407" s="161">
        <v>10</v>
      </c>
      <c r="H2407" s="161">
        <v>10</v>
      </c>
      <c r="I2407" s="161">
        <v>4</v>
      </c>
      <c r="J2407" s="161">
        <v>7</v>
      </c>
      <c r="M2407" s="165">
        <f t="shared" si="109"/>
        <v>3</v>
      </c>
      <c r="N2407" s="164">
        <f t="shared" si="110"/>
        <v>4</v>
      </c>
      <c r="O2407" s="164">
        <f t="shared" si="111"/>
        <v>7</v>
      </c>
    </row>
    <row r="2408" spans="3:15">
      <c r="C2408" s="161">
        <v>3</v>
      </c>
      <c r="D2408" s="161">
        <v>10</v>
      </c>
      <c r="F2408" s="161">
        <v>7</v>
      </c>
      <c r="G2408" s="161">
        <v>10</v>
      </c>
      <c r="H2408" s="161">
        <v>10</v>
      </c>
      <c r="I2408" s="161">
        <v>4</v>
      </c>
      <c r="J2408" s="161">
        <v>10</v>
      </c>
      <c r="M2408" s="165">
        <f t="shared" si="109"/>
        <v>3</v>
      </c>
      <c r="N2408" s="164">
        <f t="shared" si="110"/>
        <v>4</v>
      </c>
      <c r="O2408" s="164">
        <f t="shared" si="111"/>
        <v>8</v>
      </c>
    </row>
    <row r="2409" spans="3:15">
      <c r="C2409" s="161">
        <v>3</v>
      </c>
      <c r="D2409" s="161">
        <v>10</v>
      </c>
      <c r="F2409" s="161">
        <v>7</v>
      </c>
      <c r="G2409" s="161">
        <v>10</v>
      </c>
      <c r="H2409" s="161">
        <v>10</v>
      </c>
      <c r="I2409" s="161">
        <v>6</v>
      </c>
      <c r="J2409" s="161">
        <v>7</v>
      </c>
      <c r="M2409" s="165">
        <f t="shared" si="109"/>
        <v>3</v>
      </c>
      <c r="N2409" s="164">
        <f t="shared" si="110"/>
        <v>4</v>
      </c>
      <c r="O2409" s="164">
        <f t="shared" si="111"/>
        <v>8</v>
      </c>
    </row>
    <row r="2410" spans="3:15">
      <c r="C2410" s="161">
        <v>3</v>
      </c>
      <c r="D2410" s="161">
        <v>10</v>
      </c>
      <c r="F2410" s="161">
        <v>7</v>
      </c>
      <c r="G2410" s="161">
        <v>10</v>
      </c>
      <c r="H2410" s="161">
        <v>10</v>
      </c>
      <c r="I2410" s="161">
        <v>6</v>
      </c>
      <c r="J2410" s="161">
        <v>10</v>
      </c>
      <c r="M2410" s="165">
        <f t="shared" si="109"/>
        <v>3</v>
      </c>
      <c r="N2410" s="164">
        <f t="shared" si="110"/>
        <v>4</v>
      </c>
      <c r="O2410" s="164">
        <f t="shared" si="111"/>
        <v>8</v>
      </c>
    </row>
    <row r="2411" spans="3:15">
      <c r="C2411" s="161">
        <v>3</v>
      </c>
      <c r="D2411" s="161">
        <v>10</v>
      </c>
      <c r="F2411" s="161">
        <v>7</v>
      </c>
      <c r="G2411" s="161">
        <v>10</v>
      </c>
      <c r="H2411" s="161">
        <v>10</v>
      </c>
      <c r="I2411" s="161">
        <v>8</v>
      </c>
      <c r="J2411" s="161">
        <v>7</v>
      </c>
      <c r="M2411" s="165">
        <f t="shared" si="109"/>
        <v>3</v>
      </c>
      <c r="N2411" s="164">
        <f t="shared" si="110"/>
        <v>4</v>
      </c>
      <c r="O2411" s="164">
        <f t="shared" si="111"/>
        <v>8</v>
      </c>
    </row>
    <row r="2412" spans="3:15">
      <c r="C2412" s="161">
        <v>3</v>
      </c>
      <c r="D2412" s="161">
        <v>10</v>
      </c>
      <c r="F2412" s="161">
        <v>7</v>
      </c>
      <c r="G2412" s="161">
        <v>10</v>
      </c>
      <c r="H2412" s="161">
        <v>10</v>
      </c>
      <c r="I2412" s="161">
        <v>8</v>
      </c>
      <c r="J2412" s="161">
        <v>10</v>
      </c>
      <c r="M2412" s="165">
        <f t="shared" si="109"/>
        <v>3</v>
      </c>
      <c r="N2412" s="164">
        <f t="shared" si="110"/>
        <v>4</v>
      </c>
      <c r="O2412" s="164">
        <f t="shared" si="111"/>
        <v>8</v>
      </c>
    </row>
    <row r="2413" spans="3:15">
      <c r="C2413" s="161">
        <v>3</v>
      </c>
      <c r="D2413" s="161">
        <v>10</v>
      </c>
      <c r="F2413" s="161">
        <v>7</v>
      </c>
      <c r="G2413" s="161">
        <v>10</v>
      </c>
      <c r="H2413" s="161">
        <v>10</v>
      </c>
      <c r="I2413" s="161">
        <v>10</v>
      </c>
      <c r="J2413" s="161">
        <v>7</v>
      </c>
      <c r="M2413" s="165">
        <f t="shared" si="109"/>
        <v>3</v>
      </c>
      <c r="N2413" s="164">
        <f t="shared" si="110"/>
        <v>4</v>
      </c>
      <c r="O2413" s="164">
        <f t="shared" si="111"/>
        <v>8</v>
      </c>
    </row>
    <row r="2414" spans="3:15">
      <c r="C2414" s="161">
        <v>3</v>
      </c>
      <c r="D2414" s="161">
        <v>10</v>
      </c>
      <c r="F2414" s="161">
        <v>7</v>
      </c>
      <c r="G2414" s="161">
        <v>10</v>
      </c>
      <c r="H2414" s="161">
        <v>10</v>
      </c>
      <c r="I2414" s="161">
        <v>10</v>
      </c>
      <c r="J2414" s="161">
        <v>10</v>
      </c>
      <c r="M2414" s="165">
        <f t="shared" si="109"/>
        <v>3</v>
      </c>
      <c r="N2414" s="164">
        <f t="shared" si="110"/>
        <v>4</v>
      </c>
      <c r="O2414" s="164">
        <f t="shared" si="111"/>
        <v>9</v>
      </c>
    </row>
    <row r="2415" spans="3:15">
      <c r="C2415" s="161">
        <v>3</v>
      </c>
      <c r="D2415" s="161">
        <v>10</v>
      </c>
      <c r="F2415" s="161">
        <v>10</v>
      </c>
      <c r="G2415" s="161">
        <v>10</v>
      </c>
      <c r="H2415" s="161">
        <v>7</v>
      </c>
      <c r="I2415" s="161">
        <v>4</v>
      </c>
      <c r="J2415" s="161">
        <v>7</v>
      </c>
      <c r="M2415" s="165">
        <f t="shared" si="109"/>
        <v>3</v>
      </c>
      <c r="N2415" s="164">
        <f t="shared" si="110"/>
        <v>4</v>
      </c>
      <c r="O2415" s="164">
        <f t="shared" si="111"/>
        <v>7</v>
      </c>
    </row>
    <row r="2416" spans="3:15">
      <c r="C2416" s="161">
        <v>3</v>
      </c>
      <c r="D2416" s="161">
        <v>10</v>
      </c>
      <c r="F2416" s="161">
        <v>10</v>
      </c>
      <c r="G2416" s="161">
        <v>10</v>
      </c>
      <c r="H2416" s="161">
        <v>7</v>
      </c>
      <c r="I2416" s="161">
        <v>4</v>
      </c>
      <c r="J2416" s="161">
        <v>10</v>
      </c>
      <c r="M2416" s="165">
        <f t="shared" si="109"/>
        <v>3</v>
      </c>
      <c r="N2416" s="164">
        <f t="shared" si="110"/>
        <v>4</v>
      </c>
      <c r="O2416" s="164">
        <f t="shared" si="111"/>
        <v>8</v>
      </c>
    </row>
    <row r="2417" spans="3:15">
      <c r="C2417" s="161">
        <v>3</v>
      </c>
      <c r="D2417" s="161">
        <v>10</v>
      </c>
      <c r="F2417" s="161">
        <v>10</v>
      </c>
      <c r="G2417" s="161">
        <v>10</v>
      </c>
      <c r="H2417" s="161">
        <v>7</v>
      </c>
      <c r="I2417" s="161">
        <v>6</v>
      </c>
      <c r="J2417" s="161">
        <v>7</v>
      </c>
      <c r="M2417" s="165">
        <f t="shared" si="109"/>
        <v>3</v>
      </c>
      <c r="N2417" s="164">
        <f t="shared" si="110"/>
        <v>4</v>
      </c>
      <c r="O2417" s="164">
        <f t="shared" si="111"/>
        <v>8</v>
      </c>
    </row>
    <row r="2418" spans="3:15">
      <c r="C2418" s="161">
        <v>3</v>
      </c>
      <c r="D2418" s="161">
        <v>10</v>
      </c>
      <c r="F2418" s="161">
        <v>10</v>
      </c>
      <c r="G2418" s="161">
        <v>10</v>
      </c>
      <c r="H2418" s="161">
        <v>7</v>
      </c>
      <c r="I2418" s="161">
        <v>6</v>
      </c>
      <c r="J2418" s="161">
        <v>10</v>
      </c>
      <c r="M2418" s="165">
        <f t="shared" si="109"/>
        <v>3</v>
      </c>
      <c r="N2418" s="164">
        <f t="shared" si="110"/>
        <v>4</v>
      </c>
      <c r="O2418" s="164">
        <f t="shared" si="111"/>
        <v>8</v>
      </c>
    </row>
    <row r="2419" spans="3:15">
      <c r="C2419" s="161">
        <v>3</v>
      </c>
      <c r="D2419" s="161">
        <v>10</v>
      </c>
      <c r="F2419" s="161">
        <v>10</v>
      </c>
      <c r="G2419" s="161">
        <v>10</v>
      </c>
      <c r="H2419" s="161">
        <v>7</v>
      </c>
      <c r="I2419" s="161">
        <v>8</v>
      </c>
      <c r="J2419" s="161">
        <v>7</v>
      </c>
      <c r="M2419" s="165">
        <f t="shared" si="109"/>
        <v>3</v>
      </c>
      <c r="N2419" s="164">
        <f t="shared" si="110"/>
        <v>4</v>
      </c>
      <c r="O2419" s="164">
        <f t="shared" si="111"/>
        <v>8</v>
      </c>
    </row>
    <row r="2420" spans="3:15">
      <c r="C2420" s="161">
        <v>3</v>
      </c>
      <c r="D2420" s="161">
        <v>10</v>
      </c>
      <c r="F2420" s="161">
        <v>10</v>
      </c>
      <c r="G2420" s="161">
        <v>10</v>
      </c>
      <c r="H2420" s="161">
        <v>7</v>
      </c>
      <c r="I2420" s="161">
        <v>8</v>
      </c>
      <c r="J2420" s="161">
        <v>10</v>
      </c>
      <c r="M2420" s="165">
        <f t="shared" si="109"/>
        <v>3</v>
      </c>
      <c r="N2420" s="164">
        <f t="shared" si="110"/>
        <v>4</v>
      </c>
      <c r="O2420" s="164">
        <f t="shared" si="111"/>
        <v>8</v>
      </c>
    </row>
    <row r="2421" spans="3:15">
      <c r="C2421" s="161">
        <v>3</v>
      </c>
      <c r="D2421" s="161">
        <v>10</v>
      </c>
      <c r="F2421" s="161">
        <v>10</v>
      </c>
      <c r="G2421" s="161">
        <v>10</v>
      </c>
      <c r="H2421" s="161">
        <v>7</v>
      </c>
      <c r="I2421" s="161">
        <v>10</v>
      </c>
      <c r="J2421" s="161">
        <v>7</v>
      </c>
      <c r="M2421" s="165">
        <f t="shared" si="109"/>
        <v>3</v>
      </c>
      <c r="N2421" s="164">
        <f t="shared" si="110"/>
        <v>4</v>
      </c>
      <c r="O2421" s="164">
        <f t="shared" si="111"/>
        <v>8</v>
      </c>
    </row>
    <row r="2422" spans="3:15">
      <c r="C2422" s="161">
        <v>3</v>
      </c>
      <c r="D2422" s="161">
        <v>10</v>
      </c>
      <c r="F2422" s="161">
        <v>10</v>
      </c>
      <c r="G2422" s="161">
        <v>10</v>
      </c>
      <c r="H2422" s="161">
        <v>7</v>
      </c>
      <c r="I2422" s="161">
        <v>10</v>
      </c>
      <c r="J2422" s="161">
        <v>10</v>
      </c>
      <c r="M2422" s="165">
        <f t="shared" si="109"/>
        <v>3</v>
      </c>
      <c r="N2422" s="164">
        <f t="shared" si="110"/>
        <v>4</v>
      </c>
      <c r="O2422" s="164">
        <f t="shared" si="111"/>
        <v>9</v>
      </c>
    </row>
    <row r="2423" spans="3:15">
      <c r="C2423" s="161">
        <v>3</v>
      </c>
      <c r="D2423" s="161">
        <v>10</v>
      </c>
      <c r="F2423" s="161">
        <v>10</v>
      </c>
      <c r="G2423" s="161">
        <v>10</v>
      </c>
      <c r="H2423" s="161">
        <v>10</v>
      </c>
      <c r="I2423" s="161">
        <v>4</v>
      </c>
      <c r="J2423" s="161">
        <v>7</v>
      </c>
      <c r="M2423" s="165">
        <f t="shared" si="109"/>
        <v>3</v>
      </c>
      <c r="N2423" s="164">
        <f t="shared" si="110"/>
        <v>4</v>
      </c>
      <c r="O2423" s="164">
        <f t="shared" si="111"/>
        <v>8</v>
      </c>
    </row>
    <row r="2424" spans="3:15">
      <c r="C2424" s="161">
        <v>3</v>
      </c>
      <c r="D2424" s="161">
        <v>10</v>
      </c>
      <c r="F2424" s="161">
        <v>10</v>
      </c>
      <c r="G2424" s="161">
        <v>10</v>
      </c>
      <c r="H2424" s="161">
        <v>10</v>
      </c>
      <c r="I2424" s="161">
        <v>4</v>
      </c>
      <c r="J2424" s="161">
        <v>10</v>
      </c>
      <c r="M2424" s="165">
        <f t="shared" si="109"/>
        <v>3</v>
      </c>
      <c r="N2424" s="164">
        <f t="shared" si="110"/>
        <v>4</v>
      </c>
      <c r="O2424" s="164">
        <f t="shared" si="111"/>
        <v>8</v>
      </c>
    </row>
    <row r="2425" spans="3:15">
      <c r="C2425" s="161">
        <v>3</v>
      </c>
      <c r="D2425" s="161">
        <v>10</v>
      </c>
      <c r="F2425" s="161">
        <v>10</v>
      </c>
      <c r="G2425" s="161">
        <v>10</v>
      </c>
      <c r="H2425" s="161">
        <v>10</v>
      </c>
      <c r="I2425" s="161">
        <v>6</v>
      </c>
      <c r="J2425" s="161">
        <v>7</v>
      </c>
      <c r="M2425" s="165">
        <f t="shared" si="109"/>
        <v>3</v>
      </c>
      <c r="N2425" s="164">
        <f t="shared" si="110"/>
        <v>4</v>
      </c>
      <c r="O2425" s="164">
        <f t="shared" si="111"/>
        <v>8</v>
      </c>
    </row>
    <row r="2426" spans="3:15">
      <c r="C2426" s="161">
        <v>3</v>
      </c>
      <c r="D2426" s="161">
        <v>10</v>
      </c>
      <c r="F2426" s="161">
        <v>10</v>
      </c>
      <c r="G2426" s="161">
        <v>10</v>
      </c>
      <c r="H2426" s="161">
        <v>10</v>
      </c>
      <c r="I2426" s="161">
        <v>6</v>
      </c>
      <c r="J2426" s="161">
        <v>10</v>
      </c>
      <c r="M2426" s="165">
        <f t="shared" si="109"/>
        <v>3</v>
      </c>
      <c r="N2426" s="164">
        <f t="shared" si="110"/>
        <v>4</v>
      </c>
      <c r="O2426" s="164">
        <f t="shared" si="111"/>
        <v>8</v>
      </c>
    </row>
    <row r="2427" spans="3:15">
      <c r="C2427" s="161">
        <v>3</v>
      </c>
      <c r="D2427" s="161">
        <v>10</v>
      </c>
      <c r="F2427" s="161">
        <v>10</v>
      </c>
      <c r="G2427" s="161">
        <v>10</v>
      </c>
      <c r="H2427" s="161">
        <v>10</v>
      </c>
      <c r="I2427" s="161">
        <v>8</v>
      </c>
      <c r="J2427" s="161">
        <v>7</v>
      </c>
      <c r="M2427" s="165">
        <f t="shared" si="109"/>
        <v>3</v>
      </c>
      <c r="N2427" s="164">
        <f t="shared" si="110"/>
        <v>4</v>
      </c>
      <c r="O2427" s="164">
        <f t="shared" si="111"/>
        <v>8</v>
      </c>
    </row>
    <row r="2428" spans="3:15">
      <c r="C2428" s="161">
        <v>3</v>
      </c>
      <c r="D2428" s="161">
        <v>10</v>
      </c>
      <c r="F2428" s="161">
        <v>10</v>
      </c>
      <c r="G2428" s="161">
        <v>10</v>
      </c>
      <c r="H2428" s="161">
        <v>10</v>
      </c>
      <c r="I2428" s="161">
        <v>8</v>
      </c>
      <c r="J2428" s="161">
        <v>10</v>
      </c>
      <c r="M2428" s="165">
        <f t="shared" si="109"/>
        <v>3</v>
      </c>
      <c r="N2428" s="164">
        <f t="shared" si="110"/>
        <v>4</v>
      </c>
      <c r="O2428" s="164">
        <f t="shared" si="111"/>
        <v>9</v>
      </c>
    </row>
    <row r="2429" spans="3:15">
      <c r="C2429" s="161">
        <v>3</v>
      </c>
      <c r="D2429" s="161">
        <v>10</v>
      </c>
      <c r="F2429" s="161">
        <v>10</v>
      </c>
      <c r="G2429" s="161">
        <v>10</v>
      </c>
      <c r="H2429" s="161">
        <v>10</v>
      </c>
      <c r="I2429" s="161">
        <v>10</v>
      </c>
      <c r="J2429" s="161">
        <v>7</v>
      </c>
      <c r="M2429" s="165">
        <f t="shared" si="109"/>
        <v>3</v>
      </c>
      <c r="N2429" s="164">
        <f t="shared" si="110"/>
        <v>4</v>
      </c>
      <c r="O2429" s="164">
        <f t="shared" si="111"/>
        <v>9</v>
      </c>
    </row>
    <row r="2430" spans="3:15">
      <c r="C2430" s="161">
        <v>3</v>
      </c>
      <c r="D2430" s="161">
        <v>10</v>
      </c>
      <c r="F2430" s="161">
        <v>10</v>
      </c>
      <c r="G2430" s="161">
        <v>10</v>
      </c>
      <c r="H2430" s="161">
        <v>10</v>
      </c>
      <c r="I2430" s="161">
        <v>10</v>
      </c>
      <c r="J2430" s="161">
        <v>10</v>
      </c>
      <c r="M2430" s="165">
        <f t="shared" si="109"/>
        <v>3</v>
      </c>
      <c r="N2430" s="164">
        <f t="shared" si="110"/>
        <v>4</v>
      </c>
      <c r="O2430" s="164">
        <f t="shared" si="111"/>
        <v>9</v>
      </c>
    </row>
    <row r="2431" spans="3:15">
      <c r="C2431" s="161">
        <v>3</v>
      </c>
      <c r="D2431" s="161">
        <v>10</v>
      </c>
      <c r="F2431" s="161">
        <v>10</v>
      </c>
      <c r="G2431" s="161">
        <v>10</v>
      </c>
      <c r="H2431" s="161">
        <v>7</v>
      </c>
      <c r="I2431" s="161">
        <v>4</v>
      </c>
      <c r="J2431" s="161">
        <v>7</v>
      </c>
      <c r="M2431" s="165">
        <f t="shared" si="109"/>
        <v>3</v>
      </c>
      <c r="N2431" s="164">
        <f t="shared" si="110"/>
        <v>4</v>
      </c>
      <c r="O2431" s="164">
        <f t="shared" si="111"/>
        <v>7</v>
      </c>
    </row>
    <row r="2432" spans="3:15">
      <c r="C2432" s="161">
        <v>3</v>
      </c>
      <c r="D2432" s="161">
        <v>10</v>
      </c>
      <c r="F2432" s="161">
        <v>10</v>
      </c>
      <c r="G2432" s="161">
        <v>10</v>
      </c>
      <c r="H2432" s="161">
        <v>7</v>
      </c>
      <c r="I2432" s="161">
        <v>4</v>
      </c>
      <c r="J2432" s="161">
        <v>10</v>
      </c>
      <c r="M2432" s="165">
        <f t="shared" si="109"/>
        <v>3</v>
      </c>
      <c r="N2432" s="164">
        <f t="shared" si="110"/>
        <v>4</v>
      </c>
      <c r="O2432" s="164">
        <f t="shared" si="111"/>
        <v>8</v>
      </c>
    </row>
    <row r="2433" spans="3:15">
      <c r="C2433" s="161">
        <v>3</v>
      </c>
      <c r="D2433" s="161">
        <v>10</v>
      </c>
      <c r="F2433" s="161">
        <v>10</v>
      </c>
      <c r="G2433" s="161">
        <v>10</v>
      </c>
      <c r="H2433" s="161">
        <v>7</v>
      </c>
      <c r="I2433" s="161">
        <v>6</v>
      </c>
      <c r="J2433" s="161">
        <v>7</v>
      </c>
      <c r="M2433" s="165">
        <f t="shared" si="109"/>
        <v>3</v>
      </c>
      <c r="N2433" s="164">
        <f t="shared" si="110"/>
        <v>4</v>
      </c>
      <c r="O2433" s="164">
        <f t="shared" si="111"/>
        <v>8</v>
      </c>
    </row>
    <row r="2434" spans="3:15">
      <c r="C2434" s="161">
        <v>3</v>
      </c>
      <c r="D2434" s="161">
        <v>10</v>
      </c>
      <c r="F2434" s="161">
        <v>10</v>
      </c>
      <c r="G2434" s="161">
        <v>10</v>
      </c>
      <c r="H2434" s="161">
        <v>7</v>
      </c>
      <c r="I2434" s="161">
        <v>6</v>
      </c>
      <c r="J2434" s="161">
        <v>10</v>
      </c>
      <c r="M2434" s="165">
        <f t="shared" si="109"/>
        <v>3</v>
      </c>
      <c r="N2434" s="164">
        <f t="shared" si="110"/>
        <v>4</v>
      </c>
      <c r="O2434" s="164">
        <f t="shared" si="111"/>
        <v>8</v>
      </c>
    </row>
    <row r="2435" spans="3:15">
      <c r="C2435" s="161">
        <v>3</v>
      </c>
      <c r="D2435" s="161">
        <v>10</v>
      </c>
      <c r="F2435" s="161">
        <v>10</v>
      </c>
      <c r="G2435" s="161">
        <v>10</v>
      </c>
      <c r="H2435" s="161">
        <v>7</v>
      </c>
      <c r="I2435" s="161">
        <v>8</v>
      </c>
      <c r="J2435" s="161">
        <v>7</v>
      </c>
      <c r="M2435" s="165">
        <f t="shared" si="109"/>
        <v>3</v>
      </c>
      <c r="N2435" s="164">
        <f t="shared" si="110"/>
        <v>4</v>
      </c>
      <c r="O2435" s="164">
        <f t="shared" si="111"/>
        <v>8</v>
      </c>
    </row>
    <row r="2436" spans="3:15">
      <c r="C2436" s="161">
        <v>3</v>
      </c>
      <c r="D2436" s="161">
        <v>10</v>
      </c>
      <c r="F2436" s="161">
        <v>10</v>
      </c>
      <c r="G2436" s="161">
        <v>10</v>
      </c>
      <c r="H2436" s="161">
        <v>7</v>
      </c>
      <c r="I2436" s="161">
        <v>8</v>
      </c>
      <c r="J2436" s="161">
        <v>10</v>
      </c>
      <c r="M2436" s="165">
        <f t="shared" si="109"/>
        <v>3</v>
      </c>
      <c r="N2436" s="164">
        <f t="shared" si="110"/>
        <v>4</v>
      </c>
      <c r="O2436" s="164">
        <f t="shared" si="111"/>
        <v>8</v>
      </c>
    </row>
    <row r="2437" spans="3:15">
      <c r="C2437" s="161">
        <v>3</v>
      </c>
      <c r="D2437" s="161">
        <v>10</v>
      </c>
      <c r="F2437" s="161">
        <v>10</v>
      </c>
      <c r="G2437" s="161">
        <v>10</v>
      </c>
      <c r="H2437" s="161">
        <v>7</v>
      </c>
      <c r="I2437" s="161">
        <v>10</v>
      </c>
      <c r="J2437" s="161">
        <v>7</v>
      </c>
      <c r="M2437" s="165">
        <f t="shared" si="109"/>
        <v>3</v>
      </c>
      <c r="N2437" s="164">
        <f t="shared" si="110"/>
        <v>4</v>
      </c>
      <c r="O2437" s="164">
        <f t="shared" si="111"/>
        <v>8</v>
      </c>
    </row>
    <row r="2438" spans="3:15">
      <c r="C2438" s="161">
        <v>3</v>
      </c>
      <c r="D2438" s="161">
        <v>10</v>
      </c>
      <c r="F2438" s="161">
        <v>10</v>
      </c>
      <c r="G2438" s="161">
        <v>10</v>
      </c>
      <c r="H2438" s="161">
        <v>7</v>
      </c>
      <c r="I2438" s="161">
        <v>10</v>
      </c>
      <c r="J2438" s="161">
        <v>10</v>
      </c>
      <c r="M2438" s="165">
        <f t="shared" si="109"/>
        <v>3</v>
      </c>
      <c r="N2438" s="164">
        <f t="shared" si="110"/>
        <v>4</v>
      </c>
      <c r="O2438" s="164">
        <f t="shared" si="111"/>
        <v>9</v>
      </c>
    </row>
    <row r="2439" spans="3:15">
      <c r="C2439" s="161">
        <v>3</v>
      </c>
      <c r="D2439" s="161">
        <v>10</v>
      </c>
      <c r="F2439" s="161">
        <v>10</v>
      </c>
      <c r="G2439" s="161">
        <v>10</v>
      </c>
      <c r="H2439" s="161">
        <v>10</v>
      </c>
      <c r="I2439" s="161">
        <v>4</v>
      </c>
      <c r="J2439" s="161">
        <v>7</v>
      </c>
      <c r="M2439" s="165">
        <f t="shared" si="109"/>
        <v>3</v>
      </c>
      <c r="N2439" s="164">
        <f t="shared" si="110"/>
        <v>4</v>
      </c>
      <c r="O2439" s="164">
        <f t="shared" si="111"/>
        <v>8</v>
      </c>
    </row>
    <row r="2440" spans="3:15">
      <c r="C2440" s="161">
        <v>3</v>
      </c>
      <c r="D2440" s="161">
        <v>10</v>
      </c>
      <c r="F2440" s="161">
        <v>10</v>
      </c>
      <c r="G2440" s="161">
        <v>10</v>
      </c>
      <c r="H2440" s="161">
        <v>10</v>
      </c>
      <c r="I2440" s="161">
        <v>4</v>
      </c>
      <c r="J2440" s="161">
        <v>10</v>
      </c>
      <c r="M2440" s="165">
        <f t="shared" si="109"/>
        <v>3</v>
      </c>
      <c r="N2440" s="164">
        <f t="shared" si="110"/>
        <v>4</v>
      </c>
      <c r="O2440" s="164">
        <f t="shared" si="111"/>
        <v>8</v>
      </c>
    </row>
    <row r="2441" spans="3:15">
      <c r="C2441" s="161">
        <v>3</v>
      </c>
      <c r="D2441" s="161">
        <v>10</v>
      </c>
      <c r="F2441" s="161">
        <v>10</v>
      </c>
      <c r="G2441" s="161">
        <v>10</v>
      </c>
      <c r="H2441" s="161">
        <v>10</v>
      </c>
      <c r="I2441" s="161">
        <v>6</v>
      </c>
      <c r="J2441" s="161">
        <v>7</v>
      </c>
      <c r="M2441" s="165">
        <f t="shared" si="109"/>
        <v>3</v>
      </c>
      <c r="N2441" s="164">
        <f t="shared" si="110"/>
        <v>4</v>
      </c>
      <c r="O2441" s="164">
        <f t="shared" si="111"/>
        <v>8</v>
      </c>
    </row>
    <row r="2442" spans="3:15">
      <c r="C2442" s="161">
        <v>3</v>
      </c>
      <c r="D2442" s="161">
        <v>10</v>
      </c>
      <c r="F2442" s="161">
        <v>10</v>
      </c>
      <c r="G2442" s="161">
        <v>10</v>
      </c>
      <c r="H2442" s="161">
        <v>10</v>
      </c>
      <c r="I2442" s="161">
        <v>6</v>
      </c>
      <c r="J2442" s="161">
        <v>10</v>
      </c>
      <c r="M2442" s="165">
        <f t="shared" si="109"/>
        <v>3</v>
      </c>
      <c r="N2442" s="164">
        <f t="shared" si="110"/>
        <v>4</v>
      </c>
      <c r="O2442" s="164">
        <f t="shared" si="111"/>
        <v>8</v>
      </c>
    </row>
    <row r="2443" spans="3:15">
      <c r="C2443" s="161">
        <v>3</v>
      </c>
      <c r="D2443" s="161">
        <v>10</v>
      </c>
      <c r="F2443" s="161">
        <v>10</v>
      </c>
      <c r="G2443" s="161">
        <v>10</v>
      </c>
      <c r="H2443" s="161">
        <v>10</v>
      </c>
      <c r="I2443" s="161">
        <v>8</v>
      </c>
      <c r="J2443" s="161">
        <v>7</v>
      </c>
      <c r="M2443" s="165">
        <f t="shared" si="109"/>
        <v>3</v>
      </c>
      <c r="N2443" s="164">
        <f t="shared" si="110"/>
        <v>4</v>
      </c>
      <c r="O2443" s="164">
        <f t="shared" si="111"/>
        <v>8</v>
      </c>
    </row>
    <row r="2444" spans="3:15">
      <c r="C2444" s="161">
        <v>3</v>
      </c>
      <c r="D2444" s="161">
        <v>10</v>
      </c>
      <c r="F2444" s="161">
        <v>10</v>
      </c>
      <c r="G2444" s="161">
        <v>10</v>
      </c>
      <c r="H2444" s="161">
        <v>10</v>
      </c>
      <c r="I2444" s="161">
        <v>8</v>
      </c>
      <c r="J2444" s="161">
        <v>10</v>
      </c>
      <c r="M2444" s="165">
        <f t="shared" si="109"/>
        <v>3</v>
      </c>
      <c r="N2444" s="164">
        <f t="shared" si="110"/>
        <v>4</v>
      </c>
      <c r="O2444" s="164">
        <f t="shared" si="111"/>
        <v>9</v>
      </c>
    </row>
    <row r="2445" spans="3:15">
      <c r="C2445" s="161">
        <v>3</v>
      </c>
      <c r="D2445" s="161">
        <v>10</v>
      </c>
      <c r="F2445" s="161">
        <v>10</v>
      </c>
      <c r="G2445" s="161">
        <v>10</v>
      </c>
      <c r="H2445" s="161">
        <v>10</v>
      </c>
      <c r="I2445" s="161">
        <v>10</v>
      </c>
      <c r="J2445" s="161">
        <v>7</v>
      </c>
      <c r="M2445" s="165">
        <f t="shared" si="109"/>
        <v>3</v>
      </c>
      <c r="N2445" s="164">
        <f t="shared" si="110"/>
        <v>4</v>
      </c>
      <c r="O2445" s="164">
        <f t="shared" si="111"/>
        <v>9</v>
      </c>
    </row>
    <row r="2446" spans="3:15">
      <c r="C2446" s="161">
        <v>3</v>
      </c>
      <c r="D2446" s="161">
        <v>10</v>
      </c>
      <c r="F2446" s="161">
        <v>10</v>
      </c>
      <c r="G2446" s="161">
        <v>10</v>
      </c>
      <c r="H2446" s="161">
        <v>10</v>
      </c>
      <c r="I2446" s="161">
        <v>10</v>
      </c>
      <c r="J2446" s="161">
        <v>10</v>
      </c>
      <c r="M2446" s="165">
        <f t="shared" si="109"/>
        <v>3</v>
      </c>
      <c r="N2446" s="164">
        <f t="shared" si="110"/>
        <v>4</v>
      </c>
      <c r="O2446" s="164">
        <f t="shared" si="111"/>
        <v>9</v>
      </c>
    </row>
    <row r="2447" spans="3:15">
      <c r="C2447" s="161">
        <v>3</v>
      </c>
      <c r="D2447" s="161">
        <v>10</v>
      </c>
      <c r="F2447" s="161">
        <v>10</v>
      </c>
      <c r="G2447" s="161">
        <v>10</v>
      </c>
      <c r="H2447" s="161">
        <v>7</v>
      </c>
      <c r="I2447" s="161">
        <v>4</v>
      </c>
      <c r="J2447" s="161">
        <v>7</v>
      </c>
      <c r="M2447" s="165">
        <f t="shared" si="109"/>
        <v>3</v>
      </c>
      <c r="N2447" s="164">
        <f t="shared" si="110"/>
        <v>4</v>
      </c>
      <c r="O2447" s="164">
        <f t="shared" si="111"/>
        <v>7</v>
      </c>
    </row>
    <row r="2448" spans="3:15">
      <c r="C2448" s="161">
        <v>3</v>
      </c>
      <c r="D2448" s="161">
        <v>10</v>
      </c>
      <c r="F2448" s="161">
        <v>10</v>
      </c>
      <c r="G2448" s="161">
        <v>10</v>
      </c>
      <c r="H2448" s="161">
        <v>7</v>
      </c>
      <c r="I2448" s="161">
        <v>4</v>
      </c>
      <c r="J2448" s="161">
        <v>10</v>
      </c>
      <c r="M2448" s="165">
        <f t="shared" si="109"/>
        <v>3</v>
      </c>
      <c r="N2448" s="164">
        <f t="shared" si="110"/>
        <v>4</v>
      </c>
      <c r="O2448" s="164">
        <f t="shared" si="111"/>
        <v>8</v>
      </c>
    </row>
    <row r="2449" spans="3:15">
      <c r="C2449" s="161">
        <v>3</v>
      </c>
      <c r="D2449" s="161">
        <v>10</v>
      </c>
      <c r="F2449" s="161">
        <v>10</v>
      </c>
      <c r="G2449" s="161">
        <v>10</v>
      </c>
      <c r="H2449" s="161">
        <v>7</v>
      </c>
      <c r="I2449" s="161">
        <v>6</v>
      </c>
      <c r="J2449" s="161">
        <v>7</v>
      </c>
      <c r="M2449" s="165">
        <f t="shared" si="109"/>
        <v>3</v>
      </c>
      <c r="N2449" s="164">
        <f t="shared" si="110"/>
        <v>4</v>
      </c>
      <c r="O2449" s="164">
        <f t="shared" si="111"/>
        <v>8</v>
      </c>
    </row>
    <row r="2450" spans="3:15">
      <c r="C2450" s="161">
        <v>3</v>
      </c>
      <c r="D2450" s="161">
        <v>10</v>
      </c>
      <c r="F2450" s="161">
        <v>10</v>
      </c>
      <c r="G2450" s="161">
        <v>10</v>
      </c>
      <c r="H2450" s="161">
        <v>7</v>
      </c>
      <c r="I2450" s="161">
        <v>6</v>
      </c>
      <c r="J2450" s="161">
        <v>10</v>
      </c>
      <c r="M2450" s="165">
        <f t="shared" si="109"/>
        <v>3</v>
      </c>
      <c r="N2450" s="164">
        <f t="shared" si="110"/>
        <v>4</v>
      </c>
      <c r="O2450" s="164">
        <f t="shared" si="111"/>
        <v>8</v>
      </c>
    </row>
    <row r="2451" spans="3:15">
      <c r="C2451" s="161">
        <v>3</v>
      </c>
      <c r="D2451" s="161">
        <v>10</v>
      </c>
      <c r="F2451" s="161">
        <v>10</v>
      </c>
      <c r="G2451" s="161">
        <v>10</v>
      </c>
      <c r="H2451" s="161">
        <v>7</v>
      </c>
      <c r="I2451" s="161">
        <v>8</v>
      </c>
      <c r="J2451" s="161">
        <v>7</v>
      </c>
      <c r="M2451" s="165">
        <f t="shared" si="109"/>
        <v>3</v>
      </c>
      <c r="N2451" s="164">
        <f t="shared" si="110"/>
        <v>4</v>
      </c>
      <c r="O2451" s="164">
        <f t="shared" si="111"/>
        <v>8</v>
      </c>
    </row>
    <row r="2452" spans="3:15">
      <c r="C2452" s="161">
        <v>3</v>
      </c>
      <c r="D2452" s="161">
        <v>10</v>
      </c>
      <c r="F2452" s="161">
        <v>10</v>
      </c>
      <c r="G2452" s="161">
        <v>10</v>
      </c>
      <c r="H2452" s="161">
        <v>7</v>
      </c>
      <c r="I2452" s="161">
        <v>8</v>
      </c>
      <c r="J2452" s="161">
        <v>10</v>
      </c>
      <c r="M2452" s="165">
        <f t="shared" si="109"/>
        <v>3</v>
      </c>
      <c r="N2452" s="164">
        <f t="shared" si="110"/>
        <v>4</v>
      </c>
      <c r="O2452" s="164">
        <f t="shared" si="111"/>
        <v>8</v>
      </c>
    </row>
    <row r="2453" spans="3:15">
      <c r="C2453" s="161">
        <v>3</v>
      </c>
      <c r="D2453" s="161">
        <v>10</v>
      </c>
      <c r="F2453" s="161">
        <v>10</v>
      </c>
      <c r="G2453" s="161">
        <v>10</v>
      </c>
      <c r="H2453" s="161">
        <v>7</v>
      </c>
      <c r="I2453" s="161">
        <v>10</v>
      </c>
      <c r="J2453" s="161">
        <v>7</v>
      </c>
      <c r="M2453" s="165">
        <f t="shared" si="109"/>
        <v>3</v>
      </c>
      <c r="N2453" s="164">
        <f t="shared" si="110"/>
        <v>4</v>
      </c>
      <c r="O2453" s="164">
        <f t="shared" si="111"/>
        <v>8</v>
      </c>
    </row>
    <row r="2454" spans="3:15">
      <c r="C2454" s="161">
        <v>3</v>
      </c>
      <c r="D2454" s="161">
        <v>10</v>
      </c>
      <c r="F2454" s="161">
        <v>10</v>
      </c>
      <c r="G2454" s="161">
        <v>10</v>
      </c>
      <c r="H2454" s="161">
        <v>7</v>
      </c>
      <c r="I2454" s="161">
        <v>10</v>
      </c>
      <c r="J2454" s="161">
        <v>10</v>
      </c>
      <c r="M2454" s="165">
        <f t="shared" si="109"/>
        <v>3</v>
      </c>
      <c r="N2454" s="164">
        <f t="shared" si="110"/>
        <v>4</v>
      </c>
      <c r="O2454" s="164">
        <f t="shared" si="111"/>
        <v>9</v>
      </c>
    </row>
    <row r="2455" spans="3:15">
      <c r="C2455" s="161">
        <v>3</v>
      </c>
      <c r="D2455" s="161">
        <v>10</v>
      </c>
      <c r="F2455" s="161">
        <v>10</v>
      </c>
      <c r="G2455" s="161">
        <v>10</v>
      </c>
      <c r="H2455" s="161">
        <v>10</v>
      </c>
      <c r="I2455" s="161">
        <v>4</v>
      </c>
      <c r="J2455" s="161">
        <v>7</v>
      </c>
      <c r="M2455" s="165">
        <f t="shared" si="109"/>
        <v>3</v>
      </c>
      <c r="N2455" s="164">
        <f t="shared" si="110"/>
        <v>4</v>
      </c>
      <c r="O2455" s="164">
        <f t="shared" si="111"/>
        <v>8</v>
      </c>
    </row>
    <row r="2456" spans="3:15">
      <c r="C2456" s="161">
        <v>3</v>
      </c>
      <c r="D2456" s="161">
        <v>10</v>
      </c>
      <c r="F2456" s="161">
        <v>10</v>
      </c>
      <c r="G2456" s="161">
        <v>10</v>
      </c>
      <c r="H2456" s="161">
        <v>10</v>
      </c>
      <c r="I2456" s="161">
        <v>4</v>
      </c>
      <c r="J2456" s="161">
        <v>10</v>
      </c>
      <c r="M2456" s="165">
        <f t="shared" si="109"/>
        <v>3</v>
      </c>
      <c r="N2456" s="164">
        <f t="shared" si="110"/>
        <v>4</v>
      </c>
      <c r="O2456" s="164">
        <f t="shared" si="111"/>
        <v>8</v>
      </c>
    </row>
    <row r="2457" spans="3:15">
      <c r="C2457" s="161">
        <v>3</v>
      </c>
      <c r="D2457" s="161">
        <v>10</v>
      </c>
      <c r="F2457" s="161">
        <v>10</v>
      </c>
      <c r="G2457" s="161">
        <v>10</v>
      </c>
      <c r="H2457" s="161">
        <v>10</v>
      </c>
      <c r="I2457" s="161">
        <v>6</v>
      </c>
      <c r="J2457" s="161">
        <v>7</v>
      </c>
      <c r="M2457" s="165">
        <f t="shared" si="109"/>
        <v>3</v>
      </c>
      <c r="N2457" s="164">
        <f t="shared" si="110"/>
        <v>4</v>
      </c>
      <c r="O2457" s="164">
        <f t="shared" si="111"/>
        <v>8</v>
      </c>
    </row>
    <row r="2458" spans="3:15">
      <c r="C2458" s="161">
        <v>3</v>
      </c>
      <c r="D2458" s="161">
        <v>10</v>
      </c>
      <c r="F2458" s="161">
        <v>10</v>
      </c>
      <c r="G2458" s="161">
        <v>10</v>
      </c>
      <c r="H2458" s="161">
        <v>10</v>
      </c>
      <c r="I2458" s="161">
        <v>6</v>
      </c>
      <c r="J2458" s="161">
        <v>10</v>
      </c>
      <c r="M2458" s="165">
        <f t="shared" si="109"/>
        <v>3</v>
      </c>
      <c r="N2458" s="164">
        <f t="shared" si="110"/>
        <v>4</v>
      </c>
      <c r="O2458" s="164">
        <f t="shared" si="111"/>
        <v>8</v>
      </c>
    </row>
    <row r="2459" spans="3:15">
      <c r="C2459" s="161">
        <v>3</v>
      </c>
      <c r="D2459" s="161">
        <v>10</v>
      </c>
      <c r="F2459" s="161">
        <v>10</v>
      </c>
      <c r="G2459" s="161">
        <v>10</v>
      </c>
      <c r="H2459" s="161">
        <v>10</v>
      </c>
      <c r="I2459" s="161">
        <v>8</v>
      </c>
      <c r="J2459" s="161">
        <v>7</v>
      </c>
      <c r="M2459" s="165">
        <f t="shared" si="109"/>
        <v>3</v>
      </c>
      <c r="N2459" s="164">
        <f t="shared" si="110"/>
        <v>4</v>
      </c>
      <c r="O2459" s="164">
        <f t="shared" si="111"/>
        <v>8</v>
      </c>
    </row>
    <row r="2460" spans="3:15">
      <c r="C2460" s="161">
        <v>3</v>
      </c>
      <c r="D2460" s="161">
        <v>10</v>
      </c>
      <c r="F2460" s="161">
        <v>10</v>
      </c>
      <c r="G2460" s="161">
        <v>10</v>
      </c>
      <c r="H2460" s="161">
        <v>10</v>
      </c>
      <c r="I2460" s="161">
        <v>8</v>
      </c>
      <c r="J2460" s="161">
        <v>10</v>
      </c>
      <c r="M2460" s="165">
        <f t="shared" si="109"/>
        <v>3</v>
      </c>
      <c r="N2460" s="164">
        <f t="shared" si="110"/>
        <v>4</v>
      </c>
      <c r="O2460" s="164">
        <f t="shared" si="111"/>
        <v>9</v>
      </c>
    </row>
    <row r="2461" spans="3:15">
      <c r="C2461" s="161">
        <v>3</v>
      </c>
      <c r="D2461" s="161">
        <v>10</v>
      </c>
      <c r="F2461" s="161">
        <v>10</v>
      </c>
      <c r="G2461" s="161">
        <v>10</v>
      </c>
      <c r="H2461" s="161">
        <v>10</v>
      </c>
      <c r="I2461" s="161">
        <v>10</v>
      </c>
      <c r="J2461" s="161">
        <v>7</v>
      </c>
      <c r="M2461" s="165">
        <f t="shared" si="109"/>
        <v>3</v>
      </c>
      <c r="N2461" s="164">
        <f t="shared" si="110"/>
        <v>4</v>
      </c>
      <c r="O2461" s="164">
        <f t="shared" si="111"/>
        <v>9</v>
      </c>
    </row>
    <row r="2462" spans="3:15">
      <c r="C2462" s="161">
        <v>3</v>
      </c>
      <c r="D2462" s="161">
        <v>10</v>
      </c>
      <c r="F2462" s="161">
        <v>10</v>
      </c>
      <c r="G2462" s="161">
        <v>10</v>
      </c>
      <c r="H2462" s="161">
        <v>10</v>
      </c>
      <c r="I2462" s="161">
        <v>10</v>
      </c>
      <c r="J2462" s="161">
        <v>10</v>
      </c>
      <c r="M2462" s="165">
        <f t="shared" si="109"/>
        <v>3</v>
      </c>
      <c r="N2462" s="164">
        <f t="shared" si="110"/>
        <v>4</v>
      </c>
      <c r="O2462" s="164">
        <f t="shared" si="111"/>
        <v>9</v>
      </c>
    </row>
    <row r="2463" spans="3:15">
      <c r="C2463" s="161">
        <v>3</v>
      </c>
      <c r="D2463" s="161">
        <v>10</v>
      </c>
      <c r="F2463" s="161">
        <v>10</v>
      </c>
      <c r="G2463" s="161">
        <v>10</v>
      </c>
      <c r="H2463" s="161">
        <v>7</v>
      </c>
      <c r="I2463" s="161">
        <v>4</v>
      </c>
      <c r="J2463" s="161">
        <v>7</v>
      </c>
      <c r="M2463" s="165">
        <f t="shared" ref="M2463:M2526" si="112">MIN(C2463:L2463)</f>
        <v>3</v>
      </c>
      <c r="N2463" s="164">
        <f t="shared" si="110"/>
        <v>4</v>
      </c>
      <c r="O2463" s="164">
        <f t="shared" si="111"/>
        <v>7</v>
      </c>
    </row>
    <row r="2464" spans="3:15">
      <c r="C2464" s="161">
        <v>3</v>
      </c>
      <c r="D2464" s="161">
        <v>10</v>
      </c>
      <c r="F2464" s="161">
        <v>10</v>
      </c>
      <c r="G2464" s="161">
        <v>10</v>
      </c>
      <c r="H2464" s="161">
        <v>7</v>
      </c>
      <c r="I2464" s="161">
        <v>4</v>
      </c>
      <c r="J2464" s="161">
        <v>10</v>
      </c>
      <c r="M2464" s="165">
        <f t="shared" si="112"/>
        <v>3</v>
      </c>
      <c r="N2464" s="164">
        <f t="shared" ref="N2464:N2527" si="113">IF(SMALL(C2464:J2464,2)&gt;M2464,M2464+1,M2464)</f>
        <v>4</v>
      </c>
      <c r="O2464" s="164">
        <f t="shared" ref="O2464:O2527" si="114">ROUND(AVERAGE(C2464:J2464),0)</f>
        <v>8</v>
      </c>
    </row>
    <row r="2465" spans="3:15">
      <c r="C2465" s="161">
        <v>3</v>
      </c>
      <c r="D2465" s="161">
        <v>10</v>
      </c>
      <c r="F2465" s="161">
        <v>10</v>
      </c>
      <c r="G2465" s="161">
        <v>10</v>
      </c>
      <c r="H2465" s="161">
        <v>7</v>
      </c>
      <c r="I2465" s="161">
        <v>6</v>
      </c>
      <c r="J2465" s="161">
        <v>7</v>
      </c>
      <c r="M2465" s="165">
        <f t="shared" si="112"/>
        <v>3</v>
      </c>
      <c r="N2465" s="164">
        <f t="shared" si="113"/>
        <v>4</v>
      </c>
      <c r="O2465" s="164">
        <f t="shared" si="114"/>
        <v>8</v>
      </c>
    </row>
    <row r="2466" spans="3:15">
      <c r="C2466" s="161">
        <v>3</v>
      </c>
      <c r="D2466" s="161">
        <v>10</v>
      </c>
      <c r="F2466" s="161">
        <v>10</v>
      </c>
      <c r="G2466" s="161">
        <v>10</v>
      </c>
      <c r="H2466" s="161">
        <v>7</v>
      </c>
      <c r="I2466" s="161">
        <v>6</v>
      </c>
      <c r="J2466" s="161">
        <v>10</v>
      </c>
      <c r="M2466" s="165">
        <f t="shared" si="112"/>
        <v>3</v>
      </c>
      <c r="N2466" s="164">
        <f t="shared" si="113"/>
        <v>4</v>
      </c>
      <c r="O2466" s="164">
        <f t="shared" si="114"/>
        <v>8</v>
      </c>
    </row>
    <row r="2467" spans="3:15">
      <c r="C2467" s="161">
        <v>3</v>
      </c>
      <c r="D2467" s="161">
        <v>10</v>
      </c>
      <c r="F2467" s="161">
        <v>10</v>
      </c>
      <c r="G2467" s="161">
        <v>10</v>
      </c>
      <c r="H2467" s="161">
        <v>7</v>
      </c>
      <c r="I2467" s="161">
        <v>8</v>
      </c>
      <c r="J2467" s="161">
        <v>7</v>
      </c>
      <c r="M2467" s="165">
        <f t="shared" si="112"/>
        <v>3</v>
      </c>
      <c r="N2467" s="164">
        <f t="shared" si="113"/>
        <v>4</v>
      </c>
      <c r="O2467" s="164">
        <f t="shared" si="114"/>
        <v>8</v>
      </c>
    </row>
    <row r="2468" spans="3:15">
      <c r="C2468" s="161">
        <v>3</v>
      </c>
      <c r="D2468" s="161">
        <v>10</v>
      </c>
      <c r="F2468" s="161">
        <v>10</v>
      </c>
      <c r="G2468" s="161">
        <v>10</v>
      </c>
      <c r="H2468" s="161">
        <v>7</v>
      </c>
      <c r="I2468" s="161">
        <v>8</v>
      </c>
      <c r="J2468" s="161">
        <v>10</v>
      </c>
      <c r="M2468" s="165">
        <f t="shared" si="112"/>
        <v>3</v>
      </c>
      <c r="N2468" s="164">
        <f t="shared" si="113"/>
        <v>4</v>
      </c>
      <c r="O2468" s="164">
        <f t="shared" si="114"/>
        <v>8</v>
      </c>
    </row>
    <row r="2469" spans="3:15">
      <c r="C2469" s="161">
        <v>3</v>
      </c>
      <c r="D2469" s="161">
        <v>10</v>
      </c>
      <c r="F2469" s="161">
        <v>10</v>
      </c>
      <c r="G2469" s="161">
        <v>10</v>
      </c>
      <c r="H2469" s="161">
        <v>7</v>
      </c>
      <c r="I2469" s="161">
        <v>10</v>
      </c>
      <c r="J2469" s="161">
        <v>7</v>
      </c>
      <c r="M2469" s="165">
        <f t="shared" si="112"/>
        <v>3</v>
      </c>
      <c r="N2469" s="164">
        <f t="shared" si="113"/>
        <v>4</v>
      </c>
      <c r="O2469" s="164">
        <f t="shared" si="114"/>
        <v>8</v>
      </c>
    </row>
    <row r="2470" spans="3:15">
      <c r="C2470" s="161">
        <v>3</v>
      </c>
      <c r="D2470" s="161">
        <v>10</v>
      </c>
      <c r="F2470" s="161">
        <v>10</v>
      </c>
      <c r="G2470" s="161">
        <v>10</v>
      </c>
      <c r="H2470" s="161">
        <v>7</v>
      </c>
      <c r="I2470" s="161">
        <v>10</v>
      </c>
      <c r="J2470" s="161">
        <v>10</v>
      </c>
      <c r="M2470" s="165">
        <f t="shared" si="112"/>
        <v>3</v>
      </c>
      <c r="N2470" s="164">
        <f t="shared" si="113"/>
        <v>4</v>
      </c>
      <c r="O2470" s="164">
        <f t="shared" si="114"/>
        <v>9</v>
      </c>
    </row>
    <row r="2471" spans="3:15">
      <c r="C2471" s="161">
        <v>3</v>
      </c>
      <c r="D2471" s="161">
        <v>10</v>
      </c>
      <c r="F2471" s="161">
        <v>10</v>
      </c>
      <c r="G2471" s="161">
        <v>10</v>
      </c>
      <c r="H2471" s="161">
        <v>10</v>
      </c>
      <c r="I2471" s="161">
        <v>4</v>
      </c>
      <c r="J2471" s="161">
        <v>7</v>
      </c>
      <c r="M2471" s="165">
        <f t="shared" si="112"/>
        <v>3</v>
      </c>
      <c r="N2471" s="164">
        <f t="shared" si="113"/>
        <v>4</v>
      </c>
      <c r="O2471" s="164">
        <f t="shared" si="114"/>
        <v>8</v>
      </c>
    </row>
    <row r="2472" spans="3:15">
      <c r="C2472" s="161">
        <v>3</v>
      </c>
      <c r="D2472" s="161">
        <v>10</v>
      </c>
      <c r="F2472" s="161">
        <v>10</v>
      </c>
      <c r="G2472" s="161">
        <v>10</v>
      </c>
      <c r="H2472" s="161">
        <v>10</v>
      </c>
      <c r="I2472" s="161">
        <v>4</v>
      </c>
      <c r="J2472" s="161">
        <v>10</v>
      </c>
      <c r="M2472" s="165">
        <f t="shared" si="112"/>
        <v>3</v>
      </c>
      <c r="N2472" s="164">
        <f t="shared" si="113"/>
        <v>4</v>
      </c>
      <c r="O2472" s="164">
        <f t="shared" si="114"/>
        <v>8</v>
      </c>
    </row>
    <row r="2473" spans="3:15">
      <c r="C2473" s="161">
        <v>3</v>
      </c>
      <c r="D2473" s="161">
        <v>10</v>
      </c>
      <c r="F2473" s="161">
        <v>10</v>
      </c>
      <c r="G2473" s="161">
        <v>10</v>
      </c>
      <c r="H2473" s="161">
        <v>10</v>
      </c>
      <c r="I2473" s="161">
        <v>6</v>
      </c>
      <c r="J2473" s="161">
        <v>7</v>
      </c>
      <c r="M2473" s="165">
        <f t="shared" si="112"/>
        <v>3</v>
      </c>
      <c r="N2473" s="164">
        <f t="shared" si="113"/>
        <v>4</v>
      </c>
      <c r="O2473" s="164">
        <f t="shared" si="114"/>
        <v>8</v>
      </c>
    </row>
    <row r="2474" spans="3:15">
      <c r="C2474" s="161">
        <v>3</v>
      </c>
      <c r="D2474" s="161">
        <v>10</v>
      </c>
      <c r="F2474" s="161">
        <v>10</v>
      </c>
      <c r="G2474" s="161">
        <v>10</v>
      </c>
      <c r="H2474" s="161">
        <v>10</v>
      </c>
      <c r="I2474" s="161">
        <v>6</v>
      </c>
      <c r="J2474" s="161">
        <v>10</v>
      </c>
      <c r="M2474" s="165">
        <f t="shared" si="112"/>
        <v>3</v>
      </c>
      <c r="N2474" s="164">
        <f t="shared" si="113"/>
        <v>4</v>
      </c>
      <c r="O2474" s="164">
        <f t="shared" si="114"/>
        <v>8</v>
      </c>
    </row>
    <row r="2475" spans="3:15">
      <c r="C2475" s="161">
        <v>3</v>
      </c>
      <c r="D2475" s="161">
        <v>10</v>
      </c>
      <c r="F2475" s="161">
        <v>10</v>
      </c>
      <c r="G2475" s="161">
        <v>10</v>
      </c>
      <c r="H2475" s="161">
        <v>10</v>
      </c>
      <c r="I2475" s="161">
        <v>8</v>
      </c>
      <c r="J2475" s="161">
        <v>7</v>
      </c>
      <c r="M2475" s="165">
        <f t="shared" si="112"/>
        <v>3</v>
      </c>
      <c r="N2475" s="164">
        <f t="shared" si="113"/>
        <v>4</v>
      </c>
      <c r="O2475" s="164">
        <f t="shared" si="114"/>
        <v>8</v>
      </c>
    </row>
    <row r="2476" spans="3:15">
      <c r="C2476" s="161">
        <v>3</v>
      </c>
      <c r="D2476" s="161">
        <v>10</v>
      </c>
      <c r="F2476" s="161">
        <v>10</v>
      </c>
      <c r="G2476" s="161">
        <v>10</v>
      </c>
      <c r="H2476" s="161">
        <v>10</v>
      </c>
      <c r="I2476" s="161">
        <v>8</v>
      </c>
      <c r="J2476" s="161">
        <v>10</v>
      </c>
      <c r="M2476" s="165">
        <f t="shared" si="112"/>
        <v>3</v>
      </c>
      <c r="N2476" s="164">
        <f t="shared" si="113"/>
        <v>4</v>
      </c>
      <c r="O2476" s="164">
        <f t="shared" si="114"/>
        <v>9</v>
      </c>
    </row>
    <row r="2477" spans="3:15">
      <c r="C2477" s="161">
        <v>3</v>
      </c>
      <c r="D2477" s="161">
        <v>10</v>
      </c>
      <c r="F2477" s="161">
        <v>10</v>
      </c>
      <c r="G2477" s="161">
        <v>10</v>
      </c>
      <c r="H2477" s="161">
        <v>10</v>
      </c>
      <c r="I2477" s="161">
        <v>10</v>
      </c>
      <c r="J2477" s="161">
        <v>7</v>
      </c>
      <c r="M2477" s="165">
        <f t="shared" si="112"/>
        <v>3</v>
      </c>
      <c r="N2477" s="164">
        <f t="shared" si="113"/>
        <v>4</v>
      </c>
      <c r="O2477" s="164">
        <f t="shared" si="114"/>
        <v>9</v>
      </c>
    </row>
    <row r="2478" spans="3:15">
      <c r="C2478" s="161">
        <v>3</v>
      </c>
      <c r="D2478" s="161">
        <v>10</v>
      </c>
      <c r="F2478" s="161">
        <v>10</v>
      </c>
      <c r="G2478" s="161">
        <v>10</v>
      </c>
      <c r="H2478" s="161">
        <v>10</v>
      </c>
      <c r="I2478" s="161">
        <v>10</v>
      </c>
      <c r="J2478" s="161">
        <v>10</v>
      </c>
      <c r="M2478" s="165">
        <f t="shared" si="112"/>
        <v>3</v>
      </c>
      <c r="N2478" s="164">
        <f t="shared" si="113"/>
        <v>4</v>
      </c>
      <c r="O2478" s="164">
        <f t="shared" si="114"/>
        <v>9</v>
      </c>
    </row>
    <row r="2479" spans="3:15">
      <c r="C2479" s="161">
        <v>3</v>
      </c>
      <c r="D2479" s="161">
        <v>10</v>
      </c>
      <c r="F2479" s="161">
        <v>10</v>
      </c>
      <c r="G2479" s="161">
        <v>10</v>
      </c>
      <c r="H2479" s="161">
        <v>7</v>
      </c>
      <c r="I2479" s="161">
        <v>4</v>
      </c>
      <c r="J2479" s="161">
        <v>7</v>
      </c>
      <c r="M2479" s="165">
        <f t="shared" si="112"/>
        <v>3</v>
      </c>
      <c r="N2479" s="164">
        <f t="shared" si="113"/>
        <v>4</v>
      </c>
      <c r="O2479" s="164">
        <f t="shared" si="114"/>
        <v>7</v>
      </c>
    </row>
    <row r="2480" spans="3:15">
      <c r="C2480" s="161">
        <v>3</v>
      </c>
      <c r="D2480" s="161">
        <v>10</v>
      </c>
      <c r="F2480" s="161">
        <v>10</v>
      </c>
      <c r="G2480" s="161">
        <v>10</v>
      </c>
      <c r="H2480" s="161">
        <v>7</v>
      </c>
      <c r="I2480" s="161">
        <v>4</v>
      </c>
      <c r="J2480" s="161">
        <v>10</v>
      </c>
      <c r="M2480" s="165">
        <f t="shared" si="112"/>
        <v>3</v>
      </c>
      <c r="N2480" s="164">
        <f t="shared" si="113"/>
        <v>4</v>
      </c>
      <c r="O2480" s="164">
        <f t="shared" si="114"/>
        <v>8</v>
      </c>
    </row>
    <row r="2481" spans="3:15">
      <c r="C2481" s="161">
        <v>3</v>
      </c>
      <c r="D2481" s="161">
        <v>10</v>
      </c>
      <c r="F2481" s="161">
        <v>10</v>
      </c>
      <c r="G2481" s="161">
        <v>10</v>
      </c>
      <c r="H2481" s="161">
        <v>7</v>
      </c>
      <c r="I2481" s="161">
        <v>6</v>
      </c>
      <c r="J2481" s="161">
        <v>7</v>
      </c>
      <c r="M2481" s="165">
        <f t="shared" si="112"/>
        <v>3</v>
      </c>
      <c r="N2481" s="164">
        <f t="shared" si="113"/>
        <v>4</v>
      </c>
      <c r="O2481" s="164">
        <f t="shared" si="114"/>
        <v>8</v>
      </c>
    </row>
    <row r="2482" spans="3:15">
      <c r="C2482" s="161">
        <v>3</v>
      </c>
      <c r="D2482" s="161">
        <v>10</v>
      </c>
      <c r="F2482" s="161">
        <v>10</v>
      </c>
      <c r="G2482" s="161">
        <v>10</v>
      </c>
      <c r="H2482" s="161">
        <v>7</v>
      </c>
      <c r="I2482" s="161">
        <v>6</v>
      </c>
      <c r="J2482" s="161">
        <v>10</v>
      </c>
      <c r="M2482" s="165">
        <f t="shared" si="112"/>
        <v>3</v>
      </c>
      <c r="N2482" s="164">
        <f t="shared" si="113"/>
        <v>4</v>
      </c>
      <c r="O2482" s="164">
        <f t="shared" si="114"/>
        <v>8</v>
      </c>
    </row>
    <row r="2483" spans="3:15">
      <c r="C2483" s="161">
        <v>3</v>
      </c>
      <c r="D2483" s="161">
        <v>10</v>
      </c>
      <c r="F2483" s="161">
        <v>10</v>
      </c>
      <c r="G2483" s="161">
        <v>10</v>
      </c>
      <c r="H2483" s="161">
        <v>7</v>
      </c>
      <c r="I2483" s="161">
        <v>8</v>
      </c>
      <c r="J2483" s="161">
        <v>7</v>
      </c>
      <c r="M2483" s="165">
        <f t="shared" si="112"/>
        <v>3</v>
      </c>
      <c r="N2483" s="164">
        <f t="shared" si="113"/>
        <v>4</v>
      </c>
      <c r="O2483" s="164">
        <f t="shared" si="114"/>
        <v>8</v>
      </c>
    </row>
    <row r="2484" spans="3:15">
      <c r="C2484" s="161">
        <v>3</v>
      </c>
      <c r="D2484" s="161">
        <v>10</v>
      </c>
      <c r="F2484" s="161">
        <v>10</v>
      </c>
      <c r="G2484" s="161">
        <v>10</v>
      </c>
      <c r="H2484" s="161">
        <v>7</v>
      </c>
      <c r="I2484" s="161">
        <v>8</v>
      </c>
      <c r="J2484" s="161">
        <v>10</v>
      </c>
      <c r="M2484" s="165">
        <f t="shared" si="112"/>
        <v>3</v>
      </c>
      <c r="N2484" s="164">
        <f t="shared" si="113"/>
        <v>4</v>
      </c>
      <c r="O2484" s="164">
        <f t="shared" si="114"/>
        <v>8</v>
      </c>
    </row>
    <row r="2485" spans="3:15">
      <c r="C2485" s="161">
        <v>3</v>
      </c>
      <c r="D2485" s="161">
        <v>10</v>
      </c>
      <c r="F2485" s="161">
        <v>10</v>
      </c>
      <c r="G2485" s="161">
        <v>10</v>
      </c>
      <c r="H2485" s="161">
        <v>7</v>
      </c>
      <c r="I2485" s="161">
        <v>10</v>
      </c>
      <c r="J2485" s="161">
        <v>7</v>
      </c>
      <c r="M2485" s="165">
        <f t="shared" si="112"/>
        <v>3</v>
      </c>
      <c r="N2485" s="164">
        <f t="shared" si="113"/>
        <v>4</v>
      </c>
      <c r="O2485" s="164">
        <f t="shared" si="114"/>
        <v>8</v>
      </c>
    </row>
    <row r="2486" spans="3:15">
      <c r="C2486" s="161">
        <v>3</v>
      </c>
      <c r="D2486" s="161">
        <v>10</v>
      </c>
      <c r="F2486" s="161">
        <v>10</v>
      </c>
      <c r="G2486" s="161">
        <v>10</v>
      </c>
      <c r="H2486" s="161">
        <v>7</v>
      </c>
      <c r="I2486" s="161">
        <v>10</v>
      </c>
      <c r="J2486" s="161">
        <v>10</v>
      </c>
      <c r="M2486" s="165">
        <f t="shared" si="112"/>
        <v>3</v>
      </c>
      <c r="N2486" s="164">
        <f t="shared" si="113"/>
        <v>4</v>
      </c>
      <c r="O2486" s="164">
        <f t="shared" si="114"/>
        <v>9</v>
      </c>
    </row>
    <row r="2487" spans="3:15">
      <c r="C2487" s="161">
        <v>3</v>
      </c>
      <c r="D2487" s="161">
        <v>10</v>
      </c>
      <c r="F2487" s="161">
        <v>10</v>
      </c>
      <c r="G2487" s="161">
        <v>10</v>
      </c>
      <c r="H2487" s="161">
        <v>10</v>
      </c>
      <c r="I2487" s="161">
        <v>4</v>
      </c>
      <c r="J2487" s="161">
        <v>7</v>
      </c>
      <c r="M2487" s="165">
        <f t="shared" si="112"/>
        <v>3</v>
      </c>
      <c r="N2487" s="164">
        <f t="shared" si="113"/>
        <v>4</v>
      </c>
      <c r="O2487" s="164">
        <f t="shared" si="114"/>
        <v>8</v>
      </c>
    </row>
    <row r="2488" spans="3:15">
      <c r="C2488" s="161">
        <v>3</v>
      </c>
      <c r="D2488" s="161">
        <v>10</v>
      </c>
      <c r="F2488" s="161">
        <v>10</v>
      </c>
      <c r="G2488" s="161">
        <v>10</v>
      </c>
      <c r="H2488" s="161">
        <v>10</v>
      </c>
      <c r="I2488" s="161">
        <v>4</v>
      </c>
      <c r="J2488" s="161">
        <v>10</v>
      </c>
      <c r="M2488" s="165">
        <f t="shared" si="112"/>
        <v>3</v>
      </c>
      <c r="N2488" s="164">
        <f t="shared" si="113"/>
        <v>4</v>
      </c>
      <c r="O2488" s="164">
        <f t="shared" si="114"/>
        <v>8</v>
      </c>
    </row>
    <row r="2489" spans="3:15">
      <c r="C2489" s="161">
        <v>3</v>
      </c>
      <c r="D2489" s="161">
        <v>10</v>
      </c>
      <c r="F2489" s="161">
        <v>10</v>
      </c>
      <c r="G2489" s="161">
        <v>10</v>
      </c>
      <c r="H2489" s="161">
        <v>10</v>
      </c>
      <c r="I2489" s="161">
        <v>6</v>
      </c>
      <c r="J2489" s="161">
        <v>7</v>
      </c>
      <c r="M2489" s="165">
        <f t="shared" si="112"/>
        <v>3</v>
      </c>
      <c r="N2489" s="164">
        <f t="shared" si="113"/>
        <v>4</v>
      </c>
      <c r="O2489" s="164">
        <f t="shared" si="114"/>
        <v>8</v>
      </c>
    </row>
    <row r="2490" spans="3:15">
      <c r="C2490" s="161">
        <v>3</v>
      </c>
      <c r="D2490" s="161">
        <v>10</v>
      </c>
      <c r="F2490" s="161">
        <v>10</v>
      </c>
      <c r="G2490" s="161">
        <v>10</v>
      </c>
      <c r="H2490" s="161">
        <v>10</v>
      </c>
      <c r="I2490" s="161">
        <v>6</v>
      </c>
      <c r="J2490" s="161">
        <v>10</v>
      </c>
      <c r="M2490" s="165">
        <f t="shared" si="112"/>
        <v>3</v>
      </c>
      <c r="N2490" s="164">
        <f t="shared" si="113"/>
        <v>4</v>
      </c>
      <c r="O2490" s="164">
        <f t="shared" si="114"/>
        <v>8</v>
      </c>
    </row>
    <row r="2491" spans="3:15">
      <c r="C2491" s="161">
        <v>3</v>
      </c>
      <c r="D2491" s="161">
        <v>10</v>
      </c>
      <c r="F2491" s="161">
        <v>10</v>
      </c>
      <c r="G2491" s="161">
        <v>10</v>
      </c>
      <c r="H2491" s="161">
        <v>10</v>
      </c>
      <c r="I2491" s="161">
        <v>8</v>
      </c>
      <c r="J2491" s="161">
        <v>7</v>
      </c>
      <c r="M2491" s="165">
        <f t="shared" si="112"/>
        <v>3</v>
      </c>
      <c r="N2491" s="164">
        <f t="shared" si="113"/>
        <v>4</v>
      </c>
      <c r="O2491" s="164">
        <f t="shared" si="114"/>
        <v>8</v>
      </c>
    </row>
    <row r="2492" spans="3:15">
      <c r="C2492" s="161">
        <v>3</v>
      </c>
      <c r="D2492" s="161">
        <v>10</v>
      </c>
      <c r="F2492" s="161">
        <v>10</v>
      </c>
      <c r="G2492" s="161">
        <v>10</v>
      </c>
      <c r="H2492" s="161">
        <v>10</v>
      </c>
      <c r="I2492" s="161">
        <v>8</v>
      </c>
      <c r="J2492" s="161">
        <v>10</v>
      </c>
      <c r="M2492" s="165">
        <f t="shared" si="112"/>
        <v>3</v>
      </c>
      <c r="N2492" s="164">
        <f t="shared" si="113"/>
        <v>4</v>
      </c>
      <c r="O2492" s="164">
        <f t="shared" si="114"/>
        <v>9</v>
      </c>
    </row>
    <row r="2493" spans="3:15">
      <c r="C2493" s="161">
        <v>3</v>
      </c>
      <c r="D2493" s="161">
        <v>10</v>
      </c>
      <c r="F2493" s="161">
        <v>10</v>
      </c>
      <c r="G2493" s="161">
        <v>10</v>
      </c>
      <c r="H2493" s="161">
        <v>10</v>
      </c>
      <c r="I2493" s="161">
        <v>10</v>
      </c>
      <c r="J2493" s="161">
        <v>7</v>
      </c>
      <c r="M2493" s="165">
        <f t="shared" si="112"/>
        <v>3</v>
      </c>
      <c r="N2493" s="164">
        <f t="shared" si="113"/>
        <v>4</v>
      </c>
      <c r="O2493" s="164">
        <f t="shared" si="114"/>
        <v>9</v>
      </c>
    </row>
    <row r="2494" spans="3:15">
      <c r="C2494" s="161">
        <v>3</v>
      </c>
      <c r="D2494" s="161">
        <v>2</v>
      </c>
      <c r="F2494" s="161">
        <v>10</v>
      </c>
      <c r="G2494" s="161">
        <v>2</v>
      </c>
      <c r="H2494" s="161">
        <v>10</v>
      </c>
      <c r="I2494" s="161">
        <v>10</v>
      </c>
      <c r="J2494" s="161">
        <v>10</v>
      </c>
      <c r="M2494" s="165">
        <f t="shared" si="112"/>
        <v>2</v>
      </c>
      <c r="N2494" s="164">
        <f t="shared" si="113"/>
        <v>2</v>
      </c>
      <c r="O2494" s="164">
        <f t="shared" si="114"/>
        <v>7</v>
      </c>
    </row>
    <row r="2495" spans="3:15">
      <c r="C2495" s="161">
        <v>5</v>
      </c>
      <c r="D2495" s="161">
        <v>2</v>
      </c>
      <c r="F2495" s="161">
        <v>5</v>
      </c>
      <c r="G2495" s="161">
        <v>2</v>
      </c>
      <c r="H2495" s="161">
        <v>5</v>
      </c>
      <c r="I2495" s="161">
        <v>4</v>
      </c>
      <c r="J2495" s="161">
        <v>7</v>
      </c>
      <c r="M2495" s="165">
        <f t="shared" si="112"/>
        <v>2</v>
      </c>
      <c r="N2495" s="164">
        <f t="shared" si="113"/>
        <v>2</v>
      </c>
      <c r="O2495" s="164">
        <f t="shared" si="114"/>
        <v>4</v>
      </c>
    </row>
    <row r="2496" spans="3:15">
      <c r="C2496" s="161">
        <v>5</v>
      </c>
      <c r="D2496" s="161">
        <v>2</v>
      </c>
      <c r="F2496" s="161">
        <v>5</v>
      </c>
      <c r="G2496" s="161">
        <v>2</v>
      </c>
      <c r="H2496" s="161">
        <v>5</v>
      </c>
      <c r="I2496" s="161">
        <v>4</v>
      </c>
      <c r="J2496" s="161">
        <v>10</v>
      </c>
      <c r="M2496" s="165">
        <f t="shared" si="112"/>
        <v>2</v>
      </c>
      <c r="N2496" s="164">
        <f t="shared" si="113"/>
        <v>2</v>
      </c>
      <c r="O2496" s="164">
        <f t="shared" si="114"/>
        <v>5</v>
      </c>
    </row>
    <row r="2497" spans="3:15">
      <c r="C2497" s="161">
        <v>5</v>
      </c>
      <c r="D2497" s="161">
        <v>2</v>
      </c>
      <c r="F2497" s="161">
        <v>5</v>
      </c>
      <c r="G2497" s="161">
        <v>2</v>
      </c>
      <c r="H2497" s="161">
        <v>5</v>
      </c>
      <c r="I2497" s="161">
        <v>6</v>
      </c>
      <c r="J2497" s="161">
        <v>7</v>
      </c>
      <c r="M2497" s="165">
        <f t="shared" si="112"/>
        <v>2</v>
      </c>
      <c r="N2497" s="164">
        <f t="shared" si="113"/>
        <v>2</v>
      </c>
      <c r="O2497" s="164">
        <f t="shared" si="114"/>
        <v>5</v>
      </c>
    </row>
    <row r="2498" spans="3:15">
      <c r="C2498" s="161">
        <v>5</v>
      </c>
      <c r="D2498" s="161">
        <v>2</v>
      </c>
      <c r="F2498" s="161">
        <v>5</v>
      </c>
      <c r="G2498" s="161">
        <v>2</v>
      </c>
      <c r="H2498" s="161">
        <v>5</v>
      </c>
      <c r="I2498" s="161">
        <v>6</v>
      </c>
      <c r="J2498" s="161">
        <v>10</v>
      </c>
      <c r="M2498" s="165">
        <f t="shared" si="112"/>
        <v>2</v>
      </c>
      <c r="N2498" s="164">
        <f t="shared" si="113"/>
        <v>2</v>
      </c>
      <c r="O2498" s="164">
        <f t="shared" si="114"/>
        <v>5</v>
      </c>
    </row>
    <row r="2499" spans="3:15">
      <c r="C2499" s="161">
        <v>5</v>
      </c>
      <c r="D2499" s="161">
        <v>2</v>
      </c>
      <c r="F2499" s="161">
        <v>5</v>
      </c>
      <c r="G2499" s="161">
        <v>2</v>
      </c>
      <c r="H2499" s="161">
        <v>5</v>
      </c>
      <c r="I2499" s="161">
        <v>8</v>
      </c>
      <c r="J2499" s="161">
        <v>7</v>
      </c>
      <c r="M2499" s="165">
        <f t="shared" si="112"/>
        <v>2</v>
      </c>
      <c r="N2499" s="164">
        <f t="shared" si="113"/>
        <v>2</v>
      </c>
      <c r="O2499" s="164">
        <f t="shared" si="114"/>
        <v>5</v>
      </c>
    </row>
    <row r="2500" spans="3:15">
      <c r="C2500" s="161">
        <v>5</v>
      </c>
      <c r="D2500" s="161">
        <v>2</v>
      </c>
      <c r="F2500" s="161">
        <v>5</v>
      </c>
      <c r="G2500" s="161">
        <v>2</v>
      </c>
      <c r="H2500" s="161">
        <v>5</v>
      </c>
      <c r="I2500" s="161">
        <v>8</v>
      </c>
      <c r="J2500" s="161">
        <v>10</v>
      </c>
      <c r="M2500" s="165">
        <f t="shared" si="112"/>
        <v>2</v>
      </c>
      <c r="N2500" s="164">
        <f t="shared" si="113"/>
        <v>2</v>
      </c>
      <c r="O2500" s="164">
        <f t="shared" si="114"/>
        <v>5</v>
      </c>
    </row>
    <row r="2501" spans="3:15">
      <c r="C2501" s="161">
        <v>5</v>
      </c>
      <c r="D2501" s="161">
        <v>2</v>
      </c>
      <c r="F2501" s="161">
        <v>5</v>
      </c>
      <c r="G2501" s="161">
        <v>2</v>
      </c>
      <c r="H2501" s="161">
        <v>5</v>
      </c>
      <c r="I2501" s="161">
        <v>10</v>
      </c>
      <c r="J2501" s="161">
        <v>7</v>
      </c>
      <c r="M2501" s="165">
        <f t="shared" si="112"/>
        <v>2</v>
      </c>
      <c r="N2501" s="164">
        <f t="shared" si="113"/>
        <v>2</v>
      </c>
      <c r="O2501" s="164">
        <f t="shared" si="114"/>
        <v>5</v>
      </c>
    </row>
    <row r="2502" spans="3:15">
      <c r="C2502" s="161">
        <v>5</v>
      </c>
      <c r="D2502" s="161">
        <v>2</v>
      </c>
      <c r="F2502" s="161">
        <v>5</v>
      </c>
      <c r="G2502" s="161">
        <v>2</v>
      </c>
      <c r="H2502" s="161">
        <v>5</v>
      </c>
      <c r="I2502" s="161">
        <v>10</v>
      </c>
      <c r="J2502" s="161">
        <v>10</v>
      </c>
      <c r="M2502" s="165">
        <f t="shared" si="112"/>
        <v>2</v>
      </c>
      <c r="N2502" s="164">
        <f t="shared" si="113"/>
        <v>2</v>
      </c>
      <c r="O2502" s="164">
        <f t="shared" si="114"/>
        <v>6</v>
      </c>
    </row>
    <row r="2503" spans="3:15">
      <c r="C2503" s="161">
        <v>5</v>
      </c>
      <c r="D2503" s="161">
        <v>2</v>
      </c>
      <c r="F2503" s="161">
        <v>7</v>
      </c>
      <c r="G2503" s="161">
        <v>2</v>
      </c>
      <c r="H2503" s="161">
        <v>10</v>
      </c>
      <c r="I2503" s="161">
        <v>4</v>
      </c>
      <c r="J2503" s="161">
        <v>7</v>
      </c>
      <c r="M2503" s="165">
        <f t="shared" si="112"/>
        <v>2</v>
      </c>
      <c r="N2503" s="164">
        <f t="shared" si="113"/>
        <v>2</v>
      </c>
      <c r="O2503" s="164">
        <f t="shared" si="114"/>
        <v>5</v>
      </c>
    </row>
    <row r="2504" spans="3:15">
      <c r="C2504" s="161">
        <v>5</v>
      </c>
      <c r="D2504" s="161">
        <v>2</v>
      </c>
      <c r="F2504" s="161">
        <v>7</v>
      </c>
      <c r="G2504" s="161">
        <v>2</v>
      </c>
      <c r="H2504" s="161">
        <v>10</v>
      </c>
      <c r="I2504" s="161">
        <v>4</v>
      </c>
      <c r="J2504" s="161">
        <v>10</v>
      </c>
      <c r="M2504" s="165">
        <f t="shared" si="112"/>
        <v>2</v>
      </c>
      <c r="N2504" s="164">
        <f t="shared" si="113"/>
        <v>2</v>
      </c>
      <c r="O2504" s="164">
        <f t="shared" si="114"/>
        <v>6</v>
      </c>
    </row>
    <row r="2505" spans="3:15">
      <c r="C2505" s="161">
        <v>5</v>
      </c>
      <c r="D2505" s="161">
        <v>2</v>
      </c>
      <c r="F2505" s="161">
        <v>7</v>
      </c>
      <c r="G2505" s="161">
        <v>2</v>
      </c>
      <c r="H2505" s="161">
        <v>10</v>
      </c>
      <c r="I2505" s="161">
        <v>6</v>
      </c>
      <c r="J2505" s="161">
        <v>7</v>
      </c>
      <c r="M2505" s="165">
        <f t="shared" si="112"/>
        <v>2</v>
      </c>
      <c r="N2505" s="164">
        <f t="shared" si="113"/>
        <v>2</v>
      </c>
      <c r="O2505" s="164">
        <f t="shared" si="114"/>
        <v>6</v>
      </c>
    </row>
    <row r="2506" spans="3:15">
      <c r="C2506" s="161">
        <v>5</v>
      </c>
      <c r="D2506" s="161">
        <v>2</v>
      </c>
      <c r="F2506" s="161">
        <v>7</v>
      </c>
      <c r="G2506" s="161">
        <v>2</v>
      </c>
      <c r="H2506" s="161">
        <v>10</v>
      </c>
      <c r="I2506" s="161">
        <v>6</v>
      </c>
      <c r="J2506" s="161">
        <v>10</v>
      </c>
      <c r="M2506" s="165">
        <f t="shared" si="112"/>
        <v>2</v>
      </c>
      <c r="N2506" s="164">
        <f t="shared" si="113"/>
        <v>2</v>
      </c>
      <c r="O2506" s="164">
        <f t="shared" si="114"/>
        <v>6</v>
      </c>
    </row>
    <row r="2507" spans="3:15">
      <c r="C2507" s="161">
        <v>5</v>
      </c>
      <c r="D2507" s="161">
        <v>2</v>
      </c>
      <c r="F2507" s="161">
        <v>7</v>
      </c>
      <c r="G2507" s="161">
        <v>2</v>
      </c>
      <c r="H2507" s="161">
        <v>10</v>
      </c>
      <c r="I2507" s="161">
        <v>8</v>
      </c>
      <c r="J2507" s="161">
        <v>7</v>
      </c>
      <c r="M2507" s="165">
        <f t="shared" si="112"/>
        <v>2</v>
      </c>
      <c r="N2507" s="164">
        <f t="shared" si="113"/>
        <v>2</v>
      </c>
      <c r="O2507" s="164">
        <f t="shared" si="114"/>
        <v>6</v>
      </c>
    </row>
    <row r="2508" spans="3:15">
      <c r="C2508" s="161">
        <v>5</v>
      </c>
      <c r="D2508" s="161">
        <v>2</v>
      </c>
      <c r="F2508" s="161">
        <v>7</v>
      </c>
      <c r="G2508" s="161">
        <v>2</v>
      </c>
      <c r="H2508" s="161">
        <v>10</v>
      </c>
      <c r="I2508" s="161">
        <v>8</v>
      </c>
      <c r="J2508" s="161">
        <v>10</v>
      </c>
      <c r="M2508" s="165">
        <f t="shared" si="112"/>
        <v>2</v>
      </c>
      <c r="N2508" s="164">
        <f t="shared" si="113"/>
        <v>2</v>
      </c>
      <c r="O2508" s="164">
        <f t="shared" si="114"/>
        <v>6</v>
      </c>
    </row>
    <row r="2509" spans="3:15">
      <c r="C2509" s="161">
        <v>5</v>
      </c>
      <c r="D2509" s="161">
        <v>2</v>
      </c>
      <c r="F2509" s="161">
        <v>7</v>
      </c>
      <c r="G2509" s="161">
        <v>2</v>
      </c>
      <c r="H2509" s="161">
        <v>10</v>
      </c>
      <c r="I2509" s="161">
        <v>10</v>
      </c>
      <c r="J2509" s="161">
        <v>7</v>
      </c>
      <c r="M2509" s="165">
        <f t="shared" si="112"/>
        <v>2</v>
      </c>
      <c r="N2509" s="164">
        <f t="shared" si="113"/>
        <v>2</v>
      </c>
      <c r="O2509" s="164">
        <f t="shared" si="114"/>
        <v>6</v>
      </c>
    </row>
    <row r="2510" spans="3:15">
      <c r="C2510" s="161">
        <v>5</v>
      </c>
      <c r="D2510" s="161">
        <v>4</v>
      </c>
      <c r="F2510" s="161">
        <v>7</v>
      </c>
      <c r="G2510" s="161">
        <v>4</v>
      </c>
      <c r="H2510" s="161">
        <v>10</v>
      </c>
      <c r="I2510" s="161">
        <v>10</v>
      </c>
      <c r="J2510" s="161">
        <v>10</v>
      </c>
      <c r="M2510" s="165">
        <f t="shared" si="112"/>
        <v>4</v>
      </c>
      <c r="N2510" s="164">
        <f t="shared" si="113"/>
        <v>4</v>
      </c>
      <c r="O2510" s="164">
        <f t="shared" si="114"/>
        <v>7</v>
      </c>
    </row>
    <row r="2511" spans="3:15">
      <c r="C2511" s="161">
        <v>5</v>
      </c>
      <c r="D2511" s="161">
        <v>4</v>
      </c>
      <c r="F2511" s="161">
        <v>5</v>
      </c>
      <c r="G2511" s="161">
        <v>4</v>
      </c>
      <c r="H2511" s="161">
        <v>5</v>
      </c>
      <c r="I2511" s="161">
        <v>4</v>
      </c>
      <c r="J2511" s="161">
        <v>7</v>
      </c>
      <c r="M2511" s="165">
        <f t="shared" si="112"/>
        <v>4</v>
      </c>
      <c r="N2511" s="164">
        <f t="shared" si="113"/>
        <v>4</v>
      </c>
      <c r="O2511" s="164">
        <f t="shared" si="114"/>
        <v>5</v>
      </c>
    </row>
    <row r="2512" spans="3:15">
      <c r="C2512" s="161">
        <v>5</v>
      </c>
      <c r="D2512" s="161">
        <v>4</v>
      </c>
      <c r="F2512" s="161">
        <v>5</v>
      </c>
      <c r="G2512" s="161">
        <v>4</v>
      </c>
      <c r="H2512" s="161">
        <v>5</v>
      </c>
      <c r="I2512" s="161">
        <v>4</v>
      </c>
      <c r="J2512" s="161">
        <v>10</v>
      </c>
      <c r="M2512" s="165">
        <f t="shared" si="112"/>
        <v>4</v>
      </c>
      <c r="N2512" s="164">
        <f t="shared" si="113"/>
        <v>4</v>
      </c>
      <c r="O2512" s="164">
        <f t="shared" si="114"/>
        <v>5</v>
      </c>
    </row>
    <row r="2513" spans="3:15">
      <c r="C2513" s="161">
        <v>5</v>
      </c>
      <c r="D2513" s="161">
        <v>4</v>
      </c>
      <c r="F2513" s="161">
        <v>5</v>
      </c>
      <c r="G2513" s="161">
        <v>4</v>
      </c>
      <c r="H2513" s="161">
        <v>5</v>
      </c>
      <c r="I2513" s="161">
        <v>6</v>
      </c>
      <c r="J2513" s="161">
        <v>7</v>
      </c>
      <c r="M2513" s="165">
        <f t="shared" si="112"/>
        <v>4</v>
      </c>
      <c r="N2513" s="164">
        <f t="shared" si="113"/>
        <v>4</v>
      </c>
      <c r="O2513" s="164">
        <f t="shared" si="114"/>
        <v>5</v>
      </c>
    </row>
    <row r="2514" spans="3:15">
      <c r="C2514" s="161">
        <v>5</v>
      </c>
      <c r="D2514" s="161">
        <v>4</v>
      </c>
      <c r="F2514" s="161">
        <v>5</v>
      </c>
      <c r="G2514" s="161">
        <v>4</v>
      </c>
      <c r="H2514" s="161">
        <v>5</v>
      </c>
      <c r="I2514" s="161">
        <v>6</v>
      </c>
      <c r="J2514" s="161">
        <v>10</v>
      </c>
      <c r="M2514" s="165">
        <f t="shared" si="112"/>
        <v>4</v>
      </c>
      <c r="N2514" s="164">
        <f t="shared" si="113"/>
        <v>4</v>
      </c>
      <c r="O2514" s="164">
        <f t="shared" si="114"/>
        <v>6</v>
      </c>
    </row>
    <row r="2515" spans="3:15">
      <c r="C2515" s="161">
        <v>5</v>
      </c>
      <c r="D2515" s="161">
        <v>4</v>
      </c>
      <c r="F2515" s="161">
        <v>5</v>
      </c>
      <c r="G2515" s="161">
        <v>4</v>
      </c>
      <c r="H2515" s="161">
        <v>5</v>
      </c>
      <c r="I2515" s="161">
        <v>8</v>
      </c>
      <c r="J2515" s="161">
        <v>7</v>
      </c>
      <c r="M2515" s="165">
        <f t="shared" si="112"/>
        <v>4</v>
      </c>
      <c r="N2515" s="164">
        <f t="shared" si="113"/>
        <v>4</v>
      </c>
      <c r="O2515" s="164">
        <f t="shared" si="114"/>
        <v>5</v>
      </c>
    </row>
    <row r="2516" spans="3:15">
      <c r="C2516" s="161">
        <v>5</v>
      </c>
      <c r="D2516" s="161">
        <v>4</v>
      </c>
      <c r="F2516" s="161">
        <v>5</v>
      </c>
      <c r="G2516" s="161">
        <v>4</v>
      </c>
      <c r="H2516" s="161">
        <v>5</v>
      </c>
      <c r="I2516" s="161">
        <v>8</v>
      </c>
      <c r="J2516" s="161">
        <v>10</v>
      </c>
      <c r="M2516" s="165">
        <f t="shared" si="112"/>
        <v>4</v>
      </c>
      <c r="N2516" s="164">
        <f t="shared" si="113"/>
        <v>4</v>
      </c>
      <c r="O2516" s="164">
        <f t="shared" si="114"/>
        <v>6</v>
      </c>
    </row>
    <row r="2517" spans="3:15">
      <c r="C2517" s="161">
        <v>5</v>
      </c>
      <c r="D2517" s="161">
        <v>4</v>
      </c>
      <c r="F2517" s="161">
        <v>5</v>
      </c>
      <c r="G2517" s="161">
        <v>4</v>
      </c>
      <c r="H2517" s="161">
        <v>5</v>
      </c>
      <c r="I2517" s="161">
        <v>10</v>
      </c>
      <c r="J2517" s="161">
        <v>7</v>
      </c>
      <c r="M2517" s="165">
        <f t="shared" si="112"/>
        <v>4</v>
      </c>
      <c r="N2517" s="164">
        <f t="shared" si="113"/>
        <v>4</v>
      </c>
      <c r="O2517" s="164">
        <f t="shared" si="114"/>
        <v>6</v>
      </c>
    </row>
    <row r="2518" spans="3:15">
      <c r="C2518" s="161">
        <v>5</v>
      </c>
      <c r="D2518" s="161">
        <v>4</v>
      </c>
      <c r="F2518" s="161">
        <v>5</v>
      </c>
      <c r="G2518" s="161">
        <v>4</v>
      </c>
      <c r="H2518" s="161">
        <v>5</v>
      </c>
      <c r="I2518" s="161">
        <v>10</v>
      </c>
      <c r="J2518" s="161">
        <v>10</v>
      </c>
      <c r="M2518" s="165">
        <f t="shared" si="112"/>
        <v>4</v>
      </c>
      <c r="N2518" s="164">
        <f t="shared" si="113"/>
        <v>4</v>
      </c>
      <c r="O2518" s="164">
        <f t="shared" si="114"/>
        <v>6</v>
      </c>
    </row>
    <row r="2519" spans="3:15">
      <c r="C2519" s="161">
        <v>5</v>
      </c>
      <c r="D2519" s="161">
        <v>4</v>
      </c>
      <c r="F2519" s="161">
        <v>7</v>
      </c>
      <c r="G2519" s="161">
        <v>4</v>
      </c>
      <c r="H2519" s="161">
        <v>10</v>
      </c>
      <c r="I2519" s="161">
        <v>4</v>
      </c>
      <c r="J2519" s="161">
        <v>7</v>
      </c>
      <c r="M2519" s="165">
        <f t="shared" si="112"/>
        <v>4</v>
      </c>
      <c r="N2519" s="164">
        <f t="shared" si="113"/>
        <v>4</v>
      </c>
      <c r="O2519" s="164">
        <f t="shared" si="114"/>
        <v>6</v>
      </c>
    </row>
    <row r="2520" spans="3:15">
      <c r="C2520" s="161">
        <v>5</v>
      </c>
      <c r="D2520" s="161">
        <v>4</v>
      </c>
      <c r="F2520" s="161">
        <v>7</v>
      </c>
      <c r="G2520" s="161">
        <v>4</v>
      </c>
      <c r="H2520" s="161">
        <v>10</v>
      </c>
      <c r="I2520" s="161">
        <v>4</v>
      </c>
      <c r="J2520" s="161">
        <v>10</v>
      </c>
      <c r="M2520" s="165">
        <f t="shared" si="112"/>
        <v>4</v>
      </c>
      <c r="N2520" s="164">
        <f t="shared" si="113"/>
        <v>4</v>
      </c>
      <c r="O2520" s="164">
        <f t="shared" si="114"/>
        <v>6</v>
      </c>
    </row>
    <row r="2521" spans="3:15">
      <c r="C2521" s="161">
        <v>5</v>
      </c>
      <c r="D2521" s="161">
        <v>4</v>
      </c>
      <c r="F2521" s="161">
        <v>7</v>
      </c>
      <c r="G2521" s="161">
        <v>4</v>
      </c>
      <c r="H2521" s="161">
        <v>10</v>
      </c>
      <c r="I2521" s="161">
        <v>6</v>
      </c>
      <c r="J2521" s="161">
        <v>7</v>
      </c>
      <c r="M2521" s="165">
        <f t="shared" si="112"/>
        <v>4</v>
      </c>
      <c r="N2521" s="164">
        <f t="shared" si="113"/>
        <v>4</v>
      </c>
      <c r="O2521" s="164">
        <f t="shared" si="114"/>
        <v>6</v>
      </c>
    </row>
    <row r="2522" spans="3:15">
      <c r="C2522" s="161">
        <v>5</v>
      </c>
      <c r="D2522" s="161">
        <v>4</v>
      </c>
      <c r="F2522" s="161">
        <v>7</v>
      </c>
      <c r="G2522" s="161">
        <v>4</v>
      </c>
      <c r="H2522" s="161">
        <v>10</v>
      </c>
      <c r="I2522" s="161">
        <v>6</v>
      </c>
      <c r="J2522" s="161">
        <v>10</v>
      </c>
      <c r="M2522" s="165">
        <f t="shared" si="112"/>
        <v>4</v>
      </c>
      <c r="N2522" s="164">
        <f t="shared" si="113"/>
        <v>4</v>
      </c>
      <c r="O2522" s="164">
        <f t="shared" si="114"/>
        <v>7</v>
      </c>
    </row>
    <row r="2523" spans="3:15">
      <c r="C2523" s="161">
        <v>5</v>
      </c>
      <c r="D2523" s="161">
        <v>4</v>
      </c>
      <c r="F2523" s="161">
        <v>7</v>
      </c>
      <c r="G2523" s="161">
        <v>4</v>
      </c>
      <c r="H2523" s="161">
        <v>10</v>
      </c>
      <c r="I2523" s="161">
        <v>8</v>
      </c>
      <c r="J2523" s="161">
        <v>7</v>
      </c>
      <c r="M2523" s="165">
        <f t="shared" si="112"/>
        <v>4</v>
      </c>
      <c r="N2523" s="164">
        <f t="shared" si="113"/>
        <v>4</v>
      </c>
      <c r="O2523" s="164">
        <f t="shared" si="114"/>
        <v>6</v>
      </c>
    </row>
    <row r="2524" spans="3:15">
      <c r="C2524" s="161">
        <v>5</v>
      </c>
      <c r="D2524" s="161">
        <v>4</v>
      </c>
      <c r="F2524" s="161">
        <v>7</v>
      </c>
      <c r="G2524" s="161">
        <v>4</v>
      </c>
      <c r="H2524" s="161">
        <v>10</v>
      </c>
      <c r="I2524" s="161">
        <v>8</v>
      </c>
      <c r="J2524" s="161">
        <v>10</v>
      </c>
      <c r="M2524" s="165">
        <f t="shared" si="112"/>
        <v>4</v>
      </c>
      <c r="N2524" s="164">
        <f t="shared" si="113"/>
        <v>4</v>
      </c>
      <c r="O2524" s="164">
        <f t="shared" si="114"/>
        <v>7</v>
      </c>
    </row>
    <row r="2525" spans="3:15">
      <c r="C2525" s="161">
        <v>5</v>
      </c>
      <c r="D2525" s="161">
        <v>4</v>
      </c>
      <c r="F2525" s="161">
        <v>7</v>
      </c>
      <c r="G2525" s="161">
        <v>4</v>
      </c>
      <c r="H2525" s="161">
        <v>10</v>
      </c>
      <c r="I2525" s="161">
        <v>10</v>
      </c>
      <c r="J2525" s="161">
        <v>7</v>
      </c>
      <c r="M2525" s="165">
        <f t="shared" si="112"/>
        <v>4</v>
      </c>
      <c r="N2525" s="164">
        <f t="shared" si="113"/>
        <v>4</v>
      </c>
      <c r="O2525" s="164">
        <f t="shared" si="114"/>
        <v>7</v>
      </c>
    </row>
    <row r="2526" spans="3:15">
      <c r="C2526" s="161">
        <v>5</v>
      </c>
      <c r="D2526" s="161">
        <v>6</v>
      </c>
      <c r="F2526" s="161">
        <v>7</v>
      </c>
      <c r="G2526" s="161">
        <v>6</v>
      </c>
      <c r="H2526" s="161">
        <v>10</v>
      </c>
      <c r="I2526" s="161">
        <v>10</v>
      </c>
      <c r="J2526" s="161">
        <v>10</v>
      </c>
      <c r="M2526" s="165">
        <f t="shared" si="112"/>
        <v>5</v>
      </c>
      <c r="N2526" s="164">
        <f t="shared" si="113"/>
        <v>6</v>
      </c>
      <c r="O2526" s="164">
        <f t="shared" si="114"/>
        <v>8</v>
      </c>
    </row>
    <row r="2527" spans="3:15">
      <c r="C2527" s="161">
        <v>5</v>
      </c>
      <c r="D2527" s="161">
        <v>6</v>
      </c>
      <c r="F2527" s="161">
        <v>5</v>
      </c>
      <c r="G2527" s="161">
        <v>6</v>
      </c>
      <c r="H2527" s="161">
        <v>5</v>
      </c>
      <c r="I2527" s="161">
        <v>4</v>
      </c>
      <c r="J2527" s="161">
        <v>7</v>
      </c>
      <c r="M2527" s="165">
        <f t="shared" ref="M2527:M2590" si="115">MIN(C2527:L2527)</f>
        <v>4</v>
      </c>
      <c r="N2527" s="164">
        <f t="shared" si="113"/>
        <v>5</v>
      </c>
      <c r="O2527" s="164">
        <f t="shared" si="114"/>
        <v>5</v>
      </c>
    </row>
    <row r="2528" spans="3:15">
      <c r="C2528" s="161">
        <v>5</v>
      </c>
      <c r="D2528" s="161">
        <v>6</v>
      </c>
      <c r="F2528" s="161">
        <v>5</v>
      </c>
      <c r="G2528" s="161">
        <v>6</v>
      </c>
      <c r="H2528" s="161">
        <v>5</v>
      </c>
      <c r="I2528" s="161">
        <v>4</v>
      </c>
      <c r="J2528" s="161">
        <v>10</v>
      </c>
      <c r="M2528" s="165">
        <f t="shared" si="115"/>
        <v>4</v>
      </c>
      <c r="N2528" s="164">
        <f t="shared" ref="N2528:N2591" si="116">IF(SMALL(C2528:J2528,2)&gt;M2528,M2528+1,M2528)</f>
        <v>5</v>
      </c>
      <c r="O2528" s="164">
        <f t="shared" ref="O2528:O2591" si="117">ROUND(AVERAGE(C2528:J2528),0)</f>
        <v>6</v>
      </c>
    </row>
    <row r="2529" spans="3:15">
      <c r="C2529" s="161">
        <v>5</v>
      </c>
      <c r="D2529" s="161">
        <v>6</v>
      </c>
      <c r="F2529" s="161">
        <v>5</v>
      </c>
      <c r="G2529" s="161">
        <v>6</v>
      </c>
      <c r="H2529" s="161">
        <v>5</v>
      </c>
      <c r="I2529" s="161">
        <v>6</v>
      </c>
      <c r="J2529" s="161">
        <v>7</v>
      </c>
      <c r="M2529" s="165">
        <f t="shared" si="115"/>
        <v>5</v>
      </c>
      <c r="N2529" s="164">
        <f t="shared" si="116"/>
        <v>5</v>
      </c>
      <c r="O2529" s="164">
        <f t="shared" si="117"/>
        <v>6</v>
      </c>
    </row>
    <row r="2530" spans="3:15">
      <c r="C2530" s="161">
        <v>5</v>
      </c>
      <c r="D2530" s="161">
        <v>6</v>
      </c>
      <c r="F2530" s="161">
        <v>5</v>
      </c>
      <c r="G2530" s="161">
        <v>6</v>
      </c>
      <c r="H2530" s="161">
        <v>5</v>
      </c>
      <c r="I2530" s="161">
        <v>6</v>
      </c>
      <c r="J2530" s="161">
        <v>10</v>
      </c>
      <c r="M2530" s="165">
        <f t="shared" si="115"/>
        <v>5</v>
      </c>
      <c r="N2530" s="164">
        <f t="shared" si="116"/>
        <v>5</v>
      </c>
      <c r="O2530" s="164">
        <f t="shared" si="117"/>
        <v>6</v>
      </c>
    </row>
    <row r="2531" spans="3:15">
      <c r="C2531" s="161">
        <v>5</v>
      </c>
      <c r="D2531" s="161">
        <v>6</v>
      </c>
      <c r="F2531" s="161">
        <v>5</v>
      </c>
      <c r="G2531" s="161">
        <v>6</v>
      </c>
      <c r="H2531" s="161">
        <v>5</v>
      </c>
      <c r="I2531" s="161">
        <v>8</v>
      </c>
      <c r="J2531" s="161">
        <v>7</v>
      </c>
      <c r="M2531" s="165">
        <f t="shared" si="115"/>
        <v>5</v>
      </c>
      <c r="N2531" s="164">
        <f t="shared" si="116"/>
        <v>5</v>
      </c>
      <c r="O2531" s="164">
        <f t="shared" si="117"/>
        <v>6</v>
      </c>
    </row>
    <row r="2532" spans="3:15">
      <c r="C2532" s="161">
        <v>5</v>
      </c>
      <c r="D2532" s="161">
        <v>6</v>
      </c>
      <c r="F2532" s="161">
        <v>5</v>
      </c>
      <c r="G2532" s="161">
        <v>6</v>
      </c>
      <c r="H2532" s="161">
        <v>5</v>
      </c>
      <c r="I2532" s="161">
        <v>8</v>
      </c>
      <c r="J2532" s="161">
        <v>10</v>
      </c>
      <c r="M2532" s="165">
        <f t="shared" si="115"/>
        <v>5</v>
      </c>
      <c r="N2532" s="164">
        <f t="shared" si="116"/>
        <v>5</v>
      </c>
      <c r="O2532" s="164">
        <f t="shared" si="117"/>
        <v>6</v>
      </c>
    </row>
    <row r="2533" spans="3:15">
      <c r="C2533" s="161">
        <v>5</v>
      </c>
      <c r="D2533" s="161">
        <v>6</v>
      </c>
      <c r="F2533" s="161">
        <v>5</v>
      </c>
      <c r="G2533" s="161">
        <v>6</v>
      </c>
      <c r="H2533" s="161">
        <v>5</v>
      </c>
      <c r="I2533" s="161">
        <v>10</v>
      </c>
      <c r="J2533" s="161">
        <v>7</v>
      </c>
      <c r="M2533" s="165">
        <f t="shared" si="115"/>
        <v>5</v>
      </c>
      <c r="N2533" s="164">
        <f t="shared" si="116"/>
        <v>5</v>
      </c>
      <c r="O2533" s="164">
        <f t="shared" si="117"/>
        <v>6</v>
      </c>
    </row>
    <row r="2534" spans="3:15">
      <c r="C2534" s="161">
        <v>5</v>
      </c>
      <c r="D2534" s="161">
        <v>6</v>
      </c>
      <c r="F2534" s="161">
        <v>5</v>
      </c>
      <c r="G2534" s="161">
        <v>6</v>
      </c>
      <c r="H2534" s="161">
        <v>5</v>
      </c>
      <c r="I2534" s="161">
        <v>10</v>
      </c>
      <c r="J2534" s="161">
        <v>10</v>
      </c>
      <c r="M2534" s="165">
        <f t="shared" si="115"/>
        <v>5</v>
      </c>
      <c r="N2534" s="164">
        <f t="shared" si="116"/>
        <v>5</v>
      </c>
      <c r="O2534" s="164">
        <f t="shared" si="117"/>
        <v>7</v>
      </c>
    </row>
    <row r="2535" spans="3:15">
      <c r="C2535" s="161">
        <v>5</v>
      </c>
      <c r="D2535" s="161">
        <v>6</v>
      </c>
      <c r="F2535" s="161">
        <v>7</v>
      </c>
      <c r="G2535" s="161">
        <v>6</v>
      </c>
      <c r="H2535" s="161">
        <v>10</v>
      </c>
      <c r="I2535" s="161">
        <v>4</v>
      </c>
      <c r="J2535" s="161">
        <v>7</v>
      </c>
      <c r="M2535" s="165">
        <f t="shared" si="115"/>
        <v>4</v>
      </c>
      <c r="N2535" s="164">
        <f t="shared" si="116"/>
        <v>5</v>
      </c>
      <c r="O2535" s="164">
        <f t="shared" si="117"/>
        <v>6</v>
      </c>
    </row>
    <row r="2536" spans="3:15">
      <c r="C2536" s="161">
        <v>5</v>
      </c>
      <c r="D2536" s="161">
        <v>6</v>
      </c>
      <c r="F2536" s="161">
        <v>7</v>
      </c>
      <c r="G2536" s="161">
        <v>6</v>
      </c>
      <c r="H2536" s="161">
        <v>10</v>
      </c>
      <c r="I2536" s="161">
        <v>4</v>
      </c>
      <c r="J2536" s="161">
        <v>10</v>
      </c>
      <c r="M2536" s="165">
        <f t="shared" si="115"/>
        <v>4</v>
      </c>
      <c r="N2536" s="164">
        <f t="shared" si="116"/>
        <v>5</v>
      </c>
      <c r="O2536" s="164">
        <f t="shared" si="117"/>
        <v>7</v>
      </c>
    </row>
    <row r="2537" spans="3:15">
      <c r="C2537" s="161">
        <v>5</v>
      </c>
      <c r="D2537" s="161">
        <v>6</v>
      </c>
      <c r="F2537" s="161">
        <v>7</v>
      </c>
      <c r="G2537" s="161">
        <v>6</v>
      </c>
      <c r="H2537" s="161">
        <v>10</v>
      </c>
      <c r="I2537" s="161">
        <v>6</v>
      </c>
      <c r="J2537" s="161">
        <v>7</v>
      </c>
      <c r="M2537" s="165">
        <f t="shared" si="115"/>
        <v>5</v>
      </c>
      <c r="N2537" s="164">
        <f t="shared" si="116"/>
        <v>6</v>
      </c>
      <c r="O2537" s="164">
        <f t="shared" si="117"/>
        <v>7</v>
      </c>
    </row>
    <row r="2538" spans="3:15">
      <c r="C2538" s="161">
        <v>5</v>
      </c>
      <c r="D2538" s="161">
        <v>6</v>
      </c>
      <c r="F2538" s="161">
        <v>7</v>
      </c>
      <c r="G2538" s="161">
        <v>6</v>
      </c>
      <c r="H2538" s="161">
        <v>10</v>
      </c>
      <c r="I2538" s="161">
        <v>6</v>
      </c>
      <c r="J2538" s="161">
        <v>10</v>
      </c>
      <c r="M2538" s="165">
        <f t="shared" si="115"/>
        <v>5</v>
      </c>
      <c r="N2538" s="164">
        <f t="shared" si="116"/>
        <v>6</v>
      </c>
      <c r="O2538" s="164">
        <f t="shared" si="117"/>
        <v>7</v>
      </c>
    </row>
    <row r="2539" spans="3:15">
      <c r="C2539" s="161">
        <v>5</v>
      </c>
      <c r="D2539" s="161">
        <v>6</v>
      </c>
      <c r="F2539" s="161">
        <v>7</v>
      </c>
      <c r="G2539" s="161">
        <v>6</v>
      </c>
      <c r="H2539" s="161">
        <v>10</v>
      </c>
      <c r="I2539" s="161">
        <v>8</v>
      </c>
      <c r="J2539" s="161">
        <v>7</v>
      </c>
      <c r="M2539" s="165">
        <f t="shared" si="115"/>
        <v>5</v>
      </c>
      <c r="N2539" s="164">
        <f t="shared" si="116"/>
        <v>6</v>
      </c>
      <c r="O2539" s="164">
        <f t="shared" si="117"/>
        <v>7</v>
      </c>
    </row>
    <row r="2540" spans="3:15">
      <c r="C2540" s="161">
        <v>5</v>
      </c>
      <c r="D2540" s="161">
        <v>6</v>
      </c>
      <c r="F2540" s="161">
        <v>7</v>
      </c>
      <c r="G2540" s="161">
        <v>6</v>
      </c>
      <c r="H2540" s="161">
        <v>10</v>
      </c>
      <c r="I2540" s="161">
        <v>8</v>
      </c>
      <c r="J2540" s="161">
        <v>10</v>
      </c>
      <c r="M2540" s="165">
        <f t="shared" si="115"/>
        <v>5</v>
      </c>
      <c r="N2540" s="164">
        <f t="shared" si="116"/>
        <v>6</v>
      </c>
      <c r="O2540" s="164">
        <f t="shared" si="117"/>
        <v>7</v>
      </c>
    </row>
    <row r="2541" spans="3:15">
      <c r="C2541" s="161">
        <v>5</v>
      </c>
      <c r="D2541" s="161">
        <v>6</v>
      </c>
      <c r="F2541" s="161">
        <v>7</v>
      </c>
      <c r="G2541" s="161">
        <v>6</v>
      </c>
      <c r="H2541" s="161">
        <v>10</v>
      </c>
      <c r="I2541" s="161">
        <v>10</v>
      </c>
      <c r="J2541" s="161">
        <v>7</v>
      </c>
      <c r="M2541" s="165">
        <f t="shared" si="115"/>
        <v>5</v>
      </c>
      <c r="N2541" s="164">
        <f t="shared" si="116"/>
        <v>6</v>
      </c>
      <c r="O2541" s="164">
        <f t="shared" si="117"/>
        <v>7</v>
      </c>
    </row>
    <row r="2542" spans="3:15">
      <c r="C2542" s="161">
        <v>5</v>
      </c>
      <c r="D2542" s="161">
        <v>2</v>
      </c>
      <c r="F2542" s="161">
        <v>7</v>
      </c>
      <c r="G2542" s="161">
        <v>2</v>
      </c>
      <c r="H2542" s="161">
        <v>10</v>
      </c>
      <c r="I2542" s="161">
        <v>10</v>
      </c>
      <c r="J2542" s="161">
        <v>10</v>
      </c>
      <c r="M2542" s="165">
        <f t="shared" si="115"/>
        <v>2</v>
      </c>
      <c r="N2542" s="164">
        <f t="shared" si="116"/>
        <v>2</v>
      </c>
      <c r="O2542" s="164">
        <f t="shared" si="117"/>
        <v>7</v>
      </c>
    </row>
    <row r="2543" spans="3:15">
      <c r="C2543" s="161">
        <v>5</v>
      </c>
      <c r="D2543" s="161">
        <v>2</v>
      </c>
      <c r="F2543" s="161">
        <v>5</v>
      </c>
      <c r="G2543" s="161">
        <v>2</v>
      </c>
      <c r="H2543" s="161">
        <v>5</v>
      </c>
      <c r="I2543" s="161">
        <v>4</v>
      </c>
      <c r="J2543" s="161">
        <v>7</v>
      </c>
      <c r="M2543" s="165">
        <f t="shared" si="115"/>
        <v>2</v>
      </c>
      <c r="N2543" s="164">
        <f t="shared" si="116"/>
        <v>2</v>
      </c>
      <c r="O2543" s="164">
        <f t="shared" si="117"/>
        <v>4</v>
      </c>
    </row>
    <row r="2544" spans="3:15">
      <c r="C2544" s="161">
        <v>5</v>
      </c>
      <c r="D2544" s="161">
        <v>2</v>
      </c>
      <c r="F2544" s="161">
        <v>5</v>
      </c>
      <c r="G2544" s="161">
        <v>2</v>
      </c>
      <c r="H2544" s="161">
        <v>5</v>
      </c>
      <c r="I2544" s="161">
        <v>4</v>
      </c>
      <c r="J2544" s="161">
        <v>10</v>
      </c>
      <c r="M2544" s="165">
        <f t="shared" si="115"/>
        <v>2</v>
      </c>
      <c r="N2544" s="164">
        <f t="shared" si="116"/>
        <v>2</v>
      </c>
      <c r="O2544" s="164">
        <f t="shared" si="117"/>
        <v>5</v>
      </c>
    </row>
    <row r="2545" spans="3:15">
      <c r="C2545" s="161">
        <v>5</v>
      </c>
      <c r="D2545" s="161">
        <v>2</v>
      </c>
      <c r="F2545" s="161">
        <v>5</v>
      </c>
      <c r="G2545" s="161">
        <v>2</v>
      </c>
      <c r="H2545" s="161">
        <v>5</v>
      </c>
      <c r="I2545" s="161">
        <v>6</v>
      </c>
      <c r="J2545" s="161">
        <v>7</v>
      </c>
      <c r="M2545" s="165">
        <f t="shared" si="115"/>
        <v>2</v>
      </c>
      <c r="N2545" s="164">
        <f t="shared" si="116"/>
        <v>2</v>
      </c>
      <c r="O2545" s="164">
        <f t="shared" si="117"/>
        <v>5</v>
      </c>
    </row>
    <row r="2546" spans="3:15">
      <c r="C2546" s="161">
        <v>5</v>
      </c>
      <c r="D2546" s="161">
        <v>2</v>
      </c>
      <c r="F2546" s="161">
        <v>5</v>
      </c>
      <c r="G2546" s="161">
        <v>2</v>
      </c>
      <c r="H2546" s="161">
        <v>5</v>
      </c>
      <c r="I2546" s="161">
        <v>6</v>
      </c>
      <c r="J2546" s="161">
        <v>10</v>
      </c>
      <c r="M2546" s="165">
        <f t="shared" si="115"/>
        <v>2</v>
      </c>
      <c r="N2546" s="164">
        <f t="shared" si="116"/>
        <v>2</v>
      </c>
      <c r="O2546" s="164">
        <f t="shared" si="117"/>
        <v>5</v>
      </c>
    </row>
    <row r="2547" spans="3:15">
      <c r="C2547" s="161">
        <v>5</v>
      </c>
      <c r="D2547" s="161">
        <v>2</v>
      </c>
      <c r="F2547" s="161">
        <v>5</v>
      </c>
      <c r="G2547" s="161">
        <v>2</v>
      </c>
      <c r="H2547" s="161">
        <v>5</v>
      </c>
      <c r="I2547" s="161">
        <v>8</v>
      </c>
      <c r="J2547" s="161">
        <v>7</v>
      </c>
      <c r="M2547" s="165">
        <f t="shared" si="115"/>
        <v>2</v>
      </c>
      <c r="N2547" s="164">
        <f t="shared" si="116"/>
        <v>2</v>
      </c>
      <c r="O2547" s="164">
        <f t="shared" si="117"/>
        <v>5</v>
      </c>
    </row>
    <row r="2548" spans="3:15">
      <c r="C2548" s="161">
        <v>5</v>
      </c>
      <c r="D2548" s="161">
        <v>2</v>
      </c>
      <c r="F2548" s="161">
        <v>5</v>
      </c>
      <c r="G2548" s="161">
        <v>2</v>
      </c>
      <c r="H2548" s="161">
        <v>5</v>
      </c>
      <c r="I2548" s="161">
        <v>8</v>
      </c>
      <c r="J2548" s="161">
        <v>10</v>
      </c>
      <c r="M2548" s="165">
        <f t="shared" si="115"/>
        <v>2</v>
      </c>
      <c r="N2548" s="164">
        <f t="shared" si="116"/>
        <v>2</v>
      </c>
      <c r="O2548" s="164">
        <f t="shared" si="117"/>
        <v>5</v>
      </c>
    </row>
    <row r="2549" spans="3:15">
      <c r="C2549" s="161">
        <v>5</v>
      </c>
      <c r="D2549" s="161">
        <v>2</v>
      </c>
      <c r="F2549" s="161">
        <v>5</v>
      </c>
      <c r="G2549" s="161">
        <v>2</v>
      </c>
      <c r="H2549" s="161">
        <v>5</v>
      </c>
      <c r="I2549" s="161">
        <v>10</v>
      </c>
      <c r="J2549" s="161">
        <v>7</v>
      </c>
      <c r="M2549" s="165">
        <f t="shared" si="115"/>
        <v>2</v>
      </c>
      <c r="N2549" s="164">
        <f t="shared" si="116"/>
        <v>2</v>
      </c>
      <c r="O2549" s="164">
        <f t="shared" si="117"/>
        <v>5</v>
      </c>
    </row>
    <row r="2550" spans="3:15">
      <c r="C2550" s="161">
        <v>5</v>
      </c>
      <c r="D2550" s="161">
        <v>2</v>
      </c>
      <c r="F2550" s="161">
        <v>5</v>
      </c>
      <c r="G2550" s="161">
        <v>2</v>
      </c>
      <c r="H2550" s="161">
        <v>5</v>
      </c>
      <c r="I2550" s="161">
        <v>10</v>
      </c>
      <c r="J2550" s="161">
        <v>10</v>
      </c>
      <c r="M2550" s="165">
        <f t="shared" si="115"/>
        <v>2</v>
      </c>
      <c r="N2550" s="164">
        <f t="shared" si="116"/>
        <v>2</v>
      </c>
      <c r="O2550" s="164">
        <f t="shared" si="117"/>
        <v>6</v>
      </c>
    </row>
    <row r="2551" spans="3:15">
      <c r="C2551" s="161">
        <v>5</v>
      </c>
      <c r="D2551" s="161">
        <v>2</v>
      </c>
      <c r="F2551" s="161">
        <v>7</v>
      </c>
      <c r="G2551" s="161">
        <v>2</v>
      </c>
      <c r="H2551" s="161">
        <v>10</v>
      </c>
      <c r="I2551" s="161">
        <v>4</v>
      </c>
      <c r="J2551" s="161">
        <v>7</v>
      </c>
      <c r="M2551" s="165">
        <f t="shared" si="115"/>
        <v>2</v>
      </c>
      <c r="N2551" s="164">
        <f t="shared" si="116"/>
        <v>2</v>
      </c>
      <c r="O2551" s="164">
        <f t="shared" si="117"/>
        <v>5</v>
      </c>
    </row>
    <row r="2552" spans="3:15">
      <c r="C2552" s="161">
        <v>5</v>
      </c>
      <c r="D2552" s="161">
        <v>2</v>
      </c>
      <c r="F2552" s="161">
        <v>7</v>
      </c>
      <c r="G2552" s="161">
        <v>2</v>
      </c>
      <c r="H2552" s="161">
        <v>10</v>
      </c>
      <c r="I2552" s="161">
        <v>4</v>
      </c>
      <c r="J2552" s="161">
        <v>10</v>
      </c>
      <c r="M2552" s="165">
        <f t="shared" si="115"/>
        <v>2</v>
      </c>
      <c r="N2552" s="164">
        <f t="shared" si="116"/>
        <v>2</v>
      </c>
      <c r="O2552" s="164">
        <f t="shared" si="117"/>
        <v>6</v>
      </c>
    </row>
    <row r="2553" spans="3:15">
      <c r="C2553" s="161">
        <v>5</v>
      </c>
      <c r="D2553" s="161">
        <v>2</v>
      </c>
      <c r="F2553" s="161">
        <v>7</v>
      </c>
      <c r="G2553" s="161">
        <v>2</v>
      </c>
      <c r="H2553" s="161">
        <v>10</v>
      </c>
      <c r="I2553" s="161">
        <v>6</v>
      </c>
      <c r="J2553" s="161">
        <v>7</v>
      </c>
      <c r="M2553" s="165">
        <f t="shared" si="115"/>
        <v>2</v>
      </c>
      <c r="N2553" s="164">
        <f t="shared" si="116"/>
        <v>2</v>
      </c>
      <c r="O2553" s="164">
        <f t="shared" si="117"/>
        <v>6</v>
      </c>
    </row>
    <row r="2554" spans="3:15">
      <c r="C2554" s="161">
        <v>5</v>
      </c>
      <c r="D2554" s="161">
        <v>2</v>
      </c>
      <c r="F2554" s="161">
        <v>7</v>
      </c>
      <c r="G2554" s="161">
        <v>2</v>
      </c>
      <c r="H2554" s="161">
        <v>10</v>
      </c>
      <c r="I2554" s="161">
        <v>6</v>
      </c>
      <c r="J2554" s="161">
        <v>10</v>
      </c>
      <c r="M2554" s="165">
        <f t="shared" si="115"/>
        <v>2</v>
      </c>
      <c r="N2554" s="164">
        <f t="shared" si="116"/>
        <v>2</v>
      </c>
      <c r="O2554" s="164">
        <f t="shared" si="117"/>
        <v>6</v>
      </c>
    </row>
    <row r="2555" spans="3:15">
      <c r="C2555" s="161">
        <v>5</v>
      </c>
      <c r="D2555" s="161">
        <v>2</v>
      </c>
      <c r="F2555" s="161">
        <v>7</v>
      </c>
      <c r="G2555" s="161">
        <v>2</v>
      </c>
      <c r="H2555" s="161">
        <v>10</v>
      </c>
      <c r="I2555" s="161">
        <v>8</v>
      </c>
      <c r="J2555" s="161">
        <v>7</v>
      </c>
      <c r="M2555" s="165">
        <f t="shared" si="115"/>
        <v>2</v>
      </c>
      <c r="N2555" s="164">
        <f t="shared" si="116"/>
        <v>2</v>
      </c>
      <c r="O2555" s="164">
        <f t="shared" si="117"/>
        <v>6</v>
      </c>
    </row>
    <row r="2556" spans="3:15">
      <c r="C2556" s="161">
        <v>5</v>
      </c>
      <c r="D2556" s="161">
        <v>2</v>
      </c>
      <c r="F2556" s="161">
        <v>7</v>
      </c>
      <c r="G2556" s="161">
        <v>2</v>
      </c>
      <c r="H2556" s="161">
        <v>10</v>
      </c>
      <c r="I2556" s="161">
        <v>8</v>
      </c>
      <c r="J2556" s="161">
        <v>10</v>
      </c>
      <c r="M2556" s="165">
        <f t="shared" si="115"/>
        <v>2</v>
      </c>
      <c r="N2556" s="164">
        <f t="shared" si="116"/>
        <v>2</v>
      </c>
      <c r="O2556" s="164">
        <f t="shared" si="117"/>
        <v>6</v>
      </c>
    </row>
    <row r="2557" spans="3:15">
      <c r="C2557" s="161">
        <v>5</v>
      </c>
      <c r="D2557" s="161">
        <v>2</v>
      </c>
      <c r="F2557" s="161">
        <v>7</v>
      </c>
      <c r="G2557" s="161">
        <v>2</v>
      </c>
      <c r="H2557" s="161">
        <v>10</v>
      </c>
      <c r="I2557" s="161">
        <v>10</v>
      </c>
      <c r="J2557" s="161">
        <v>7</v>
      </c>
      <c r="M2557" s="165">
        <f t="shared" si="115"/>
        <v>2</v>
      </c>
      <c r="N2557" s="164">
        <f t="shared" si="116"/>
        <v>2</v>
      </c>
      <c r="O2557" s="164">
        <f t="shared" si="117"/>
        <v>6</v>
      </c>
    </row>
    <row r="2558" spans="3:15">
      <c r="C2558" s="161">
        <v>5</v>
      </c>
      <c r="D2558" s="161">
        <v>2</v>
      </c>
      <c r="F2558" s="161">
        <v>7</v>
      </c>
      <c r="G2558" s="161">
        <v>2</v>
      </c>
      <c r="H2558" s="161">
        <v>10</v>
      </c>
      <c r="I2558" s="161">
        <v>10</v>
      </c>
      <c r="J2558" s="161">
        <v>10</v>
      </c>
      <c r="M2558" s="165">
        <f t="shared" si="115"/>
        <v>2</v>
      </c>
      <c r="N2558" s="164">
        <f t="shared" si="116"/>
        <v>2</v>
      </c>
      <c r="O2558" s="164">
        <f t="shared" si="117"/>
        <v>7</v>
      </c>
    </row>
    <row r="2559" spans="3:15">
      <c r="C2559" s="161">
        <v>5</v>
      </c>
      <c r="D2559" s="161">
        <v>2</v>
      </c>
      <c r="F2559" s="161">
        <v>5</v>
      </c>
      <c r="G2559" s="161">
        <v>2</v>
      </c>
      <c r="H2559" s="161">
        <v>5</v>
      </c>
      <c r="I2559" s="161">
        <v>4</v>
      </c>
      <c r="J2559" s="161">
        <v>7</v>
      </c>
      <c r="M2559" s="165">
        <f t="shared" si="115"/>
        <v>2</v>
      </c>
      <c r="N2559" s="164">
        <f t="shared" si="116"/>
        <v>2</v>
      </c>
      <c r="O2559" s="164">
        <f t="shared" si="117"/>
        <v>4</v>
      </c>
    </row>
    <row r="2560" spans="3:15">
      <c r="C2560" s="161">
        <v>5</v>
      </c>
      <c r="D2560" s="161">
        <v>2</v>
      </c>
      <c r="F2560" s="161">
        <v>5</v>
      </c>
      <c r="G2560" s="161">
        <v>2</v>
      </c>
      <c r="H2560" s="161">
        <v>5</v>
      </c>
      <c r="I2560" s="161">
        <v>4</v>
      </c>
      <c r="J2560" s="161">
        <v>10</v>
      </c>
      <c r="M2560" s="165">
        <f t="shared" si="115"/>
        <v>2</v>
      </c>
      <c r="N2560" s="164">
        <f t="shared" si="116"/>
        <v>2</v>
      </c>
      <c r="O2560" s="164">
        <f t="shared" si="117"/>
        <v>5</v>
      </c>
    </row>
    <row r="2561" spans="3:15">
      <c r="C2561" s="161">
        <v>5</v>
      </c>
      <c r="D2561" s="161">
        <v>2</v>
      </c>
      <c r="F2561" s="161">
        <v>5</v>
      </c>
      <c r="G2561" s="161">
        <v>2</v>
      </c>
      <c r="H2561" s="161">
        <v>5</v>
      </c>
      <c r="I2561" s="161">
        <v>6</v>
      </c>
      <c r="J2561" s="161">
        <v>7</v>
      </c>
      <c r="M2561" s="165">
        <f t="shared" si="115"/>
        <v>2</v>
      </c>
      <c r="N2561" s="164">
        <f t="shared" si="116"/>
        <v>2</v>
      </c>
      <c r="O2561" s="164">
        <f t="shared" si="117"/>
        <v>5</v>
      </c>
    </row>
    <row r="2562" spans="3:15">
      <c r="C2562" s="161">
        <v>5</v>
      </c>
      <c r="D2562" s="161">
        <v>2</v>
      </c>
      <c r="F2562" s="161">
        <v>5</v>
      </c>
      <c r="G2562" s="161">
        <v>2</v>
      </c>
      <c r="H2562" s="161">
        <v>5</v>
      </c>
      <c r="I2562" s="161">
        <v>6</v>
      </c>
      <c r="J2562" s="161">
        <v>10</v>
      </c>
      <c r="M2562" s="165">
        <f t="shared" si="115"/>
        <v>2</v>
      </c>
      <c r="N2562" s="164">
        <f t="shared" si="116"/>
        <v>2</v>
      </c>
      <c r="O2562" s="164">
        <f t="shared" si="117"/>
        <v>5</v>
      </c>
    </row>
    <row r="2563" spans="3:15">
      <c r="C2563" s="161">
        <v>5</v>
      </c>
      <c r="D2563" s="161">
        <v>2</v>
      </c>
      <c r="F2563" s="161">
        <v>5</v>
      </c>
      <c r="G2563" s="161">
        <v>2</v>
      </c>
      <c r="H2563" s="161">
        <v>5</v>
      </c>
      <c r="I2563" s="161">
        <v>8</v>
      </c>
      <c r="J2563" s="161">
        <v>7</v>
      </c>
      <c r="M2563" s="165">
        <f t="shared" si="115"/>
        <v>2</v>
      </c>
      <c r="N2563" s="164">
        <f t="shared" si="116"/>
        <v>2</v>
      </c>
      <c r="O2563" s="164">
        <f t="shared" si="117"/>
        <v>5</v>
      </c>
    </row>
    <row r="2564" spans="3:15">
      <c r="C2564" s="161">
        <v>5</v>
      </c>
      <c r="D2564" s="161">
        <v>2</v>
      </c>
      <c r="F2564" s="161">
        <v>5</v>
      </c>
      <c r="G2564" s="161">
        <v>2</v>
      </c>
      <c r="H2564" s="161">
        <v>5</v>
      </c>
      <c r="I2564" s="161">
        <v>8</v>
      </c>
      <c r="J2564" s="161">
        <v>10</v>
      </c>
      <c r="M2564" s="165">
        <f t="shared" si="115"/>
        <v>2</v>
      </c>
      <c r="N2564" s="164">
        <f t="shared" si="116"/>
        <v>2</v>
      </c>
      <c r="O2564" s="164">
        <f t="shared" si="117"/>
        <v>5</v>
      </c>
    </row>
    <row r="2565" spans="3:15">
      <c r="C2565" s="161">
        <v>5</v>
      </c>
      <c r="D2565" s="161">
        <v>2</v>
      </c>
      <c r="F2565" s="161">
        <v>5</v>
      </c>
      <c r="G2565" s="161">
        <v>2</v>
      </c>
      <c r="H2565" s="161">
        <v>5</v>
      </c>
      <c r="I2565" s="161">
        <v>10</v>
      </c>
      <c r="J2565" s="161">
        <v>7</v>
      </c>
      <c r="M2565" s="165">
        <f t="shared" si="115"/>
        <v>2</v>
      </c>
      <c r="N2565" s="164">
        <f t="shared" si="116"/>
        <v>2</v>
      </c>
      <c r="O2565" s="164">
        <f t="shared" si="117"/>
        <v>5</v>
      </c>
    </row>
    <row r="2566" spans="3:15">
      <c r="C2566" s="161">
        <v>5</v>
      </c>
      <c r="D2566" s="161">
        <v>2</v>
      </c>
      <c r="F2566" s="161">
        <v>5</v>
      </c>
      <c r="G2566" s="161">
        <v>2</v>
      </c>
      <c r="H2566" s="161">
        <v>5</v>
      </c>
      <c r="I2566" s="161">
        <v>10</v>
      </c>
      <c r="J2566" s="161">
        <v>10</v>
      </c>
      <c r="M2566" s="165">
        <f t="shared" si="115"/>
        <v>2</v>
      </c>
      <c r="N2566" s="164">
        <f t="shared" si="116"/>
        <v>2</v>
      </c>
      <c r="O2566" s="164">
        <f t="shared" si="117"/>
        <v>6</v>
      </c>
    </row>
    <row r="2567" spans="3:15">
      <c r="C2567" s="161">
        <v>5</v>
      </c>
      <c r="D2567" s="161">
        <v>2</v>
      </c>
      <c r="F2567" s="161">
        <v>7</v>
      </c>
      <c r="G2567" s="161">
        <v>2</v>
      </c>
      <c r="H2567" s="161">
        <v>10</v>
      </c>
      <c r="I2567" s="161">
        <v>4</v>
      </c>
      <c r="J2567" s="161">
        <v>7</v>
      </c>
      <c r="M2567" s="165">
        <f t="shared" si="115"/>
        <v>2</v>
      </c>
      <c r="N2567" s="164">
        <f t="shared" si="116"/>
        <v>2</v>
      </c>
      <c r="O2567" s="164">
        <f t="shared" si="117"/>
        <v>5</v>
      </c>
    </row>
    <row r="2568" spans="3:15">
      <c r="C2568" s="161">
        <v>5</v>
      </c>
      <c r="D2568" s="161">
        <v>2</v>
      </c>
      <c r="F2568" s="161">
        <v>7</v>
      </c>
      <c r="G2568" s="161">
        <v>2</v>
      </c>
      <c r="H2568" s="161">
        <v>10</v>
      </c>
      <c r="I2568" s="161">
        <v>4</v>
      </c>
      <c r="J2568" s="161">
        <v>10</v>
      </c>
      <c r="M2568" s="165">
        <f t="shared" si="115"/>
        <v>2</v>
      </c>
      <c r="N2568" s="164">
        <f t="shared" si="116"/>
        <v>2</v>
      </c>
      <c r="O2568" s="164">
        <f t="shared" si="117"/>
        <v>6</v>
      </c>
    </row>
    <row r="2569" spans="3:15">
      <c r="C2569" s="161">
        <v>5</v>
      </c>
      <c r="D2569" s="161">
        <v>2</v>
      </c>
      <c r="F2569" s="161">
        <v>7</v>
      </c>
      <c r="G2569" s="161">
        <v>2</v>
      </c>
      <c r="H2569" s="161">
        <v>10</v>
      </c>
      <c r="I2569" s="161">
        <v>6</v>
      </c>
      <c r="J2569" s="161">
        <v>7</v>
      </c>
      <c r="M2569" s="165">
        <f t="shared" si="115"/>
        <v>2</v>
      </c>
      <c r="N2569" s="164">
        <f t="shared" si="116"/>
        <v>2</v>
      </c>
      <c r="O2569" s="164">
        <f t="shared" si="117"/>
        <v>6</v>
      </c>
    </row>
    <row r="2570" spans="3:15">
      <c r="C2570" s="161">
        <v>5</v>
      </c>
      <c r="D2570" s="161">
        <v>2</v>
      </c>
      <c r="F2570" s="161">
        <v>7</v>
      </c>
      <c r="G2570" s="161">
        <v>2</v>
      </c>
      <c r="H2570" s="161">
        <v>10</v>
      </c>
      <c r="I2570" s="161">
        <v>6</v>
      </c>
      <c r="J2570" s="161">
        <v>10</v>
      </c>
      <c r="M2570" s="165">
        <f t="shared" si="115"/>
        <v>2</v>
      </c>
      <c r="N2570" s="164">
        <f t="shared" si="116"/>
        <v>2</v>
      </c>
      <c r="O2570" s="164">
        <f t="shared" si="117"/>
        <v>6</v>
      </c>
    </row>
    <row r="2571" spans="3:15">
      <c r="C2571" s="161">
        <v>5</v>
      </c>
      <c r="D2571" s="161">
        <v>2</v>
      </c>
      <c r="F2571" s="161">
        <v>7</v>
      </c>
      <c r="G2571" s="161">
        <v>2</v>
      </c>
      <c r="H2571" s="161">
        <v>10</v>
      </c>
      <c r="I2571" s="161">
        <v>8</v>
      </c>
      <c r="J2571" s="161">
        <v>7</v>
      </c>
      <c r="M2571" s="165">
        <f t="shared" si="115"/>
        <v>2</v>
      </c>
      <c r="N2571" s="164">
        <f t="shared" si="116"/>
        <v>2</v>
      </c>
      <c r="O2571" s="164">
        <f t="shared" si="117"/>
        <v>6</v>
      </c>
    </row>
    <row r="2572" spans="3:15">
      <c r="C2572" s="161">
        <v>5</v>
      </c>
      <c r="D2572" s="161">
        <v>2</v>
      </c>
      <c r="F2572" s="161">
        <v>7</v>
      </c>
      <c r="G2572" s="161">
        <v>2</v>
      </c>
      <c r="H2572" s="161">
        <v>10</v>
      </c>
      <c r="I2572" s="161">
        <v>8</v>
      </c>
      <c r="J2572" s="161">
        <v>10</v>
      </c>
      <c r="M2572" s="165">
        <f t="shared" si="115"/>
        <v>2</v>
      </c>
      <c r="N2572" s="164">
        <f t="shared" si="116"/>
        <v>2</v>
      </c>
      <c r="O2572" s="164">
        <f t="shared" si="117"/>
        <v>6</v>
      </c>
    </row>
    <row r="2573" spans="3:15">
      <c r="C2573" s="161">
        <v>5</v>
      </c>
      <c r="D2573" s="161">
        <v>2</v>
      </c>
      <c r="F2573" s="161">
        <v>7</v>
      </c>
      <c r="G2573" s="161">
        <v>2</v>
      </c>
      <c r="H2573" s="161">
        <v>10</v>
      </c>
      <c r="I2573" s="161">
        <v>10</v>
      </c>
      <c r="J2573" s="161">
        <v>7</v>
      </c>
      <c r="M2573" s="165">
        <f t="shared" si="115"/>
        <v>2</v>
      </c>
      <c r="N2573" s="164">
        <f t="shared" si="116"/>
        <v>2</v>
      </c>
      <c r="O2573" s="164">
        <f t="shared" si="117"/>
        <v>6</v>
      </c>
    </row>
    <row r="2574" spans="3:15">
      <c r="C2574" s="161">
        <v>5</v>
      </c>
      <c r="D2574" s="161">
        <v>2</v>
      </c>
      <c r="F2574" s="161">
        <v>7</v>
      </c>
      <c r="G2574" s="161">
        <v>2</v>
      </c>
      <c r="H2574" s="161">
        <v>10</v>
      </c>
      <c r="I2574" s="161">
        <v>10</v>
      </c>
      <c r="J2574" s="161">
        <v>10</v>
      </c>
      <c r="M2574" s="165">
        <f t="shared" si="115"/>
        <v>2</v>
      </c>
      <c r="N2574" s="164">
        <f t="shared" si="116"/>
        <v>2</v>
      </c>
      <c r="O2574" s="164">
        <f t="shared" si="117"/>
        <v>7</v>
      </c>
    </row>
    <row r="2575" spans="3:15">
      <c r="C2575" s="161">
        <v>5</v>
      </c>
      <c r="D2575" s="161">
        <v>2</v>
      </c>
      <c r="F2575" s="161">
        <v>10</v>
      </c>
      <c r="G2575" s="161">
        <v>2</v>
      </c>
      <c r="H2575" s="161">
        <v>7</v>
      </c>
      <c r="I2575" s="161">
        <v>4</v>
      </c>
      <c r="J2575" s="161">
        <v>7</v>
      </c>
      <c r="M2575" s="165">
        <f t="shared" si="115"/>
        <v>2</v>
      </c>
      <c r="N2575" s="164">
        <f t="shared" si="116"/>
        <v>2</v>
      </c>
      <c r="O2575" s="164">
        <f t="shared" si="117"/>
        <v>5</v>
      </c>
    </row>
    <row r="2576" spans="3:15">
      <c r="C2576" s="161">
        <v>5</v>
      </c>
      <c r="D2576" s="161">
        <v>2</v>
      </c>
      <c r="F2576" s="161">
        <v>10</v>
      </c>
      <c r="G2576" s="161">
        <v>2</v>
      </c>
      <c r="H2576" s="161">
        <v>7</v>
      </c>
      <c r="I2576" s="161">
        <v>4</v>
      </c>
      <c r="J2576" s="161">
        <v>10</v>
      </c>
      <c r="M2576" s="165">
        <f t="shared" si="115"/>
        <v>2</v>
      </c>
      <c r="N2576" s="164">
        <f t="shared" si="116"/>
        <v>2</v>
      </c>
      <c r="O2576" s="164">
        <f t="shared" si="117"/>
        <v>6</v>
      </c>
    </row>
    <row r="2577" spans="3:15">
      <c r="C2577" s="161">
        <v>5</v>
      </c>
      <c r="D2577" s="161">
        <v>2</v>
      </c>
      <c r="F2577" s="161">
        <v>10</v>
      </c>
      <c r="G2577" s="161">
        <v>2</v>
      </c>
      <c r="H2577" s="161">
        <v>7</v>
      </c>
      <c r="I2577" s="161">
        <v>6</v>
      </c>
      <c r="J2577" s="161">
        <v>7</v>
      </c>
      <c r="M2577" s="165">
        <f t="shared" si="115"/>
        <v>2</v>
      </c>
      <c r="N2577" s="164">
        <f t="shared" si="116"/>
        <v>2</v>
      </c>
      <c r="O2577" s="164">
        <f t="shared" si="117"/>
        <v>6</v>
      </c>
    </row>
    <row r="2578" spans="3:15">
      <c r="C2578" s="161">
        <v>5</v>
      </c>
      <c r="D2578" s="161">
        <v>2</v>
      </c>
      <c r="F2578" s="161">
        <v>10</v>
      </c>
      <c r="G2578" s="161">
        <v>2</v>
      </c>
      <c r="H2578" s="161">
        <v>7</v>
      </c>
      <c r="I2578" s="161">
        <v>6</v>
      </c>
      <c r="J2578" s="161">
        <v>10</v>
      </c>
      <c r="M2578" s="165">
        <f t="shared" si="115"/>
        <v>2</v>
      </c>
      <c r="N2578" s="164">
        <f t="shared" si="116"/>
        <v>2</v>
      </c>
      <c r="O2578" s="164">
        <f t="shared" si="117"/>
        <v>6</v>
      </c>
    </row>
    <row r="2579" spans="3:15">
      <c r="C2579" s="161">
        <v>5</v>
      </c>
      <c r="D2579" s="161">
        <v>2</v>
      </c>
      <c r="F2579" s="161">
        <v>10</v>
      </c>
      <c r="G2579" s="161">
        <v>2</v>
      </c>
      <c r="H2579" s="161">
        <v>7</v>
      </c>
      <c r="I2579" s="161">
        <v>8</v>
      </c>
      <c r="J2579" s="161">
        <v>7</v>
      </c>
      <c r="M2579" s="165">
        <f t="shared" si="115"/>
        <v>2</v>
      </c>
      <c r="N2579" s="164">
        <f t="shared" si="116"/>
        <v>2</v>
      </c>
      <c r="O2579" s="164">
        <f t="shared" si="117"/>
        <v>6</v>
      </c>
    </row>
    <row r="2580" spans="3:15">
      <c r="C2580" s="161">
        <v>5</v>
      </c>
      <c r="D2580" s="161">
        <v>2</v>
      </c>
      <c r="F2580" s="161">
        <v>10</v>
      </c>
      <c r="G2580" s="161">
        <v>2</v>
      </c>
      <c r="H2580" s="161">
        <v>7</v>
      </c>
      <c r="I2580" s="161">
        <v>8</v>
      </c>
      <c r="J2580" s="161">
        <v>10</v>
      </c>
      <c r="M2580" s="165">
        <f t="shared" si="115"/>
        <v>2</v>
      </c>
      <c r="N2580" s="164">
        <f t="shared" si="116"/>
        <v>2</v>
      </c>
      <c r="O2580" s="164">
        <f t="shared" si="117"/>
        <v>6</v>
      </c>
    </row>
    <row r="2581" spans="3:15">
      <c r="C2581" s="161">
        <v>5</v>
      </c>
      <c r="D2581" s="161">
        <v>2</v>
      </c>
      <c r="F2581" s="161">
        <v>10</v>
      </c>
      <c r="G2581" s="161">
        <v>2</v>
      </c>
      <c r="H2581" s="161">
        <v>7</v>
      </c>
      <c r="I2581" s="161">
        <v>10</v>
      </c>
      <c r="J2581" s="161">
        <v>7</v>
      </c>
      <c r="M2581" s="165">
        <f t="shared" si="115"/>
        <v>2</v>
      </c>
      <c r="N2581" s="164">
        <f t="shared" si="116"/>
        <v>2</v>
      </c>
      <c r="O2581" s="164">
        <f t="shared" si="117"/>
        <v>6</v>
      </c>
    </row>
    <row r="2582" spans="3:15">
      <c r="C2582" s="161">
        <v>5</v>
      </c>
      <c r="D2582" s="161">
        <v>2</v>
      </c>
      <c r="F2582" s="161">
        <v>10</v>
      </c>
      <c r="G2582" s="161">
        <v>2</v>
      </c>
      <c r="H2582" s="161">
        <v>7</v>
      </c>
      <c r="I2582" s="161">
        <v>10</v>
      </c>
      <c r="J2582" s="161">
        <v>10</v>
      </c>
      <c r="M2582" s="165">
        <f t="shared" si="115"/>
        <v>2</v>
      </c>
      <c r="N2582" s="164">
        <f t="shared" si="116"/>
        <v>2</v>
      </c>
      <c r="O2582" s="164">
        <f t="shared" si="117"/>
        <v>7</v>
      </c>
    </row>
    <row r="2583" spans="3:15">
      <c r="C2583" s="161">
        <v>5</v>
      </c>
      <c r="D2583" s="161">
        <v>2</v>
      </c>
      <c r="F2583" s="161">
        <v>10</v>
      </c>
      <c r="G2583" s="161">
        <v>2</v>
      </c>
      <c r="H2583" s="161">
        <v>10</v>
      </c>
      <c r="I2583" s="161">
        <v>4</v>
      </c>
      <c r="J2583" s="161">
        <v>7</v>
      </c>
      <c r="M2583" s="165">
        <f t="shared" si="115"/>
        <v>2</v>
      </c>
      <c r="N2583" s="164">
        <f t="shared" si="116"/>
        <v>2</v>
      </c>
      <c r="O2583" s="164">
        <f t="shared" si="117"/>
        <v>6</v>
      </c>
    </row>
    <row r="2584" spans="3:15">
      <c r="C2584" s="161">
        <v>5</v>
      </c>
      <c r="D2584" s="161">
        <v>2</v>
      </c>
      <c r="F2584" s="161">
        <v>10</v>
      </c>
      <c r="G2584" s="161">
        <v>2</v>
      </c>
      <c r="H2584" s="161">
        <v>10</v>
      </c>
      <c r="I2584" s="161">
        <v>4</v>
      </c>
      <c r="J2584" s="161">
        <v>10</v>
      </c>
      <c r="M2584" s="165">
        <f t="shared" si="115"/>
        <v>2</v>
      </c>
      <c r="N2584" s="164">
        <f t="shared" si="116"/>
        <v>2</v>
      </c>
      <c r="O2584" s="164">
        <f t="shared" si="117"/>
        <v>6</v>
      </c>
    </row>
    <row r="2585" spans="3:15">
      <c r="C2585" s="161">
        <v>5</v>
      </c>
      <c r="D2585" s="161">
        <v>2</v>
      </c>
      <c r="F2585" s="161">
        <v>10</v>
      </c>
      <c r="G2585" s="161">
        <v>2</v>
      </c>
      <c r="H2585" s="161">
        <v>10</v>
      </c>
      <c r="I2585" s="161">
        <v>6</v>
      </c>
      <c r="J2585" s="161">
        <v>7</v>
      </c>
      <c r="M2585" s="165">
        <f t="shared" si="115"/>
        <v>2</v>
      </c>
      <c r="N2585" s="164">
        <f t="shared" si="116"/>
        <v>2</v>
      </c>
      <c r="O2585" s="164">
        <f t="shared" si="117"/>
        <v>6</v>
      </c>
    </row>
    <row r="2586" spans="3:15">
      <c r="C2586" s="161">
        <v>5</v>
      </c>
      <c r="D2586" s="161">
        <v>2</v>
      </c>
      <c r="F2586" s="161">
        <v>10</v>
      </c>
      <c r="G2586" s="161">
        <v>2</v>
      </c>
      <c r="H2586" s="161">
        <v>10</v>
      </c>
      <c r="I2586" s="161">
        <v>6</v>
      </c>
      <c r="J2586" s="161">
        <v>10</v>
      </c>
      <c r="M2586" s="165">
        <f t="shared" si="115"/>
        <v>2</v>
      </c>
      <c r="N2586" s="164">
        <f t="shared" si="116"/>
        <v>2</v>
      </c>
      <c r="O2586" s="164">
        <f t="shared" si="117"/>
        <v>6</v>
      </c>
    </row>
    <row r="2587" spans="3:15">
      <c r="C2587" s="161">
        <v>5</v>
      </c>
      <c r="D2587" s="161">
        <v>2</v>
      </c>
      <c r="F2587" s="161">
        <v>10</v>
      </c>
      <c r="G2587" s="161">
        <v>2</v>
      </c>
      <c r="H2587" s="161">
        <v>10</v>
      </c>
      <c r="I2587" s="161">
        <v>8</v>
      </c>
      <c r="J2587" s="161">
        <v>7</v>
      </c>
      <c r="M2587" s="165">
        <f t="shared" si="115"/>
        <v>2</v>
      </c>
      <c r="N2587" s="164">
        <f t="shared" si="116"/>
        <v>2</v>
      </c>
      <c r="O2587" s="164">
        <f t="shared" si="117"/>
        <v>6</v>
      </c>
    </row>
    <row r="2588" spans="3:15">
      <c r="C2588" s="161">
        <v>5</v>
      </c>
      <c r="D2588" s="161">
        <v>2</v>
      </c>
      <c r="F2588" s="161">
        <v>10</v>
      </c>
      <c r="G2588" s="161">
        <v>2</v>
      </c>
      <c r="H2588" s="161">
        <v>10</v>
      </c>
      <c r="I2588" s="161">
        <v>8</v>
      </c>
      <c r="J2588" s="161">
        <v>10</v>
      </c>
      <c r="M2588" s="165">
        <f t="shared" si="115"/>
        <v>2</v>
      </c>
      <c r="N2588" s="164">
        <f t="shared" si="116"/>
        <v>2</v>
      </c>
      <c r="O2588" s="164">
        <f t="shared" si="117"/>
        <v>7</v>
      </c>
    </row>
    <row r="2589" spans="3:15">
      <c r="C2589" s="161">
        <v>5</v>
      </c>
      <c r="D2589" s="161">
        <v>2</v>
      </c>
      <c r="F2589" s="161">
        <v>10</v>
      </c>
      <c r="G2589" s="161">
        <v>2</v>
      </c>
      <c r="H2589" s="161">
        <v>10</v>
      </c>
      <c r="I2589" s="161">
        <v>10</v>
      </c>
      <c r="J2589" s="161">
        <v>7</v>
      </c>
      <c r="M2589" s="165">
        <f t="shared" si="115"/>
        <v>2</v>
      </c>
      <c r="N2589" s="164">
        <f t="shared" si="116"/>
        <v>2</v>
      </c>
      <c r="O2589" s="164">
        <f t="shared" si="117"/>
        <v>7</v>
      </c>
    </row>
    <row r="2590" spans="3:15">
      <c r="C2590" s="161">
        <v>5</v>
      </c>
      <c r="D2590" s="161">
        <v>4</v>
      </c>
      <c r="F2590" s="161">
        <v>10</v>
      </c>
      <c r="G2590" s="161">
        <v>4</v>
      </c>
      <c r="H2590" s="161">
        <v>10</v>
      </c>
      <c r="I2590" s="161">
        <v>10</v>
      </c>
      <c r="J2590" s="161">
        <v>10</v>
      </c>
      <c r="M2590" s="165">
        <f t="shared" si="115"/>
        <v>4</v>
      </c>
      <c r="N2590" s="164">
        <f t="shared" si="116"/>
        <v>4</v>
      </c>
      <c r="O2590" s="164">
        <f t="shared" si="117"/>
        <v>8</v>
      </c>
    </row>
    <row r="2591" spans="3:15">
      <c r="C2591" s="161">
        <v>5</v>
      </c>
      <c r="D2591" s="161">
        <v>4</v>
      </c>
      <c r="F2591" s="161">
        <v>10</v>
      </c>
      <c r="G2591" s="161">
        <v>4</v>
      </c>
      <c r="H2591" s="161">
        <v>7</v>
      </c>
      <c r="I2591" s="161">
        <v>4</v>
      </c>
      <c r="J2591" s="161">
        <v>7</v>
      </c>
      <c r="M2591" s="165">
        <f t="shared" ref="M2591:M2654" si="118">MIN(C2591:L2591)</f>
        <v>4</v>
      </c>
      <c r="N2591" s="164">
        <f t="shared" si="116"/>
        <v>4</v>
      </c>
      <c r="O2591" s="164">
        <f t="shared" si="117"/>
        <v>6</v>
      </c>
    </row>
    <row r="2592" spans="3:15">
      <c r="C2592" s="161">
        <v>5</v>
      </c>
      <c r="D2592" s="161">
        <v>4</v>
      </c>
      <c r="F2592" s="161">
        <v>10</v>
      </c>
      <c r="G2592" s="161">
        <v>4</v>
      </c>
      <c r="H2592" s="161">
        <v>7</v>
      </c>
      <c r="I2592" s="161">
        <v>4</v>
      </c>
      <c r="J2592" s="161">
        <v>10</v>
      </c>
      <c r="M2592" s="165">
        <f t="shared" si="118"/>
        <v>4</v>
      </c>
      <c r="N2592" s="164">
        <f t="shared" ref="N2592:N2655" si="119">IF(SMALL(C2592:J2592,2)&gt;M2592,M2592+1,M2592)</f>
        <v>4</v>
      </c>
      <c r="O2592" s="164">
        <f t="shared" ref="O2592:O2655" si="120">ROUND(AVERAGE(C2592:J2592),0)</f>
        <v>6</v>
      </c>
    </row>
    <row r="2593" spans="3:15">
      <c r="C2593" s="161">
        <v>5</v>
      </c>
      <c r="D2593" s="161">
        <v>4</v>
      </c>
      <c r="F2593" s="161">
        <v>10</v>
      </c>
      <c r="G2593" s="161">
        <v>4</v>
      </c>
      <c r="H2593" s="161">
        <v>7</v>
      </c>
      <c r="I2593" s="161">
        <v>6</v>
      </c>
      <c r="J2593" s="161">
        <v>7</v>
      </c>
      <c r="M2593" s="165">
        <f t="shared" si="118"/>
        <v>4</v>
      </c>
      <c r="N2593" s="164">
        <f t="shared" si="119"/>
        <v>4</v>
      </c>
      <c r="O2593" s="164">
        <f t="shared" si="120"/>
        <v>6</v>
      </c>
    </row>
    <row r="2594" spans="3:15">
      <c r="C2594" s="161">
        <v>5</v>
      </c>
      <c r="D2594" s="161">
        <v>4</v>
      </c>
      <c r="F2594" s="161">
        <v>10</v>
      </c>
      <c r="G2594" s="161">
        <v>4</v>
      </c>
      <c r="H2594" s="161">
        <v>7</v>
      </c>
      <c r="I2594" s="161">
        <v>6</v>
      </c>
      <c r="J2594" s="161">
        <v>10</v>
      </c>
      <c r="M2594" s="165">
        <f t="shared" si="118"/>
        <v>4</v>
      </c>
      <c r="N2594" s="164">
        <f t="shared" si="119"/>
        <v>4</v>
      </c>
      <c r="O2594" s="164">
        <f t="shared" si="120"/>
        <v>7</v>
      </c>
    </row>
    <row r="2595" spans="3:15">
      <c r="C2595" s="161">
        <v>5</v>
      </c>
      <c r="D2595" s="161">
        <v>4</v>
      </c>
      <c r="F2595" s="161">
        <v>10</v>
      </c>
      <c r="G2595" s="161">
        <v>4</v>
      </c>
      <c r="H2595" s="161">
        <v>7</v>
      </c>
      <c r="I2595" s="161">
        <v>8</v>
      </c>
      <c r="J2595" s="161">
        <v>7</v>
      </c>
      <c r="M2595" s="165">
        <f t="shared" si="118"/>
        <v>4</v>
      </c>
      <c r="N2595" s="164">
        <f t="shared" si="119"/>
        <v>4</v>
      </c>
      <c r="O2595" s="164">
        <f t="shared" si="120"/>
        <v>6</v>
      </c>
    </row>
    <row r="2596" spans="3:15">
      <c r="C2596" s="161">
        <v>5</v>
      </c>
      <c r="D2596" s="161">
        <v>4</v>
      </c>
      <c r="F2596" s="161">
        <v>10</v>
      </c>
      <c r="G2596" s="161">
        <v>4</v>
      </c>
      <c r="H2596" s="161">
        <v>7</v>
      </c>
      <c r="I2596" s="161">
        <v>8</v>
      </c>
      <c r="J2596" s="161">
        <v>10</v>
      </c>
      <c r="M2596" s="165">
        <f t="shared" si="118"/>
        <v>4</v>
      </c>
      <c r="N2596" s="164">
        <f t="shared" si="119"/>
        <v>4</v>
      </c>
      <c r="O2596" s="164">
        <f t="shared" si="120"/>
        <v>7</v>
      </c>
    </row>
    <row r="2597" spans="3:15">
      <c r="C2597" s="161">
        <v>5</v>
      </c>
      <c r="D2597" s="161">
        <v>4</v>
      </c>
      <c r="F2597" s="161">
        <v>10</v>
      </c>
      <c r="G2597" s="161">
        <v>4</v>
      </c>
      <c r="H2597" s="161">
        <v>7</v>
      </c>
      <c r="I2597" s="161">
        <v>10</v>
      </c>
      <c r="J2597" s="161">
        <v>7</v>
      </c>
      <c r="M2597" s="165">
        <f t="shared" si="118"/>
        <v>4</v>
      </c>
      <c r="N2597" s="164">
        <f t="shared" si="119"/>
        <v>4</v>
      </c>
      <c r="O2597" s="164">
        <f t="shared" si="120"/>
        <v>7</v>
      </c>
    </row>
    <row r="2598" spans="3:15">
      <c r="C2598" s="161">
        <v>5</v>
      </c>
      <c r="D2598" s="161">
        <v>4</v>
      </c>
      <c r="F2598" s="161">
        <v>10</v>
      </c>
      <c r="G2598" s="161">
        <v>4</v>
      </c>
      <c r="H2598" s="161">
        <v>7</v>
      </c>
      <c r="I2598" s="161">
        <v>10</v>
      </c>
      <c r="J2598" s="161">
        <v>10</v>
      </c>
      <c r="M2598" s="165">
        <f t="shared" si="118"/>
        <v>4</v>
      </c>
      <c r="N2598" s="164">
        <f t="shared" si="119"/>
        <v>4</v>
      </c>
      <c r="O2598" s="164">
        <f t="shared" si="120"/>
        <v>7</v>
      </c>
    </row>
    <row r="2599" spans="3:15">
      <c r="C2599" s="161">
        <v>5</v>
      </c>
      <c r="D2599" s="161">
        <v>4</v>
      </c>
      <c r="F2599" s="161">
        <v>10</v>
      </c>
      <c r="G2599" s="161">
        <v>4</v>
      </c>
      <c r="H2599" s="161">
        <v>10</v>
      </c>
      <c r="I2599" s="161">
        <v>4</v>
      </c>
      <c r="J2599" s="161">
        <v>7</v>
      </c>
      <c r="M2599" s="165">
        <f t="shared" si="118"/>
        <v>4</v>
      </c>
      <c r="N2599" s="164">
        <f t="shared" si="119"/>
        <v>4</v>
      </c>
      <c r="O2599" s="164">
        <f t="shared" si="120"/>
        <v>6</v>
      </c>
    </row>
    <row r="2600" spans="3:15">
      <c r="C2600" s="161">
        <v>5</v>
      </c>
      <c r="D2600" s="161">
        <v>4</v>
      </c>
      <c r="F2600" s="161">
        <v>10</v>
      </c>
      <c r="G2600" s="161">
        <v>4</v>
      </c>
      <c r="H2600" s="161">
        <v>10</v>
      </c>
      <c r="I2600" s="161">
        <v>4</v>
      </c>
      <c r="J2600" s="161">
        <v>10</v>
      </c>
      <c r="M2600" s="165">
        <f t="shared" si="118"/>
        <v>4</v>
      </c>
      <c r="N2600" s="164">
        <f t="shared" si="119"/>
        <v>4</v>
      </c>
      <c r="O2600" s="164">
        <f t="shared" si="120"/>
        <v>7</v>
      </c>
    </row>
    <row r="2601" spans="3:15">
      <c r="C2601" s="161">
        <v>5</v>
      </c>
      <c r="D2601" s="161">
        <v>4</v>
      </c>
      <c r="F2601" s="161">
        <v>10</v>
      </c>
      <c r="G2601" s="161">
        <v>4</v>
      </c>
      <c r="H2601" s="161">
        <v>10</v>
      </c>
      <c r="I2601" s="161">
        <v>6</v>
      </c>
      <c r="J2601" s="161">
        <v>7</v>
      </c>
      <c r="M2601" s="165">
        <f t="shared" si="118"/>
        <v>4</v>
      </c>
      <c r="N2601" s="164">
        <f t="shared" si="119"/>
        <v>4</v>
      </c>
      <c r="O2601" s="164">
        <f t="shared" si="120"/>
        <v>7</v>
      </c>
    </row>
    <row r="2602" spans="3:15">
      <c r="C2602" s="161">
        <v>5</v>
      </c>
      <c r="D2602" s="161">
        <v>4</v>
      </c>
      <c r="F2602" s="161">
        <v>10</v>
      </c>
      <c r="G2602" s="161">
        <v>4</v>
      </c>
      <c r="H2602" s="161">
        <v>10</v>
      </c>
      <c r="I2602" s="161">
        <v>6</v>
      </c>
      <c r="J2602" s="161">
        <v>10</v>
      </c>
      <c r="M2602" s="165">
        <f t="shared" si="118"/>
        <v>4</v>
      </c>
      <c r="N2602" s="164">
        <f t="shared" si="119"/>
        <v>4</v>
      </c>
      <c r="O2602" s="164">
        <f t="shared" si="120"/>
        <v>7</v>
      </c>
    </row>
    <row r="2603" spans="3:15">
      <c r="C2603" s="161">
        <v>5</v>
      </c>
      <c r="D2603" s="161">
        <v>4</v>
      </c>
      <c r="F2603" s="161">
        <v>10</v>
      </c>
      <c r="G2603" s="161">
        <v>4</v>
      </c>
      <c r="H2603" s="161">
        <v>10</v>
      </c>
      <c r="I2603" s="161">
        <v>8</v>
      </c>
      <c r="J2603" s="161">
        <v>7</v>
      </c>
      <c r="M2603" s="165">
        <f t="shared" si="118"/>
        <v>4</v>
      </c>
      <c r="N2603" s="164">
        <f t="shared" si="119"/>
        <v>4</v>
      </c>
      <c r="O2603" s="164">
        <f t="shared" si="120"/>
        <v>7</v>
      </c>
    </row>
    <row r="2604" spans="3:15">
      <c r="C2604" s="161">
        <v>5</v>
      </c>
      <c r="D2604" s="161">
        <v>4</v>
      </c>
      <c r="F2604" s="161">
        <v>10</v>
      </c>
      <c r="G2604" s="161">
        <v>4</v>
      </c>
      <c r="H2604" s="161">
        <v>10</v>
      </c>
      <c r="I2604" s="161">
        <v>8</v>
      </c>
      <c r="J2604" s="161">
        <v>10</v>
      </c>
      <c r="M2604" s="165">
        <f t="shared" si="118"/>
        <v>4</v>
      </c>
      <c r="N2604" s="164">
        <f t="shared" si="119"/>
        <v>4</v>
      </c>
      <c r="O2604" s="164">
        <f t="shared" si="120"/>
        <v>7</v>
      </c>
    </row>
    <row r="2605" spans="3:15">
      <c r="C2605" s="161">
        <v>5</v>
      </c>
      <c r="D2605" s="161">
        <v>4</v>
      </c>
      <c r="F2605" s="161">
        <v>10</v>
      </c>
      <c r="G2605" s="161">
        <v>4</v>
      </c>
      <c r="H2605" s="161">
        <v>10</v>
      </c>
      <c r="I2605" s="161">
        <v>10</v>
      </c>
      <c r="J2605" s="161">
        <v>7</v>
      </c>
      <c r="M2605" s="165">
        <f t="shared" si="118"/>
        <v>4</v>
      </c>
      <c r="N2605" s="164">
        <f t="shared" si="119"/>
        <v>4</v>
      </c>
      <c r="O2605" s="164">
        <f t="shared" si="120"/>
        <v>7</v>
      </c>
    </row>
    <row r="2606" spans="3:15">
      <c r="C2606" s="161">
        <v>5</v>
      </c>
      <c r="D2606" s="161">
        <v>6</v>
      </c>
      <c r="F2606" s="161">
        <v>10</v>
      </c>
      <c r="G2606" s="161">
        <v>6</v>
      </c>
      <c r="H2606" s="161">
        <v>10</v>
      </c>
      <c r="I2606" s="161">
        <v>10</v>
      </c>
      <c r="J2606" s="161">
        <v>10</v>
      </c>
      <c r="M2606" s="165">
        <f t="shared" si="118"/>
        <v>5</v>
      </c>
      <c r="N2606" s="164">
        <f t="shared" si="119"/>
        <v>6</v>
      </c>
      <c r="O2606" s="164">
        <f t="shared" si="120"/>
        <v>8</v>
      </c>
    </row>
    <row r="2607" spans="3:15">
      <c r="C2607" s="161">
        <v>5</v>
      </c>
      <c r="D2607" s="161">
        <v>6</v>
      </c>
      <c r="F2607" s="161">
        <v>10</v>
      </c>
      <c r="G2607" s="161">
        <v>6</v>
      </c>
      <c r="H2607" s="161">
        <v>7</v>
      </c>
      <c r="I2607" s="161">
        <v>4</v>
      </c>
      <c r="J2607" s="161">
        <v>7</v>
      </c>
      <c r="M2607" s="165">
        <f t="shared" si="118"/>
        <v>4</v>
      </c>
      <c r="N2607" s="164">
        <f t="shared" si="119"/>
        <v>5</v>
      </c>
      <c r="O2607" s="164">
        <f t="shared" si="120"/>
        <v>6</v>
      </c>
    </row>
    <row r="2608" spans="3:15">
      <c r="C2608" s="161">
        <v>5</v>
      </c>
      <c r="D2608" s="161">
        <v>6</v>
      </c>
      <c r="F2608" s="161">
        <v>10</v>
      </c>
      <c r="G2608" s="161">
        <v>6</v>
      </c>
      <c r="H2608" s="161">
        <v>7</v>
      </c>
      <c r="I2608" s="161">
        <v>4</v>
      </c>
      <c r="J2608" s="161">
        <v>10</v>
      </c>
      <c r="M2608" s="165">
        <f t="shared" si="118"/>
        <v>4</v>
      </c>
      <c r="N2608" s="164">
        <f t="shared" si="119"/>
        <v>5</v>
      </c>
      <c r="O2608" s="164">
        <f t="shared" si="120"/>
        <v>7</v>
      </c>
    </row>
    <row r="2609" spans="3:15">
      <c r="C2609" s="161">
        <v>5</v>
      </c>
      <c r="D2609" s="161">
        <v>6</v>
      </c>
      <c r="F2609" s="161">
        <v>10</v>
      </c>
      <c r="G2609" s="161">
        <v>6</v>
      </c>
      <c r="H2609" s="161">
        <v>7</v>
      </c>
      <c r="I2609" s="161">
        <v>6</v>
      </c>
      <c r="J2609" s="161">
        <v>7</v>
      </c>
      <c r="M2609" s="165">
        <f t="shared" si="118"/>
        <v>5</v>
      </c>
      <c r="N2609" s="164">
        <f t="shared" si="119"/>
        <v>6</v>
      </c>
      <c r="O2609" s="164">
        <f t="shared" si="120"/>
        <v>7</v>
      </c>
    </row>
    <row r="2610" spans="3:15">
      <c r="C2610" s="161">
        <v>5</v>
      </c>
      <c r="D2610" s="161">
        <v>6</v>
      </c>
      <c r="F2610" s="161">
        <v>10</v>
      </c>
      <c r="G2610" s="161">
        <v>6</v>
      </c>
      <c r="H2610" s="161">
        <v>7</v>
      </c>
      <c r="I2610" s="161">
        <v>6</v>
      </c>
      <c r="J2610" s="161">
        <v>10</v>
      </c>
      <c r="M2610" s="165">
        <f t="shared" si="118"/>
        <v>5</v>
      </c>
      <c r="N2610" s="164">
        <f t="shared" si="119"/>
        <v>6</v>
      </c>
      <c r="O2610" s="164">
        <f t="shared" si="120"/>
        <v>7</v>
      </c>
    </row>
    <row r="2611" spans="3:15">
      <c r="C2611" s="161">
        <v>5</v>
      </c>
      <c r="D2611" s="161">
        <v>6</v>
      </c>
      <c r="F2611" s="161">
        <v>10</v>
      </c>
      <c r="G2611" s="161">
        <v>6</v>
      </c>
      <c r="H2611" s="161">
        <v>7</v>
      </c>
      <c r="I2611" s="161">
        <v>8</v>
      </c>
      <c r="J2611" s="161">
        <v>7</v>
      </c>
      <c r="M2611" s="165">
        <f t="shared" si="118"/>
        <v>5</v>
      </c>
      <c r="N2611" s="164">
        <f t="shared" si="119"/>
        <v>6</v>
      </c>
      <c r="O2611" s="164">
        <f t="shared" si="120"/>
        <v>7</v>
      </c>
    </row>
    <row r="2612" spans="3:15">
      <c r="C2612" s="161">
        <v>5</v>
      </c>
      <c r="D2612" s="161">
        <v>6</v>
      </c>
      <c r="F2612" s="161">
        <v>10</v>
      </c>
      <c r="G2612" s="161">
        <v>6</v>
      </c>
      <c r="H2612" s="161">
        <v>7</v>
      </c>
      <c r="I2612" s="161">
        <v>8</v>
      </c>
      <c r="J2612" s="161">
        <v>10</v>
      </c>
      <c r="M2612" s="165">
        <f t="shared" si="118"/>
        <v>5</v>
      </c>
      <c r="N2612" s="164">
        <f t="shared" si="119"/>
        <v>6</v>
      </c>
      <c r="O2612" s="164">
        <f t="shared" si="120"/>
        <v>7</v>
      </c>
    </row>
    <row r="2613" spans="3:15">
      <c r="C2613" s="161">
        <v>5</v>
      </c>
      <c r="D2613" s="161">
        <v>6</v>
      </c>
      <c r="F2613" s="161">
        <v>10</v>
      </c>
      <c r="G2613" s="161">
        <v>6</v>
      </c>
      <c r="H2613" s="161">
        <v>7</v>
      </c>
      <c r="I2613" s="161">
        <v>10</v>
      </c>
      <c r="J2613" s="161">
        <v>7</v>
      </c>
      <c r="M2613" s="165">
        <f t="shared" si="118"/>
        <v>5</v>
      </c>
      <c r="N2613" s="164">
        <f t="shared" si="119"/>
        <v>6</v>
      </c>
      <c r="O2613" s="164">
        <f t="shared" si="120"/>
        <v>7</v>
      </c>
    </row>
    <row r="2614" spans="3:15">
      <c r="C2614" s="161">
        <v>5</v>
      </c>
      <c r="D2614" s="161">
        <v>6</v>
      </c>
      <c r="F2614" s="161">
        <v>10</v>
      </c>
      <c r="G2614" s="161">
        <v>6</v>
      </c>
      <c r="H2614" s="161">
        <v>7</v>
      </c>
      <c r="I2614" s="161">
        <v>10</v>
      </c>
      <c r="J2614" s="161">
        <v>10</v>
      </c>
      <c r="M2614" s="165">
        <f t="shared" si="118"/>
        <v>5</v>
      </c>
      <c r="N2614" s="164">
        <f t="shared" si="119"/>
        <v>6</v>
      </c>
      <c r="O2614" s="164">
        <f t="shared" si="120"/>
        <v>8</v>
      </c>
    </row>
    <row r="2615" spans="3:15">
      <c r="C2615" s="161">
        <v>5</v>
      </c>
      <c r="D2615" s="161">
        <v>6</v>
      </c>
      <c r="F2615" s="161">
        <v>10</v>
      </c>
      <c r="G2615" s="161">
        <v>6</v>
      </c>
      <c r="H2615" s="161">
        <v>10</v>
      </c>
      <c r="I2615" s="161">
        <v>4</v>
      </c>
      <c r="J2615" s="161">
        <v>7</v>
      </c>
      <c r="M2615" s="165">
        <f t="shared" si="118"/>
        <v>4</v>
      </c>
      <c r="N2615" s="164">
        <f t="shared" si="119"/>
        <v>5</v>
      </c>
      <c r="O2615" s="164">
        <f t="shared" si="120"/>
        <v>7</v>
      </c>
    </row>
    <row r="2616" spans="3:15">
      <c r="C2616" s="161">
        <v>5</v>
      </c>
      <c r="D2616" s="161">
        <v>6</v>
      </c>
      <c r="F2616" s="161">
        <v>10</v>
      </c>
      <c r="G2616" s="161">
        <v>6</v>
      </c>
      <c r="H2616" s="161">
        <v>10</v>
      </c>
      <c r="I2616" s="161">
        <v>4</v>
      </c>
      <c r="J2616" s="161">
        <v>10</v>
      </c>
      <c r="M2616" s="165">
        <f t="shared" si="118"/>
        <v>4</v>
      </c>
      <c r="N2616" s="164">
        <f t="shared" si="119"/>
        <v>5</v>
      </c>
      <c r="O2616" s="164">
        <f t="shared" si="120"/>
        <v>7</v>
      </c>
    </row>
    <row r="2617" spans="3:15">
      <c r="C2617" s="161">
        <v>5</v>
      </c>
      <c r="D2617" s="161">
        <v>6</v>
      </c>
      <c r="F2617" s="161">
        <v>10</v>
      </c>
      <c r="G2617" s="161">
        <v>6</v>
      </c>
      <c r="H2617" s="161">
        <v>10</v>
      </c>
      <c r="I2617" s="161">
        <v>6</v>
      </c>
      <c r="J2617" s="161">
        <v>7</v>
      </c>
      <c r="M2617" s="165">
        <f t="shared" si="118"/>
        <v>5</v>
      </c>
      <c r="N2617" s="164">
        <f t="shared" si="119"/>
        <v>6</v>
      </c>
      <c r="O2617" s="164">
        <f t="shared" si="120"/>
        <v>7</v>
      </c>
    </row>
    <row r="2618" spans="3:15">
      <c r="C2618" s="161">
        <v>5</v>
      </c>
      <c r="D2618" s="161">
        <v>6</v>
      </c>
      <c r="F2618" s="161">
        <v>10</v>
      </c>
      <c r="G2618" s="161">
        <v>6</v>
      </c>
      <c r="H2618" s="161">
        <v>10</v>
      </c>
      <c r="I2618" s="161">
        <v>6</v>
      </c>
      <c r="J2618" s="161">
        <v>10</v>
      </c>
      <c r="M2618" s="165">
        <f t="shared" si="118"/>
        <v>5</v>
      </c>
      <c r="N2618" s="164">
        <f t="shared" si="119"/>
        <v>6</v>
      </c>
      <c r="O2618" s="164">
        <f t="shared" si="120"/>
        <v>8</v>
      </c>
    </row>
    <row r="2619" spans="3:15">
      <c r="C2619" s="161">
        <v>5</v>
      </c>
      <c r="D2619" s="161">
        <v>6</v>
      </c>
      <c r="F2619" s="161">
        <v>10</v>
      </c>
      <c r="G2619" s="161">
        <v>6</v>
      </c>
      <c r="H2619" s="161">
        <v>10</v>
      </c>
      <c r="I2619" s="161">
        <v>8</v>
      </c>
      <c r="J2619" s="161">
        <v>7</v>
      </c>
      <c r="M2619" s="165">
        <f t="shared" si="118"/>
        <v>5</v>
      </c>
      <c r="N2619" s="164">
        <f t="shared" si="119"/>
        <v>6</v>
      </c>
      <c r="O2619" s="164">
        <f t="shared" si="120"/>
        <v>7</v>
      </c>
    </row>
    <row r="2620" spans="3:15">
      <c r="C2620" s="161">
        <v>5</v>
      </c>
      <c r="D2620" s="161">
        <v>6</v>
      </c>
      <c r="F2620" s="161">
        <v>10</v>
      </c>
      <c r="G2620" s="161">
        <v>6</v>
      </c>
      <c r="H2620" s="161">
        <v>10</v>
      </c>
      <c r="I2620" s="161">
        <v>8</v>
      </c>
      <c r="J2620" s="161">
        <v>10</v>
      </c>
      <c r="M2620" s="165">
        <f t="shared" si="118"/>
        <v>5</v>
      </c>
      <c r="N2620" s="164">
        <f t="shared" si="119"/>
        <v>6</v>
      </c>
      <c r="O2620" s="164">
        <f t="shared" si="120"/>
        <v>8</v>
      </c>
    </row>
    <row r="2621" spans="3:15">
      <c r="C2621" s="161">
        <v>5</v>
      </c>
      <c r="D2621" s="161">
        <v>6</v>
      </c>
      <c r="F2621" s="161">
        <v>10</v>
      </c>
      <c r="G2621" s="161">
        <v>6</v>
      </c>
      <c r="H2621" s="161">
        <v>10</v>
      </c>
      <c r="I2621" s="161">
        <v>10</v>
      </c>
      <c r="J2621" s="161">
        <v>7</v>
      </c>
      <c r="M2621" s="165">
        <f t="shared" si="118"/>
        <v>5</v>
      </c>
      <c r="N2621" s="164">
        <f t="shared" si="119"/>
        <v>6</v>
      </c>
      <c r="O2621" s="164">
        <f t="shared" si="120"/>
        <v>8</v>
      </c>
    </row>
    <row r="2622" spans="3:15">
      <c r="C2622" s="161">
        <v>5</v>
      </c>
      <c r="D2622" s="161">
        <v>2</v>
      </c>
      <c r="F2622" s="161">
        <v>10</v>
      </c>
      <c r="G2622" s="161">
        <v>2</v>
      </c>
      <c r="H2622" s="161">
        <v>10</v>
      </c>
      <c r="I2622" s="161">
        <v>10</v>
      </c>
      <c r="J2622" s="161">
        <v>10</v>
      </c>
      <c r="M2622" s="165">
        <f t="shared" si="118"/>
        <v>2</v>
      </c>
      <c r="N2622" s="164">
        <f t="shared" si="119"/>
        <v>2</v>
      </c>
      <c r="O2622" s="164">
        <f t="shared" si="120"/>
        <v>7</v>
      </c>
    </row>
    <row r="2623" spans="3:15">
      <c r="C2623" s="161">
        <v>5</v>
      </c>
      <c r="D2623" s="161">
        <v>2</v>
      </c>
      <c r="F2623" s="161">
        <v>10</v>
      </c>
      <c r="G2623" s="161">
        <v>2</v>
      </c>
      <c r="H2623" s="161">
        <v>7</v>
      </c>
      <c r="I2623" s="161">
        <v>4</v>
      </c>
      <c r="J2623" s="161">
        <v>7</v>
      </c>
      <c r="M2623" s="165">
        <f t="shared" si="118"/>
        <v>2</v>
      </c>
      <c r="N2623" s="164">
        <f t="shared" si="119"/>
        <v>2</v>
      </c>
      <c r="O2623" s="164">
        <f t="shared" si="120"/>
        <v>5</v>
      </c>
    </row>
    <row r="2624" spans="3:15">
      <c r="C2624" s="161">
        <v>5</v>
      </c>
      <c r="D2624" s="161">
        <v>2</v>
      </c>
      <c r="F2624" s="161">
        <v>10</v>
      </c>
      <c r="G2624" s="161">
        <v>2</v>
      </c>
      <c r="H2624" s="161">
        <v>7</v>
      </c>
      <c r="I2624" s="161">
        <v>4</v>
      </c>
      <c r="J2624" s="161">
        <v>10</v>
      </c>
      <c r="M2624" s="165">
        <f t="shared" si="118"/>
        <v>2</v>
      </c>
      <c r="N2624" s="164">
        <f t="shared" si="119"/>
        <v>2</v>
      </c>
      <c r="O2624" s="164">
        <f t="shared" si="120"/>
        <v>6</v>
      </c>
    </row>
    <row r="2625" spans="3:15">
      <c r="C2625" s="161">
        <v>5</v>
      </c>
      <c r="D2625" s="161">
        <v>2</v>
      </c>
      <c r="F2625" s="161">
        <v>10</v>
      </c>
      <c r="G2625" s="161">
        <v>2</v>
      </c>
      <c r="H2625" s="161">
        <v>7</v>
      </c>
      <c r="I2625" s="161">
        <v>6</v>
      </c>
      <c r="J2625" s="161">
        <v>7</v>
      </c>
      <c r="M2625" s="165">
        <f t="shared" si="118"/>
        <v>2</v>
      </c>
      <c r="N2625" s="164">
        <f t="shared" si="119"/>
        <v>2</v>
      </c>
      <c r="O2625" s="164">
        <f t="shared" si="120"/>
        <v>6</v>
      </c>
    </row>
    <row r="2626" spans="3:15">
      <c r="C2626" s="161">
        <v>5</v>
      </c>
      <c r="D2626" s="161">
        <v>2</v>
      </c>
      <c r="F2626" s="161">
        <v>10</v>
      </c>
      <c r="G2626" s="161">
        <v>2</v>
      </c>
      <c r="H2626" s="161">
        <v>7</v>
      </c>
      <c r="I2626" s="161">
        <v>6</v>
      </c>
      <c r="J2626" s="161">
        <v>10</v>
      </c>
      <c r="M2626" s="165">
        <f t="shared" si="118"/>
        <v>2</v>
      </c>
      <c r="N2626" s="164">
        <f t="shared" si="119"/>
        <v>2</v>
      </c>
      <c r="O2626" s="164">
        <f t="shared" si="120"/>
        <v>6</v>
      </c>
    </row>
    <row r="2627" spans="3:15">
      <c r="C2627" s="161">
        <v>5</v>
      </c>
      <c r="D2627" s="161">
        <v>2</v>
      </c>
      <c r="F2627" s="161">
        <v>10</v>
      </c>
      <c r="G2627" s="161">
        <v>2</v>
      </c>
      <c r="H2627" s="161">
        <v>7</v>
      </c>
      <c r="I2627" s="161">
        <v>8</v>
      </c>
      <c r="J2627" s="161">
        <v>7</v>
      </c>
      <c r="M2627" s="165">
        <f t="shared" si="118"/>
        <v>2</v>
      </c>
      <c r="N2627" s="164">
        <f t="shared" si="119"/>
        <v>2</v>
      </c>
      <c r="O2627" s="164">
        <f t="shared" si="120"/>
        <v>6</v>
      </c>
    </row>
    <row r="2628" spans="3:15">
      <c r="C2628" s="161">
        <v>5</v>
      </c>
      <c r="D2628" s="161">
        <v>2</v>
      </c>
      <c r="F2628" s="161">
        <v>10</v>
      </c>
      <c r="G2628" s="161">
        <v>2</v>
      </c>
      <c r="H2628" s="161">
        <v>7</v>
      </c>
      <c r="I2628" s="161">
        <v>8</v>
      </c>
      <c r="J2628" s="161">
        <v>10</v>
      </c>
      <c r="M2628" s="165">
        <f t="shared" si="118"/>
        <v>2</v>
      </c>
      <c r="N2628" s="164">
        <f t="shared" si="119"/>
        <v>2</v>
      </c>
      <c r="O2628" s="164">
        <f t="shared" si="120"/>
        <v>6</v>
      </c>
    </row>
    <row r="2629" spans="3:15">
      <c r="C2629" s="161">
        <v>5</v>
      </c>
      <c r="D2629" s="161">
        <v>2</v>
      </c>
      <c r="F2629" s="161">
        <v>10</v>
      </c>
      <c r="G2629" s="161">
        <v>2</v>
      </c>
      <c r="H2629" s="161">
        <v>7</v>
      </c>
      <c r="I2629" s="161">
        <v>10</v>
      </c>
      <c r="J2629" s="161">
        <v>7</v>
      </c>
      <c r="M2629" s="165">
        <f t="shared" si="118"/>
        <v>2</v>
      </c>
      <c r="N2629" s="164">
        <f t="shared" si="119"/>
        <v>2</v>
      </c>
      <c r="O2629" s="164">
        <f t="shared" si="120"/>
        <v>6</v>
      </c>
    </row>
    <row r="2630" spans="3:15">
      <c r="C2630" s="161">
        <v>5</v>
      </c>
      <c r="D2630" s="161">
        <v>2</v>
      </c>
      <c r="F2630" s="161">
        <v>10</v>
      </c>
      <c r="G2630" s="161">
        <v>2</v>
      </c>
      <c r="H2630" s="161">
        <v>7</v>
      </c>
      <c r="I2630" s="161">
        <v>10</v>
      </c>
      <c r="J2630" s="161">
        <v>10</v>
      </c>
      <c r="M2630" s="165">
        <f t="shared" si="118"/>
        <v>2</v>
      </c>
      <c r="N2630" s="164">
        <f t="shared" si="119"/>
        <v>2</v>
      </c>
      <c r="O2630" s="164">
        <f t="shared" si="120"/>
        <v>7</v>
      </c>
    </row>
    <row r="2631" spans="3:15">
      <c r="C2631" s="161">
        <v>5</v>
      </c>
      <c r="D2631" s="161">
        <v>2</v>
      </c>
      <c r="F2631" s="161">
        <v>10</v>
      </c>
      <c r="G2631" s="161">
        <v>2</v>
      </c>
      <c r="H2631" s="161">
        <v>10</v>
      </c>
      <c r="I2631" s="161">
        <v>4</v>
      </c>
      <c r="J2631" s="161">
        <v>7</v>
      </c>
      <c r="M2631" s="165">
        <f t="shared" si="118"/>
        <v>2</v>
      </c>
      <c r="N2631" s="164">
        <f t="shared" si="119"/>
        <v>2</v>
      </c>
      <c r="O2631" s="164">
        <f t="shared" si="120"/>
        <v>6</v>
      </c>
    </row>
    <row r="2632" spans="3:15">
      <c r="C2632" s="161">
        <v>5</v>
      </c>
      <c r="D2632" s="161">
        <v>2</v>
      </c>
      <c r="F2632" s="161">
        <v>10</v>
      </c>
      <c r="G2632" s="161">
        <v>2</v>
      </c>
      <c r="H2632" s="161">
        <v>10</v>
      </c>
      <c r="I2632" s="161">
        <v>4</v>
      </c>
      <c r="J2632" s="161">
        <v>10</v>
      </c>
      <c r="M2632" s="165">
        <f t="shared" si="118"/>
        <v>2</v>
      </c>
      <c r="N2632" s="164">
        <f t="shared" si="119"/>
        <v>2</v>
      </c>
      <c r="O2632" s="164">
        <f t="shared" si="120"/>
        <v>6</v>
      </c>
    </row>
    <row r="2633" spans="3:15">
      <c r="C2633" s="161">
        <v>5</v>
      </c>
      <c r="D2633" s="161">
        <v>2</v>
      </c>
      <c r="F2633" s="161">
        <v>10</v>
      </c>
      <c r="G2633" s="161">
        <v>2</v>
      </c>
      <c r="H2633" s="161">
        <v>10</v>
      </c>
      <c r="I2633" s="161">
        <v>6</v>
      </c>
      <c r="J2633" s="161">
        <v>7</v>
      </c>
      <c r="M2633" s="165">
        <f t="shared" si="118"/>
        <v>2</v>
      </c>
      <c r="N2633" s="164">
        <f t="shared" si="119"/>
        <v>2</v>
      </c>
      <c r="O2633" s="164">
        <f t="shared" si="120"/>
        <v>6</v>
      </c>
    </row>
    <row r="2634" spans="3:15">
      <c r="C2634" s="161">
        <v>5</v>
      </c>
      <c r="D2634" s="161">
        <v>2</v>
      </c>
      <c r="F2634" s="161">
        <v>10</v>
      </c>
      <c r="G2634" s="161">
        <v>2</v>
      </c>
      <c r="H2634" s="161">
        <v>10</v>
      </c>
      <c r="I2634" s="161">
        <v>6</v>
      </c>
      <c r="J2634" s="161">
        <v>10</v>
      </c>
      <c r="M2634" s="165">
        <f t="shared" si="118"/>
        <v>2</v>
      </c>
      <c r="N2634" s="164">
        <f t="shared" si="119"/>
        <v>2</v>
      </c>
      <c r="O2634" s="164">
        <f t="shared" si="120"/>
        <v>6</v>
      </c>
    </row>
    <row r="2635" spans="3:15">
      <c r="C2635" s="161">
        <v>5</v>
      </c>
      <c r="D2635" s="161">
        <v>2</v>
      </c>
      <c r="F2635" s="161">
        <v>10</v>
      </c>
      <c r="G2635" s="161">
        <v>2</v>
      </c>
      <c r="H2635" s="161">
        <v>10</v>
      </c>
      <c r="I2635" s="161">
        <v>8</v>
      </c>
      <c r="J2635" s="161">
        <v>7</v>
      </c>
      <c r="M2635" s="165">
        <f t="shared" si="118"/>
        <v>2</v>
      </c>
      <c r="N2635" s="164">
        <f t="shared" si="119"/>
        <v>2</v>
      </c>
      <c r="O2635" s="164">
        <f t="shared" si="120"/>
        <v>6</v>
      </c>
    </row>
    <row r="2636" spans="3:15">
      <c r="C2636" s="161">
        <v>5</v>
      </c>
      <c r="D2636" s="161">
        <v>2</v>
      </c>
      <c r="F2636" s="161">
        <v>10</v>
      </c>
      <c r="G2636" s="161">
        <v>2</v>
      </c>
      <c r="H2636" s="161">
        <v>10</v>
      </c>
      <c r="I2636" s="161">
        <v>8</v>
      </c>
      <c r="J2636" s="161">
        <v>10</v>
      </c>
      <c r="M2636" s="165">
        <f t="shared" si="118"/>
        <v>2</v>
      </c>
      <c r="N2636" s="164">
        <f t="shared" si="119"/>
        <v>2</v>
      </c>
      <c r="O2636" s="164">
        <f t="shared" si="120"/>
        <v>7</v>
      </c>
    </row>
    <row r="2637" spans="3:15">
      <c r="C2637" s="161">
        <v>5</v>
      </c>
      <c r="D2637" s="161">
        <v>2</v>
      </c>
      <c r="F2637" s="161">
        <v>10</v>
      </c>
      <c r="G2637" s="161">
        <v>2</v>
      </c>
      <c r="H2637" s="161">
        <v>10</v>
      </c>
      <c r="I2637" s="161">
        <v>10</v>
      </c>
      <c r="J2637" s="161">
        <v>7</v>
      </c>
      <c r="M2637" s="165">
        <f t="shared" si="118"/>
        <v>2</v>
      </c>
      <c r="N2637" s="164">
        <f t="shared" si="119"/>
        <v>2</v>
      </c>
      <c r="O2637" s="164">
        <f t="shared" si="120"/>
        <v>7</v>
      </c>
    </row>
    <row r="2638" spans="3:15">
      <c r="C2638" s="161">
        <v>5</v>
      </c>
      <c r="D2638" s="161">
        <v>2</v>
      </c>
      <c r="F2638" s="161">
        <v>10</v>
      </c>
      <c r="G2638" s="161">
        <v>2</v>
      </c>
      <c r="H2638" s="161">
        <v>10</v>
      </c>
      <c r="I2638" s="161">
        <v>10</v>
      </c>
      <c r="J2638" s="161">
        <v>10</v>
      </c>
      <c r="M2638" s="165">
        <f t="shared" si="118"/>
        <v>2</v>
      </c>
      <c r="N2638" s="164">
        <f t="shared" si="119"/>
        <v>2</v>
      </c>
      <c r="O2638" s="164">
        <f t="shared" si="120"/>
        <v>7</v>
      </c>
    </row>
    <row r="2639" spans="3:15">
      <c r="C2639" s="161">
        <v>5</v>
      </c>
      <c r="D2639" s="161">
        <v>2</v>
      </c>
      <c r="F2639" s="161">
        <v>10</v>
      </c>
      <c r="G2639" s="161">
        <v>2</v>
      </c>
      <c r="H2639" s="161">
        <v>7</v>
      </c>
      <c r="I2639" s="161">
        <v>4</v>
      </c>
      <c r="J2639" s="161">
        <v>7</v>
      </c>
      <c r="M2639" s="165">
        <f t="shared" si="118"/>
        <v>2</v>
      </c>
      <c r="N2639" s="164">
        <f t="shared" si="119"/>
        <v>2</v>
      </c>
      <c r="O2639" s="164">
        <f t="shared" si="120"/>
        <v>5</v>
      </c>
    </row>
    <row r="2640" spans="3:15">
      <c r="C2640" s="161">
        <v>5</v>
      </c>
      <c r="D2640" s="161">
        <v>2</v>
      </c>
      <c r="F2640" s="161">
        <v>10</v>
      </c>
      <c r="G2640" s="161">
        <v>2</v>
      </c>
      <c r="H2640" s="161">
        <v>7</v>
      </c>
      <c r="I2640" s="161">
        <v>4</v>
      </c>
      <c r="J2640" s="161">
        <v>10</v>
      </c>
      <c r="M2640" s="165">
        <f t="shared" si="118"/>
        <v>2</v>
      </c>
      <c r="N2640" s="164">
        <f t="shared" si="119"/>
        <v>2</v>
      </c>
      <c r="O2640" s="164">
        <f t="shared" si="120"/>
        <v>6</v>
      </c>
    </row>
    <row r="2641" spans="3:15">
      <c r="C2641" s="161">
        <v>5</v>
      </c>
      <c r="D2641" s="161">
        <v>2</v>
      </c>
      <c r="F2641" s="161">
        <v>10</v>
      </c>
      <c r="G2641" s="161">
        <v>2</v>
      </c>
      <c r="H2641" s="161">
        <v>7</v>
      </c>
      <c r="I2641" s="161">
        <v>6</v>
      </c>
      <c r="J2641" s="161">
        <v>7</v>
      </c>
      <c r="M2641" s="165">
        <f t="shared" si="118"/>
        <v>2</v>
      </c>
      <c r="N2641" s="164">
        <f t="shared" si="119"/>
        <v>2</v>
      </c>
      <c r="O2641" s="164">
        <f t="shared" si="120"/>
        <v>6</v>
      </c>
    </row>
    <row r="2642" spans="3:15">
      <c r="C2642" s="161">
        <v>5</v>
      </c>
      <c r="D2642" s="161">
        <v>2</v>
      </c>
      <c r="F2642" s="161">
        <v>10</v>
      </c>
      <c r="G2642" s="161">
        <v>2</v>
      </c>
      <c r="H2642" s="161">
        <v>7</v>
      </c>
      <c r="I2642" s="161">
        <v>6</v>
      </c>
      <c r="J2642" s="161">
        <v>10</v>
      </c>
      <c r="M2642" s="165">
        <f t="shared" si="118"/>
        <v>2</v>
      </c>
      <c r="N2642" s="164">
        <f t="shared" si="119"/>
        <v>2</v>
      </c>
      <c r="O2642" s="164">
        <f t="shared" si="120"/>
        <v>6</v>
      </c>
    </row>
    <row r="2643" spans="3:15">
      <c r="C2643" s="161">
        <v>5</v>
      </c>
      <c r="D2643" s="161">
        <v>2</v>
      </c>
      <c r="F2643" s="161">
        <v>10</v>
      </c>
      <c r="G2643" s="161">
        <v>2</v>
      </c>
      <c r="H2643" s="161">
        <v>7</v>
      </c>
      <c r="I2643" s="161">
        <v>8</v>
      </c>
      <c r="J2643" s="161">
        <v>7</v>
      </c>
      <c r="M2643" s="165">
        <f t="shared" si="118"/>
        <v>2</v>
      </c>
      <c r="N2643" s="164">
        <f t="shared" si="119"/>
        <v>2</v>
      </c>
      <c r="O2643" s="164">
        <f t="shared" si="120"/>
        <v>6</v>
      </c>
    </row>
    <row r="2644" spans="3:15">
      <c r="C2644" s="161">
        <v>5</v>
      </c>
      <c r="D2644" s="161">
        <v>2</v>
      </c>
      <c r="F2644" s="161">
        <v>10</v>
      </c>
      <c r="G2644" s="161">
        <v>2</v>
      </c>
      <c r="H2644" s="161">
        <v>7</v>
      </c>
      <c r="I2644" s="161">
        <v>8</v>
      </c>
      <c r="J2644" s="161">
        <v>10</v>
      </c>
      <c r="M2644" s="165">
        <f t="shared" si="118"/>
        <v>2</v>
      </c>
      <c r="N2644" s="164">
        <f t="shared" si="119"/>
        <v>2</v>
      </c>
      <c r="O2644" s="164">
        <f t="shared" si="120"/>
        <v>6</v>
      </c>
    </row>
    <row r="2645" spans="3:15">
      <c r="C2645" s="161">
        <v>5</v>
      </c>
      <c r="D2645" s="161">
        <v>2</v>
      </c>
      <c r="F2645" s="161">
        <v>10</v>
      </c>
      <c r="G2645" s="161">
        <v>2</v>
      </c>
      <c r="H2645" s="161">
        <v>7</v>
      </c>
      <c r="I2645" s="161">
        <v>10</v>
      </c>
      <c r="J2645" s="161">
        <v>7</v>
      </c>
      <c r="M2645" s="165">
        <f t="shared" si="118"/>
        <v>2</v>
      </c>
      <c r="N2645" s="164">
        <f t="shared" si="119"/>
        <v>2</v>
      </c>
      <c r="O2645" s="164">
        <f t="shared" si="120"/>
        <v>6</v>
      </c>
    </row>
    <row r="2646" spans="3:15">
      <c r="C2646" s="161">
        <v>5</v>
      </c>
      <c r="D2646" s="161">
        <v>2</v>
      </c>
      <c r="F2646" s="161">
        <v>10</v>
      </c>
      <c r="G2646" s="161">
        <v>2</v>
      </c>
      <c r="H2646" s="161">
        <v>7</v>
      </c>
      <c r="I2646" s="161">
        <v>10</v>
      </c>
      <c r="J2646" s="161">
        <v>10</v>
      </c>
      <c r="M2646" s="165">
        <f t="shared" si="118"/>
        <v>2</v>
      </c>
      <c r="N2646" s="164">
        <f t="shared" si="119"/>
        <v>2</v>
      </c>
      <c r="O2646" s="164">
        <f t="shared" si="120"/>
        <v>7</v>
      </c>
    </row>
    <row r="2647" spans="3:15">
      <c r="C2647" s="161">
        <v>5</v>
      </c>
      <c r="D2647" s="161">
        <v>2</v>
      </c>
      <c r="F2647" s="161">
        <v>10</v>
      </c>
      <c r="G2647" s="161">
        <v>2</v>
      </c>
      <c r="H2647" s="161">
        <v>10</v>
      </c>
      <c r="I2647" s="161">
        <v>4</v>
      </c>
      <c r="J2647" s="161">
        <v>7</v>
      </c>
      <c r="M2647" s="165">
        <f t="shared" si="118"/>
        <v>2</v>
      </c>
      <c r="N2647" s="164">
        <f t="shared" si="119"/>
        <v>2</v>
      </c>
      <c r="O2647" s="164">
        <f t="shared" si="120"/>
        <v>6</v>
      </c>
    </row>
    <row r="2648" spans="3:15">
      <c r="C2648" s="161">
        <v>5</v>
      </c>
      <c r="D2648" s="161">
        <v>2</v>
      </c>
      <c r="F2648" s="161">
        <v>10</v>
      </c>
      <c r="G2648" s="161">
        <v>2</v>
      </c>
      <c r="H2648" s="161">
        <v>10</v>
      </c>
      <c r="I2648" s="161">
        <v>4</v>
      </c>
      <c r="J2648" s="161">
        <v>10</v>
      </c>
      <c r="M2648" s="165">
        <f t="shared" si="118"/>
        <v>2</v>
      </c>
      <c r="N2648" s="164">
        <f t="shared" si="119"/>
        <v>2</v>
      </c>
      <c r="O2648" s="164">
        <f t="shared" si="120"/>
        <v>6</v>
      </c>
    </row>
    <row r="2649" spans="3:15">
      <c r="C2649" s="161">
        <v>5</v>
      </c>
      <c r="D2649" s="161">
        <v>2</v>
      </c>
      <c r="F2649" s="161">
        <v>10</v>
      </c>
      <c r="G2649" s="161">
        <v>2</v>
      </c>
      <c r="H2649" s="161">
        <v>10</v>
      </c>
      <c r="I2649" s="161">
        <v>6</v>
      </c>
      <c r="J2649" s="161">
        <v>7</v>
      </c>
      <c r="M2649" s="165">
        <f t="shared" si="118"/>
        <v>2</v>
      </c>
      <c r="N2649" s="164">
        <f t="shared" si="119"/>
        <v>2</v>
      </c>
      <c r="O2649" s="164">
        <f t="shared" si="120"/>
        <v>6</v>
      </c>
    </row>
    <row r="2650" spans="3:15">
      <c r="C2650" s="161">
        <v>5</v>
      </c>
      <c r="D2650" s="161">
        <v>2</v>
      </c>
      <c r="F2650" s="161">
        <v>10</v>
      </c>
      <c r="G2650" s="161">
        <v>2</v>
      </c>
      <c r="H2650" s="161">
        <v>10</v>
      </c>
      <c r="I2650" s="161">
        <v>6</v>
      </c>
      <c r="J2650" s="161">
        <v>10</v>
      </c>
      <c r="M2650" s="165">
        <f t="shared" si="118"/>
        <v>2</v>
      </c>
      <c r="N2650" s="164">
        <f t="shared" si="119"/>
        <v>2</v>
      </c>
      <c r="O2650" s="164">
        <f t="shared" si="120"/>
        <v>6</v>
      </c>
    </row>
    <row r="2651" spans="3:15">
      <c r="C2651" s="161">
        <v>5</v>
      </c>
      <c r="D2651" s="161">
        <v>2</v>
      </c>
      <c r="F2651" s="161">
        <v>10</v>
      </c>
      <c r="G2651" s="161">
        <v>2</v>
      </c>
      <c r="H2651" s="161">
        <v>10</v>
      </c>
      <c r="I2651" s="161">
        <v>8</v>
      </c>
      <c r="J2651" s="161">
        <v>7</v>
      </c>
      <c r="M2651" s="165">
        <f t="shared" si="118"/>
        <v>2</v>
      </c>
      <c r="N2651" s="164">
        <f t="shared" si="119"/>
        <v>2</v>
      </c>
      <c r="O2651" s="164">
        <f t="shared" si="120"/>
        <v>6</v>
      </c>
    </row>
    <row r="2652" spans="3:15">
      <c r="C2652" s="161">
        <v>5</v>
      </c>
      <c r="D2652" s="161">
        <v>2</v>
      </c>
      <c r="F2652" s="161">
        <v>10</v>
      </c>
      <c r="G2652" s="161">
        <v>2</v>
      </c>
      <c r="H2652" s="161">
        <v>10</v>
      </c>
      <c r="I2652" s="161">
        <v>8</v>
      </c>
      <c r="J2652" s="161">
        <v>10</v>
      </c>
      <c r="M2652" s="165">
        <f t="shared" si="118"/>
        <v>2</v>
      </c>
      <c r="N2652" s="164">
        <f t="shared" si="119"/>
        <v>2</v>
      </c>
      <c r="O2652" s="164">
        <f t="shared" si="120"/>
        <v>7</v>
      </c>
    </row>
    <row r="2653" spans="3:15">
      <c r="C2653" s="161">
        <v>5</v>
      </c>
      <c r="D2653" s="161">
        <v>2</v>
      </c>
      <c r="F2653" s="161">
        <v>10</v>
      </c>
      <c r="G2653" s="161">
        <v>2</v>
      </c>
      <c r="H2653" s="161">
        <v>10</v>
      </c>
      <c r="I2653" s="161">
        <v>10</v>
      </c>
      <c r="J2653" s="161">
        <v>7</v>
      </c>
      <c r="M2653" s="165">
        <f t="shared" si="118"/>
        <v>2</v>
      </c>
      <c r="N2653" s="164">
        <f t="shared" si="119"/>
        <v>2</v>
      </c>
      <c r="O2653" s="164">
        <f t="shared" si="120"/>
        <v>7</v>
      </c>
    </row>
    <row r="2654" spans="3:15">
      <c r="C2654" s="161">
        <v>5</v>
      </c>
      <c r="D2654" s="161">
        <v>4</v>
      </c>
      <c r="F2654" s="161">
        <v>10</v>
      </c>
      <c r="G2654" s="161">
        <v>4</v>
      </c>
      <c r="H2654" s="161">
        <v>10</v>
      </c>
      <c r="I2654" s="161">
        <v>10</v>
      </c>
      <c r="J2654" s="161">
        <v>10</v>
      </c>
      <c r="M2654" s="165">
        <f t="shared" si="118"/>
        <v>4</v>
      </c>
      <c r="N2654" s="164">
        <f t="shared" si="119"/>
        <v>4</v>
      </c>
      <c r="O2654" s="164">
        <f t="shared" si="120"/>
        <v>8</v>
      </c>
    </row>
    <row r="2655" spans="3:15">
      <c r="C2655" s="161">
        <v>5</v>
      </c>
      <c r="D2655" s="161">
        <v>4</v>
      </c>
      <c r="F2655" s="161">
        <v>5</v>
      </c>
      <c r="G2655" s="161">
        <v>4</v>
      </c>
      <c r="H2655" s="161">
        <v>5</v>
      </c>
      <c r="I2655" s="161">
        <v>4</v>
      </c>
      <c r="J2655" s="161">
        <v>7</v>
      </c>
      <c r="M2655" s="165">
        <f t="shared" ref="M2655:M2718" si="121">MIN(C2655:L2655)</f>
        <v>4</v>
      </c>
      <c r="N2655" s="164">
        <f t="shared" si="119"/>
        <v>4</v>
      </c>
      <c r="O2655" s="164">
        <f t="shared" si="120"/>
        <v>5</v>
      </c>
    </row>
    <row r="2656" spans="3:15">
      <c r="C2656" s="161">
        <v>5</v>
      </c>
      <c r="D2656" s="161">
        <v>4</v>
      </c>
      <c r="F2656" s="161">
        <v>5</v>
      </c>
      <c r="G2656" s="161">
        <v>4</v>
      </c>
      <c r="H2656" s="161">
        <v>5</v>
      </c>
      <c r="I2656" s="161">
        <v>4</v>
      </c>
      <c r="J2656" s="161">
        <v>10</v>
      </c>
      <c r="M2656" s="165">
        <f t="shared" si="121"/>
        <v>4</v>
      </c>
      <c r="N2656" s="164">
        <f t="shared" ref="N2656:N2719" si="122">IF(SMALL(C2656:J2656,2)&gt;M2656,M2656+1,M2656)</f>
        <v>4</v>
      </c>
      <c r="O2656" s="164">
        <f t="shared" ref="O2656:O2719" si="123">ROUND(AVERAGE(C2656:J2656),0)</f>
        <v>5</v>
      </c>
    </row>
    <row r="2657" spans="3:15">
      <c r="C2657" s="161">
        <v>5</v>
      </c>
      <c r="D2657" s="161">
        <v>4</v>
      </c>
      <c r="F2657" s="161">
        <v>5</v>
      </c>
      <c r="G2657" s="161">
        <v>4</v>
      </c>
      <c r="H2657" s="161">
        <v>5</v>
      </c>
      <c r="I2657" s="161">
        <v>6</v>
      </c>
      <c r="J2657" s="161">
        <v>7</v>
      </c>
      <c r="M2657" s="165">
        <f t="shared" si="121"/>
        <v>4</v>
      </c>
      <c r="N2657" s="164">
        <f t="shared" si="122"/>
        <v>4</v>
      </c>
      <c r="O2657" s="164">
        <f t="shared" si="123"/>
        <v>5</v>
      </c>
    </row>
    <row r="2658" spans="3:15">
      <c r="C2658" s="161">
        <v>5</v>
      </c>
      <c r="D2658" s="161">
        <v>4</v>
      </c>
      <c r="F2658" s="161">
        <v>5</v>
      </c>
      <c r="G2658" s="161">
        <v>4</v>
      </c>
      <c r="H2658" s="161">
        <v>5</v>
      </c>
      <c r="I2658" s="161">
        <v>6</v>
      </c>
      <c r="J2658" s="161">
        <v>10</v>
      </c>
      <c r="M2658" s="165">
        <f t="shared" si="121"/>
        <v>4</v>
      </c>
      <c r="N2658" s="164">
        <f t="shared" si="122"/>
        <v>4</v>
      </c>
      <c r="O2658" s="164">
        <f t="shared" si="123"/>
        <v>6</v>
      </c>
    </row>
    <row r="2659" spans="3:15">
      <c r="C2659" s="161">
        <v>5</v>
      </c>
      <c r="D2659" s="161">
        <v>4</v>
      </c>
      <c r="F2659" s="161">
        <v>5</v>
      </c>
      <c r="G2659" s="161">
        <v>4</v>
      </c>
      <c r="H2659" s="161">
        <v>5</v>
      </c>
      <c r="I2659" s="161">
        <v>8</v>
      </c>
      <c r="J2659" s="161">
        <v>7</v>
      </c>
      <c r="M2659" s="165">
        <f t="shared" si="121"/>
        <v>4</v>
      </c>
      <c r="N2659" s="164">
        <f t="shared" si="122"/>
        <v>4</v>
      </c>
      <c r="O2659" s="164">
        <f t="shared" si="123"/>
        <v>5</v>
      </c>
    </row>
    <row r="2660" spans="3:15">
      <c r="C2660" s="161">
        <v>5</v>
      </c>
      <c r="D2660" s="161">
        <v>4</v>
      </c>
      <c r="F2660" s="161">
        <v>5</v>
      </c>
      <c r="G2660" s="161">
        <v>4</v>
      </c>
      <c r="H2660" s="161">
        <v>5</v>
      </c>
      <c r="I2660" s="161">
        <v>8</v>
      </c>
      <c r="J2660" s="161">
        <v>10</v>
      </c>
      <c r="M2660" s="165">
        <f t="shared" si="121"/>
        <v>4</v>
      </c>
      <c r="N2660" s="164">
        <f t="shared" si="122"/>
        <v>4</v>
      </c>
      <c r="O2660" s="164">
        <f t="shared" si="123"/>
        <v>6</v>
      </c>
    </row>
    <row r="2661" spans="3:15">
      <c r="C2661" s="161">
        <v>5</v>
      </c>
      <c r="D2661" s="161">
        <v>4</v>
      </c>
      <c r="F2661" s="161">
        <v>5</v>
      </c>
      <c r="G2661" s="161">
        <v>4</v>
      </c>
      <c r="H2661" s="161">
        <v>5</v>
      </c>
      <c r="I2661" s="161">
        <v>10</v>
      </c>
      <c r="J2661" s="161">
        <v>7</v>
      </c>
      <c r="M2661" s="165">
        <f t="shared" si="121"/>
        <v>4</v>
      </c>
      <c r="N2661" s="164">
        <f t="shared" si="122"/>
        <v>4</v>
      </c>
      <c r="O2661" s="164">
        <f t="shared" si="123"/>
        <v>6</v>
      </c>
    </row>
    <row r="2662" spans="3:15">
      <c r="C2662" s="161">
        <v>5</v>
      </c>
      <c r="D2662" s="161">
        <v>4</v>
      </c>
      <c r="F2662" s="161">
        <v>5</v>
      </c>
      <c r="G2662" s="161">
        <v>4</v>
      </c>
      <c r="H2662" s="161">
        <v>5</v>
      </c>
      <c r="I2662" s="161">
        <v>10</v>
      </c>
      <c r="J2662" s="161">
        <v>10</v>
      </c>
      <c r="M2662" s="165">
        <f t="shared" si="121"/>
        <v>4</v>
      </c>
      <c r="N2662" s="164">
        <f t="shared" si="122"/>
        <v>4</v>
      </c>
      <c r="O2662" s="164">
        <f t="shared" si="123"/>
        <v>6</v>
      </c>
    </row>
    <row r="2663" spans="3:15">
      <c r="C2663" s="161">
        <v>5</v>
      </c>
      <c r="D2663" s="161">
        <v>4</v>
      </c>
      <c r="F2663" s="161">
        <v>7</v>
      </c>
      <c r="G2663" s="161">
        <v>4</v>
      </c>
      <c r="H2663" s="161">
        <v>10</v>
      </c>
      <c r="I2663" s="161">
        <v>4</v>
      </c>
      <c r="J2663" s="161">
        <v>7</v>
      </c>
      <c r="M2663" s="165">
        <f t="shared" si="121"/>
        <v>4</v>
      </c>
      <c r="N2663" s="164">
        <f t="shared" si="122"/>
        <v>4</v>
      </c>
      <c r="O2663" s="164">
        <f t="shared" si="123"/>
        <v>6</v>
      </c>
    </row>
    <row r="2664" spans="3:15">
      <c r="C2664" s="161">
        <v>5</v>
      </c>
      <c r="D2664" s="161">
        <v>4</v>
      </c>
      <c r="F2664" s="161">
        <v>7</v>
      </c>
      <c r="G2664" s="161">
        <v>4</v>
      </c>
      <c r="H2664" s="161">
        <v>10</v>
      </c>
      <c r="I2664" s="161">
        <v>4</v>
      </c>
      <c r="J2664" s="161">
        <v>10</v>
      </c>
      <c r="M2664" s="165">
        <f t="shared" si="121"/>
        <v>4</v>
      </c>
      <c r="N2664" s="164">
        <f t="shared" si="122"/>
        <v>4</v>
      </c>
      <c r="O2664" s="164">
        <f t="shared" si="123"/>
        <v>6</v>
      </c>
    </row>
    <row r="2665" spans="3:15">
      <c r="C2665" s="161">
        <v>5</v>
      </c>
      <c r="D2665" s="161">
        <v>4</v>
      </c>
      <c r="F2665" s="161">
        <v>7</v>
      </c>
      <c r="G2665" s="161">
        <v>4</v>
      </c>
      <c r="H2665" s="161">
        <v>10</v>
      </c>
      <c r="I2665" s="161">
        <v>6</v>
      </c>
      <c r="J2665" s="161">
        <v>7</v>
      </c>
      <c r="M2665" s="165">
        <f t="shared" si="121"/>
        <v>4</v>
      </c>
      <c r="N2665" s="164">
        <f t="shared" si="122"/>
        <v>4</v>
      </c>
      <c r="O2665" s="164">
        <f t="shared" si="123"/>
        <v>6</v>
      </c>
    </row>
    <row r="2666" spans="3:15">
      <c r="C2666" s="161">
        <v>5</v>
      </c>
      <c r="D2666" s="161">
        <v>4</v>
      </c>
      <c r="F2666" s="161">
        <v>7</v>
      </c>
      <c r="G2666" s="161">
        <v>4</v>
      </c>
      <c r="H2666" s="161">
        <v>10</v>
      </c>
      <c r="I2666" s="161">
        <v>6</v>
      </c>
      <c r="J2666" s="161">
        <v>10</v>
      </c>
      <c r="M2666" s="165">
        <f t="shared" si="121"/>
        <v>4</v>
      </c>
      <c r="N2666" s="164">
        <f t="shared" si="122"/>
        <v>4</v>
      </c>
      <c r="O2666" s="164">
        <f t="shared" si="123"/>
        <v>7</v>
      </c>
    </row>
    <row r="2667" spans="3:15">
      <c r="C2667" s="161">
        <v>5</v>
      </c>
      <c r="D2667" s="161">
        <v>4</v>
      </c>
      <c r="F2667" s="161">
        <v>7</v>
      </c>
      <c r="G2667" s="161">
        <v>4</v>
      </c>
      <c r="H2667" s="161">
        <v>10</v>
      </c>
      <c r="I2667" s="161">
        <v>8</v>
      </c>
      <c r="J2667" s="161">
        <v>7</v>
      </c>
      <c r="M2667" s="165">
        <f t="shared" si="121"/>
        <v>4</v>
      </c>
      <c r="N2667" s="164">
        <f t="shared" si="122"/>
        <v>4</v>
      </c>
      <c r="O2667" s="164">
        <f t="shared" si="123"/>
        <v>6</v>
      </c>
    </row>
    <row r="2668" spans="3:15">
      <c r="C2668" s="161">
        <v>5</v>
      </c>
      <c r="D2668" s="161">
        <v>4</v>
      </c>
      <c r="F2668" s="161">
        <v>7</v>
      </c>
      <c r="G2668" s="161">
        <v>4</v>
      </c>
      <c r="H2668" s="161">
        <v>10</v>
      </c>
      <c r="I2668" s="161">
        <v>8</v>
      </c>
      <c r="J2668" s="161">
        <v>10</v>
      </c>
      <c r="M2668" s="165">
        <f t="shared" si="121"/>
        <v>4</v>
      </c>
      <c r="N2668" s="164">
        <f t="shared" si="122"/>
        <v>4</v>
      </c>
      <c r="O2668" s="164">
        <f t="shared" si="123"/>
        <v>7</v>
      </c>
    </row>
    <row r="2669" spans="3:15">
      <c r="C2669" s="161">
        <v>5</v>
      </c>
      <c r="D2669" s="161">
        <v>4</v>
      </c>
      <c r="F2669" s="161">
        <v>7</v>
      </c>
      <c r="G2669" s="161">
        <v>4</v>
      </c>
      <c r="H2669" s="161">
        <v>10</v>
      </c>
      <c r="I2669" s="161">
        <v>10</v>
      </c>
      <c r="J2669" s="161">
        <v>7</v>
      </c>
      <c r="M2669" s="165">
        <f t="shared" si="121"/>
        <v>4</v>
      </c>
      <c r="N2669" s="164">
        <f t="shared" si="122"/>
        <v>4</v>
      </c>
      <c r="O2669" s="164">
        <f t="shared" si="123"/>
        <v>7</v>
      </c>
    </row>
    <row r="2670" spans="3:15">
      <c r="C2670" s="161">
        <v>5</v>
      </c>
      <c r="D2670" s="161">
        <v>4</v>
      </c>
      <c r="F2670" s="161">
        <v>7</v>
      </c>
      <c r="G2670" s="161">
        <v>4</v>
      </c>
      <c r="H2670" s="161">
        <v>10</v>
      </c>
      <c r="I2670" s="161">
        <v>10</v>
      </c>
      <c r="J2670" s="161">
        <v>10</v>
      </c>
      <c r="M2670" s="165">
        <f t="shared" si="121"/>
        <v>4</v>
      </c>
      <c r="N2670" s="164">
        <f t="shared" si="122"/>
        <v>4</v>
      </c>
      <c r="O2670" s="164">
        <f t="shared" si="123"/>
        <v>7</v>
      </c>
    </row>
    <row r="2671" spans="3:15">
      <c r="C2671" s="161">
        <v>5</v>
      </c>
      <c r="D2671" s="161">
        <v>4</v>
      </c>
      <c r="F2671" s="161">
        <v>5</v>
      </c>
      <c r="G2671" s="161">
        <v>4</v>
      </c>
      <c r="H2671" s="161">
        <v>5</v>
      </c>
      <c r="I2671" s="161">
        <v>4</v>
      </c>
      <c r="J2671" s="161">
        <v>7</v>
      </c>
      <c r="M2671" s="165">
        <f t="shared" si="121"/>
        <v>4</v>
      </c>
      <c r="N2671" s="164">
        <f t="shared" si="122"/>
        <v>4</v>
      </c>
      <c r="O2671" s="164">
        <f t="shared" si="123"/>
        <v>5</v>
      </c>
    </row>
    <row r="2672" spans="3:15">
      <c r="C2672" s="161">
        <v>5</v>
      </c>
      <c r="D2672" s="161">
        <v>4</v>
      </c>
      <c r="F2672" s="161">
        <v>5</v>
      </c>
      <c r="G2672" s="161">
        <v>4</v>
      </c>
      <c r="H2672" s="161">
        <v>5</v>
      </c>
      <c r="I2672" s="161">
        <v>4</v>
      </c>
      <c r="J2672" s="161">
        <v>10</v>
      </c>
      <c r="M2672" s="165">
        <f t="shared" si="121"/>
        <v>4</v>
      </c>
      <c r="N2672" s="164">
        <f t="shared" si="122"/>
        <v>4</v>
      </c>
      <c r="O2672" s="164">
        <f t="shared" si="123"/>
        <v>5</v>
      </c>
    </row>
    <row r="2673" spans="3:15">
      <c r="C2673" s="161">
        <v>5</v>
      </c>
      <c r="D2673" s="161">
        <v>4</v>
      </c>
      <c r="F2673" s="161">
        <v>5</v>
      </c>
      <c r="G2673" s="161">
        <v>4</v>
      </c>
      <c r="H2673" s="161">
        <v>5</v>
      </c>
      <c r="I2673" s="161">
        <v>6</v>
      </c>
      <c r="J2673" s="161">
        <v>7</v>
      </c>
      <c r="M2673" s="165">
        <f t="shared" si="121"/>
        <v>4</v>
      </c>
      <c r="N2673" s="164">
        <f t="shared" si="122"/>
        <v>4</v>
      </c>
      <c r="O2673" s="164">
        <f t="shared" si="123"/>
        <v>5</v>
      </c>
    </row>
    <row r="2674" spans="3:15">
      <c r="C2674" s="161">
        <v>5</v>
      </c>
      <c r="D2674" s="161">
        <v>4</v>
      </c>
      <c r="F2674" s="161">
        <v>5</v>
      </c>
      <c r="G2674" s="161">
        <v>4</v>
      </c>
      <c r="H2674" s="161">
        <v>5</v>
      </c>
      <c r="I2674" s="161">
        <v>6</v>
      </c>
      <c r="J2674" s="161">
        <v>10</v>
      </c>
      <c r="M2674" s="165">
        <f t="shared" si="121"/>
        <v>4</v>
      </c>
      <c r="N2674" s="164">
        <f t="shared" si="122"/>
        <v>4</v>
      </c>
      <c r="O2674" s="164">
        <f t="shared" si="123"/>
        <v>6</v>
      </c>
    </row>
    <row r="2675" spans="3:15">
      <c r="C2675" s="161">
        <v>5</v>
      </c>
      <c r="D2675" s="161">
        <v>4</v>
      </c>
      <c r="F2675" s="161">
        <v>5</v>
      </c>
      <c r="G2675" s="161">
        <v>4</v>
      </c>
      <c r="H2675" s="161">
        <v>5</v>
      </c>
      <c r="I2675" s="161">
        <v>8</v>
      </c>
      <c r="J2675" s="161">
        <v>7</v>
      </c>
      <c r="M2675" s="165">
        <f t="shared" si="121"/>
        <v>4</v>
      </c>
      <c r="N2675" s="164">
        <f t="shared" si="122"/>
        <v>4</v>
      </c>
      <c r="O2675" s="164">
        <f t="shared" si="123"/>
        <v>5</v>
      </c>
    </row>
    <row r="2676" spans="3:15">
      <c r="C2676" s="161">
        <v>5</v>
      </c>
      <c r="D2676" s="161">
        <v>4</v>
      </c>
      <c r="F2676" s="161">
        <v>5</v>
      </c>
      <c r="G2676" s="161">
        <v>4</v>
      </c>
      <c r="H2676" s="161">
        <v>5</v>
      </c>
      <c r="I2676" s="161">
        <v>8</v>
      </c>
      <c r="J2676" s="161">
        <v>10</v>
      </c>
      <c r="M2676" s="165">
        <f t="shared" si="121"/>
        <v>4</v>
      </c>
      <c r="N2676" s="164">
        <f t="shared" si="122"/>
        <v>4</v>
      </c>
      <c r="O2676" s="164">
        <f t="shared" si="123"/>
        <v>6</v>
      </c>
    </row>
    <row r="2677" spans="3:15">
      <c r="C2677" s="161">
        <v>5</v>
      </c>
      <c r="D2677" s="161">
        <v>4</v>
      </c>
      <c r="F2677" s="161">
        <v>5</v>
      </c>
      <c r="G2677" s="161">
        <v>4</v>
      </c>
      <c r="H2677" s="161">
        <v>5</v>
      </c>
      <c r="I2677" s="161">
        <v>10</v>
      </c>
      <c r="J2677" s="161">
        <v>7</v>
      </c>
      <c r="M2677" s="165">
        <f t="shared" si="121"/>
        <v>4</v>
      </c>
      <c r="N2677" s="164">
        <f t="shared" si="122"/>
        <v>4</v>
      </c>
      <c r="O2677" s="164">
        <f t="shared" si="123"/>
        <v>6</v>
      </c>
    </row>
    <row r="2678" spans="3:15">
      <c r="C2678" s="161">
        <v>5</v>
      </c>
      <c r="D2678" s="161">
        <v>4</v>
      </c>
      <c r="F2678" s="161">
        <v>5</v>
      </c>
      <c r="G2678" s="161">
        <v>4</v>
      </c>
      <c r="H2678" s="161">
        <v>5</v>
      </c>
      <c r="I2678" s="161">
        <v>10</v>
      </c>
      <c r="J2678" s="161">
        <v>10</v>
      </c>
      <c r="M2678" s="165">
        <f t="shared" si="121"/>
        <v>4</v>
      </c>
      <c r="N2678" s="164">
        <f t="shared" si="122"/>
        <v>4</v>
      </c>
      <c r="O2678" s="164">
        <f t="shared" si="123"/>
        <v>6</v>
      </c>
    </row>
    <row r="2679" spans="3:15">
      <c r="C2679" s="161">
        <v>5</v>
      </c>
      <c r="D2679" s="161">
        <v>4</v>
      </c>
      <c r="F2679" s="161">
        <v>7</v>
      </c>
      <c r="G2679" s="161">
        <v>4</v>
      </c>
      <c r="H2679" s="161">
        <v>10</v>
      </c>
      <c r="I2679" s="161">
        <v>4</v>
      </c>
      <c r="J2679" s="161">
        <v>7</v>
      </c>
      <c r="M2679" s="165">
        <f t="shared" si="121"/>
        <v>4</v>
      </c>
      <c r="N2679" s="164">
        <f t="shared" si="122"/>
        <v>4</v>
      </c>
      <c r="O2679" s="164">
        <f t="shared" si="123"/>
        <v>6</v>
      </c>
    </row>
    <row r="2680" spans="3:15">
      <c r="C2680" s="161">
        <v>5</v>
      </c>
      <c r="D2680" s="161">
        <v>4</v>
      </c>
      <c r="F2680" s="161">
        <v>7</v>
      </c>
      <c r="G2680" s="161">
        <v>4</v>
      </c>
      <c r="H2680" s="161">
        <v>10</v>
      </c>
      <c r="I2680" s="161">
        <v>4</v>
      </c>
      <c r="J2680" s="161">
        <v>10</v>
      </c>
      <c r="M2680" s="165">
        <f t="shared" si="121"/>
        <v>4</v>
      </c>
      <c r="N2680" s="164">
        <f t="shared" si="122"/>
        <v>4</v>
      </c>
      <c r="O2680" s="164">
        <f t="shared" si="123"/>
        <v>6</v>
      </c>
    </row>
    <row r="2681" spans="3:15">
      <c r="C2681" s="161">
        <v>5</v>
      </c>
      <c r="D2681" s="161">
        <v>4</v>
      </c>
      <c r="F2681" s="161">
        <v>7</v>
      </c>
      <c r="G2681" s="161">
        <v>4</v>
      </c>
      <c r="H2681" s="161">
        <v>10</v>
      </c>
      <c r="I2681" s="161">
        <v>6</v>
      </c>
      <c r="J2681" s="161">
        <v>7</v>
      </c>
      <c r="M2681" s="165">
        <f t="shared" si="121"/>
        <v>4</v>
      </c>
      <c r="N2681" s="164">
        <f t="shared" si="122"/>
        <v>4</v>
      </c>
      <c r="O2681" s="164">
        <f t="shared" si="123"/>
        <v>6</v>
      </c>
    </row>
    <row r="2682" spans="3:15">
      <c r="C2682" s="161">
        <v>5</v>
      </c>
      <c r="D2682" s="161">
        <v>4</v>
      </c>
      <c r="F2682" s="161">
        <v>7</v>
      </c>
      <c r="G2682" s="161">
        <v>4</v>
      </c>
      <c r="H2682" s="161">
        <v>10</v>
      </c>
      <c r="I2682" s="161">
        <v>6</v>
      </c>
      <c r="J2682" s="161">
        <v>10</v>
      </c>
      <c r="M2682" s="165">
        <f t="shared" si="121"/>
        <v>4</v>
      </c>
      <c r="N2682" s="164">
        <f t="shared" si="122"/>
        <v>4</v>
      </c>
      <c r="O2682" s="164">
        <f t="shared" si="123"/>
        <v>7</v>
      </c>
    </row>
    <row r="2683" spans="3:15">
      <c r="C2683" s="161">
        <v>5</v>
      </c>
      <c r="D2683" s="161">
        <v>4</v>
      </c>
      <c r="F2683" s="161">
        <v>7</v>
      </c>
      <c r="G2683" s="161">
        <v>4</v>
      </c>
      <c r="H2683" s="161">
        <v>10</v>
      </c>
      <c r="I2683" s="161">
        <v>8</v>
      </c>
      <c r="J2683" s="161">
        <v>7</v>
      </c>
      <c r="M2683" s="165">
        <f t="shared" si="121"/>
        <v>4</v>
      </c>
      <c r="N2683" s="164">
        <f t="shared" si="122"/>
        <v>4</v>
      </c>
      <c r="O2683" s="164">
        <f t="shared" si="123"/>
        <v>6</v>
      </c>
    </row>
    <row r="2684" spans="3:15">
      <c r="C2684" s="161">
        <v>5</v>
      </c>
      <c r="D2684" s="161">
        <v>4</v>
      </c>
      <c r="F2684" s="161">
        <v>7</v>
      </c>
      <c r="G2684" s="161">
        <v>4</v>
      </c>
      <c r="H2684" s="161">
        <v>10</v>
      </c>
      <c r="I2684" s="161">
        <v>8</v>
      </c>
      <c r="J2684" s="161">
        <v>10</v>
      </c>
      <c r="M2684" s="165">
        <f t="shared" si="121"/>
        <v>4</v>
      </c>
      <c r="N2684" s="164">
        <f t="shared" si="122"/>
        <v>4</v>
      </c>
      <c r="O2684" s="164">
        <f t="shared" si="123"/>
        <v>7</v>
      </c>
    </row>
    <row r="2685" spans="3:15">
      <c r="C2685" s="161">
        <v>5</v>
      </c>
      <c r="D2685" s="161">
        <v>4</v>
      </c>
      <c r="F2685" s="161">
        <v>7</v>
      </c>
      <c r="G2685" s="161">
        <v>4</v>
      </c>
      <c r="H2685" s="161">
        <v>10</v>
      </c>
      <c r="I2685" s="161">
        <v>10</v>
      </c>
      <c r="J2685" s="161">
        <v>7</v>
      </c>
      <c r="M2685" s="165">
        <f t="shared" si="121"/>
        <v>4</v>
      </c>
      <c r="N2685" s="164">
        <f t="shared" si="122"/>
        <v>4</v>
      </c>
      <c r="O2685" s="164">
        <f t="shared" si="123"/>
        <v>7</v>
      </c>
    </row>
    <row r="2686" spans="3:15">
      <c r="C2686" s="161">
        <v>5</v>
      </c>
      <c r="D2686" s="161">
        <v>6</v>
      </c>
      <c r="F2686" s="161">
        <v>7</v>
      </c>
      <c r="G2686" s="161">
        <v>6</v>
      </c>
      <c r="H2686" s="161">
        <v>10</v>
      </c>
      <c r="I2686" s="161">
        <v>10</v>
      </c>
      <c r="J2686" s="161">
        <v>10</v>
      </c>
      <c r="M2686" s="165">
        <f t="shared" si="121"/>
        <v>5</v>
      </c>
      <c r="N2686" s="164">
        <f t="shared" si="122"/>
        <v>6</v>
      </c>
      <c r="O2686" s="164">
        <f t="shared" si="123"/>
        <v>8</v>
      </c>
    </row>
    <row r="2687" spans="3:15">
      <c r="C2687" s="161">
        <v>5</v>
      </c>
      <c r="D2687" s="161">
        <v>6</v>
      </c>
      <c r="F2687" s="161">
        <v>5</v>
      </c>
      <c r="G2687" s="161">
        <v>6</v>
      </c>
      <c r="H2687" s="161">
        <v>5</v>
      </c>
      <c r="I2687" s="161">
        <v>4</v>
      </c>
      <c r="J2687" s="161">
        <v>7</v>
      </c>
      <c r="M2687" s="165">
        <f t="shared" si="121"/>
        <v>4</v>
      </c>
      <c r="N2687" s="164">
        <f t="shared" si="122"/>
        <v>5</v>
      </c>
      <c r="O2687" s="164">
        <f t="shared" si="123"/>
        <v>5</v>
      </c>
    </row>
    <row r="2688" spans="3:15">
      <c r="C2688" s="161">
        <v>5</v>
      </c>
      <c r="D2688" s="161">
        <v>6</v>
      </c>
      <c r="F2688" s="161">
        <v>5</v>
      </c>
      <c r="G2688" s="161">
        <v>6</v>
      </c>
      <c r="H2688" s="161">
        <v>5</v>
      </c>
      <c r="I2688" s="161">
        <v>4</v>
      </c>
      <c r="J2688" s="161">
        <v>10</v>
      </c>
      <c r="M2688" s="165">
        <f t="shared" si="121"/>
        <v>4</v>
      </c>
      <c r="N2688" s="164">
        <f t="shared" si="122"/>
        <v>5</v>
      </c>
      <c r="O2688" s="164">
        <f t="shared" si="123"/>
        <v>6</v>
      </c>
    </row>
    <row r="2689" spans="3:15">
      <c r="C2689" s="161">
        <v>5</v>
      </c>
      <c r="D2689" s="161">
        <v>6</v>
      </c>
      <c r="F2689" s="161">
        <v>5</v>
      </c>
      <c r="G2689" s="161">
        <v>6</v>
      </c>
      <c r="H2689" s="161">
        <v>5</v>
      </c>
      <c r="I2689" s="161">
        <v>6</v>
      </c>
      <c r="J2689" s="161">
        <v>7</v>
      </c>
      <c r="M2689" s="165">
        <f t="shared" si="121"/>
        <v>5</v>
      </c>
      <c r="N2689" s="164">
        <f t="shared" si="122"/>
        <v>5</v>
      </c>
      <c r="O2689" s="164">
        <f t="shared" si="123"/>
        <v>6</v>
      </c>
    </row>
    <row r="2690" spans="3:15">
      <c r="C2690" s="161">
        <v>5</v>
      </c>
      <c r="D2690" s="161">
        <v>6</v>
      </c>
      <c r="F2690" s="161">
        <v>5</v>
      </c>
      <c r="G2690" s="161">
        <v>6</v>
      </c>
      <c r="H2690" s="161">
        <v>5</v>
      </c>
      <c r="I2690" s="161">
        <v>6</v>
      </c>
      <c r="J2690" s="161">
        <v>10</v>
      </c>
      <c r="M2690" s="165">
        <f t="shared" si="121"/>
        <v>5</v>
      </c>
      <c r="N2690" s="164">
        <f t="shared" si="122"/>
        <v>5</v>
      </c>
      <c r="O2690" s="164">
        <f t="shared" si="123"/>
        <v>6</v>
      </c>
    </row>
    <row r="2691" spans="3:15">
      <c r="C2691" s="161">
        <v>5</v>
      </c>
      <c r="D2691" s="161">
        <v>6</v>
      </c>
      <c r="F2691" s="161">
        <v>5</v>
      </c>
      <c r="G2691" s="161">
        <v>6</v>
      </c>
      <c r="H2691" s="161">
        <v>5</v>
      </c>
      <c r="I2691" s="161">
        <v>8</v>
      </c>
      <c r="J2691" s="161">
        <v>7</v>
      </c>
      <c r="M2691" s="165">
        <f t="shared" si="121"/>
        <v>5</v>
      </c>
      <c r="N2691" s="164">
        <f t="shared" si="122"/>
        <v>5</v>
      </c>
      <c r="O2691" s="164">
        <f t="shared" si="123"/>
        <v>6</v>
      </c>
    </row>
    <row r="2692" spans="3:15">
      <c r="C2692" s="161">
        <v>5</v>
      </c>
      <c r="D2692" s="161">
        <v>6</v>
      </c>
      <c r="F2692" s="161">
        <v>5</v>
      </c>
      <c r="G2692" s="161">
        <v>6</v>
      </c>
      <c r="H2692" s="161">
        <v>5</v>
      </c>
      <c r="I2692" s="161">
        <v>8</v>
      </c>
      <c r="J2692" s="161">
        <v>10</v>
      </c>
      <c r="M2692" s="165">
        <f t="shared" si="121"/>
        <v>5</v>
      </c>
      <c r="N2692" s="164">
        <f t="shared" si="122"/>
        <v>5</v>
      </c>
      <c r="O2692" s="164">
        <f t="shared" si="123"/>
        <v>6</v>
      </c>
    </row>
    <row r="2693" spans="3:15">
      <c r="C2693" s="161">
        <v>5</v>
      </c>
      <c r="D2693" s="161">
        <v>6</v>
      </c>
      <c r="F2693" s="161">
        <v>5</v>
      </c>
      <c r="G2693" s="161">
        <v>6</v>
      </c>
      <c r="H2693" s="161">
        <v>5</v>
      </c>
      <c r="I2693" s="161">
        <v>10</v>
      </c>
      <c r="J2693" s="161">
        <v>7</v>
      </c>
      <c r="M2693" s="165">
        <f t="shared" si="121"/>
        <v>5</v>
      </c>
      <c r="N2693" s="164">
        <f t="shared" si="122"/>
        <v>5</v>
      </c>
      <c r="O2693" s="164">
        <f t="shared" si="123"/>
        <v>6</v>
      </c>
    </row>
    <row r="2694" spans="3:15">
      <c r="C2694" s="161">
        <v>5</v>
      </c>
      <c r="D2694" s="161">
        <v>6</v>
      </c>
      <c r="F2694" s="161">
        <v>5</v>
      </c>
      <c r="G2694" s="161">
        <v>6</v>
      </c>
      <c r="H2694" s="161">
        <v>5</v>
      </c>
      <c r="I2694" s="161">
        <v>10</v>
      </c>
      <c r="J2694" s="161">
        <v>10</v>
      </c>
      <c r="M2694" s="165">
        <f t="shared" si="121"/>
        <v>5</v>
      </c>
      <c r="N2694" s="164">
        <f t="shared" si="122"/>
        <v>5</v>
      </c>
      <c r="O2694" s="164">
        <f t="shared" si="123"/>
        <v>7</v>
      </c>
    </row>
    <row r="2695" spans="3:15">
      <c r="C2695" s="161">
        <v>5</v>
      </c>
      <c r="D2695" s="161">
        <v>6</v>
      </c>
      <c r="F2695" s="161">
        <v>7</v>
      </c>
      <c r="G2695" s="161">
        <v>6</v>
      </c>
      <c r="H2695" s="161">
        <v>10</v>
      </c>
      <c r="I2695" s="161">
        <v>4</v>
      </c>
      <c r="J2695" s="161">
        <v>7</v>
      </c>
      <c r="M2695" s="165">
        <f t="shared" si="121"/>
        <v>4</v>
      </c>
      <c r="N2695" s="164">
        <f t="shared" si="122"/>
        <v>5</v>
      </c>
      <c r="O2695" s="164">
        <f t="shared" si="123"/>
        <v>6</v>
      </c>
    </row>
    <row r="2696" spans="3:15">
      <c r="C2696" s="161">
        <v>5</v>
      </c>
      <c r="D2696" s="161">
        <v>6</v>
      </c>
      <c r="F2696" s="161">
        <v>7</v>
      </c>
      <c r="G2696" s="161">
        <v>6</v>
      </c>
      <c r="H2696" s="161">
        <v>10</v>
      </c>
      <c r="I2696" s="161">
        <v>4</v>
      </c>
      <c r="J2696" s="161">
        <v>10</v>
      </c>
      <c r="M2696" s="165">
        <f t="shared" si="121"/>
        <v>4</v>
      </c>
      <c r="N2696" s="164">
        <f t="shared" si="122"/>
        <v>5</v>
      </c>
      <c r="O2696" s="164">
        <f t="shared" si="123"/>
        <v>7</v>
      </c>
    </row>
    <row r="2697" spans="3:15">
      <c r="C2697" s="161">
        <v>5</v>
      </c>
      <c r="D2697" s="161">
        <v>6</v>
      </c>
      <c r="F2697" s="161">
        <v>7</v>
      </c>
      <c r="G2697" s="161">
        <v>6</v>
      </c>
      <c r="H2697" s="161">
        <v>10</v>
      </c>
      <c r="I2697" s="161">
        <v>6</v>
      </c>
      <c r="J2697" s="161">
        <v>7</v>
      </c>
      <c r="M2697" s="165">
        <f t="shared" si="121"/>
        <v>5</v>
      </c>
      <c r="N2697" s="164">
        <f t="shared" si="122"/>
        <v>6</v>
      </c>
      <c r="O2697" s="164">
        <f t="shared" si="123"/>
        <v>7</v>
      </c>
    </row>
    <row r="2698" spans="3:15">
      <c r="C2698" s="161">
        <v>5</v>
      </c>
      <c r="D2698" s="161">
        <v>6</v>
      </c>
      <c r="F2698" s="161">
        <v>7</v>
      </c>
      <c r="G2698" s="161">
        <v>6</v>
      </c>
      <c r="H2698" s="161">
        <v>10</v>
      </c>
      <c r="I2698" s="161">
        <v>6</v>
      </c>
      <c r="J2698" s="161">
        <v>10</v>
      </c>
      <c r="M2698" s="165">
        <f t="shared" si="121"/>
        <v>5</v>
      </c>
      <c r="N2698" s="164">
        <f t="shared" si="122"/>
        <v>6</v>
      </c>
      <c r="O2698" s="164">
        <f t="shared" si="123"/>
        <v>7</v>
      </c>
    </row>
    <row r="2699" spans="3:15">
      <c r="C2699" s="161">
        <v>5</v>
      </c>
      <c r="D2699" s="161">
        <v>6</v>
      </c>
      <c r="F2699" s="161">
        <v>7</v>
      </c>
      <c r="G2699" s="161">
        <v>6</v>
      </c>
      <c r="H2699" s="161">
        <v>10</v>
      </c>
      <c r="I2699" s="161">
        <v>8</v>
      </c>
      <c r="J2699" s="161">
        <v>7</v>
      </c>
      <c r="M2699" s="165">
        <f t="shared" si="121"/>
        <v>5</v>
      </c>
      <c r="N2699" s="164">
        <f t="shared" si="122"/>
        <v>6</v>
      </c>
      <c r="O2699" s="164">
        <f t="shared" si="123"/>
        <v>7</v>
      </c>
    </row>
    <row r="2700" spans="3:15">
      <c r="C2700" s="161">
        <v>5</v>
      </c>
      <c r="D2700" s="161">
        <v>6</v>
      </c>
      <c r="F2700" s="161">
        <v>7</v>
      </c>
      <c r="G2700" s="161">
        <v>6</v>
      </c>
      <c r="H2700" s="161">
        <v>10</v>
      </c>
      <c r="I2700" s="161">
        <v>8</v>
      </c>
      <c r="J2700" s="161">
        <v>10</v>
      </c>
      <c r="M2700" s="165">
        <f t="shared" si="121"/>
        <v>5</v>
      </c>
      <c r="N2700" s="164">
        <f t="shared" si="122"/>
        <v>6</v>
      </c>
      <c r="O2700" s="164">
        <f t="shared" si="123"/>
        <v>7</v>
      </c>
    </row>
    <row r="2701" spans="3:15">
      <c r="C2701" s="161">
        <v>5</v>
      </c>
      <c r="D2701" s="161">
        <v>6</v>
      </c>
      <c r="F2701" s="161">
        <v>7</v>
      </c>
      <c r="G2701" s="161">
        <v>6</v>
      </c>
      <c r="H2701" s="161">
        <v>10</v>
      </c>
      <c r="I2701" s="161">
        <v>10</v>
      </c>
      <c r="J2701" s="161">
        <v>7</v>
      </c>
      <c r="M2701" s="165">
        <f t="shared" si="121"/>
        <v>5</v>
      </c>
      <c r="N2701" s="164">
        <f t="shared" si="122"/>
        <v>6</v>
      </c>
      <c r="O2701" s="164">
        <f t="shared" si="123"/>
        <v>7</v>
      </c>
    </row>
    <row r="2702" spans="3:15">
      <c r="C2702" s="161">
        <v>5</v>
      </c>
      <c r="D2702" s="161">
        <v>4</v>
      </c>
      <c r="F2702" s="161">
        <v>7</v>
      </c>
      <c r="G2702" s="161">
        <v>4</v>
      </c>
      <c r="H2702" s="161">
        <v>10</v>
      </c>
      <c r="I2702" s="161">
        <v>10</v>
      </c>
      <c r="J2702" s="161">
        <v>10</v>
      </c>
      <c r="M2702" s="165">
        <f t="shared" si="121"/>
        <v>4</v>
      </c>
      <c r="N2702" s="164">
        <f t="shared" si="122"/>
        <v>4</v>
      </c>
      <c r="O2702" s="164">
        <f t="shared" si="123"/>
        <v>7</v>
      </c>
    </row>
    <row r="2703" spans="3:15">
      <c r="C2703" s="161">
        <v>5</v>
      </c>
      <c r="D2703" s="161">
        <v>4</v>
      </c>
      <c r="F2703" s="161">
        <v>5</v>
      </c>
      <c r="G2703" s="161">
        <v>4</v>
      </c>
      <c r="H2703" s="161">
        <v>5</v>
      </c>
      <c r="I2703" s="161">
        <v>4</v>
      </c>
      <c r="J2703" s="161">
        <v>7</v>
      </c>
      <c r="M2703" s="165">
        <f t="shared" si="121"/>
        <v>4</v>
      </c>
      <c r="N2703" s="164">
        <f t="shared" si="122"/>
        <v>4</v>
      </c>
      <c r="O2703" s="164">
        <f t="shared" si="123"/>
        <v>5</v>
      </c>
    </row>
    <row r="2704" spans="3:15">
      <c r="C2704" s="161">
        <v>5</v>
      </c>
      <c r="D2704" s="161">
        <v>4</v>
      </c>
      <c r="F2704" s="161">
        <v>5</v>
      </c>
      <c r="G2704" s="161">
        <v>4</v>
      </c>
      <c r="H2704" s="161">
        <v>5</v>
      </c>
      <c r="I2704" s="161">
        <v>4</v>
      </c>
      <c r="J2704" s="161">
        <v>10</v>
      </c>
      <c r="M2704" s="165">
        <f t="shared" si="121"/>
        <v>4</v>
      </c>
      <c r="N2704" s="164">
        <f t="shared" si="122"/>
        <v>4</v>
      </c>
      <c r="O2704" s="164">
        <f t="shared" si="123"/>
        <v>5</v>
      </c>
    </row>
    <row r="2705" spans="3:15">
      <c r="C2705" s="161">
        <v>5</v>
      </c>
      <c r="D2705" s="161">
        <v>4</v>
      </c>
      <c r="F2705" s="161">
        <v>5</v>
      </c>
      <c r="G2705" s="161">
        <v>4</v>
      </c>
      <c r="H2705" s="161">
        <v>5</v>
      </c>
      <c r="I2705" s="161">
        <v>6</v>
      </c>
      <c r="J2705" s="161">
        <v>7</v>
      </c>
      <c r="M2705" s="165">
        <f t="shared" si="121"/>
        <v>4</v>
      </c>
      <c r="N2705" s="164">
        <f t="shared" si="122"/>
        <v>4</v>
      </c>
      <c r="O2705" s="164">
        <f t="shared" si="123"/>
        <v>5</v>
      </c>
    </row>
    <row r="2706" spans="3:15">
      <c r="C2706" s="161">
        <v>5</v>
      </c>
      <c r="D2706" s="161">
        <v>4</v>
      </c>
      <c r="F2706" s="161">
        <v>5</v>
      </c>
      <c r="G2706" s="161">
        <v>4</v>
      </c>
      <c r="H2706" s="161">
        <v>5</v>
      </c>
      <c r="I2706" s="161">
        <v>6</v>
      </c>
      <c r="J2706" s="161">
        <v>10</v>
      </c>
      <c r="M2706" s="165">
        <f t="shared" si="121"/>
        <v>4</v>
      </c>
      <c r="N2706" s="164">
        <f t="shared" si="122"/>
        <v>4</v>
      </c>
      <c r="O2706" s="164">
        <f t="shared" si="123"/>
        <v>6</v>
      </c>
    </row>
    <row r="2707" spans="3:15">
      <c r="C2707" s="161">
        <v>5</v>
      </c>
      <c r="D2707" s="161">
        <v>4</v>
      </c>
      <c r="F2707" s="161">
        <v>5</v>
      </c>
      <c r="G2707" s="161">
        <v>4</v>
      </c>
      <c r="H2707" s="161">
        <v>5</v>
      </c>
      <c r="I2707" s="161">
        <v>8</v>
      </c>
      <c r="J2707" s="161">
        <v>7</v>
      </c>
      <c r="M2707" s="165">
        <f t="shared" si="121"/>
        <v>4</v>
      </c>
      <c r="N2707" s="164">
        <f t="shared" si="122"/>
        <v>4</v>
      </c>
      <c r="O2707" s="164">
        <f t="shared" si="123"/>
        <v>5</v>
      </c>
    </row>
    <row r="2708" spans="3:15">
      <c r="C2708" s="161">
        <v>5</v>
      </c>
      <c r="D2708" s="161">
        <v>4</v>
      </c>
      <c r="F2708" s="161">
        <v>5</v>
      </c>
      <c r="G2708" s="161">
        <v>4</v>
      </c>
      <c r="H2708" s="161">
        <v>5</v>
      </c>
      <c r="I2708" s="161">
        <v>8</v>
      </c>
      <c r="J2708" s="161">
        <v>10</v>
      </c>
      <c r="M2708" s="165">
        <f t="shared" si="121"/>
        <v>4</v>
      </c>
      <c r="N2708" s="164">
        <f t="shared" si="122"/>
        <v>4</v>
      </c>
      <c r="O2708" s="164">
        <f t="shared" si="123"/>
        <v>6</v>
      </c>
    </row>
    <row r="2709" spans="3:15">
      <c r="C2709" s="161">
        <v>5</v>
      </c>
      <c r="D2709" s="161">
        <v>4</v>
      </c>
      <c r="F2709" s="161">
        <v>5</v>
      </c>
      <c r="G2709" s="161">
        <v>4</v>
      </c>
      <c r="H2709" s="161">
        <v>5</v>
      </c>
      <c r="I2709" s="161">
        <v>10</v>
      </c>
      <c r="J2709" s="161">
        <v>7</v>
      </c>
      <c r="M2709" s="165">
        <f t="shared" si="121"/>
        <v>4</v>
      </c>
      <c r="N2709" s="164">
        <f t="shared" si="122"/>
        <v>4</v>
      </c>
      <c r="O2709" s="164">
        <f t="shared" si="123"/>
        <v>6</v>
      </c>
    </row>
    <row r="2710" spans="3:15">
      <c r="C2710" s="161">
        <v>5</v>
      </c>
      <c r="D2710" s="161">
        <v>4</v>
      </c>
      <c r="F2710" s="161">
        <v>5</v>
      </c>
      <c r="G2710" s="161">
        <v>4</v>
      </c>
      <c r="H2710" s="161">
        <v>5</v>
      </c>
      <c r="I2710" s="161">
        <v>10</v>
      </c>
      <c r="J2710" s="161">
        <v>10</v>
      </c>
      <c r="M2710" s="165">
        <f t="shared" si="121"/>
        <v>4</v>
      </c>
      <c r="N2710" s="164">
        <f t="shared" si="122"/>
        <v>4</v>
      </c>
      <c r="O2710" s="164">
        <f t="shared" si="123"/>
        <v>6</v>
      </c>
    </row>
    <row r="2711" spans="3:15">
      <c r="C2711" s="161">
        <v>5</v>
      </c>
      <c r="D2711" s="161">
        <v>4</v>
      </c>
      <c r="F2711" s="161">
        <v>7</v>
      </c>
      <c r="G2711" s="161">
        <v>4</v>
      </c>
      <c r="H2711" s="161">
        <v>10</v>
      </c>
      <c r="I2711" s="161">
        <v>4</v>
      </c>
      <c r="J2711" s="161">
        <v>7</v>
      </c>
      <c r="M2711" s="165">
        <f t="shared" si="121"/>
        <v>4</v>
      </c>
      <c r="N2711" s="164">
        <f t="shared" si="122"/>
        <v>4</v>
      </c>
      <c r="O2711" s="164">
        <f t="shared" si="123"/>
        <v>6</v>
      </c>
    </row>
    <row r="2712" spans="3:15">
      <c r="C2712" s="161">
        <v>5</v>
      </c>
      <c r="D2712" s="161">
        <v>4</v>
      </c>
      <c r="F2712" s="161">
        <v>7</v>
      </c>
      <c r="G2712" s="161">
        <v>4</v>
      </c>
      <c r="H2712" s="161">
        <v>10</v>
      </c>
      <c r="I2712" s="161">
        <v>4</v>
      </c>
      <c r="J2712" s="161">
        <v>10</v>
      </c>
      <c r="M2712" s="165">
        <f t="shared" si="121"/>
        <v>4</v>
      </c>
      <c r="N2712" s="164">
        <f t="shared" si="122"/>
        <v>4</v>
      </c>
      <c r="O2712" s="164">
        <f t="shared" si="123"/>
        <v>6</v>
      </c>
    </row>
    <row r="2713" spans="3:15">
      <c r="C2713" s="161">
        <v>5</v>
      </c>
      <c r="D2713" s="161">
        <v>4</v>
      </c>
      <c r="F2713" s="161">
        <v>7</v>
      </c>
      <c r="G2713" s="161">
        <v>4</v>
      </c>
      <c r="H2713" s="161">
        <v>10</v>
      </c>
      <c r="I2713" s="161">
        <v>6</v>
      </c>
      <c r="J2713" s="161">
        <v>7</v>
      </c>
      <c r="M2713" s="165">
        <f t="shared" si="121"/>
        <v>4</v>
      </c>
      <c r="N2713" s="164">
        <f t="shared" si="122"/>
        <v>4</v>
      </c>
      <c r="O2713" s="164">
        <f t="shared" si="123"/>
        <v>6</v>
      </c>
    </row>
    <row r="2714" spans="3:15">
      <c r="C2714" s="161">
        <v>5</v>
      </c>
      <c r="D2714" s="161">
        <v>4</v>
      </c>
      <c r="F2714" s="161">
        <v>7</v>
      </c>
      <c r="G2714" s="161">
        <v>4</v>
      </c>
      <c r="H2714" s="161">
        <v>10</v>
      </c>
      <c r="I2714" s="161">
        <v>6</v>
      </c>
      <c r="J2714" s="161">
        <v>10</v>
      </c>
      <c r="M2714" s="165">
        <f t="shared" si="121"/>
        <v>4</v>
      </c>
      <c r="N2714" s="164">
        <f t="shared" si="122"/>
        <v>4</v>
      </c>
      <c r="O2714" s="164">
        <f t="shared" si="123"/>
        <v>7</v>
      </c>
    </row>
    <row r="2715" spans="3:15">
      <c r="C2715" s="161">
        <v>5</v>
      </c>
      <c r="D2715" s="161">
        <v>4</v>
      </c>
      <c r="F2715" s="161">
        <v>7</v>
      </c>
      <c r="G2715" s="161">
        <v>4</v>
      </c>
      <c r="H2715" s="161">
        <v>10</v>
      </c>
      <c r="I2715" s="161">
        <v>8</v>
      </c>
      <c r="J2715" s="161">
        <v>7</v>
      </c>
      <c r="M2715" s="165">
        <f t="shared" si="121"/>
        <v>4</v>
      </c>
      <c r="N2715" s="164">
        <f t="shared" si="122"/>
        <v>4</v>
      </c>
      <c r="O2715" s="164">
        <f t="shared" si="123"/>
        <v>6</v>
      </c>
    </row>
    <row r="2716" spans="3:15">
      <c r="C2716" s="161">
        <v>5</v>
      </c>
      <c r="D2716" s="161">
        <v>4</v>
      </c>
      <c r="F2716" s="161">
        <v>7</v>
      </c>
      <c r="G2716" s="161">
        <v>4</v>
      </c>
      <c r="H2716" s="161">
        <v>10</v>
      </c>
      <c r="I2716" s="161">
        <v>8</v>
      </c>
      <c r="J2716" s="161">
        <v>10</v>
      </c>
      <c r="M2716" s="165">
        <f t="shared" si="121"/>
        <v>4</v>
      </c>
      <c r="N2716" s="164">
        <f t="shared" si="122"/>
        <v>4</v>
      </c>
      <c r="O2716" s="164">
        <f t="shared" si="123"/>
        <v>7</v>
      </c>
    </row>
    <row r="2717" spans="3:15">
      <c r="C2717" s="161">
        <v>5</v>
      </c>
      <c r="D2717" s="161">
        <v>4</v>
      </c>
      <c r="F2717" s="161">
        <v>7</v>
      </c>
      <c r="G2717" s="161">
        <v>4</v>
      </c>
      <c r="H2717" s="161">
        <v>10</v>
      </c>
      <c r="I2717" s="161">
        <v>10</v>
      </c>
      <c r="J2717" s="161">
        <v>7</v>
      </c>
      <c r="M2717" s="165">
        <f t="shared" si="121"/>
        <v>4</v>
      </c>
      <c r="N2717" s="164">
        <f t="shared" si="122"/>
        <v>4</v>
      </c>
      <c r="O2717" s="164">
        <f t="shared" si="123"/>
        <v>7</v>
      </c>
    </row>
    <row r="2718" spans="3:15">
      <c r="C2718" s="161">
        <v>5</v>
      </c>
      <c r="D2718" s="161">
        <v>4</v>
      </c>
      <c r="F2718" s="161">
        <v>7</v>
      </c>
      <c r="G2718" s="161">
        <v>4</v>
      </c>
      <c r="H2718" s="161">
        <v>10</v>
      </c>
      <c r="I2718" s="161">
        <v>10</v>
      </c>
      <c r="J2718" s="161">
        <v>10</v>
      </c>
      <c r="M2718" s="165">
        <f t="shared" si="121"/>
        <v>4</v>
      </c>
      <c r="N2718" s="164">
        <f t="shared" si="122"/>
        <v>4</v>
      </c>
      <c r="O2718" s="164">
        <f t="shared" si="123"/>
        <v>7</v>
      </c>
    </row>
    <row r="2719" spans="3:15">
      <c r="C2719" s="161">
        <v>5</v>
      </c>
      <c r="D2719" s="161">
        <v>4</v>
      </c>
      <c r="F2719" s="161">
        <v>5</v>
      </c>
      <c r="G2719" s="161">
        <v>4</v>
      </c>
      <c r="H2719" s="161">
        <v>5</v>
      </c>
      <c r="I2719" s="161">
        <v>4</v>
      </c>
      <c r="J2719" s="161">
        <v>7</v>
      </c>
      <c r="M2719" s="165">
        <f t="shared" ref="M2719:M2782" si="124">MIN(C2719:L2719)</f>
        <v>4</v>
      </c>
      <c r="N2719" s="164">
        <f t="shared" si="122"/>
        <v>4</v>
      </c>
      <c r="O2719" s="164">
        <f t="shared" si="123"/>
        <v>5</v>
      </c>
    </row>
    <row r="2720" spans="3:15">
      <c r="C2720" s="161">
        <v>5</v>
      </c>
      <c r="D2720" s="161">
        <v>4</v>
      </c>
      <c r="F2720" s="161">
        <v>5</v>
      </c>
      <c r="G2720" s="161">
        <v>4</v>
      </c>
      <c r="H2720" s="161">
        <v>5</v>
      </c>
      <c r="I2720" s="161">
        <v>4</v>
      </c>
      <c r="J2720" s="161">
        <v>10</v>
      </c>
      <c r="M2720" s="165">
        <f t="shared" si="124"/>
        <v>4</v>
      </c>
      <c r="N2720" s="164">
        <f t="shared" ref="N2720:N2783" si="125">IF(SMALL(C2720:J2720,2)&gt;M2720,M2720+1,M2720)</f>
        <v>4</v>
      </c>
      <c r="O2720" s="164">
        <f t="shared" ref="O2720:O2783" si="126">ROUND(AVERAGE(C2720:J2720),0)</f>
        <v>5</v>
      </c>
    </row>
    <row r="2721" spans="3:15">
      <c r="C2721" s="161">
        <v>5</v>
      </c>
      <c r="D2721" s="161">
        <v>4</v>
      </c>
      <c r="F2721" s="161">
        <v>5</v>
      </c>
      <c r="G2721" s="161">
        <v>4</v>
      </c>
      <c r="H2721" s="161">
        <v>5</v>
      </c>
      <c r="I2721" s="161">
        <v>6</v>
      </c>
      <c r="J2721" s="161">
        <v>7</v>
      </c>
      <c r="M2721" s="165">
        <f t="shared" si="124"/>
        <v>4</v>
      </c>
      <c r="N2721" s="164">
        <f t="shared" si="125"/>
        <v>4</v>
      </c>
      <c r="O2721" s="164">
        <f t="shared" si="126"/>
        <v>5</v>
      </c>
    </row>
    <row r="2722" spans="3:15">
      <c r="C2722" s="161">
        <v>5</v>
      </c>
      <c r="D2722" s="161">
        <v>4</v>
      </c>
      <c r="F2722" s="161">
        <v>5</v>
      </c>
      <c r="G2722" s="161">
        <v>4</v>
      </c>
      <c r="H2722" s="161">
        <v>5</v>
      </c>
      <c r="I2722" s="161">
        <v>6</v>
      </c>
      <c r="J2722" s="161">
        <v>10</v>
      </c>
      <c r="M2722" s="165">
        <f t="shared" si="124"/>
        <v>4</v>
      </c>
      <c r="N2722" s="164">
        <f t="shared" si="125"/>
        <v>4</v>
      </c>
      <c r="O2722" s="164">
        <f t="shared" si="126"/>
        <v>6</v>
      </c>
    </row>
    <row r="2723" spans="3:15">
      <c r="C2723" s="161">
        <v>5</v>
      </c>
      <c r="D2723" s="161">
        <v>4</v>
      </c>
      <c r="F2723" s="161">
        <v>5</v>
      </c>
      <c r="G2723" s="161">
        <v>4</v>
      </c>
      <c r="H2723" s="161">
        <v>5</v>
      </c>
      <c r="I2723" s="161">
        <v>8</v>
      </c>
      <c r="J2723" s="161">
        <v>7</v>
      </c>
      <c r="M2723" s="165">
        <f t="shared" si="124"/>
        <v>4</v>
      </c>
      <c r="N2723" s="164">
        <f t="shared" si="125"/>
        <v>4</v>
      </c>
      <c r="O2723" s="164">
        <f t="shared" si="126"/>
        <v>5</v>
      </c>
    </row>
    <row r="2724" spans="3:15">
      <c r="C2724" s="161">
        <v>5</v>
      </c>
      <c r="D2724" s="161">
        <v>4</v>
      </c>
      <c r="F2724" s="161">
        <v>5</v>
      </c>
      <c r="G2724" s="161">
        <v>4</v>
      </c>
      <c r="H2724" s="161">
        <v>5</v>
      </c>
      <c r="I2724" s="161">
        <v>8</v>
      </c>
      <c r="J2724" s="161">
        <v>10</v>
      </c>
      <c r="M2724" s="165">
        <f t="shared" si="124"/>
        <v>4</v>
      </c>
      <c r="N2724" s="164">
        <f t="shared" si="125"/>
        <v>4</v>
      </c>
      <c r="O2724" s="164">
        <f t="shared" si="126"/>
        <v>6</v>
      </c>
    </row>
    <row r="2725" spans="3:15">
      <c r="C2725" s="161">
        <v>5</v>
      </c>
      <c r="D2725" s="161">
        <v>4</v>
      </c>
      <c r="F2725" s="161">
        <v>5</v>
      </c>
      <c r="G2725" s="161">
        <v>4</v>
      </c>
      <c r="H2725" s="161">
        <v>5</v>
      </c>
      <c r="I2725" s="161">
        <v>10</v>
      </c>
      <c r="J2725" s="161">
        <v>7</v>
      </c>
      <c r="M2725" s="165">
        <f t="shared" si="124"/>
        <v>4</v>
      </c>
      <c r="N2725" s="164">
        <f t="shared" si="125"/>
        <v>4</v>
      </c>
      <c r="O2725" s="164">
        <f t="shared" si="126"/>
        <v>6</v>
      </c>
    </row>
    <row r="2726" spans="3:15">
      <c r="C2726" s="161">
        <v>5</v>
      </c>
      <c r="D2726" s="161">
        <v>4</v>
      </c>
      <c r="F2726" s="161">
        <v>5</v>
      </c>
      <c r="G2726" s="161">
        <v>4</v>
      </c>
      <c r="H2726" s="161">
        <v>5</v>
      </c>
      <c r="I2726" s="161">
        <v>10</v>
      </c>
      <c r="J2726" s="161">
        <v>10</v>
      </c>
      <c r="M2726" s="165">
        <f t="shared" si="124"/>
        <v>4</v>
      </c>
      <c r="N2726" s="164">
        <f t="shared" si="125"/>
        <v>4</v>
      </c>
      <c r="O2726" s="164">
        <f t="shared" si="126"/>
        <v>6</v>
      </c>
    </row>
    <row r="2727" spans="3:15">
      <c r="C2727" s="161">
        <v>5</v>
      </c>
      <c r="D2727" s="161">
        <v>4</v>
      </c>
      <c r="F2727" s="161">
        <v>7</v>
      </c>
      <c r="G2727" s="161">
        <v>4</v>
      </c>
      <c r="H2727" s="161">
        <v>10</v>
      </c>
      <c r="I2727" s="161">
        <v>4</v>
      </c>
      <c r="J2727" s="161">
        <v>7</v>
      </c>
      <c r="M2727" s="165">
        <f t="shared" si="124"/>
        <v>4</v>
      </c>
      <c r="N2727" s="164">
        <f t="shared" si="125"/>
        <v>4</v>
      </c>
      <c r="O2727" s="164">
        <f t="shared" si="126"/>
        <v>6</v>
      </c>
    </row>
    <row r="2728" spans="3:15">
      <c r="C2728" s="161">
        <v>5</v>
      </c>
      <c r="D2728" s="161">
        <v>4</v>
      </c>
      <c r="F2728" s="161">
        <v>7</v>
      </c>
      <c r="G2728" s="161">
        <v>4</v>
      </c>
      <c r="H2728" s="161">
        <v>10</v>
      </c>
      <c r="I2728" s="161">
        <v>4</v>
      </c>
      <c r="J2728" s="161">
        <v>10</v>
      </c>
      <c r="M2728" s="165">
        <f t="shared" si="124"/>
        <v>4</v>
      </c>
      <c r="N2728" s="164">
        <f t="shared" si="125"/>
        <v>4</v>
      </c>
      <c r="O2728" s="164">
        <f t="shared" si="126"/>
        <v>6</v>
      </c>
    </row>
    <row r="2729" spans="3:15">
      <c r="C2729" s="161">
        <v>5</v>
      </c>
      <c r="D2729" s="161">
        <v>4</v>
      </c>
      <c r="F2729" s="161">
        <v>7</v>
      </c>
      <c r="G2729" s="161">
        <v>4</v>
      </c>
      <c r="H2729" s="161">
        <v>10</v>
      </c>
      <c r="I2729" s="161">
        <v>6</v>
      </c>
      <c r="J2729" s="161">
        <v>7</v>
      </c>
      <c r="M2729" s="165">
        <f t="shared" si="124"/>
        <v>4</v>
      </c>
      <c r="N2729" s="164">
        <f t="shared" si="125"/>
        <v>4</v>
      </c>
      <c r="O2729" s="164">
        <f t="shared" si="126"/>
        <v>6</v>
      </c>
    </row>
    <row r="2730" spans="3:15">
      <c r="C2730" s="161">
        <v>5</v>
      </c>
      <c r="D2730" s="161">
        <v>4</v>
      </c>
      <c r="F2730" s="161">
        <v>7</v>
      </c>
      <c r="G2730" s="161">
        <v>4</v>
      </c>
      <c r="H2730" s="161">
        <v>10</v>
      </c>
      <c r="I2730" s="161">
        <v>6</v>
      </c>
      <c r="J2730" s="161">
        <v>10</v>
      </c>
      <c r="M2730" s="165">
        <f t="shared" si="124"/>
        <v>4</v>
      </c>
      <c r="N2730" s="164">
        <f t="shared" si="125"/>
        <v>4</v>
      </c>
      <c r="O2730" s="164">
        <f t="shared" si="126"/>
        <v>7</v>
      </c>
    </row>
    <row r="2731" spans="3:15">
      <c r="C2731" s="161">
        <v>5</v>
      </c>
      <c r="D2731" s="161">
        <v>4</v>
      </c>
      <c r="F2731" s="161">
        <v>7</v>
      </c>
      <c r="G2731" s="161">
        <v>4</v>
      </c>
      <c r="H2731" s="161">
        <v>10</v>
      </c>
      <c r="I2731" s="161">
        <v>8</v>
      </c>
      <c r="J2731" s="161">
        <v>7</v>
      </c>
      <c r="M2731" s="165">
        <f t="shared" si="124"/>
        <v>4</v>
      </c>
      <c r="N2731" s="164">
        <f t="shared" si="125"/>
        <v>4</v>
      </c>
      <c r="O2731" s="164">
        <f t="shared" si="126"/>
        <v>6</v>
      </c>
    </row>
    <row r="2732" spans="3:15">
      <c r="C2732" s="161">
        <v>5</v>
      </c>
      <c r="D2732" s="161">
        <v>4</v>
      </c>
      <c r="F2732" s="161">
        <v>7</v>
      </c>
      <c r="G2732" s="161">
        <v>4</v>
      </c>
      <c r="H2732" s="161">
        <v>10</v>
      </c>
      <c r="I2732" s="161">
        <v>8</v>
      </c>
      <c r="J2732" s="161">
        <v>10</v>
      </c>
      <c r="M2732" s="165">
        <f t="shared" si="124"/>
        <v>4</v>
      </c>
      <c r="N2732" s="164">
        <f t="shared" si="125"/>
        <v>4</v>
      </c>
      <c r="O2732" s="164">
        <f t="shared" si="126"/>
        <v>7</v>
      </c>
    </row>
    <row r="2733" spans="3:15">
      <c r="C2733" s="161">
        <v>5</v>
      </c>
      <c r="D2733" s="161">
        <v>4</v>
      </c>
      <c r="F2733" s="161">
        <v>7</v>
      </c>
      <c r="G2733" s="161">
        <v>4</v>
      </c>
      <c r="H2733" s="161">
        <v>10</v>
      </c>
      <c r="I2733" s="161">
        <v>10</v>
      </c>
      <c r="J2733" s="161">
        <v>7</v>
      </c>
      <c r="M2733" s="165">
        <f t="shared" si="124"/>
        <v>4</v>
      </c>
      <c r="N2733" s="164">
        <f t="shared" si="125"/>
        <v>4</v>
      </c>
      <c r="O2733" s="164">
        <f t="shared" si="126"/>
        <v>7</v>
      </c>
    </row>
    <row r="2734" spans="3:15">
      <c r="C2734" s="161">
        <v>5</v>
      </c>
      <c r="D2734" s="161">
        <v>4</v>
      </c>
      <c r="F2734" s="161">
        <v>7</v>
      </c>
      <c r="G2734" s="161">
        <v>4</v>
      </c>
      <c r="H2734" s="161">
        <v>10</v>
      </c>
      <c r="I2734" s="161">
        <v>10</v>
      </c>
      <c r="J2734" s="161">
        <v>10</v>
      </c>
      <c r="M2734" s="165">
        <f t="shared" si="124"/>
        <v>4</v>
      </c>
      <c r="N2734" s="164">
        <f t="shared" si="125"/>
        <v>4</v>
      </c>
      <c r="O2734" s="164">
        <f t="shared" si="126"/>
        <v>7</v>
      </c>
    </row>
    <row r="2735" spans="3:15">
      <c r="C2735" s="161">
        <v>5</v>
      </c>
      <c r="D2735" s="161">
        <v>4</v>
      </c>
      <c r="F2735" s="161">
        <v>10</v>
      </c>
      <c r="G2735" s="161">
        <v>4</v>
      </c>
      <c r="H2735" s="161">
        <v>7</v>
      </c>
      <c r="I2735" s="161">
        <v>4</v>
      </c>
      <c r="J2735" s="161">
        <v>7</v>
      </c>
      <c r="M2735" s="165">
        <f t="shared" si="124"/>
        <v>4</v>
      </c>
      <c r="N2735" s="164">
        <f t="shared" si="125"/>
        <v>4</v>
      </c>
      <c r="O2735" s="164">
        <f t="shared" si="126"/>
        <v>6</v>
      </c>
    </row>
    <row r="2736" spans="3:15">
      <c r="C2736" s="161">
        <v>5</v>
      </c>
      <c r="D2736" s="161">
        <v>4</v>
      </c>
      <c r="F2736" s="161">
        <v>10</v>
      </c>
      <c r="G2736" s="161">
        <v>4</v>
      </c>
      <c r="H2736" s="161">
        <v>7</v>
      </c>
      <c r="I2736" s="161">
        <v>4</v>
      </c>
      <c r="J2736" s="161">
        <v>10</v>
      </c>
      <c r="M2736" s="165">
        <f t="shared" si="124"/>
        <v>4</v>
      </c>
      <c r="N2736" s="164">
        <f t="shared" si="125"/>
        <v>4</v>
      </c>
      <c r="O2736" s="164">
        <f t="shared" si="126"/>
        <v>6</v>
      </c>
    </row>
    <row r="2737" spans="3:15">
      <c r="C2737" s="161">
        <v>5</v>
      </c>
      <c r="D2737" s="161">
        <v>4</v>
      </c>
      <c r="F2737" s="161">
        <v>10</v>
      </c>
      <c r="G2737" s="161">
        <v>4</v>
      </c>
      <c r="H2737" s="161">
        <v>7</v>
      </c>
      <c r="I2737" s="161">
        <v>6</v>
      </c>
      <c r="J2737" s="161">
        <v>7</v>
      </c>
      <c r="M2737" s="165">
        <f t="shared" si="124"/>
        <v>4</v>
      </c>
      <c r="N2737" s="164">
        <f t="shared" si="125"/>
        <v>4</v>
      </c>
      <c r="O2737" s="164">
        <f t="shared" si="126"/>
        <v>6</v>
      </c>
    </row>
    <row r="2738" spans="3:15">
      <c r="C2738" s="161">
        <v>5</v>
      </c>
      <c r="D2738" s="161">
        <v>4</v>
      </c>
      <c r="F2738" s="161">
        <v>10</v>
      </c>
      <c r="G2738" s="161">
        <v>4</v>
      </c>
      <c r="H2738" s="161">
        <v>7</v>
      </c>
      <c r="I2738" s="161">
        <v>6</v>
      </c>
      <c r="J2738" s="161">
        <v>10</v>
      </c>
      <c r="M2738" s="165">
        <f t="shared" si="124"/>
        <v>4</v>
      </c>
      <c r="N2738" s="164">
        <f t="shared" si="125"/>
        <v>4</v>
      </c>
      <c r="O2738" s="164">
        <f t="shared" si="126"/>
        <v>7</v>
      </c>
    </row>
    <row r="2739" spans="3:15">
      <c r="C2739" s="161">
        <v>5</v>
      </c>
      <c r="D2739" s="161">
        <v>4</v>
      </c>
      <c r="F2739" s="161">
        <v>10</v>
      </c>
      <c r="G2739" s="161">
        <v>4</v>
      </c>
      <c r="H2739" s="161">
        <v>7</v>
      </c>
      <c r="I2739" s="161">
        <v>8</v>
      </c>
      <c r="J2739" s="161">
        <v>7</v>
      </c>
      <c r="M2739" s="165">
        <f t="shared" si="124"/>
        <v>4</v>
      </c>
      <c r="N2739" s="164">
        <f t="shared" si="125"/>
        <v>4</v>
      </c>
      <c r="O2739" s="164">
        <f t="shared" si="126"/>
        <v>6</v>
      </c>
    </row>
    <row r="2740" spans="3:15">
      <c r="C2740" s="161">
        <v>5</v>
      </c>
      <c r="D2740" s="161">
        <v>4</v>
      </c>
      <c r="F2740" s="161">
        <v>10</v>
      </c>
      <c r="G2740" s="161">
        <v>4</v>
      </c>
      <c r="H2740" s="161">
        <v>7</v>
      </c>
      <c r="I2740" s="161">
        <v>8</v>
      </c>
      <c r="J2740" s="161">
        <v>10</v>
      </c>
      <c r="M2740" s="165">
        <f t="shared" si="124"/>
        <v>4</v>
      </c>
      <c r="N2740" s="164">
        <f t="shared" si="125"/>
        <v>4</v>
      </c>
      <c r="O2740" s="164">
        <f t="shared" si="126"/>
        <v>7</v>
      </c>
    </row>
    <row r="2741" spans="3:15">
      <c r="C2741" s="161">
        <v>5</v>
      </c>
      <c r="D2741" s="161">
        <v>4</v>
      </c>
      <c r="F2741" s="161">
        <v>10</v>
      </c>
      <c r="G2741" s="161">
        <v>4</v>
      </c>
      <c r="H2741" s="161">
        <v>7</v>
      </c>
      <c r="I2741" s="161">
        <v>10</v>
      </c>
      <c r="J2741" s="161">
        <v>7</v>
      </c>
      <c r="M2741" s="165">
        <f t="shared" si="124"/>
        <v>4</v>
      </c>
      <c r="N2741" s="164">
        <f t="shared" si="125"/>
        <v>4</v>
      </c>
      <c r="O2741" s="164">
        <f t="shared" si="126"/>
        <v>7</v>
      </c>
    </row>
    <row r="2742" spans="3:15">
      <c r="C2742" s="161">
        <v>5</v>
      </c>
      <c r="D2742" s="161">
        <v>4</v>
      </c>
      <c r="F2742" s="161">
        <v>10</v>
      </c>
      <c r="G2742" s="161">
        <v>4</v>
      </c>
      <c r="H2742" s="161">
        <v>7</v>
      </c>
      <c r="I2742" s="161">
        <v>10</v>
      </c>
      <c r="J2742" s="161">
        <v>10</v>
      </c>
      <c r="M2742" s="165">
        <f t="shared" si="124"/>
        <v>4</v>
      </c>
      <c r="N2742" s="164">
        <f t="shared" si="125"/>
        <v>4</v>
      </c>
      <c r="O2742" s="164">
        <f t="shared" si="126"/>
        <v>7</v>
      </c>
    </row>
    <row r="2743" spans="3:15">
      <c r="C2743" s="161">
        <v>5</v>
      </c>
      <c r="D2743" s="161">
        <v>4</v>
      </c>
      <c r="F2743" s="161">
        <v>10</v>
      </c>
      <c r="G2743" s="161">
        <v>4</v>
      </c>
      <c r="H2743" s="161">
        <v>10</v>
      </c>
      <c r="I2743" s="161">
        <v>4</v>
      </c>
      <c r="J2743" s="161">
        <v>7</v>
      </c>
      <c r="M2743" s="165">
        <f t="shared" si="124"/>
        <v>4</v>
      </c>
      <c r="N2743" s="164">
        <f t="shared" si="125"/>
        <v>4</v>
      </c>
      <c r="O2743" s="164">
        <f t="shared" si="126"/>
        <v>6</v>
      </c>
    </row>
    <row r="2744" spans="3:15">
      <c r="C2744" s="161">
        <v>5</v>
      </c>
      <c r="D2744" s="161">
        <v>4</v>
      </c>
      <c r="F2744" s="161">
        <v>10</v>
      </c>
      <c r="G2744" s="161">
        <v>4</v>
      </c>
      <c r="H2744" s="161">
        <v>10</v>
      </c>
      <c r="I2744" s="161">
        <v>4</v>
      </c>
      <c r="J2744" s="161">
        <v>10</v>
      </c>
      <c r="M2744" s="165">
        <f t="shared" si="124"/>
        <v>4</v>
      </c>
      <c r="N2744" s="164">
        <f t="shared" si="125"/>
        <v>4</v>
      </c>
      <c r="O2744" s="164">
        <f t="shared" si="126"/>
        <v>7</v>
      </c>
    </row>
    <row r="2745" spans="3:15">
      <c r="C2745" s="161">
        <v>5</v>
      </c>
      <c r="D2745" s="161">
        <v>4</v>
      </c>
      <c r="F2745" s="161">
        <v>10</v>
      </c>
      <c r="G2745" s="161">
        <v>4</v>
      </c>
      <c r="H2745" s="161">
        <v>10</v>
      </c>
      <c r="I2745" s="161">
        <v>6</v>
      </c>
      <c r="J2745" s="161">
        <v>7</v>
      </c>
      <c r="M2745" s="165">
        <f t="shared" si="124"/>
        <v>4</v>
      </c>
      <c r="N2745" s="164">
        <f t="shared" si="125"/>
        <v>4</v>
      </c>
      <c r="O2745" s="164">
        <f t="shared" si="126"/>
        <v>7</v>
      </c>
    </row>
    <row r="2746" spans="3:15">
      <c r="C2746" s="161">
        <v>5</v>
      </c>
      <c r="D2746" s="161">
        <v>4</v>
      </c>
      <c r="F2746" s="161">
        <v>10</v>
      </c>
      <c r="G2746" s="161">
        <v>4</v>
      </c>
      <c r="H2746" s="161">
        <v>10</v>
      </c>
      <c r="I2746" s="161">
        <v>6</v>
      </c>
      <c r="J2746" s="161">
        <v>10</v>
      </c>
      <c r="M2746" s="165">
        <f t="shared" si="124"/>
        <v>4</v>
      </c>
      <c r="N2746" s="164">
        <f t="shared" si="125"/>
        <v>4</v>
      </c>
      <c r="O2746" s="164">
        <f t="shared" si="126"/>
        <v>7</v>
      </c>
    </row>
    <row r="2747" spans="3:15">
      <c r="C2747" s="161">
        <v>5</v>
      </c>
      <c r="D2747" s="161">
        <v>4</v>
      </c>
      <c r="F2747" s="161">
        <v>10</v>
      </c>
      <c r="G2747" s="161">
        <v>4</v>
      </c>
      <c r="H2747" s="161">
        <v>10</v>
      </c>
      <c r="I2747" s="161">
        <v>8</v>
      </c>
      <c r="J2747" s="161">
        <v>7</v>
      </c>
      <c r="M2747" s="165">
        <f t="shared" si="124"/>
        <v>4</v>
      </c>
      <c r="N2747" s="164">
        <f t="shared" si="125"/>
        <v>4</v>
      </c>
      <c r="O2747" s="164">
        <f t="shared" si="126"/>
        <v>7</v>
      </c>
    </row>
    <row r="2748" spans="3:15">
      <c r="C2748" s="161">
        <v>5</v>
      </c>
      <c r="D2748" s="161">
        <v>4</v>
      </c>
      <c r="F2748" s="161">
        <v>10</v>
      </c>
      <c r="G2748" s="161">
        <v>4</v>
      </c>
      <c r="H2748" s="161">
        <v>10</v>
      </c>
      <c r="I2748" s="161">
        <v>8</v>
      </c>
      <c r="J2748" s="161">
        <v>10</v>
      </c>
      <c r="M2748" s="165">
        <f t="shared" si="124"/>
        <v>4</v>
      </c>
      <c r="N2748" s="164">
        <f t="shared" si="125"/>
        <v>4</v>
      </c>
      <c r="O2748" s="164">
        <f t="shared" si="126"/>
        <v>7</v>
      </c>
    </row>
    <row r="2749" spans="3:15">
      <c r="C2749" s="161">
        <v>5</v>
      </c>
      <c r="D2749" s="161">
        <v>4</v>
      </c>
      <c r="F2749" s="161">
        <v>10</v>
      </c>
      <c r="G2749" s="161">
        <v>4</v>
      </c>
      <c r="H2749" s="161">
        <v>10</v>
      </c>
      <c r="I2749" s="161">
        <v>10</v>
      </c>
      <c r="J2749" s="161">
        <v>7</v>
      </c>
      <c r="M2749" s="165">
        <f t="shared" si="124"/>
        <v>4</v>
      </c>
      <c r="N2749" s="164">
        <f t="shared" si="125"/>
        <v>4</v>
      </c>
      <c r="O2749" s="164">
        <f t="shared" si="126"/>
        <v>7</v>
      </c>
    </row>
    <row r="2750" spans="3:15">
      <c r="C2750" s="161">
        <v>5</v>
      </c>
      <c r="D2750" s="161">
        <v>4</v>
      </c>
      <c r="F2750" s="161">
        <v>10</v>
      </c>
      <c r="G2750" s="161">
        <v>4</v>
      </c>
      <c r="H2750" s="161">
        <v>10</v>
      </c>
      <c r="I2750" s="161">
        <v>10</v>
      </c>
      <c r="J2750" s="161">
        <v>10</v>
      </c>
      <c r="M2750" s="165">
        <f t="shared" si="124"/>
        <v>4</v>
      </c>
      <c r="N2750" s="164">
        <f t="shared" si="125"/>
        <v>4</v>
      </c>
      <c r="O2750" s="164">
        <f t="shared" si="126"/>
        <v>8</v>
      </c>
    </row>
    <row r="2751" spans="3:15">
      <c r="C2751" s="161">
        <v>5</v>
      </c>
      <c r="D2751" s="161">
        <v>4</v>
      </c>
      <c r="F2751" s="161">
        <v>10</v>
      </c>
      <c r="G2751" s="161">
        <v>4</v>
      </c>
      <c r="H2751" s="161">
        <v>7</v>
      </c>
      <c r="I2751" s="161">
        <v>4</v>
      </c>
      <c r="J2751" s="161">
        <v>7</v>
      </c>
      <c r="M2751" s="165">
        <f t="shared" si="124"/>
        <v>4</v>
      </c>
      <c r="N2751" s="164">
        <f t="shared" si="125"/>
        <v>4</v>
      </c>
      <c r="O2751" s="164">
        <f t="shared" si="126"/>
        <v>6</v>
      </c>
    </row>
    <row r="2752" spans="3:15">
      <c r="C2752" s="161">
        <v>5</v>
      </c>
      <c r="D2752" s="161">
        <v>4</v>
      </c>
      <c r="F2752" s="161">
        <v>10</v>
      </c>
      <c r="G2752" s="161">
        <v>4</v>
      </c>
      <c r="H2752" s="161">
        <v>7</v>
      </c>
      <c r="I2752" s="161">
        <v>4</v>
      </c>
      <c r="J2752" s="161">
        <v>10</v>
      </c>
      <c r="M2752" s="165">
        <f t="shared" si="124"/>
        <v>4</v>
      </c>
      <c r="N2752" s="164">
        <f t="shared" si="125"/>
        <v>4</v>
      </c>
      <c r="O2752" s="164">
        <f t="shared" si="126"/>
        <v>6</v>
      </c>
    </row>
    <row r="2753" spans="3:15">
      <c r="C2753" s="161">
        <v>5</v>
      </c>
      <c r="D2753" s="161">
        <v>4</v>
      </c>
      <c r="F2753" s="161">
        <v>10</v>
      </c>
      <c r="G2753" s="161">
        <v>4</v>
      </c>
      <c r="H2753" s="161">
        <v>7</v>
      </c>
      <c r="I2753" s="161">
        <v>6</v>
      </c>
      <c r="J2753" s="161">
        <v>7</v>
      </c>
      <c r="M2753" s="165">
        <f t="shared" si="124"/>
        <v>4</v>
      </c>
      <c r="N2753" s="164">
        <f t="shared" si="125"/>
        <v>4</v>
      </c>
      <c r="O2753" s="164">
        <f t="shared" si="126"/>
        <v>6</v>
      </c>
    </row>
    <row r="2754" spans="3:15">
      <c r="C2754" s="161">
        <v>5</v>
      </c>
      <c r="D2754" s="161">
        <v>4</v>
      </c>
      <c r="F2754" s="161">
        <v>10</v>
      </c>
      <c r="G2754" s="161">
        <v>4</v>
      </c>
      <c r="H2754" s="161">
        <v>7</v>
      </c>
      <c r="I2754" s="161">
        <v>6</v>
      </c>
      <c r="J2754" s="161">
        <v>10</v>
      </c>
      <c r="M2754" s="165">
        <f t="shared" si="124"/>
        <v>4</v>
      </c>
      <c r="N2754" s="164">
        <f t="shared" si="125"/>
        <v>4</v>
      </c>
      <c r="O2754" s="164">
        <f t="shared" si="126"/>
        <v>7</v>
      </c>
    </row>
    <row r="2755" spans="3:15">
      <c r="C2755" s="161">
        <v>5</v>
      </c>
      <c r="D2755" s="161">
        <v>4</v>
      </c>
      <c r="F2755" s="161">
        <v>10</v>
      </c>
      <c r="G2755" s="161">
        <v>4</v>
      </c>
      <c r="H2755" s="161">
        <v>7</v>
      </c>
      <c r="I2755" s="161">
        <v>8</v>
      </c>
      <c r="J2755" s="161">
        <v>7</v>
      </c>
      <c r="M2755" s="165">
        <f t="shared" si="124"/>
        <v>4</v>
      </c>
      <c r="N2755" s="164">
        <f t="shared" si="125"/>
        <v>4</v>
      </c>
      <c r="O2755" s="164">
        <f t="shared" si="126"/>
        <v>6</v>
      </c>
    </row>
    <row r="2756" spans="3:15">
      <c r="C2756" s="161">
        <v>5</v>
      </c>
      <c r="D2756" s="161">
        <v>4</v>
      </c>
      <c r="F2756" s="161">
        <v>10</v>
      </c>
      <c r="G2756" s="161">
        <v>4</v>
      </c>
      <c r="H2756" s="161">
        <v>7</v>
      </c>
      <c r="I2756" s="161">
        <v>8</v>
      </c>
      <c r="J2756" s="161">
        <v>10</v>
      </c>
      <c r="M2756" s="165">
        <f t="shared" si="124"/>
        <v>4</v>
      </c>
      <c r="N2756" s="164">
        <f t="shared" si="125"/>
        <v>4</v>
      </c>
      <c r="O2756" s="164">
        <f t="shared" si="126"/>
        <v>7</v>
      </c>
    </row>
    <row r="2757" spans="3:15">
      <c r="C2757" s="161">
        <v>5</v>
      </c>
      <c r="D2757" s="161">
        <v>4</v>
      </c>
      <c r="F2757" s="161">
        <v>10</v>
      </c>
      <c r="G2757" s="161">
        <v>4</v>
      </c>
      <c r="H2757" s="161">
        <v>7</v>
      </c>
      <c r="I2757" s="161">
        <v>10</v>
      </c>
      <c r="J2757" s="161">
        <v>7</v>
      </c>
      <c r="M2757" s="165">
        <f t="shared" si="124"/>
        <v>4</v>
      </c>
      <c r="N2757" s="164">
        <f t="shared" si="125"/>
        <v>4</v>
      </c>
      <c r="O2757" s="164">
        <f t="shared" si="126"/>
        <v>7</v>
      </c>
    </row>
    <row r="2758" spans="3:15">
      <c r="C2758" s="161">
        <v>5</v>
      </c>
      <c r="D2758" s="161">
        <v>4</v>
      </c>
      <c r="F2758" s="161">
        <v>10</v>
      </c>
      <c r="G2758" s="161">
        <v>4</v>
      </c>
      <c r="H2758" s="161">
        <v>7</v>
      </c>
      <c r="I2758" s="161">
        <v>10</v>
      </c>
      <c r="J2758" s="161">
        <v>10</v>
      </c>
      <c r="M2758" s="165">
        <f t="shared" si="124"/>
        <v>4</v>
      </c>
      <c r="N2758" s="164">
        <f t="shared" si="125"/>
        <v>4</v>
      </c>
      <c r="O2758" s="164">
        <f t="shared" si="126"/>
        <v>7</v>
      </c>
    </row>
    <row r="2759" spans="3:15">
      <c r="C2759" s="161">
        <v>5</v>
      </c>
      <c r="D2759" s="161">
        <v>4</v>
      </c>
      <c r="F2759" s="161">
        <v>10</v>
      </c>
      <c r="G2759" s="161">
        <v>4</v>
      </c>
      <c r="H2759" s="161">
        <v>10</v>
      </c>
      <c r="I2759" s="161">
        <v>4</v>
      </c>
      <c r="J2759" s="161">
        <v>7</v>
      </c>
      <c r="M2759" s="165">
        <f t="shared" si="124"/>
        <v>4</v>
      </c>
      <c r="N2759" s="164">
        <f t="shared" si="125"/>
        <v>4</v>
      </c>
      <c r="O2759" s="164">
        <f t="shared" si="126"/>
        <v>6</v>
      </c>
    </row>
    <row r="2760" spans="3:15">
      <c r="C2760" s="161">
        <v>5</v>
      </c>
      <c r="D2760" s="161">
        <v>4</v>
      </c>
      <c r="F2760" s="161">
        <v>10</v>
      </c>
      <c r="G2760" s="161">
        <v>4</v>
      </c>
      <c r="H2760" s="161">
        <v>10</v>
      </c>
      <c r="I2760" s="161">
        <v>4</v>
      </c>
      <c r="J2760" s="161">
        <v>10</v>
      </c>
      <c r="M2760" s="165">
        <f t="shared" si="124"/>
        <v>4</v>
      </c>
      <c r="N2760" s="164">
        <f t="shared" si="125"/>
        <v>4</v>
      </c>
      <c r="O2760" s="164">
        <f t="shared" si="126"/>
        <v>7</v>
      </c>
    </row>
    <row r="2761" spans="3:15">
      <c r="C2761" s="161">
        <v>5</v>
      </c>
      <c r="D2761" s="161">
        <v>4</v>
      </c>
      <c r="F2761" s="161">
        <v>10</v>
      </c>
      <c r="G2761" s="161">
        <v>4</v>
      </c>
      <c r="H2761" s="161">
        <v>10</v>
      </c>
      <c r="I2761" s="161">
        <v>6</v>
      </c>
      <c r="J2761" s="161">
        <v>7</v>
      </c>
      <c r="M2761" s="165">
        <f t="shared" si="124"/>
        <v>4</v>
      </c>
      <c r="N2761" s="164">
        <f t="shared" si="125"/>
        <v>4</v>
      </c>
      <c r="O2761" s="164">
        <f t="shared" si="126"/>
        <v>7</v>
      </c>
    </row>
    <row r="2762" spans="3:15">
      <c r="C2762" s="161">
        <v>5</v>
      </c>
      <c r="D2762" s="161">
        <v>4</v>
      </c>
      <c r="F2762" s="161">
        <v>10</v>
      </c>
      <c r="G2762" s="161">
        <v>4</v>
      </c>
      <c r="H2762" s="161">
        <v>10</v>
      </c>
      <c r="I2762" s="161">
        <v>6</v>
      </c>
      <c r="J2762" s="161">
        <v>10</v>
      </c>
      <c r="M2762" s="165">
        <f t="shared" si="124"/>
        <v>4</v>
      </c>
      <c r="N2762" s="164">
        <f t="shared" si="125"/>
        <v>4</v>
      </c>
      <c r="O2762" s="164">
        <f t="shared" si="126"/>
        <v>7</v>
      </c>
    </row>
    <row r="2763" spans="3:15">
      <c r="C2763" s="161">
        <v>5</v>
      </c>
      <c r="D2763" s="161">
        <v>4</v>
      </c>
      <c r="F2763" s="161">
        <v>10</v>
      </c>
      <c r="G2763" s="161">
        <v>4</v>
      </c>
      <c r="H2763" s="161">
        <v>10</v>
      </c>
      <c r="I2763" s="161">
        <v>8</v>
      </c>
      <c r="J2763" s="161">
        <v>7</v>
      </c>
      <c r="M2763" s="165">
        <f t="shared" si="124"/>
        <v>4</v>
      </c>
      <c r="N2763" s="164">
        <f t="shared" si="125"/>
        <v>4</v>
      </c>
      <c r="O2763" s="164">
        <f t="shared" si="126"/>
        <v>7</v>
      </c>
    </row>
    <row r="2764" spans="3:15">
      <c r="C2764" s="161">
        <v>5</v>
      </c>
      <c r="D2764" s="161">
        <v>4</v>
      </c>
      <c r="F2764" s="161">
        <v>10</v>
      </c>
      <c r="G2764" s="161">
        <v>4</v>
      </c>
      <c r="H2764" s="161">
        <v>10</v>
      </c>
      <c r="I2764" s="161">
        <v>8</v>
      </c>
      <c r="J2764" s="161">
        <v>10</v>
      </c>
      <c r="M2764" s="165">
        <f t="shared" si="124"/>
        <v>4</v>
      </c>
      <c r="N2764" s="164">
        <f t="shared" si="125"/>
        <v>4</v>
      </c>
      <c r="O2764" s="164">
        <f t="shared" si="126"/>
        <v>7</v>
      </c>
    </row>
    <row r="2765" spans="3:15">
      <c r="C2765" s="161">
        <v>5</v>
      </c>
      <c r="D2765" s="161">
        <v>4</v>
      </c>
      <c r="F2765" s="161">
        <v>10</v>
      </c>
      <c r="G2765" s="161">
        <v>4</v>
      </c>
      <c r="H2765" s="161">
        <v>10</v>
      </c>
      <c r="I2765" s="161">
        <v>10</v>
      </c>
      <c r="J2765" s="161">
        <v>7</v>
      </c>
      <c r="M2765" s="165">
        <f t="shared" si="124"/>
        <v>4</v>
      </c>
      <c r="N2765" s="164">
        <f t="shared" si="125"/>
        <v>4</v>
      </c>
      <c r="O2765" s="164">
        <f t="shared" si="126"/>
        <v>7</v>
      </c>
    </row>
    <row r="2766" spans="3:15">
      <c r="C2766" s="161">
        <v>5</v>
      </c>
      <c r="D2766" s="161">
        <v>6</v>
      </c>
      <c r="F2766" s="161">
        <v>10</v>
      </c>
      <c r="G2766" s="161">
        <v>6</v>
      </c>
      <c r="H2766" s="161">
        <v>10</v>
      </c>
      <c r="I2766" s="161">
        <v>10</v>
      </c>
      <c r="J2766" s="161">
        <v>10</v>
      </c>
      <c r="M2766" s="165">
        <f t="shared" si="124"/>
        <v>5</v>
      </c>
      <c r="N2766" s="164">
        <f t="shared" si="125"/>
        <v>6</v>
      </c>
      <c r="O2766" s="164">
        <f t="shared" si="126"/>
        <v>8</v>
      </c>
    </row>
    <row r="2767" spans="3:15">
      <c r="C2767" s="161">
        <v>5</v>
      </c>
      <c r="D2767" s="161">
        <v>6</v>
      </c>
      <c r="F2767" s="161">
        <v>10</v>
      </c>
      <c r="G2767" s="161">
        <v>6</v>
      </c>
      <c r="H2767" s="161">
        <v>7</v>
      </c>
      <c r="I2767" s="161">
        <v>4</v>
      </c>
      <c r="J2767" s="161">
        <v>7</v>
      </c>
      <c r="M2767" s="165">
        <f t="shared" si="124"/>
        <v>4</v>
      </c>
      <c r="N2767" s="164">
        <f t="shared" si="125"/>
        <v>5</v>
      </c>
      <c r="O2767" s="164">
        <f t="shared" si="126"/>
        <v>6</v>
      </c>
    </row>
    <row r="2768" spans="3:15">
      <c r="C2768" s="161">
        <v>5</v>
      </c>
      <c r="D2768" s="161">
        <v>6</v>
      </c>
      <c r="F2768" s="161">
        <v>10</v>
      </c>
      <c r="G2768" s="161">
        <v>6</v>
      </c>
      <c r="H2768" s="161">
        <v>7</v>
      </c>
      <c r="I2768" s="161">
        <v>4</v>
      </c>
      <c r="J2768" s="161">
        <v>10</v>
      </c>
      <c r="M2768" s="165">
        <f t="shared" si="124"/>
        <v>4</v>
      </c>
      <c r="N2768" s="164">
        <f t="shared" si="125"/>
        <v>5</v>
      </c>
      <c r="O2768" s="164">
        <f t="shared" si="126"/>
        <v>7</v>
      </c>
    </row>
    <row r="2769" spans="3:15">
      <c r="C2769" s="161">
        <v>5</v>
      </c>
      <c r="D2769" s="161">
        <v>6</v>
      </c>
      <c r="F2769" s="161">
        <v>10</v>
      </c>
      <c r="G2769" s="161">
        <v>6</v>
      </c>
      <c r="H2769" s="161">
        <v>7</v>
      </c>
      <c r="I2769" s="161">
        <v>6</v>
      </c>
      <c r="J2769" s="161">
        <v>7</v>
      </c>
      <c r="M2769" s="165">
        <f t="shared" si="124"/>
        <v>5</v>
      </c>
      <c r="N2769" s="164">
        <f t="shared" si="125"/>
        <v>6</v>
      </c>
      <c r="O2769" s="164">
        <f t="shared" si="126"/>
        <v>7</v>
      </c>
    </row>
    <row r="2770" spans="3:15">
      <c r="C2770" s="161">
        <v>5</v>
      </c>
      <c r="D2770" s="161">
        <v>6</v>
      </c>
      <c r="F2770" s="161">
        <v>10</v>
      </c>
      <c r="G2770" s="161">
        <v>6</v>
      </c>
      <c r="H2770" s="161">
        <v>7</v>
      </c>
      <c r="I2770" s="161">
        <v>6</v>
      </c>
      <c r="J2770" s="161">
        <v>10</v>
      </c>
      <c r="M2770" s="165">
        <f t="shared" si="124"/>
        <v>5</v>
      </c>
      <c r="N2770" s="164">
        <f t="shared" si="125"/>
        <v>6</v>
      </c>
      <c r="O2770" s="164">
        <f t="shared" si="126"/>
        <v>7</v>
      </c>
    </row>
    <row r="2771" spans="3:15">
      <c r="C2771" s="161">
        <v>5</v>
      </c>
      <c r="D2771" s="161">
        <v>6</v>
      </c>
      <c r="F2771" s="161">
        <v>10</v>
      </c>
      <c r="G2771" s="161">
        <v>6</v>
      </c>
      <c r="H2771" s="161">
        <v>7</v>
      </c>
      <c r="I2771" s="161">
        <v>8</v>
      </c>
      <c r="J2771" s="161">
        <v>7</v>
      </c>
      <c r="M2771" s="165">
        <f t="shared" si="124"/>
        <v>5</v>
      </c>
      <c r="N2771" s="164">
        <f t="shared" si="125"/>
        <v>6</v>
      </c>
      <c r="O2771" s="164">
        <f t="shared" si="126"/>
        <v>7</v>
      </c>
    </row>
    <row r="2772" spans="3:15">
      <c r="C2772" s="161">
        <v>5</v>
      </c>
      <c r="D2772" s="161">
        <v>6</v>
      </c>
      <c r="F2772" s="161">
        <v>10</v>
      </c>
      <c r="G2772" s="161">
        <v>6</v>
      </c>
      <c r="H2772" s="161">
        <v>7</v>
      </c>
      <c r="I2772" s="161">
        <v>8</v>
      </c>
      <c r="J2772" s="161">
        <v>10</v>
      </c>
      <c r="M2772" s="165">
        <f t="shared" si="124"/>
        <v>5</v>
      </c>
      <c r="N2772" s="164">
        <f t="shared" si="125"/>
        <v>6</v>
      </c>
      <c r="O2772" s="164">
        <f t="shared" si="126"/>
        <v>7</v>
      </c>
    </row>
    <row r="2773" spans="3:15">
      <c r="C2773" s="161">
        <v>5</v>
      </c>
      <c r="D2773" s="161">
        <v>6</v>
      </c>
      <c r="F2773" s="161">
        <v>10</v>
      </c>
      <c r="G2773" s="161">
        <v>6</v>
      </c>
      <c r="H2773" s="161">
        <v>7</v>
      </c>
      <c r="I2773" s="161">
        <v>10</v>
      </c>
      <c r="J2773" s="161">
        <v>7</v>
      </c>
      <c r="M2773" s="165">
        <f t="shared" si="124"/>
        <v>5</v>
      </c>
      <c r="N2773" s="164">
        <f t="shared" si="125"/>
        <v>6</v>
      </c>
      <c r="O2773" s="164">
        <f t="shared" si="126"/>
        <v>7</v>
      </c>
    </row>
    <row r="2774" spans="3:15">
      <c r="C2774" s="161">
        <v>5</v>
      </c>
      <c r="D2774" s="161">
        <v>6</v>
      </c>
      <c r="F2774" s="161">
        <v>10</v>
      </c>
      <c r="G2774" s="161">
        <v>6</v>
      </c>
      <c r="H2774" s="161">
        <v>7</v>
      </c>
      <c r="I2774" s="161">
        <v>10</v>
      </c>
      <c r="J2774" s="161">
        <v>10</v>
      </c>
      <c r="M2774" s="165">
        <f t="shared" si="124"/>
        <v>5</v>
      </c>
      <c r="N2774" s="164">
        <f t="shared" si="125"/>
        <v>6</v>
      </c>
      <c r="O2774" s="164">
        <f t="shared" si="126"/>
        <v>8</v>
      </c>
    </row>
    <row r="2775" spans="3:15">
      <c r="C2775" s="161">
        <v>5</v>
      </c>
      <c r="D2775" s="161">
        <v>6</v>
      </c>
      <c r="F2775" s="161">
        <v>10</v>
      </c>
      <c r="G2775" s="161">
        <v>6</v>
      </c>
      <c r="H2775" s="161">
        <v>10</v>
      </c>
      <c r="I2775" s="161">
        <v>4</v>
      </c>
      <c r="J2775" s="161">
        <v>7</v>
      </c>
      <c r="M2775" s="165">
        <f t="shared" si="124"/>
        <v>4</v>
      </c>
      <c r="N2775" s="164">
        <f t="shared" si="125"/>
        <v>5</v>
      </c>
      <c r="O2775" s="164">
        <f t="shared" si="126"/>
        <v>7</v>
      </c>
    </row>
    <row r="2776" spans="3:15">
      <c r="C2776" s="161">
        <v>5</v>
      </c>
      <c r="D2776" s="161">
        <v>6</v>
      </c>
      <c r="F2776" s="161">
        <v>10</v>
      </c>
      <c r="G2776" s="161">
        <v>6</v>
      </c>
      <c r="H2776" s="161">
        <v>10</v>
      </c>
      <c r="I2776" s="161">
        <v>4</v>
      </c>
      <c r="J2776" s="161">
        <v>10</v>
      </c>
      <c r="M2776" s="165">
        <f t="shared" si="124"/>
        <v>4</v>
      </c>
      <c r="N2776" s="164">
        <f t="shared" si="125"/>
        <v>5</v>
      </c>
      <c r="O2776" s="164">
        <f t="shared" si="126"/>
        <v>7</v>
      </c>
    </row>
    <row r="2777" spans="3:15">
      <c r="C2777" s="161">
        <v>5</v>
      </c>
      <c r="D2777" s="161">
        <v>6</v>
      </c>
      <c r="F2777" s="161">
        <v>10</v>
      </c>
      <c r="G2777" s="161">
        <v>6</v>
      </c>
      <c r="H2777" s="161">
        <v>10</v>
      </c>
      <c r="I2777" s="161">
        <v>6</v>
      </c>
      <c r="J2777" s="161">
        <v>7</v>
      </c>
      <c r="M2777" s="165">
        <f t="shared" si="124"/>
        <v>5</v>
      </c>
      <c r="N2777" s="164">
        <f t="shared" si="125"/>
        <v>6</v>
      </c>
      <c r="O2777" s="164">
        <f t="shared" si="126"/>
        <v>7</v>
      </c>
    </row>
    <row r="2778" spans="3:15">
      <c r="C2778" s="161">
        <v>5</v>
      </c>
      <c r="D2778" s="161">
        <v>6</v>
      </c>
      <c r="F2778" s="161">
        <v>10</v>
      </c>
      <c r="G2778" s="161">
        <v>6</v>
      </c>
      <c r="H2778" s="161">
        <v>10</v>
      </c>
      <c r="I2778" s="161">
        <v>6</v>
      </c>
      <c r="J2778" s="161">
        <v>10</v>
      </c>
      <c r="M2778" s="165">
        <f t="shared" si="124"/>
        <v>5</v>
      </c>
      <c r="N2778" s="164">
        <f t="shared" si="125"/>
        <v>6</v>
      </c>
      <c r="O2778" s="164">
        <f t="shared" si="126"/>
        <v>8</v>
      </c>
    </row>
    <row r="2779" spans="3:15">
      <c r="C2779" s="161">
        <v>5</v>
      </c>
      <c r="D2779" s="161">
        <v>6</v>
      </c>
      <c r="F2779" s="161">
        <v>10</v>
      </c>
      <c r="G2779" s="161">
        <v>6</v>
      </c>
      <c r="H2779" s="161">
        <v>10</v>
      </c>
      <c r="I2779" s="161">
        <v>8</v>
      </c>
      <c r="J2779" s="161">
        <v>7</v>
      </c>
      <c r="M2779" s="165">
        <f t="shared" si="124"/>
        <v>5</v>
      </c>
      <c r="N2779" s="164">
        <f t="shared" si="125"/>
        <v>6</v>
      </c>
      <c r="O2779" s="164">
        <f t="shared" si="126"/>
        <v>7</v>
      </c>
    </row>
    <row r="2780" spans="3:15">
      <c r="C2780" s="161">
        <v>5</v>
      </c>
      <c r="D2780" s="161">
        <v>6</v>
      </c>
      <c r="F2780" s="161">
        <v>10</v>
      </c>
      <c r="G2780" s="161">
        <v>6</v>
      </c>
      <c r="H2780" s="161">
        <v>10</v>
      </c>
      <c r="I2780" s="161">
        <v>8</v>
      </c>
      <c r="J2780" s="161">
        <v>10</v>
      </c>
      <c r="M2780" s="165">
        <f t="shared" si="124"/>
        <v>5</v>
      </c>
      <c r="N2780" s="164">
        <f t="shared" si="125"/>
        <v>6</v>
      </c>
      <c r="O2780" s="164">
        <f t="shared" si="126"/>
        <v>8</v>
      </c>
    </row>
    <row r="2781" spans="3:15">
      <c r="C2781" s="161">
        <v>5</v>
      </c>
      <c r="D2781" s="161">
        <v>6</v>
      </c>
      <c r="F2781" s="161">
        <v>10</v>
      </c>
      <c r="G2781" s="161">
        <v>6</v>
      </c>
      <c r="H2781" s="161">
        <v>10</v>
      </c>
      <c r="I2781" s="161">
        <v>10</v>
      </c>
      <c r="J2781" s="161">
        <v>7</v>
      </c>
      <c r="M2781" s="165">
        <f t="shared" si="124"/>
        <v>5</v>
      </c>
      <c r="N2781" s="164">
        <f t="shared" si="125"/>
        <v>6</v>
      </c>
      <c r="O2781" s="164">
        <f t="shared" si="126"/>
        <v>8</v>
      </c>
    </row>
    <row r="2782" spans="3:15">
      <c r="C2782" s="161">
        <v>5</v>
      </c>
      <c r="D2782" s="161">
        <v>4</v>
      </c>
      <c r="F2782" s="161">
        <v>10</v>
      </c>
      <c r="G2782" s="161">
        <v>4</v>
      </c>
      <c r="H2782" s="161">
        <v>10</v>
      </c>
      <c r="I2782" s="161">
        <v>10</v>
      </c>
      <c r="J2782" s="161">
        <v>10</v>
      </c>
      <c r="M2782" s="165">
        <f t="shared" si="124"/>
        <v>4</v>
      </c>
      <c r="N2782" s="164">
        <f t="shared" si="125"/>
        <v>4</v>
      </c>
      <c r="O2782" s="164">
        <f t="shared" si="126"/>
        <v>8</v>
      </c>
    </row>
    <row r="2783" spans="3:15">
      <c r="C2783" s="161">
        <v>5</v>
      </c>
      <c r="D2783" s="161">
        <v>4</v>
      </c>
      <c r="F2783" s="161">
        <v>10</v>
      </c>
      <c r="G2783" s="161">
        <v>4</v>
      </c>
      <c r="H2783" s="161">
        <v>7</v>
      </c>
      <c r="I2783" s="161">
        <v>4</v>
      </c>
      <c r="J2783" s="161">
        <v>7</v>
      </c>
      <c r="M2783" s="165">
        <f t="shared" ref="M2783:M2846" si="127">MIN(C2783:L2783)</f>
        <v>4</v>
      </c>
      <c r="N2783" s="164">
        <f t="shared" si="125"/>
        <v>4</v>
      </c>
      <c r="O2783" s="164">
        <f t="shared" si="126"/>
        <v>6</v>
      </c>
    </row>
    <row r="2784" spans="3:15">
      <c r="C2784" s="161">
        <v>5</v>
      </c>
      <c r="D2784" s="161">
        <v>4</v>
      </c>
      <c r="F2784" s="161">
        <v>10</v>
      </c>
      <c r="G2784" s="161">
        <v>4</v>
      </c>
      <c r="H2784" s="161">
        <v>7</v>
      </c>
      <c r="I2784" s="161">
        <v>4</v>
      </c>
      <c r="J2784" s="161">
        <v>10</v>
      </c>
      <c r="M2784" s="165">
        <f t="shared" si="127"/>
        <v>4</v>
      </c>
      <c r="N2784" s="164">
        <f t="shared" ref="N2784:N2847" si="128">IF(SMALL(C2784:J2784,2)&gt;M2784,M2784+1,M2784)</f>
        <v>4</v>
      </c>
      <c r="O2784" s="164">
        <f t="shared" ref="O2784:O2847" si="129">ROUND(AVERAGE(C2784:J2784),0)</f>
        <v>6</v>
      </c>
    </row>
    <row r="2785" spans="3:15">
      <c r="C2785" s="161">
        <v>5</v>
      </c>
      <c r="D2785" s="161">
        <v>4</v>
      </c>
      <c r="F2785" s="161">
        <v>10</v>
      </c>
      <c r="G2785" s="161">
        <v>4</v>
      </c>
      <c r="H2785" s="161">
        <v>7</v>
      </c>
      <c r="I2785" s="161">
        <v>6</v>
      </c>
      <c r="J2785" s="161">
        <v>7</v>
      </c>
      <c r="M2785" s="165">
        <f t="shared" si="127"/>
        <v>4</v>
      </c>
      <c r="N2785" s="164">
        <f t="shared" si="128"/>
        <v>4</v>
      </c>
      <c r="O2785" s="164">
        <f t="shared" si="129"/>
        <v>6</v>
      </c>
    </row>
    <row r="2786" spans="3:15">
      <c r="C2786" s="161">
        <v>5</v>
      </c>
      <c r="D2786" s="161">
        <v>4</v>
      </c>
      <c r="F2786" s="161">
        <v>10</v>
      </c>
      <c r="G2786" s="161">
        <v>4</v>
      </c>
      <c r="H2786" s="161">
        <v>7</v>
      </c>
      <c r="I2786" s="161">
        <v>6</v>
      </c>
      <c r="J2786" s="161">
        <v>10</v>
      </c>
      <c r="M2786" s="165">
        <f t="shared" si="127"/>
        <v>4</v>
      </c>
      <c r="N2786" s="164">
        <f t="shared" si="128"/>
        <v>4</v>
      </c>
      <c r="O2786" s="164">
        <f t="shared" si="129"/>
        <v>7</v>
      </c>
    </row>
    <row r="2787" spans="3:15">
      <c r="C2787" s="161">
        <v>5</v>
      </c>
      <c r="D2787" s="161">
        <v>4</v>
      </c>
      <c r="F2787" s="161">
        <v>10</v>
      </c>
      <c r="G2787" s="161">
        <v>4</v>
      </c>
      <c r="H2787" s="161">
        <v>7</v>
      </c>
      <c r="I2787" s="161">
        <v>8</v>
      </c>
      <c r="J2787" s="161">
        <v>7</v>
      </c>
      <c r="M2787" s="165">
        <f t="shared" si="127"/>
        <v>4</v>
      </c>
      <c r="N2787" s="164">
        <f t="shared" si="128"/>
        <v>4</v>
      </c>
      <c r="O2787" s="164">
        <f t="shared" si="129"/>
        <v>6</v>
      </c>
    </row>
    <row r="2788" spans="3:15">
      <c r="C2788" s="161">
        <v>5</v>
      </c>
      <c r="D2788" s="161">
        <v>4</v>
      </c>
      <c r="F2788" s="161">
        <v>10</v>
      </c>
      <c r="G2788" s="161">
        <v>4</v>
      </c>
      <c r="H2788" s="161">
        <v>7</v>
      </c>
      <c r="I2788" s="161">
        <v>8</v>
      </c>
      <c r="J2788" s="161">
        <v>10</v>
      </c>
      <c r="M2788" s="165">
        <f t="shared" si="127"/>
        <v>4</v>
      </c>
      <c r="N2788" s="164">
        <f t="shared" si="128"/>
        <v>4</v>
      </c>
      <c r="O2788" s="164">
        <f t="shared" si="129"/>
        <v>7</v>
      </c>
    </row>
    <row r="2789" spans="3:15">
      <c r="C2789" s="161">
        <v>5</v>
      </c>
      <c r="D2789" s="161">
        <v>4</v>
      </c>
      <c r="F2789" s="161">
        <v>10</v>
      </c>
      <c r="G2789" s="161">
        <v>4</v>
      </c>
      <c r="H2789" s="161">
        <v>7</v>
      </c>
      <c r="I2789" s="161">
        <v>10</v>
      </c>
      <c r="J2789" s="161">
        <v>7</v>
      </c>
      <c r="M2789" s="165">
        <f t="shared" si="127"/>
        <v>4</v>
      </c>
      <c r="N2789" s="164">
        <f t="shared" si="128"/>
        <v>4</v>
      </c>
      <c r="O2789" s="164">
        <f t="shared" si="129"/>
        <v>7</v>
      </c>
    </row>
    <row r="2790" spans="3:15">
      <c r="C2790" s="161">
        <v>5</v>
      </c>
      <c r="D2790" s="161">
        <v>4</v>
      </c>
      <c r="F2790" s="161">
        <v>10</v>
      </c>
      <c r="G2790" s="161">
        <v>4</v>
      </c>
      <c r="H2790" s="161">
        <v>7</v>
      </c>
      <c r="I2790" s="161">
        <v>10</v>
      </c>
      <c r="J2790" s="161">
        <v>10</v>
      </c>
      <c r="M2790" s="165">
        <f t="shared" si="127"/>
        <v>4</v>
      </c>
      <c r="N2790" s="164">
        <f t="shared" si="128"/>
        <v>4</v>
      </c>
      <c r="O2790" s="164">
        <f t="shared" si="129"/>
        <v>7</v>
      </c>
    </row>
    <row r="2791" spans="3:15">
      <c r="C2791" s="161">
        <v>5</v>
      </c>
      <c r="D2791" s="161">
        <v>4</v>
      </c>
      <c r="F2791" s="161">
        <v>10</v>
      </c>
      <c r="G2791" s="161">
        <v>4</v>
      </c>
      <c r="H2791" s="161">
        <v>10</v>
      </c>
      <c r="I2791" s="161">
        <v>4</v>
      </c>
      <c r="J2791" s="161">
        <v>7</v>
      </c>
      <c r="M2791" s="165">
        <f t="shared" si="127"/>
        <v>4</v>
      </c>
      <c r="N2791" s="164">
        <f t="shared" si="128"/>
        <v>4</v>
      </c>
      <c r="O2791" s="164">
        <f t="shared" si="129"/>
        <v>6</v>
      </c>
    </row>
    <row r="2792" spans="3:15">
      <c r="C2792" s="161">
        <v>5</v>
      </c>
      <c r="D2792" s="161">
        <v>4</v>
      </c>
      <c r="F2792" s="161">
        <v>10</v>
      </c>
      <c r="G2792" s="161">
        <v>4</v>
      </c>
      <c r="H2792" s="161">
        <v>10</v>
      </c>
      <c r="I2792" s="161">
        <v>4</v>
      </c>
      <c r="J2792" s="161">
        <v>10</v>
      </c>
      <c r="M2792" s="165">
        <f t="shared" si="127"/>
        <v>4</v>
      </c>
      <c r="N2792" s="164">
        <f t="shared" si="128"/>
        <v>4</v>
      </c>
      <c r="O2792" s="164">
        <f t="shared" si="129"/>
        <v>7</v>
      </c>
    </row>
    <row r="2793" spans="3:15">
      <c r="C2793" s="161">
        <v>5</v>
      </c>
      <c r="D2793" s="161">
        <v>4</v>
      </c>
      <c r="F2793" s="161">
        <v>10</v>
      </c>
      <c r="G2793" s="161">
        <v>4</v>
      </c>
      <c r="H2793" s="161">
        <v>10</v>
      </c>
      <c r="I2793" s="161">
        <v>6</v>
      </c>
      <c r="J2793" s="161">
        <v>7</v>
      </c>
      <c r="M2793" s="165">
        <f t="shared" si="127"/>
        <v>4</v>
      </c>
      <c r="N2793" s="164">
        <f t="shared" si="128"/>
        <v>4</v>
      </c>
      <c r="O2793" s="164">
        <f t="shared" si="129"/>
        <v>7</v>
      </c>
    </row>
    <row r="2794" spans="3:15">
      <c r="C2794" s="161">
        <v>5</v>
      </c>
      <c r="D2794" s="161">
        <v>4</v>
      </c>
      <c r="F2794" s="161">
        <v>10</v>
      </c>
      <c r="G2794" s="161">
        <v>4</v>
      </c>
      <c r="H2794" s="161">
        <v>10</v>
      </c>
      <c r="I2794" s="161">
        <v>6</v>
      </c>
      <c r="J2794" s="161">
        <v>10</v>
      </c>
      <c r="M2794" s="165">
        <f t="shared" si="127"/>
        <v>4</v>
      </c>
      <c r="N2794" s="164">
        <f t="shared" si="128"/>
        <v>4</v>
      </c>
      <c r="O2794" s="164">
        <f t="shared" si="129"/>
        <v>7</v>
      </c>
    </row>
    <row r="2795" spans="3:15">
      <c r="C2795" s="161">
        <v>5</v>
      </c>
      <c r="D2795" s="161">
        <v>4</v>
      </c>
      <c r="F2795" s="161">
        <v>10</v>
      </c>
      <c r="G2795" s="161">
        <v>4</v>
      </c>
      <c r="H2795" s="161">
        <v>10</v>
      </c>
      <c r="I2795" s="161">
        <v>8</v>
      </c>
      <c r="J2795" s="161">
        <v>7</v>
      </c>
      <c r="M2795" s="165">
        <f t="shared" si="127"/>
        <v>4</v>
      </c>
      <c r="N2795" s="164">
        <f t="shared" si="128"/>
        <v>4</v>
      </c>
      <c r="O2795" s="164">
        <f t="shared" si="129"/>
        <v>7</v>
      </c>
    </row>
    <row r="2796" spans="3:15">
      <c r="C2796" s="161">
        <v>5</v>
      </c>
      <c r="D2796" s="161">
        <v>4</v>
      </c>
      <c r="F2796" s="161">
        <v>10</v>
      </c>
      <c r="G2796" s="161">
        <v>4</v>
      </c>
      <c r="H2796" s="161">
        <v>10</v>
      </c>
      <c r="I2796" s="161">
        <v>8</v>
      </c>
      <c r="J2796" s="161">
        <v>10</v>
      </c>
      <c r="M2796" s="165">
        <f t="shared" si="127"/>
        <v>4</v>
      </c>
      <c r="N2796" s="164">
        <f t="shared" si="128"/>
        <v>4</v>
      </c>
      <c r="O2796" s="164">
        <f t="shared" si="129"/>
        <v>7</v>
      </c>
    </row>
    <row r="2797" spans="3:15">
      <c r="C2797" s="161">
        <v>5</v>
      </c>
      <c r="D2797" s="161">
        <v>4</v>
      </c>
      <c r="F2797" s="161">
        <v>10</v>
      </c>
      <c r="G2797" s="161">
        <v>4</v>
      </c>
      <c r="H2797" s="161">
        <v>10</v>
      </c>
      <c r="I2797" s="161">
        <v>10</v>
      </c>
      <c r="J2797" s="161">
        <v>7</v>
      </c>
      <c r="M2797" s="165">
        <f t="shared" si="127"/>
        <v>4</v>
      </c>
      <c r="N2797" s="164">
        <f t="shared" si="128"/>
        <v>4</v>
      </c>
      <c r="O2797" s="164">
        <f t="shared" si="129"/>
        <v>7</v>
      </c>
    </row>
    <row r="2798" spans="3:15">
      <c r="C2798" s="161">
        <v>5</v>
      </c>
      <c r="D2798" s="161">
        <v>4</v>
      </c>
      <c r="F2798" s="161">
        <v>10</v>
      </c>
      <c r="G2798" s="161">
        <v>4</v>
      </c>
      <c r="H2798" s="161">
        <v>10</v>
      </c>
      <c r="I2798" s="161">
        <v>10</v>
      </c>
      <c r="J2798" s="161">
        <v>10</v>
      </c>
      <c r="M2798" s="165">
        <f t="shared" si="127"/>
        <v>4</v>
      </c>
      <c r="N2798" s="164">
        <f t="shared" si="128"/>
        <v>4</v>
      </c>
      <c r="O2798" s="164">
        <f t="shared" si="129"/>
        <v>8</v>
      </c>
    </row>
    <row r="2799" spans="3:15">
      <c r="C2799" s="161">
        <v>5</v>
      </c>
      <c r="D2799" s="161">
        <v>4</v>
      </c>
      <c r="F2799" s="161">
        <v>10</v>
      </c>
      <c r="G2799" s="161">
        <v>4</v>
      </c>
      <c r="H2799" s="161">
        <v>7</v>
      </c>
      <c r="I2799" s="161">
        <v>4</v>
      </c>
      <c r="J2799" s="161">
        <v>7</v>
      </c>
      <c r="M2799" s="165">
        <f t="shared" si="127"/>
        <v>4</v>
      </c>
      <c r="N2799" s="164">
        <f t="shared" si="128"/>
        <v>4</v>
      </c>
      <c r="O2799" s="164">
        <f t="shared" si="129"/>
        <v>6</v>
      </c>
    </row>
    <row r="2800" spans="3:15">
      <c r="C2800" s="161">
        <v>5</v>
      </c>
      <c r="D2800" s="161">
        <v>4</v>
      </c>
      <c r="F2800" s="161">
        <v>10</v>
      </c>
      <c r="G2800" s="161">
        <v>4</v>
      </c>
      <c r="H2800" s="161">
        <v>7</v>
      </c>
      <c r="I2800" s="161">
        <v>4</v>
      </c>
      <c r="J2800" s="161">
        <v>10</v>
      </c>
      <c r="M2800" s="165">
        <f t="shared" si="127"/>
        <v>4</v>
      </c>
      <c r="N2800" s="164">
        <f t="shared" si="128"/>
        <v>4</v>
      </c>
      <c r="O2800" s="164">
        <f t="shared" si="129"/>
        <v>6</v>
      </c>
    </row>
    <row r="2801" spans="3:15">
      <c r="C2801" s="161">
        <v>5</v>
      </c>
      <c r="D2801" s="161">
        <v>4</v>
      </c>
      <c r="F2801" s="161">
        <v>10</v>
      </c>
      <c r="G2801" s="161">
        <v>4</v>
      </c>
      <c r="H2801" s="161">
        <v>7</v>
      </c>
      <c r="I2801" s="161">
        <v>6</v>
      </c>
      <c r="J2801" s="161">
        <v>7</v>
      </c>
      <c r="M2801" s="165">
        <f t="shared" si="127"/>
        <v>4</v>
      </c>
      <c r="N2801" s="164">
        <f t="shared" si="128"/>
        <v>4</v>
      </c>
      <c r="O2801" s="164">
        <f t="shared" si="129"/>
        <v>6</v>
      </c>
    </row>
    <row r="2802" spans="3:15">
      <c r="C2802" s="161">
        <v>5</v>
      </c>
      <c r="D2802" s="161">
        <v>4</v>
      </c>
      <c r="F2802" s="161">
        <v>10</v>
      </c>
      <c r="G2802" s="161">
        <v>4</v>
      </c>
      <c r="H2802" s="161">
        <v>7</v>
      </c>
      <c r="I2802" s="161">
        <v>6</v>
      </c>
      <c r="J2802" s="161">
        <v>10</v>
      </c>
      <c r="M2802" s="165">
        <f t="shared" si="127"/>
        <v>4</v>
      </c>
      <c r="N2802" s="164">
        <f t="shared" si="128"/>
        <v>4</v>
      </c>
      <c r="O2802" s="164">
        <f t="shared" si="129"/>
        <v>7</v>
      </c>
    </row>
    <row r="2803" spans="3:15">
      <c r="C2803" s="161">
        <v>5</v>
      </c>
      <c r="D2803" s="161">
        <v>4</v>
      </c>
      <c r="F2803" s="161">
        <v>10</v>
      </c>
      <c r="G2803" s="161">
        <v>4</v>
      </c>
      <c r="H2803" s="161">
        <v>7</v>
      </c>
      <c r="I2803" s="161">
        <v>8</v>
      </c>
      <c r="J2803" s="161">
        <v>7</v>
      </c>
      <c r="M2803" s="165">
        <f t="shared" si="127"/>
        <v>4</v>
      </c>
      <c r="N2803" s="164">
        <f t="shared" si="128"/>
        <v>4</v>
      </c>
      <c r="O2803" s="164">
        <f t="shared" si="129"/>
        <v>6</v>
      </c>
    </row>
    <row r="2804" spans="3:15">
      <c r="C2804" s="161">
        <v>5</v>
      </c>
      <c r="D2804" s="161">
        <v>4</v>
      </c>
      <c r="F2804" s="161">
        <v>10</v>
      </c>
      <c r="G2804" s="161">
        <v>4</v>
      </c>
      <c r="H2804" s="161">
        <v>7</v>
      </c>
      <c r="I2804" s="161">
        <v>8</v>
      </c>
      <c r="J2804" s="161">
        <v>10</v>
      </c>
      <c r="M2804" s="165">
        <f t="shared" si="127"/>
        <v>4</v>
      </c>
      <c r="N2804" s="164">
        <f t="shared" si="128"/>
        <v>4</v>
      </c>
      <c r="O2804" s="164">
        <f t="shared" si="129"/>
        <v>7</v>
      </c>
    </row>
    <row r="2805" spans="3:15">
      <c r="C2805" s="161">
        <v>5</v>
      </c>
      <c r="D2805" s="161">
        <v>4</v>
      </c>
      <c r="F2805" s="161">
        <v>10</v>
      </c>
      <c r="G2805" s="161">
        <v>4</v>
      </c>
      <c r="H2805" s="161">
        <v>7</v>
      </c>
      <c r="I2805" s="161">
        <v>10</v>
      </c>
      <c r="J2805" s="161">
        <v>7</v>
      </c>
      <c r="M2805" s="165">
        <f t="shared" si="127"/>
        <v>4</v>
      </c>
      <c r="N2805" s="164">
        <f t="shared" si="128"/>
        <v>4</v>
      </c>
      <c r="O2805" s="164">
        <f t="shared" si="129"/>
        <v>7</v>
      </c>
    </row>
    <row r="2806" spans="3:15">
      <c r="C2806" s="161">
        <v>5</v>
      </c>
      <c r="D2806" s="161">
        <v>4</v>
      </c>
      <c r="F2806" s="161">
        <v>10</v>
      </c>
      <c r="G2806" s="161">
        <v>4</v>
      </c>
      <c r="H2806" s="161">
        <v>7</v>
      </c>
      <c r="I2806" s="161">
        <v>10</v>
      </c>
      <c r="J2806" s="161">
        <v>10</v>
      </c>
      <c r="M2806" s="165">
        <f t="shared" si="127"/>
        <v>4</v>
      </c>
      <c r="N2806" s="164">
        <f t="shared" si="128"/>
        <v>4</v>
      </c>
      <c r="O2806" s="164">
        <f t="shared" si="129"/>
        <v>7</v>
      </c>
    </row>
    <row r="2807" spans="3:15">
      <c r="C2807" s="161">
        <v>5</v>
      </c>
      <c r="D2807" s="161">
        <v>4</v>
      </c>
      <c r="F2807" s="161">
        <v>10</v>
      </c>
      <c r="G2807" s="161">
        <v>4</v>
      </c>
      <c r="H2807" s="161">
        <v>10</v>
      </c>
      <c r="I2807" s="161">
        <v>4</v>
      </c>
      <c r="J2807" s="161">
        <v>7</v>
      </c>
      <c r="M2807" s="165">
        <f t="shared" si="127"/>
        <v>4</v>
      </c>
      <c r="N2807" s="164">
        <f t="shared" si="128"/>
        <v>4</v>
      </c>
      <c r="O2807" s="164">
        <f t="shared" si="129"/>
        <v>6</v>
      </c>
    </row>
    <row r="2808" spans="3:15">
      <c r="C2808" s="161">
        <v>5</v>
      </c>
      <c r="D2808" s="161">
        <v>4</v>
      </c>
      <c r="F2808" s="161">
        <v>10</v>
      </c>
      <c r="G2808" s="161">
        <v>4</v>
      </c>
      <c r="H2808" s="161">
        <v>10</v>
      </c>
      <c r="I2808" s="161">
        <v>4</v>
      </c>
      <c r="J2808" s="161">
        <v>10</v>
      </c>
      <c r="M2808" s="165">
        <f t="shared" si="127"/>
        <v>4</v>
      </c>
      <c r="N2808" s="164">
        <f t="shared" si="128"/>
        <v>4</v>
      </c>
      <c r="O2808" s="164">
        <f t="shared" si="129"/>
        <v>7</v>
      </c>
    </row>
    <row r="2809" spans="3:15">
      <c r="C2809" s="161">
        <v>5</v>
      </c>
      <c r="D2809" s="161">
        <v>4</v>
      </c>
      <c r="F2809" s="161">
        <v>10</v>
      </c>
      <c r="G2809" s="161">
        <v>4</v>
      </c>
      <c r="H2809" s="161">
        <v>10</v>
      </c>
      <c r="I2809" s="161">
        <v>6</v>
      </c>
      <c r="J2809" s="161">
        <v>7</v>
      </c>
      <c r="M2809" s="165">
        <f t="shared" si="127"/>
        <v>4</v>
      </c>
      <c r="N2809" s="164">
        <f t="shared" si="128"/>
        <v>4</v>
      </c>
      <c r="O2809" s="164">
        <f t="shared" si="129"/>
        <v>7</v>
      </c>
    </row>
    <row r="2810" spans="3:15">
      <c r="C2810" s="161">
        <v>5</v>
      </c>
      <c r="D2810" s="161">
        <v>4</v>
      </c>
      <c r="F2810" s="161">
        <v>10</v>
      </c>
      <c r="G2810" s="161">
        <v>4</v>
      </c>
      <c r="H2810" s="161">
        <v>10</v>
      </c>
      <c r="I2810" s="161">
        <v>6</v>
      </c>
      <c r="J2810" s="161">
        <v>10</v>
      </c>
      <c r="M2810" s="165">
        <f t="shared" si="127"/>
        <v>4</v>
      </c>
      <c r="N2810" s="164">
        <f t="shared" si="128"/>
        <v>4</v>
      </c>
      <c r="O2810" s="164">
        <f t="shared" si="129"/>
        <v>7</v>
      </c>
    </row>
    <row r="2811" spans="3:15">
      <c r="C2811" s="161">
        <v>5</v>
      </c>
      <c r="D2811" s="161">
        <v>4</v>
      </c>
      <c r="F2811" s="161">
        <v>10</v>
      </c>
      <c r="G2811" s="161">
        <v>4</v>
      </c>
      <c r="H2811" s="161">
        <v>10</v>
      </c>
      <c r="I2811" s="161">
        <v>8</v>
      </c>
      <c r="J2811" s="161">
        <v>7</v>
      </c>
      <c r="M2811" s="165">
        <f t="shared" si="127"/>
        <v>4</v>
      </c>
      <c r="N2811" s="164">
        <f t="shared" si="128"/>
        <v>4</v>
      </c>
      <c r="O2811" s="164">
        <f t="shared" si="129"/>
        <v>7</v>
      </c>
    </row>
    <row r="2812" spans="3:15">
      <c r="C2812" s="161">
        <v>5</v>
      </c>
      <c r="D2812" s="161">
        <v>4</v>
      </c>
      <c r="F2812" s="161">
        <v>10</v>
      </c>
      <c r="G2812" s="161">
        <v>4</v>
      </c>
      <c r="H2812" s="161">
        <v>10</v>
      </c>
      <c r="I2812" s="161">
        <v>8</v>
      </c>
      <c r="J2812" s="161">
        <v>10</v>
      </c>
      <c r="M2812" s="165">
        <f t="shared" si="127"/>
        <v>4</v>
      </c>
      <c r="N2812" s="164">
        <f t="shared" si="128"/>
        <v>4</v>
      </c>
      <c r="O2812" s="164">
        <f t="shared" si="129"/>
        <v>7</v>
      </c>
    </row>
    <row r="2813" spans="3:15">
      <c r="C2813" s="161">
        <v>5</v>
      </c>
      <c r="D2813" s="161">
        <v>4</v>
      </c>
      <c r="F2813" s="161">
        <v>10</v>
      </c>
      <c r="G2813" s="161">
        <v>4</v>
      </c>
      <c r="H2813" s="161">
        <v>10</v>
      </c>
      <c r="I2813" s="161">
        <v>10</v>
      </c>
      <c r="J2813" s="161">
        <v>7</v>
      </c>
      <c r="M2813" s="165">
        <f t="shared" si="127"/>
        <v>4</v>
      </c>
      <c r="N2813" s="164">
        <f t="shared" si="128"/>
        <v>4</v>
      </c>
      <c r="O2813" s="164">
        <f t="shared" si="129"/>
        <v>7</v>
      </c>
    </row>
    <row r="2814" spans="3:15">
      <c r="C2814" s="161">
        <v>5</v>
      </c>
      <c r="D2814" s="161">
        <v>6</v>
      </c>
      <c r="F2814" s="161">
        <v>10</v>
      </c>
      <c r="G2814" s="161">
        <v>6</v>
      </c>
      <c r="H2814" s="161">
        <v>10</v>
      </c>
      <c r="I2814" s="161">
        <v>10</v>
      </c>
      <c r="J2814" s="161">
        <v>10</v>
      </c>
      <c r="M2814" s="165">
        <f t="shared" si="127"/>
        <v>5</v>
      </c>
      <c r="N2814" s="164">
        <f t="shared" si="128"/>
        <v>6</v>
      </c>
      <c r="O2814" s="164">
        <f t="shared" si="129"/>
        <v>8</v>
      </c>
    </row>
    <row r="2815" spans="3:15">
      <c r="C2815" s="161">
        <v>5</v>
      </c>
      <c r="D2815" s="161">
        <v>6</v>
      </c>
      <c r="F2815" s="161">
        <v>5</v>
      </c>
      <c r="G2815" s="161">
        <v>6</v>
      </c>
      <c r="H2815" s="161">
        <v>5</v>
      </c>
      <c r="I2815" s="161">
        <v>4</v>
      </c>
      <c r="J2815" s="161">
        <v>7</v>
      </c>
      <c r="M2815" s="165">
        <f t="shared" si="127"/>
        <v>4</v>
      </c>
      <c r="N2815" s="164">
        <f t="shared" si="128"/>
        <v>5</v>
      </c>
      <c r="O2815" s="164">
        <f t="shared" si="129"/>
        <v>5</v>
      </c>
    </row>
    <row r="2816" spans="3:15">
      <c r="C2816" s="161">
        <v>5</v>
      </c>
      <c r="D2816" s="161">
        <v>6</v>
      </c>
      <c r="F2816" s="161">
        <v>5</v>
      </c>
      <c r="G2816" s="161">
        <v>6</v>
      </c>
      <c r="H2816" s="161">
        <v>5</v>
      </c>
      <c r="I2816" s="161">
        <v>4</v>
      </c>
      <c r="J2816" s="161">
        <v>10</v>
      </c>
      <c r="M2816" s="165">
        <f t="shared" si="127"/>
        <v>4</v>
      </c>
      <c r="N2816" s="164">
        <f t="shared" si="128"/>
        <v>5</v>
      </c>
      <c r="O2816" s="164">
        <f t="shared" si="129"/>
        <v>6</v>
      </c>
    </row>
    <row r="2817" spans="3:15">
      <c r="C2817" s="161">
        <v>5</v>
      </c>
      <c r="D2817" s="161">
        <v>6</v>
      </c>
      <c r="F2817" s="161">
        <v>5</v>
      </c>
      <c r="G2817" s="161">
        <v>6</v>
      </c>
      <c r="H2817" s="161">
        <v>5</v>
      </c>
      <c r="I2817" s="161">
        <v>6</v>
      </c>
      <c r="J2817" s="161">
        <v>7</v>
      </c>
      <c r="M2817" s="165">
        <f t="shared" si="127"/>
        <v>5</v>
      </c>
      <c r="N2817" s="164">
        <f t="shared" si="128"/>
        <v>5</v>
      </c>
      <c r="O2817" s="164">
        <f t="shared" si="129"/>
        <v>6</v>
      </c>
    </row>
    <row r="2818" spans="3:15">
      <c r="C2818" s="161">
        <v>5</v>
      </c>
      <c r="D2818" s="161">
        <v>6</v>
      </c>
      <c r="F2818" s="161">
        <v>5</v>
      </c>
      <c r="G2818" s="161">
        <v>6</v>
      </c>
      <c r="H2818" s="161">
        <v>5</v>
      </c>
      <c r="I2818" s="161">
        <v>6</v>
      </c>
      <c r="J2818" s="161">
        <v>10</v>
      </c>
      <c r="M2818" s="165">
        <f t="shared" si="127"/>
        <v>5</v>
      </c>
      <c r="N2818" s="164">
        <f t="shared" si="128"/>
        <v>5</v>
      </c>
      <c r="O2818" s="164">
        <f t="shared" si="129"/>
        <v>6</v>
      </c>
    </row>
    <row r="2819" spans="3:15">
      <c r="C2819" s="161">
        <v>5</v>
      </c>
      <c r="D2819" s="161">
        <v>6</v>
      </c>
      <c r="F2819" s="161">
        <v>5</v>
      </c>
      <c r="G2819" s="161">
        <v>6</v>
      </c>
      <c r="H2819" s="161">
        <v>5</v>
      </c>
      <c r="I2819" s="161">
        <v>8</v>
      </c>
      <c r="J2819" s="161">
        <v>7</v>
      </c>
      <c r="M2819" s="165">
        <f t="shared" si="127"/>
        <v>5</v>
      </c>
      <c r="N2819" s="164">
        <f t="shared" si="128"/>
        <v>5</v>
      </c>
      <c r="O2819" s="164">
        <f t="shared" si="129"/>
        <v>6</v>
      </c>
    </row>
    <row r="2820" spans="3:15">
      <c r="C2820" s="161">
        <v>5</v>
      </c>
      <c r="D2820" s="161">
        <v>6</v>
      </c>
      <c r="F2820" s="161">
        <v>5</v>
      </c>
      <c r="G2820" s="161">
        <v>6</v>
      </c>
      <c r="H2820" s="161">
        <v>5</v>
      </c>
      <c r="I2820" s="161">
        <v>8</v>
      </c>
      <c r="J2820" s="161">
        <v>10</v>
      </c>
      <c r="M2820" s="165">
        <f t="shared" si="127"/>
        <v>5</v>
      </c>
      <c r="N2820" s="164">
        <f t="shared" si="128"/>
        <v>5</v>
      </c>
      <c r="O2820" s="164">
        <f t="shared" si="129"/>
        <v>6</v>
      </c>
    </row>
    <row r="2821" spans="3:15">
      <c r="C2821" s="161">
        <v>5</v>
      </c>
      <c r="D2821" s="161">
        <v>6</v>
      </c>
      <c r="F2821" s="161">
        <v>5</v>
      </c>
      <c r="G2821" s="161">
        <v>6</v>
      </c>
      <c r="H2821" s="161">
        <v>5</v>
      </c>
      <c r="I2821" s="161">
        <v>10</v>
      </c>
      <c r="J2821" s="161">
        <v>7</v>
      </c>
      <c r="M2821" s="165">
        <f t="shared" si="127"/>
        <v>5</v>
      </c>
      <c r="N2821" s="164">
        <f t="shared" si="128"/>
        <v>5</v>
      </c>
      <c r="O2821" s="164">
        <f t="shared" si="129"/>
        <v>6</v>
      </c>
    </row>
    <row r="2822" spans="3:15">
      <c r="C2822" s="161">
        <v>5</v>
      </c>
      <c r="D2822" s="161">
        <v>6</v>
      </c>
      <c r="F2822" s="161">
        <v>5</v>
      </c>
      <c r="G2822" s="161">
        <v>6</v>
      </c>
      <c r="H2822" s="161">
        <v>5</v>
      </c>
      <c r="I2822" s="161">
        <v>10</v>
      </c>
      <c r="J2822" s="161">
        <v>10</v>
      </c>
      <c r="M2822" s="165">
        <f t="shared" si="127"/>
        <v>5</v>
      </c>
      <c r="N2822" s="164">
        <f t="shared" si="128"/>
        <v>5</v>
      </c>
      <c r="O2822" s="164">
        <f t="shared" si="129"/>
        <v>7</v>
      </c>
    </row>
    <row r="2823" spans="3:15">
      <c r="C2823" s="161">
        <v>5</v>
      </c>
      <c r="D2823" s="161">
        <v>6</v>
      </c>
      <c r="F2823" s="161">
        <v>7</v>
      </c>
      <c r="G2823" s="161">
        <v>6</v>
      </c>
      <c r="H2823" s="161">
        <v>10</v>
      </c>
      <c r="I2823" s="161">
        <v>4</v>
      </c>
      <c r="J2823" s="161">
        <v>7</v>
      </c>
      <c r="M2823" s="165">
        <f t="shared" si="127"/>
        <v>4</v>
      </c>
      <c r="N2823" s="164">
        <f t="shared" si="128"/>
        <v>5</v>
      </c>
      <c r="O2823" s="164">
        <f t="shared" si="129"/>
        <v>6</v>
      </c>
    </row>
    <row r="2824" spans="3:15">
      <c r="C2824" s="161">
        <v>5</v>
      </c>
      <c r="D2824" s="161">
        <v>6</v>
      </c>
      <c r="F2824" s="161">
        <v>7</v>
      </c>
      <c r="G2824" s="161">
        <v>6</v>
      </c>
      <c r="H2824" s="161">
        <v>10</v>
      </c>
      <c r="I2824" s="161">
        <v>4</v>
      </c>
      <c r="J2824" s="161">
        <v>10</v>
      </c>
      <c r="M2824" s="165">
        <f t="shared" si="127"/>
        <v>4</v>
      </c>
      <c r="N2824" s="164">
        <f t="shared" si="128"/>
        <v>5</v>
      </c>
      <c r="O2824" s="164">
        <f t="shared" si="129"/>
        <v>7</v>
      </c>
    </row>
    <row r="2825" spans="3:15">
      <c r="C2825" s="161">
        <v>5</v>
      </c>
      <c r="D2825" s="161">
        <v>6</v>
      </c>
      <c r="F2825" s="161">
        <v>7</v>
      </c>
      <c r="G2825" s="161">
        <v>6</v>
      </c>
      <c r="H2825" s="161">
        <v>10</v>
      </c>
      <c r="I2825" s="161">
        <v>6</v>
      </c>
      <c r="J2825" s="161">
        <v>7</v>
      </c>
      <c r="M2825" s="165">
        <f t="shared" si="127"/>
        <v>5</v>
      </c>
      <c r="N2825" s="164">
        <f t="shared" si="128"/>
        <v>6</v>
      </c>
      <c r="O2825" s="164">
        <f t="shared" si="129"/>
        <v>7</v>
      </c>
    </row>
    <row r="2826" spans="3:15">
      <c r="C2826" s="161">
        <v>5</v>
      </c>
      <c r="D2826" s="161">
        <v>6</v>
      </c>
      <c r="F2826" s="161">
        <v>7</v>
      </c>
      <c r="G2826" s="161">
        <v>6</v>
      </c>
      <c r="H2826" s="161">
        <v>10</v>
      </c>
      <c r="I2826" s="161">
        <v>6</v>
      </c>
      <c r="J2826" s="161">
        <v>10</v>
      </c>
      <c r="M2826" s="165">
        <f t="shared" si="127"/>
        <v>5</v>
      </c>
      <c r="N2826" s="164">
        <f t="shared" si="128"/>
        <v>6</v>
      </c>
      <c r="O2826" s="164">
        <f t="shared" si="129"/>
        <v>7</v>
      </c>
    </row>
    <row r="2827" spans="3:15">
      <c r="C2827" s="161">
        <v>5</v>
      </c>
      <c r="D2827" s="161">
        <v>6</v>
      </c>
      <c r="F2827" s="161">
        <v>7</v>
      </c>
      <c r="G2827" s="161">
        <v>6</v>
      </c>
      <c r="H2827" s="161">
        <v>10</v>
      </c>
      <c r="I2827" s="161">
        <v>8</v>
      </c>
      <c r="J2827" s="161">
        <v>7</v>
      </c>
      <c r="M2827" s="165">
        <f t="shared" si="127"/>
        <v>5</v>
      </c>
      <c r="N2827" s="164">
        <f t="shared" si="128"/>
        <v>6</v>
      </c>
      <c r="O2827" s="164">
        <f t="shared" si="129"/>
        <v>7</v>
      </c>
    </row>
    <row r="2828" spans="3:15">
      <c r="C2828" s="161">
        <v>5</v>
      </c>
      <c r="D2828" s="161">
        <v>6</v>
      </c>
      <c r="F2828" s="161">
        <v>7</v>
      </c>
      <c r="G2828" s="161">
        <v>6</v>
      </c>
      <c r="H2828" s="161">
        <v>10</v>
      </c>
      <c r="I2828" s="161">
        <v>8</v>
      </c>
      <c r="J2828" s="161">
        <v>10</v>
      </c>
      <c r="M2828" s="165">
        <f t="shared" si="127"/>
        <v>5</v>
      </c>
      <c r="N2828" s="164">
        <f t="shared" si="128"/>
        <v>6</v>
      </c>
      <c r="O2828" s="164">
        <f t="shared" si="129"/>
        <v>7</v>
      </c>
    </row>
    <row r="2829" spans="3:15">
      <c r="C2829" s="161">
        <v>5</v>
      </c>
      <c r="D2829" s="161">
        <v>6</v>
      </c>
      <c r="F2829" s="161">
        <v>7</v>
      </c>
      <c r="G2829" s="161">
        <v>6</v>
      </c>
      <c r="H2829" s="161">
        <v>10</v>
      </c>
      <c r="I2829" s="161">
        <v>10</v>
      </c>
      <c r="J2829" s="161">
        <v>7</v>
      </c>
      <c r="M2829" s="165">
        <f t="shared" si="127"/>
        <v>5</v>
      </c>
      <c r="N2829" s="164">
        <f t="shared" si="128"/>
        <v>6</v>
      </c>
      <c r="O2829" s="164">
        <f t="shared" si="129"/>
        <v>7</v>
      </c>
    </row>
    <row r="2830" spans="3:15">
      <c r="C2830" s="161">
        <v>5</v>
      </c>
      <c r="D2830" s="161">
        <v>6</v>
      </c>
      <c r="F2830" s="161">
        <v>7</v>
      </c>
      <c r="G2830" s="161">
        <v>6</v>
      </c>
      <c r="H2830" s="161">
        <v>10</v>
      </c>
      <c r="I2830" s="161">
        <v>10</v>
      </c>
      <c r="J2830" s="161">
        <v>10</v>
      </c>
      <c r="M2830" s="165">
        <f t="shared" si="127"/>
        <v>5</v>
      </c>
      <c r="N2830" s="164">
        <f t="shared" si="128"/>
        <v>6</v>
      </c>
      <c r="O2830" s="164">
        <f t="shared" si="129"/>
        <v>8</v>
      </c>
    </row>
    <row r="2831" spans="3:15">
      <c r="C2831" s="161">
        <v>5</v>
      </c>
      <c r="D2831" s="161">
        <v>6</v>
      </c>
      <c r="F2831" s="161">
        <v>5</v>
      </c>
      <c r="G2831" s="161">
        <v>6</v>
      </c>
      <c r="H2831" s="161">
        <v>5</v>
      </c>
      <c r="I2831" s="161">
        <v>4</v>
      </c>
      <c r="J2831" s="161">
        <v>7</v>
      </c>
      <c r="M2831" s="165">
        <f t="shared" si="127"/>
        <v>4</v>
      </c>
      <c r="N2831" s="164">
        <f t="shared" si="128"/>
        <v>5</v>
      </c>
      <c r="O2831" s="164">
        <f t="shared" si="129"/>
        <v>5</v>
      </c>
    </row>
    <row r="2832" spans="3:15">
      <c r="C2832" s="161">
        <v>5</v>
      </c>
      <c r="D2832" s="161">
        <v>6</v>
      </c>
      <c r="F2832" s="161">
        <v>5</v>
      </c>
      <c r="G2832" s="161">
        <v>6</v>
      </c>
      <c r="H2832" s="161">
        <v>5</v>
      </c>
      <c r="I2832" s="161">
        <v>4</v>
      </c>
      <c r="J2832" s="161">
        <v>10</v>
      </c>
      <c r="M2832" s="165">
        <f t="shared" si="127"/>
        <v>4</v>
      </c>
      <c r="N2832" s="164">
        <f t="shared" si="128"/>
        <v>5</v>
      </c>
      <c r="O2832" s="164">
        <f t="shared" si="129"/>
        <v>6</v>
      </c>
    </row>
    <row r="2833" spans="3:15">
      <c r="C2833" s="161">
        <v>5</v>
      </c>
      <c r="D2833" s="161">
        <v>6</v>
      </c>
      <c r="F2833" s="161">
        <v>5</v>
      </c>
      <c r="G2833" s="161">
        <v>6</v>
      </c>
      <c r="H2833" s="161">
        <v>5</v>
      </c>
      <c r="I2833" s="161">
        <v>6</v>
      </c>
      <c r="J2833" s="161">
        <v>7</v>
      </c>
      <c r="M2833" s="165">
        <f t="shared" si="127"/>
        <v>5</v>
      </c>
      <c r="N2833" s="164">
        <f t="shared" si="128"/>
        <v>5</v>
      </c>
      <c r="O2833" s="164">
        <f t="shared" si="129"/>
        <v>6</v>
      </c>
    </row>
    <row r="2834" spans="3:15">
      <c r="C2834" s="161">
        <v>5</v>
      </c>
      <c r="D2834" s="161">
        <v>6</v>
      </c>
      <c r="F2834" s="161">
        <v>5</v>
      </c>
      <c r="G2834" s="161">
        <v>6</v>
      </c>
      <c r="H2834" s="161">
        <v>5</v>
      </c>
      <c r="I2834" s="161">
        <v>6</v>
      </c>
      <c r="J2834" s="161">
        <v>10</v>
      </c>
      <c r="M2834" s="165">
        <f t="shared" si="127"/>
        <v>5</v>
      </c>
      <c r="N2834" s="164">
        <f t="shared" si="128"/>
        <v>5</v>
      </c>
      <c r="O2834" s="164">
        <f t="shared" si="129"/>
        <v>6</v>
      </c>
    </row>
    <row r="2835" spans="3:15">
      <c r="C2835" s="161">
        <v>5</v>
      </c>
      <c r="D2835" s="161">
        <v>6</v>
      </c>
      <c r="F2835" s="161">
        <v>5</v>
      </c>
      <c r="G2835" s="161">
        <v>6</v>
      </c>
      <c r="H2835" s="161">
        <v>5</v>
      </c>
      <c r="I2835" s="161">
        <v>8</v>
      </c>
      <c r="J2835" s="161">
        <v>7</v>
      </c>
      <c r="M2835" s="165">
        <f t="shared" si="127"/>
        <v>5</v>
      </c>
      <c r="N2835" s="164">
        <f t="shared" si="128"/>
        <v>5</v>
      </c>
      <c r="O2835" s="164">
        <f t="shared" si="129"/>
        <v>6</v>
      </c>
    </row>
    <row r="2836" spans="3:15">
      <c r="C2836" s="161">
        <v>5</v>
      </c>
      <c r="D2836" s="161">
        <v>6</v>
      </c>
      <c r="F2836" s="161">
        <v>5</v>
      </c>
      <c r="G2836" s="161">
        <v>6</v>
      </c>
      <c r="H2836" s="161">
        <v>5</v>
      </c>
      <c r="I2836" s="161">
        <v>8</v>
      </c>
      <c r="J2836" s="161">
        <v>10</v>
      </c>
      <c r="M2836" s="165">
        <f t="shared" si="127"/>
        <v>5</v>
      </c>
      <c r="N2836" s="164">
        <f t="shared" si="128"/>
        <v>5</v>
      </c>
      <c r="O2836" s="164">
        <f t="shared" si="129"/>
        <v>6</v>
      </c>
    </row>
    <row r="2837" spans="3:15">
      <c r="C2837" s="161">
        <v>5</v>
      </c>
      <c r="D2837" s="161">
        <v>6</v>
      </c>
      <c r="F2837" s="161">
        <v>5</v>
      </c>
      <c r="G2837" s="161">
        <v>6</v>
      </c>
      <c r="H2837" s="161">
        <v>5</v>
      </c>
      <c r="I2837" s="161">
        <v>10</v>
      </c>
      <c r="J2837" s="161">
        <v>7</v>
      </c>
      <c r="M2837" s="165">
        <f t="shared" si="127"/>
        <v>5</v>
      </c>
      <c r="N2837" s="164">
        <f t="shared" si="128"/>
        <v>5</v>
      </c>
      <c r="O2837" s="164">
        <f t="shared" si="129"/>
        <v>6</v>
      </c>
    </row>
    <row r="2838" spans="3:15">
      <c r="C2838" s="161">
        <v>5</v>
      </c>
      <c r="D2838" s="161">
        <v>6</v>
      </c>
      <c r="F2838" s="161">
        <v>5</v>
      </c>
      <c r="G2838" s="161">
        <v>6</v>
      </c>
      <c r="H2838" s="161">
        <v>5</v>
      </c>
      <c r="I2838" s="161">
        <v>10</v>
      </c>
      <c r="J2838" s="161">
        <v>10</v>
      </c>
      <c r="M2838" s="165">
        <f t="shared" si="127"/>
        <v>5</v>
      </c>
      <c r="N2838" s="164">
        <f t="shared" si="128"/>
        <v>5</v>
      </c>
      <c r="O2838" s="164">
        <f t="shared" si="129"/>
        <v>7</v>
      </c>
    </row>
    <row r="2839" spans="3:15">
      <c r="C2839" s="161">
        <v>5</v>
      </c>
      <c r="D2839" s="161">
        <v>6</v>
      </c>
      <c r="F2839" s="161">
        <v>7</v>
      </c>
      <c r="G2839" s="161">
        <v>6</v>
      </c>
      <c r="H2839" s="161">
        <v>10</v>
      </c>
      <c r="I2839" s="161">
        <v>4</v>
      </c>
      <c r="J2839" s="161">
        <v>7</v>
      </c>
      <c r="M2839" s="165">
        <f t="shared" si="127"/>
        <v>4</v>
      </c>
      <c r="N2839" s="164">
        <f t="shared" si="128"/>
        <v>5</v>
      </c>
      <c r="O2839" s="164">
        <f t="shared" si="129"/>
        <v>6</v>
      </c>
    </row>
    <row r="2840" spans="3:15">
      <c r="C2840" s="161">
        <v>5</v>
      </c>
      <c r="D2840" s="161">
        <v>6</v>
      </c>
      <c r="F2840" s="161">
        <v>7</v>
      </c>
      <c r="G2840" s="161">
        <v>6</v>
      </c>
      <c r="H2840" s="161">
        <v>10</v>
      </c>
      <c r="I2840" s="161">
        <v>4</v>
      </c>
      <c r="J2840" s="161">
        <v>10</v>
      </c>
      <c r="M2840" s="165">
        <f t="shared" si="127"/>
        <v>4</v>
      </c>
      <c r="N2840" s="164">
        <f t="shared" si="128"/>
        <v>5</v>
      </c>
      <c r="O2840" s="164">
        <f t="shared" si="129"/>
        <v>7</v>
      </c>
    </row>
    <row r="2841" spans="3:15">
      <c r="C2841" s="161">
        <v>5</v>
      </c>
      <c r="D2841" s="161">
        <v>6</v>
      </c>
      <c r="F2841" s="161">
        <v>7</v>
      </c>
      <c r="G2841" s="161">
        <v>6</v>
      </c>
      <c r="H2841" s="161">
        <v>10</v>
      </c>
      <c r="I2841" s="161">
        <v>6</v>
      </c>
      <c r="J2841" s="161">
        <v>7</v>
      </c>
      <c r="M2841" s="165">
        <f t="shared" si="127"/>
        <v>5</v>
      </c>
      <c r="N2841" s="164">
        <f t="shared" si="128"/>
        <v>6</v>
      </c>
      <c r="O2841" s="164">
        <f t="shared" si="129"/>
        <v>7</v>
      </c>
    </row>
    <row r="2842" spans="3:15">
      <c r="C2842" s="161">
        <v>5</v>
      </c>
      <c r="D2842" s="161">
        <v>6</v>
      </c>
      <c r="F2842" s="161">
        <v>7</v>
      </c>
      <c r="G2842" s="161">
        <v>6</v>
      </c>
      <c r="H2842" s="161">
        <v>10</v>
      </c>
      <c r="I2842" s="161">
        <v>6</v>
      </c>
      <c r="J2842" s="161">
        <v>10</v>
      </c>
      <c r="M2842" s="165">
        <f t="shared" si="127"/>
        <v>5</v>
      </c>
      <c r="N2842" s="164">
        <f t="shared" si="128"/>
        <v>6</v>
      </c>
      <c r="O2842" s="164">
        <f t="shared" si="129"/>
        <v>7</v>
      </c>
    </row>
    <row r="2843" spans="3:15">
      <c r="C2843" s="161">
        <v>5</v>
      </c>
      <c r="D2843" s="161">
        <v>6</v>
      </c>
      <c r="F2843" s="161">
        <v>7</v>
      </c>
      <c r="G2843" s="161">
        <v>6</v>
      </c>
      <c r="H2843" s="161">
        <v>10</v>
      </c>
      <c r="I2843" s="161">
        <v>8</v>
      </c>
      <c r="J2843" s="161">
        <v>7</v>
      </c>
      <c r="M2843" s="165">
        <f t="shared" si="127"/>
        <v>5</v>
      </c>
      <c r="N2843" s="164">
        <f t="shared" si="128"/>
        <v>6</v>
      </c>
      <c r="O2843" s="164">
        <f t="shared" si="129"/>
        <v>7</v>
      </c>
    </row>
    <row r="2844" spans="3:15">
      <c r="C2844" s="161">
        <v>5</v>
      </c>
      <c r="D2844" s="161">
        <v>6</v>
      </c>
      <c r="F2844" s="161">
        <v>7</v>
      </c>
      <c r="G2844" s="161">
        <v>6</v>
      </c>
      <c r="H2844" s="161">
        <v>10</v>
      </c>
      <c r="I2844" s="161">
        <v>8</v>
      </c>
      <c r="J2844" s="161">
        <v>10</v>
      </c>
      <c r="M2844" s="165">
        <f t="shared" si="127"/>
        <v>5</v>
      </c>
      <c r="N2844" s="164">
        <f t="shared" si="128"/>
        <v>6</v>
      </c>
      <c r="O2844" s="164">
        <f t="shared" si="129"/>
        <v>7</v>
      </c>
    </row>
    <row r="2845" spans="3:15">
      <c r="C2845" s="161">
        <v>5</v>
      </c>
      <c r="D2845" s="161">
        <v>6</v>
      </c>
      <c r="F2845" s="161">
        <v>7</v>
      </c>
      <c r="G2845" s="161">
        <v>6</v>
      </c>
      <c r="H2845" s="161">
        <v>10</v>
      </c>
      <c r="I2845" s="161">
        <v>10</v>
      </c>
      <c r="J2845" s="161">
        <v>7</v>
      </c>
      <c r="M2845" s="165">
        <f t="shared" si="127"/>
        <v>5</v>
      </c>
      <c r="N2845" s="164">
        <f t="shared" si="128"/>
        <v>6</v>
      </c>
      <c r="O2845" s="164">
        <f t="shared" si="129"/>
        <v>7</v>
      </c>
    </row>
    <row r="2846" spans="3:15">
      <c r="C2846" s="161">
        <v>5</v>
      </c>
      <c r="D2846" s="161">
        <v>6</v>
      </c>
      <c r="F2846" s="161">
        <v>7</v>
      </c>
      <c r="G2846" s="161">
        <v>6</v>
      </c>
      <c r="H2846" s="161">
        <v>10</v>
      </c>
      <c r="I2846" s="161">
        <v>10</v>
      </c>
      <c r="J2846" s="161">
        <v>10</v>
      </c>
      <c r="M2846" s="165">
        <f t="shared" si="127"/>
        <v>5</v>
      </c>
      <c r="N2846" s="164">
        <f t="shared" si="128"/>
        <v>6</v>
      </c>
      <c r="O2846" s="164">
        <f t="shared" si="129"/>
        <v>8</v>
      </c>
    </row>
    <row r="2847" spans="3:15">
      <c r="C2847" s="161">
        <v>5</v>
      </c>
      <c r="D2847" s="161">
        <v>6</v>
      </c>
      <c r="F2847" s="161">
        <v>5</v>
      </c>
      <c r="G2847" s="161">
        <v>6</v>
      </c>
      <c r="H2847" s="161">
        <v>5</v>
      </c>
      <c r="I2847" s="161">
        <v>4</v>
      </c>
      <c r="J2847" s="161">
        <v>7</v>
      </c>
      <c r="M2847" s="165">
        <f t="shared" ref="M2847:M2910" si="130">MIN(C2847:L2847)</f>
        <v>4</v>
      </c>
      <c r="N2847" s="164">
        <f t="shared" si="128"/>
        <v>5</v>
      </c>
      <c r="O2847" s="164">
        <f t="shared" si="129"/>
        <v>5</v>
      </c>
    </row>
    <row r="2848" spans="3:15">
      <c r="C2848" s="161">
        <v>5</v>
      </c>
      <c r="D2848" s="161">
        <v>6</v>
      </c>
      <c r="F2848" s="161">
        <v>5</v>
      </c>
      <c r="G2848" s="161">
        <v>6</v>
      </c>
      <c r="H2848" s="161">
        <v>5</v>
      </c>
      <c r="I2848" s="161">
        <v>4</v>
      </c>
      <c r="J2848" s="161">
        <v>10</v>
      </c>
      <c r="M2848" s="165">
        <f t="shared" si="130"/>
        <v>4</v>
      </c>
      <c r="N2848" s="164">
        <f t="shared" ref="N2848:N2911" si="131">IF(SMALL(C2848:J2848,2)&gt;M2848,M2848+1,M2848)</f>
        <v>5</v>
      </c>
      <c r="O2848" s="164">
        <f t="shared" ref="O2848:O2911" si="132">ROUND(AVERAGE(C2848:J2848),0)</f>
        <v>6</v>
      </c>
    </row>
    <row r="2849" spans="3:15">
      <c r="C2849" s="161">
        <v>5</v>
      </c>
      <c r="D2849" s="161">
        <v>6</v>
      </c>
      <c r="F2849" s="161">
        <v>5</v>
      </c>
      <c r="G2849" s="161">
        <v>6</v>
      </c>
      <c r="H2849" s="161">
        <v>5</v>
      </c>
      <c r="I2849" s="161">
        <v>6</v>
      </c>
      <c r="J2849" s="161">
        <v>7</v>
      </c>
      <c r="M2849" s="165">
        <f t="shared" si="130"/>
        <v>5</v>
      </c>
      <c r="N2849" s="164">
        <f t="shared" si="131"/>
        <v>5</v>
      </c>
      <c r="O2849" s="164">
        <f t="shared" si="132"/>
        <v>6</v>
      </c>
    </row>
    <row r="2850" spans="3:15">
      <c r="C2850" s="161">
        <v>5</v>
      </c>
      <c r="D2850" s="161">
        <v>6</v>
      </c>
      <c r="F2850" s="161">
        <v>5</v>
      </c>
      <c r="G2850" s="161">
        <v>6</v>
      </c>
      <c r="H2850" s="161">
        <v>5</v>
      </c>
      <c r="I2850" s="161">
        <v>6</v>
      </c>
      <c r="J2850" s="161">
        <v>10</v>
      </c>
      <c r="M2850" s="165">
        <f t="shared" si="130"/>
        <v>5</v>
      </c>
      <c r="N2850" s="164">
        <f t="shared" si="131"/>
        <v>5</v>
      </c>
      <c r="O2850" s="164">
        <f t="shared" si="132"/>
        <v>6</v>
      </c>
    </row>
    <row r="2851" spans="3:15">
      <c r="C2851" s="161">
        <v>5</v>
      </c>
      <c r="D2851" s="161">
        <v>6</v>
      </c>
      <c r="F2851" s="161">
        <v>5</v>
      </c>
      <c r="G2851" s="161">
        <v>6</v>
      </c>
      <c r="H2851" s="161">
        <v>5</v>
      </c>
      <c r="I2851" s="161">
        <v>8</v>
      </c>
      <c r="J2851" s="161">
        <v>7</v>
      </c>
      <c r="M2851" s="165">
        <f t="shared" si="130"/>
        <v>5</v>
      </c>
      <c r="N2851" s="164">
        <f t="shared" si="131"/>
        <v>5</v>
      </c>
      <c r="O2851" s="164">
        <f t="shared" si="132"/>
        <v>6</v>
      </c>
    </row>
    <row r="2852" spans="3:15">
      <c r="C2852" s="161">
        <v>5</v>
      </c>
      <c r="D2852" s="161">
        <v>6</v>
      </c>
      <c r="F2852" s="161">
        <v>5</v>
      </c>
      <c r="G2852" s="161">
        <v>6</v>
      </c>
      <c r="H2852" s="161">
        <v>5</v>
      </c>
      <c r="I2852" s="161">
        <v>8</v>
      </c>
      <c r="J2852" s="161">
        <v>10</v>
      </c>
      <c r="M2852" s="165">
        <f t="shared" si="130"/>
        <v>5</v>
      </c>
      <c r="N2852" s="164">
        <f t="shared" si="131"/>
        <v>5</v>
      </c>
      <c r="O2852" s="164">
        <f t="shared" si="132"/>
        <v>6</v>
      </c>
    </row>
    <row r="2853" spans="3:15">
      <c r="C2853" s="161">
        <v>5</v>
      </c>
      <c r="D2853" s="161">
        <v>6</v>
      </c>
      <c r="F2853" s="161">
        <v>5</v>
      </c>
      <c r="G2853" s="161">
        <v>6</v>
      </c>
      <c r="H2853" s="161">
        <v>5</v>
      </c>
      <c r="I2853" s="161">
        <v>10</v>
      </c>
      <c r="J2853" s="161">
        <v>7</v>
      </c>
      <c r="M2853" s="165">
        <f t="shared" si="130"/>
        <v>5</v>
      </c>
      <c r="N2853" s="164">
        <f t="shared" si="131"/>
        <v>5</v>
      </c>
      <c r="O2853" s="164">
        <f t="shared" si="132"/>
        <v>6</v>
      </c>
    </row>
    <row r="2854" spans="3:15">
      <c r="C2854" s="161">
        <v>5</v>
      </c>
      <c r="D2854" s="161">
        <v>6</v>
      </c>
      <c r="F2854" s="161">
        <v>5</v>
      </c>
      <c r="G2854" s="161">
        <v>6</v>
      </c>
      <c r="H2854" s="161">
        <v>5</v>
      </c>
      <c r="I2854" s="161">
        <v>10</v>
      </c>
      <c r="J2854" s="161">
        <v>10</v>
      </c>
      <c r="M2854" s="165">
        <f t="shared" si="130"/>
        <v>5</v>
      </c>
      <c r="N2854" s="164">
        <f t="shared" si="131"/>
        <v>5</v>
      </c>
      <c r="O2854" s="164">
        <f t="shared" si="132"/>
        <v>7</v>
      </c>
    </row>
    <row r="2855" spans="3:15">
      <c r="C2855" s="161">
        <v>5</v>
      </c>
      <c r="D2855" s="161">
        <v>6</v>
      </c>
      <c r="F2855" s="161">
        <v>7</v>
      </c>
      <c r="G2855" s="161">
        <v>6</v>
      </c>
      <c r="H2855" s="161">
        <v>10</v>
      </c>
      <c r="I2855" s="161">
        <v>4</v>
      </c>
      <c r="J2855" s="161">
        <v>7</v>
      </c>
      <c r="M2855" s="165">
        <f t="shared" si="130"/>
        <v>4</v>
      </c>
      <c r="N2855" s="164">
        <f t="shared" si="131"/>
        <v>5</v>
      </c>
      <c r="O2855" s="164">
        <f t="shared" si="132"/>
        <v>6</v>
      </c>
    </row>
    <row r="2856" spans="3:15">
      <c r="C2856" s="161">
        <v>5</v>
      </c>
      <c r="D2856" s="161">
        <v>6</v>
      </c>
      <c r="F2856" s="161">
        <v>7</v>
      </c>
      <c r="G2856" s="161">
        <v>6</v>
      </c>
      <c r="H2856" s="161">
        <v>10</v>
      </c>
      <c r="I2856" s="161">
        <v>4</v>
      </c>
      <c r="J2856" s="161">
        <v>10</v>
      </c>
      <c r="M2856" s="165">
        <f t="shared" si="130"/>
        <v>4</v>
      </c>
      <c r="N2856" s="164">
        <f t="shared" si="131"/>
        <v>5</v>
      </c>
      <c r="O2856" s="164">
        <f t="shared" si="132"/>
        <v>7</v>
      </c>
    </row>
    <row r="2857" spans="3:15">
      <c r="C2857" s="161">
        <v>5</v>
      </c>
      <c r="D2857" s="161">
        <v>6</v>
      </c>
      <c r="F2857" s="161">
        <v>7</v>
      </c>
      <c r="G2857" s="161">
        <v>6</v>
      </c>
      <c r="H2857" s="161">
        <v>10</v>
      </c>
      <c r="I2857" s="161">
        <v>6</v>
      </c>
      <c r="J2857" s="161">
        <v>7</v>
      </c>
      <c r="M2857" s="165">
        <f t="shared" si="130"/>
        <v>5</v>
      </c>
      <c r="N2857" s="164">
        <f t="shared" si="131"/>
        <v>6</v>
      </c>
      <c r="O2857" s="164">
        <f t="shared" si="132"/>
        <v>7</v>
      </c>
    </row>
    <row r="2858" spans="3:15">
      <c r="C2858" s="161">
        <v>5</v>
      </c>
      <c r="D2858" s="161">
        <v>6</v>
      </c>
      <c r="F2858" s="161">
        <v>7</v>
      </c>
      <c r="G2858" s="161">
        <v>6</v>
      </c>
      <c r="H2858" s="161">
        <v>10</v>
      </c>
      <c r="I2858" s="161">
        <v>6</v>
      </c>
      <c r="J2858" s="161">
        <v>10</v>
      </c>
      <c r="M2858" s="165">
        <f t="shared" si="130"/>
        <v>5</v>
      </c>
      <c r="N2858" s="164">
        <f t="shared" si="131"/>
        <v>6</v>
      </c>
      <c r="O2858" s="164">
        <f t="shared" si="132"/>
        <v>7</v>
      </c>
    </row>
    <row r="2859" spans="3:15">
      <c r="C2859" s="161">
        <v>5</v>
      </c>
      <c r="D2859" s="161">
        <v>6</v>
      </c>
      <c r="F2859" s="161">
        <v>7</v>
      </c>
      <c r="G2859" s="161">
        <v>6</v>
      </c>
      <c r="H2859" s="161">
        <v>10</v>
      </c>
      <c r="I2859" s="161">
        <v>8</v>
      </c>
      <c r="J2859" s="161">
        <v>7</v>
      </c>
      <c r="M2859" s="165">
        <f t="shared" si="130"/>
        <v>5</v>
      </c>
      <c r="N2859" s="164">
        <f t="shared" si="131"/>
        <v>6</v>
      </c>
      <c r="O2859" s="164">
        <f t="shared" si="132"/>
        <v>7</v>
      </c>
    </row>
    <row r="2860" spans="3:15">
      <c r="C2860" s="161">
        <v>5</v>
      </c>
      <c r="D2860" s="161">
        <v>6</v>
      </c>
      <c r="F2860" s="161">
        <v>7</v>
      </c>
      <c r="G2860" s="161">
        <v>6</v>
      </c>
      <c r="H2860" s="161">
        <v>10</v>
      </c>
      <c r="I2860" s="161">
        <v>8</v>
      </c>
      <c r="J2860" s="161">
        <v>10</v>
      </c>
      <c r="M2860" s="165">
        <f t="shared" si="130"/>
        <v>5</v>
      </c>
      <c r="N2860" s="164">
        <f t="shared" si="131"/>
        <v>6</v>
      </c>
      <c r="O2860" s="164">
        <f t="shared" si="132"/>
        <v>7</v>
      </c>
    </row>
    <row r="2861" spans="3:15">
      <c r="C2861" s="161">
        <v>5</v>
      </c>
      <c r="D2861" s="161">
        <v>6</v>
      </c>
      <c r="F2861" s="161">
        <v>7</v>
      </c>
      <c r="G2861" s="161">
        <v>6</v>
      </c>
      <c r="H2861" s="161">
        <v>10</v>
      </c>
      <c r="I2861" s="161">
        <v>10</v>
      </c>
      <c r="J2861" s="161">
        <v>7</v>
      </c>
      <c r="M2861" s="165">
        <f t="shared" si="130"/>
        <v>5</v>
      </c>
      <c r="N2861" s="164">
        <f t="shared" si="131"/>
        <v>6</v>
      </c>
      <c r="O2861" s="164">
        <f t="shared" si="132"/>
        <v>7</v>
      </c>
    </row>
    <row r="2862" spans="3:15">
      <c r="C2862" s="161">
        <v>5</v>
      </c>
      <c r="D2862" s="161">
        <v>6</v>
      </c>
      <c r="F2862" s="161">
        <v>7</v>
      </c>
      <c r="G2862" s="161">
        <v>6</v>
      </c>
      <c r="H2862" s="161">
        <v>10</v>
      </c>
      <c r="I2862" s="161">
        <v>10</v>
      </c>
      <c r="J2862" s="161">
        <v>10</v>
      </c>
      <c r="M2862" s="165">
        <f t="shared" si="130"/>
        <v>5</v>
      </c>
      <c r="N2862" s="164">
        <f t="shared" si="131"/>
        <v>6</v>
      </c>
      <c r="O2862" s="164">
        <f t="shared" si="132"/>
        <v>8</v>
      </c>
    </row>
    <row r="2863" spans="3:15">
      <c r="C2863" s="161">
        <v>5</v>
      </c>
      <c r="D2863" s="161">
        <v>6</v>
      </c>
      <c r="F2863" s="161">
        <v>5</v>
      </c>
      <c r="G2863" s="161">
        <v>6</v>
      </c>
      <c r="H2863" s="161">
        <v>5</v>
      </c>
      <c r="I2863" s="161">
        <v>4</v>
      </c>
      <c r="J2863" s="161">
        <v>7</v>
      </c>
      <c r="M2863" s="165">
        <f t="shared" si="130"/>
        <v>4</v>
      </c>
      <c r="N2863" s="164">
        <f t="shared" si="131"/>
        <v>5</v>
      </c>
      <c r="O2863" s="164">
        <f t="shared" si="132"/>
        <v>5</v>
      </c>
    </row>
    <row r="2864" spans="3:15">
      <c r="C2864" s="161">
        <v>5</v>
      </c>
      <c r="D2864" s="161">
        <v>6</v>
      </c>
      <c r="F2864" s="161">
        <v>5</v>
      </c>
      <c r="G2864" s="161">
        <v>6</v>
      </c>
      <c r="H2864" s="161">
        <v>5</v>
      </c>
      <c r="I2864" s="161">
        <v>4</v>
      </c>
      <c r="J2864" s="161">
        <v>10</v>
      </c>
      <c r="M2864" s="165">
        <f t="shared" si="130"/>
        <v>4</v>
      </c>
      <c r="N2864" s="164">
        <f t="shared" si="131"/>
        <v>5</v>
      </c>
      <c r="O2864" s="164">
        <f t="shared" si="132"/>
        <v>6</v>
      </c>
    </row>
    <row r="2865" spans="3:15">
      <c r="C2865" s="161">
        <v>5</v>
      </c>
      <c r="D2865" s="161">
        <v>6</v>
      </c>
      <c r="F2865" s="161">
        <v>5</v>
      </c>
      <c r="G2865" s="161">
        <v>6</v>
      </c>
      <c r="H2865" s="161">
        <v>5</v>
      </c>
      <c r="I2865" s="161">
        <v>6</v>
      </c>
      <c r="J2865" s="161">
        <v>7</v>
      </c>
      <c r="M2865" s="165">
        <f t="shared" si="130"/>
        <v>5</v>
      </c>
      <c r="N2865" s="164">
        <f t="shared" si="131"/>
        <v>5</v>
      </c>
      <c r="O2865" s="164">
        <f t="shared" si="132"/>
        <v>6</v>
      </c>
    </row>
    <row r="2866" spans="3:15">
      <c r="C2866" s="161">
        <v>5</v>
      </c>
      <c r="D2866" s="161">
        <v>6</v>
      </c>
      <c r="F2866" s="161">
        <v>5</v>
      </c>
      <c r="G2866" s="161">
        <v>6</v>
      </c>
      <c r="H2866" s="161">
        <v>5</v>
      </c>
      <c r="I2866" s="161">
        <v>6</v>
      </c>
      <c r="J2866" s="161">
        <v>10</v>
      </c>
      <c r="M2866" s="165">
        <f t="shared" si="130"/>
        <v>5</v>
      </c>
      <c r="N2866" s="164">
        <f t="shared" si="131"/>
        <v>5</v>
      </c>
      <c r="O2866" s="164">
        <f t="shared" si="132"/>
        <v>6</v>
      </c>
    </row>
    <row r="2867" spans="3:15">
      <c r="C2867" s="161">
        <v>5</v>
      </c>
      <c r="D2867" s="161">
        <v>6</v>
      </c>
      <c r="F2867" s="161">
        <v>5</v>
      </c>
      <c r="G2867" s="161">
        <v>6</v>
      </c>
      <c r="H2867" s="161">
        <v>5</v>
      </c>
      <c r="I2867" s="161">
        <v>8</v>
      </c>
      <c r="J2867" s="161">
        <v>7</v>
      </c>
      <c r="M2867" s="165">
        <f t="shared" si="130"/>
        <v>5</v>
      </c>
      <c r="N2867" s="164">
        <f t="shared" si="131"/>
        <v>5</v>
      </c>
      <c r="O2867" s="164">
        <f t="shared" si="132"/>
        <v>6</v>
      </c>
    </row>
    <row r="2868" spans="3:15">
      <c r="C2868" s="161">
        <v>5</v>
      </c>
      <c r="D2868" s="161">
        <v>6</v>
      </c>
      <c r="F2868" s="161">
        <v>5</v>
      </c>
      <c r="G2868" s="161">
        <v>6</v>
      </c>
      <c r="H2868" s="161">
        <v>5</v>
      </c>
      <c r="I2868" s="161">
        <v>8</v>
      </c>
      <c r="J2868" s="161">
        <v>10</v>
      </c>
      <c r="M2868" s="165">
        <f t="shared" si="130"/>
        <v>5</v>
      </c>
      <c r="N2868" s="164">
        <f t="shared" si="131"/>
        <v>5</v>
      </c>
      <c r="O2868" s="164">
        <f t="shared" si="132"/>
        <v>6</v>
      </c>
    </row>
    <row r="2869" spans="3:15">
      <c r="C2869" s="161">
        <v>5</v>
      </c>
      <c r="D2869" s="161">
        <v>6</v>
      </c>
      <c r="F2869" s="161">
        <v>5</v>
      </c>
      <c r="G2869" s="161">
        <v>6</v>
      </c>
      <c r="H2869" s="161">
        <v>5</v>
      </c>
      <c r="I2869" s="161">
        <v>10</v>
      </c>
      <c r="J2869" s="161">
        <v>7</v>
      </c>
      <c r="M2869" s="165">
        <f t="shared" si="130"/>
        <v>5</v>
      </c>
      <c r="N2869" s="164">
        <f t="shared" si="131"/>
        <v>5</v>
      </c>
      <c r="O2869" s="164">
        <f t="shared" si="132"/>
        <v>6</v>
      </c>
    </row>
    <row r="2870" spans="3:15">
      <c r="C2870" s="161">
        <v>5</v>
      </c>
      <c r="D2870" s="161">
        <v>6</v>
      </c>
      <c r="F2870" s="161">
        <v>5</v>
      </c>
      <c r="G2870" s="161">
        <v>6</v>
      </c>
      <c r="H2870" s="161">
        <v>5</v>
      </c>
      <c r="I2870" s="161">
        <v>10</v>
      </c>
      <c r="J2870" s="161">
        <v>10</v>
      </c>
      <c r="M2870" s="165">
        <f t="shared" si="130"/>
        <v>5</v>
      </c>
      <c r="N2870" s="164">
        <f t="shared" si="131"/>
        <v>5</v>
      </c>
      <c r="O2870" s="164">
        <f t="shared" si="132"/>
        <v>7</v>
      </c>
    </row>
    <row r="2871" spans="3:15">
      <c r="C2871" s="161">
        <v>5</v>
      </c>
      <c r="D2871" s="161">
        <v>6</v>
      </c>
      <c r="F2871" s="161">
        <v>7</v>
      </c>
      <c r="G2871" s="161">
        <v>6</v>
      </c>
      <c r="H2871" s="161">
        <v>10</v>
      </c>
      <c r="I2871" s="161">
        <v>4</v>
      </c>
      <c r="J2871" s="161">
        <v>7</v>
      </c>
      <c r="M2871" s="165">
        <f t="shared" si="130"/>
        <v>4</v>
      </c>
      <c r="N2871" s="164">
        <f t="shared" si="131"/>
        <v>5</v>
      </c>
      <c r="O2871" s="164">
        <f t="shared" si="132"/>
        <v>6</v>
      </c>
    </row>
    <row r="2872" spans="3:15">
      <c r="C2872" s="161">
        <v>5</v>
      </c>
      <c r="D2872" s="161">
        <v>6</v>
      </c>
      <c r="F2872" s="161">
        <v>7</v>
      </c>
      <c r="G2872" s="161">
        <v>6</v>
      </c>
      <c r="H2872" s="161">
        <v>10</v>
      </c>
      <c r="I2872" s="161">
        <v>4</v>
      </c>
      <c r="J2872" s="161">
        <v>10</v>
      </c>
      <c r="M2872" s="165">
        <f t="shared" si="130"/>
        <v>4</v>
      </c>
      <c r="N2872" s="164">
        <f t="shared" si="131"/>
        <v>5</v>
      </c>
      <c r="O2872" s="164">
        <f t="shared" si="132"/>
        <v>7</v>
      </c>
    </row>
    <row r="2873" spans="3:15">
      <c r="C2873" s="161">
        <v>5</v>
      </c>
      <c r="D2873" s="161">
        <v>6</v>
      </c>
      <c r="F2873" s="161">
        <v>7</v>
      </c>
      <c r="G2873" s="161">
        <v>6</v>
      </c>
      <c r="H2873" s="161">
        <v>10</v>
      </c>
      <c r="I2873" s="161">
        <v>6</v>
      </c>
      <c r="J2873" s="161">
        <v>7</v>
      </c>
      <c r="M2873" s="165">
        <f t="shared" si="130"/>
        <v>5</v>
      </c>
      <c r="N2873" s="164">
        <f t="shared" si="131"/>
        <v>6</v>
      </c>
      <c r="O2873" s="164">
        <f t="shared" si="132"/>
        <v>7</v>
      </c>
    </row>
    <row r="2874" spans="3:15">
      <c r="C2874" s="161">
        <v>5</v>
      </c>
      <c r="D2874" s="161">
        <v>6</v>
      </c>
      <c r="F2874" s="161">
        <v>7</v>
      </c>
      <c r="G2874" s="161">
        <v>6</v>
      </c>
      <c r="H2874" s="161">
        <v>10</v>
      </c>
      <c r="I2874" s="161">
        <v>6</v>
      </c>
      <c r="J2874" s="161">
        <v>10</v>
      </c>
      <c r="M2874" s="165">
        <f t="shared" si="130"/>
        <v>5</v>
      </c>
      <c r="N2874" s="164">
        <f t="shared" si="131"/>
        <v>6</v>
      </c>
      <c r="O2874" s="164">
        <f t="shared" si="132"/>
        <v>7</v>
      </c>
    </row>
    <row r="2875" spans="3:15">
      <c r="C2875" s="161">
        <v>5</v>
      </c>
      <c r="D2875" s="161">
        <v>6</v>
      </c>
      <c r="F2875" s="161">
        <v>7</v>
      </c>
      <c r="G2875" s="161">
        <v>6</v>
      </c>
      <c r="H2875" s="161">
        <v>10</v>
      </c>
      <c r="I2875" s="161">
        <v>8</v>
      </c>
      <c r="J2875" s="161">
        <v>7</v>
      </c>
      <c r="M2875" s="165">
        <f t="shared" si="130"/>
        <v>5</v>
      </c>
      <c r="N2875" s="164">
        <f t="shared" si="131"/>
        <v>6</v>
      </c>
      <c r="O2875" s="164">
        <f t="shared" si="132"/>
        <v>7</v>
      </c>
    </row>
    <row r="2876" spans="3:15">
      <c r="C2876" s="161">
        <v>5</v>
      </c>
      <c r="D2876" s="161">
        <v>6</v>
      </c>
      <c r="F2876" s="161">
        <v>7</v>
      </c>
      <c r="G2876" s="161">
        <v>6</v>
      </c>
      <c r="H2876" s="161">
        <v>10</v>
      </c>
      <c r="I2876" s="161">
        <v>8</v>
      </c>
      <c r="J2876" s="161">
        <v>10</v>
      </c>
      <c r="M2876" s="165">
        <f t="shared" si="130"/>
        <v>5</v>
      </c>
      <c r="N2876" s="164">
        <f t="shared" si="131"/>
        <v>6</v>
      </c>
      <c r="O2876" s="164">
        <f t="shared" si="132"/>
        <v>7</v>
      </c>
    </row>
    <row r="2877" spans="3:15">
      <c r="C2877" s="161">
        <v>5</v>
      </c>
      <c r="D2877" s="161">
        <v>6</v>
      </c>
      <c r="F2877" s="161">
        <v>7</v>
      </c>
      <c r="G2877" s="161">
        <v>6</v>
      </c>
      <c r="H2877" s="161">
        <v>10</v>
      </c>
      <c r="I2877" s="161">
        <v>10</v>
      </c>
      <c r="J2877" s="161">
        <v>7</v>
      </c>
      <c r="M2877" s="165">
        <f t="shared" si="130"/>
        <v>5</v>
      </c>
      <c r="N2877" s="164">
        <f t="shared" si="131"/>
        <v>6</v>
      </c>
      <c r="O2877" s="164">
        <f t="shared" si="132"/>
        <v>7</v>
      </c>
    </row>
    <row r="2878" spans="3:15">
      <c r="C2878" s="161">
        <v>5</v>
      </c>
      <c r="D2878" s="161">
        <v>6</v>
      </c>
      <c r="F2878" s="161">
        <v>7</v>
      </c>
      <c r="G2878" s="161">
        <v>6</v>
      </c>
      <c r="H2878" s="161">
        <v>10</v>
      </c>
      <c r="I2878" s="161">
        <v>10</v>
      </c>
      <c r="J2878" s="161">
        <v>10</v>
      </c>
      <c r="M2878" s="165">
        <f t="shared" si="130"/>
        <v>5</v>
      </c>
      <c r="N2878" s="164">
        <f t="shared" si="131"/>
        <v>6</v>
      </c>
      <c r="O2878" s="164">
        <f t="shared" si="132"/>
        <v>8</v>
      </c>
    </row>
    <row r="2879" spans="3:15">
      <c r="C2879" s="161">
        <v>5</v>
      </c>
      <c r="D2879" s="161">
        <v>6</v>
      </c>
      <c r="F2879" s="161">
        <v>5</v>
      </c>
      <c r="G2879" s="161">
        <v>6</v>
      </c>
      <c r="H2879" s="161">
        <v>5</v>
      </c>
      <c r="I2879" s="161">
        <v>4</v>
      </c>
      <c r="J2879" s="161">
        <v>7</v>
      </c>
      <c r="M2879" s="165">
        <f t="shared" si="130"/>
        <v>4</v>
      </c>
      <c r="N2879" s="164">
        <f t="shared" si="131"/>
        <v>5</v>
      </c>
      <c r="O2879" s="164">
        <f t="shared" si="132"/>
        <v>5</v>
      </c>
    </row>
    <row r="2880" spans="3:15">
      <c r="C2880" s="161">
        <v>5</v>
      </c>
      <c r="D2880" s="161">
        <v>6</v>
      </c>
      <c r="F2880" s="161">
        <v>5</v>
      </c>
      <c r="G2880" s="161">
        <v>6</v>
      </c>
      <c r="H2880" s="161">
        <v>5</v>
      </c>
      <c r="I2880" s="161">
        <v>4</v>
      </c>
      <c r="J2880" s="161">
        <v>10</v>
      </c>
      <c r="M2880" s="165">
        <f t="shared" si="130"/>
        <v>4</v>
      </c>
      <c r="N2880" s="164">
        <f t="shared" si="131"/>
        <v>5</v>
      </c>
      <c r="O2880" s="164">
        <f t="shared" si="132"/>
        <v>6</v>
      </c>
    </row>
    <row r="2881" spans="3:15">
      <c r="C2881" s="161">
        <v>5</v>
      </c>
      <c r="D2881" s="161">
        <v>6</v>
      </c>
      <c r="F2881" s="161">
        <v>5</v>
      </c>
      <c r="G2881" s="161">
        <v>6</v>
      </c>
      <c r="H2881" s="161">
        <v>5</v>
      </c>
      <c r="I2881" s="161">
        <v>6</v>
      </c>
      <c r="J2881" s="161">
        <v>7</v>
      </c>
      <c r="M2881" s="165">
        <f t="shared" si="130"/>
        <v>5</v>
      </c>
      <c r="N2881" s="164">
        <f t="shared" si="131"/>
        <v>5</v>
      </c>
      <c r="O2881" s="164">
        <f t="shared" si="132"/>
        <v>6</v>
      </c>
    </row>
    <row r="2882" spans="3:15">
      <c r="C2882" s="161">
        <v>5</v>
      </c>
      <c r="D2882" s="161">
        <v>6</v>
      </c>
      <c r="F2882" s="161">
        <v>5</v>
      </c>
      <c r="G2882" s="161">
        <v>6</v>
      </c>
      <c r="H2882" s="161">
        <v>5</v>
      </c>
      <c r="I2882" s="161">
        <v>6</v>
      </c>
      <c r="J2882" s="161">
        <v>10</v>
      </c>
      <c r="M2882" s="165">
        <f t="shared" si="130"/>
        <v>5</v>
      </c>
      <c r="N2882" s="164">
        <f t="shared" si="131"/>
        <v>5</v>
      </c>
      <c r="O2882" s="164">
        <f t="shared" si="132"/>
        <v>6</v>
      </c>
    </row>
    <row r="2883" spans="3:15">
      <c r="C2883" s="161">
        <v>5</v>
      </c>
      <c r="D2883" s="161">
        <v>6</v>
      </c>
      <c r="F2883" s="161">
        <v>5</v>
      </c>
      <c r="G2883" s="161">
        <v>6</v>
      </c>
      <c r="H2883" s="161">
        <v>5</v>
      </c>
      <c r="I2883" s="161">
        <v>8</v>
      </c>
      <c r="J2883" s="161">
        <v>7</v>
      </c>
      <c r="M2883" s="165">
        <f t="shared" si="130"/>
        <v>5</v>
      </c>
      <c r="N2883" s="164">
        <f t="shared" si="131"/>
        <v>5</v>
      </c>
      <c r="O2883" s="164">
        <f t="shared" si="132"/>
        <v>6</v>
      </c>
    </row>
    <row r="2884" spans="3:15">
      <c r="C2884" s="161">
        <v>5</v>
      </c>
      <c r="D2884" s="161">
        <v>6</v>
      </c>
      <c r="F2884" s="161">
        <v>5</v>
      </c>
      <c r="G2884" s="161">
        <v>6</v>
      </c>
      <c r="H2884" s="161">
        <v>5</v>
      </c>
      <c r="I2884" s="161">
        <v>8</v>
      </c>
      <c r="J2884" s="161">
        <v>10</v>
      </c>
      <c r="M2884" s="165">
        <f t="shared" si="130"/>
        <v>5</v>
      </c>
      <c r="N2884" s="164">
        <f t="shared" si="131"/>
        <v>5</v>
      </c>
      <c r="O2884" s="164">
        <f t="shared" si="132"/>
        <v>6</v>
      </c>
    </row>
    <row r="2885" spans="3:15">
      <c r="C2885" s="161">
        <v>5</v>
      </c>
      <c r="D2885" s="161">
        <v>6</v>
      </c>
      <c r="F2885" s="161">
        <v>5</v>
      </c>
      <c r="G2885" s="161">
        <v>6</v>
      </c>
      <c r="H2885" s="161">
        <v>5</v>
      </c>
      <c r="I2885" s="161">
        <v>10</v>
      </c>
      <c r="J2885" s="161">
        <v>7</v>
      </c>
      <c r="M2885" s="165">
        <f t="shared" si="130"/>
        <v>5</v>
      </c>
      <c r="N2885" s="164">
        <f t="shared" si="131"/>
        <v>5</v>
      </c>
      <c r="O2885" s="164">
        <f t="shared" si="132"/>
        <v>6</v>
      </c>
    </row>
    <row r="2886" spans="3:15">
      <c r="C2886" s="161">
        <v>5</v>
      </c>
      <c r="D2886" s="161">
        <v>6</v>
      </c>
      <c r="F2886" s="161">
        <v>5</v>
      </c>
      <c r="G2886" s="161">
        <v>6</v>
      </c>
      <c r="H2886" s="161">
        <v>5</v>
      </c>
      <c r="I2886" s="161">
        <v>10</v>
      </c>
      <c r="J2886" s="161">
        <v>10</v>
      </c>
      <c r="M2886" s="165">
        <f t="shared" si="130"/>
        <v>5</v>
      </c>
      <c r="N2886" s="164">
        <f t="shared" si="131"/>
        <v>5</v>
      </c>
      <c r="O2886" s="164">
        <f t="shared" si="132"/>
        <v>7</v>
      </c>
    </row>
    <row r="2887" spans="3:15">
      <c r="C2887" s="161">
        <v>5</v>
      </c>
      <c r="D2887" s="161">
        <v>6</v>
      </c>
      <c r="F2887" s="161">
        <v>7</v>
      </c>
      <c r="G2887" s="161">
        <v>6</v>
      </c>
      <c r="H2887" s="161">
        <v>10</v>
      </c>
      <c r="I2887" s="161">
        <v>4</v>
      </c>
      <c r="J2887" s="161">
        <v>7</v>
      </c>
      <c r="M2887" s="165">
        <f t="shared" si="130"/>
        <v>4</v>
      </c>
      <c r="N2887" s="164">
        <f t="shared" si="131"/>
        <v>5</v>
      </c>
      <c r="O2887" s="164">
        <f t="shared" si="132"/>
        <v>6</v>
      </c>
    </row>
    <row r="2888" spans="3:15">
      <c r="C2888" s="161">
        <v>5</v>
      </c>
      <c r="D2888" s="161">
        <v>6</v>
      </c>
      <c r="F2888" s="161">
        <v>7</v>
      </c>
      <c r="G2888" s="161">
        <v>6</v>
      </c>
      <c r="H2888" s="161">
        <v>10</v>
      </c>
      <c r="I2888" s="161">
        <v>4</v>
      </c>
      <c r="J2888" s="161">
        <v>10</v>
      </c>
      <c r="M2888" s="165">
        <f t="shared" si="130"/>
        <v>4</v>
      </c>
      <c r="N2888" s="164">
        <f t="shared" si="131"/>
        <v>5</v>
      </c>
      <c r="O2888" s="164">
        <f t="shared" si="132"/>
        <v>7</v>
      </c>
    </row>
    <row r="2889" spans="3:15">
      <c r="C2889" s="161">
        <v>5</v>
      </c>
      <c r="D2889" s="161">
        <v>6</v>
      </c>
      <c r="F2889" s="161">
        <v>7</v>
      </c>
      <c r="G2889" s="161">
        <v>6</v>
      </c>
      <c r="H2889" s="161">
        <v>10</v>
      </c>
      <c r="I2889" s="161">
        <v>6</v>
      </c>
      <c r="J2889" s="161">
        <v>7</v>
      </c>
      <c r="M2889" s="165">
        <f t="shared" si="130"/>
        <v>5</v>
      </c>
      <c r="N2889" s="164">
        <f t="shared" si="131"/>
        <v>6</v>
      </c>
      <c r="O2889" s="164">
        <f t="shared" si="132"/>
        <v>7</v>
      </c>
    </row>
    <row r="2890" spans="3:15">
      <c r="C2890" s="161">
        <v>5</v>
      </c>
      <c r="D2890" s="161">
        <v>6</v>
      </c>
      <c r="F2890" s="161">
        <v>7</v>
      </c>
      <c r="G2890" s="161">
        <v>6</v>
      </c>
      <c r="H2890" s="161">
        <v>10</v>
      </c>
      <c r="I2890" s="161">
        <v>6</v>
      </c>
      <c r="J2890" s="161">
        <v>10</v>
      </c>
      <c r="M2890" s="165">
        <f t="shared" si="130"/>
        <v>5</v>
      </c>
      <c r="N2890" s="164">
        <f t="shared" si="131"/>
        <v>6</v>
      </c>
      <c r="O2890" s="164">
        <f t="shared" si="132"/>
        <v>7</v>
      </c>
    </row>
    <row r="2891" spans="3:15">
      <c r="C2891" s="161">
        <v>5</v>
      </c>
      <c r="D2891" s="161">
        <v>6</v>
      </c>
      <c r="F2891" s="161">
        <v>7</v>
      </c>
      <c r="G2891" s="161">
        <v>6</v>
      </c>
      <c r="H2891" s="161">
        <v>10</v>
      </c>
      <c r="I2891" s="161">
        <v>8</v>
      </c>
      <c r="J2891" s="161">
        <v>7</v>
      </c>
      <c r="M2891" s="165">
        <f t="shared" si="130"/>
        <v>5</v>
      </c>
      <c r="N2891" s="164">
        <f t="shared" si="131"/>
        <v>6</v>
      </c>
      <c r="O2891" s="164">
        <f t="shared" si="132"/>
        <v>7</v>
      </c>
    </row>
    <row r="2892" spans="3:15">
      <c r="C2892" s="161">
        <v>5</v>
      </c>
      <c r="D2892" s="161">
        <v>6</v>
      </c>
      <c r="F2892" s="161">
        <v>7</v>
      </c>
      <c r="G2892" s="161">
        <v>6</v>
      </c>
      <c r="H2892" s="161">
        <v>10</v>
      </c>
      <c r="I2892" s="161">
        <v>8</v>
      </c>
      <c r="J2892" s="161">
        <v>10</v>
      </c>
      <c r="M2892" s="165">
        <f t="shared" si="130"/>
        <v>5</v>
      </c>
      <c r="N2892" s="164">
        <f t="shared" si="131"/>
        <v>6</v>
      </c>
      <c r="O2892" s="164">
        <f t="shared" si="132"/>
        <v>7</v>
      </c>
    </row>
    <row r="2893" spans="3:15">
      <c r="C2893" s="161">
        <v>5</v>
      </c>
      <c r="D2893" s="161">
        <v>6</v>
      </c>
      <c r="F2893" s="161">
        <v>7</v>
      </c>
      <c r="G2893" s="161">
        <v>6</v>
      </c>
      <c r="H2893" s="161">
        <v>10</v>
      </c>
      <c r="I2893" s="161">
        <v>10</v>
      </c>
      <c r="J2893" s="161">
        <v>7</v>
      </c>
      <c r="M2893" s="165">
        <f t="shared" si="130"/>
        <v>5</v>
      </c>
      <c r="N2893" s="164">
        <f t="shared" si="131"/>
        <v>6</v>
      </c>
      <c r="O2893" s="164">
        <f t="shared" si="132"/>
        <v>7</v>
      </c>
    </row>
    <row r="2894" spans="3:15">
      <c r="C2894" s="161">
        <v>5</v>
      </c>
      <c r="D2894" s="161">
        <v>6</v>
      </c>
      <c r="F2894" s="161">
        <v>7</v>
      </c>
      <c r="G2894" s="161">
        <v>6</v>
      </c>
      <c r="H2894" s="161">
        <v>10</v>
      </c>
      <c r="I2894" s="161">
        <v>10</v>
      </c>
      <c r="J2894" s="161">
        <v>10</v>
      </c>
      <c r="M2894" s="165">
        <f t="shared" si="130"/>
        <v>5</v>
      </c>
      <c r="N2894" s="164">
        <f t="shared" si="131"/>
        <v>6</v>
      </c>
      <c r="O2894" s="164">
        <f t="shared" si="132"/>
        <v>8</v>
      </c>
    </row>
    <row r="2895" spans="3:15">
      <c r="C2895" s="161">
        <v>5</v>
      </c>
      <c r="D2895" s="161">
        <v>6</v>
      </c>
      <c r="F2895" s="161">
        <v>10</v>
      </c>
      <c r="G2895" s="161">
        <v>6</v>
      </c>
      <c r="H2895" s="161">
        <v>7</v>
      </c>
      <c r="I2895" s="161">
        <v>4</v>
      </c>
      <c r="J2895" s="161">
        <v>7</v>
      </c>
      <c r="M2895" s="165">
        <f t="shared" si="130"/>
        <v>4</v>
      </c>
      <c r="N2895" s="164">
        <f t="shared" si="131"/>
        <v>5</v>
      </c>
      <c r="O2895" s="164">
        <f t="shared" si="132"/>
        <v>6</v>
      </c>
    </row>
    <row r="2896" spans="3:15">
      <c r="C2896" s="161">
        <v>5</v>
      </c>
      <c r="D2896" s="161">
        <v>6</v>
      </c>
      <c r="F2896" s="161">
        <v>10</v>
      </c>
      <c r="G2896" s="161">
        <v>6</v>
      </c>
      <c r="H2896" s="161">
        <v>7</v>
      </c>
      <c r="I2896" s="161">
        <v>4</v>
      </c>
      <c r="J2896" s="161">
        <v>10</v>
      </c>
      <c r="M2896" s="165">
        <f t="shared" si="130"/>
        <v>4</v>
      </c>
      <c r="N2896" s="164">
        <f t="shared" si="131"/>
        <v>5</v>
      </c>
      <c r="O2896" s="164">
        <f t="shared" si="132"/>
        <v>7</v>
      </c>
    </row>
    <row r="2897" spans="3:15">
      <c r="C2897" s="161">
        <v>5</v>
      </c>
      <c r="D2897" s="161">
        <v>6</v>
      </c>
      <c r="F2897" s="161">
        <v>10</v>
      </c>
      <c r="G2897" s="161">
        <v>6</v>
      </c>
      <c r="H2897" s="161">
        <v>7</v>
      </c>
      <c r="I2897" s="161">
        <v>6</v>
      </c>
      <c r="J2897" s="161">
        <v>7</v>
      </c>
      <c r="M2897" s="165">
        <f t="shared" si="130"/>
        <v>5</v>
      </c>
      <c r="N2897" s="164">
        <f t="shared" si="131"/>
        <v>6</v>
      </c>
      <c r="O2897" s="164">
        <f t="shared" si="132"/>
        <v>7</v>
      </c>
    </row>
    <row r="2898" spans="3:15">
      <c r="C2898" s="161">
        <v>5</v>
      </c>
      <c r="D2898" s="161">
        <v>6</v>
      </c>
      <c r="F2898" s="161">
        <v>10</v>
      </c>
      <c r="G2898" s="161">
        <v>6</v>
      </c>
      <c r="H2898" s="161">
        <v>7</v>
      </c>
      <c r="I2898" s="161">
        <v>6</v>
      </c>
      <c r="J2898" s="161">
        <v>10</v>
      </c>
      <c r="M2898" s="165">
        <f t="shared" si="130"/>
        <v>5</v>
      </c>
      <c r="N2898" s="164">
        <f t="shared" si="131"/>
        <v>6</v>
      </c>
      <c r="O2898" s="164">
        <f t="shared" si="132"/>
        <v>7</v>
      </c>
    </row>
    <row r="2899" spans="3:15">
      <c r="C2899" s="161">
        <v>5</v>
      </c>
      <c r="D2899" s="161">
        <v>6</v>
      </c>
      <c r="F2899" s="161">
        <v>10</v>
      </c>
      <c r="G2899" s="161">
        <v>6</v>
      </c>
      <c r="H2899" s="161">
        <v>7</v>
      </c>
      <c r="I2899" s="161">
        <v>8</v>
      </c>
      <c r="J2899" s="161">
        <v>7</v>
      </c>
      <c r="M2899" s="165">
        <f t="shared" si="130"/>
        <v>5</v>
      </c>
      <c r="N2899" s="164">
        <f t="shared" si="131"/>
        <v>6</v>
      </c>
      <c r="O2899" s="164">
        <f t="shared" si="132"/>
        <v>7</v>
      </c>
    </row>
    <row r="2900" spans="3:15">
      <c r="C2900" s="161">
        <v>5</v>
      </c>
      <c r="D2900" s="161">
        <v>6</v>
      </c>
      <c r="F2900" s="161">
        <v>10</v>
      </c>
      <c r="G2900" s="161">
        <v>6</v>
      </c>
      <c r="H2900" s="161">
        <v>7</v>
      </c>
      <c r="I2900" s="161">
        <v>8</v>
      </c>
      <c r="J2900" s="161">
        <v>10</v>
      </c>
      <c r="M2900" s="165">
        <f t="shared" si="130"/>
        <v>5</v>
      </c>
      <c r="N2900" s="164">
        <f t="shared" si="131"/>
        <v>6</v>
      </c>
      <c r="O2900" s="164">
        <f t="shared" si="132"/>
        <v>7</v>
      </c>
    </row>
    <row r="2901" spans="3:15">
      <c r="C2901" s="161">
        <v>5</v>
      </c>
      <c r="D2901" s="161">
        <v>6</v>
      </c>
      <c r="F2901" s="161">
        <v>10</v>
      </c>
      <c r="G2901" s="161">
        <v>6</v>
      </c>
      <c r="H2901" s="161">
        <v>7</v>
      </c>
      <c r="I2901" s="161">
        <v>10</v>
      </c>
      <c r="J2901" s="161">
        <v>7</v>
      </c>
      <c r="M2901" s="165">
        <f t="shared" si="130"/>
        <v>5</v>
      </c>
      <c r="N2901" s="164">
        <f t="shared" si="131"/>
        <v>6</v>
      </c>
      <c r="O2901" s="164">
        <f t="shared" si="132"/>
        <v>7</v>
      </c>
    </row>
    <row r="2902" spans="3:15">
      <c r="C2902" s="161">
        <v>5</v>
      </c>
      <c r="D2902" s="161">
        <v>6</v>
      </c>
      <c r="F2902" s="161">
        <v>10</v>
      </c>
      <c r="G2902" s="161">
        <v>6</v>
      </c>
      <c r="H2902" s="161">
        <v>7</v>
      </c>
      <c r="I2902" s="161">
        <v>10</v>
      </c>
      <c r="J2902" s="161">
        <v>10</v>
      </c>
      <c r="M2902" s="165">
        <f t="shared" si="130"/>
        <v>5</v>
      </c>
      <c r="N2902" s="164">
        <f t="shared" si="131"/>
        <v>6</v>
      </c>
      <c r="O2902" s="164">
        <f t="shared" si="132"/>
        <v>8</v>
      </c>
    </row>
    <row r="2903" spans="3:15">
      <c r="C2903" s="161">
        <v>5</v>
      </c>
      <c r="D2903" s="161">
        <v>6</v>
      </c>
      <c r="F2903" s="161">
        <v>10</v>
      </c>
      <c r="G2903" s="161">
        <v>6</v>
      </c>
      <c r="H2903" s="161">
        <v>10</v>
      </c>
      <c r="I2903" s="161">
        <v>4</v>
      </c>
      <c r="J2903" s="161">
        <v>7</v>
      </c>
      <c r="M2903" s="165">
        <f t="shared" si="130"/>
        <v>4</v>
      </c>
      <c r="N2903" s="164">
        <f t="shared" si="131"/>
        <v>5</v>
      </c>
      <c r="O2903" s="164">
        <f t="shared" si="132"/>
        <v>7</v>
      </c>
    </row>
    <row r="2904" spans="3:15">
      <c r="C2904" s="161">
        <v>5</v>
      </c>
      <c r="D2904" s="161">
        <v>6</v>
      </c>
      <c r="F2904" s="161">
        <v>10</v>
      </c>
      <c r="G2904" s="161">
        <v>6</v>
      </c>
      <c r="H2904" s="161">
        <v>10</v>
      </c>
      <c r="I2904" s="161">
        <v>4</v>
      </c>
      <c r="J2904" s="161">
        <v>10</v>
      </c>
      <c r="M2904" s="165">
        <f t="shared" si="130"/>
        <v>4</v>
      </c>
      <c r="N2904" s="164">
        <f t="shared" si="131"/>
        <v>5</v>
      </c>
      <c r="O2904" s="164">
        <f t="shared" si="132"/>
        <v>7</v>
      </c>
    </row>
    <row r="2905" spans="3:15">
      <c r="C2905" s="161">
        <v>5</v>
      </c>
      <c r="D2905" s="161">
        <v>6</v>
      </c>
      <c r="F2905" s="161">
        <v>10</v>
      </c>
      <c r="G2905" s="161">
        <v>6</v>
      </c>
      <c r="H2905" s="161">
        <v>10</v>
      </c>
      <c r="I2905" s="161">
        <v>6</v>
      </c>
      <c r="J2905" s="161">
        <v>7</v>
      </c>
      <c r="M2905" s="165">
        <f t="shared" si="130"/>
        <v>5</v>
      </c>
      <c r="N2905" s="164">
        <f t="shared" si="131"/>
        <v>6</v>
      </c>
      <c r="O2905" s="164">
        <f t="shared" si="132"/>
        <v>7</v>
      </c>
    </row>
    <row r="2906" spans="3:15">
      <c r="C2906" s="161">
        <v>5</v>
      </c>
      <c r="D2906" s="161">
        <v>6</v>
      </c>
      <c r="F2906" s="161">
        <v>10</v>
      </c>
      <c r="G2906" s="161">
        <v>6</v>
      </c>
      <c r="H2906" s="161">
        <v>10</v>
      </c>
      <c r="I2906" s="161">
        <v>6</v>
      </c>
      <c r="J2906" s="161">
        <v>10</v>
      </c>
      <c r="M2906" s="165">
        <f t="shared" si="130"/>
        <v>5</v>
      </c>
      <c r="N2906" s="164">
        <f t="shared" si="131"/>
        <v>6</v>
      </c>
      <c r="O2906" s="164">
        <f t="shared" si="132"/>
        <v>8</v>
      </c>
    </row>
    <row r="2907" spans="3:15">
      <c r="C2907" s="161">
        <v>5</v>
      </c>
      <c r="D2907" s="161">
        <v>6</v>
      </c>
      <c r="F2907" s="161">
        <v>10</v>
      </c>
      <c r="G2907" s="161">
        <v>6</v>
      </c>
      <c r="H2907" s="161">
        <v>10</v>
      </c>
      <c r="I2907" s="161">
        <v>8</v>
      </c>
      <c r="J2907" s="161">
        <v>7</v>
      </c>
      <c r="M2907" s="165">
        <f t="shared" si="130"/>
        <v>5</v>
      </c>
      <c r="N2907" s="164">
        <f t="shared" si="131"/>
        <v>6</v>
      </c>
      <c r="O2907" s="164">
        <f t="shared" si="132"/>
        <v>7</v>
      </c>
    </row>
    <row r="2908" spans="3:15">
      <c r="C2908" s="161">
        <v>5</v>
      </c>
      <c r="D2908" s="161">
        <v>6</v>
      </c>
      <c r="F2908" s="161">
        <v>10</v>
      </c>
      <c r="G2908" s="161">
        <v>6</v>
      </c>
      <c r="H2908" s="161">
        <v>10</v>
      </c>
      <c r="I2908" s="161">
        <v>8</v>
      </c>
      <c r="J2908" s="161">
        <v>10</v>
      </c>
      <c r="M2908" s="165">
        <f t="shared" si="130"/>
        <v>5</v>
      </c>
      <c r="N2908" s="164">
        <f t="shared" si="131"/>
        <v>6</v>
      </c>
      <c r="O2908" s="164">
        <f t="shared" si="132"/>
        <v>8</v>
      </c>
    </row>
    <row r="2909" spans="3:15">
      <c r="C2909" s="161">
        <v>5</v>
      </c>
      <c r="D2909" s="161">
        <v>6</v>
      </c>
      <c r="F2909" s="161">
        <v>10</v>
      </c>
      <c r="G2909" s="161">
        <v>6</v>
      </c>
      <c r="H2909" s="161">
        <v>10</v>
      </c>
      <c r="I2909" s="161">
        <v>10</v>
      </c>
      <c r="J2909" s="161">
        <v>7</v>
      </c>
      <c r="M2909" s="165">
        <f t="shared" si="130"/>
        <v>5</v>
      </c>
      <c r="N2909" s="164">
        <f t="shared" si="131"/>
        <v>6</v>
      </c>
      <c r="O2909" s="164">
        <f t="shared" si="132"/>
        <v>8</v>
      </c>
    </row>
    <row r="2910" spans="3:15">
      <c r="C2910" s="161">
        <v>5</v>
      </c>
      <c r="D2910" s="161">
        <v>6</v>
      </c>
      <c r="F2910" s="161">
        <v>10</v>
      </c>
      <c r="G2910" s="161">
        <v>6</v>
      </c>
      <c r="H2910" s="161">
        <v>10</v>
      </c>
      <c r="I2910" s="161">
        <v>10</v>
      </c>
      <c r="J2910" s="161">
        <v>10</v>
      </c>
      <c r="M2910" s="165">
        <f t="shared" si="130"/>
        <v>5</v>
      </c>
      <c r="N2910" s="164">
        <f t="shared" si="131"/>
        <v>6</v>
      </c>
      <c r="O2910" s="164">
        <f t="shared" si="132"/>
        <v>8</v>
      </c>
    </row>
    <row r="2911" spans="3:15">
      <c r="C2911" s="161">
        <v>5</v>
      </c>
      <c r="D2911" s="161">
        <v>6</v>
      </c>
      <c r="F2911" s="161">
        <v>10</v>
      </c>
      <c r="G2911" s="161">
        <v>6</v>
      </c>
      <c r="H2911" s="161">
        <v>7</v>
      </c>
      <c r="I2911" s="161">
        <v>4</v>
      </c>
      <c r="J2911" s="161">
        <v>7</v>
      </c>
      <c r="M2911" s="165">
        <f t="shared" ref="M2911:M2974" si="133">MIN(C2911:L2911)</f>
        <v>4</v>
      </c>
      <c r="N2911" s="164">
        <f t="shared" si="131"/>
        <v>5</v>
      </c>
      <c r="O2911" s="164">
        <f t="shared" si="132"/>
        <v>6</v>
      </c>
    </row>
    <row r="2912" spans="3:15">
      <c r="C2912" s="161">
        <v>5</v>
      </c>
      <c r="D2912" s="161">
        <v>6</v>
      </c>
      <c r="F2912" s="161">
        <v>10</v>
      </c>
      <c r="G2912" s="161">
        <v>6</v>
      </c>
      <c r="H2912" s="161">
        <v>7</v>
      </c>
      <c r="I2912" s="161">
        <v>4</v>
      </c>
      <c r="J2912" s="161">
        <v>10</v>
      </c>
      <c r="M2912" s="165">
        <f t="shared" si="133"/>
        <v>4</v>
      </c>
      <c r="N2912" s="164">
        <f t="shared" ref="N2912:N2975" si="134">IF(SMALL(C2912:J2912,2)&gt;M2912,M2912+1,M2912)</f>
        <v>5</v>
      </c>
      <c r="O2912" s="164">
        <f t="shared" ref="O2912:O2975" si="135">ROUND(AVERAGE(C2912:J2912),0)</f>
        <v>7</v>
      </c>
    </row>
    <row r="2913" spans="3:15">
      <c r="C2913" s="161">
        <v>5</v>
      </c>
      <c r="D2913" s="161">
        <v>6</v>
      </c>
      <c r="F2913" s="161">
        <v>10</v>
      </c>
      <c r="G2913" s="161">
        <v>6</v>
      </c>
      <c r="H2913" s="161">
        <v>7</v>
      </c>
      <c r="I2913" s="161">
        <v>6</v>
      </c>
      <c r="J2913" s="161">
        <v>7</v>
      </c>
      <c r="M2913" s="165">
        <f t="shared" si="133"/>
        <v>5</v>
      </c>
      <c r="N2913" s="164">
        <f t="shared" si="134"/>
        <v>6</v>
      </c>
      <c r="O2913" s="164">
        <f t="shared" si="135"/>
        <v>7</v>
      </c>
    </row>
    <row r="2914" spans="3:15">
      <c r="C2914" s="161">
        <v>5</v>
      </c>
      <c r="D2914" s="161">
        <v>6</v>
      </c>
      <c r="F2914" s="161">
        <v>10</v>
      </c>
      <c r="G2914" s="161">
        <v>6</v>
      </c>
      <c r="H2914" s="161">
        <v>7</v>
      </c>
      <c r="I2914" s="161">
        <v>6</v>
      </c>
      <c r="J2914" s="161">
        <v>10</v>
      </c>
      <c r="M2914" s="165">
        <f t="shared" si="133"/>
        <v>5</v>
      </c>
      <c r="N2914" s="164">
        <f t="shared" si="134"/>
        <v>6</v>
      </c>
      <c r="O2914" s="164">
        <f t="shared" si="135"/>
        <v>7</v>
      </c>
    </row>
    <row r="2915" spans="3:15">
      <c r="C2915" s="161">
        <v>5</v>
      </c>
      <c r="D2915" s="161">
        <v>6</v>
      </c>
      <c r="F2915" s="161">
        <v>10</v>
      </c>
      <c r="G2915" s="161">
        <v>6</v>
      </c>
      <c r="H2915" s="161">
        <v>7</v>
      </c>
      <c r="I2915" s="161">
        <v>8</v>
      </c>
      <c r="J2915" s="161">
        <v>7</v>
      </c>
      <c r="M2915" s="165">
        <f t="shared" si="133"/>
        <v>5</v>
      </c>
      <c r="N2915" s="164">
        <f t="shared" si="134"/>
        <v>6</v>
      </c>
      <c r="O2915" s="164">
        <f t="shared" si="135"/>
        <v>7</v>
      </c>
    </row>
    <row r="2916" spans="3:15">
      <c r="C2916" s="161">
        <v>5</v>
      </c>
      <c r="D2916" s="161">
        <v>6</v>
      </c>
      <c r="F2916" s="161">
        <v>10</v>
      </c>
      <c r="G2916" s="161">
        <v>6</v>
      </c>
      <c r="H2916" s="161">
        <v>7</v>
      </c>
      <c r="I2916" s="161">
        <v>8</v>
      </c>
      <c r="J2916" s="161">
        <v>10</v>
      </c>
      <c r="M2916" s="165">
        <f t="shared" si="133"/>
        <v>5</v>
      </c>
      <c r="N2916" s="164">
        <f t="shared" si="134"/>
        <v>6</v>
      </c>
      <c r="O2916" s="164">
        <f t="shared" si="135"/>
        <v>7</v>
      </c>
    </row>
    <row r="2917" spans="3:15">
      <c r="C2917" s="161">
        <v>5</v>
      </c>
      <c r="D2917" s="161">
        <v>6</v>
      </c>
      <c r="F2917" s="161">
        <v>10</v>
      </c>
      <c r="G2917" s="161">
        <v>6</v>
      </c>
      <c r="H2917" s="161">
        <v>7</v>
      </c>
      <c r="I2917" s="161">
        <v>10</v>
      </c>
      <c r="J2917" s="161">
        <v>7</v>
      </c>
      <c r="M2917" s="165">
        <f t="shared" si="133"/>
        <v>5</v>
      </c>
      <c r="N2917" s="164">
        <f t="shared" si="134"/>
        <v>6</v>
      </c>
      <c r="O2917" s="164">
        <f t="shared" si="135"/>
        <v>7</v>
      </c>
    </row>
    <row r="2918" spans="3:15">
      <c r="C2918" s="161">
        <v>5</v>
      </c>
      <c r="D2918" s="161">
        <v>6</v>
      </c>
      <c r="F2918" s="161">
        <v>10</v>
      </c>
      <c r="G2918" s="161">
        <v>6</v>
      </c>
      <c r="H2918" s="161">
        <v>7</v>
      </c>
      <c r="I2918" s="161">
        <v>10</v>
      </c>
      <c r="J2918" s="161">
        <v>10</v>
      </c>
      <c r="M2918" s="165">
        <f t="shared" si="133"/>
        <v>5</v>
      </c>
      <c r="N2918" s="164">
        <f t="shared" si="134"/>
        <v>6</v>
      </c>
      <c r="O2918" s="164">
        <f t="shared" si="135"/>
        <v>8</v>
      </c>
    </row>
    <row r="2919" spans="3:15">
      <c r="C2919" s="161">
        <v>5</v>
      </c>
      <c r="D2919" s="161">
        <v>6</v>
      </c>
      <c r="F2919" s="161">
        <v>10</v>
      </c>
      <c r="G2919" s="161">
        <v>6</v>
      </c>
      <c r="H2919" s="161">
        <v>10</v>
      </c>
      <c r="I2919" s="161">
        <v>4</v>
      </c>
      <c r="J2919" s="161">
        <v>7</v>
      </c>
      <c r="M2919" s="165">
        <f t="shared" si="133"/>
        <v>4</v>
      </c>
      <c r="N2919" s="164">
        <f t="shared" si="134"/>
        <v>5</v>
      </c>
      <c r="O2919" s="164">
        <f t="shared" si="135"/>
        <v>7</v>
      </c>
    </row>
    <row r="2920" spans="3:15">
      <c r="C2920" s="161">
        <v>5</v>
      </c>
      <c r="D2920" s="161">
        <v>6</v>
      </c>
      <c r="F2920" s="161">
        <v>10</v>
      </c>
      <c r="G2920" s="161">
        <v>6</v>
      </c>
      <c r="H2920" s="161">
        <v>10</v>
      </c>
      <c r="I2920" s="161">
        <v>4</v>
      </c>
      <c r="J2920" s="161">
        <v>10</v>
      </c>
      <c r="M2920" s="165">
        <f t="shared" si="133"/>
        <v>4</v>
      </c>
      <c r="N2920" s="164">
        <f t="shared" si="134"/>
        <v>5</v>
      </c>
      <c r="O2920" s="164">
        <f t="shared" si="135"/>
        <v>7</v>
      </c>
    </row>
    <row r="2921" spans="3:15">
      <c r="C2921" s="161">
        <v>5</v>
      </c>
      <c r="D2921" s="161">
        <v>6</v>
      </c>
      <c r="F2921" s="161">
        <v>10</v>
      </c>
      <c r="G2921" s="161">
        <v>6</v>
      </c>
      <c r="H2921" s="161">
        <v>10</v>
      </c>
      <c r="I2921" s="161">
        <v>6</v>
      </c>
      <c r="J2921" s="161">
        <v>7</v>
      </c>
      <c r="M2921" s="165">
        <f t="shared" si="133"/>
        <v>5</v>
      </c>
      <c r="N2921" s="164">
        <f t="shared" si="134"/>
        <v>6</v>
      </c>
      <c r="O2921" s="164">
        <f t="shared" si="135"/>
        <v>7</v>
      </c>
    </row>
    <row r="2922" spans="3:15">
      <c r="C2922" s="161">
        <v>5</v>
      </c>
      <c r="D2922" s="161">
        <v>6</v>
      </c>
      <c r="F2922" s="161">
        <v>10</v>
      </c>
      <c r="G2922" s="161">
        <v>6</v>
      </c>
      <c r="H2922" s="161">
        <v>10</v>
      </c>
      <c r="I2922" s="161">
        <v>6</v>
      </c>
      <c r="J2922" s="161">
        <v>10</v>
      </c>
      <c r="M2922" s="165">
        <f t="shared" si="133"/>
        <v>5</v>
      </c>
      <c r="N2922" s="164">
        <f t="shared" si="134"/>
        <v>6</v>
      </c>
      <c r="O2922" s="164">
        <f t="shared" si="135"/>
        <v>8</v>
      </c>
    </row>
    <row r="2923" spans="3:15">
      <c r="C2923" s="161">
        <v>5</v>
      </c>
      <c r="D2923" s="161">
        <v>6</v>
      </c>
      <c r="F2923" s="161">
        <v>10</v>
      </c>
      <c r="G2923" s="161">
        <v>6</v>
      </c>
      <c r="H2923" s="161">
        <v>10</v>
      </c>
      <c r="I2923" s="161">
        <v>8</v>
      </c>
      <c r="J2923" s="161">
        <v>7</v>
      </c>
      <c r="M2923" s="165">
        <f t="shared" si="133"/>
        <v>5</v>
      </c>
      <c r="N2923" s="164">
        <f t="shared" si="134"/>
        <v>6</v>
      </c>
      <c r="O2923" s="164">
        <f t="shared" si="135"/>
        <v>7</v>
      </c>
    </row>
    <row r="2924" spans="3:15">
      <c r="C2924" s="161">
        <v>5</v>
      </c>
      <c r="D2924" s="161">
        <v>6</v>
      </c>
      <c r="F2924" s="161">
        <v>10</v>
      </c>
      <c r="G2924" s="161">
        <v>6</v>
      </c>
      <c r="H2924" s="161">
        <v>10</v>
      </c>
      <c r="I2924" s="161">
        <v>8</v>
      </c>
      <c r="J2924" s="161">
        <v>10</v>
      </c>
      <c r="M2924" s="165">
        <f t="shared" si="133"/>
        <v>5</v>
      </c>
      <c r="N2924" s="164">
        <f t="shared" si="134"/>
        <v>6</v>
      </c>
      <c r="O2924" s="164">
        <f t="shared" si="135"/>
        <v>8</v>
      </c>
    </row>
    <row r="2925" spans="3:15">
      <c r="C2925" s="161">
        <v>5</v>
      </c>
      <c r="D2925" s="161">
        <v>6</v>
      </c>
      <c r="F2925" s="161">
        <v>10</v>
      </c>
      <c r="G2925" s="161">
        <v>6</v>
      </c>
      <c r="H2925" s="161">
        <v>10</v>
      </c>
      <c r="I2925" s="161">
        <v>10</v>
      </c>
      <c r="J2925" s="161">
        <v>7</v>
      </c>
      <c r="M2925" s="165">
        <f t="shared" si="133"/>
        <v>5</v>
      </c>
      <c r="N2925" s="164">
        <f t="shared" si="134"/>
        <v>6</v>
      </c>
      <c r="O2925" s="164">
        <f t="shared" si="135"/>
        <v>8</v>
      </c>
    </row>
    <row r="2926" spans="3:15">
      <c r="C2926" s="161">
        <v>5</v>
      </c>
      <c r="D2926" s="161">
        <v>6</v>
      </c>
      <c r="F2926" s="161">
        <v>10</v>
      </c>
      <c r="G2926" s="161">
        <v>6</v>
      </c>
      <c r="H2926" s="161">
        <v>10</v>
      </c>
      <c r="I2926" s="161">
        <v>10</v>
      </c>
      <c r="J2926" s="161">
        <v>10</v>
      </c>
      <c r="M2926" s="165">
        <f t="shared" si="133"/>
        <v>5</v>
      </c>
      <c r="N2926" s="164">
        <f t="shared" si="134"/>
        <v>6</v>
      </c>
      <c r="O2926" s="164">
        <f t="shared" si="135"/>
        <v>8</v>
      </c>
    </row>
    <row r="2927" spans="3:15">
      <c r="C2927" s="161">
        <v>5</v>
      </c>
      <c r="D2927" s="161">
        <v>6</v>
      </c>
      <c r="F2927" s="161">
        <v>10</v>
      </c>
      <c r="G2927" s="161">
        <v>6</v>
      </c>
      <c r="H2927" s="161">
        <v>7</v>
      </c>
      <c r="I2927" s="161">
        <v>4</v>
      </c>
      <c r="J2927" s="161">
        <v>7</v>
      </c>
      <c r="M2927" s="165">
        <f t="shared" si="133"/>
        <v>4</v>
      </c>
      <c r="N2927" s="164">
        <f t="shared" si="134"/>
        <v>5</v>
      </c>
      <c r="O2927" s="164">
        <f t="shared" si="135"/>
        <v>6</v>
      </c>
    </row>
    <row r="2928" spans="3:15">
      <c r="C2928" s="161">
        <v>5</v>
      </c>
      <c r="D2928" s="161">
        <v>6</v>
      </c>
      <c r="F2928" s="161">
        <v>10</v>
      </c>
      <c r="G2928" s="161">
        <v>6</v>
      </c>
      <c r="H2928" s="161">
        <v>7</v>
      </c>
      <c r="I2928" s="161">
        <v>4</v>
      </c>
      <c r="J2928" s="161">
        <v>10</v>
      </c>
      <c r="M2928" s="165">
        <f t="shared" si="133"/>
        <v>4</v>
      </c>
      <c r="N2928" s="164">
        <f t="shared" si="134"/>
        <v>5</v>
      </c>
      <c r="O2928" s="164">
        <f t="shared" si="135"/>
        <v>7</v>
      </c>
    </row>
    <row r="2929" spans="3:15">
      <c r="C2929" s="161">
        <v>5</v>
      </c>
      <c r="D2929" s="161">
        <v>6</v>
      </c>
      <c r="F2929" s="161">
        <v>10</v>
      </c>
      <c r="G2929" s="161">
        <v>6</v>
      </c>
      <c r="H2929" s="161">
        <v>7</v>
      </c>
      <c r="I2929" s="161">
        <v>6</v>
      </c>
      <c r="J2929" s="161">
        <v>7</v>
      </c>
      <c r="M2929" s="165">
        <f t="shared" si="133"/>
        <v>5</v>
      </c>
      <c r="N2929" s="164">
        <f t="shared" si="134"/>
        <v>6</v>
      </c>
      <c r="O2929" s="164">
        <f t="shared" si="135"/>
        <v>7</v>
      </c>
    </row>
    <row r="2930" spans="3:15">
      <c r="C2930" s="161">
        <v>5</v>
      </c>
      <c r="D2930" s="161">
        <v>6</v>
      </c>
      <c r="F2930" s="161">
        <v>10</v>
      </c>
      <c r="G2930" s="161">
        <v>6</v>
      </c>
      <c r="H2930" s="161">
        <v>7</v>
      </c>
      <c r="I2930" s="161">
        <v>6</v>
      </c>
      <c r="J2930" s="161">
        <v>10</v>
      </c>
      <c r="M2930" s="165">
        <f t="shared" si="133"/>
        <v>5</v>
      </c>
      <c r="N2930" s="164">
        <f t="shared" si="134"/>
        <v>6</v>
      </c>
      <c r="O2930" s="164">
        <f t="shared" si="135"/>
        <v>7</v>
      </c>
    </row>
    <row r="2931" spans="3:15">
      <c r="C2931" s="161">
        <v>5</v>
      </c>
      <c r="D2931" s="161">
        <v>6</v>
      </c>
      <c r="F2931" s="161">
        <v>10</v>
      </c>
      <c r="G2931" s="161">
        <v>6</v>
      </c>
      <c r="H2931" s="161">
        <v>7</v>
      </c>
      <c r="I2931" s="161">
        <v>8</v>
      </c>
      <c r="J2931" s="161">
        <v>7</v>
      </c>
      <c r="M2931" s="165">
        <f t="shared" si="133"/>
        <v>5</v>
      </c>
      <c r="N2931" s="164">
        <f t="shared" si="134"/>
        <v>6</v>
      </c>
      <c r="O2931" s="164">
        <f t="shared" si="135"/>
        <v>7</v>
      </c>
    </row>
    <row r="2932" spans="3:15">
      <c r="C2932" s="161">
        <v>5</v>
      </c>
      <c r="D2932" s="161">
        <v>6</v>
      </c>
      <c r="F2932" s="161">
        <v>10</v>
      </c>
      <c r="G2932" s="161">
        <v>6</v>
      </c>
      <c r="H2932" s="161">
        <v>7</v>
      </c>
      <c r="I2932" s="161">
        <v>8</v>
      </c>
      <c r="J2932" s="161">
        <v>10</v>
      </c>
      <c r="M2932" s="165">
        <f t="shared" si="133"/>
        <v>5</v>
      </c>
      <c r="N2932" s="164">
        <f t="shared" si="134"/>
        <v>6</v>
      </c>
      <c r="O2932" s="164">
        <f t="shared" si="135"/>
        <v>7</v>
      </c>
    </row>
    <row r="2933" spans="3:15">
      <c r="C2933" s="161">
        <v>5</v>
      </c>
      <c r="D2933" s="161">
        <v>6</v>
      </c>
      <c r="F2933" s="161">
        <v>10</v>
      </c>
      <c r="G2933" s="161">
        <v>6</v>
      </c>
      <c r="H2933" s="161">
        <v>7</v>
      </c>
      <c r="I2933" s="161">
        <v>10</v>
      </c>
      <c r="J2933" s="161">
        <v>7</v>
      </c>
      <c r="M2933" s="165">
        <f t="shared" si="133"/>
        <v>5</v>
      </c>
      <c r="N2933" s="164">
        <f t="shared" si="134"/>
        <v>6</v>
      </c>
      <c r="O2933" s="164">
        <f t="shared" si="135"/>
        <v>7</v>
      </c>
    </row>
    <row r="2934" spans="3:15">
      <c r="C2934" s="161">
        <v>5</v>
      </c>
      <c r="D2934" s="161">
        <v>6</v>
      </c>
      <c r="F2934" s="161">
        <v>10</v>
      </c>
      <c r="G2934" s="161">
        <v>6</v>
      </c>
      <c r="H2934" s="161">
        <v>7</v>
      </c>
      <c r="I2934" s="161">
        <v>10</v>
      </c>
      <c r="J2934" s="161">
        <v>10</v>
      </c>
      <c r="M2934" s="165">
        <f t="shared" si="133"/>
        <v>5</v>
      </c>
      <c r="N2934" s="164">
        <f t="shared" si="134"/>
        <v>6</v>
      </c>
      <c r="O2934" s="164">
        <f t="shared" si="135"/>
        <v>8</v>
      </c>
    </row>
    <row r="2935" spans="3:15">
      <c r="C2935" s="161">
        <v>5</v>
      </c>
      <c r="D2935" s="161">
        <v>6</v>
      </c>
      <c r="F2935" s="161">
        <v>10</v>
      </c>
      <c r="G2935" s="161">
        <v>6</v>
      </c>
      <c r="H2935" s="161">
        <v>10</v>
      </c>
      <c r="I2935" s="161">
        <v>4</v>
      </c>
      <c r="J2935" s="161">
        <v>7</v>
      </c>
      <c r="M2935" s="165">
        <f t="shared" si="133"/>
        <v>4</v>
      </c>
      <c r="N2935" s="164">
        <f t="shared" si="134"/>
        <v>5</v>
      </c>
      <c r="O2935" s="164">
        <f t="shared" si="135"/>
        <v>7</v>
      </c>
    </row>
    <row r="2936" spans="3:15">
      <c r="C2936" s="161">
        <v>5</v>
      </c>
      <c r="D2936" s="161">
        <v>6</v>
      </c>
      <c r="F2936" s="161">
        <v>10</v>
      </c>
      <c r="G2936" s="161">
        <v>6</v>
      </c>
      <c r="H2936" s="161">
        <v>10</v>
      </c>
      <c r="I2936" s="161">
        <v>4</v>
      </c>
      <c r="J2936" s="161">
        <v>10</v>
      </c>
      <c r="M2936" s="165">
        <f t="shared" si="133"/>
        <v>4</v>
      </c>
      <c r="N2936" s="164">
        <f t="shared" si="134"/>
        <v>5</v>
      </c>
      <c r="O2936" s="164">
        <f t="shared" si="135"/>
        <v>7</v>
      </c>
    </row>
    <row r="2937" spans="3:15">
      <c r="C2937" s="161">
        <v>5</v>
      </c>
      <c r="D2937" s="161">
        <v>6</v>
      </c>
      <c r="F2937" s="161">
        <v>10</v>
      </c>
      <c r="G2937" s="161">
        <v>6</v>
      </c>
      <c r="H2937" s="161">
        <v>10</v>
      </c>
      <c r="I2937" s="161">
        <v>6</v>
      </c>
      <c r="J2937" s="161">
        <v>7</v>
      </c>
      <c r="M2937" s="165">
        <f t="shared" si="133"/>
        <v>5</v>
      </c>
      <c r="N2937" s="164">
        <f t="shared" si="134"/>
        <v>6</v>
      </c>
      <c r="O2937" s="164">
        <f t="shared" si="135"/>
        <v>7</v>
      </c>
    </row>
    <row r="2938" spans="3:15">
      <c r="C2938" s="161">
        <v>5</v>
      </c>
      <c r="D2938" s="161">
        <v>6</v>
      </c>
      <c r="F2938" s="161">
        <v>10</v>
      </c>
      <c r="G2938" s="161">
        <v>6</v>
      </c>
      <c r="H2938" s="161">
        <v>10</v>
      </c>
      <c r="I2938" s="161">
        <v>6</v>
      </c>
      <c r="J2938" s="161">
        <v>10</v>
      </c>
      <c r="M2938" s="165">
        <f t="shared" si="133"/>
        <v>5</v>
      </c>
      <c r="N2938" s="164">
        <f t="shared" si="134"/>
        <v>6</v>
      </c>
      <c r="O2938" s="164">
        <f t="shared" si="135"/>
        <v>8</v>
      </c>
    </row>
    <row r="2939" spans="3:15">
      <c r="C2939" s="161">
        <v>5</v>
      </c>
      <c r="D2939" s="161">
        <v>6</v>
      </c>
      <c r="F2939" s="161">
        <v>10</v>
      </c>
      <c r="G2939" s="161">
        <v>6</v>
      </c>
      <c r="H2939" s="161">
        <v>10</v>
      </c>
      <c r="I2939" s="161">
        <v>8</v>
      </c>
      <c r="J2939" s="161">
        <v>7</v>
      </c>
      <c r="M2939" s="165">
        <f t="shared" si="133"/>
        <v>5</v>
      </c>
      <c r="N2939" s="164">
        <f t="shared" si="134"/>
        <v>6</v>
      </c>
      <c r="O2939" s="164">
        <f t="shared" si="135"/>
        <v>7</v>
      </c>
    </row>
    <row r="2940" spans="3:15">
      <c r="C2940" s="161">
        <v>5</v>
      </c>
      <c r="D2940" s="161">
        <v>6</v>
      </c>
      <c r="F2940" s="161">
        <v>10</v>
      </c>
      <c r="G2940" s="161">
        <v>6</v>
      </c>
      <c r="H2940" s="161">
        <v>10</v>
      </c>
      <c r="I2940" s="161">
        <v>8</v>
      </c>
      <c r="J2940" s="161">
        <v>10</v>
      </c>
      <c r="M2940" s="165">
        <f t="shared" si="133"/>
        <v>5</v>
      </c>
      <c r="N2940" s="164">
        <f t="shared" si="134"/>
        <v>6</v>
      </c>
      <c r="O2940" s="164">
        <f t="shared" si="135"/>
        <v>8</v>
      </c>
    </row>
    <row r="2941" spans="3:15">
      <c r="C2941" s="161">
        <v>5</v>
      </c>
      <c r="D2941" s="161">
        <v>6</v>
      </c>
      <c r="F2941" s="161">
        <v>10</v>
      </c>
      <c r="G2941" s="161">
        <v>6</v>
      </c>
      <c r="H2941" s="161">
        <v>10</v>
      </c>
      <c r="I2941" s="161">
        <v>10</v>
      </c>
      <c r="J2941" s="161">
        <v>7</v>
      </c>
      <c r="M2941" s="165">
        <f t="shared" si="133"/>
        <v>5</v>
      </c>
      <c r="N2941" s="164">
        <f t="shared" si="134"/>
        <v>6</v>
      </c>
      <c r="O2941" s="164">
        <f t="shared" si="135"/>
        <v>8</v>
      </c>
    </row>
    <row r="2942" spans="3:15">
      <c r="C2942" s="161">
        <v>5</v>
      </c>
      <c r="D2942" s="161">
        <v>6</v>
      </c>
      <c r="F2942" s="161">
        <v>10</v>
      </c>
      <c r="G2942" s="161">
        <v>6</v>
      </c>
      <c r="H2942" s="161">
        <v>10</v>
      </c>
      <c r="I2942" s="161">
        <v>10</v>
      </c>
      <c r="J2942" s="161">
        <v>10</v>
      </c>
      <c r="M2942" s="165">
        <f t="shared" si="133"/>
        <v>5</v>
      </c>
      <c r="N2942" s="164">
        <f t="shared" si="134"/>
        <v>6</v>
      </c>
      <c r="O2942" s="164">
        <f t="shared" si="135"/>
        <v>8</v>
      </c>
    </row>
    <row r="2943" spans="3:15">
      <c r="C2943" s="161">
        <v>5</v>
      </c>
      <c r="D2943" s="161">
        <v>6</v>
      </c>
      <c r="F2943" s="161">
        <v>10</v>
      </c>
      <c r="G2943" s="161">
        <v>6</v>
      </c>
      <c r="H2943" s="161">
        <v>7</v>
      </c>
      <c r="I2943" s="161">
        <v>4</v>
      </c>
      <c r="J2943" s="161">
        <v>7</v>
      </c>
      <c r="M2943" s="165">
        <f t="shared" si="133"/>
        <v>4</v>
      </c>
      <c r="N2943" s="164">
        <f t="shared" si="134"/>
        <v>5</v>
      </c>
      <c r="O2943" s="164">
        <f t="shared" si="135"/>
        <v>6</v>
      </c>
    </row>
    <row r="2944" spans="3:15">
      <c r="C2944" s="161">
        <v>5</v>
      </c>
      <c r="D2944" s="161">
        <v>6</v>
      </c>
      <c r="F2944" s="161">
        <v>10</v>
      </c>
      <c r="G2944" s="161">
        <v>6</v>
      </c>
      <c r="H2944" s="161">
        <v>7</v>
      </c>
      <c r="I2944" s="161">
        <v>4</v>
      </c>
      <c r="J2944" s="161">
        <v>10</v>
      </c>
      <c r="M2944" s="165">
        <f t="shared" si="133"/>
        <v>4</v>
      </c>
      <c r="N2944" s="164">
        <f t="shared" si="134"/>
        <v>5</v>
      </c>
      <c r="O2944" s="164">
        <f t="shared" si="135"/>
        <v>7</v>
      </c>
    </row>
    <row r="2945" spans="3:15">
      <c r="C2945" s="161">
        <v>5</v>
      </c>
      <c r="D2945" s="161">
        <v>6</v>
      </c>
      <c r="F2945" s="161">
        <v>10</v>
      </c>
      <c r="G2945" s="161">
        <v>6</v>
      </c>
      <c r="H2945" s="161">
        <v>7</v>
      </c>
      <c r="I2945" s="161">
        <v>6</v>
      </c>
      <c r="J2945" s="161">
        <v>7</v>
      </c>
      <c r="M2945" s="165">
        <f t="shared" si="133"/>
        <v>5</v>
      </c>
      <c r="N2945" s="164">
        <f t="shared" si="134"/>
        <v>6</v>
      </c>
      <c r="O2945" s="164">
        <f t="shared" si="135"/>
        <v>7</v>
      </c>
    </row>
    <row r="2946" spans="3:15">
      <c r="C2946" s="161">
        <v>5</v>
      </c>
      <c r="D2946" s="161">
        <v>6</v>
      </c>
      <c r="F2946" s="161">
        <v>10</v>
      </c>
      <c r="G2946" s="161">
        <v>6</v>
      </c>
      <c r="H2946" s="161">
        <v>7</v>
      </c>
      <c r="I2946" s="161">
        <v>6</v>
      </c>
      <c r="J2946" s="161">
        <v>10</v>
      </c>
      <c r="M2946" s="165">
        <f t="shared" si="133"/>
        <v>5</v>
      </c>
      <c r="N2946" s="164">
        <f t="shared" si="134"/>
        <v>6</v>
      </c>
      <c r="O2946" s="164">
        <f t="shared" si="135"/>
        <v>7</v>
      </c>
    </row>
    <row r="2947" spans="3:15">
      <c r="C2947" s="161">
        <v>5</v>
      </c>
      <c r="D2947" s="161">
        <v>6</v>
      </c>
      <c r="F2947" s="161">
        <v>10</v>
      </c>
      <c r="G2947" s="161">
        <v>6</v>
      </c>
      <c r="H2947" s="161">
        <v>7</v>
      </c>
      <c r="I2947" s="161">
        <v>8</v>
      </c>
      <c r="J2947" s="161">
        <v>7</v>
      </c>
      <c r="M2947" s="165">
        <f t="shared" si="133"/>
        <v>5</v>
      </c>
      <c r="N2947" s="164">
        <f t="shared" si="134"/>
        <v>6</v>
      </c>
      <c r="O2947" s="164">
        <f t="shared" si="135"/>
        <v>7</v>
      </c>
    </row>
    <row r="2948" spans="3:15">
      <c r="C2948" s="161">
        <v>5</v>
      </c>
      <c r="D2948" s="161">
        <v>6</v>
      </c>
      <c r="F2948" s="161">
        <v>10</v>
      </c>
      <c r="G2948" s="161">
        <v>6</v>
      </c>
      <c r="H2948" s="161">
        <v>7</v>
      </c>
      <c r="I2948" s="161">
        <v>8</v>
      </c>
      <c r="J2948" s="161">
        <v>10</v>
      </c>
      <c r="M2948" s="165">
        <f t="shared" si="133"/>
        <v>5</v>
      </c>
      <c r="N2948" s="164">
        <f t="shared" si="134"/>
        <v>6</v>
      </c>
      <c r="O2948" s="164">
        <f t="shared" si="135"/>
        <v>7</v>
      </c>
    </row>
    <row r="2949" spans="3:15">
      <c r="C2949" s="161">
        <v>5</v>
      </c>
      <c r="D2949" s="161">
        <v>6</v>
      </c>
      <c r="F2949" s="161">
        <v>10</v>
      </c>
      <c r="G2949" s="161">
        <v>6</v>
      </c>
      <c r="H2949" s="161">
        <v>7</v>
      </c>
      <c r="I2949" s="161">
        <v>10</v>
      </c>
      <c r="J2949" s="161">
        <v>7</v>
      </c>
      <c r="M2949" s="165">
        <f t="shared" si="133"/>
        <v>5</v>
      </c>
      <c r="N2949" s="164">
        <f t="shared" si="134"/>
        <v>6</v>
      </c>
      <c r="O2949" s="164">
        <f t="shared" si="135"/>
        <v>7</v>
      </c>
    </row>
    <row r="2950" spans="3:15">
      <c r="C2950" s="161">
        <v>5</v>
      </c>
      <c r="D2950" s="161">
        <v>6</v>
      </c>
      <c r="F2950" s="161">
        <v>10</v>
      </c>
      <c r="G2950" s="161">
        <v>6</v>
      </c>
      <c r="H2950" s="161">
        <v>7</v>
      </c>
      <c r="I2950" s="161">
        <v>10</v>
      </c>
      <c r="J2950" s="161">
        <v>10</v>
      </c>
      <c r="M2950" s="165">
        <f t="shared" si="133"/>
        <v>5</v>
      </c>
      <c r="N2950" s="164">
        <f t="shared" si="134"/>
        <v>6</v>
      </c>
      <c r="O2950" s="164">
        <f t="shared" si="135"/>
        <v>8</v>
      </c>
    </row>
    <row r="2951" spans="3:15">
      <c r="C2951" s="161">
        <v>5</v>
      </c>
      <c r="D2951" s="161">
        <v>6</v>
      </c>
      <c r="F2951" s="161">
        <v>10</v>
      </c>
      <c r="G2951" s="161">
        <v>6</v>
      </c>
      <c r="H2951" s="161">
        <v>10</v>
      </c>
      <c r="I2951" s="161">
        <v>4</v>
      </c>
      <c r="J2951" s="161">
        <v>7</v>
      </c>
      <c r="M2951" s="165">
        <f t="shared" si="133"/>
        <v>4</v>
      </c>
      <c r="N2951" s="164">
        <f t="shared" si="134"/>
        <v>5</v>
      </c>
      <c r="O2951" s="164">
        <f t="shared" si="135"/>
        <v>7</v>
      </c>
    </row>
    <row r="2952" spans="3:15">
      <c r="C2952" s="161">
        <v>5</v>
      </c>
      <c r="D2952" s="161">
        <v>6</v>
      </c>
      <c r="F2952" s="161">
        <v>10</v>
      </c>
      <c r="G2952" s="161">
        <v>6</v>
      </c>
      <c r="H2952" s="161">
        <v>10</v>
      </c>
      <c r="I2952" s="161">
        <v>4</v>
      </c>
      <c r="J2952" s="161">
        <v>10</v>
      </c>
      <c r="M2952" s="165">
        <f t="shared" si="133"/>
        <v>4</v>
      </c>
      <c r="N2952" s="164">
        <f t="shared" si="134"/>
        <v>5</v>
      </c>
      <c r="O2952" s="164">
        <f t="shared" si="135"/>
        <v>7</v>
      </c>
    </row>
    <row r="2953" spans="3:15">
      <c r="C2953" s="161">
        <v>5</v>
      </c>
      <c r="D2953" s="161">
        <v>6</v>
      </c>
      <c r="F2953" s="161">
        <v>10</v>
      </c>
      <c r="G2953" s="161">
        <v>6</v>
      </c>
      <c r="H2953" s="161">
        <v>10</v>
      </c>
      <c r="I2953" s="161">
        <v>6</v>
      </c>
      <c r="J2953" s="161">
        <v>7</v>
      </c>
      <c r="M2953" s="165">
        <f t="shared" si="133"/>
        <v>5</v>
      </c>
      <c r="N2953" s="164">
        <f t="shared" si="134"/>
        <v>6</v>
      </c>
      <c r="O2953" s="164">
        <f t="shared" si="135"/>
        <v>7</v>
      </c>
    </row>
    <row r="2954" spans="3:15">
      <c r="C2954" s="161">
        <v>5</v>
      </c>
      <c r="D2954" s="161">
        <v>6</v>
      </c>
      <c r="F2954" s="161">
        <v>10</v>
      </c>
      <c r="G2954" s="161">
        <v>6</v>
      </c>
      <c r="H2954" s="161">
        <v>10</v>
      </c>
      <c r="I2954" s="161">
        <v>6</v>
      </c>
      <c r="J2954" s="161">
        <v>10</v>
      </c>
      <c r="M2954" s="165">
        <f t="shared" si="133"/>
        <v>5</v>
      </c>
      <c r="N2954" s="164">
        <f t="shared" si="134"/>
        <v>6</v>
      </c>
      <c r="O2954" s="164">
        <f t="shared" si="135"/>
        <v>8</v>
      </c>
    </row>
    <row r="2955" spans="3:15">
      <c r="C2955" s="161">
        <v>5</v>
      </c>
      <c r="D2955" s="161">
        <v>6</v>
      </c>
      <c r="F2955" s="161">
        <v>10</v>
      </c>
      <c r="G2955" s="161">
        <v>6</v>
      </c>
      <c r="H2955" s="161">
        <v>10</v>
      </c>
      <c r="I2955" s="161">
        <v>8</v>
      </c>
      <c r="J2955" s="161">
        <v>7</v>
      </c>
      <c r="M2955" s="165">
        <f t="shared" si="133"/>
        <v>5</v>
      </c>
      <c r="N2955" s="164">
        <f t="shared" si="134"/>
        <v>6</v>
      </c>
      <c r="O2955" s="164">
        <f t="shared" si="135"/>
        <v>7</v>
      </c>
    </row>
    <row r="2956" spans="3:15">
      <c r="C2956" s="161">
        <v>5</v>
      </c>
      <c r="D2956" s="161">
        <v>6</v>
      </c>
      <c r="F2956" s="161">
        <v>10</v>
      </c>
      <c r="G2956" s="161">
        <v>6</v>
      </c>
      <c r="H2956" s="161">
        <v>10</v>
      </c>
      <c r="I2956" s="161">
        <v>8</v>
      </c>
      <c r="J2956" s="161">
        <v>10</v>
      </c>
      <c r="M2956" s="165">
        <f t="shared" si="133"/>
        <v>5</v>
      </c>
      <c r="N2956" s="164">
        <f t="shared" si="134"/>
        <v>6</v>
      </c>
      <c r="O2956" s="164">
        <f t="shared" si="135"/>
        <v>8</v>
      </c>
    </row>
    <row r="2957" spans="3:15">
      <c r="C2957" s="161">
        <v>5</v>
      </c>
      <c r="D2957" s="161">
        <v>6</v>
      </c>
      <c r="F2957" s="161">
        <v>10</v>
      </c>
      <c r="G2957" s="161">
        <v>6</v>
      </c>
      <c r="H2957" s="161">
        <v>10</v>
      </c>
      <c r="I2957" s="161">
        <v>10</v>
      </c>
      <c r="J2957" s="161">
        <v>7</v>
      </c>
      <c r="M2957" s="165">
        <f t="shared" si="133"/>
        <v>5</v>
      </c>
      <c r="N2957" s="164">
        <f t="shared" si="134"/>
        <v>6</v>
      </c>
      <c r="O2957" s="164">
        <f t="shared" si="135"/>
        <v>8</v>
      </c>
    </row>
    <row r="2958" spans="3:15">
      <c r="C2958" s="161">
        <v>5</v>
      </c>
      <c r="D2958" s="161">
        <v>6</v>
      </c>
      <c r="F2958" s="161">
        <v>10</v>
      </c>
      <c r="G2958" s="161">
        <v>6</v>
      </c>
      <c r="H2958" s="161">
        <v>10</v>
      </c>
      <c r="I2958" s="161">
        <v>10</v>
      </c>
      <c r="J2958" s="161">
        <v>10</v>
      </c>
      <c r="M2958" s="165">
        <f t="shared" si="133"/>
        <v>5</v>
      </c>
      <c r="N2958" s="164">
        <f t="shared" si="134"/>
        <v>6</v>
      </c>
      <c r="O2958" s="164">
        <f t="shared" si="135"/>
        <v>8</v>
      </c>
    </row>
    <row r="2959" spans="3:15">
      <c r="C2959" s="161">
        <v>5</v>
      </c>
      <c r="D2959" s="161">
        <v>6</v>
      </c>
      <c r="F2959" s="161">
        <v>10</v>
      </c>
      <c r="G2959" s="161">
        <v>6</v>
      </c>
      <c r="H2959" s="161">
        <v>7</v>
      </c>
      <c r="I2959" s="161">
        <v>4</v>
      </c>
      <c r="J2959" s="161">
        <v>7</v>
      </c>
      <c r="M2959" s="165">
        <f t="shared" si="133"/>
        <v>4</v>
      </c>
      <c r="N2959" s="164">
        <f t="shared" si="134"/>
        <v>5</v>
      </c>
      <c r="O2959" s="164">
        <f t="shared" si="135"/>
        <v>6</v>
      </c>
    </row>
    <row r="2960" spans="3:15">
      <c r="C2960" s="161">
        <v>5</v>
      </c>
      <c r="D2960" s="161">
        <v>6</v>
      </c>
      <c r="F2960" s="161">
        <v>10</v>
      </c>
      <c r="G2960" s="161">
        <v>6</v>
      </c>
      <c r="H2960" s="161">
        <v>7</v>
      </c>
      <c r="I2960" s="161">
        <v>4</v>
      </c>
      <c r="J2960" s="161">
        <v>10</v>
      </c>
      <c r="M2960" s="165">
        <f t="shared" si="133"/>
        <v>4</v>
      </c>
      <c r="N2960" s="164">
        <f t="shared" si="134"/>
        <v>5</v>
      </c>
      <c r="O2960" s="164">
        <f t="shared" si="135"/>
        <v>7</v>
      </c>
    </row>
    <row r="2961" spans="3:15">
      <c r="C2961" s="161">
        <v>5</v>
      </c>
      <c r="D2961" s="161">
        <v>6</v>
      </c>
      <c r="F2961" s="161">
        <v>10</v>
      </c>
      <c r="G2961" s="161">
        <v>6</v>
      </c>
      <c r="H2961" s="161">
        <v>7</v>
      </c>
      <c r="I2961" s="161">
        <v>6</v>
      </c>
      <c r="J2961" s="161">
        <v>7</v>
      </c>
      <c r="M2961" s="165">
        <f t="shared" si="133"/>
        <v>5</v>
      </c>
      <c r="N2961" s="164">
        <f t="shared" si="134"/>
        <v>6</v>
      </c>
      <c r="O2961" s="164">
        <f t="shared" si="135"/>
        <v>7</v>
      </c>
    </row>
    <row r="2962" spans="3:15">
      <c r="C2962" s="161">
        <v>5</v>
      </c>
      <c r="D2962" s="161">
        <v>6</v>
      </c>
      <c r="F2962" s="161">
        <v>10</v>
      </c>
      <c r="G2962" s="161">
        <v>6</v>
      </c>
      <c r="H2962" s="161">
        <v>7</v>
      </c>
      <c r="I2962" s="161">
        <v>6</v>
      </c>
      <c r="J2962" s="161">
        <v>10</v>
      </c>
      <c r="M2962" s="165">
        <f t="shared" si="133"/>
        <v>5</v>
      </c>
      <c r="N2962" s="164">
        <f t="shared" si="134"/>
        <v>6</v>
      </c>
      <c r="O2962" s="164">
        <f t="shared" si="135"/>
        <v>7</v>
      </c>
    </row>
    <row r="2963" spans="3:15">
      <c r="C2963" s="161">
        <v>5</v>
      </c>
      <c r="D2963" s="161">
        <v>6</v>
      </c>
      <c r="F2963" s="161">
        <v>10</v>
      </c>
      <c r="G2963" s="161">
        <v>6</v>
      </c>
      <c r="H2963" s="161">
        <v>7</v>
      </c>
      <c r="I2963" s="161">
        <v>8</v>
      </c>
      <c r="J2963" s="161">
        <v>7</v>
      </c>
      <c r="M2963" s="165">
        <f t="shared" si="133"/>
        <v>5</v>
      </c>
      <c r="N2963" s="164">
        <f t="shared" si="134"/>
        <v>6</v>
      </c>
      <c r="O2963" s="164">
        <f t="shared" si="135"/>
        <v>7</v>
      </c>
    </row>
    <row r="2964" spans="3:15">
      <c r="C2964" s="161">
        <v>5</v>
      </c>
      <c r="D2964" s="161">
        <v>6</v>
      </c>
      <c r="F2964" s="161">
        <v>10</v>
      </c>
      <c r="G2964" s="161">
        <v>6</v>
      </c>
      <c r="H2964" s="161">
        <v>7</v>
      </c>
      <c r="I2964" s="161">
        <v>8</v>
      </c>
      <c r="J2964" s="161">
        <v>10</v>
      </c>
      <c r="M2964" s="165">
        <f t="shared" si="133"/>
        <v>5</v>
      </c>
      <c r="N2964" s="164">
        <f t="shared" si="134"/>
        <v>6</v>
      </c>
      <c r="O2964" s="164">
        <f t="shared" si="135"/>
        <v>7</v>
      </c>
    </row>
    <row r="2965" spans="3:15">
      <c r="C2965" s="161">
        <v>5</v>
      </c>
      <c r="D2965" s="161">
        <v>6</v>
      </c>
      <c r="F2965" s="161">
        <v>10</v>
      </c>
      <c r="G2965" s="161">
        <v>6</v>
      </c>
      <c r="H2965" s="161">
        <v>7</v>
      </c>
      <c r="I2965" s="161">
        <v>10</v>
      </c>
      <c r="J2965" s="161">
        <v>7</v>
      </c>
      <c r="M2965" s="165">
        <f t="shared" si="133"/>
        <v>5</v>
      </c>
      <c r="N2965" s="164">
        <f t="shared" si="134"/>
        <v>6</v>
      </c>
      <c r="O2965" s="164">
        <f t="shared" si="135"/>
        <v>7</v>
      </c>
    </row>
    <row r="2966" spans="3:15">
      <c r="C2966" s="161">
        <v>5</v>
      </c>
      <c r="D2966" s="161">
        <v>6</v>
      </c>
      <c r="F2966" s="161">
        <v>10</v>
      </c>
      <c r="G2966" s="161">
        <v>6</v>
      </c>
      <c r="H2966" s="161">
        <v>7</v>
      </c>
      <c r="I2966" s="161">
        <v>10</v>
      </c>
      <c r="J2966" s="161">
        <v>10</v>
      </c>
      <c r="M2966" s="165">
        <f t="shared" si="133"/>
        <v>5</v>
      </c>
      <c r="N2966" s="164">
        <f t="shared" si="134"/>
        <v>6</v>
      </c>
      <c r="O2966" s="164">
        <f t="shared" si="135"/>
        <v>8</v>
      </c>
    </row>
    <row r="2967" spans="3:15">
      <c r="C2967" s="161">
        <v>5</v>
      </c>
      <c r="D2967" s="161">
        <v>6</v>
      </c>
      <c r="F2967" s="161">
        <v>10</v>
      </c>
      <c r="G2967" s="161">
        <v>6</v>
      </c>
      <c r="H2967" s="161">
        <v>10</v>
      </c>
      <c r="I2967" s="161">
        <v>4</v>
      </c>
      <c r="J2967" s="161">
        <v>7</v>
      </c>
      <c r="M2967" s="165">
        <f t="shared" si="133"/>
        <v>4</v>
      </c>
      <c r="N2967" s="164">
        <f t="shared" si="134"/>
        <v>5</v>
      </c>
      <c r="O2967" s="164">
        <f t="shared" si="135"/>
        <v>7</v>
      </c>
    </row>
    <row r="2968" spans="3:15">
      <c r="C2968" s="161">
        <v>5</v>
      </c>
      <c r="D2968" s="161">
        <v>6</v>
      </c>
      <c r="F2968" s="161">
        <v>10</v>
      </c>
      <c r="G2968" s="161">
        <v>6</v>
      </c>
      <c r="H2968" s="161">
        <v>10</v>
      </c>
      <c r="I2968" s="161">
        <v>4</v>
      </c>
      <c r="J2968" s="161">
        <v>10</v>
      </c>
      <c r="M2968" s="165">
        <f t="shared" si="133"/>
        <v>4</v>
      </c>
      <c r="N2968" s="164">
        <f t="shared" si="134"/>
        <v>5</v>
      </c>
      <c r="O2968" s="164">
        <f t="shared" si="135"/>
        <v>7</v>
      </c>
    </row>
    <row r="2969" spans="3:15">
      <c r="C2969" s="161">
        <v>5</v>
      </c>
      <c r="D2969" s="161">
        <v>6</v>
      </c>
      <c r="F2969" s="161">
        <v>10</v>
      </c>
      <c r="G2969" s="161">
        <v>6</v>
      </c>
      <c r="H2969" s="161">
        <v>10</v>
      </c>
      <c r="I2969" s="161">
        <v>6</v>
      </c>
      <c r="J2969" s="161">
        <v>7</v>
      </c>
      <c r="M2969" s="165">
        <f t="shared" si="133"/>
        <v>5</v>
      </c>
      <c r="N2969" s="164">
        <f t="shared" si="134"/>
        <v>6</v>
      </c>
      <c r="O2969" s="164">
        <f t="shared" si="135"/>
        <v>7</v>
      </c>
    </row>
    <row r="2970" spans="3:15">
      <c r="C2970" s="161">
        <v>5</v>
      </c>
      <c r="D2970" s="161">
        <v>6</v>
      </c>
      <c r="F2970" s="161">
        <v>10</v>
      </c>
      <c r="G2970" s="161">
        <v>6</v>
      </c>
      <c r="H2970" s="161">
        <v>10</v>
      </c>
      <c r="I2970" s="161">
        <v>6</v>
      </c>
      <c r="J2970" s="161">
        <v>10</v>
      </c>
      <c r="M2970" s="165">
        <f t="shared" si="133"/>
        <v>5</v>
      </c>
      <c r="N2970" s="164">
        <f t="shared" si="134"/>
        <v>6</v>
      </c>
      <c r="O2970" s="164">
        <f t="shared" si="135"/>
        <v>8</v>
      </c>
    </row>
    <row r="2971" spans="3:15">
      <c r="C2971" s="161">
        <v>5</v>
      </c>
      <c r="D2971" s="161">
        <v>6</v>
      </c>
      <c r="F2971" s="161">
        <v>10</v>
      </c>
      <c r="G2971" s="161">
        <v>6</v>
      </c>
      <c r="H2971" s="161">
        <v>10</v>
      </c>
      <c r="I2971" s="161">
        <v>8</v>
      </c>
      <c r="J2971" s="161">
        <v>7</v>
      </c>
      <c r="M2971" s="165">
        <f t="shared" si="133"/>
        <v>5</v>
      </c>
      <c r="N2971" s="164">
        <f t="shared" si="134"/>
        <v>6</v>
      </c>
      <c r="O2971" s="164">
        <f t="shared" si="135"/>
        <v>7</v>
      </c>
    </row>
    <row r="2972" spans="3:15">
      <c r="C2972" s="161">
        <v>5</v>
      </c>
      <c r="D2972" s="161">
        <v>6</v>
      </c>
      <c r="F2972" s="161">
        <v>10</v>
      </c>
      <c r="G2972" s="161">
        <v>6</v>
      </c>
      <c r="H2972" s="161">
        <v>10</v>
      </c>
      <c r="I2972" s="161">
        <v>8</v>
      </c>
      <c r="J2972" s="161">
        <v>10</v>
      </c>
      <c r="M2972" s="165">
        <f t="shared" si="133"/>
        <v>5</v>
      </c>
      <c r="N2972" s="164">
        <f t="shared" si="134"/>
        <v>6</v>
      </c>
      <c r="O2972" s="164">
        <f t="shared" si="135"/>
        <v>8</v>
      </c>
    </row>
    <row r="2973" spans="3:15">
      <c r="C2973" s="161">
        <v>5</v>
      </c>
      <c r="D2973" s="161">
        <v>6</v>
      </c>
      <c r="F2973" s="161">
        <v>10</v>
      </c>
      <c r="G2973" s="161">
        <v>6</v>
      </c>
      <c r="H2973" s="161">
        <v>10</v>
      </c>
      <c r="I2973" s="161">
        <v>10</v>
      </c>
      <c r="J2973" s="161">
        <v>7</v>
      </c>
      <c r="M2973" s="165">
        <f t="shared" si="133"/>
        <v>5</v>
      </c>
      <c r="N2973" s="164">
        <f t="shared" si="134"/>
        <v>6</v>
      </c>
      <c r="O2973" s="164">
        <f t="shared" si="135"/>
        <v>8</v>
      </c>
    </row>
    <row r="2974" spans="3:15">
      <c r="C2974" s="161">
        <v>5</v>
      </c>
      <c r="D2974" s="161">
        <v>8</v>
      </c>
      <c r="F2974" s="161">
        <v>10</v>
      </c>
      <c r="G2974" s="161">
        <v>8</v>
      </c>
      <c r="H2974" s="161">
        <v>10</v>
      </c>
      <c r="I2974" s="161">
        <v>10</v>
      </c>
      <c r="J2974" s="161">
        <v>10</v>
      </c>
      <c r="M2974" s="165">
        <f t="shared" si="133"/>
        <v>5</v>
      </c>
      <c r="N2974" s="164">
        <f t="shared" si="134"/>
        <v>6</v>
      </c>
      <c r="O2974" s="164">
        <f t="shared" si="135"/>
        <v>9</v>
      </c>
    </row>
    <row r="2975" spans="3:15">
      <c r="C2975" s="161">
        <v>5</v>
      </c>
      <c r="D2975" s="161">
        <v>8</v>
      </c>
      <c r="F2975" s="161">
        <v>5</v>
      </c>
      <c r="G2975" s="161">
        <v>8</v>
      </c>
      <c r="H2975" s="161">
        <v>5</v>
      </c>
      <c r="I2975" s="161">
        <v>4</v>
      </c>
      <c r="J2975" s="161">
        <v>7</v>
      </c>
      <c r="M2975" s="165">
        <f t="shared" ref="M2975:M3038" si="136">MIN(C2975:L2975)</f>
        <v>4</v>
      </c>
      <c r="N2975" s="164">
        <f t="shared" si="134"/>
        <v>5</v>
      </c>
      <c r="O2975" s="164">
        <f t="shared" si="135"/>
        <v>6</v>
      </c>
    </row>
    <row r="2976" spans="3:15">
      <c r="C2976" s="161">
        <v>5</v>
      </c>
      <c r="D2976" s="161">
        <v>8</v>
      </c>
      <c r="F2976" s="161">
        <v>5</v>
      </c>
      <c r="G2976" s="161">
        <v>8</v>
      </c>
      <c r="H2976" s="161">
        <v>5</v>
      </c>
      <c r="I2976" s="161">
        <v>4</v>
      </c>
      <c r="J2976" s="161">
        <v>10</v>
      </c>
      <c r="M2976" s="165">
        <f t="shared" si="136"/>
        <v>4</v>
      </c>
      <c r="N2976" s="164">
        <f t="shared" ref="N2976:N3039" si="137">IF(SMALL(C2976:J2976,2)&gt;M2976,M2976+1,M2976)</f>
        <v>5</v>
      </c>
      <c r="O2976" s="164">
        <f t="shared" ref="O2976:O3039" si="138">ROUND(AVERAGE(C2976:J2976),0)</f>
        <v>6</v>
      </c>
    </row>
    <row r="2977" spans="3:15">
      <c r="C2977" s="161">
        <v>5</v>
      </c>
      <c r="D2977" s="161">
        <v>8</v>
      </c>
      <c r="F2977" s="161">
        <v>5</v>
      </c>
      <c r="G2977" s="161">
        <v>8</v>
      </c>
      <c r="H2977" s="161">
        <v>5</v>
      </c>
      <c r="I2977" s="161">
        <v>6</v>
      </c>
      <c r="J2977" s="161">
        <v>7</v>
      </c>
      <c r="M2977" s="165">
        <f t="shared" si="136"/>
        <v>5</v>
      </c>
      <c r="N2977" s="164">
        <f t="shared" si="137"/>
        <v>5</v>
      </c>
      <c r="O2977" s="164">
        <f t="shared" si="138"/>
        <v>6</v>
      </c>
    </row>
    <row r="2978" spans="3:15">
      <c r="C2978" s="161">
        <v>5</v>
      </c>
      <c r="D2978" s="161">
        <v>8</v>
      </c>
      <c r="F2978" s="161">
        <v>5</v>
      </c>
      <c r="G2978" s="161">
        <v>8</v>
      </c>
      <c r="H2978" s="161">
        <v>5</v>
      </c>
      <c r="I2978" s="161">
        <v>6</v>
      </c>
      <c r="J2978" s="161">
        <v>10</v>
      </c>
      <c r="M2978" s="165">
        <f t="shared" si="136"/>
        <v>5</v>
      </c>
      <c r="N2978" s="164">
        <f t="shared" si="137"/>
        <v>5</v>
      </c>
      <c r="O2978" s="164">
        <f t="shared" si="138"/>
        <v>7</v>
      </c>
    </row>
    <row r="2979" spans="3:15">
      <c r="C2979" s="161">
        <v>5</v>
      </c>
      <c r="D2979" s="161">
        <v>8</v>
      </c>
      <c r="F2979" s="161">
        <v>5</v>
      </c>
      <c r="G2979" s="161">
        <v>8</v>
      </c>
      <c r="H2979" s="161">
        <v>5</v>
      </c>
      <c r="I2979" s="161">
        <v>8</v>
      </c>
      <c r="J2979" s="161">
        <v>7</v>
      </c>
      <c r="M2979" s="165">
        <f t="shared" si="136"/>
        <v>5</v>
      </c>
      <c r="N2979" s="164">
        <f t="shared" si="137"/>
        <v>5</v>
      </c>
      <c r="O2979" s="164">
        <f t="shared" si="138"/>
        <v>7</v>
      </c>
    </row>
    <row r="2980" spans="3:15">
      <c r="C2980" s="161">
        <v>5</v>
      </c>
      <c r="D2980" s="161">
        <v>8</v>
      </c>
      <c r="F2980" s="161">
        <v>5</v>
      </c>
      <c r="G2980" s="161">
        <v>8</v>
      </c>
      <c r="H2980" s="161">
        <v>5</v>
      </c>
      <c r="I2980" s="161">
        <v>8</v>
      </c>
      <c r="J2980" s="161">
        <v>10</v>
      </c>
      <c r="M2980" s="165">
        <f t="shared" si="136"/>
        <v>5</v>
      </c>
      <c r="N2980" s="164">
        <f t="shared" si="137"/>
        <v>5</v>
      </c>
      <c r="O2980" s="164">
        <f t="shared" si="138"/>
        <v>7</v>
      </c>
    </row>
    <row r="2981" spans="3:15">
      <c r="C2981" s="161">
        <v>5</v>
      </c>
      <c r="D2981" s="161">
        <v>8</v>
      </c>
      <c r="F2981" s="161">
        <v>5</v>
      </c>
      <c r="G2981" s="161">
        <v>8</v>
      </c>
      <c r="H2981" s="161">
        <v>5</v>
      </c>
      <c r="I2981" s="161">
        <v>10</v>
      </c>
      <c r="J2981" s="161">
        <v>7</v>
      </c>
      <c r="M2981" s="165">
        <f t="shared" si="136"/>
        <v>5</v>
      </c>
      <c r="N2981" s="164">
        <f t="shared" si="137"/>
        <v>5</v>
      </c>
      <c r="O2981" s="164">
        <f t="shared" si="138"/>
        <v>7</v>
      </c>
    </row>
    <row r="2982" spans="3:15">
      <c r="C2982" s="161">
        <v>5</v>
      </c>
      <c r="D2982" s="161">
        <v>8</v>
      </c>
      <c r="F2982" s="161">
        <v>5</v>
      </c>
      <c r="G2982" s="161">
        <v>8</v>
      </c>
      <c r="H2982" s="161">
        <v>5</v>
      </c>
      <c r="I2982" s="161">
        <v>10</v>
      </c>
      <c r="J2982" s="161">
        <v>10</v>
      </c>
      <c r="M2982" s="165">
        <f t="shared" si="136"/>
        <v>5</v>
      </c>
      <c r="N2982" s="164">
        <f t="shared" si="137"/>
        <v>5</v>
      </c>
      <c r="O2982" s="164">
        <f t="shared" si="138"/>
        <v>7</v>
      </c>
    </row>
    <row r="2983" spans="3:15">
      <c r="C2983" s="161">
        <v>5</v>
      </c>
      <c r="D2983" s="161">
        <v>8</v>
      </c>
      <c r="F2983" s="161">
        <v>7</v>
      </c>
      <c r="G2983" s="161">
        <v>8</v>
      </c>
      <c r="H2983" s="161">
        <v>10</v>
      </c>
      <c r="I2983" s="161">
        <v>4</v>
      </c>
      <c r="J2983" s="161">
        <v>7</v>
      </c>
      <c r="M2983" s="165">
        <f t="shared" si="136"/>
        <v>4</v>
      </c>
      <c r="N2983" s="164">
        <f t="shared" si="137"/>
        <v>5</v>
      </c>
      <c r="O2983" s="164">
        <f t="shared" si="138"/>
        <v>7</v>
      </c>
    </row>
    <row r="2984" spans="3:15">
      <c r="C2984" s="161">
        <v>5</v>
      </c>
      <c r="D2984" s="161">
        <v>8</v>
      </c>
      <c r="F2984" s="161">
        <v>7</v>
      </c>
      <c r="G2984" s="161">
        <v>8</v>
      </c>
      <c r="H2984" s="161">
        <v>10</v>
      </c>
      <c r="I2984" s="161">
        <v>4</v>
      </c>
      <c r="J2984" s="161">
        <v>10</v>
      </c>
      <c r="M2984" s="165">
        <f t="shared" si="136"/>
        <v>4</v>
      </c>
      <c r="N2984" s="164">
        <f t="shared" si="137"/>
        <v>5</v>
      </c>
      <c r="O2984" s="164">
        <f t="shared" si="138"/>
        <v>7</v>
      </c>
    </row>
    <row r="2985" spans="3:15">
      <c r="C2985" s="161">
        <v>5</v>
      </c>
      <c r="D2985" s="161">
        <v>8</v>
      </c>
      <c r="F2985" s="161">
        <v>7</v>
      </c>
      <c r="G2985" s="161">
        <v>8</v>
      </c>
      <c r="H2985" s="161">
        <v>10</v>
      </c>
      <c r="I2985" s="161">
        <v>6</v>
      </c>
      <c r="J2985" s="161">
        <v>7</v>
      </c>
      <c r="M2985" s="165">
        <f t="shared" si="136"/>
        <v>5</v>
      </c>
      <c r="N2985" s="164">
        <f t="shared" si="137"/>
        <v>6</v>
      </c>
      <c r="O2985" s="164">
        <f t="shared" si="138"/>
        <v>7</v>
      </c>
    </row>
    <row r="2986" spans="3:15">
      <c r="C2986" s="161">
        <v>5</v>
      </c>
      <c r="D2986" s="161">
        <v>8</v>
      </c>
      <c r="F2986" s="161">
        <v>7</v>
      </c>
      <c r="G2986" s="161">
        <v>8</v>
      </c>
      <c r="H2986" s="161">
        <v>10</v>
      </c>
      <c r="I2986" s="161">
        <v>6</v>
      </c>
      <c r="J2986" s="161">
        <v>10</v>
      </c>
      <c r="M2986" s="165">
        <f t="shared" si="136"/>
        <v>5</v>
      </c>
      <c r="N2986" s="164">
        <f t="shared" si="137"/>
        <v>6</v>
      </c>
      <c r="O2986" s="164">
        <f t="shared" si="138"/>
        <v>8</v>
      </c>
    </row>
    <row r="2987" spans="3:15">
      <c r="C2987" s="161">
        <v>5</v>
      </c>
      <c r="D2987" s="161">
        <v>8</v>
      </c>
      <c r="F2987" s="161">
        <v>7</v>
      </c>
      <c r="G2987" s="161">
        <v>8</v>
      </c>
      <c r="H2987" s="161">
        <v>10</v>
      </c>
      <c r="I2987" s="161">
        <v>8</v>
      </c>
      <c r="J2987" s="161">
        <v>7</v>
      </c>
      <c r="M2987" s="165">
        <f t="shared" si="136"/>
        <v>5</v>
      </c>
      <c r="N2987" s="164">
        <f t="shared" si="137"/>
        <v>6</v>
      </c>
      <c r="O2987" s="164">
        <f t="shared" si="138"/>
        <v>8</v>
      </c>
    </row>
    <row r="2988" spans="3:15">
      <c r="C2988" s="161">
        <v>5</v>
      </c>
      <c r="D2988" s="161">
        <v>8</v>
      </c>
      <c r="F2988" s="161">
        <v>7</v>
      </c>
      <c r="G2988" s="161">
        <v>8</v>
      </c>
      <c r="H2988" s="161">
        <v>10</v>
      </c>
      <c r="I2988" s="161">
        <v>8</v>
      </c>
      <c r="J2988" s="161">
        <v>10</v>
      </c>
      <c r="M2988" s="165">
        <f t="shared" si="136"/>
        <v>5</v>
      </c>
      <c r="N2988" s="164">
        <f t="shared" si="137"/>
        <v>6</v>
      </c>
      <c r="O2988" s="164">
        <f t="shared" si="138"/>
        <v>8</v>
      </c>
    </row>
    <row r="2989" spans="3:15">
      <c r="C2989" s="161">
        <v>5</v>
      </c>
      <c r="D2989" s="161">
        <v>8</v>
      </c>
      <c r="F2989" s="161">
        <v>7</v>
      </c>
      <c r="G2989" s="161">
        <v>8</v>
      </c>
      <c r="H2989" s="161">
        <v>10</v>
      </c>
      <c r="I2989" s="161">
        <v>10</v>
      </c>
      <c r="J2989" s="161">
        <v>7</v>
      </c>
      <c r="M2989" s="165">
        <f t="shared" si="136"/>
        <v>5</v>
      </c>
      <c r="N2989" s="164">
        <f t="shared" si="137"/>
        <v>6</v>
      </c>
      <c r="O2989" s="164">
        <f t="shared" si="138"/>
        <v>8</v>
      </c>
    </row>
    <row r="2990" spans="3:15">
      <c r="C2990" s="161">
        <v>5</v>
      </c>
      <c r="D2990" s="161">
        <v>8</v>
      </c>
      <c r="F2990" s="161">
        <v>7</v>
      </c>
      <c r="G2990" s="161">
        <v>8</v>
      </c>
      <c r="H2990" s="161">
        <v>10</v>
      </c>
      <c r="I2990" s="161">
        <v>10</v>
      </c>
      <c r="J2990" s="161">
        <v>10</v>
      </c>
      <c r="M2990" s="165">
        <f t="shared" si="136"/>
        <v>5</v>
      </c>
      <c r="N2990" s="164">
        <f t="shared" si="137"/>
        <v>6</v>
      </c>
      <c r="O2990" s="164">
        <f t="shared" si="138"/>
        <v>8</v>
      </c>
    </row>
    <row r="2991" spans="3:15">
      <c r="C2991" s="161">
        <v>5</v>
      </c>
      <c r="D2991" s="161">
        <v>8</v>
      </c>
      <c r="F2991" s="161">
        <v>5</v>
      </c>
      <c r="G2991" s="161">
        <v>8</v>
      </c>
      <c r="H2991" s="161">
        <v>5</v>
      </c>
      <c r="I2991" s="161">
        <v>4</v>
      </c>
      <c r="J2991" s="161">
        <v>7</v>
      </c>
      <c r="M2991" s="165">
        <f t="shared" si="136"/>
        <v>4</v>
      </c>
      <c r="N2991" s="164">
        <f t="shared" si="137"/>
        <v>5</v>
      </c>
      <c r="O2991" s="164">
        <f t="shared" si="138"/>
        <v>6</v>
      </c>
    </row>
    <row r="2992" spans="3:15">
      <c r="C2992" s="161">
        <v>5</v>
      </c>
      <c r="D2992" s="161">
        <v>8</v>
      </c>
      <c r="F2992" s="161">
        <v>5</v>
      </c>
      <c r="G2992" s="161">
        <v>8</v>
      </c>
      <c r="H2992" s="161">
        <v>5</v>
      </c>
      <c r="I2992" s="161">
        <v>4</v>
      </c>
      <c r="J2992" s="161">
        <v>10</v>
      </c>
      <c r="M2992" s="165">
        <f t="shared" si="136"/>
        <v>4</v>
      </c>
      <c r="N2992" s="164">
        <f t="shared" si="137"/>
        <v>5</v>
      </c>
      <c r="O2992" s="164">
        <f t="shared" si="138"/>
        <v>6</v>
      </c>
    </row>
    <row r="2993" spans="3:15">
      <c r="C2993" s="161">
        <v>5</v>
      </c>
      <c r="D2993" s="161">
        <v>8</v>
      </c>
      <c r="F2993" s="161">
        <v>5</v>
      </c>
      <c r="G2993" s="161">
        <v>8</v>
      </c>
      <c r="H2993" s="161">
        <v>5</v>
      </c>
      <c r="I2993" s="161">
        <v>6</v>
      </c>
      <c r="J2993" s="161">
        <v>7</v>
      </c>
      <c r="M2993" s="165">
        <f t="shared" si="136"/>
        <v>5</v>
      </c>
      <c r="N2993" s="164">
        <f t="shared" si="137"/>
        <v>5</v>
      </c>
      <c r="O2993" s="164">
        <f t="shared" si="138"/>
        <v>6</v>
      </c>
    </row>
    <row r="2994" spans="3:15">
      <c r="C2994" s="161">
        <v>5</v>
      </c>
      <c r="D2994" s="161">
        <v>8</v>
      </c>
      <c r="F2994" s="161">
        <v>5</v>
      </c>
      <c r="G2994" s="161">
        <v>8</v>
      </c>
      <c r="H2994" s="161">
        <v>5</v>
      </c>
      <c r="I2994" s="161">
        <v>6</v>
      </c>
      <c r="J2994" s="161">
        <v>10</v>
      </c>
      <c r="M2994" s="165">
        <f t="shared" si="136"/>
        <v>5</v>
      </c>
      <c r="N2994" s="164">
        <f t="shared" si="137"/>
        <v>5</v>
      </c>
      <c r="O2994" s="164">
        <f t="shared" si="138"/>
        <v>7</v>
      </c>
    </row>
    <row r="2995" spans="3:15">
      <c r="C2995" s="161">
        <v>5</v>
      </c>
      <c r="D2995" s="161">
        <v>8</v>
      </c>
      <c r="F2995" s="161">
        <v>5</v>
      </c>
      <c r="G2995" s="161">
        <v>8</v>
      </c>
      <c r="H2995" s="161">
        <v>5</v>
      </c>
      <c r="I2995" s="161">
        <v>8</v>
      </c>
      <c r="J2995" s="161">
        <v>7</v>
      </c>
      <c r="M2995" s="165">
        <f t="shared" si="136"/>
        <v>5</v>
      </c>
      <c r="N2995" s="164">
        <f t="shared" si="137"/>
        <v>5</v>
      </c>
      <c r="O2995" s="164">
        <f t="shared" si="138"/>
        <v>7</v>
      </c>
    </row>
    <row r="2996" spans="3:15">
      <c r="C2996" s="161">
        <v>5</v>
      </c>
      <c r="D2996" s="161">
        <v>8</v>
      </c>
      <c r="F2996" s="161">
        <v>5</v>
      </c>
      <c r="G2996" s="161">
        <v>8</v>
      </c>
      <c r="H2996" s="161">
        <v>5</v>
      </c>
      <c r="I2996" s="161">
        <v>8</v>
      </c>
      <c r="J2996" s="161">
        <v>10</v>
      </c>
      <c r="M2996" s="165">
        <f t="shared" si="136"/>
        <v>5</v>
      </c>
      <c r="N2996" s="164">
        <f t="shared" si="137"/>
        <v>5</v>
      </c>
      <c r="O2996" s="164">
        <f t="shared" si="138"/>
        <v>7</v>
      </c>
    </row>
    <row r="2997" spans="3:15">
      <c r="C2997" s="161">
        <v>5</v>
      </c>
      <c r="D2997" s="161">
        <v>8</v>
      </c>
      <c r="F2997" s="161">
        <v>5</v>
      </c>
      <c r="G2997" s="161">
        <v>8</v>
      </c>
      <c r="H2997" s="161">
        <v>5</v>
      </c>
      <c r="I2997" s="161">
        <v>10</v>
      </c>
      <c r="J2997" s="161">
        <v>7</v>
      </c>
      <c r="M2997" s="165">
        <f t="shared" si="136"/>
        <v>5</v>
      </c>
      <c r="N2997" s="164">
        <f t="shared" si="137"/>
        <v>5</v>
      </c>
      <c r="O2997" s="164">
        <f t="shared" si="138"/>
        <v>7</v>
      </c>
    </row>
    <row r="2998" spans="3:15">
      <c r="C2998" s="161">
        <v>5</v>
      </c>
      <c r="D2998" s="161">
        <v>8</v>
      </c>
      <c r="F2998" s="161">
        <v>5</v>
      </c>
      <c r="G2998" s="161">
        <v>8</v>
      </c>
      <c r="H2998" s="161">
        <v>5</v>
      </c>
      <c r="I2998" s="161">
        <v>10</v>
      </c>
      <c r="J2998" s="161">
        <v>10</v>
      </c>
      <c r="M2998" s="165">
        <f t="shared" si="136"/>
        <v>5</v>
      </c>
      <c r="N2998" s="164">
        <f t="shared" si="137"/>
        <v>5</v>
      </c>
      <c r="O2998" s="164">
        <f t="shared" si="138"/>
        <v>7</v>
      </c>
    </row>
    <row r="2999" spans="3:15">
      <c r="C2999" s="161">
        <v>5</v>
      </c>
      <c r="D2999" s="161">
        <v>8</v>
      </c>
      <c r="F2999" s="161">
        <v>7</v>
      </c>
      <c r="G2999" s="161">
        <v>8</v>
      </c>
      <c r="H2999" s="161">
        <v>10</v>
      </c>
      <c r="I2999" s="161">
        <v>4</v>
      </c>
      <c r="J2999" s="161">
        <v>7</v>
      </c>
      <c r="M2999" s="165">
        <f t="shared" si="136"/>
        <v>4</v>
      </c>
      <c r="N2999" s="164">
        <f t="shared" si="137"/>
        <v>5</v>
      </c>
      <c r="O2999" s="164">
        <f t="shared" si="138"/>
        <v>7</v>
      </c>
    </row>
    <row r="3000" spans="3:15">
      <c r="C3000" s="161">
        <v>5</v>
      </c>
      <c r="D3000" s="161">
        <v>8</v>
      </c>
      <c r="F3000" s="161">
        <v>7</v>
      </c>
      <c r="G3000" s="161">
        <v>8</v>
      </c>
      <c r="H3000" s="161">
        <v>10</v>
      </c>
      <c r="I3000" s="161">
        <v>4</v>
      </c>
      <c r="J3000" s="161">
        <v>10</v>
      </c>
      <c r="M3000" s="165">
        <f t="shared" si="136"/>
        <v>4</v>
      </c>
      <c r="N3000" s="164">
        <f t="shared" si="137"/>
        <v>5</v>
      </c>
      <c r="O3000" s="164">
        <f t="shared" si="138"/>
        <v>7</v>
      </c>
    </row>
    <row r="3001" spans="3:15">
      <c r="C3001" s="161">
        <v>5</v>
      </c>
      <c r="D3001" s="161">
        <v>8</v>
      </c>
      <c r="F3001" s="161">
        <v>7</v>
      </c>
      <c r="G3001" s="161">
        <v>8</v>
      </c>
      <c r="H3001" s="161">
        <v>10</v>
      </c>
      <c r="I3001" s="161">
        <v>6</v>
      </c>
      <c r="J3001" s="161">
        <v>7</v>
      </c>
      <c r="M3001" s="165">
        <f t="shared" si="136"/>
        <v>5</v>
      </c>
      <c r="N3001" s="164">
        <f t="shared" si="137"/>
        <v>6</v>
      </c>
      <c r="O3001" s="164">
        <f t="shared" si="138"/>
        <v>7</v>
      </c>
    </row>
    <row r="3002" spans="3:15">
      <c r="C3002" s="161">
        <v>5</v>
      </c>
      <c r="D3002" s="161">
        <v>8</v>
      </c>
      <c r="F3002" s="161">
        <v>7</v>
      </c>
      <c r="G3002" s="161">
        <v>8</v>
      </c>
      <c r="H3002" s="161">
        <v>10</v>
      </c>
      <c r="I3002" s="161">
        <v>6</v>
      </c>
      <c r="J3002" s="161">
        <v>10</v>
      </c>
      <c r="M3002" s="165">
        <f t="shared" si="136"/>
        <v>5</v>
      </c>
      <c r="N3002" s="164">
        <f t="shared" si="137"/>
        <v>6</v>
      </c>
      <c r="O3002" s="164">
        <f t="shared" si="138"/>
        <v>8</v>
      </c>
    </row>
    <row r="3003" spans="3:15">
      <c r="C3003" s="161">
        <v>5</v>
      </c>
      <c r="D3003" s="161">
        <v>8</v>
      </c>
      <c r="F3003" s="161">
        <v>7</v>
      </c>
      <c r="G3003" s="161">
        <v>8</v>
      </c>
      <c r="H3003" s="161">
        <v>10</v>
      </c>
      <c r="I3003" s="161">
        <v>8</v>
      </c>
      <c r="J3003" s="161">
        <v>7</v>
      </c>
      <c r="M3003" s="165">
        <f t="shared" si="136"/>
        <v>5</v>
      </c>
      <c r="N3003" s="164">
        <f t="shared" si="137"/>
        <v>6</v>
      </c>
      <c r="O3003" s="164">
        <f t="shared" si="138"/>
        <v>8</v>
      </c>
    </row>
    <row r="3004" spans="3:15">
      <c r="C3004" s="161">
        <v>5</v>
      </c>
      <c r="D3004" s="161">
        <v>8</v>
      </c>
      <c r="F3004" s="161">
        <v>7</v>
      </c>
      <c r="G3004" s="161">
        <v>8</v>
      </c>
      <c r="H3004" s="161">
        <v>10</v>
      </c>
      <c r="I3004" s="161">
        <v>8</v>
      </c>
      <c r="J3004" s="161">
        <v>10</v>
      </c>
      <c r="M3004" s="165">
        <f t="shared" si="136"/>
        <v>5</v>
      </c>
      <c r="N3004" s="164">
        <f t="shared" si="137"/>
        <v>6</v>
      </c>
      <c r="O3004" s="164">
        <f t="shared" si="138"/>
        <v>8</v>
      </c>
    </row>
    <row r="3005" spans="3:15">
      <c r="C3005" s="161">
        <v>5</v>
      </c>
      <c r="D3005" s="161">
        <v>8</v>
      </c>
      <c r="F3005" s="161">
        <v>7</v>
      </c>
      <c r="G3005" s="161">
        <v>8</v>
      </c>
      <c r="H3005" s="161">
        <v>10</v>
      </c>
      <c r="I3005" s="161">
        <v>10</v>
      </c>
      <c r="J3005" s="161">
        <v>7</v>
      </c>
      <c r="M3005" s="165">
        <f t="shared" si="136"/>
        <v>5</v>
      </c>
      <c r="N3005" s="164">
        <f t="shared" si="137"/>
        <v>6</v>
      </c>
      <c r="O3005" s="164">
        <f t="shared" si="138"/>
        <v>8</v>
      </c>
    </row>
    <row r="3006" spans="3:15">
      <c r="C3006" s="161">
        <v>5</v>
      </c>
      <c r="D3006" s="161">
        <v>8</v>
      </c>
      <c r="F3006" s="161">
        <v>7</v>
      </c>
      <c r="G3006" s="161">
        <v>8</v>
      </c>
      <c r="H3006" s="161">
        <v>10</v>
      </c>
      <c r="I3006" s="161">
        <v>10</v>
      </c>
      <c r="J3006" s="161">
        <v>10</v>
      </c>
      <c r="M3006" s="165">
        <f t="shared" si="136"/>
        <v>5</v>
      </c>
      <c r="N3006" s="164">
        <f t="shared" si="137"/>
        <v>6</v>
      </c>
      <c r="O3006" s="164">
        <f t="shared" si="138"/>
        <v>8</v>
      </c>
    </row>
    <row r="3007" spans="3:15">
      <c r="C3007" s="161">
        <v>5</v>
      </c>
      <c r="D3007" s="161">
        <v>8</v>
      </c>
      <c r="F3007" s="161">
        <v>5</v>
      </c>
      <c r="G3007" s="161">
        <v>8</v>
      </c>
      <c r="H3007" s="161">
        <v>5</v>
      </c>
      <c r="I3007" s="161">
        <v>4</v>
      </c>
      <c r="J3007" s="161">
        <v>7</v>
      </c>
      <c r="M3007" s="165">
        <f t="shared" si="136"/>
        <v>4</v>
      </c>
      <c r="N3007" s="164">
        <f t="shared" si="137"/>
        <v>5</v>
      </c>
      <c r="O3007" s="164">
        <f t="shared" si="138"/>
        <v>6</v>
      </c>
    </row>
    <row r="3008" spans="3:15">
      <c r="C3008" s="161">
        <v>5</v>
      </c>
      <c r="D3008" s="161">
        <v>8</v>
      </c>
      <c r="F3008" s="161">
        <v>5</v>
      </c>
      <c r="G3008" s="161">
        <v>8</v>
      </c>
      <c r="H3008" s="161">
        <v>5</v>
      </c>
      <c r="I3008" s="161">
        <v>4</v>
      </c>
      <c r="J3008" s="161">
        <v>10</v>
      </c>
      <c r="M3008" s="165">
        <f t="shared" si="136"/>
        <v>4</v>
      </c>
      <c r="N3008" s="164">
        <f t="shared" si="137"/>
        <v>5</v>
      </c>
      <c r="O3008" s="164">
        <f t="shared" si="138"/>
        <v>6</v>
      </c>
    </row>
    <row r="3009" spans="3:15">
      <c r="C3009" s="161">
        <v>5</v>
      </c>
      <c r="D3009" s="161">
        <v>8</v>
      </c>
      <c r="F3009" s="161">
        <v>5</v>
      </c>
      <c r="G3009" s="161">
        <v>8</v>
      </c>
      <c r="H3009" s="161">
        <v>5</v>
      </c>
      <c r="I3009" s="161">
        <v>6</v>
      </c>
      <c r="J3009" s="161">
        <v>7</v>
      </c>
      <c r="M3009" s="165">
        <f t="shared" si="136"/>
        <v>5</v>
      </c>
      <c r="N3009" s="164">
        <f t="shared" si="137"/>
        <v>5</v>
      </c>
      <c r="O3009" s="164">
        <f t="shared" si="138"/>
        <v>6</v>
      </c>
    </row>
    <row r="3010" spans="3:15">
      <c r="C3010" s="161">
        <v>5</v>
      </c>
      <c r="D3010" s="161">
        <v>8</v>
      </c>
      <c r="F3010" s="161">
        <v>5</v>
      </c>
      <c r="G3010" s="161">
        <v>8</v>
      </c>
      <c r="H3010" s="161">
        <v>5</v>
      </c>
      <c r="I3010" s="161">
        <v>6</v>
      </c>
      <c r="J3010" s="161">
        <v>10</v>
      </c>
      <c r="M3010" s="165">
        <f t="shared" si="136"/>
        <v>5</v>
      </c>
      <c r="N3010" s="164">
        <f t="shared" si="137"/>
        <v>5</v>
      </c>
      <c r="O3010" s="164">
        <f t="shared" si="138"/>
        <v>7</v>
      </c>
    </row>
    <row r="3011" spans="3:15">
      <c r="C3011" s="161">
        <v>5</v>
      </c>
      <c r="D3011" s="161">
        <v>8</v>
      </c>
      <c r="F3011" s="161">
        <v>5</v>
      </c>
      <c r="G3011" s="161">
        <v>8</v>
      </c>
      <c r="H3011" s="161">
        <v>5</v>
      </c>
      <c r="I3011" s="161">
        <v>8</v>
      </c>
      <c r="J3011" s="161">
        <v>7</v>
      </c>
      <c r="M3011" s="165">
        <f t="shared" si="136"/>
        <v>5</v>
      </c>
      <c r="N3011" s="164">
        <f t="shared" si="137"/>
        <v>5</v>
      </c>
      <c r="O3011" s="164">
        <f t="shared" si="138"/>
        <v>7</v>
      </c>
    </row>
    <row r="3012" spans="3:15">
      <c r="C3012" s="161">
        <v>5</v>
      </c>
      <c r="D3012" s="161">
        <v>8</v>
      </c>
      <c r="F3012" s="161">
        <v>5</v>
      </c>
      <c r="G3012" s="161">
        <v>8</v>
      </c>
      <c r="H3012" s="161">
        <v>5</v>
      </c>
      <c r="I3012" s="161">
        <v>8</v>
      </c>
      <c r="J3012" s="161">
        <v>10</v>
      </c>
      <c r="M3012" s="165">
        <f t="shared" si="136"/>
        <v>5</v>
      </c>
      <c r="N3012" s="164">
        <f t="shared" si="137"/>
        <v>5</v>
      </c>
      <c r="O3012" s="164">
        <f t="shared" si="138"/>
        <v>7</v>
      </c>
    </row>
    <row r="3013" spans="3:15">
      <c r="C3013" s="161">
        <v>5</v>
      </c>
      <c r="D3013" s="161">
        <v>8</v>
      </c>
      <c r="F3013" s="161">
        <v>5</v>
      </c>
      <c r="G3013" s="161">
        <v>8</v>
      </c>
      <c r="H3013" s="161">
        <v>5</v>
      </c>
      <c r="I3013" s="161">
        <v>10</v>
      </c>
      <c r="J3013" s="161">
        <v>7</v>
      </c>
      <c r="M3013" s="165">
        <f t="shared" si="136"/>
        <v>5</v>
      </c>
      <c r="N3013" s="164">
        <f t="shared" si="137"/>
        <v>5</v>
      </c>
      <c r="O3013" s="164">
        <f t="shared" si="138"/>
        <v>7</v>
      </c>
    </row>
    <row r="3014" spans="3:15">
      <c r="C3014" s="161">
        <v>5</v>
      </c>
      <c r="D3014" s="161">
        <v>8</v>
      </c>
      <c r="F3014" s="161">
        <v>5</v>
      </c>
      <c r="G3014" s="161">
        <v>8</v>
      </c>
      <c r="H3014" s="161">
        <v>5</v>
      </c>
      <c r="I3014" s="161">
        <v>10</v>
      </c>
      <c r="J3014" s="161">
        <v>10</v>
      </c>
      <c r="M3014" s="165">
        <f t="shared" si="136"/>
        <v>5</v>
      </c>
      <c r="N3014" s="164">
        <f t="shared" si="137"/>
        <v>5</v>
      </c>
      <c r="O3014" s="164">
        <f t="shared" si="138"/>
        <v>7</v>
      </c>
    </row>
    <row r="3015" spans="3:15">
      <c r="C3015" s="161">
        <v>5</v>
      </c>
      <c r="D3015" s="161">
        <v>8</v>
      </c>
      <c r="F3015" s="161">
        <v>7</v>
      </c>
      <c r="G3015" s="161">
        <v>8</v>
      </c>
      <c r="H3015" s="161">
        <v>10</v>
      </c>
      <c r="I3015" s="161">
        <v>4</v>
      </c>
      <c r="J3015" s="161">
        <v>7</v>
      </c>
      <c r="M3015" s="165">
        <f t="shared" si="136"/>
        <v>4</v>
      </c>
      <c r="N3015" s="164">
        <f t="shared" si="137"/>
        <v>5</v>
      </c>
      <c r="O3015" s="164">
        <f t="shared" si="138"/>
        <v>7</v>
      </c>
    </row>
    <row r="3016" spans="3:15">
      <c r="C3016" s="161">
        <v>5</v>
      </c>
      <c r="D3016" s="161">
        <v>8</v>
      </c>
      <c r="F3016" s="161">
        <v>7</v>
      </c>
      <c r="G3016" s="161">
        <v>8</v>
      </c>
      <c r="H3016" s="161">
        <v>10</v>
      </c>
      <c r="I3016" s="161">
        <v>4</v>
      </c>
      <c r="J3016" s="161">
        <v>10</v>
      </c>
      <c r="M3016" s="165">
        <f t="shared" si="136"/>
        <v>4</v>
      </c>
      <c r="N3016" s="164">
        <f t="shared" si="137"/>
        <v>5</v>
      </c>
      <c r="O3016" s="164">
        <f t="shared" si="138"/>
        <v>7</v>
      </c>
    </row>
    <row r="3017" spans="3:15">
      <c r="C3017" s="161">
        <v>5</v>
      </c>
      <c r="D3017" s="161">
        <v>8</v>
      </c>
      <c r="F3017" s="161">
        <v>7</v>
      </c>
      <c r="G3017" s="161">
        <v>8</v>
      </c>
      <c r="H3017" s="161">
        <v>10</v>
      </c>
      <c r="I3017" s="161">
        <v>6</v>
      </c>
      <c r="J3017" s="161">
        <v>7</v>
      </c>
      <c r="M3017" s="165">
        <f t="shared" si="136"/>
        <v>5</v>
      </c>
      <c r="N3017" s="164">
        <f t="shared" si="137"/>
        <v>6</v>
      </c>
      <c r="O3017" s="164">
        <f t="shared" si="138"/>
        <v>7</v>
      </c>
    </row>
    <row r="3018" spans="3:15">
      <c r="C3018" s="161">
        <v>5</v>
      </c>
      <c r="D3018" s="161">
        <v>8</v>
      </c>
      <c r="F3018" s="161">
        <v>7</v>
      </c>
      <c r="G3018" s="161">
        <v>8</v>
      </c>
      <c r="H3018" s="161">
        <v>10</v>
      </c>
      <c r="I3018" s="161">
        <v>6</v>
      </c>
      <c r="J3018" s="161">
        <v>10</v>
      </c>
      <c r="M3018" s="165">
        <f t="shared" si="136"/>
        <v>5</v>
      </c>
      <c r="N3018" s="164">
        <f t="shared" si="137"/>
        <v>6</v>
      </c>
      <c r="O3018" s="164">
        <f t="shared" si="138"/>
        <v>8</v>
      </c>
    </row>
    <row r="3019" spans="3:15">
      <c r="C3019" s="161">
        <v>5</v>
      </c>
      <c r="D3019" s="161">
        <v>8</v>
      </c>
      <c r="F3019" s="161">
        <v>7</v>
      </c>
      <c r="G3019" s="161">
        <v>8</v>
      </c>
      <c r="H3019" s="161">
        <v>10</v>
      </c>
      <c r="I3019" s="161">
        <v>8</v>
      </c>
      <c r="J3019" s="161">
        <v>7</v>
      </c>
      <c r="M3019" s="165">
        <f t="shared" si="136"/>
        <v>5</v>
      </c>
      <c r="N3019" s="164">
        <f t="shared" si="137"/>
        <v>6</v>
      </c>
      <c r="O3019" s="164">
        <f t="shared" si="138"/>
        <v>8</v>
      </c>
    </row>
    <row r="3020" spans="3:15">
      <c r="C3020" s="161">
        <v>5</v>
      </c>
      <c r="D3020" s="161">
        <v>8</v>
      </c>
      <c r="F3020" s="161">
        <v>7</v>
      </c>
      <c r="G3020" s="161">
        <v>8</v>
      </c>
      <c r="H3020" s="161">
        <v>10</v>
      </c>
      <c r="I3020" s="161">
        <v>8</v>
      </c>
      <c r="J3020" s="161">
        <v>10</v>
      </c>
      <c r="M3020" s="165">
        <f t="shared" si="136"/>
        <v>5</v>
      </c>
      <c r="N3020" s="164">
        <f t="shared" si="137"/>
        <v>6</v>
      </c>
      <c r="O3020" s="164">
        <f t="shared" si="138"/>
        <v>8</v>
      </c>
    </row>
    <row r="3021" spans="3:15">
      <c r="C3021" s="161">
        <v>5</v>
      </c>
      <c r="D3021" s="161">
        <v>8</v>
      </c>
      <c r="F3021" s="161">
        <v>7</v>
      </c>
      <c r="G3021" s="161">
        <v>8</v>
      </c>
      <c r="H3021" s="161">
        <v>10</v>
      </c>
      <c r="I3021" s="161">
        <v>10</v>
      </c>
      <c r="J3021" s="161">
        <v>7</v>
      </c>
      <c r="M3021" s="165">
        <f t="shared" si="136"/>
        <v>5</v>
      </c>
      <c r="N3021" s="164">
        <f t="shared" si="137"/>
        <v>6</v>
      </c>
      <c r="O3021" s="164">
        <f t="shared" si="138"/>
        <v>8</v>
      </c>
    </row>
    <row r="3022" spans="3:15">
      <c r="C3022" s="161">
        <v>5</v>
      </c>
      <c r="D3022" s="161">
        <v>8</v>
      </c>
      <c r="F3022" s="161">
        <v>7</v>
      </c>
      <c r="G3022" s="161">
        <v>8</v>
      </c>
      <c r="H3022" s="161">
        <v>10</v>
      </c>
      <c r="I3022" s="161">
        <v>10</v>
      </c>
      <c r="J3022" s="161">
        <v>10</v>
      </c>
      <c r="M3022" s="165">
        <f t="shared" si="136"/>
        <v>5</v>
      </c>
      <c r="N3022" s="164">
        <f t="shared" si="137"/>
        <v>6</v>
      </c>
      <c r="O3022" s="164">
        <f t="shared" si="138"/>
        <v>8</v>
      </c>
    </row>
    <row r="3023" spans="3:15">
      <c r="C3023" s="161">
        <v>5</v>
      </c>
      <c r="D3023" s="161">
        <v>8</v>
      </c>
      <c r="F3023" s="161">
        <v>5</v>
      </c>
      <c r="G3023" s="161">
        <v>8</v>
      </c>
      <c r="H3023" s="161">
        <v>5</v>
      </c>
      <c r="I3023" s="161">
        <v>4</v>
      </c>
      <c r="J3023" s="161">
        <v>7</v>
      </c>
      <c r="M3023" s="165">
        <f t="shared" si="136"/>
        <v>4</v>
      </c>
      <c r="N3023" s="164">
        <f t="shared" si="137"/>
        <v>5</v>
      </c>
      <c r="O3023" s="164">
        <f t="shared" si="138"/>
        <v>6</v>
      </c>
    </row>
    <row r="3024" spans="3:15">
      <c r="C3024" s="161">
        <v>5</v>
      </c>
      <c r="D3024" s="161">
        <v>8</v>
      </c>
      <c r="F3024" s="161">
        <v>5</v>
      </c>
      <c r="G3024" s="161">
        <v>8</v>
      </c>
      <c r="H3024" s="161">
        <v>5</v>
      </c>
      <c r="I3024" s="161">
        <v>4</v>
      </c>
      <c r="J3024" s="161">
        <v>10</v>
      </c>
      <c r="M3024" s="165">
        <f t="shared" si="136"/>
        <v>4</v>
      </c>
      <c r="N3024" s="164">
        <f t="shared" si="137"/>
        <v>5</v>
      </c>
      <c r="O3024" s="164">
        <f t="shared" si="138"/>
        <v>6</v>
      </c>
    </row>
    <row r="3025" spans="3:15">
      <c r="C3025" s="161">
        <v>5</v>
      </c>
      <c r="D3025" s="161">
        <v>8</v>
      </c>
      <c r="F3025" s="161">
        <v>5</v>
      </c>
      <c r="G3025" s="161">
        <v>8</v>
      </c>
      <c r="H3025" s="161">
        <v>5</v>
      </c>
      <c r="I3025" s="161">
        <v>6</v>
      </c>
      <c r="J3025" s="161">
        <v>7</v>
      </c>
      <c r="M3025" s="165">
        <f t="shared" si="136"/>
        <v>5</v>
      </c>
      <c r="N3025" s="164">
        <f t="shared" si="137"/>
        <v>5</v>
      </c>
      <c r="O3025" s="164">
        <f t="shared" si="138"/>
        <v>6</v>
      </c>
    </row>
    <row r="3026" spans="3:15">
      <c r="C3026" s="161">
        <v>5</v>
      </c>
      <c r="D3026" s="161">
        <v>8</v>
      </c>
      <c r="F3026" s="161">
        <v>5</v>
      </c>
      <c r="G3026" s="161">
        <v>8</v>
      </c>
      <c r="H3026" s="161">
        <v>5</v>
      </c>
      <c r="I3026" s="161">
        <v>6</v>
      </c>
      <c r="J3026" s="161">
        <v>10</v>
      </c>
      <c r="M3026" s="165">
        <f t="shared" si="136"/>
        <v>5</v>
      </c>
      <c r="N3026" s="164">
        <f t="shared" si="137"/>
        <v>5</v>
      </c>
      <c r="O3026" s="164">
        <f t="shared" si="138"/>
        <v>7</v>
      </c>
    </row>
    <row r="3027" spans="3:15">
      <c r="C3027" s="161">
        <v>5</v>
      </c>
      <c r="D3027" s="161">
        <v>8</v>
      </c>
      <c r="F3027" s="161">
        <v>5</v>
      </c>
      <c r="G3027" s="161">
        <v>8</v>
      </c>
      <c r="H3027" s="161">
        <v>5</v>
      </c>
      <c r="I3027" s="161">
        <v>8</v>
      </c>
      <c r="J3027" s="161">
        <v>7</v>
      </c>
      <c r="M3027" s="165">
        <f t="shared" si="136"/>
        <v>5</v>
      </c>
      <c r="N3027" s="164">
        <f t="shared" si="137"/>
        <v>5</v>
      </c>
      <c r="O3027" s="164">
        <f t="shared" si="138"/>
        <v>7</v>
      </c>
    </row>
    <row r="3028" spans="3:15">
      <c r="C3028" s="161">
        <v>5</v>
      </c>
      <c r="D3028" s="161">
        <v>8</v>
      </c>
      <c r="F3028" s="161">
        <v>5</v>
      </c>
      <c r="G3028" s="161">
        <v>8</v>
      </c>
      <c r="H3028" s="161">
        <v>5</v>
      </c>
      <c r="I3028" s="161">
        <v>8</v>
      </c>
      <c r="J3028" s="161">
        <v>10</v>
      </c>
      <c r="M3028" s="165">
        <f t="shared" si="136"/>
        <v>5</v>
      </c>
      <c r="N3028" s="164">
        <f t="shared" si="137"/>
        <v>5</v>
      </c>
      <c r="O3028" s="164">
        <f t="shared" si="138"/>
        <v>7</v>
      </c>
    </row>
    <row r="3029" spans="3:15">
      <c r="C3029" s="161">
        <v>5</v>
      </c>
      <c r="D3029" s="161">
        <v>8</v>
      </c>
      <c r="F3029" s="161">
        <v>5</v>
      </c>
      <c r="G3029" s="161">
        <v>8</v>
      </c>
      <c r="H3029" s="161">
        <v>5</v>
      </c>
      <c r="I3029" s="161">
        <v>10</v>
      </c>
      <c r="J3029" s="161">
        <v>7</v>
      </c>
      <c r="M3029" s="165">
        <f t="shared" si="136"/>
        <v>5</v>
      </c>
      <c r="N3029" s="164">
        <f t="shared" si="137"/>
        <v>5</v>
      </c>
      <c r="O3029" s="164">
        <f t="shared" si="138"/>
        <v>7</v>
      </c>
    </row>
    <row r="3030" spans="3:15">
      <c r="C3030" s="161">
        <v>5</v>
      </c>
      <c r="D3030" s="161">
        <v>8</v>
      </c>
      <c r="F3030" s="161">
        <v>5</v>
      </c>
      <c r="G3030" s="161">
        <v>8</v>
      </c>
      <c r="H3030" s="161">
        <v>5</v>
      </c>
      <c r="I3030" s="161">
        <v>10</v>
      </c>
      <c r="J3030" s="161">
        <v>10</v>
      </c>
      <c r="M3030" s="165">
        <f t="shared" si="136"/>
        <v>5</v>
      </c>
      <c r="N3030" s="164">
        <f t="shared" si="137"/>
        <v>5</v>
      </c>
      <c r="O3030" s="164">
        <f t="shared" si="138"/>
        <v>7</v>
      </c>
    </row>
    <row r="3031" spans="3:15">
      <c r="C3031" s="161">
        <v>5</v>
      </c>
      <c r="D3031" s="161">
        <v>8</v>
      </c>
      <c r="F3031" s="161">
        <v>7</v>
      </c>
      <c r="G3031" s="161">
        <v>8</v>
      </c>
      <c r="H3031" s="161">
        <v>10</v>
      </c>
      <c r="I3031" s="161">
        <v>4</v>
      </c>
      <c r="J3031" s="161">
        <v>7</v>
      </c>
      <c r="M3031" s="165">
        <f t="shared" si="136"/>
        <v>4</v>
      </c>
      <c r="N3031" s="164">
        <f t="shared" si="137"/>
        <v>5</v>
      </c>
      <c r="O3031" s="164">
        <f t="shared" si="138"/>
        <v>7</v>
      </c>
    </row>
    <row r="3032" spans="3:15">
      <c r="C3032" s="161">
        <v>5</v>
      </c>
      <c r="D3032" s="161">
        <v>8</v>
      </c>
      <c r="F3032" s="161">
        <v>7</v>
      </c>
      <c r="G3032" s="161">
        <v>8</v>
      </c>
      <c r="H3032" s="161">
        <v>10</v>
      </c>
      <c r="I3032" s="161">
        <v>4</v>
      </c>
      <c r="J3032" s="161">
        <v>10</v>
      </c>
      <c r="M3032" s="165">
        <f t="shared" si="136"/>
        <v>4</v>
      </c>
      <c r="N3032" s="164">
        <f t="shared" si="137"/>
        <v>5</v>
      </c>
      <c r="O3032" s="164">
        <f t="shared" si="138"/>
        <v>7</v>
      </c>
    </row>
    <row r="3033" spans="3:15">
      <c r="C3033" s="161">
        <v>5</v>
      </c>
      <c r="D3033" s="161">
        <v>8</v>
      </c>
      <c r="F3033" s="161">
        <v>7</v>
      </c>
      <c r="G3033" s="161">
        <v>8</v>
      </c>
      <c r="H3033" s="161">
        <v>10</v>
      </c>
      <c r="I3033" s="161">
        <v>6</v>
      </c>
      <c r="J3033" s="161">
        <v>7</v>
      </c>
      <c r="M3033" s="165">
        <f t="shared" si="136"/>
        <v>5</v>
      </c>
      <c r="N3033" s="164">
        <f t="shared" si="137"/>
        <v>6</v>
      </c>
      <c r="O3033" s="164">
        <f t="shared" si="138"/>
        <v>7</v>
      </c>
    </row>
    <row r="3034" spans="3:15">
      <c r="C3034" s="161">
        <v>5</v>
      </c>
      <c r="D3034" s="161">
        <v>8</v>
      </c>
      <c r="F3034" s="161">
        <v>7</v>
      </c>
      <c r="G3034" s="161">
        <v>8</v>
      </c>
      <c r="H3034" s="161">
        <v>10</v>
      </c>
      <c r="I3034" s="161">
        <v>6</v>
      </c>
      <c r="J3034" s="161">
        <v>10</v>
      </c>
      <c r="M3034" s="165">
        <f t="shared" si="136"/>
        <v>5</v>
      </c>
      <c r="N3034" s="164">
        <f t="shared" si="137"/>
        <v>6</v>
      </c>
      <c r="O3034" s="164">
        <f t="shared" si="138"/>
        <v>8</v>
      </c>
    </row>
    <row r="3035" spans="3:15">
      <c r="C3035" s="161">
        <v>5</v>
      </c>
      <c r="D3035" s="161">
        <v>8</v>
      </c>
      <c r="F3035" s="161">
        <v>7</v>
      </c>
      <c r="G3035" s="161">
        <v>8</v>
      </c>
      <c r="H3035" s="161">
        <v>10</v>
      </c>
      <c r="I3035" s="161">
        <v>8</v>
      </c>
      <c r="J3035" s="161">
        <v>7</v>
      </c>
      <c r="M3035" s="165">
        <f t="shared" si="136"/>
        <v>5</v>
      </c>
      <c r="N3035" s="164">
        <f t="shared" si="137"/>
        <v>6</v>
      </c>
      <c r="O3035" s="164">
        <f t="shared" si="138"/>
        <v>8</v>
      </c>
    </row>
    <row r="3036" spans="3:15">
      <c r="C3036" s="161">
        <v>5</v>
      </c>
      <c r="D3036" s="161">
        <v>8</v>
      </c>
      <c r="F3036" s="161">
        <v>7</v>
      </c>
      <c r="G3036" s="161">
        <v>8</v>
      </c>
      <c r="H3036" s="161">
        <v>10</v>
      </c>
      <c r="I3036" s="161">
        <v>8</v>
      </c>
      <c r="J3036" s="161">
        <v>10</v>
      </c>
      <c r="M3036" s="165">
        <f t="shared" si="136"/>
        <v>5</v>
      </c>
      <c r="N3036" s="164">
        <f t="shared" si="137"/>
        <v>6</v>
      </c>
      <c r="O3036" s="164">
        <f t="shared" si="138"/>
        <v>8</v>
      </c>
    </row>
    <row r="3037" spans="3:15">
      <c r="C3037" s="161">
        <v>5</v>
      </c>
      <c r="D3037" s="161">
        <v>8</v>
      </c>
      <c r="F3037" s="161">
        <v>7</v>
      </c>
      <c r="G3037" s="161">
        <v>8</v>
      </c>
      <c r="H3037" s="161">
        <v>10</v>
      </c>
      <c r="I3037" s="161">
        <v>10</v>
      </c>
      <c r="J3037" s="161">
        <v>7</v>
      </c>
      <c r="M3037" s="165">
        <f t="shared" si="136"/>
        <v>5</v>
      </c>
      <c r="N3037" s="164">
        <f t="shared" si="137"/>
        <v>6</v>
      </c>
      <c r="O3037" s="164">
        <f t="shared" si="138"/>
        <v>8</v>
      </c>
    </row>
    <row r="3038" spans="3:15">
      <c r="C3038" s="161">
        <v>5</v>
      </c>
      <c r="D3038" s="161">
        <v>8</v>
      </c>
      <c r="F3038" s="161">
        <v>7</v>
      </c>
      <c r="G3038" s="161">
        <v>8</v>
      </c>
      <c r="H3038" s="161">
        <v>10</v>
      </c>
      <c r="I3038" s="161">
        <v>10</v>
      </c>
      <c r="J3038" s="161">
        <v>10</v>
      </c>
      <c r="M3038" s="165">
        <f t="shared" si="136"/>
        <v>5</v>
      </c>
      <c r="N3038" s="164">
        <f t="shared" si="137"/>
        <v>6</v>
      </c>
      <c r="O3038" s="164">
        <f t="shared" si="138"/>
        <v>8</v>
      </c>
    </row>
    <row r="3039" spans="3:15">
      <c r="C3039" s="161">
        <v>5</v>
      </c>
      <c r="D3039" s="161">
        <v>8</v>
      </c>
      <c r="F3039" s="161">
        <v>5</v>
      </c>
      <c r="G3039" s="161">
        <v>8</v>
      </c>
      <c r="H3039" s="161">
        <v>5</v>
      </c>
      <c r="I3039" s="161">
        <v>4</v>
      </c>
      <c r="J3039" s="161">
        <v>7</v>
      </c>
      <c r="M3039" s="165">
        <f t="shared" ref="M3039:M3102" si="139">MIN(C3039:L3039)</f>
        <v>4</v>
      </c>
      <c r="N3039" s="164">
        <f t="shared" si="137"/>
        <v>5</v>
      </c>
      <c r="O3039" s="164">
        <f t="shared" si="138"/>
        <v>6</v>
      </c>
    </row>
    <row r="3040" spans="3:15">
      <c r="C3040" s="161">
        <v>5</v>
      </c>
      <c r="D3040" s="161">
        <v>8</v>
      </c>
      <c r="F3040" s="161">
        <v>5</v>
      </c>
      <c r="G3040" s="161">
        <v>8</v>
      </c>
      <c r="H3040" s="161">
        <v>5</v>
      </c>
      <c r="I3040" s="161">
        <v>4</v>
      </c>
      <c r="J3040" s="161">
        <v>10</v>
      </c>
      <c r="M3040" s="165">
        <f t="shared" si="139"/>
        <v>4</v>
      </c>
      <c r="N3040" s="164">
        <f t="shared" ref="N3040:N3103" si="140">IF(SMALL(C3040:J3040,2)&gt;M3040,M3040+1,M3040)</f>
        <v>5</v>
      </c>
      <c r="O3040" s="164">
        <f t="shared" ref="O3040:O3103" si="141">ROUND(AVERAGE(C3040:J3040),0)</f>
        <v>6</v>
      </c>
    </row>
    <row r="3041" spans="3:15">
      <c r="C3041" s="161">
        <v>5</v>
      </c>
      <c r="D3041" s="161">
        <v>8</v>
      </c>
      <c r="F3041" s="161">
        <v>5</v>
      </c>
      <c r="G3041" s="161">
        <v>8</v>
      </c>
      <c r="H3041" s="161">
        <v>5</v>
      </c>
      <c r="I3041" s="161">
        <v>6</v>
      </c>
      <c r="J3041" s="161">
        <v>7</v>
      </c>
      <c r="M3041" s="165">
        <f t="shared" si="139"/>
        <v>5</v>
      </c>
      <c r="N3041" s="164">
        <f t="shared" si="140"/>
        <v>5</v>
      </c>
      <c r="O3041" s="164">
        <f t="shared" si="141"/>
        <v>6</v>
      </c>
    </row>
    <row r="3042" spans="3:15">
      <c r="C3042" s="161">
        <v>5</v>
      </c>
      <c r="D3042" s="161">
        <v>8</v>
      </c>
      <c r="F3042" s="161">
        <v>5</v>
      </c>
      <c r="G3042" s="161">
        <v>8</v>
      </c>
      <c r="H3042" s="161">
        <v>5</v>
      </c>
      <c r="I3042" s="161">
        <v>6</v>
      </c>
      <c r="J3042" s="161">
        <v>10</v>
      </c>
      <c r="M3042" s="165">
        <f t="shared" si="139"/>
        <v>5</v>
      </c>
      <c r="N3042" s="164">
        <f t="shared" si="140"/>
        <v>5</v>
      </c>
      <c r="O3042" s="164">
        <f t="shared" si="141"/>
        <v>7</v>
      </c>
    </row>
    <row r="3043" spans="3:15">
      <c r="C3043" s="161">
        <v>5</v>
      </c>
      <c r="D3043" s="161">
        <v>8</v>
      </c>
      <c r="F3043" s="161">
        <v>5</v>
      </c>
      <c r="G3043" s="161">
        <v>8</v>
      </c>
      <c r="H3043" s="161">
        <v>5</v>
      </c>
      <c r="I3043" s="161">
        <v>8</v>
      </c>
      <c r="J3043" s="161">
        <v>7</v>
      </c>
      <c r="M3043" s="165">
        <f t="shared" si="139"/>
        <v>5</v>
      </c>
      <c r="N3043" s="164">
        <f t="shared" si="140"/>
        <v>5</v>
      </c>
      <c r="O3043" s="164">
        <f t="shared" si="141"/>
        <v>7</v>
      </c>
    </row>
    <row r="3044" spans="3:15">
      <c r="C3044" s="161">
        <v>5</v>
      </c>
      <c r="D3044" s="161">
        <v>8</v>
      </c>
      <c r="F3044" s="161">
        <v>5</v>
      </c>
      <c r="G3044" s="161">
        <v>8</v>
      </c>
      <c r="H3044" s="161">
        <v>5</v>
      </c>
      <c r="I3044" s="161">
        <v>8</v>
      </c>
      <c r="J3044" s="161">
        <v>10</v>
      </c>
      <c r="M3044" s="165">
        <f t="shared" si="139"/>
        <v>5</v>
      </c>
      <c r="N3044" s="164">
        <f t="shared" si="140"/>
        <v>5</v>
      </c>
      <c r="O3044" s="164">
        <f t="shared" si="141"/>
        <v>7</v>
      </c>
    </row>
    <row r="3045" spans="3:15">
      <c r="C3045" s="161">
        <v>5</v>
      </c>
      <c r="D3045" s="161">
        <v>8</v>
      </c>
      <c r="F3045" s="161">
        <v>5</v>
      </c>
      <c r="G3045" s="161">
        <v>8</v>
      </c>
      <c r="H3045" s="161">
        <v>5</v>
      </c>
      <c r="I3045" s="161">
        <v>10</v>
      </c>
      <c r="J3045" s="161">
        <v>7</v>
      </c>
      <c r="M3045" s="165">
        <f t="shared" si="139"/>
        <v>5</v>
      </c>
      <c r="N3045" s="164">
        <f t="shared" si="140"/>
        <v>5</v>
      </c>
      <c r="O3045" s="164">
        <f t="shared" si="141"/>
        <v>7</v>
      </c>
    </row>
    <row r="3046" spans="3:15">
      <c r="C3046" s="161">
        <v>5</v>
      </c>
      <c r="D3046" s="161">
        <v>8</v>
      </c>
      <c r="F3046" s="161">
        <v>5</v>
      </c>
      <c r="G3046" s="161">
        <v>8</v>
      </c>
      <c r="H3046" s="161">
        <v>5</v>
      </c>
      <c r="I3046" s="161">
        <v>10</v>
      </c>
      <c r="J3046" s="161">
        <v>10</v>
      </c>
      <c r="M3046" s="165">
        <f t="shared" si="139"/>
        <v>5</v>
      </c>
      <c r="N3046" s="164">
        <f t="shared" si="140"/>
        <v>5</v>
      </c>
      <c r="O3046" s="164">
        <f t="shared" si="141"/>
        <v>7</v>
      </c>
    </row>
    <row r="3047" spans="3:15">
      <c r="C3047" s="161">
        <v>5</v>
      </c>
      <c r="D3047" s="161">
        <v>8</v>
      </c>
      <c r="F3047" s="161">
        <v>7</v>
      </c>
      <c r="G3047" s="161">
        <v>8</v>
      </c>
      <c r="H3047" s="161">
        <v>10</v>
      </c>
      <c r="I3047" s="161">
        <v>4</v>
      </c>
      <c r="J3047" s="161">
        <v>7</v>
      </c>
      <c r="M3047" s="165">
        <f t="shared" si="139"/>
        <v>4</v>
      </c>
      <c r="N3047" s="164">
        <f t="shared" si="140"/>
        <v>5</v>
      </c>
      <c r="O3047" s="164">
        <f t="shared" si="141"/>
        <v>7</v>
      </c>
    </row>
    <row r="3048" spans="3:15">
      <c r="C3048" s="161">
        <v>5</v>
      </c>
      <c r="D3048" s="161">
        <v>8</v>
      </c>
      <c r="F3048" s="161">
        <v>7</v>
      </c>
      <c r="G3048" s="161">
        <v>8</v>
      </c>
      <c r="H3048" s="161">
        <v>10</v>
      </c>
      <c r="I3048" s="161">
        <v>4</v>
      </c>
      <c r="J3048" s="161">
        <v>10</v>
      </c>
      <c r="M3048" s="165">
        <f t="shared" si="139"/>
        <v>4</v>
      </c>
      <c r="N3048" s="164">
        <f t="shared" si="140"/>
        <v>5</v>
      </c>
      <c r="O3048" s="164">
        <f t="shared" si="141"/>
        <v>7</v>
      </c>
    </row>
    <row r="3049" spans="3:15">
      <c r="C3049" s="161">
        <v>5</v>
      </c>
      <c r="D3049" s="161">
        <v>8</v>
      </c>
      <c r="F3049" s="161">
        <v>7</v>
      </c>
      <c r="G3049" s="161">
        <v>8</v>
      </c>
      <c r="H3049" s="161">
        <v>10</v>
      </c>
      <c r="I3049" s="161">
        <v>6</v>
      </c>
      <c r="J3049" s="161">
        <v>7</v>
      </c>
      <c r="M3049" s="165">
        <f t="shared" si="139"/>
        <v>5</v>
      </c>
      <c r="N3049" s="164">
        <f t="shared" si="140"/>
        <v>6</v>
      </c>
      <c r="O3049" s="164">
        <f t="shared" si="141"/>
        <v>7</v>
      </c>
    </row>
    <row r="3050" spans="3:15">
      <c r="C3050" s="161">
        <v>5</v>
      </c>
      <c r="D3050" s="161">
        <v>8</v>
      </c>
      <c r="F3050" s="161">
        <v>7</v>
      </c>
      <c r="G3050" s="161">
        <v>8</v>
      </c>
      <c r="H3050" s="161">
        <v>10</v>
      </c>
      <c r="I3050" s="161">
        <v>6</v>
      </c>
      <c r="J3050" s="161">
        <v>10</v>
      </c>
      <c r="M3050" s="165">
        <f t="shared" si="139"/>
        <v>5</v>
      </c>
      <c r="N3050" s="164">
        <f t="shared" si="140"/>
        <v>6</v>
      </c>
      <c r="O3050" s="164">
        <f t="shared" si="141"/>
        <v>8</v>
      </c>
    </row>
    <row r="3051" spans="3:15">
      <c r="C3051" s="161">
        <v>5</v>
      </c>
      <c r="D3051" s="161">
        <v>8</v>
      </c>
      <c r="F3051" s="161">
        <v>7</v>
      </c>
      <c r="G3051" s="161">
        <v>8</v>
      </c>
      <c r="H3051" s="161">
        <v>10</v>
      </c>
      <c r="I3051" s="161">
        <v>8</v>
      </c>
      <c r="J3051" s="161">
        <v>7</v>
      </c>
      <c r="M3051" s="165">
        <f t="shared" si="139"/>
        <v>5</v>
      </c>
      <c r="N3051" s="164">
        <f t="shared" si="140"/>
        <v>6</v>
      </c>
      <c r="O3051" s="164">
        <f t="shared" si="141"/>
        <v>8</v>
      </c>
    </row>
    <row r="3052" spans="3:15">
      <c r="C3052" s="161">
        <v>5</v>
      </c>
      <c r="D3052" s="161">
        <v>8</v>
      </c>
      <c r="F3052" s="161">
        <v>7</v>
      </c>
      <c r="G3052" s="161">
        <v>8</v>
      </c>
      <c r="H3052" s="161">
        <v>10</v>
      </c>
      <c r="I3052" s="161">
        <v>8</v>
      </c>
      <c r="J3052" s="161">
        <v>10</v>
      </c>
      <c r="M3052" s="165">
        <f t="shared" si="139"/>
        <v>5</v>
      </c>
      <c r="N3052" s="164">
        <f t="shared" si="140"/>
        <v>6</v>
      </c>
      <c r="O3052" s="164">
        <f t="shared" si="141"/>
        <v>8</v>
      </c>
    </row>
    <row r="3053" spans="3:15">
      <c r="C3053" s="161">
        <v>5</v>
      </c>
      <c r="D3053" s="161">
        <v>8</v>
      </c>
      <c r="F3053" s="161">
        <v>7</v>
      </c>
      <c r="G3053" s="161">
        <v>8</v>
      </c>
      <c r="H3053" s="161">
        <v>10</v>
      </c>
      <c r="I3053" s="161">
        <v>10</v>
      </c>
      <c r="J3053" s="161">
        <v>7</v>
      </c>
      <c r="M3053" s="165">
        <f t="shared" si="139"/>
        <v>5</v>
      </c>
      <c r="N3053" s="164">
        <f t="shared" si="140"/>
        <v>6</v>
      </c>
      <c r="O3053" s="164">
        <f t="shared" si="141"/>
        <v>8</v>
      </c>
    </row>
    <row r="3054" spans="3:15">
      <c r="C3054" s="161">
        <v>5</v>
      </c>
      <c r="D3054" s="161">
        <v>8</v>
      </c>
      <c r="F3054" s="161">
        <v>7</v>
      </c>
      <c r="G3054" s="161">
        <v>8</v>
      </c>
      <c r="H3054" s="161">
        <v>10</v>
      </c>
      <c r="I3054" s="161">
        <v>10</v>
      </c>
      <c r="J3054" s="161">
        <v>10</v>
      </c>
      <c r="M3054" s="165">
        <f t="shared" si="139"/>
        <v>5</v>
      </c>
      <c r="N3054" s="164">
        <f t="shared" si="140"/>
        <v>6</v>
      </c>
      <c r="O3054" s="164">
        <f t="shared" si="141"/>
        <v>8</v>
      </c>
    </row>
    <row r="3055" spans="3:15">
      <c r="C3055" s="161">
        <v>5</v>
      </c>
      <c r="D3055" s="161">
        <v>8</v>
      </c>
      <c r="F3055" s="161">
        <v>10</v>
      </c>
      <c r="G3055" s="161">
        <v>8</v>
      </c>
      <c r="H3055" s="161">
        <v>7</v>
      </c>
      <c r="I3055" s="161">
        <v>4</v>
      </c>
      <c r="J3055" s="161">
        <v>7</v>
      </c>
      <c r="M3055" s="165">
        <f t="shared" si="139"/>
        <v>4</v>
      </c>
      <c r="N3055" s="164">
        <f t="shared" si="140"/>
        <v>5</v>
      </c>
      <c r="O3055" s="164">
        <f t="shared" si="141"/>
        <v>7</v>
      </c>
    </row>
    <row r="3056" spans="3:15">
      <c r="C3056" s="161">
        <v>5</v>
      </c>
      <c r="D3056" s="161">
        <v>8</v>
      </c>
      <c r="F3056" s="161">
        <v>10</v>
      </c>
      <c r="G3056" s="161">
        <v>8</v>
      </c>
      <c r="H3056" s="161">
        <v>7</v>
      </c>
      <c r="I3056" s="161">
        <v>4</v>
      </c>
      <c r="J3056" s="161">
        <v>10</v>
      </c>
      <c r="M3056" s="165">
        <f t="shared" si="139"/>
        <v>4</v>
      </c>
      <c r="N3056" s="164">
        <f t="shared" si="140"/>
        <v>5</v>
      </c>
      <c r="O3056" s="164">
        <f t="shared" si="141"/>
        <v>7</v>
      </c>
    </row>
    <row r="3057" spans="3:15">
      <c r="C3057" s="161">
        <v>5</v>
      </c>
      <c r="D3057" s="161">
        <v>8</v>
      </c>
      <c r="F3057" s="161">
        <v>10</v>
      </c>
      <c r="G3057" s="161">
        <v>8</v>
      </c>
      <c r="H3057" s="161">
        <v>7</v>
      </c>
      <c r="I3057" s="161">
        <v>6</v>
      </c>
      <c r="J3057" s="161">
        <v>7</v>
      </c>
      <c r="M3057" s="165">
        <f t="shared" si="139"/>
        <v>5</v>
      </c>
      <c r="N3057" s="164">
        <f t="shared" si="140"/>
        <v>6</v>
      </c>
      <c r="O3057" s="164">
        <f t="shared" si="141"/>
        <v>7</v>
      </c>
    </row>
    <row r="3058" spans="3:15">
      <c r="C3058" s="161">
        <v>5</v>
      </c>
      <c r="D3058" s="161">
        <v>8</v>
      </c>
      <c r="F3058" s="161">
        <v>10</v>
      </c>
      <c r="G3058" s="161">
        <v>8</v>
      </c>
      <c r="H3058" s="161">
        <v>7</v>
      </c>
      <c r="I3058" s="161">
        <v>6</v>
      </c>
      <c r="J3058" s="161">
        <v>10</v>
      </c>
      <c r="M3058" s="165">
        <f t="shared" si="139"/>
        <v>5</v>
      </c>
      <c r="N3058" s="164">
        <f t="shared" si="140"/>
        <v>6</v>
      </c>
      <c r="O3058" s="164">
        <f t="shared" si="141"/>
        <v>8</v>
      </c>
    </row>
    <row r="3059" spans="3:15">
      <c r="C3059" s="161">
        <v>5</v>
      </c>
      <c r="D3059" s="161">
        <v>8</v>
      </c>
      <c r="F3059" s="161">
        <v>10</v>
      </c>
      <c r="G3059" s="161">
        <v>8</v>
      </c>
      <c r="H3059" s="161">
        <v>7</v>
      </c>
      <c r="I3059" s="161">
        <v>8</v>
      </c>
      <c r="J3059" s="161">
        <v>7</v>
      </c>
      <c r="M3059" s="165">
        <f t="shared" si="139"/>
        <v>5</v>
      </c>
      <c r="N3059" s="164">
        <f t="shared" si="140"/>
        <v>6</v>
      </c>
      <c r="O3059" s="164">
        <f t="shared" si="141"/>
        <v>8</v>
      </c>
    </row>
    <row r="3060" spans="3:15">
      <c r="C3060" s="161">
        <v>5</v>
      </c>
      <c r="D3060" s="161">
        <v>8</v>
      </c>
      <c r="F3060" s="161">
        <v>10</v>
      </c>
      <c r="G3060" s="161">
        <v>8</v>
      </c>
      <c r="H3060" s="161">
        <v>7</v>
      </c>
      <c r="I3060" s="161">
        <v>8</v>
      </c>
      <c r="J3060" s="161">
        <v>10</v>
      </c>
      <c r="M3060" s="165">
        <f t="shared" si="139"/>
        <v>5</v>
      </c>
      <c r="N3060" s="164">
        <f t="shared" si="140"/>
        <v>6</v>
      </c>
      <c r="O3060" s="164">
        <f t="shared" si="141"/>
        <v>8</v>
      </c>
    </row>
    <row r="3061" spans="3:15">
      <c r="C3061" s="161">
        <v>5</v>
      </c>
      <c r="D3061" s="161">
        <v>8</v>
      </c>
      <c r="F3061" s="161">
        <v>10</v>
      </c>
      <c r="G3061" s="161">
        <v>8</v>
      </c>
      <c r="H3061" s="161">
        <v>7</v>
      </c>
      <c r="I3061" s="161">
        <v>10</v>
      </c>
      <c r="J3061" s="161">
        <v>7</v>
      </c>
      <c r="M3061" s="165">
        <f t="shared" si="139"/>
        <v>5</v>
      </c>
      <c r="N3061" s="164">
        <f t="shared" si="140"/>
        <v>6</v>
      </c>
      <c r="O3061" s="164">
        <f t="shared" si="141"/>
        <v>8</v>
      </c>
    </row>
    <row r="3062" spans="3:15">
      <c r="C3062" s="161">
        <v>5</v>
      </c>
      <c r="D3062" s="161">
        <v>8</v>
      </c>
      <c r="F3062" s="161">
        <v>10</v>
      </c>
      <c r="G3062" s="161">
        <v>8</v>
      </c>
      <c r="H3062" s="161">
        <v>7</v>
      </c>
      <c r="I3062" s="161">
        <v>10</v>
      </c>
      <c r="J3062" s="161">
        <v>10</v>
      </c>
      <c r="M3062" s="165">
        <f t="shared" si="139"/>
        <v>5</v>
      </c>
      <c r="N3062" s="164">
        <f t="shared" si="140"/>
        <v>6</v>
      </c>
      <c r="O3062" s="164">
        <f t="shared" si="141"/>
        <v>8</v>
      </c>
    </row>
    <row r="3063" spans="3:15">
      <c r="C3063" s="161">
        <v>5</v>
      </c>
      <c r="D3063" s="161">
        <v>8</v>
      </c>
      <c r="F3063" s="161">
        <v>10</v>
      </c>
      <c r="G3063" s="161">
        <v>8</v>
      </c>
      <c r="H3063" s="161">
        <v>10</v>
      </c>
      <c r="I3063" s="161">
        <v>4</v>
      </c>
      <c r="J3063" s="161">
        <v>7</v>
      </c>
      <c r="M3063" s="165">
        <f t="shared" si="139"/>
        <v>4</v>
      </c>
      <c r="N3063" s="164">
        <f t="shared" si="140"/>
        <v>5</v>
      </c>
      <c r="O3063" s="164">
        <f t="shared" si="141"/>
        <v>7</v>
      </c>
    </row>
    <row r="3064" spans="3:15">
      <c r="C3064" s="161">
        <v>5</v>
      </c>
      <c r="D3064" s="161">
        <v>8</v>
      </c>
      <c r="F3064" s="161">
        <v>10</v>
      </c>
      <c r="G3064" s="161">
        <v>8</v>
      </c>
      <c r="H3064" s="161">
        <v>10</v>
      </c>
      <c r="I3064" s="161">
        <v>4</v>
      </c>
      <c r="J3064" s="161">
        <v>10</v>
      </c>
      <c r="M3064" s="165">
        <f t="shared" si="139"/>
        <v>4</v>
      </c>
      <c r="N3064" s="164">
        <f t="shared" si="140"/>
        <v>5</v>
      </c>
      <c r="O3064" s="164">
        <f t="shared" si="141"/>
        <v>8</v>
      </c>
    </row>
    <row r="3065" spans="3:15">
      <c r="C3065" s="161">
        <v>5</v>
      </c>
      <c r="D3065" s="161">
        <v>8</v>
      </c>
      <c r="F3065" s="161">
        <v>10</v>
      </c>
      <c r="G3065" s="161">
        <v>8</v>
      </c>
      <c r="H3065" s="161">
        <v>10</v>
      </c>
      <c r="I3065" s="161">
        <v>6</v>
      </c>
      <c r="J3065" s="161">
        <v>7</v>
      </c>
      <c r="M3065" s="165">
        <f t="shared" si="139"/>
        <v>5</v>
      </c>
      <c r="N3065" s="164">
        <f t="shared" si="140"/>
        <v>6</v>
      </c>
      <c r="O3065" s="164">
        <f t="shared" si="141"/>
        <v>8</v>
      </c>
    </row>
    <row r="3066" spans="3:15">
      <c r="C3066" s="161">
        <v>5</v>
      </c>
      <c r="D3066" s="161">
        <v>8</v>
      </c>
      <c r="F3066" s="161">
        <v>10</v>
      </c>
      <c r="G3066" s="161">
        <v>8</v>
      </c>
      <c r="H3066" s="161">
        <v>10</v>
      </c>
      <c r="I3066" s="161">
        <v>6</v>
      </c>
      <c r="J3066" s="161">
        <v>10</v>
      </c>
      <c r="M3066" s="165">
        <f t="shared" si="139"/>
        <v>5</v>
      </c>
      <c r="N3066" s="164">
        <f t="shared" si="140"/>
        <v>6</v>
      </c>
      <c r="O3066" s="164">
        <f t="shared" si="141"/>
        <v>8</v>
      </c>
    </row>
    <row r="3067" spans="3:15">
      <c r="C3067" s="161">
        <v>5</v>
      </c>
      <c r="D3067" s="161">
        <v>8</v>
      </c>
      <c r="F3067" s="161">
        <v>10</v>
      </c>
      <c r="G3067" s="161">
        <v>8</v>
      </c>
      <c r="H3067" s="161">
        <v>10</v>
      </c>
      <c r="I3067" s="161">
        <v>8</v>
      </c>
      <c r="J3067" s="161">
        <v>7</v>
      </c>
      <c r="M3067" s="165">
        <f t="shared" si="139"/>
        <v>5</v>
      </c>
      <c r="N3067" s="164">
        <f t="shared" si="140"/>
        <v>6</v>
      </c>
      <c r="O3067" s="164">
        <f t="shared" si="141"/>
        <v>8</v>
      </c>
    </row>
    <row r="3068" spans="3:15">
      <c r="C3068" s="161">
        <v>5</v>
      </c>
      <c r="D3068" s="161">
        <v>8</v>
      </c>
      <c r="F3068" s="161">
        <v>10</v>
      </c>
      <c r="G3068" s="161">
        <v>8</v>
      </c>
      <c r="H3068" s="161">
        <v>10</v>
      </c>
      <c r="I3068" s="161">
        <v>8</v>
      </c>
      <c r="J3068" s="161">
        <v>10</v>
      </c>
      <c r="M3068" s="165">
        <f t="shared" si="139"/>
        <v>5</v>
      </c>
      <c r="N3068" s="164">
        <f t="shared" si="140"/>
        <v>6</v>
      </c>
      <c r="O3068" s="164">
        <f t="shared" si="141"/>
        <v>8</v>
      </c>
    </row>
    <row r="3069" spans="3:15">
      <c r="C3069" s="161">
        <v>5</v>
      </c>
      <c r="D3069" s="161">
        <v>8</v>
      </c>
      <c r="F3069" s="161">
        <v>10</v>
      </c>
      <c r="G3069" s="161">
        <v>8</v>
      </c>
      <c r="H3069" s="161">
        <v>10</v>
      </c>
      <c r="I3069" s="161">
        <v>10</v>
      </c>
      <c r="J3069" s="161">
        <v>7</v>
      </c>
      <c r="M3069" s="165">
        <f t="shared" si="139"/>
        <v>5</v>
      </c>
      <c r="N3069" s="164">
        <f t="shared" si="140"/>
        <v>6</v>
      </c>
      <c r="O3069" s="164">
        <f t="shared" si="141"/>
        <v>8</v>
      </c>
    </row>
    <row r="3070" spans="3:15">
      <c r="C3070" s="161">
        <v>5</v>
      </c>
      <c r="D3070" s="161">
        <v>8</v>
      </c>
      <c r="F3070" s="161">
        <v>10</v>
      </c>
      <c r="G3070" s="161">
        <v>8</v>
      </c>
      <c r="H3070" s="161">
        <v>10</v>
      </c>
      <c r="I3070" s="161">
        <v>10</v>
      </c>
      <c r="J3070" s="161">
        <v>10</v>
      </c>
      <c r="M3070" s="165">
        <f t="shared" si="139"/>
        <v>5</v>
      </c>
      <c r="N3070" s="164">
        <f t="shared" si="140"/>
        <v>6</v>
      </c>
      <c r="O3070" s="164">
        <f t="shared" si="141"/>
        <v>9</v>
      </c>
    </row>
    <row r="3071" spans="3:15">
      <c r="C3071" s="161">
        <v>5</v>
      </c>
      <c r="D3071" s="161">
        <v>8</v>
      </c>
      <c r="F3071" s="161">
        <v>10</v>
      </c>
      <c r="G3071" s="161">
        <v>8</v>
      </c>
      <c r="H3071" s="161">
        <v>7</v>
      </c>
      <c r="I3071" s="161">
        <v>4</v>
      </c>
      <c r="J3071" s="161">
        <v>7</v>
      </c>
      <c r="M3071" s="165">
        <f t="shared" si="139"/>
        <v>4</v>
      </c>
      <c r="N3071" s="164">
        <f t="shared" si="140"/>
        <v>5</v>
      </c>
      <c r="O3071" s="164">
        <f t="shared" si="141"/>
        <v>7</v>
      </c>
    </row>
    <row r="3072" spans="3:15">
      <c r="C3072" s="161">
        <v>5</v>
      </c>
      <c r="D3072" s="161">
        <v>8</v>
      </c>
      <c r="F3072" s="161">
        <v>10</v>
      </c>
      <c r="G3072" s="161">
        <v>8</v>
      </c>
      <c r="H3072" s="161">
        <v>7</v>
      </c>
      <c r="I3072" s="161">
        <v>4</v>
      </c>
      <c r="J3072" s="161">
        <v>10</v>
      </c>
      <c r="M3072" s="165">
        <f t="shared" si="139"/>
        <v>4</v>
      </c>
      <c r="N3072" s="164">
        <f t="shared" si="140"/>
        <v>5</v>
      </c>
      <c r="O3072" s="164">
        <f t="shared" si="141"/>
        <v>7</v>
      </c>
    </row>
    <row r="3073" spans="3:15">
      <c r="C3073" s="161">
        <v>5</v>
      </c>
      <c r="D3073" s="161">
        <v>8</v>
      </c>
      <c r="F3073" s="161">
        <v>10</v>
      </c>
      <c r="G3073" s="161">
        <v>8</v>
      </c>
      <c r="H3073" s="161">
        <v>7</v>
      </c>
      <c r="I3073" s="161">
        <v>6</v>
      </c>
      <c r="J3073" s="161">
        <v>7</v>
      </c>
      <c r="M3073" s="165">
        <f t="shared" si="139"/>
        <v>5</v>
      </c>
      <c r="N3073" s="164">
        <f t="shared" si="140"/>
        <v>6</v>
      </c>
      <c r="O3073" s="164">
        <f t="shared" si="141"/>
        <v>7</v>
      </c>
    </row>
    <row r="3074" spans="3:15">
      <c r="C3074" s="161">
        <v>5</v>
      </c>
      <c r="D3074" s="161">
        <v>8</v>
      </c>
      <c r="F3074" s="161">
        <v>10</v>
      </c>
      <c r="G3074" s="161">
        <v>8</v>
      </c>
      <c r="H3074" s="161">
        <v>7</v>
      </c>
      <c r="I3074" s="161">
        <v>6</v>
      </c>
      <c r="J3074" s="161">
        <v>10</v>
      </c>
      <c r="M3074" s="165">
        <f t="shared" si="139"/>
        <v>5</v>
      </c>
      <c r="N3074" s="164">
        <f t="shared" si="140"/>
        <v>6</v>
      </c>
      <c r="O3074" s="164">
        <f t="shared" si="141"/>
        <v>8</v>
      </c>
    </row>
    <row r="3075" spans="3:15">
      <c r="C3075" s="161">
        <v>5</v>
      </c>
      <c r="D3075" s="161">
        <v>8</v>
      </c>
      <c r="F3075" s="161">
        <v>10</v>
      </c>
      <c r="G3075" s="161">
        <v>8</v>
      </c>
      <c r="H3075" s="161">
        <v>7</v>
      </c>
      <c r="I3075" s="161">
        <v>8</v>
      </c>
      <c r="J3075" s="161">
        <v>7</v>
      </c>
      <c r="M3075" s="165">
        <f t="shared" si="139"/>
        <v>5</v>
      </c>
      <c r="N3075" s="164">
        <f t="shared" si="140"/>
        <v>6</v>
      </c>
      <c r="O3075" s="164">
        <f t="shared" si="141"/>
        <v>8</v>
      </c>
    </row>
    <row r="3076" spans="3:15">
      <c r="C3076" s="161">
        <v>5</v>
      </c>
      <c r="D3076" s="161">
        <v>8</v>
      </c>
      <c r="F3076" s="161">
        <v>10</v>
      </c>
      <c r="G3076" s="161">
        <v>8</v>
      </c>
      <c r="H3076" s="161">
        <v>7</v>
      </c>
      <c r="I3076" s="161">
        <v>8</v>
      </c>
      <c r="J3076" s="161">
        <v>10</v>
      </c>
      <c r="M3076" s="165">
        <f t="shared" si="139"/>
        <v>5</v>
      </c>
      <c r="N3076" s="164">
        <f t="shared" si="140"/>
        <v>6</v>
      </c>
      <c r="O3076" s="164">
        <f t="shared" si="141"/>
        <v>8</v>
      </c>
    </row>
    <row r="3077" spans="3:15">
      <c r="C3077" s="161">
        <v>5</v>
      </c>
      <c r="D3077" s="161">
        <v>8</v>
      </c>
      <c r="F3077" s="161">
        <v>10</v>
      </c>
      <c r="G3077" s="161">
        <v>8</v>
      </c>
      <c r="H3077" s="161">
        <v>7</v>
      </c>
      <c r="I3077" s="161">
        <v>10</v>
      </c>
      <c r="J3077" s="161">
        <v>7</v>
      </c>
      <c r="M3077" s="165">
        <f t="shared" si="139"/>
        <v>5</v>
      </c>
      <c r="N3077" s="164">
        <f t="shared" si="140"/>
        <v>6</v>
      </c>
      <c r="O3077" s="164">
        <f t="shared" si="141"/>
        <v>8</v>
      </c>
    </row>
    <row r="3078" spans="3:15">
      <c r="C3078" s="161">
        <v>5</v>
      </c>
      <c r="D3078" s="161">
        <v>8</v>
      </c>
      <c r="F3078" s="161">
        <v>10</v>
      </c>
      <c r="G3078" s="161">
        <v>8</v>
      </c>
      <c r="H3078" s="161">
        <v>7</v>
      </c>
      <c r="I3078" s="161">
        <v>10</v>
      </c>
      <c r="J3078" s="161">
        <v>10</v>
      </c>
      <c r="M3078" s="165">
        <f t="shared" si="139"/>
        <v>5</v>
      </c>
      <c r="N3078" s="164">
        <f t="shared" si="140"/>
        <v>6</v>
      </c>
      <c r="O3078" s="164">
        <f t="shared" si="141"/>
        <v>8</v>
      </c>
    </row>
    <row r="3079" spans="3:15">
      <c r="C3079" s="161">
        <v>5</v>
      </c>
      <c r="D3079" s="161">
        <v>8</v>
      </c>
      <c r="F3079" s="161">
        <v>10</v>
      </c>
      <c r="G3079" s="161">
        <v>8</v>
      </c>
      <c r="H3079" s="161">
        <v>10</v>
      </c>
      <c r="I3079" s="161">
        <v>4</v>
      </c>
      <c r="J3079" s="161">
        <v>7</v>
      </c>
      <c r="M3079" s="165">
        <f t="shared" si="139"/>
        <v>4</v>
      </c>
      <c r="N3079" s="164">
        <f t="shared" si="140"/>
        <v>5</v>
      </c>
      <c r="O3079" s="164">
        <f t="shared" si="141"/>
        <v>7</v>
      </c>
    </row>
    <row r="3080" spans="3:15">
      <c r="C3080" s="161">
        <v>5</v>
      </c>
      <c r="D3080" s="161">
        <v>8</v>
      </c>
      <c r="F3080" s="161">
        <v>10</v>
      </c>
      <c r="G3080" s="161">
        <v>8</v>
      </c>
      <c r="H3080" s="161">
        <v>10</v>
      </c>
      <c r="I3080" s="161">
        <v>4</v>
      </c>
      <c r="J3080" s="161">
        <v>10</v>
      </c>
      <c r="M3080" s="165">
        <f t="shared" si="139"/>
        <v>4</v>
      </c>
      <c r="N3080" s="164">
        <f t="shared" si="140"/>
        <v>5</v>
      </c>
      <c r="O3080" s="164">
        <f t="shared" si="141"/>
        <v>8</v>
      </c>
    </row>
    <row r="3081" spans="3:15">
      <c r="C3081" s="161">
        <v>5</v>
      </c>
      <c r="D3081" s="161">
        <v>8</v>
      </c>
      <c r="F3081" s="161">
        <v>10</v>
      </c>
      <c r="G3081" s="161">
        <v>8</v>
      </c>
      <c r="H3081" s="161">
        <v>10</v>
      </c>
      <c r="I3081" s="161">
        <v>6</v>
      </c>
      <c r="J3081" s="161">
        <v>7</v>
      </c>
      <c r="M3081" s="165">
        <f t="shared" si="139"/>
        <v>5</v>
      </c>
      <c r="N3081" s="164">
        <f t="shared" si="140"/>
        <v>6</v>
      </c>
      <c r="O3081" s="164">
        <f t="shared" si="141"/>
        <v>8</v>
      </c>
    </row>
    <row r="3082" spans="3:15">
      <c r="C3082" s="161">
        <v>5</v>
      </c>
      <c r="D3082" s="161">
        <v>8</v>
      </c>
      <c r="F3082" s="161">
        <v>10</v>
      </c>
      <c r="G3082" s="161">
        <v>8</v>
      </c>
      <c r="H3082" s="161">
        <v>10</v>
      </c>
      <c r="I3082" s="161">
        <v>6</v>
      </c>
      <c r="J3082" s="161">
        <v>10</v>
      </c>
      <c r="M3082" s="165">
        <f t="shared" si="139"/>
        <v>5</v>
      </c>
      <c r="N3082" s="164">
        <f t="shared" si="140"/>
        <v>6</v>
      </c>
      <c r="O3082" s="164">
        <f t="shared" si="141"/>
        <v>8</v>
      </c>
    </row>
    <row r="3083" spans="3:15">
      <c r="C3083" s="161">
        <v>5</v>
      </c>
      <c r="D3083" s="161">
        <v>8</v>
      </c>
      <c r="F3083" s="161">
        <v>10</v>
      </c>
      <c r="G3083" s="161">
        <v>8</v>
      </c>
      <c r="H3083" s="161">
        <v>10</v>
      </c>
      <c r="I3083" s="161">
        <v>8</v>
      </c>
      <c r="J3083" s="161">
        <v>7</v>
      </c>
      <c r="M3083" s="165">
        <f t="shared" si="139"/>
        <v>5</v>
      </c>
      <c r="N3083" s="164">
        <f t="shared" si="140"/>
        <v>6</v>
      </c>
      <c r="O3083" s="164">
        <f t="shared" si="141"/>
        <v>8</v>
      </c>
    </row>
    <row r="3084" spans="3:15">
      <c r="C3084" s="161">
        <v>5</v>
      </c>
      <c r="D3084" s="161">
        <v>8</v>
      </c>
      <c r="F3084" s="161">
        <v>10</v>
      </c>
      <c r="G3084" s="161">
        <v>8</v>
      </c>
      <c r="H3084" s="161">
        <v>10</v>
      </c>
      <c r="I3084" s="161">
        <v>8</v>
      </c>
      <c r="J3084" s="161">
        <v>10</v>
      </c>
      <c r="M3084" s="165">
        <f t="shared" si="139"/>
        <v>5</v>
      </c>
      <c r="N3084" s="164">
        <f t="shared" si="140"/>
        <v>6</v>
      </c>
      <c r="O3084" s="164">
        <f t="shared" si="141"/>
        <v>8</v>
      </c>
    </row>
    <row r="3085" spans="3:15">
      <c r="C3085" s="161">
        <v>5</v>
      </c>
      <c r="D3085" s="161">
        <v>8</v>
      </c>
      <c r="F3085" s="161">
        <v>10</v>
      </c>
      <c r="G3085" s="161">
        <v>8</v>
      </c>
      <c r="H3085" s="161">
        <v>10</v>
      </c>
      <c r="I3085" s="161">
        <v>10</v>
      </c>
      <c r="J3085" s="161">
        <v>7</v>
      </c>
      <c r="M3085" s="165">
        <f t="shared" si="139"/>
        <v>5</v>
      </c>
      <c r="N3085" s="164">
        <f t="shared" si="140"/>
        <v>6</v>
      </c>
      <c r="O3085" s="164">
        <f t="shared" si="141"/>
        <v>8</v>
      </c>
    </row>
    <row r="3086" spans="3:15">
      <c r="C3086" s="161">
        <v>5</v>
      </c>
      <c r="D3086" s="161">
        <v>8</v>
      </c>
      <c r="F3086" s="161">
        <v>10</v>
      </c>
      <c r="G3086" s="161">
        <v>8</v>
      </c>
      <c r="H3086" s="161">
        <v>10</v>
      </c>
      <c r="I3086" s="161">
        <v>10</v>
      </c>
      <c r="J3086" s="161">
        <v>10</v>
      </c>
      <c r="M3086" s="165">
        <f t="shared" si="139"/>
        <v>5</v>
      </c>
      <c r="N3086" s="164">
        <f t="shared" si="140"/>
        <v>6</v>
      </c>
      <c r="O3086" s="164">
        <f t="shared" si="141"/>
        <v>9</v>
      </c>
    </row>
    <row r="3087" spans="3:15">
      <c r="C3087" s="161">
        <v>5</v>
      </c>
      <c r="D3087" s="161">
        <v>8</v>
      </c>
      <c r="F3087" s="161">
        <v>10</v>
      </c>
      <c r="G3087" s="161">
        <v>8</v>
      </c>
      <c r="H3087" s="161">
        <v>7</v>
      </c>
      <c r="I3087" s="161">
        <v>4</v>
      </c>
      <c r="J3087" s="161">
        <v>7</v>
      </c>
      <c r="M3087" s="165">
        <f t="shared" si="139"/>
        <v>4</v>
      </c>
      <c r="N3087" s="164">
        <f t="shared" si="140"/>
        <v>5</v>
      </c>
      <c r="O3087" s="164">
        <f t="shared" si="141"/>
        <v>7</v>
      </c>
    </row>
    <row r="3088" spans="3:15">
      <c r="C3088" s="161">
        <v>5</v>
      </c>
      <c r="D3088" s="161">
        <v>8</v>
      </c>
      <c r="F3088" s="161">
        <v>10</v>
      </c>
      <c r="G3088" s="161">
        <v>8</v>
      </c>
      <c r="H3088" s="161">
        <v>7</v>
      </c>
      <c r="I3088" s="161">
        <v>4</v>
      </c>
      <c r="J3088" s="161">
        <v>10</v>
      </c>
      <c r="M3088" s="165">
        <f t="shared" si="139"/>
        <v>4</v>
      </c>
      <c r="N3088" s="164">
        <f t="shared" si="140"/>
        <v>5</v>
      </c>
      <c r="O3088" s="164">
        <f t="shared" si="141"/>
        <v>7</v>
      </c>
    </row>
    <row r="3089" spans="3:15">
      <c r="C3089" s="161">
        <v>5</v>
      </c>
      <c r="D3089" s="161">
        <v>8</v>
      </c>
      <c r="F3089" s="161">
        <v>10</v>
      </c>
      <c r="G3089" s="161">
        <v>8</v>
      </c>
      <c r="H3089" s="161">
        <v>7</v>
      </c>
      <c r="I3089" s="161">
        <v>6</v>
      </c>
      <c r="J3089" s="161">
        <v>7</v>
      </c>
      <c r="M3089" s="165">
        <f t="shared" si="139"/>
        <v>5</v>
      </c>
      <c r="N3089" s="164">
        <f t="shared" si="140"/>
        <v>6</v>
      </c>
      <c r="O3089" s="164">
        <f t="shared" si="141"/>
        <v>7</v>
      </c>
    </row>
    <row r="3090" spans="3:15">
      <c r="C3090" s="161">
        <v>5</v>
      </c>
      <c r="D3090" s="161">
        <v>8</v>
      </c>
      <c r="F3090" s="161">
        <v>10</v>
      </c>
      <c r="G3090" s="161">
        <v>8</v>
      </c>
      <c r="H3090" s="161">
        <v>7</v>
      </c>
      <c r="I3090" s="161">
        <v>6</v>
      </c>
      <c r="J3090" s="161">
        <v>10</v>
      </c>
      <c r="M3090" s="165">
        <f t="shared" si="139"/>
        <v>5</v>
      </c>
      <c r="N3090" s="164">
        <f t="shared" si="140"/>
        <v>6</v>
      </c>
      <c r="O3090" s="164">
        <f t="shared" si="141"/>
        <v>8</v>
      </c>
    </row>
    <row r="3091" spans="3:15">
      <c r="C3091" s="161">
        <v>5</v>
      </c>
      <c r="D3091" s="161">
        <v>8</v>
      </c>
      <c r="F3091" s="161">
        <v>10</v>
      </c>
      <c r="G3091" s="161">
        <v>8</v>
      </c>
      <c r="H3091" s="161">
        <v>7</v>
      </c>
      <c r="I3091" s="161">
        <v>8</v>
      </c>
      <c r="J3091" s="161">
        <v>7</v>
      </c>
      <c r="M3091" s="165">
        <f t="shared" si="139"/>
        <v>5</v>
      </c>
      <c r="N3091" s="164">
        <f t="shared" si="140"/>
        <v>6</v>
      </c>
      <c r="O3091" s="164">
        <f t="shared" si="141"/>
        <v>8</v>
      </c>
    </row>
    <row r="3092" spans="3:15">
      <c r="C3092" s="161">
        <v>5</v>
      </c>
      <c r="D3092" s="161">
        <v>8</v>
      </c>
      <c r="F3092" s="161">
        <v>10</v>
      </c>
      <c r="G3092" s="161">
        <v>8</v>
      </c>
      <c r="H3092" s="161">
        <v>7</v>
      </c>
      <c r="I3092" s="161">
        <v>8</v>
      </c>
      <c r="J3092" s="161">
        <v>10</v>
      </c>
      <c r="M3092" s="165">
        <f t="shared" si="139"/>
        <v>5</v>
      </c>
      <c r="N3092" s="164">
        <f t="shared" si="140"/>
        <v>6</v>
      </c>
      <c r="O3092" s="164">
        <f t="shared" si="141"/>
        <v>8</v>
      </c>
    </row>
    <row r="3093" spans="3:15">
      <c r="C3093" s="161">
        <v>5</v>
      </c>
      <c r="D3093" s="161">
        <v>8</v>
      </c>
      <c r="F3093" s="161">
        <v>10</v>
      </c>
      <c r="G3093" s="161">
        <v>8</v>
      </c>
      <c r="H3093" s="161">
        <v>7</v>
      </c>
      <c r="I3093" s="161">
        <v>10</v>
      </c>
      <c r="J3093" s="161">
        <v>7</v>
      </c>
      <c r="M3093" s="165">
        <f t="shared" si="139"/>
        <v>5</v>
      </c>
      <c r="N3093" s="164">
        <f t="shared" si="140"/>
        <v>6</v>
      </c>
      <c r="O3093" s="164">
        <f t="shared" si="141"/>
        <v>8</v>
      </c>
    </row>
    <row r="3094" spans="3:15">
      <c r="C3094" s="161">
        <v>5</v>
      </c>
      <c r="D3094" s="161">
        <v>8</v>
      </c>
      <c r="F3094" s="161">
        <v>10</v>
      </c>
      <c r="G3094" s="161">
        <v>8</v>
      </c>
      <c r="H3094" s="161">
        <v>7</v>
      </c>
      <c r="I3094" s="161">
        <v>10</v>
      </c>
      <c r="J3094" s="161">
        <v>10</v>
      </c>
      <c r="M3094" s="165">
        <f t="shared" si="139"/>
        <v>5</v>
      </c>
      <c r="N3094" s="164">
        <f t="shared" si="140"/>
        <v>6</v>
      </c>
      <c r="O3094" s="164">
        <f t="shared" si="141"/>
        <v>8</v>
      </c>
    </row>
    <row r="3095" spans="3:15">
      <c r="C3095" s="161">
        <v>5</v>
      </c>
      <c r="D3095" s="161">
        <v>8</v>
      </c>
      <c r="F3095" s="161">
        <v>10</v>
      </c>
      <c r="G3095" s="161">
        <v>8</v>
      </c>
      <c r="H3095" s="161">
        <v>10</v>
      </c>
      <c r="I3095" s="161">
        <v>4</v>
      </c>
      <c r="J3095" s="161">
        <v>7</v>
      </c>
      <c r="M3095" s="165">
        <f t="shared" si="139"/>
        <v>4</v>
      </c>
      <c r="N3095" s="164">
        <f t="shared" si="140"/>
        <v>5</v>
      </c>
      <c r="O3095" s="164">
        <f t="shared" si="141"/>
        <v>7</v>
      </c>
    </row>
    <row r="3096" spans="3:15">
      <c r="C3096" s="161">
        <v>5</v>
      </c>
      <c r="D3096" s="161">
        <v>8</v>
      </c>
      <c r="F3096" s="161">
        <v>10</v>
      </c>
      <c r="G3096" s="161">
        <v>8</v>
      </c>
      <c r="H3096" s="161">
        <v>10</v>
      </c>
      <c r="I3096" s="161">
        <v>4</v>
      </c>
      <c r="J3096" s="161">
        <v>10</v>
      </c>
      <c r="M3096" s="165">
        <f t="shared" si="139"/>
        <v>4</v>
      </c>
      <c r="N3096" s="164">
        <f t="shared" si="140"/>
        <v>5</v>
      </c>
      <c r="O3096" s="164">
        <f t="shared" si="141"/>
        <v>8</v>
      </c>
    </row>
    <row r="3097" spans="3:15">
      <c r="C3097" s="161">
        <v>5</v>
      </c>
      <c r="D3097" s="161">
        <v>8</v>
      </c>
      <c r="F3097" s="161">
        <v>10</v>
      </c>
      <c r="G3097" s="161">
        <v>8</v>
      </c>
      <c r="H3097" s="161">
        <v>10</v>
      </c>
      <c r="I3097" s="161">
        <v>6</v>
      </c>
      <c r="J3097" s="161">
        <v>7</v>
      </c>
      <c r="M3097" s="165">
        <f t="shared" si="139"/>
        <v>5</v>
      </c>
      <c r="N3097" s="164">
        <f t="shared" si="140"/>
        <v>6</v>
      </c>
      <c r="O3097" s="164">
        <f t="shared" si="141"/>
        <v>8</v>
      </c>
    </row>
    <row r="3098" spans="3:15">
      <c r="C3098" s="161">
        <v>5</v>
      </c>
      <c r="D3098" s="161">
        <v>8</v>
      </c>
      <c r="F3098" s="161">
        <v>10</v>
      </c>
      <c r="G3098" s="161">
        <v>8</v>
      </c>
      <c r="H3098" s="161">
        <v>10</v>
      </c>
      <c r="I3098" s="161">
        <v>6</v>
      </c>
      <c r="J3098" s="161">
        <v>10</v>
      </c>
      <c r="M3098" s="165">
        <f t="shared" si="139"/>
        <v>5</v>
      </c>
      <c r="N3098" s="164">
        <f t="shared" si="140"/>
        <v>6</v>
      </c>
      <c r="O3098" s="164">
        <f t="shared" si="141"/>
        <v>8</v>
      </c>
    </row>
    <row r="3099" spans="3:15">
      <c r="C3099" s="161">
        <v>5</v>
      </c>
      <c r="D3099" s="161">
        <v>8</v>
      </c>
      <c r="F3099" s="161">
        <v>10</v>
      </c>
      <c r="G3099" s="161">
        <v>8</v>
      </c>
      <c r="H3099" s="161">
        <v>10</v>
      </c>
      <c r="I3099" s="161">
        <v>8</v>
      </c>
      <c r="J3099" s="161">
        <v>7</v>
      </c>
      <c r="M3099" s="165">
        <f t="shared" si="139"/>
        <v>5</v>
      </c>
      <c r="N3099" s="164">
        <f t="shared" si="140"/>
        <v>6</v>
      </c>
      <c r="O3099" s="164">
        <f t="shared" si="141"/>
        <v>8</v>
      </c>
    </row>
    <row r="3100" spans="3:15">
      <c r="C3100" s="161">
        <v>5</v>
      </c>
      <c r="D3100" s="161">
        <v>8</v>
      </c>
      <c r="F3100" s="161">
        <v>10</v>
      </c>
      <c r="G3100" s="161">
        <v>8</v>
      </c>
      <c r="H3100" s="161">
        <v>10</v>
      </c>
      <c r="I3100" s="161">
        <v>8</v>
      </c>
      <c r="J3100" s="161">
        <v>10</v>
      </c>
      <c r="M3100" s="165">
        <f t="shared" si="139"/>
        <v>5</v>
      </c>
      <c r="N3100" s="164">
        <f t="shared" si="140"/>
        <v>6</v>
      </c>
      <c r="O3100" s="164">
        <f t="shared" si="141"/>
        <v>8</v>
      </c>
    </row>
    <row r="3101" spans="3:15">
      <c r="C3101" s="161">
        <v>5</v>
      </c>
      <c r="D3101" s="161">
        <v>8</v>
      </c>
      <c r="F3101" s="161">
        <v>10</v>
      </c>
      <c r="G3101" s="161">
        <v>8</v>
      </c>
      <c r="H3101" s="161">
        <v>10</v>
      </c>
      <c r="I3101" s="161">
        <v>10</v>
      </c>
      <c r="J3101" s="161">
        <v>7</v>
      </c>
      <c r="M3101" s="165">
        <f t="shared" si="139"/>
        <v>5</v>
      </c>
      <c r="N3101" s="164">
        <f t="shared" si="140"/>
        <v>6</v>
      </c>
      <c r="O3101" s="164">
        <f t="shared" si="141"/>
        <v>8</v>
      </c>
    </row>
    <row r="3102" spans="3:15">
      <c r="C3102" s="161">
        <v>5</v>
      </c>
      <c r="D3102" s="161">
        <v>8</v>
      </c>
      <c r="F3102" s="161">
        <v>10</v>
      </c>
      <c r="G3102" s="161">
        <v>8</v>
      </c>
      <c r="H3102" s="161">
        <v>10</v>
      </c>
      <c r="I3102" s="161">
        <v>10</v>
      </c>
      <c r="J3102" s="161">
        <v>10</v>
      </c>
      <c r="M3102" s="165">
        <f t="shared" si="139"/>
        <v>5</v>
      </c>
      <c r="N3102" s="164">
        <f t="shared" si="140"/>
        <v>6</v>
      </c>
      <c r="O3102" s="164">
        <f t="shared" si="141"/>
        <v>9</v>
      </c>
    </row>
    <row r="3103" spans="3:15">
      <c r="C3103" s="161">
        <v>5</v>
      </c>
      <c r="D3103" s="161">
        <v>8</v>
      </c>
      <c r="F3103" s="161">
        <v>10</v>
      </c>
      <c r="G3103" s="161">
        <v>8</v>
      </c>
      <c r="H3103" s="161">
        <v>7</v>
      </c>
      <c r="I3103" s="161">
        <v>4</v>
      </c>
      <c r="J3103" s="161">
        <v>7</v>
      </c>
      <c r="M3103" s="165">
        <f t="shared" ref="M3103:M3166" si="142">MIN(C3103:L3103)</f>
        <v>4</v>
      </c>
      <c r="N3103" s="164">
        <f t="shared" si="140"/>
        <v>5</v>
      </c>
      <c r="O3103" s="164">
        <f t="shared" si="141"/>
        <v>7</v>
      </c>
    </row>
    <row r="3104" spans="3:15">
      <c r="C3104" s="161">
        <v>5</v>
      </c>
      <c r="D3104" s="161">
        <v>8</v>
      </c>
      <c r="F3104" s="161">
        <v>10</v>
      </c>
      <c r="G3104" s="161">
        <v>8</v>
      </c>
      <c r="H3104" s="161">
        <v>7</v>
      </c>
      <c r="I3104" s="161">
        <v>4</v>
      </c>
      <c r="J3104" s="161">
        <v>10</v>
      </c>
      <c r="M3104" s="165">
        <f t="shared" si="142"/>
        <v>4</v>
      </c>
      <c r="N3104" s="164">
        <f t="shared" ref="N3104:N3167" si="143">IF(SMALL(C3104:J3104,2)&gt;M3104,M3104+1,M3104)</f>
        <v>5</v>
      </c>
      <c r="O3104" s="164">
        <f t="shared" ref="O3104:O3167" si="144">ROUND(AVERAGE(C3104:J3104),0)</f>
        <v>7</v>
      </c>
    </row>
    <row r="3105" spans="3:15">
      <c r="C3105" s="161">
        <v>5</v>
      </c>
      <c r="D3105" s="161">
        <v>8</v>
      </c>
      <c r="F3105" s="161">
        <v>10</v>
      </c>
      <c r="G3105" s="161">
        <v>8</v>
      </c>
      <c r="H3105" s="161">
        <v>7</v>
      </c>
      <c r="I3105" s="161">
        <v>6</v>
      </c>
      <c r="J3105" s="161">
        <v>7</v>
      </c>
      <c r="M3105" s="165">
        <f t="shared" si="142"/>
        <v>5</v>
      </c>
      <c r="N3105" s="164">
        <f t="shared" si="143"/>
        <v>6</v>
      </c>
      <c r="O3105" s="164">
        <f t="shared" si="144"/>
        <v>7</v>
      </c>
    </row>
    <row r="3106" spans="3:15">
      <c r="C3106" s="161">
        <v>5</v>
      </c>
      <c r="D3106" s="161">
        <v>8</v>
      </c>
      <c r="F3106" s="161">
        <v>10</v>
      </c>
      <c r="G3106" s="161">
        <v>8</v>
      </c>
      <c r="H3106" s="161">
        <v>7</v>
      </c>
      <c r="I3106" s="161">
        <v>6</v>
      </c>
      <c r="J3106" s="161">
        <v>10</v>
      </c>
      <c r="M3106" s="165">
        <f t="shared" si="142"/>
        <v>5</v>
      </c>
      <c r="N3106" s="164">
        <f t="shared" si="143"/>
        <v>6</v>
      </c>
      <c r="O3106" s="164">
        <f t="shared" si="144"/>
        <v>8</v>
      </c>
    </row>
    <row r="3107" spans="3:15">
      <c r="C3107" s="161">
        <v>5</v>
      </c>
      <c r="D3107" s="161">
        <v>8</v>
      </c>
      <c r="F3107" s="161">
        <v>10</v>
      </c>
      <c r="G3107" s="161">
        <v>8</v>
      </c>
      <c r="H3107" s="161">
        <v>7</v>
      </c>
      <c r="I3107" s="161">
        <v>8</v>
      </c>
      <c r="J3107" s="161">
        <v>7</v>
      </c>
      <c r="M3107" s="165">
        <f t="shared" si="142"/>
        <v>5</v>
      </c>
      <c r="N3107" s="164">
        <f t="shared" si="143"/>
        <v>6</v>
      </c>
      <c r="O3107" s="164">
        <f t="shared" si="144"/>
        <v>8</v>
      </c>
    </row>
    <row r="3108" spans="3:15">
      <c r="C3108" s="161">
        <v>5</v>
      </c>
      <c r="D3108" s="161">
        <v>8</v>
      </c>
      <c r="F3108" s="161">
        <v>10</v>
      </c>
      <c r="G3108" s="161">
        <v>8</v>
      </c>
      <c r="H3108" s="161">
        <v>7</v>
      </c>
      <c r="I3108" s="161">
        <v>8</v>
      </c>
      <c r="J3108" s="161">
        <v>10</v>
      </c>
      <c r="M3108" s="165">
        <f t="shared" si="142"/>
        <v>5</v>
      </c>
      <c r="N3108" s="164">
        <f t="shared" si="143"/>
        <v>6</v>
      </c>
      <c r="O3108" s="164">
        <f t="shared" si="144"/>
        <v>8</v>
      </c>
    </row>
    <row r="3109" spans="3:15">
      <c r="C3109" s="161">
        <v>5</v>
      </c>
      <c r="D3109" s="161">
        <v>8</v>
      </c>
      <c r="F3109" s="161">
        <v>10</v>
      </c>
      <c r="G3109" s="161">
        <v>8</v>
      </c>
      <c r="H3109" s="161">
        <v>7</v>
      </c>
      <c r="I3109" s="161">
        <v>10</v>
      </c>
      <c r="J3109" s="161">
        <v>7</v>
      </c>
      <c r="M3109" s="165">
        <f t="shared" si="142"/>
        <v>5</v>
      </c>
      <c r="N3109" s="164">
        <f t="shared" si="143"/>
        <v>6</v>
      </c>
      <c r="O3109" s="164">
        <f t="shared" si="144"/>
        <v>8</v>
      </c>
    </row>
    <row r="3110" spans="3:15">
      <c r="C3110" s="161">
        <v>5</v>
      </c>
      <c r="D3110" s="161">
        <v>8</v>
      </c>
      <c r="F3110" s="161">
        <v>10</v>
      </c>
      <c r="G3110" s="161">
        <v>8</v>
      </c>
      <c r="H3110" s="161">
        <v>7</v>
      </c>
      <c r="I3110" s="161">
        <v>10</v>
      </c>
      <c r="J3110" s="161">
        <v>10</v>
      </c>
      <c r="M3110" s="165">
        <f t="shared" si="142"/>
        <v>5</v>
      </c>
      <c r="N3110" s="164">
        <f t="shared" si="143"/>
        <v>6</v>
      </c>
      <c r="O3110" s="164">
        <f t="shared" si="144"/>
        <v>8</v>
      </c>
    </row>
    <row r="3111" spans="3:15">
      <c r="C3111" s="161">
        <v>5</v>
      </c>
      <c r="D3111" s="161">
        <v>8</v>
      </c>
      <c r="F3111" s="161">
        <v>10</v>
      </c>
      <c r="G3111" s="161">
        <v>8</v>
      </c>
      <c r="H3111" s="161">
        <v>10</v>
      </c>
      <c r="I3111" s="161">
        <v>4</v>
      </c>
      <c r="J3111" s="161">
        <v>7</v>
      </c>
      <c r="M3111" s="165">
        <f t="shared" si="142"/>
        <v>4</v>
      </c>
      <c r="N3111" s="164">
        <f t="shared" si="143"/>
        <v>5</v>
      </c>
      <c r="O3111" s="164">
        <f t="shared" si="144"/>
        <v>7</v>
      </c>
    </row>
    <row r="3112" spans="3:15">
      <c r="C3112" s="161">
        <v>5</v>
      </c>
      <c r="D3112" s="161">
        <v>8</v>
      </c>
      <c r="F3112" s="161">
        <v>10</v>
      </c>
      <c r="G3112" s="161">
        <v>8</v>
      </c>
      <c r="H3112" s="161">
        <v>10</v>
      </c>
      <c r="I3112" s="161">
        <v>4</v>
      </c>
      <c r="J3112" s="161">
        <v>10</v>
      </c>
      <c r="M3112" s="165">
        <f t="shared" si="142"/>
        <v>4</v>
      </c>
      <c r="N3112" s="164">
        <f t="shared" si="143"/>
        <v>5</v>
      </c>
      <c r="O3112" s="164">
        <f t="shared" si="144"/>
        <v>8</v>
      </c>
    </row>
    <row r="3113" spans="3:15">
      <c r="C3113" s="161">
        <v>5</v>
      </c>
      <c r="D3113" s="161">
        <v>8</v>
      </c>
      <c r="F3113" s="161">
        <v>10</v>
      </c>
      <c r="G3113" s="161">
        <v>8</v>
      </c>
      <c r="H3113" s="161">
        <v>10</v>
      </c>
      <c r="I3113" s="161">
        <v>6</v>
      </c>
      <c r="J3113" s="161">
        <v>7</v>
      </c>
      <c r="M3113" s="165">
        <f t="shared" si="142"/>
        <v>5</v>
      </c>
      <c r="N3113" s="164">
        <f t="shared" si="143"/>
        <v>6</v>
      </c>
      <c r="O3113" s="164">
        <f t="shared" si="144"/>
        <v>8</v>
      </c>
    </row>
    <row r="3114" spans="3:15">
      <c r="C3114" s="161">
        <v>5</v>
      </c>
      <c r="D3114" s="161">
        <v>8</v>
      </c>
      <c r="F3114" s="161">
        <v>10</v>
      </c>
      <c r="G3114" s="161">
        <v>8</v>
      </c>
      <c r="H3114" s="161">
        <v>10</v>
      </c>
      <c r="I3114" s="161">
        <v>6</v>
      </c>
      <c r="J3114" s="161">
        <v>10</v>
      </c>
      <c r="M3114" s="165">
        <f t="shared" si="142"/>
        <v>5</v>
      </c>
      <c r="N3114" s="164">
        <f t="shared" si="143"/>
        <v>6</v>
      </c>
      <c r="O3114" s="164">
        <f t="shared" si="144"/>
        <v>8</v>
      </c>
    </row>
    <row r="3115" spans="3:15">
      <c r="C3115" s="161">
        <v>5</v>
      </c>
      <c r="D3115" s="161">
        <v>8</v>
      </c>
      <c r="F3115" s="161">
        <v>10</v>
      </c>
      <c r="G3115" s="161">
        <v>8</v>
      </c>
      <c r="H3115" s="161">
        <v>10</v>
      </c>
      <c r="I3115" s="161">
        <v>8</v>
      </c>
      <c r="J3115" s="161">
        <v>7</v>
      </c>
      <c r="M3115" s="165">
        <f t="shared" si="142"/>
        <v>5</v>
      </c>
      <c r="N3115" s="164">
        <f t="shared" si="143"/>
        <v>6</v>
      </c>
      <c r="O3115" s="164">
        <f t="shared" si="144"/>
        <v>8</v>
      </c>
    </row>
    <row r="3116" spans="3:15">
      <c r="C3116" s="161">
        <v>5</v>
      </c>
      <c r="D3116" s="161">
        <v>8</v>
      </c>
      <c r="F3116" s="161">
        <v>10</v>
      </c>
      <c r="G3116" s="161">
        <v>8</v>
      </c>
      <c r="H3116" s="161">
        <v>10</v>
      </c>
      <c r="I3116" s="161">
        <v>8</v>
      </c>
      <c r="J3116" s="161">
        <v>10</v>
      </c>
      <c r="M3116" s="165">
        <f t="shared" si="142"/>
        <v>5</v>
      </c>
      <c r="N3116" s="164">
        <f t="shared" si="143"/>
        <v>6</v>
      </c>
      <c r="O3116" s="164">
        <f t="shared" si="144"/>
        <v>8</v>
      </c>
    </row>
    <row r="3117" spans="3:15">
      <c r="C3117" s="161">
        <v>5</v>
      </c>
      <c r="D3117" s="161">
        <v>8</v>
      </c>
      <c r="F3117" s="161">
        <v>10</v>
      </c>
      <c r="G3117" s="161">
        <v>8</v>
      </c>
      <c r="H3117" s="161">
        <v>10</v>
      </c>
      <c r="I3117" s="161">
        <v>10</v>
      </c>
      <c r="J3117" s="161">
        <v>7</v>
      </c>
      <c r="M3117" s="165">
        <f t="shared" si="142"/>
        <v>5</v>
      </c>
      <c r="N3117" s="164">
        <f t="shared" si="143"/>
        <v>6</v>
      </c>
      <c r="O3117" s="164">
        <f t="shared" si="144"/>
        <v>8</v>
      </c>
    </row>
    <row r="3118" spans="3:15">
      <c r="C3118" s="161">
        <v>5</v>
      </c>
      <c r="D3118" s="161">
        <v>8</v>
      </c>
      <c r="F3118" s="161">
        <v>10</v>
      </c>
      <c r="G3118" s="161">
        <v>8</v>
      </c>
      <c r="H3118" s="161">
        <v>10</v>
      </c>
      <c r="I3118" s="161">
        <v>10</v>
      </c>
      <c r="J3118" s="161">
        <v>10</v>
      </c>
      <c r="M3118" s="165">
        <f t="shared" si="142"/>
        <v>5</v>
      </c>
      <c r="N3118" s="164">
        <f t="shared" si="143"/>
        <v>6</v>
      </c>
      <c r="O3118" s="164">
        <f t="shared" si="144"/>
        <v>9</v>
      </c>
    </row>
    <row r="3119" spans="3:15">
      <c r="C3119" s="161">
        <v>5</v>
      </c>
      <c r="D3119" s="161">
        <v>8</v>
      </c>
      <c r="F3119" s="161">
        <v>10</v>
      </c>
      <c r="G3119" s="161">
        <v>8</v>
      </c>
      <c r="H3119" s="161">
        <v>7</v>
      </c>
      <c r="I3119" s="161">
        <v>4</v>
      </c>
      <c r="J3119" s="161">
        <v>7</v>
      </c>
      <c r="M3119" s="165">
        <f t="shared" si="142"/>
        <v>4</v>
      </c>
      <c r="N3119" s="164">
        <f t="shared" si="143"/>
        <v>5</v>
      </c>
      <c r="O3119" s="164">
        <f t="shared" si="144"/>
        <v>7</v>
      </c>
    </row>
    <row r="3120" spans="3:15">
      <c r="C3120" s="161">
        <v>5</v>
      </c>
      <c r="D3120" s="161">
        <v>8</v>
      </c>
      <c r="F3120" s="161">
        <v>10</v>
      </c>
      <c r="G3120" s="161">
        <v>8</v>
      </c>
      <c r="H3120" s="161">
        <v>7</v>
      </c>
      <c r="I3120" s="161">
        <v>4</v>
      </c>
      <c r="J3120" s="161">
        <v>10</v>
      </c>
      <c r="M3120" s="165">
        <f t="shared" si="142"/>
        <v>4</v>
      </c>
      <c r="N3120" s="164">
        <f t="shared" si="143"/>
        <v>5</v>
      </c>
      <c r="O3120" s="164">
        <f t="shared" si="144"/>
        <v>7</v>
      </c>
    </row>
    <row r="3121" spans="3:15">
      <c r="C3121" s="161">
        <v>5</v>
      </c>
      <c r="D3121" s="161">
        <v>8</v>
      </c>
      <c r="F3121" s="161">
        <v>10</v>
      </c>
      <c r="G3121" s="161">
        <v>8</v>
      </c>
      <c r="H3121" s="161">
        <v>7</v>
      </c>
      <c r="I3121" s="161">
        <v>6</v>
      </c>
      <c r="J3121" s="161">
        <v>7</v>
      </c>
      <c r="M3121" s="165">
        <f t="shared" si="142"/>
        <v>5</v>
      </c>
      <c r="N3121" s="164">
        <f t="shared" si="143"/>
        <v>6</v>
      </c>
      <c r="O3121" s="164">
        <f t="shared" si="144"/>
        <v>7</v>
      </c>
    </row>
    <row r="3122" spans="3:15">
      <c r="C3122" s="161">
        <v>5</v>
      </c>
      <c r="D3122" s="161">
        <v>8</v>
      </c>
      <c r="F3122" s="161">
        <v>10</v>
      </c>
      <c r="G3122" s="161">
        <v>8</v>
      </c>
      <c r="H3122" s="161">
        <v>7</v>
      </c>
      <c r="I3122" s="161">
        <v>6</v>
      </c>
      <c r="J3122" s="161">
        <v>10</v>
      </c>
      <c r="M3122" s="165">
        <f t="shared" si="142"/>
        <v>5</v>
      </c>
      <c r="N3122" s="164">
        <f t="shared" si="143"/>
        <v>6</v>
      </c>
      <c r="O3122" s="164">
        <f t="shared" si="144"/>
        <v>8</v>
      </c>
    </row>
    <row r="3123" spans="3:15">
      <c r="C3123" s="161">
        <v>5</v>
      </c>
      <c r="D3123" s="161">
        <v>8</v>
      </c>
      <c r="F3123" s="161">
        <v>10</v>
      </c>
      <c r="G3123" s="161">
        <v>8</v>
      </c>
      <c r="H3123" s="161">
        <v>7</v>
      </c>
      <c r="I3123" s="161">
        <v>8</v>
      </c>
      <c r="J3123" s="161">
        <v>7</v>
      </c>
      <c r="M3123" s="165">
        <f t="shared" si="142"/>
        <v>5</v>
      </c>
      <c r="N3123" s="164">
        <f t="shared" si="143"/>
        <v>6</v>
      </c>
      <c r="O3123" s="164">
        <f t="shared" si="144"/>
        <v>8</v>
      </c>
    </row>
    <row r="3124" spans="3:15">
      <c r="C3124" s="161">
        <v>5</v>
      </c>
      <c r="D3124" s="161">
        <v>8</v>
      </c>
      <c r="F3124" s="161">
        <v>10</v>
      </c>
      <c r="G3124" s="161">
        <v>8</v>
      </c>
      <c r="H3124" s="161">
        <v>7</v>
      </c>
      <c r="I3124" s="161">
        <v>8</v>
      </c>
      <c r="J3124" s="161">
        <v>10</v>
      </c>
      <c r="M3124" s="165">
        <f t="shared" si="142"/>
        <v>5</v>
      </c>
      <c r="N3124" s="164">
        <f t="shared" si="143"/>
        <v>6</v>
      </c>
      <c r="O3124" s="164">
        <f t="shared" si="144"/>
        <v>8</v>
      </c>
    </row>
    <row r="3125" spans="3:15">
      <c r="C3125" s="161">
        <v>5</v>
      </c>
      <c r="D3125" s="161">
        <v>8</v>
      </c>
      <c r="F3125" s="161">
        <v>10</v>
      </c>
      <c r="G3125" s="161">
        <v>8</v>
      </c>
      <c r="H3125" s="161">
        <v>7</v>
      </c>
      <c r="I3125" s="161">
        <v>10</v>
      </c>
      <c r="J3125" s="161">
        <v>7</v>
      </c>
      <c r="M3125" s="165">
        <f t="shared" si="142"/>
        <v>5</v>
      </c>
      <c r="N3125" s="164">
        <f t="shared" si="143"/>
        <v>6</v>
      </c>
      <c r="O3125" s="164">
        <f t="shared" si="144"/>
        <v>8</v>
      </c>
    </row>
    <row r="3126" spans="3:15">
      <c r="C3126" s="161">
        <v>5</v>
      </c>
      <c r="D3126" s="161">
        <v>8</v>
      </c>
      <c r="F3126" s="161">
        <v>10</v>
      </c>
      <c r="G3126" s="161">
        <v>8</v>
      </c>
      <c r="H3126" s="161">
        <v>7</v>
      </c>
      <c r="I3126" s="161">
        <v>10</v>
      </c>
      <c r="J3126" s="161">
        <v>10</v>
      </c>
      <c r="M3126" s="165">
        <f t="shared" si="142"/>
        <v>5</v>
      </c>
      <c r="N3126" s="164">
        <f t="shared" si="143"/>
        <v>6</v>
      </c>
      <c r="O3126" s="164">
        <f t="shared" si="144"/>
        <v>8</v>
      </c>
    </row>
    <row r="3127" spans="3:15">
      <c r="C3127" s="161">
        <v>5</v>
      </c>
      <c r="D3127" s="161">
        <v>8</v>
      </c>
      <c r="F3127" s="161">
        <v>10</v>
      </c>
      <c r="G3127" s="161">
        <v>8</v>
      </c>
      <c r="H3127" s="161">
        <v>10</v>
      </c>
      <c r="I3127" s="161">
        <v>4</v>
      </c>
      <c r="J3127" s="161">
        <v>7</v>
      </c>
      <c r="M3127" s="165">
        <f t="shared" si="142"/>
        <v>4</v>
      </c>
      <c r="N3127" s="164">
        <f t="shared" si="143"/>
        <v>5</v>
      </c>
      <c r="O3127" s="164">
        <f t="shared" si="144"/>
        <v>7</v>
      </c>
    </row>
    <row r="3128" spans="3:15">
      <c r="C3128" s="161">
        <v>5</v>
      </c>
      <c r="D3128" s="161">
        <v>8</v>
      </c>
      <c r="F3128" s="161">
        <v>10</v>
      </c>
      <c r="G3128" s="161">
        <v>8</v>
      </c>
      <c r="H3128" s="161">
        <v>10</v>
      </c>
      <c r="I3128" s="161">
        <v>4</v>
      </c>
      <c r="J3128" s="161">
        <v>10</v>
      </c>
      <c r="M3128" s="165">
        <f t="shared" si="142"/>
        <v>4</v>
      </c>
      <c r="N3128" s="164">
        <f t="shared" si="143"/>
        <v>5</v>
      </c>
      <c r="O3128" s="164">
        <f t="shared" si="144"/>
        <v>8</v>
      </c>
    </row>
    <row r="3129" spans="3:15">
      <c r="C3129" s="161">
        <v>5</v>
      </c>
      <c r="D3129" s="161">
        <v>8</v>
      </c>
      <c r="F3129" s="161">
        <v>10</v>
      </c>
      <c r="G3129" s="161">
        <v>8</v>
      </c>
      <c r="H3129" s="161">
        <v>10</v>
      </c>
      <c r="I3129" s="161">
        <v>6</v>
      </c>
      <c r="J3129" s="161">
        <v>7</v>
      </c>
      <c r="M3129" s="165">
        <f t="shared" si="142"/>
        <v>5</v>
      </c>
      <c r="N3129" s="164">
        <f t="shared" si="143"/>
        <v>6</v>
      </c>
      <c r="O3129" s="164">
        <f t="shared" si="144"/>
        <v>8</v>
      </c>
    </row>
    <row r="3130" spans="3:15">
      <c r="C3130" s="161">
        <v>5</v>
      </c>
      <c r="D3130" s="161">
        <v>8</v>
      </c>
      <c r="F3130" s="161">
        <v>10</v>
      </c>
      <c r="G3130" s="161">
        <v>8</v>
      </c>
      <c r="H3130" s="161">
        <v>10</v>
      </c>
      <c r="I3130" s="161">
        <v>6</v>
      </c>
      <c r="J3130" s="161">
        <v>10</v>
      </c>
      <c r="M3130" s="165">
        <f t="shared" si="142"/>
        <v>5</v>
      </c>
      <c r="N3130" s="164">
        <f t="shared" si="143"/>
        <v>6</v>
      </c>
      <c r="O3130" s="164">
        <f t="shared" si="144"/>
        <v>8</v>
      </c>
    </row>
    <row r="3131" spans="3:15">
      <c r="C3131" s="161">
        <v>5</v>
      </c>
      <c r="D3131" s="161">
        <v>8</v>
      </c>
      <c r="F3131" s="161">
        <v>10</v>
      </c>
      <c r="G3131" s="161">
        <v>8</v>
      </c>
      <c r="H3131" s="161">
        <v>10</v>
      </c>
      <c r="I3131" s="161">
        <v>8</v>
      </c>
      <c r="J3131" s="161">
        <v>7</v>
      </c>
      <c r="M3131" s="165">
        <f t="shared" si="142"/>
        <v>5</v>
      </c>
      <c r="N3131" s="164">
        <f t="shared" si="143"/>
        <v>6</v>
      </c>
      <c r="O3131" s="164">
        <f t="shared" si="144"/>
        <v>8</v>
      </c>
    </row>
    <row r="3132" spans="3:15">
      <c r="C3132" s="161">
        <v>5</v>
      </c>
      <c r="D3132" s="161">
        <v>8</v>
      </c>
      <c r="F3132" s="161">
        <v>10</v>
      </c>
      <c r="G3132" s="161">
        <v>8</v>
      </c>
      <c r="H3132" s="161">
        <v>10</v>
      </c>
      <c r="I3132" s="161">
        <v>8</v>
      </c>
      <c r="J3132" s="161">
        <v>10</v>
      </c>
      <c r="M3132" s="165">
        <f t="shared" si="142"/>
        <v>5</v>
      </c>
      <c r="N3132" s="164">
        <f t="shared" si="143"/>
        <v>6</v>
      </c>
      <c r="O3132" s="164">
        <f t="shared" si="144"/>
        <v>8</v>
      </c>
    </row>
    <row r="3133" spans="3:15">
      <c r="C3133" s="161">
        <v>5</v>
      </c>
      <c r="D3133" s="161">
        <v>8</v>
      </c>
      <c r="F3133" s="161">
        <v>10</v>
      </c>
      <c r="G3133" s="161">
        <v>8</v>
      </c>
      <c r="H3133" s="161">
        <v>10</v>
      </c>
      <c r="I3133" s="161">
        <v>10</v>
      </c>
      <c r="J3133" s="161">
        <v>7</v>
      </c>
      <c r="M3133" s="165">
        <f t="shared" si="142"/>
        <v>5</v>
      </c>
      <c r="N3133" s="164">
        <f t="shared" si="143"/>
        <v>6</v>
      </c>
      <c r="O3133" s="164">
        <f t="shared" si="144"/>
        <v>8</v>
      </c>
    </row>
    <row r="3134" spans="3:15">
      <c r="C3134" s="161">
        <v>5</v>
      </c>
      <c r="D3134" s="161">
        <v>10</v>
      </c>
      <c r="F3134" s="161">
        <v>10</v>
      </c>
      <c r="G3134" s="161">
        <v>10</v>
      </c>
      <c r="H3134" s="161">
        <v>10</v>
      </c>
      <c r="I3134" s="161">
        <v>10</v>
      </c>
      <c r="J3134" s="161">
        <v>10</v>
      </c>
      <c r="M3134" s="165">
        <f t="shared" si="142"/>
        <v>5</v>
      </c>
      <c r="N3134" s="164">
        <f t="shared" si="143"/>
        <v>6</v>
      </c>
      <c r="O3134" s="164">
        <f t="shared" si="144"/>
        <v>9</v>
      </c>
    </row>
    <row r="3135" spans="3:15">
      <c r="C3135" s="161">
        <v>5</v>
      </c>
      <c r="D3135" s="161">
        <v>10</v>
      </c>
      <c r="F3135" s="161">
        <v>5</v>
      </c>
      <c r="G3135" s="161">
        <v>10</v>
      </c>
      <c r="H3135" s="161">
        <v>5</v>
      </c>
      <c r="I3135" s="161">
        <v>4</v>
      </c>
      <c r="J3135" s="161">
        <v>7</v>
      </c>
      <c r="M3135" s="165">
        <f t="shared" si="142"/>
        <v>4</v>
      </c>
      <c r="N3135" s="164">
        <f t="shared" si="143"/>
        <v>5</v>
      </c>
      <c r="O3135" s="164">
        <f t="shared" si="144"/>
        <v>7</v>
      </c>
    </row>
    <row r="3136" spans="3:15">
      <c r="C3136" s="161">
        <v>5</v>
      </c>
      <c r="D3136" s="161">
        <v>10</v>
      </c>
      <c r="F3136" s="161">
        <v>5</v>
      </c>
      <c r="G3136" s="161">
        <v>10</v>
      </c>
      <c r="H3136" s="161">
        <v>5</v>
      </c>
      <c r="I3136" s="161">
        <v>4</v>
      </c>
      <c r="J3136" s="161">
        <v>10</v>
      </c>
      <c r="M3136" s="165">
        <f t="shared" si="142"/>
        <v>4</v>
      </c>
      <c r="N3136" s="164">
        <f t="shared" si="143"/>
        <v>5</v>
      </c>
      <c r="O3136" s="164">
        <f t="shared" si="144"/>
        <v>7</v>
      </c>
    </row>
    <row r="3137" spans="3:15">
      <c r="C3137" s="161">
        <v>5</v>
      </c>
      <c r="D3137" s="161">
        <v>10</v>
      </c>
      <c r="F3137" s="161">
        <v>5</v>
      </c>
      <c r="G3137" s="161">
        <v>10</v>
      </c>
      <c r="H3137" s="161">
        <v>5</v>
      </c>
      <c r="I3137" s="161">
        <v>6</v>
      </c>
      <c r="J3137" s="161">
        <v>7</v>
      </c>
      <c r="M3137" s="165">
        <f t="shared" si="142"/>
        <v>5</v>
      </c>
      <c r="N3137" s="164">
        <f t="shared" si="143"/>
        <v>5</v>
      </c>
      <c r="O3137" s="164">
        <f t="shared" si="144"/>
        <v>7</v>
      </c>
    </row>
    <row r="3138" spans="3:15">
      <c r="C3138" s="161">
        <v>5</v>
      </c>
      <c r="D3138" s="161">
        <v>10</v>
      </c>
      <c r="F3138" s="161">
        <v>5</v>
      </c>
      <c r="G3138" s="161">
        <v>10</v>
      </c>
      <c r="H3138" s="161">
        <v>5</v>
      </c>
      <c r="I3138" s="161">
        <v>6</v>
      </c>
      <c r="J3138" s="161">
        <v>10</v>
      </c>
      <c r="M3138" s="165">
        <f t="shared" si="142"/>
        <v>5</v>
      </c>
      <c r="N3138" s="164">
        <f t="shared" si="143"/>
        <v>5</v>
      </c>
      <c r="O3138" s="164">
        <f t="shared" si="144"/>
        <v>7</v>
      </c>
    </row>
    <row r="3139" spans="3:15">
      <c r="C3139" s="161">
        <v>5</v>
      </c>
      <c r="D3139" s="161">
        <v>10</v>
      </c>
      <c r="F3139" s="161">
        <v>5</v>
      </c>
      <c r="G3139" s="161">
        <v>10</v>
      </c>
      <c r="H3139" s="161">
        <v>5</v>
      </c>
      <c r="I3139" s="161">
        <v>8</v>
      </c>
      <c r="J3139" s="161">
        <v>7</v>
      </c>
      <c r="M3139" s="165">
        <f t="shared" si="142"/>
        <v>5</v>
      </c>
      <c r="N3139" s="164">
        <f t="shared" si="143"/>
        <v>5</v>
      </c>
      <c r="O3139" s="164">
        <f t="shared" si="144"/>
        <v>7</v>
      </c>
    </row>
    <row r="3140" spans="3:15">
      <c r="C3140" s="161">
        <v>5</v>
      </c>
      <c r="D3140" s="161">
        <v>10</v>
      </c>
      <c r="F3140" s="161">
        <v>5</v>
      </c>
      <c r="G3140" s="161">
        <v>10</v>
      </c>
      <c r="H3140" s="161">
        <v>5</v>
      </c>
      <c r="I3140" s="161">
        <v>8</v>
      </c>
      <c r="J3140" s="161">
        <v>10</v>
      </c>
      <c r="M3140" s="165">
        <f t="shared" si="142"/>
        <v>5</v>
      </c>
      <c r="N3140" s="164">
        <f t="shared" si="143"/>
        <v>5</v>
      </c>
      <c r="O3140" s="164">
        <f t="shared" si="144"/>
        <v>8</v>
      </c>
    </row>
    <row r="3141" spans="3:15">
      <c r="C3141" s="161">
        <v>5</v>
      </c>
      <c r="D3141" s="161">
        <v>10</v>
      </c>
      <c r="F3141" s="161">
        <v>5</v>
      </c>
      <c r="G3141" s="161">
        <v>10</v>
      </c>
      <c r="H3141" s="161">
        <v>5</v>
      </c>
      <c r="I3141" s="161">
        <v>10</v>
      </c>
      <c r="J3141" s="161">
        <v>7</v>
      </c>
      <c r="M3141" s="165">
        <f t="shared" si="142"/>
        <v>5</v>
      </c>
      <c r="N3141" s="164">
        <f t="shared" si="143"/>
        <v>5</v>
      </c>
      <c r="O3141" s="164">
        <f t="shared" si="144"/>
        <v>7</v>
      </c>
    </row>
    <row r="3142" spans="3:15">
      <c r="C3142" s="161">
        <v>5</v>
      </c>
      <c r="D3142" s="161">
        <v>10</v>
      </c>
      <c r="F3142" s="161">
        <v>5</v>
      </c>
      <c r="G3142" s="161">
        <v>10</v>
      </c>
      <c r="H3142" s="161">
        <v>5</v>
      </c>
      <c r="I3142" s="161">
        <v>10</v>
      </c>
      <c r="J3142" s="161">
        <v>10</v>
      </c>
      <c r="M3142" s="165">
        <f t="shared" si="142"/>
        <v>5</v>
      </c>
      <c r="N3142" s="164">
        <f t="shared" si="143"/>
        <v>5</v>
      </c>
      <c r="O3142" s="164">
        <f t="shared" si="144"/>
        <v>8</v>
      </c>
    </row>
    <row r="3143" spans="3:15">
      <c r="C3143" s="161">
        <v>5</v>
      </c>
      <c r="D3143" s="161">
        <v>10</v>
      </c>
      <c r="F3143" s="161">
        <v>7</v>
      </c>
      <c r="G3143" s="161">
        <v>10</v>
      </c>
      <c r="H3143" s="161">
        <v>10</v>
      </c>
      <c r="I3143" s="161">
        <v>4</v>
      </c>
      <c r="J3143" s="161">
        <v>7</v>
      </c>
      <c r="M3143" s="165">
        <f t="shared" si="142"/>
        <v>4</v>
      </c>
      <c r="N3143" s="164">
        <f t="shared" si="143"/>
        <v>5</v>
      </c>
      <c r="O3143" s="164">
        <f t="shared" si="144"/>
        <v>8</v>
      </c>
    </row>
    <row r="3144" spans="3:15">
      <c r="C3144" s="161">
        <v>5</v>
      </c>
      <c r="D3144" s="161">
        <v>10</v>
      </c>
      <c r="F3144" s="161">
        <v>7</v>
      </c>
      <c r="G3144" s="161">
        <v>10</v>
      </c>
      <c r="H3144" s="161">
        <v>10</v>
      </c>
      <c r="I3144" s="161">
        <v>4</v>
      </c>
      <c r="J3144" s="161">
        <v>10</v>
      </c>
      <c r="M3144" s="165">
        <f t="shared" si="142"/>
        <v>4</v>
      </c>
      <c r="N3144" s="164">
        <f t="shared" si="143"/>
        <v>5</v>
      </c>
      <c r="O3144" s="164">
        <f t="shared" si="144"/>
        <v>8</v>
      </c>
    </row>
    <row r="3145" spans="3:15">
      <c r="C3145" s="161">
        <v>5</v>
      </c>
      <c r="D3145" s="161">
        <v>10</v>
      </c>
      <c r="F3145" s="161">
        <v>7</v>
      </c>
      <c r="G3145" s="161">
        <v>10</v>
      </c>
      <c r="H3145" s="161">
        <v>10</v>
      </c>
      <c r="I3145" s="161">
        <v>6</v>
      </c>
      <c r="J3145" s="161">
        <v>7</v>
      </c>
      <c r="M3145" s="165">
        <f t="shared" si="142"/>
        <v>5</v>
      </c>
      <c r="N3145" s="164">
        <f t="shared" si="143"/>
        <v>6</v>
      </c>
      <c r="O3145" s="164">
        <f t="shared" si="144"/>
        <v>8</v>
      </c>
    </row>
    <row r="3146" spans="3:15">
      <c r="C3146" s="161">
        <v>5</v>
      </c>
      <c r="D3146" s="161">
        <v>10</v>
      </c>
      <c r="F3146" s="161">
        <v>7</v>
      </c>
      <c r="G3146" s="161">
        <v>10</v>
      </c>
      <c r="H3146" s="161">
        <v>10</v>
      </c>
      <c r="I3146" s="161">
        <v>6</v>
      </c>
      <c r="J3146" s="161">
        <v>10</v>
      </c>
      <c r="M3146" s="165">
        <f t="shared" si="142"/>
        <v>5</v>
      </c>
      <c r="N3146" s="164">
        <f t="shared" si="143"/>
        <v>6</v>
      </c>
      <c r="O3146" s="164">
        <f t="shared" si="144"/>
        <v>8</v>
      </c>
    </row>
    <row r="3147" spans="3:15">
      <c r="C3147" s="161">
        <v>5</v>
      </c>
      <c r="D3147" s="161">
        <v>10</v>
      </c>
      <c r="F3147" s="161">
        <v>7</v>
      </c>
      <c r="G3147" s="161">
        <v>10</v>
      </c>
      <c r="H3147" s="161">
        <v>10</v>
      </c>
      <c r="I3147" s="161">
        <v>8</v>
      </c>
      <c r="J3147" s="161">
        <v>7</v>
      </c>
      <c r="M3147" s="165">
        <f t="shared" si="142"/>
        <v>5</v>
      </c>
      <c r="N3147" s="164">
        <f t="shared" si="143"/>
        <v>6</v>
      </c>
      <c r="O3147" s="164">
        <f t="shared" si="144"/>
        <v>8</v>
      </c>
    </row>
    <row r="3148" spans="3:15">
      <c r="C3148" s="161">
        <v>5</v>
      </c>
      <c r="D3148" s="161">
        <v>10</v>
      </c>
      <c r="F3148" s="161">
        <v>7</v>
      </c>
      <c r="G3148" s="161">
        <v>10</v>
      </c>
      <c r="H3148" s="161">
        <v>10</v>
      </c>
      <c r="I3148" s="161">
        <v>8</v>
      </c>
      <c r="J3148" s="161">
        <v>10</v>
      </c>
      <c r="M3148" s="165">
        <f t="shared" si="142"/>
        <v>5</v>
      </c>
      <c r="N3148" s="164">
        <f t="shared" si="143"/>
        <v>6</v>
      </c>
      <c r="O3148" s="164">
        <f t="shared" si="144"/>
        <v>9</v>
      </c>
    </row>
    <row r="3149" spans="3:15">
      <c r="C3149" s="161">
        <v>5</v>
      </c>
      <c r="D3149" s="161">
        <v>10</v>
      </c>
      <c r="F3149" s="161">
        <v>7</v>
      </c>
      <c r="G3149" s="161">
        <v>10</v>
      </c>
      <c r="H3149" s="161">
        <v>10</v>
      </c>
      <c r="I3149" s="161">
        <v>10</v>
      </c>
      <c r="J3149" s="161">
        <v>7</v>
      </c>
      <c r="M3149" s="165">
        <f t="shared" si="142"/>
        <v>5</v>
      </c>
      <c r="N3149" s="164">
        <f t="shared" si="143"/>
        <v>6</v>
      </c>
      <c r="O3149" s="164">
        <f t="shared" si="144"/>
        <v>8</v>
      </c>
    </row>
    <row r="3150" spans="3:15">
      <c r="C3150" s="161">
        <v>5</v>
      </c>
      <c r="D3150" s="161">
        <v>10</v>
      </c>
      <c r="F3150" s="161">
        <v>7</v>
      </c>
      <c r="G3150" s="161">
        <v>10</v>
      </c>
      <c r="H3150" s="161">
        <v>10</v>
      </c>
      <c r="I3150" s="161">
        <v>10</v>
      </c>
      <c r="J3150" s="161">
        <v>10</v>
      </c>
      <c r="M3150" s="165">
        <f t="shared" si="142"/>
        <v>5</v>
      </c>
      <c r="N3150" s="164">
        <f t="shared" si="143"/>
        <v>6</v>
      </c>
      <c r="O3150" s="164">
        <f t="shared" si="144"/>
        <v>9</v>
      </c>
    </row>
    <row r="3151" spans="3:15">
      <c r="C3151" s="161">
        <v>5</v>
      </c>
      <c r="D3151" s="161">
        <v>10</v>
      </c>
      <c r="F3151" s="161">
        <v>5</v>
      </c>
      <c r="G3151" s="161">
        <v>10</v>
      </c>
      <c r="H3151" s="161">
        <v>5</v>
      </c>
      <c r="I3151" s="161">
        <v>4</v>
      </c>
      <c r="J3151" s="161">
        <v>7</v>
      </c>
      <c r="M3151" s="165">
        <f t="shared" si="142"/>
        <v>4</v>
      </c>
      <c r="N3151" s="164">
        <f t="shared" si="143"/>
        <v>5</v>
      </c>
      <c r="O3151" s="164">
        <f t="shared" si="144"/>
        <v>7</v>
      </c>
    </row>
    <row r="3152" spans="3:15">
      <c r="C3152" s="161">
        <v>5</v>
      </c>
      <c r="D3152" s="161">
        <v>10</v>
      </c>
      <c r="F3152" s="161">
        <v>5</v>
      </c>
      <c r="G3152" s="161">
        <v>10</v>
      </c>
      <c r="H3152" s="161">
        <v>5</v>
      </c>
      <c r="I3152" s="161">
        <v>4</v>
      </c>
      <c r="J3152" s="161">
        <v>10</v>
      </c>
      <c r="M3152" s="165">
        <f t="shared" si="142"/>
        <v>4</v>
      </c>
      <c r="N3152" s="164">
        <f t="shared" si="143"/>
        <v>5</v>
      </c>
      <c r="O3152" s="164">
        <f t="shared" si="144"/>
        <v>7</v>
      </c>
    </row>
    <row r="3153" spans="3:15">
      <c r="C3153" s="161">
        <v>5</v>
      </c>
      <c r="D3153" s="161">
        <v>10</v>
      </c>
      <c r="F3153" s="161">
        <v>5</v>
      </c>
      <c r="G3153" s="161">
        <v>10</v>
      </c>
      <c r="H3153" s="161">
        <v>5</v>
      </c>
      <c r="I3153" s="161">
        <v>6</v>
      </c>
      <c r="J3153" s="161">
        <v>7</v>
      </c>
      <c r="M3153" s="165">
        <f t="shared" si="142"/>
        <v>5</v>
      </c>
      <c r="N3153" s="164">
        <f t="shared" si="143"/>
        <v>5</v>
      </c>
      <c r="O3153" s="164">
        <f t="shared" si="144"/>
        <v>7</v>
      </c>
    </row>
    <row r="3154" spans="3:15">
      <c r="C3154" s="161">
        <v>5</v>
      </c>
      <c r="D3154" s="161">
        <v>10</v>
      </c>
      <c r="F3154" s="161">
        <v>5</v>
      </c>
      <c r="G3154" s="161">
        <v>10</v>
      </c>
      <c r="H3154" s="161">
        <v>5</v>
      </c>
      <c r="I3154" s="161">
        <v>6</v>
      </c>
      <c r="J3154" s="161">
        <v>10</v>
      </c>
      <c r="M3154" s="165">
        <f t="shared" si="142"/>
        <v>5</v>
      </c>
      <c r="N3154" s="164">
        <f t="shared" si="143"/>
        <v>5</v>
      </c>
      <c r="O3154" s="164">
        <f t="shared" si="144"/>
        <v>7</v>
      </c>
    </row>
    <row r="3155" spans="3:15">
      <c r="C3155" s="161">
        <v>5</v>
      </c>
      <c r="D3155" s="161">
        <v>10</v>
      </c>
      <c r="F3155" s="161">
        <v>5</v>
      </c>
      <c r="G3155" s="161">
        <v>10</v>
      </c>
      <c r="H3155" s="161">
        <v>5</v>
      </c>
      <c r="I3155" s="161">
        <v>8</v>
      </c>
      <c r="J3155" s="161">
        <v>7</v>
      </c>
      <c r="M3155" s="165">
        <f t="shared" si="142"/>
        <v>5</v>
      </c>
      <c r="N3155" s="164">
        <f t="shared" si="143"/>
        <v>5</v>
      </c>
      <c r="O3155" s="164">
        <f t="shared" si="144"/>
        <v>7</v>
      </c>
    </row>
    <row r="3156" spans="3:15">
      <c r="C3156" s="161">
        <v>5</v>
      </c>
      <c r="D3156" s="161">
        <v>10</v>
      </c>
      <c r="F3156" s="161">
        <v>5</v>
      </c>
      <c r="G3156" s="161">
        <v>10</v>
      </c>
      <c r="H3156" s="161">
        <v>5</v>
      </c>
      <c r="I3156" s="161">
        <v>8</v>
      </c>
      <c r="J3156" s="161">
        <v>10</v>
      </c>
      <c r="M3156" s="165">
        <f t="shared" si="142"/>
        <v>5</v>
      </c>
      <c r="N3156" s="164">
        <f t="shared" si="143"/>
        <v>5</v>
      </c>
      <c r="O3156" s="164">
        <f t="shared" si="144"/>
        <v>8</v>
      </c>
    </row>
    <row r="3157" spans="3:15">
      <c r="C3157" s="161">
        <v>5</v>
      </c>
      <c r="D3157" s="161">
        <v>10</v>
      </c>
      <c r="F3157" s="161">
        <v>5</v>
      </c>
      <c r="G3157" s="161">
        <v>10</v>
      </c>
      <c r="H3157" s="161">
        <v>5</v>
      </c>
      <c r="I3157" s="161">
        <v>10</v>
      </c>
      <c r="J3157" s="161">
        <v>7</v>
      </c>
      <c r="M3157" s="165">
        <f t="shared" si="142"/>
        <v>5</v>
      </c>
      <c r="N3157" s="164">
        <f t="shared" si="143"/>
        <v>5</v>
      </c>
      <c r="O3157" s="164">
        <f t="shared" si="144"/>
        <v>7</v>
      </c>
    </row>
    <row r="3158" spans="3:15">
      <c r="C3158" s="161">
        <v>5</v>
      </c>
      <c r="D3158" s="161">
        <v>10</v>
      </c>
      <c r="F3158" s="161">
        <v>5</v>
      </c>
      <c r="G3158" s="161">
        <v>10</v>
      </c>
      <c r="H3158" s="161">
        <v>5</v>
      </c>
      <c r="I3158" s="161">
        <v>10</v>
      </c>
      <c r="J3158" s="161">
        <v>10</v>
      </c>
      <c r="M3158" s="165">
        <f t="shared" si="142"/>
        <v>5</v>
      </c>
      <c r="N3158" s="164">
        <f t="shared" si="143"/>
        <v>5</v>
      </c>
      <c r="O3158" s="164">
        <f t="shared" si="144"/>
        <v>8</v>
      </c>
    </row>
    <row r="3159" spans="3:15">
      <c r="C3159" s="161">
        <v>5</v>
      </c>
      <c r="D3159" s="161">
        <v>10</v>
      </c>
      <c r="F3159" s="161">
        <v>7</v>
      </c>
      <c r="G3159" s="161">
        <v>10</v>
      </c>
      <c r="H3159" s="161">
        <v>10</v>
      </c>
      <c r="I3159" s="161">
        <v>4</v>
      </c>
      <c r="J3159" s="161">
        <v>7</v>
      </c>
      <c r="M3159" s="165">
        <f t="shared" si="142"/>
        <v>4</v>
      </c>
      <c r="N3159" s="164">
        <f t="shared" si="143"/>
        <v>5</v>
      </c>
      <c r="O3159" s="164">
        <f t="shared" si="144"/>
        <v>8</v>
      </c>
    </row>
    <row r="3160" spans="3:15">
      <c r="C3160" s="161">
        <v>5</v>
      </c>
      <c r="D3160" s="161">
        <v>10</v>
      </c>
      <c r="F3160" s="161">
        <v>7</v>
      </c>
      <c r="G3160" s="161">
        <v>10</v>
      </c>
      <c r="H3160" s="161">
        <v>10</v>
      </c>
      <c r="I3160" s="161">
        <v>4</v>
      </c>
      <c r="J3160" s="161">
        <v>10</v>
      </c>
      <c r="M3160" s="165">
        <f t="shared" si="142"/>
        <v>4</v>
      </c>
      <c r="N3160" s="164">
        <f t="shared" si="143"/>
        <v>5</v>
      </c>
      <c r="O3160" s="164">
        <f t="shared" si="144"/>
        <v>8</v>
      </c>
    </row>
    <row r="3161" spans="3:15">
      <c r="C3161" s="161">
        <v>5</v>
      </c>
      <c r="D3161" s="161">
        <v>10</v>
      </c>
      <c r="F3161" s="161">
        <v>7</v>
      </c>
      <c r="G3161" s="161">
        <v>10</v>
      </c>
      <c r="H3161" s="161">
        <v>10</v>
      </c>
      <c r="I3161" s="161">
        <v>6</v>
      </c>
      <c r="J3161" s="161">
        <v>7</v>
      </c>
      <c r="M3161" s="165">
        <f t="shared" si="142"/>
        <v>5</v>
      </c>
      <c r="N3161" s="164">
        <f t="shared" si="143"/>
        <v>6</v>
      </c>
      <c r="O3161" s="164">
        <f t="shared" si="144"/>
        <v>8</v>
      </c>
    </row>
    <row r="3162" spans="3:15">
      <c r="C3162" s="161">
        <v>5</v>
      </c>
      <c r="D3162" s="161">
        <v>10</v>
      </c>
      <c r="F3162" s="161">
        <v>7</v>
      </c>
      <c r="G3162" s="161">
        <v>10</v>
      </c>
      <c r="H3162" s="161">
        <v>10</v>
      </c>
      <c r="I3162" s="161">
        <v>6</v>
      </c>
      <c r="J3162" s="161">
        <v>10</v>
      </c>
      <c r="M3162" s="165">
        <f t="shared" si="142"/>
        <v>5</v>
      </c>
      <c r="N3162" s="164">
        <f t="shared" si="143"/>
        <v>6</v>
      </c>
      <c r="O3162" s="164">
        <f t="shared" si="144"/>
        <v>8</v>
      </c>
    </row>
    <row r="3163" spans="3:15">
      <c r="C3163" s="161">
        <v>5</v>
      </c>
      <c r="D3163" s="161">
        <v>10</v>
      </c>
      <c r="F3163" s="161">
        <v>7</v>
      </c>
      <c r="G3163" s="161">
        <v>10</v>
      </c>
      <c r="H3163" s="161">
        <v>10</v>
      </c>
      <c r="I3163" s="161">
        <v>8</v>
      </c>
      <c r="J3163" s="161">
        <v>7</v>
      </c>
      <c r="M3163" s="165">
        <f t="shared" si="142"/>
        <v>5</v>
      </c>
      <c r="N3163" s="164">
        <f t="shared" si="143"/>
        <v>6</v>
      </c>
      <c r="O3163" s="164">
        <f t="shared" si="144"/>
        <v>8</v>
      </c>
    </row>
    <row r="3164" spans="3:15">
      <c r="C3164" s="161">
        <v>5</v>
      </c>
      <c r="D3164" s="161">
        <v>10</v>
      </c>
      <c r="F3164" s="161">
        <v>7</v>
      </c>
      <c r="G3164" s="161">
        <v>10</v>
      </c>
      <c r="H3164" s="161">
        <v>10</v>
      </c>
      <c r="I3164" s="161">
        <v>8</v>
      </c>
      <c r="J3164" s="161">
        <v>10</v>
      </c>
      <c r="M3164" s="165">
        <f t="shared" si="142"/>
        <v>5</v>
      </c>
      <c r="N3164" s="164">
        <f t="shared" si="143"/>
        <v>6</v>
      </c>
      <c r="O3164" s="164">
        <f t="shared" si="144"/>
        <v>9</v>
      </c>
    </row>
    <row r="3165" spans="3:15">
      <c r="C3165" s="161">
        <v>5</v>
      </c>
      <c r="D3165" s="161">
        <v>10</v>
      </c>
      <c r="F3165" s="161">
        <v>7</v>
      </c>
      <c r="G3165" s="161">
        <v>10</v>
      </c>
      <c r="H3165" s="161">
        <v>10</v>
      </c>
      <c r="I3165" s="161">
        <v>10</v>
      </c>
      <c r="J3165" s="161">
        <v>7</v>
      </c>
      <c r="M3165" s="165">
        <f t="shared" si="142"/>
        <v>5</v>
      </c>
      <c r="N3165" s="164">
        <f t="shared" si="143"/>
        <v>6</v>
      </c>
      <c r="O3165" s="164">
        <f t="shared" si="144"/>
        <v>8</v>
      </c>
    </row>
    <row r="3166" spans="3:15">
      <c r="C3166" s="161">
        <v>5</v>
      </c>
      <c r="D3166" s="161">
        <v>10</v>
      </c>
      <c r="F3166" s="161">
        <v>7</v>
      </c>
      <c r="G3166" s="161">
        <v>10</v>
      </c>
      <c r="H3166" s="161">
        <v>10</v>
      </c>
      <c r="I3166" s="161">
        <v>10</v>
      </c>
      <c r="J3166" s="161">
        <v>10</v>
      </c>
      <c r="M3166" s="165">
        <f t="shared" si="142"/>
        <v>5</v>
      </c>
      <c r="N3166" s="164">
        <f t="shared" si="143"/>
        <v>6</v>
      </c>
      <c r="O3166" s="164">
        <f t="shared" si="144"/>
        <v>9</v>
      </c>
    </row>
    <row r="3167" spans="3:15">
      <c r="C3167" s="161">
        <v>5</v>
      </c>
      <c r="D3167" s="161">
        <v>10</v>
      </c>
      <c r="F3167" s="161">
        <v>5</v>
      </c>
      <c r="G3167" s="161">
        <v>10</v>
      </c>
      <c r="H3167" s="161">
        <v>5</v>
      </c>
      <c r="I3167" s="161">
        <v>4</v>
      </c>
      <c r="J3167" s="161">
        <v>7</v>
      </c>
      <c r="M3167" s="165">
        <f t="shared" ref="M3167:M3230" si="145">MIN(C3167:L3167)</f>
        <v>4</v>
      </c>
      <c r="N3167" s="164">
        <f t="shared" si="143"/>
        <v>5</v>
      </c>
      <c r="O3167" s="164">
        <f t="shared" si="144"/>
        <v>7</v>
      </c>
    </row>
    <row r="3168" spans="3:15">
      <c r="C3168" s="161">
        <v>5</v>
      </c>
      <c r="D3168" s="161">
        <v>10</v>
      </c>
      <c r="F3168" s="161">
        <v>5</v>
      </c>
      <c r="G3168" s="161">
        <v>10</v>
      </c>
      <c r="H3168" s="161">
        <v>5</v>
      </c>
      <c r="I3168" s="161">
        <v>4</v>
      </c>
      <c r="J3168" s="161">
        <v>10</v>
      </c>
      <c r="M3168" s="165">
        <f t="shared" si="145"/>
        <v>4</v>
      </c>
      <c r="N3168" s="164">
        <f t="shared" ref="N3168:N3231" si="146">IF(SMALL(C3168:J3168,2)&gt;M3168,M3168+1,M3168)</f>
        <v>5</v>
      </c>
      <c r="O3168" s="164">
        <f t="shared" ref="O3168:O3231" si="147">ROUND(AVERAGE(C3168:J3168),0)</f>
        <v>7</v>
      </c>
    </row>
    <row r="3169" spans="3:15">
      <c r="C3169" s="161">
        <v>5</v>
      </c>
      <c r="D3169" s="161">
        <v>10</v>
      </c>
      <c r="F3169" s="161">
        <v>5</v>
      </c>
      <c r="G3169" s="161">
        <v>10</v>
      </c>
      <c r="H3169" s="161">
        <v>5</v>
      </c>
      <c r="I3169" s="161">
        <v>6</v>
      </c>
      <c r="J3169" s="161">
        <v>7</v>
      </c>
      <c r="M3169" s="165">
        <f t="shared" si="145"/>
        <v>5</v>
      </c>
      <c r="N3169" s="164">
        <f t="shared" si="146"/>
        <v>5</v>
      </c>
      <c r="O3169" s="164">
        <f t="shared" si="147"/>
        <v>7</v>
      </c>
    </row>
    <row r="3170" spans="3:15">
      <c r="C3170" s="161">
        <v>5</v>
      </c>
      <c r="D3170" s="161">
        <v>10</v>
      </c>
      <c r="F3170" s="161">
        <v>5</v>
      </c>
      <c r="G3170" s="161">
        <v>10</v>
      </c>
      <c r="H3170" s="161">
        <v>5</v>
      </c>
      <c r="I3170" s="161">
        <v>6</v>
      </c>
      <c r="J3170" s="161">
        <v>10</v>
      </c>
      <c r="M3170" s="165">
        <f t="shared" si="145"/>
        <v>5</v>
      </c>
      <c r="N3170" s="164">
        <f t="shared" si="146"/>
        <v>5</v>
      </c>
      <c r="O3170" s="164">
        <f t="shared" si="147"/>
        <v>7</v>
      </c>
    </row>
    <row r="3171" spans="3:15">
      <c r="C3171" s="161">
        <v>5</v>
      </c>
      <c r="D3171" s="161">
        <v>10</v>
      </c>
      <c r="F3171" s="161">
        <v>5</v>
      </c>
      <c r="G3171" s="161">
        <v>10</v>
      </c>
      <c r="H3171" s="161">
        <v>5</v>
      </c>
      <c r="I3171" s="161">
        <v>8</v>
      </c>
      <c r="J3171" s="161">
        <v>7</v>
      </c>
      <c r="M3171" s="165">
        <f t="shared" si="145"/>
        <v>5</v>
      </c>
      <c r="N3171" s="164">
        <f t="shared" si="146"/>
        <v>5</v>
      </c>
      <c r="O3171" s="164">
        <f t="shared" si="147"/>
        <v>7</v>
      </c>
    </row>
    <row r="3172" spans="3:15">
      <c r="C3172" s="161">
        <v>5</v>
      </c>
      <c r="D3172" s="161">
        <v>10</v>
      </c>
      <c r="F3172" s="161">
        <v>5</v>
      </c>
      <c r="G3172" s="161">
        <v>10</v>
      </c>
      <c r="H3172" s="161">
        <v>5</v>
      </c>
      <c r="I3172" s="161">
        <v>8</v>
      </c>
      <c r="J3172" s="161">
        <v>10</v>
      </c>
      <c r="M3172" s="165">
        <f t="shared" si="145"/>
        <v>5</v>
      </c>
      <c r="N3172" s="164">
        <f t="shared" si="146"/>
        <v>5</v>
      </c>
      <c r="O3172" s="164">
        <f t="shared" si="147"/>
        <v>8</v>
      </c>
    </row>
    <row r="3173" spans="3:15">
      <c r="C3173" s="161">
        <v>5</v>
      </c>
      <c r="D3173" s="161">
        <v>10</v>
      </c>
      <c r="F3173" s="161">
        <v>5</v>
      </c>
      <c r="G3173" s="161">
        <v>10</v>
      </c>
      <c r="H3173" s="161">
        <v>5</v>
      </c>
      <c r="I3173" s="161">
        <v>10</v>
      </c>
      <c r="J3173" s="161">
        <v>7</v>
      </c>
      <c r="M3173" s="165">
        <f t="shared" si="145"/>
        <v>5</v>
      </c>
      <c r="N3173" s="164">
        <f t="shared" si="146"/>
        <v>5</v>
      </c>
      <c r="O3173" s="164">
        <f t="shared" si="147"/>
        <v>7</v>
      </c>
    </row>
    <row r="3174" spans="3:15">
      <c r="C3174" s="161">
        <v>5</v>
      </c>
      <c r="D3174" s="161">
        <v>10</v>
      </c>
      <c r="F3174" s="161">
        <v>5</v>
      </c>
      <c r="G3174" s="161">
        <v>10</v>
      </c>
      <c r="H3174" s="161">
        <v>5</v>
      </c>
      <c r="I3174" s="161">
        <v>10</v>
      </c>
      <c r="J3174" s="161">
        <v>10</v>
      </c>
      <c r="M3174" s="165">
        <f t="shared" si="145"/>
        <v>5</v>
      </c>
      <c r="N3174" s="164">
        <f t="shared" si="146"/>
        <v>5</v>
      </c>
      <c r="O3174" s="164">
        <f t="shared" si="147"/>
        <v>8</v>
      </c>
    </row>
    <row r="3175" spans="3:15">
      <c r="C3175" s="161">
        <v>5</v>
      </c>
      <c r="D3175" s="161">
        <v>10</v>
      </c>
      <c r="F3175" s="161">
        <v>7</v>
      </c>
      <c r="G3175" s="161">
        <v>10</v>
      </c>
      <c r="H3175" s="161">
        <v>10</v>
      </c>
      <c r="I3175" s="161">
        <v>4</v>
      </c>
      <c r="J3175" s="161">
        <v>7</v>
      </c>
      <c r="M3175" s="165">
        <f t="shared" si="145"/>
        <v>4</v>
      </c>
      <c r="N3175" s="164">
        <f t="shared" si="146"/>
        <v>5</v>
      </c>
      <c r="O3175" s="164">
        <f t="shared" si="147"/>
        <v>8</v>
      </c>
    </row>
    <row r="3176" spans="3:15">
      <c r="C3176" s="161">
        <v>5</v>
      </c>
      <c r="D3176" s="161">
        <v>10</v>
      </c>
      <c r="F3176" s="161">
        <v>7</v>
      </c>
      <c r="G3176" s="161">
        <v>10</v>
      </c>
      <c r="H3176" s="161">
        <v>10</v>
      </c>
      <c r="I3176" s="161">
        <v>4</v>
      </c>
      <c r="J3176" s="161">
        <v>10</v>
      </c>
      <c r="M3176" s="165">
        <f t="shared" si="145"/>
        <v>4</v>
      </c>
      <c r="N3176" s="164">
        <f t="shared" si="146"/>
        <v>5</v>
      </c>
      <c r="O3176" s="164">
        <f t="shared" si="147"/>
        <v>8</v>
      </c>
    </row>
    <row r="3177" spans="3:15">
      <c r="C3177" s="161">
        <v>5</v>
      </c>
      <c r="D3177" s="161">
        <v>10</v>
      </c>
      <c r="F3177" s="161">
        <v>7</v>
      </c>
      <c r="G3177" s="161">
        <v>10</v>
      </c>
      <c r="H3177" s="161">
        <v>10</v>
      </c>
      <c r="I3177" s="161">
        <v>6</v>
      </c>
      <c r="J3177" s="161">
        <v>7</v>
      </c>
      <c r="M3177" s="165">
        <f t="shared" si="145"/>
        <v>5</v>
      </c>
      <c r="N3177" s="164">
        <f t="shared" si="146"/>
        <v>6</v>
      </c>
      <c r="O3177" s="164">
        <f t="shared" si="147"/>
        <v>8</v>
      </c>
    </row>
    <row r="3178" spans="3:15">
      <c r="C3178" s="161">
        <v>5</v>
      </c>
      <c r="D3178" s="161">
        <v>10</v>
      </c>
      <c r="F3178" s="161">
        <v>7</v>
      </c>
      <c r="G3178" s="161">
        <v>10</v>
      </c>
      <c r="H3178" s="161">
        <v>10</v>
      </c>
      <c r="I3178" s="161">
        <v>6</v>
      </c>
      <c r="J3178" s="161">
        <v>10</v>
      </c>
      <c r="M3178" s="165">
        <f t="shared" si="145"/>
        <v>5</v>
      </c>
      <c r="N3178" s="164">
        <f t="shared" si="146"/>
        <v>6</v>
      </c>
      <c r="O3178" s="164">
        <f t="shared" si="147"/>
        <v>8</v>
      </c>
    </row>
    <row r="3179" spans="3:15">
      <c r="C3179" s="161">
        <v>5</v>
      </c>
      <c r="D3179" s="161">
        <v>10</v>
      </c>
      <c r="F3179" s="161">
        <v>7</v>
      </c>
      <c r="G3179" s="161">
        <v>10</v>
      </c>
      <c r="H3179" s="161">
        <v>10</v>
      </c>
      <c r="I3179" s="161">
        <v>8</v>
      </c>
      <c r="J3179" s="161">
        <v>7</v>
      </c>
      <c r="M3179" s="165">
        <f t="shared" si="145"/>
        <v>5</v>
      </c>
      <c r="N3179" s="164">
        <f t="shared" si="146"/>
        <v>6</v>
      </c>
      <c r="O3179" s="164">
        <f t="shared" si="147"/>
        <v>8</v>
      </c>
    </row>
    <row r="3180" spans="3:15">
      <c r="C3180" s="161">
        <v>5</v>
      </c>
      <c r="D3180" s="161">
        <v>10</v>
      </c>
      <c r="F3180" s="161">
        <v>7</v>
      </c>
      <c r="G3180" s="161">
        <v>10</v>
      </c>
      <c r="H3180" s="161">
        <v>10</v>
      </c>
      <c r="I3180" s="161">
        <v>8</v>
      </c>
      <c r="J3180" s="161">
        <v>10</v>
      </c>
      <c r="M3180" s="165">
        <f t="shared" si="145"/>
        <v>5</v>
      </c>
      <c r="N3180" s="164">
        <f t="shared" si="146"/>
        <v>6</v>
      </c>
      <c r="O3180" s="164">
        <f t="shared" si="147"/>
        <v>9</v>
      </c>
    </row>
    <row r="3181" spans="3:15">
      <c r="C3181" s="161">
        <v>5</v>
      </c>
      <c r="D3181" s="161">
        <v>10</v>
      </c>
      <c r="F3181" s="161">
        <v>7</v>
      </c>
      <c r="G3181" s="161">
        <v>10</v>
      </c>
      <c r="H3181" s="161">
        <v>10</v>
      </c>
      <c r="I3181" s="161">
        <v>10</v>
      </c>
      <c r="J3181" s="161">
        <v>7</v>
      </c>
      <c r="M3181" s="165">
        <f t="shared" si="145"/>
        <v>5</v>
      </c>
      <c r="N3181" s="164">
        <f t="shared" si="146"/>
        <v>6</v>
      </c>
      <c r="O3181" s="164">
        <f t="shared" si="147"/>
        <v>8</v>
      </c>
    </row>
    <row r="3182" spans="3:15">
      <c r="C3182" s="161">
        <v>5</v>
      </c>
      <c r="D3182" s="161">
        <v>10</v>
      </c>
      <c r="F3182" s="161">
        <v>7</v>
      </c>
      <c r="G3182" s="161">
        <v>10</v>
      </c>
      <c r="H3182" s="161">
        <v>10</v>
      </c>
      <c r="I3182" s="161">
        <v>10</v>
      </c>
      <c r="J3182" s="161">
        <v>10</v>
      </c>
      <c r="M3182" s="165">
        <f t="shared" si="145"/>
        <v>5</v>
      </c>
      <c r="N3182" s="164">
        <f t="shared" si="146"/>
        <v>6</v>
      </c>
      <c r="O3182" s="164">
        <f t="shared" si="147"/>
        <v>9</v>
      </c>
    </row>
    <row r="3183" spans="3:15">
      <c r="C3183" s="161">
        <v>5</v>
      </c>
      <c r="D3183" s="161">
        <v>10</v>
      </c>
      <c r="F3183" s="161">
        <v>5</v>
      </c>
      <c r="G3183" s="161">
        <v>10</v>
      </c>
      <c r="H3183" s="161">
        <v>5</v>
      </c>
      <c r="I3183" s="161">
        <v>4</v>
      </c>
      <c r="J3183" s="161">
        <v>7</v>
      </c>
      <c r="M3183" s="165">
        <f t="shared" si="145"/>
        <v>4</v>
      </c>
      <c r="N3183" s="164">
        <f t="shared" si="146"/>
        <v>5</v>
      </c>
      <c r="O3183" s="164">
        <f t="shared" si="147"/>
        <v>7</v>
      </c>
    </row>
    <row r="3184" spans="3:15">
      <c r="C3184" s="161">
        <v>5</v>
      </c>
      <c r="D3184" s="161">
        <v>10</v>
      </c>
      <c r="F3184" s="161">
        <v>5</v>
      </c>
      <c r="G3184" s="161">
        <v>10</v>
      </c>
      <c r="H3184" s="161">
        <v>5</v>
      </c>
      <c r="I3184" s="161">
        <v>4</v>
      </c>
      <c r="J3184" s="161">
        <v>10</v>
      </c>
      <c r="M3184" s="165">
        <f t="shared" si="145"/>
        <v>4</v>
      </c>
      <c r="N3184" s="164">
        <f t="shared" si="146"/>
        <v>5</v>
      </c>
      <c r="O3184" s="164">
        <f t="shared" si="147"/>
        <v>7</v>
      </c>
    </row>
    <row r="3185" spans="3:15">
      <c r="C3185" s="161">
        <v>5</v>
      </c>
      <c r="D3185" s="161">
        <v>10</v>
      </c>
      <c r="F3185" s="161">
        <v>5</v>
      </c>
      <c r="G3185" s="161">
        <v>10</v>
      </c>
      <c r="H3185" s="161">
        <v>5</v>
      </c>
      <c r="I3185" s="161">
        <v>6</v>
      </c>
      <c r="J3185" s="161">
        <v>7</v>
      </c>
      <c r="M3185" s="165">
        <f t="shared" si="145"/>
        <v>5</v>
      </c>
      <c r="N3185" s="164">
        <f t="shared" si="146"/>
        <v>5</v>
      </c>
      <c r="O3185" s="164">
        <f t="shared" si="147"/>
        <v>7</v>
      </c>
    </row>
    <row r="3186" spans="3:15">
      <c r="C3186" s="161">
        <v>5</v>
      </c>
      <c r="D3186" s="161">
        <v>10</v>
      </c>
      <c r="F3186" s="161">
        <v>5</v>
      </c>
      <c r="G3186" s="161">
        <v>10</v>
      </c>
      <c r="H3186" s="161">
        <v>5</v>
      </c>
      <c r="I3186" s="161">
        <v>6</v>
      </c>
      <c r="J3186" s="161">
        <v>10</v>
      </c>
      <c r="M3186" s="165">
        <f t="shared" si="145"/>
        <v>5</v>
      </c>
      <c r="N3186" s="164">
        <f t="shared" si="146"/>
        <v>5</v>
      </c>
      <c r="O3186" s="164">
        <f t="shared" si="147"/>
        <v>7</v>
      </c>
    </row>
    <row r="3187" spans="3:15">
      <c r="C3187" s="161">
        <v>5</v>
      </c>
      <c r="D3187" s="161">
        <v>10</v>
      </c>
      <c r="F3187" s="161">
        <v>5</v>
      </c>
      <c r="G3187" s="161">
        <v>10</v>
      </c>
      <c r="H3187" s="161">
        <v>5</v>
      </c>
      <c r="I3187" s="161">
        <v>8</v>
      </c>
      <c r="J3187" s="161">
        <v>7</v>
      </c>
      <c r="M3187" s="165">
        <f t="shared" si="145"/>
        <v>5</v>
      </c>
      <c r="N3187" s="164">
        <f t="shared" si="146"/>
        <v>5</v>
      </c>
      <c r="O3187" s="164">
        <f t="shared" si="147"/>
        <v>7</v>
      </c>
    </row>
    <row r="3188" spans="3:15">
      <c r="C3188" s="161">
        <v>5</v>
      </c>
      <c r="D3188" s="161">
        <v>10</v>
      </c>
      <c r="F3188" s="161">
        <v>5</v>
      </c>
      <c r="G3188" s="161">
        <v>10</v>
      </c>
      <c r="H3188" s="161">
        <v>5</v>
      </c>
      <c r="I3188" s="161">
        <v>8</v>
      </c>
      <c r="J3188" s="161">
        <v>10</v>
      </c>
      <c r="M3188" s="165">
        <f t="shared" si="145"/>
        <v>5</v>
      </c>
      <c r="N3188" s="164">
        <f t="shared" si="146"/>
        <v>5</v>
      </c>
      <c r="O3188" s="164">
        <f t="shared" si="147"/>
        <v>8</v>
      </c>
    </row>
    <row r="3189" spans="3:15">
      <c r="C3189" s="161">
        <v>5</v>
      </c>
      <c r="D3189" s="161">
        <v>10</v>
      </c>
      <c r="F3189" s="161">
        <v>5</v>
      </c>
      <c r="G3189" s="161">
        <v>10</v>
      </c>
      <c r="H3189" s="161">
        <v>5</v>
      </c>
      <c r="I3189" s="161">
        <v>10</v>
      </c>
      <c r="J3189" s="161">
        <v>7</v>
      </c>
      <c r="M3189" s="165">
        <f t="shared" si="145"/>
        <v>5</v>
      </c>
      <c r="N3189" s="164">
        <f t="shared" si="146"/>
        <v>5</v>
      </c>
      <c r="O3189" s="164">
        <f t="shared" si="147"/>
        <v>7</v>
      </c>
    </row>
    <row r="3190" spans="3:15">
      <c r="C3190" s="161">
        <v>5</v>
      </c>
      <c r="D3190" s="161">
        <v>10</v>
      </c>
      <c r="F3190" s="161">
        <v>5</v>
      </c>
      <c r="G3190" s="161">
        <v>10</v>
      </c>
      <c r="H3190" s="161">
        <v>5</v>
      </c>
      <c r="I3190" s="161">
        <v>10</v>
      </c>
      <c r="J3190" s="161">
        <v>10</v>
      </c>
      <c r="M3190" s="165">
        <f t="shared" si="145"/>
        <v>5</v>
      </c>
      <c r="N3190" s="164">
        <f t="shared" si="146"/>
        <v>5</v>
      </c>
      <c r="O3190" s="164">
        <f t="shared" si="147"/>
        <v>8</v>
      </c>
    </row>
    <row r="3191" spans="3:15">
      <c r="C3191" s="161">
        <v>5</v>
      </c>
      <c r="D3191" s="161">
        <v>10</v>
      </c>
      <c r="F3191" s="161">
        <v>7</v>
      </c>
      <c r="G3191" s="161">
        <v>10</v>
      </c>
      <c r="H3191" s="161">
        <v>10</v>
      </c>
      <c r="I3191" s="161">
        <v>4</v>
      </c>
      <c r="J3191" s="161">
        <v>7</v>
      </c>
      <c r="M3191" s="165">
        <f t="shared" si="145"/>
        <v>4</v>
      </c>
      <c r="N3191" s="164">
        <f t="shared" si="146"/>
        <v>5</v>
      </c>
      <c r="O3191" s="164">
        <f t="shared" si="147"/>
        <v>8</v>
      </c>
    </row>
    <row r="3192" spans="3:15">
      <c r="C3192" s="161">
        <v>5</v>
      </c>
      <c r="D3192" s="161">
        <v>10</v>
      </c>
      <c r="F3192" s="161">
        <v>7</v>
      </c>
      <c r="G3192" s="161">
        <v>10</v>
      </c>
      <c r="H3192" s="161">
        <v>10</v>
      </c>
      <c r="I3192" s="161">
        <v>4</v>
      </c>
      <c r="J3192" s="161">
        <v>10</v>
      </c>
      <c r="M3192" s="165">
        <f t="shared" si="145"/>
        <v>4</v>
      </c>
      <c r="N3192" s="164">
        <f t="shared" si="146"/>
        <v>5</v>
      </c>
      <c r="O3192" s="164">
        <f t="shared" si="147"/>
        <v>8</v>
      </c>
    </row>
    <row r="3193" spans="3:15">
      <c r="C3193" s="161">
        <v>5</v>
      </c>
      <c r="D3193" s="161">
        <v>10</v>
      </c>
      <c r="F3193" s="161">
        <v>7</v>
      </c>
      <c r="G3193" s="161">
        <v>10</v>
      </c>
      <c r="H3193" s="161">
        <v>10</v>
      </c>
      <c r="I3193" s="161">
        <v>6</v>
      </c>
      <c r="J3193" s="161">
        <v>7</v>
      </c>
      <c r="M3193" s="165">
        <f t="shared" si="145"/>
        <v>5</v>
      </c>
      <c r="N3193" s="164">
        <f t="shared" si="146"/>
        <v>6</v>
      </c>
      <c r="O3193" s="164">
        <f t="shared" si="147"/>
        <v>8</v>
      </c>
    </row>
    <row r="3194" spans="3:15">
      <c r="C3194" s="161">
        <v>5</v>
      </c>
      <c r="D3194" s="161">
        <v>10</v>
      </c>
      <c r="F3194" s="161">
        <v>7</v>
      </c>
      <c r="G3194" s="161">
        <v>10</v>
      </c>
      <c r="H3194" s="161">
        <v>10</v>
      </c>
      <c r="I3194" s="161">
        <v>6</v>
      </c>
      <c r="J3194" s="161">
        <v>10</v>
      </c>
      <c r="M3194" s="165">
        <f t="shared" si="145"/>
        <v>5</v>
      </c>
      <c r="N3194" s="164">
        <f t="shared" si="146"/>
        <v>6</v>
      </c>
      <c r="O3194" s="164">
        <f t="shared" si="147"/>
        <v>8</v>
      </c>
    </row>
    <row r="3195" spans="3:15">
      <c r="C3195" s="161">
        <v>5</v>
      </c>
      <c r="D3195" s="161">
        <v>10</v>
      </c>
      <c r="F3195" s="161">
        <v>7</v>
      </c>
      <c r="G3195" s="161">
        <v>10</v>
      </c>
      <c r="H3195" s="161">
        <v>10</v>
      </c>
      <c r="I3195" s="161">
        <v>8</v>
      </c>
      <c r="J3195" s="161">
        <v>7</v>
      </c>
      <c r="M3195" s="165">
        <f t="shared" si="145"/>
        <v>5</v>
      </c>
      <c r="N3195" s="164">
        <f t="shared" si="146"/>
        <v>6</v>
      </c>
      <c r="O3195" s="164">
        <f t="shared" si="147"/>
        <v>8</v>
      </c>
    </row>
    <row r="3196" spans="3:15">
      <c r="C3196" s="161">
        <v>5</v>
      </c>
      <c r="D3196" s="161">
        <v>10</v>
      </c>
      <c r="F3196" s="161">
        <v>7</v>
      </c>
      <c r="G3196" s="161">
        <v>10</v>
      </c>
      <c r="H3196" s="161">
        <v>10</v>
      </c>
      <c r="I3196" s="161">
        <v>8</v>
      </c>
      <c r="J3196" s="161">
        <v>10</v>
      </c>
      <c r="M3196" s="165">
        <f t="shared" si="145"/>
        <v>5</v>
      </c>
      <c r="N3196" s="164">
        <f t="shared" si="146"/>
        <v>6</v>
      </c>
      <c r="O3196" s="164">
        <f t="shared" si="147"/>
        <v>9</v>
      </c>
    </row>
    <row r="3197" spans="3:15">
      <c r="C3197" s="161">
        <v>5</v>
      </c>
      <c r="D3197" s="161">
        <v>10</v>
      </c>
      <c r="F3197" s="161">
        <v>7</v>
      </c>
      <c r="G3197" s="161">
        <v>10</v>
      </c>
      <c r="H3197" s="161">
        <v>10</v>
      </c>
      <c r="I3197" s="161">
        <v>10</v>
      </c>
      <c r="J3197" s="161">
        <v>7</v>
      </c>
      <c r="M3197" s="165">
        <f t="shared" si="145"/>
        <v>5</v>
      </c>
      <c r="N3197" s="164">
        <f t="shared" si="146"/>
        <v>6</v>
      </c>
      <c r="O3197" s="164">
        <f t="shared" si="147"/>
        <v>8</v>
      </c>
    </row>
    <row r="3198" spans="3:15">
      <c r="C3198" s="161">
        <v>5</v>
      </c>
      <c r="D3198" s="161">
        <v>10</v>
      </c>
      <c r="F3198" s="161">
        <v>7</v>
      </c>
      <c r="G3198" s="161">
        <v>10</v>
      </c>
      <c r="H3198" s="161">
        <v>10</v>
      </c>
      <c r="I3198" s="161">
        <v>10</v>
      </c>
      <c r="J3198" s="161">
        <v>10</v>
      </c>
      <c r="M3198" s="165">
        <f t="shared" si="145"/>
        <v>5</v>
      </c>
      <c r="N3198" s="164">
        <f t="shared" si="146"/>
        <v>6</v>
      </c>
      <c r="O3198" s="164">
        <f t="shared" si="147"/>
        <v>9</v>
      </c>
    </row>
    <row r="3199" spans="3:15">
      <c r="C3199" s="161">
        <v>5</v>
      </c>
      <c r="D3199" s="161">
        <v>10</v>
      </c>
      <c r="F3199" s="161">
        <v>5</v>
      </c>
      <c r="G3199" s="161">
        <v>10</v>
      </c>
      <c r="H3199" s="161">
        <v>5</v>
      </c>
      <c r="I3199" s="161">
        <v>4</v>
      </c>
      <c r="J3199" s="161">
        <v>7</v>
      </c>
      <c r="M3199" s="165">
        <f t="shared" si="145"/>
        <v>4</v>
      </c>
      <c r="N3199" s="164">
        <f t="shared" si="146"/>
        <v>5</v>
      </c>
      <c r="O3199" s="164">
        <f t="shared" si="147"/>
        <v>7</v>
      </c>
    </row>
    <row r="3200" spans="3:15">
      <c r="C3200" s="161">
        <v>5</v>
      </c>
      <c r="D3200" s="161">
        <v>10</v>
      </c>
      <c r="F3200" s="161">
        <v>5</v>
      </c>
      <c r="G3200" s="161">
        <v>10</v>
      </c>
      <c r="H3200" s="161">
        <v>5</v>
      </c>
      <c r="I3200" s="161">
        <v>4</v>
      </c>
      <c r="J3200" s="161">
        <v>10</v>
      </c>
      <c r="M3200" s="165">
        <f t="shared" si="145"/>
        <v>4</v>
      </c>
      <c r="N3200" s="164">
        <f t="shared" si="146"/>
        <v>5</v>
      </c>
      <c r="O3200" s="164">
        <f t="shared" si="147"/>
        <v>7</v>
      </c>
    </row>
    <row r="3201" spans="3:15">
      <c r="C3201" s="161">
        <v>5</v>
      </c>
      <c r="D3201" s="161">
        <v>10</v>
      </c>
      <c r="F3201" s="161">
        <v>5</v>
      </c>
      <c r="G3201" s="161">
        <v>10</v>
      </c>
      <c r="H3201" s="161">
        <v>5</v>
      </c>
      <c r="I3201" s="161">
        <v>6</v>
      </c>
      <c r="J3201" s="161">
        <v>7</v>
      </c>
      <c r="M3201" s="165">
        <f t="shared" si="145"/>
        <v>5</v>
      </c>
      <c r="N3201" s="164">
        <f t="shared" si="146"/>
        <v>5</v>
      </c>
      <c r="O3201" s="164">
        <f t="shared" si="147"/>
        <v>7</v>
      </c>
    </row>
    <row r="3202" spans="3:15">
      <c r="C3202" s="161">
        <v>5</v>
      </c>
      <c r="D3202" s="161">
        <v>10</v>
      </c>
      <c r="F3202" s="161">
        <v>5</v>
      </c>
      <c r="G3202" s="161">
        <v>10</v>
      </c>
      <c r="H3202" s="161">
        <v>5</v>
      </c>
      <c r="I3202" s="161">
        <v>6</v>
      </c>
      <c r="J3202" s="161">
        <v>10</v>
      </c>
      <c r="M3202" s="165">
        <f t="shared" si="145"/>
        <v>5</v>
      </c>
      <c r="N3202" s="164">
        <f t="shared" si="146"/>
        <v>5</v>
      </c>
      <c r="O3202" s="164">
        <f t="shared" si="147"/>
        <v>7</v>
      </c>
    </row>
    <row r="3203" spans="3:15">
      <c r="C3203" s="161">
        <v>5</v>
      </c>
      <c r="D3203" s="161">
        <v>10</v>
      </c>
      <c r="F3203" s="161">
        <v>5</v>
      </c>
      <c r="G3203" s="161">
        <v>10</v>
      </c>
      <c r="H3203" s="161">
        <v>5</v>
      </c>
      <c r="I3203" s="161">
        <v>8</v>
      </c>
      <c r="J3203" s="161">
        <v>7</v>
      </c>
      <c r="M3203" s="165">
        <f t="shared" si="145"/>
        <v>5</v>
      </c>
      <c r="N3203" s="164">
        <f t="shared" si="146"/>
        <v>5</v>
      </c>
      <c r="O3203" s="164">
        <f t="shared" si="147"/>
        <v>7</v>
      </c>
    </row>
    <row r="3204" spans="3:15">
      <c r="C3204" s="161">
        <v>5</v>
      </c>
      <c r="D3204" s="161">
        <v>10</v>
      </c>
      <c r="F3204" s="161">
        <v>5</v>
      </c>
      <c r="G3204" s="161">
        <v>10</v>
      </c>
      <c r="H3204" s="161">
        <v>5</v>
      </c>
      <c r="I3204" s="161">
        <v>8</v>
      </c>
      <c r="J3204" s="161">
        <v>10</v>
      </c>
      <c r="M3204" s="165">
        <f t="shared" si="145"/>
        <v>5</v>
      </c>
      <c r="N3204" s="164">
        <f t="shared" si="146"/>
        <v>5</v>
      </c>
      <c r="O3204" s="164">
        <f t="shared" si="147"/>
        <v>8</v>
      </c>
    </row>
    <row r="3205" spans="3:15">
      <c r="C3205" s="161">
        <v>5</v>
      </c>
      <c r="D3205" s="161">
        <v>10</v>
      </c>
      <c r="F3205" s="161">
        <v>5</v>
      </c>
      <c r="G3205" s="161">
        <v>10</v>
      </c>
      <c r="H3205" s="161">
        <v>5</v>
      </c>
      <c r="I3205" s="161">
        <v>10</v>
      </c>
      <c r="J3205" s="161">
        <v>7</v>
      </c>
      <c r="M3205" s="165">
        <f t="shared" si="145"/>
        <v>5</v>
      </c>
      <c r="N3205" s="164">
        <f t="shared" si="146"/>
        <v>5</v>
      </c>
      <c r="O3205" s="164">
        <f t="shared" si="147"/>
        <v>7</v>
      </c>
    </row>
    <row r="3206" spans="3:15">
      <c r="C3206" s="161">
        <v>5</v>
      </c>
      <c r="D3206" s="161">
        <v>10</v>
      </c>
      <c r="F3206" s="161">
        <v>5</v>
      </c>
      <c r="G3206" s="161">
        <v>10</v>
      </c>
      <c r="H3206" s="161">
        <v>5</v>
      </c>
      <c r="I3206" s="161">
        <v>10</v>
      </c>
      <c r="J3206" s="161">
        <v>10</v>
      </c>
      <c r="M3206" s="165">
        <f t="shared" si="145"/>
        <v>5</v>
      </c>
      <c r="N3206" s="164">
        <f t="shared" si="146"/>
        <v>5</v>
      </c>
      <c r="O3206" s="164">
        <f t="shared" si="147"/>
        <v>8</v>
      </c>
    </row>
    <row r="3207" spans="3:15">
      <c r="C3207" s="161">
        <v>5</v>
      </c>
      <c r="D3207" s="161">
        <v>10</v>
      </c>
      <c r="F3207" s="161">
        <v>7</v>
      </c>
      <c r="G3207" s="161">
        <v>10</v>
      </c>
      <c r="H3207" s="161">
        <v>10</v>
      </c>
      <c r="I3207" s="161">
        <v>4</v>
      </c>
      <c r="J3207" s="161">
        <v>7</v>
      </c>
      <c r="M3207" s="165">
        <f t="shared" si="145"/>
        <v>4</v>
      </c>
      <c r="N3207" s="164">
        <f t="shared" si="146"/>
        <v>5</v>
      </c>
      <c r="O3207" s="164">
        <f t="shared" si="147"/>
        <v>8</v>
      </c>
    </row>
    <row r="3208" spans="3:15">
      <c r="C3208" s="161">
        <v>5</v>
      </c>
      <c r="D3208" s="161">
        <v>10</v>
      </c>
      <c r="F3208" s="161">
        <v>7</v>
      </c>
      <c r="G3208" s="161">
        <v>10</v>
      </c>
      <c r="H3208" s="161">
        <v>10</v>
      </c>
      <c r="I3208" s="161">
        <v>4</v>
      </c>
      <c r="J3208" s="161">
        <v>10</v>
      </c>
      <c r="M3208" s="165">
        <f t="shared" si="145"/>
        <v>4</v>
      </c>
      <c r="N3208" s="164">
        <f t="shared" si="146"/>
        <v>5</v>
      </c>
      <c r="O3208" s="164">
        <f t="shared" si="147"/>
        <v>8</v>
      </c>
    </row>
    <row r="3209" spans="3:15">
      <c r="C3209" s="161">
        <v>5</v>
      </c>
      <c r="D3209" s="161">
        <v>10</v>
      </c>
      <c r="F3209" s="161">
        <v>7</v>
      </c>
      <c r="G3209" s="161">
        <v>10</v>
      </c>
      <c r="H3209" s="161">
        <v>10</v>
      </c>
      <c r="I3209" s="161">
        <v>6</v>
      </c>
      <c r="J3209" s="161">
        <v>7</v>
      </c>
      <c r="M3209" s="165">
        <f t="shared" si="145"/>
        <v>5</v>
      </c>
      <c r="N3209" s="164">
        <f t="shared" si="146"/>
        <v>6</v>
      </c>
      <c r="O3209" s="164">
        <f t="shared" si="147"/>
        <v>8</v>
      </c>
    </row>
    <row r="3210" spans="3:15">
      <c r="C3210" s="161">
        <v>5</v>
      </c>
      <c r="D3210" s="161">
        <v>10</v>
      </c>
      <c r="F3210" s="161">
        <v>7</v>
      </c>
      <c r="G3210" s="161">
        <v>10</v>
      </c>
      <c r="H3210" s="161">
        <v>10</v>
      </c>
      <c r="I3210" s="161">
        <v>6</v>
      </c>
      <c r="J3210" s="161">
        <v>10</v>
      </c>
      <c r="M3210" s="165">
        <f t="shared" si="145"/>
        <v>5</v>
      </c>
      <c r="N3210" s="164">
        <f t="shared" si="146"/>
        <v>6</v>
      </c>
      <c r="O3210" s="164">
        <f t="shared" si="147"/>
        <v>8</v>
      </c>
    </row>
    <row r="3211" spans="3:15">
      <c r="C3211" s="161">
        <v>5</v>
      </c>
      <c r="D3211" s="161">
        <v>10</v>
      </c>
      <c r="F3211" s="161">
        <v>7</v>
      </c>
      <c r="G3211" s="161">
        <v>10</v>
      </c>
      <c r="H3211" s="161">
        <v>10</v>
      </c>
      <c r="I3211" s="161">
        <v>8</v>
      </c>
      <c r="J3211" s="161">
        <v>7</v>
      </c>
      <c r="M3211" s="165">
        <f t="shared" si="145"/>
        <v>5</v>
      </c>
      <c r="N3211" s="164">
        <f t="shared" si="146"/>
        <v>6</v>
      </c>
      <c r="O3211" s="164">
        <f t="shared" si="147"/>
        <v>8</v>
      </c>
    </row>
    <row r="3212" spans="3:15">
      <c r="C3212" s="161">
        <v>5</v>
      </c>
      <c r="D3212" s="161">
        <v>10</v>
      </c>
      <c r="F3212" s="161">
        <v>7</v>
      </c>
      <c r="G3212" s="161">
        <v>10</v>
      </c>
      <c r="H3212" s="161">
        <v>10</v>
      </c>
      <c r="I3212" s="161">
        <v>8</v>
      </c>
      <c r="J3212" s="161">
        <v>10</v>
      </c>
      <c r="M3212" s="165">
        <f t="shared" si="145"/>
        <v>5</v>
      </c>
      <c r="N3212" s="164">
        <f t="shared" si="146"/>
        <v>6</v>
      </c>
      <c r="O3212" s="164">
        <f t="shared" si="147"/>
        <v>9</v>
      </c>
    </row>
    <row r="3213" spans="3:15">
      <c r="C3213" s="161">
        <v>5</v>
      </c>
      <c r="D3213" s="161">
        <v>10</v>
      </c>
      <c r="F3213" s="161">
        <v>7</v>
      </c>
      <c r="G3213" s="161">
        <v>10</v>
      </c>
      <c r="H3213" s="161">
        <v>10</v>
      </c>
      <c r="I3213" s="161">
        <v>10</v>
      </c>
      <c r="J3213" s="161">
        <v>7</v>
      </c>
      <c r="M3213" s="165">
        <f t="shared" si="145"/>
        <v>5</v>
      </c>
      <c r="N3213" s="164">
        <f t="shared" si="146"/>
        <v>6</v>
      </c>
      <c r="O3213" s="164">
        <f t="shared" si="147"/>
        <v>8</v>
      </c>
    </row>
    <row r="3214" spans="3:15">
      <c r="C3214" s="161">
        <v>5</v>
      </c>
      <c r="D3214" s="161">
        <v>10</v>
      </c>
      <c r="F3214" s="161">
        <v>7</v>
      </c>
      <c r="G3214" s="161">
        <v>10</v>
      </c>
      <c r="H3214" s="161">
        <v>10</v>
      </c>
      <c r="I3214" s="161">
        <v>10</v>
      </c>
      <c r="J3214" s="161">
        <v>10</v>
      </c>
      <c r="M3214" s="165">
        <f t="shared" si="145"/>
        <v>5</v>
      </c>
      <c r="N3214" s="164">
        <f t="shared" si="146"/>
        <v>6</v>
      </c>
      <c r="O3214" s="164">
        <f t="shared" si="147"/>
        <v>9</v>
      </c>
    </row>
    <row r="3215" spans="3:15">
      <c r="C3215" s="161">
        <v>5</v>
      </c>
      <c r="D3215" s="161">
        <v>10</v>
      </c>
      <c r="F3215" s="161">
        <v>10</v>
      </c>
      <c r="G3215" s="161">
        <v>10</v>
      </c>
      <c r="H3215" s="161">
        <v>7</v>
      </c>
      <c r="I3215" s="161">
        <v>4</v>
      </c>
      <c r="J3215" s="161">
        <v>7</v>
      </c>
      <c r="M3215" s="165">
        <f t="shared" si="145"/>
        <v>4</v>
      </c>
      <c r="N3215" s="164">
        <f t="shared" si="146"/>
        <v>5</v>
      </c>
      <c r="O3215" s="164">
        <f t="shared" si="147"/>
        <v>8</v>
      </c>
    </row>
    <row r="3216" spans="3:15">
      <c r="C3216" s="161">
        <v>5</v>
      </c>
      <c r="D3216" s="161">
        <v>10</v>
      </c>
      <c r="F3216" s="161">
        <v>10</v>
      </c>
      <c r="G3216" s="161">
        <v>10</v>
      </c>
      <c r="H3216" s="161">
        <v>7</v>
      </c>
      <c r="I3216" s="161">
        <v>4</v>
      </c>
      <c r="J3216" s="161">
        <v>10</v>
      </c>
      <c r="M3216" s="165">
        <f t="shared" si="145"/>
        <v>4</v>
      </c>
      <c r="N3216" s="164">
        <f t="shared" si="146"/>
        <v>5</v>
      </c>
      <c r="O3216" s="164">
        <f t="shared" si="147"/>
        <v>8</v>
      </c>
    </row>
    <row r="3217" spans="3:15">
      <c r="C3217" s="161">
        <v>5</v>
      </c>
      <c r="D3217" s="161">
        <v>10</v>
      </c>
      <c r="F3217" s="161">
        <v>10</v>
      </c>
      <c r="G3217" s="161">
        <v>10</v>
      </c>
      <c r="H3217" s="161">
        <v>7</v>
      </c>
      <c r="I3217" s="161">
        <v>6</v>
      </c>
      <c r="J3217" s="161">
        <v>7</v>
      </c>
      <c r="M3217" s="165">
        <f t="shared" si="145"/>
        <v>5</v>
      </c>
      <c r="N3217" s="164">
        <f t="shared" si="146"/>
        <v>6</v>
      </c>
      <c r="O3217" s="164">
        <f t="shared" si="147"/>
        <v>8</v>
      </c>
    </row>
    <row r="3218" spans="3:15">
      <c r="C3218" s="161">
        <v>5</v>
      </c>
      <c r="D3218" s="161">
        <v>10</v>
      </c>
      <c r="F3218" s="161">
        <v>10</v>
      </c>
      <c r="G3218" s="161">
        <v>10</v>
      </c>
      <c r="H3218" s="161">
        <v>7</v>
      </c>
      <c r="I3218" s="161">
        <v>6</v>
      </c>
      <c r="J3218" s="161">
        <v>10</v>
      </c>
      <c r="M3218" s="165">
        <f t="shared" si="145"/>
        <v>5</v>
      </c>
      <c r="N3218" s="164">
        <f t="shared" si="146"/>
        <v>6</v>
      </c>
      <c r="O3218" s="164">
        <f t="shared" si="147"/>
        <v>8</v>
      </c>
    </row>
    <row r="3219" spans="3:15">
      <c r="C3219" s="161">
        <v>5</v>
      </c>
      <c r="D3219" s="161">
        <v>10</v>
      </c>
      <c r="F3219" s="161">
        <v>10</v>
      </c>
      <c r="G3219" s="161">
        <v>10</v>
      </c>
      <c r="H3219" s="161">
        <v>7</v>
      </c>
      <c r="I3219" s="161">
        <v>8</v>
      </c>
      <c r="J3219" s="161">
        <v>7</v>
      </c>
      <c r="M3219" s="165">
        <f t="shared" si="145"/>
        <v>5</v>
      </c>
      <c r="N3219" s="164">
        <f t="shared" si="146"/>
        <v>6</v>
      </c>
      <c r="O3219" s="164">
        <f t="shared" si="147"/>
        <v>8</v>
      </c>
    </row>
    <row r="3220" spans="3:15">
      <c r="C3220" s="161">
        <v>5</v>
      </c>
      <c r="D3220" s="161">
        <v>10</v>
      </c>
      <c r="F3220" s="161">
        <v>10</v>
      </c>
      <c r="G3220" s="161">
        <v>10</v>
      </c>
      <c r="H3220" s="161">
        <v>7</v>
      </c>
      <c r="I3220" s="161">
        <v>8</v>
      </c>
      <c r="J3220" s="161">
        <v>10</v>
      </c>
      <c r="M3220" s="165">
        <f t="shared" si="145"/>
        <v>5</v>
      </c>
      <c r="N3220" s="164">
        <f t="shared" si="146"/>
        <v>6</v>
      </c>
      <c r="O3220" s="164">
        <f t="shared" si="147"/>
        <v>9</v>
      </c>
    </row>
    <row r="3221" spans="3:15">
      <c r="C3221" s="161">
        <v>5</v>
      </c>
      <c r="D3221" s="161">
        <v>10</v>
      </c>
      <c r="F3221" s="161">
        <v>10</v>
      </c>
      <c r="G3221" s="161">
        <v>10</v>
      </c>
      <c r="H3221" s="161">
        <v>7</v>
      </c>
      <c r="I3221" s="161">
        <v>10</v>
      </c>
      <c r="J3221" s="161">
        <v>7</v>
      </c>
      <c r="M3221" s="165">
        <f t="shared" si="145"/>
        <v>5</v>
      </c>
      <c r="N3221" s="164">
        <f t="shared" si="146"/>
        <v>6</v>
      </c>
      <c r="O3221" s="164">
        <f t="shared" si="147"/>
        <v>8</v>
      </c>
    </row>
    <row r="3222" spans="3:15">
      <c r="C3222" s="161">
        <v>5</v>
      </c>
      <c r="D3222" s="161">
        <v>10</v>
      </c>
      <c r="F3222" s="161">
        <v>10</v>
      </c>
      <c r="G3222" s="161">
        <v>10</v>
      </c>
      <c r="H3222" s="161">
        <v>7</v>
      </c>
      <c r="I3222" s="161">
        <v>10</v>
      </c>
      <c r="J3222" s="161">
        <v>10</v>
      </c>
      <c r="M3222" s="165">
        <f t="shared" si="145"/>
        <v>5</v>
      </c>
      <c r="N3222" s="164">
        <f t="shared" si="146"/>
        <v>6</v>
      </c>
      <c r="O3222" s="164">
        <f t="shared" si="147"/>
        <v>9</v>
      </c>
    </row>
    <row r="3223" spans="3:15">
      <c r="C3223" s="161">
        <v>5</v>
      </c>
      <c r="D3223" s="161">
        <v>10</v>
      </c>
      <c r="F3223" s="161">
        <v>10</v>
      </c>
      <c r="G3223" s="161">
        <v>10</v>
      </c>
      <c r="H3223" s="161">
        <v>10</v>
      </c>
      <c r="I3223" s="161">
        <v>4</v>
      </c>
      <c r="J3223" s="161">
        <v>7</v>
      </c>
      <c r="M3223" s="165">
        <f t="shared" si="145"/>
        <v>4</v>
      </c>
      <c r="N3223" s="164">
        <f t="shared" si="146"/>
        <v>5</v>
      </c>
      <c r="O3223" s="164">
        <f t="shared" si="147"/>
        <v>8</v>
      </c>
    </row>
    <row r="3224" spans="3:15">
      <c r="C3224" s="161">
        <v>5</v>
      </c>
      <c r="D3224" s="161">
        <v>10</v>
      </c>
      <c r="F3224" s="161">
        <v>10</v>
      </c>
      <c r="G3224" s="161">
        <v>10</v>
      </c>
      <c r="H3224" s="161">
        <v>10</v>
      </c>
      <c r="I3224" s="161">
        <v>4</v>
      </c>
      <c r="J3224" s="161">
        <v>10</v>
      </c>
      <c r="M3224" s="165">
        <f t="shared" si="145"/>
        <v>4</v>
      </c>
      <c r="N3224" s="164">
        <f t="shared" si="146"/>
        <v>5</v>
      </c>
      <c r="O3224" s="164">
        <f t="shared" si="147"/>
        <v>8</v>
      </c>
    </row>
    <row r="3225" spans="3:15">
      <c r="C3225" s="161">
        <v>5</v>
      </c>
      <c r="D3225" s="161">
        <v>10</v>
      </c>
      <c r="F3225" s="161">
        <v>10</v>
      </c>
      <c r="G3225" s="161">
        <v>10</v>
      </c>
      <c r="H3225" s="161">
        <v>10</v>
      </c>
      <c r="I3225" s="161">
        <v>6</v>
      </c>
      <c r="J3225" s="161">
        <v>7</v>
      </c>
      <c r="M3225" s="165">
        <f t="shared" si="145"/>
        <v>5</v>
      </c>
      <c r="N3225" s="164">
        <f t="shared" si="146"/>
        <v>6</v>
      </c>
      <c r="O3225" s="164">
        <f t="shared" si="147"/>
        <v>8</v>
      </c>
    </row>
    <row r="3226" spans="3:15">
      <c r="C3226" s="161">
        <v>5</v>
      </c>
      <c r="D3226" s="161">
        <v>10</v>
      </c>
      <c r="F3226" s="161">
        <v>10</v>
      </c>
      <c r="G3226" s="161">
        <v>10</v>
      </c>
      <c r="H3226" s="161">
        <v>10</v>
      </c>
      <c r="I3226" s="161">
        <v>6</v>
      </c>
      <c r="J3226" s="161">
        <v>10</v>
      </c>
      <c r="M3226" s="165">
        <f t="shared" si="145"/>
        <v>5</v>
      </c>
      <c r="N3226" s="164">
        <f t="shared" si="146"/>
        <v>6</v>
      </c>
      <c r="O3226" s="164">
        <f t="shared" si="147"/>
        <v>9</v>
      </c>
    </row>
    <row r="3227" spans="3:15">
      <c r="C3227" s="161">
        <v>5</v>
      </c>
      <c r="D3227" s="161">
        <v>10</v>
      </c>
      <c r="F3227" s="161">
        <v>10</v>
      </c>
      <c r="G3227" s="161">
        <v>10</v>
      </c>
      <c r="H3227" s="161">
        <v>10</v>
      </c>
      <c r="I3227" s="161">
        <v>8</v>
      </c>
      <c r="J3227" s="161">
        <v>7</v>
      </c>
      <c r="M3227" s="165">
        <f t="shared" si="145"/>
        <v>5</v>
      </c>
      <c r="N3227" s="164">
        <f t="shared" si="146"/>
        <v>6</v>
      </c>
      <c r="O3227" s="164">
        <f t="shared" si="147"/>
        <v>9</v>
      </c>
    </row>
    <row r="3228" spans="3:15">
      <c r="C3228" s="161">
        <v>5</v>
      </c>
      <c r="D3228" s="161">
        <v>10</v>
      </c>
      <c r="F3228" s="161">
        <v>10</v>
      </c>
      <c r="G3228" s="161">
        <v>10</v>
      </c>
      <c r="H3228" s="161">
        <v>10</v>
      </c>
      <c r="I3228" s="161">
        <v>8</v>
      </c>
      <c r="J3228" s="161">
        <v>10</v>
      </c>
      <c r="M3228" s="165">
        <f t="shared" si="145"/>
        <v>5</v>
      </c>
      <c r="N3228" s="164">
        <f t="shared" si="146"/>
        <v>6</v>
      </c>
      <c r="O3228" s="164">
        <f t="shared" si="147"/>
        <v>9</v>
      </c>
    </row>
    <row r="3229" spans="3:15">
      <c r="C3229" s="161">
        <v>5</v>
      </c>
      <c r="D3229" s="161">
        <v>10</v>
      </c>
      <c r="F3229" s="161">
        <v>10</v>
      </c>
      <c r="G3229" s="161">
        <v>10</v>
      </c>
      <c r="H3229" s="161">
        <v>10</v>
      </c>
      <c r="I3229" s="161">
        <v>10</v>
      </c>
      <c r="J3229" s="161">
        <v>7</v>
      </c>
      <c r="M3229" s="165">
        <f t="shared" si="145"/>
        <v>5</v>
      </c>
      <c r="N3229" s="164">
        <f t="shared" si="146"/>
        <v>6</v>
      </c>
      <c r="O3229" s="164">
        <f t="shared" si="147"/>
        <v>9</v>
      </c>
    </row>
    <row r="3230" spans="3:15">
      <c r="C3230" s="161">
        <v>5</v>
      </c>
      <c r="D3230" s="161">
        <v>10</v>
      </c>
      <c r="F3230" s="161">
        <v>10</v>
      </c>
      <c r="G3230" s="161">
        <v>10</v>
      </c>
      <c r="H3230" s="161">
        <v>10</v>
      </c>
      <c r="I3230" s="161">
        <v>10</v>
      </c>
      <c r="J3230" s="161">
        <v>10</v>
      </c>
      <c r="M3230" s="165">
        <f t="shared" si="145"/>
        <v>5</v>
      </c>
      <c r="N3230" s="164">
        <f t="shared" si="146"/>
        <v>6</v>
      </c>
      <c r="O3230" s="164">
        <f t="shared" si="147"/>
        <v>9</v>
      </c>
    </row>
    <row r="3231" spans="3:15">
      <c r="C3231" s="161">
        <v>5</v>
      </c>
      <c r="D3231" s="161">
        <v>10</v>
      </c>
      <c r="F3231" s="161">
        <v>10</v>
      </c>
      <c r="G3231" s="161">
        <v>10</v>
      </c>
      <c r="H3231" s="161">
        <v>7</v>
      </c>
      <c r="I3231" s="161">
        <v>4</v>
      </c>
      <c r="J3231" s="161">
        <v>7</v>
      </c>
      <c r="M3231" s="165">
        <f t="shared" ref="M3231:M3294" si="148">MIN(C3231:L3231)</f>
        <v>4</v>
      </c>
      <c r="N3231" s="164">
        <f t="shared" si="146"/>
        <v>5</v>
      </c>
      <c r="O3231" s="164">
        <f t="shared" si="147"/>
        <v>8</v>
      </c>
    </row>
    <row r="3232" spans="3:15">
      <c r="C3232" s="161">
        <v>5</v>
      </c>
      <c r="D3232" s="161">
        <v>10</v>
      </c>
      <c r="F3232" s="161">
        <v>10</v>
      </c>
      <c r="G3232" s="161">
        <v>10</v>
      </c>
      <c r="H3232" s="161">
        <v>7</v>
      </c>
      <c r="I3232" s="161">
        <v>4</v>
      </c>
      <c r="J3232" s="161">
        <v>10</v>
      </c>
      <c r="M3232" s="165">
        <f t="shared" si="148"/>
        <v>4</v>
      </c>
      <c r="N3232" s="164">
        <f t="shared" ref="N3232:N3295" si="149">IF(SMALL(C3232:J3232,2)&gt;M3232,M3232+1,M3232)</f>
        <v>5</v>
      </c>
      <c r="O3232" s="164">
        <f t="shared" ref="O3232:O3295" si="150">ROUND(AVERAGE(C3232:J3232),0)</f>
        <v>8</v>
      </c>
    </row>
    <row r="3233" spans="3:15">
      <c r="C3233" s="161">
        <v>5</v>
      </c>
      <c r="D3233" s="161">
        <v>10</v>
      </c>
      <c r="F3233" s="161">
        <v>10</v>
      </c>
      <c r="G3233" s="161">
        <v>10</v>
      </c>
      <c r="H3233" s="161">
        <v>7</v>
      </c>
      <c r="I3233" s="161">
        <v>6</v>
      </c>
      <c r="J3233" s="161">
        <v>7</v>
      </c>
      <c r="M3233" s="165">
        <f t="shared" si="148"/>
        <v>5</v>
      </c>
      <c r="N3233" s="164">
        <f t="shared" si="149"/>
        <v>6</v>
      </c>
      <c r="O3233" s="164">
        <f t="shared" si="150"/>
        <v>8</v>
      </c>
    </row>
    <row r="3234" spans="3:15">
      <c r="C3234" s="161">
        <v>5</v>
      </c>
      <c r="D3234" s="161">
        <v>10</v>
      </c>
      <c r="F3234" s="161">
        <v>10</v>
      </c>
      <c r="G3234" s="161">
        <v>10</v>
      </c>
      <c r="H3234" s="161">
        <v>7</v>
      </c>
      <c r="I3234" s="161">
        <v>6</v>
      </c>
      <c r="J3234" s="161">
        <v>10</v>
      </c>
      <c r="M3234" s="165">
        <f t="shared" si="148"/>
        <v>5</v>
      </c>
      <c r="N3234" s="164">
        <f t="shared" si="149"/>
        <v>6</v>
      </c>
      <c r="O3234" s="164">
        <f t="shared" si="150"/>
        <v>8</v>
      </c>
    </row>
    <row r="3235" spans="3:15">
      <c r="C3235" s="161">
        <v>5</v>
      </c>
      <c r="D3235" s="161">
        <v>10</v>
      </c>
      <c r="F3235" s="161">
        <v>10</v>
      </c>
      <c r="G3235" s="161">
        <v>10</v>
      </c>
      <c r="H3235" s="161">
        <v>7</v>
      </c>
      <c r="I3235" s="161">
        <v>8</v>
      </c>
      <c r="J3235" s="161">
        <v>7</v>
      </c>
      <c r="M3235" s="165">
        <f t="shared" si="148"/>
        <v>5</v>
      </c>
      <c r="N3235" s="164">
        <f t="shared" si="149"/>
        <v>6</v>
      </c>
      <c r="O3235" s="164">
        <f t="shared" si="150"/>
        <v>8</v>
      </c>
    </row>
    <row r="3236" spans="3:15">
      <c r="C3236" s="161">
        <v>5</v>
      </c>
      <c r="D3236" s="161">
        <v>10</v>
      </c>
      <c r="F3236" s="161">
        <v>10</v>
      </c>
      <c r="G3236" s="161">
        <v>10</v>
      </c>
      <c r="H3236" s="161">
        <v>7</v>
      </c>
      <c r="I3236" s="161">
        <v>8</v>
      </c>
      <c r="J3236" s="161">
        <v>10</v>
      </c>
      <c r="M3236" s="165">
        <f t="shared" si="148"/>
        <v>5</v>
      </c>
      <c r="N3236" s="164">
        <f t="shared" si="149"/>
        <v>6</v>
      </c>
      <c r="O3236" s="164">
        <f t="shared" si="150"/>
        <v>9</v>
      </c>
    </row>
    <row r="3237" spans="3:15">
      <c r="C3237" s="161">
        <v>5</v>
      </c>
      <c r="D3237" s="161">
        <v>10</v>
      </c>
      <c r="F3237" s="161">
        <v>10</v>
      </c>
      <c r="G3237" s="161">
        <v>10</v>
      </c>
      <c r="H3237" s="161">
        <v>7</v>
      </c>
      <c r="I3237" s="161">
        <v>10</v>
      </c>
      <c r="J3237" s="161">
        <v>7</v>
      </c>
      <c r="M3237" s="165">
        <f t="shared" si="148"/>
        <v>5</v>
      </c>
      <c r="N3237" s="164">
        <f t="shared" si="149"/>
        <v>6</v>
      </c>
      <c r="O3237" s="164">
        <f t="shared" si="150"/>
        <v>8</v>
      </c>
    </row>
    <row r="3238" spans="3:15">
      <c r="C3238" s="161">
        <v>5</v>
      </c>
      <c r="D3238" s="161">
        <v>10</v>
      </c>
      <c r="F3238" s="161">
        <v>10</v>
      </c>
      <c r="G3238" s="161">
        <v>10</v>
      </c>
      <c r="H3238" s="161">
        <v>7</v>
      </c>
      <c r="I3238" s="161">
        <v>10</v>
      </c>
      <c r="J3238" s="161">
        <v>10</v>
      </c>
      <c r="M3238" s="165">
        <f t="shared" si="148"/>
        <v>5</v>
      </c>
      <c r="N3238" s="164">
        <f t="shared" si="149"/>
        <v>6</v>
      </c>
      <c r="O3238" s="164">
        <f t="shared" si="150"/>
        <v>9</v>
      </c>
    </row>
    <row r="3239" spans="3:15">
      <c r="C3239" s="161">
        <v>5</v>
      </c>
      <c r="D3239" s="161">
        <v>10</v>
      </c>
      <c r="F3239" s="161">
        <v>10</v>
      </c>
      <c r="G3239" s="161">
        <v>10</v>
      </c>
      <c r="H3239" s="161">
        <v>10</v>
      </c>
      <c r="I3239" s="161">
        <v>4</v>
      </c>
      <c r="J3239" s="161">
        <v>7</v>
      </c>
      <c r="M3239" s="165">
        <f t="shared" si="148"/>
        <v>4</v>
      </c>
      <c r="N3239" s="164">
        <f t="shared" si="149"/>
        <v>5</v>
      </c>
      <c r="O3239" s="164">
        <f t="shared" si="150"/>
        <v>8</v>
      </c>
    </row>
    <row r="3240" spans="3:15">
      <c r="C3240" s="161">
        <v>5</v>
      </c>
      <c r="D3240" s="161">
        <v>10</v>
      </c>
      <c r="F3240" s="161">
        <v>10</v>
      </c>
      <c r="G3240" s="161">
        <v>10</v>
      </c>
      <c r="H3240" s="161">
        <v>10</v>
      </c>
      <c r="I3240" s="161">
        <v>4</v>
      </c>
      <c r="J3240" s="161">
        <v>10</v>
      </c>
      <c r="M3240" s="165">
        <f t="shared" si="148"/>
        <v>4</v>
      </c>
      <c r="N3240" s="164">
        <f t="shared" si="149"/>
        <v>5</v>
      </c>
      <c r="O3240" s="164">
        <f t="shared" si="150"/>
        <v>8</v>
      </c>
    </row>
    <row r="3241" spans="3:15">
      <c r="C3241" s="161">
        <v>5</v>
      </c>
      <c r="D3241" s="161">
        <v>10</v>
      </c>
      <c r="F3241" s="161">
        <v>10</v>
      </c>
      <c r="G3241" s="161">
        <v>10</v>
      </c>
      <c r="H3241" s="161">
        <v>10</v>
      </c>
      <c r="I3241" s="161">
        <v>6</v>
      </c>
      <c r="J3241" s="161">
        <v>7</v>
      </c>
      <c r="M3241" s="165">
        <f t="shared" si="148"/>
        <v>5</v>
      </c>
      <c r="N3241" s="164">
        <f t="shared" si="149"/>
        <v>6</v>
      </c>
      <c r="O3241" s="164">
        <f t="shared" si="150"/>
        <v>8</v>
      </c>
    </row>
    <row r="3242" spans="3:15">
      <c r="C3242" s="161">
        <v>5</v>
      </c>
      <c r="D3242" s="161">
        <v>10</v>
      </c>
      <c r="F3242" s="161">
        <v>10</v>
      </c>
      <c r="G3242" s="161">
        <v>10</v>
      </c>
      <c r="H3242" s="161">
        <v>10</v>
      </c>
      <c r="I3242" s="161">
        <v>6</v>
      </c>
      <c r="J3242" s="161">
        <v>10</v>
      </c>
      <c r="M3242" s="165">
        <f t="shared" si="148"/>
        <v>5</v>
      </c>
      <c r="N3242" s="164">
        <f t="shared" si="149"/>
        <v>6</v>
      </c>
      <c r="O3242" s="164">
        <f t="shared" si="150"/>
        <v>9</v>
      </c>
    </row>
    <row r="3243" spans="3:15">
      <c r="C3243" s="161">
        <v>5</v>
      </c>
      <c r="D3243" s="161">
        <v>10</v>
      </c>
      <c r="F3243" s="161">
        <v>10</v>
      </c>
      <c r="G3243" s="161">
        <v>10</v>
      </c>
      <c r="H3243" s="161">
        <v>10</v>
      </c>
      <c r="I3243" s="161">
        <v>8</v>
      </c>
      <c r="J3243" s="161">
        <v>7</v>
      </c>
      <c r="M3243" s="165">
        <f t="shared" si="148"/>
        <v>5</v>
      </c>
      <c r="N3243" s="164">
        <f t="shared" si="149"/>
        <v>6</v>
      </c>
      <c r="O3243" s="164">
        <f t="shared" si="150"/>
        <v>9</v>
      </c>
    </row>
    <row r="3244" spans="3:15">
      <c r="C3244" s="161">
        <v>5</v>
      </c>
      <c r="D3244" s="161">
        <v>10</v>
      </c>
      <c r="F3244" s="161">
        <v>10</v>
      </c>
      <c r="G3244" s="161">
        <v>10</v>
      </c>
      <c r="H3244" s="161">
        <v>10</v>
      </c>
      <c r="I3244" s="161">
        <v>8</v>
      </c>
      <c r="J3244" s="161">
        <v>10</v>
      </c>
      <c r="M3244" s="165">
        <f t="shared" si="148"/>
        <v>5</v>
      </c>
      <c r="N3244" s="164">
        <f t="shared" si="149"/>
        <v>6</v>
      </c>
      <c r="O3244" s="164">
        <f t="shared" si="150"/>
        <v>9</v>
      </c>
    </row>
    <row r="3245" spans="3:15">
      <c r="C3245" s="161">
        <v>5</v>
      </c>
      <c r="D3245" s="161">
        <v>10</v>
      </c>
      <c r="F3245" s="161">
        <v>10</v>
      </c>
      <c r="G3245" s="161">
        <v>10</v>
      </c>
      <c r="H3245" s="161">
        <v>10</v>
      </c>
      <c r="I3245" s="161">
        <v>10</v>
      </c>
      <c r="J3245" s="161">
        <v>7</v>
      </c>
      <c r="M3245" s="165">
        <f t="shared" si="148"/>
        <v>5</v>
      </c>
      <c r="N3245" s="164">
        <f t="shared" si="149"/>
        <v>6</v>
      </c>
      <c r="O3245" s="164">
        <f t="shared" si="150"/>
        <v>9</v>
      </c>
    </row>
    <row r="3246" spans="3:15">
      <c r="C3246" s="161">
        <v>5</v>
      </c>
      <c r="D3246" s="161">
        <v>10</v>
      </c>
      <c r="F3246" s="161">
        <v>10</v>
      </c>
      <c r="G3246" s="161">
        <v>10</v>
      </c>
      <c r="H3246" s="161">
        <v>10</v>
      </c>
      <c r="I3246" s="161">
        <v>10</v>
      </c>
      <c r="J3246" s="161">
        <v>10</v>
      </c>
      <c r="M3246" s="165">
        <f t="shared" si="148"/>
        <v>5</v>
      </c>
      <c r="N3246" s="164">
        <f t="shared" si="149"/>
        <v>6</v>
      </c>
      <c r="O3246" s="164">
        <f t="shared" si="150"/>
        <v>9</v>
      </c>
    </row>
    <row r="3247" spans="3:15">
      <c r="C3247" s="161">
        <v>5</v>
      </c>
      <c r="D3247" s="161">
        <v>10</v>
      </c>
      <c r="F3247" s="161">
        <v>10</v>
      </c>
      <c r="G3247" s="161">
        <v>10</v>
      </c>
      <c r="H3247" s="161">
        <v>7</v>
      </c>
      <c r="I3247" s="161">
        <v>4</v>
      </c>
      <c r="J3247" s="161">
        <v>7</v>
      </c>
      <c r="M3247" s="165">
        <f t="shared" si="148"/>
        <v>4</v>
      </c>
      <c r="N3247" s="164">
        <f t="shared" si="149"/>
        <v>5</v>
      </c>
      <c r="O3247" s="164">
        <f t="shared" si="150"/>
        <v>8</v>
      </c>
    </row>
    <row r="3248" spans="3:15">
      <c r="C3248" s="161">
        <v>5</v>
      </c>
      <c r="D3248" s="161">
        <v>10</v>
      </c>
      <c r="F3248" s="161">
        <v>10</v>
      </c>
      <c r="G3248" s="161">
        <v>10</v>
      </c>
      <c r="H3248" s="161">
        <v>7</v>
      </c>
      <c r="I3248" s="161">
        <v>4</v>
      </c>
      <c r="J3248" s="161">
        <v>10</v>
      </c>
      <c r="M3248" s="165">
        <f t="shared" si="148"/>
        <v>4</v>
      </c>
      <c r="N3248" s="164">
        <f t="shared" si="149"/>
        <v>5</v>
      </c>
      <c r="O3248" s="164">
        <f t="shared" si="150"/>
        <v>8</v>
      </c>
    </row>
    <row r="3249" spans="3:15">
      <c r="C3249" s="161">
        <v>5</v>
      </c>
      <c r="D3249" s="161">
        <v>10</v>
      </c>
      <c r="F3249" s="161">
        <v>10</v>
      </c>
      <c r="G3249" s="161">
        <v>10</v>
      </c>
      <c r="H3249" s="161">
        <v>7</v>
      </c>
      <c r="I3249" s="161">
        <v>6</v>
      </c>
      <c r="J3249" s="161">
        <v>7</v>
      </c>
      <c r="M3249" s="165">
        <f t="shared" si="148"/>
        <v>5</v>
      </c>
      <c r="N3249" s="164">
        <f t="shared" si="149"/>
        <v>6</v>
      </c>
      <c r="O3249" s="164">
        <f t="shared" si="150"/>
        <v>8</v>
      </c>
    </row>
    <row r="3250" spans="3:15">
      <c r="C3250" s="161">
        <v>5</v>
      </c>
      <c r="D3250" s="161">
        <v>10</v>
      </c>
      <c r="F3250" s="161">
        <v>10</v>
      </c>
      <c r="G3250" s="161">
        <v>10</v>
      </c>
      <c r="H3250" s="161">
        <v>7</v>
      </c>
      <c r="I3250" s="161">
        <v>6</v>
      </c>
      <c r="J3250" s="161">
        <v>10</v>
      </c>
      <c r="M3250" s="165">
        <f t="shared" si="148"/>
        <v>5</v>
      </c>
      <c r="N3250" s="164">
        <f t="shared" si="149"/>
        <v>6</v>
      </c>
      <c r="O3250" s="164">
        <f t="shared" si="150"/>
        <v>8</v>
      </c>
    </row>
    <row r="3251" spans="3:15">
      <c r="C3251" s="161">
        <v>5</v>
      </c>
      <c r="D3251" s="161">
        <v>10</v>
      </c>
      <c r="F3251" s="161">
        <v>10</v>
      </c>
      <c r="G3251" s="161">
        <v>10</v>
      </c>
      <c r="H3251" s="161">
        <v>7</v>
      </c>
      <c r="I3251" s="161">
        <v>8</v>
      </c>
      <c r="J3251" s="161">
        <v>7</v>
      </c>
      <c r="M3251" s="165">
        <f t="shared" si="148"/>
        <v>5</v>
      </c>
      <c r="N3251" s="164">
        <f t="shared" si="149"/>
        <v>6</v>
      </c>
      <c r="O3251" s="164">
        <f t="shared" si="150"/>
        <v>8</v>
      </c>
    </row>
    <row r="3252" spans="3:15">
      <c r="C3252" s="161">
        <v>5</v>
      </c>
      <c r="D3252" s="161">
        <v>10</v>
      </c>
      <c r="F3252" s="161">
        <v>10</v>
      </c>
      <c r="G3252" s="161">
        <v>10</v>
      </c>
      <c r="H3252" s="161">
        <v>7</v>
      </c>
      <c r="I3252" s="161">
        <v>8</v>
      </c>
      <c r="J3252" s="161">
        <v>10</v>
      </c>
      <c r="M3252" s="165">
        <f t="shared" si="148"/>
        <v>5</v>
      </c>
      <c r="N3252" s="164">
        <f t="shared" si="149"/>
        <v>6</v>
      </c>
      <c r="O3252" s="164">
        <f t="shared" si="150"/>
        <v>9</v>
      </c>
    </row>
    <row r="3253" spans="3:15">
      <c r="C3253" s="161">
        <v>5</v>
      </c>
      <c r="D3253" s="161">
        <v>10</v>
      </c>
      <c r="F3253" s="161">
        <v>10</v>
      </c>
      <c r="G3253" s="161">
        <v>10</v>
      </c>
      <c r="H3253" s="161">
        <v>7</v>
      </c>
      <c r="I3253" s="161">
        <v>10</v>
      </c>
      <c r="J3253" s="161">
        <v>7</v>
      </c>
      <c r="M3253" s="165">
        <f t="shared" si="148"/>
        <v>5</v>
      </c>
      <c r="N3253" s="164">
        <f t="shared" si="149"/>
        <v>6</v>
      </c>
      <c r="O3253" s="164">
        <f t="shared" si="150"/>
        <v>8</v>
      </c>
    </row>
    <row r="3254" spans="3:15">
      <c r="C3254" s="161">
        <v>5</v>
      </c>
      <c r="D3254" s="161">
        <v>10</v>
      </c>
      <c r="F3254" s="161">
        <v>10</v>
      </c>
      <c r="G3254" s="161">
        <v>10</v>
      </c>
      <c r="H3254" s="161">
        <v>7</v>
      </c>
      <c r="I3254" s="161">
        <v>10</v>
      </c>
      <c r="J3254" s="161">
        <v>10</v>
      </c>
      <c r="M3254" s="165">
        <f t="shared" si="148"/>
        <v>5</v>
      </c>
      <c r="N3254" s="164">
        <f t="shared" si="149"/>
        <v>6</v>
      </c>
      <c r="O3254" s="164">
        <f t="shared" si="150"/>
        <v>9</v>
      </c>
    </row>
    <row r="3255" spans="3:15">
      <c r="C3255" s="161">
        <v>5</v>
      </c>
      <c r="D3255" s="161">
        <v>10</v>
      </c>
      <c r="F3255" s="161">
        <v>10</v>
      </c>
      <c r="G3255" s="161">
        <v>10</v>
      </c>
      <c r="H3255" s="161">
        <v>10</v>
      </c>
      <c r="I3255" s="161">
        <v>4</v>
      </c>
      <c r="J3255" s="161">
        <v>7</v>
      </c>
      <c r="M3255" s="165">
        <f t="shared" si="148"/>
        <v>4</v>
      </c>
      <c r="N3255" s="164">
        <f t="shared" si="149"/>
        <v>5</v>
      </c>
      <c r="O3255" s="164">
        <f t="shared" si="150"/>
        <v>8</v>
      </c>
    </row>
    <row r="3256" spans="3:15">
      <c r="C3256" s="161">
        <v>5</v>
      </c>
      <c r="D3256" s="161">
        <v>10</v>
      </c>
      <c r="F3256" s="161">
        <v>10</v>
      </c>
      <c r="G3256" s="161">
        <v>10</v>
      </c>
      <c r="H3256" s="161">
        <v>10</v>
      </c>
      <c r="I3256" s="161">
        <v>4</v>
      </c>
      <c r="J3256" s="161">
        <v>10</v>
      </c>
      <c r="M3256" s="165">
        <f t="shared" si="148"/>
        <v>4</v>
      </c>
      <c r="N3256" s="164">
        <f t="shared" si="149"/>
        <v>5</v>
      </c>
      <c r="O3256" s="164">
        <f t="shared" si="150"/>
        <v>8</v>
      </c>
    </row>
    <row r="3257" spans="3:15">
      <c r="C3257" s="161">
        <v>5</v>
      </c>
      <c r="D3257" s="161">
        <v>10</v>
      </c>
      <c r="F3257" s="161">
        <v>10</v>
      </c>
      <c r="G3257" s="161">
        <v>10</v>
      </c>
      <c r="H3257" s="161">
        <v>10</v>
      </c>
      <c r="I3257" s="161">
        <v>6</v>
      </c>
      <c r="J3257" s="161">
        <v>7</v>
      </c>
      <c r="M3257" s="165">
        <f t="shared" si="148"/>
        <v>5</v>
      </c>
      <c r="N3257" s="164">
        <f t="shared" si="149"/>
        <v>6</v>
      </c>
      <c r="O3257" s="164">
        <f t="shared" si="150"/>
        <v>8</v>
      </c>
    </row>
    <row r="3258" spans="3:15">
      <c r="C3258" s="161">
        <v>5</v>
      </c>
      <c r="D3258" s="161">
        <v>10</v>
      </c>
      <c r="F3258" s="161">
        <v>10</v>
      </c>
      <c r="G3258" s="161">
        <v>10</v>
      </c>
      <c r="H3258" s="161">
        <v>10</v>
      </c>
      <c r="I3258" s="161">
        <v>6</v>
      </c>
      <c r="J3258" s="161">
        <v>10</v>
      </c>
      <c r="M3258" s="165">
        <f t="shared" si="148"/>
        <v>5</v>
      </c>
      <c r="N3258" s="164">
        <f t="shared" si="149"/>
        <v>6</v>
      </c>
      <c r="O3258" s="164">
        <f t="shared" si="150"/>
        <v>9</v>
      </c>
    </row>
    <row r="3259" spans="3:15">
      <c r="C3259" s="161">
        <v>5</v>
      </c>
      <c r="D3259" s="161">
        <v>10</v>
      </c>
      <c r="F3259" s="161">
        <v>10</v>
      </c>
      <c r="G3259" s="161">
        <v>10</v>
      </c>
      <c r="H3259" s="161">
        <v>10</v>
      </c>
      <c r="I3259" s="161">
        <v>8</v>
      </c>
      <c r="J3259" s="161">
        <v>7</v>
      </c>
      <c r="M3259" s="165">
        <f t="shared" si="148"/>
        <v>5</v>
      </c>
      <c r="N3259" s="164">
        <f t="shared" si="149"/>
        <v>6</v>
      </c>
      <c r="O3259" s="164">
        <f t="shared" si="150"/>
        <v>9</v>
      </c>
    </row>
    <row r="3260" spans="3:15">
      <c r="C3260" s="161">
        <v>5</v>
      </c>
      <c r="D3260" s="161">
        <v>10</v>
      </c>
      <c r="F3260" s="161">
        <v>10</v>
      </c>
      <c r="G3260" s="161">
        <v>10</v>
      </c>
      <c r="H3260" s="161">
        <v>10</v>
      </c>
      <c r="I3260" s="161">
        <v>8</v>
      </c>
      <c r="J3260" s="161">
        <v>10</v>
      </c>
      <c r="M3260" s="165">
        <f t="shared" si="148"/>
        <v>5</v>
      </c>
      <c r="N3260" s="164">
        <f t="shared" si="149"/>
        <v>6</v>
      </c>
      <c r="O3260" s="164">
        <f t="shared" si="150"/>
        <v>9</v>
      </c>
    </row>
    <row r="3261" spans="3:15">
      <c r="C3261" s="161">
        <v>5</v>
      </c>
      <c r="D3261" s="161">
        <v>10</v>
      </c>
      <c r="F3261" s="161">
        <v>10</v>
      </c>
      <c r="G3261" s="161">
        <v>10</v>
      </c>
      <c r="H3261" s="161">
        <v>10</v>
      </c>
      <c r="I3261" s="161">
        <v>10</v>
      </c>
      <c r="J3261" s="161">
        <v>7</v>
      </c>
      <c r="M3261" s="165">
        <f t="shared" si="148"/>
        <v>5</v>
      </c>
      <c r="N3261" s="164">
        <f t="shared" si="149"/>
        <v>6</v>
      </c>
      <c r="O3261" s="164">
        <f t="shared" si="150"/>
        <v>9</v>
      </c>
    </row>
    <row r="3262" spans="3:15">
      <c r="C3262" s="161">
        <v>5</v>
      </c>
      <c r="D3262" s="161">
        <v>10</v>
      </c>
      <c r="F3262" s="161">
        <v>10</v>
      </c>
      <c r="G3262" s="161">
        <v>10</v>
      </c>
      <c r="H3262" s="161">
        <v>10</v>
      </c>
      <c r="I3262" s="161">
        <v>10</v>
      </c>
      <c r="J3262" s="161">
        <v>10</v>
      </c>
      <c r="M3262" s="165">
        <f t="shared" si="148"/>
        <v>5</v>
      </c>
      <c r="N3262" s="164">
        <f t="shared" si="149"/>
        <v>6</v>
      </c>
      <c r="O3262" s="164">
        <f t="shared" si="150"/>
        <v>9</v>
      </c>
    </row>
    <row r="3263" spans="3:15">
      <c r="C3263" s="161">
        <v>5</v>
      </c>
      <c r="D3263" s="161">
        <v>10</v>
      </c>
      <c r="F3263" s="161">
        <v>10</v>
      </c>
      <c r="G3263" s="161">
        <v>10</v>
      </c>
      <c r="H3263" s="161">
        <v>7</v>
      </c>
      <c r="I3263" s="161">
        <v>4</v>
      </c>
      <c r="J3263" s="161">
        <v>7</v>
      </c>
      <c r="M3263" s="165">
        <f t="shared" si="148"/>
        <v>4</v>
      </c>
      <c r="N3263" s="164">
        <f t="shared" si="149"/>
        <v>5</v>
      </c>
      <c r="O3263" s="164">
        <f t="shared" si="150"/>
        <v>8</v>
      </c>
    </row>
    <row r="3264" spans="3:15">
      <c r="C3264" s="161">
        <v>5</v>
      </c>
      <c r="D3264" s="161">
        <v>10</v>
      </c>
      <c r="F3264" s="161">
        <v>10</v>
      </c>
      <c r="G3264" s="161">
        <v>10</v>
      </c>
      <c r="H3264" s="161">
        <v>7</v>
      </c>
      <c r="I3264" s="161">
        <v>4</v>
      </c>
      <c r="J3264" s="161">
        <v>10</v>
      </c>
      <c r="M3264" s="165">
        <f t="shared" si="148"/>
        <v>4</v>
      </c>
      <c r="N3264" s="164">
        <f t="shared" si="149"/>
        <v>5</v>
      </c>
      <c r="O3264" s="164">
        <f t="shared" si="150"/>
        <v>8</v>
      </c>
    </row>
    <row r="3265" spans="3:15">
      <c r="C3265" s="161">
        <v>5</v>
      </c>
      <c r="D3265" s="161">
        <v>10</v>
      </c>
      <c r="F3265" s="161">
        <v>10</v>
      </c>
      <c r="G3265" s="161">
        <v>10</v>
      </c>
      <c r="H3265" s="161">
        <v>7</v>
      </c>
      <c r="I3265" s="161">
        <v>6</v>
      </c>
      <c r="J3265" s="161">
        <v>7</v>
      </c>
      <c r="M3265" s="165">
        <f t="shared" si="148"/>
        <v>5</v>
      </c>
      <c r="N3265" s="164">
        <f t="shared" si="149"/>
        <v>6</v>
      </c>
      <c r="O3265" s="164">
        <f t="shared" si="150"/>
        <v>8</v>
      </c>
    </row>
    <row r="3266" spans="3:15">
      <c r="C3266" s="161">
        <v>5</v>
      </c>
      <c r="D3266" s="161">
        <v>10</v>
      </c>
      <c r="F3266" s="161">
        <v>10</v>
      </c>
      <c r="G3266" s="161">
        <v>10</v>
      </c>
      <c r="H3266" s="161">
        <v>7</v>
      </c>
      <c r="I3266" s="161">
        <v>6</v>
      </c>
      <c r="J3266" s="161">
        <v>10</v>
      </c>
      <c r="M3266" s="165">
        <f t="shared" si="148"/>
        <v>5</v>
      </c>
      <c r="N3266" s="164">
        <f t="shared" si="149"/>
        <v>6</v>
      </c>
      <c r="O3266" s="164">
        <f t="shared" si="150"/>
        <v>8</v>
      </c>
    </row>
    <row r="3267" spans="3:15">
      <c r="C3267" s="161">
        <v>5</v>
      </c>
      <c r="D3267" s="161">
        <v>10</v>
      </c>
      <c r="F3267" s="161">
        <v>10</v>
      </c>
      <c r="G3267" s="161">
        <v>10</v>
      </c>
      <c r="H3267" s="161">
        <v>7</v>
      </c>
      <c r="I3267" s="161">
        <v>8</v>
      </c>
      <c r="J3267" s="161">
        <v>7</v>
      </c>
      <c r="M3267" s="165">
        <f t="shared" si="148"/>
        <v>5</v>
      </c>
      <c r="N3267" s="164">
        <f t="shared" si="149"/>
        <v>6</v>
      </c>
      <c r="O3267" s="164">
        <f t="shared" si="150"/>
        <v>8</v>
      </c>
    </row>
    <row r="3268" spans="3:15">
      <c r="C3268" s="161">
        <v>5</v>
      </c>
      <c r="D3268" s="161">
        <v>10</v>
      </c>
      <c r="F3268" s="161">
        <v>10</v>
      </c>
      <c r="G3268" s="161">
        <v>10</v>
      </c>
      <c r="H3268" s="161">
        <v>7</v>
      </c>
      <c r="I3268" s="161">
        <v>8</v>
      </c>
      <c r="J3268" s="161">
        <v>10</v>
      </c>
      <c r="M3268" s="165">
        <f t="shared" si="148"/>
        <v>5</v>
      </c>
      <c r="N3268" s="164">
        <f t="shared" si="149"/>
        <v>6</v>
      </c>
      <c r="O3268" s="164">
        <f t="shared" si="150"/>
        <v>9</v>
      </c>
    </row>
    <row r="3269" spans="3:15">
      <c r="C3269" s="161">
        <v>5</v>
      </c>
      <c r="D3269" s="161">
        <v>10</v>
      </c>
      <c r="F3269" s="161">
        <v>10</v>
      </c>
      <c r="G3269" s="161">
        <v>10</v>
      </c>
      <c r="H3269" s="161">
        <v>7</v>
      </c>
      <c r="I3269" s="161">
        <v>10</v>
      </c>
      <c r="J3269" s="161">
        <v>7</v>
      </c>
      <c r="M3269" s="165">
        <f t="shared" si="148"/>
        <v>5</v>
      </c>
      <c r="N3269" s="164">
        <f t="shared" si="149"/>
        <v>6</v>
      </c>
      <c r="O3269" s="164">
        <f t="shared" si="150"/>
        <v>8</v>
      </c>
    </row>
    <row r="3270" spans="3:15">
      <c r="C3270" s="161">
        <v>5</v>
      </c>
      <c r="D3270" s="161">
        <v>10</v>
      </c>
      <c r="F3270" s="161">
        <v>10</v>
      </c>
      <c r="G3270" s="161">
        <v>10</v>
      </c>
      <c r="H3270" s="161">
        <v>7</v>
      </c>
      <c r="I3270" s="161">
        <v>10</v>
      </c>
      <c r="J3270" s="161">
        <v>10</v>
      </c>
      <c r="M3270" s="165">
        <f t="shared" si="148"/>
        <v>5</v>
      </c>
      <c r="N3270" s="164">
        <f t="shared" si="149"/>
        <v>6</v>
      </c>
      <c r="O3270" s="164">
        <f t="shared" si="150"/>
        <v>9</v>
      </c>
    </row>
    <row r="3271" spans="3:15">
      <c r="C3271" s="161">
        <v>5</v>
      </c>
      <c r="D3271" s="161">
        <v>10</v>
      </c>
      <c r="F3271" s="161">
        <v>10</v>
      </c>
      <c r="G3271" s="161">
        <v>10</v>
      </c>
      <c r="H3271" s="161">
        <v>10</v>
      </c>
      <c r="I3271" s="161">
        <v>4</v>
      </c>
      <c r="J3271" s="161">
        <v>7</v>
      </c>
      <c r="M3271" s="165">
        <f t="shared" si="148"/>
        <v>4</v>
      </c>
      <c r="N3271" s="164">
        <f t="shared" si="149"/>
        <v>5</v>
      </c>
      <c r="O3271" s="164">
        <f t="shared" si="150"/>
        <v>8</v>
      </c>
    </row>
    <row r="3272" spans="3:15">
      <c r="C3272" s="161">
        <v>5</v>
      </c>
      <c r="D3272" s="161">
        <v>10</v>
      </c>
      <c r="F3272" s="161">
        <v>10</v>
      </c>
      <c r="G3272" s="161">
        <v>10</v>
      </c>
      <c r="H3272" s="161">
        <v>10</v>
      </c>
      <c r="I3272" s="161">
        <v>4</v>
      </c>
      <c r="J3272" s="161">
        <v>10</v>
      </c>
      <c r="M3272" s="165">
        <f t="shared" si="148"/>
        <v>4</v>
      </c>
      <c r="N3272" s="164">
        <f t="shared" si="149"/>
        <v>5</v>
      </c>
      <c r="O3272" s="164">
        <f t="shared" si="150"/>
        <v>8</v>
      </c>
    </row>
    <row r="3273" spans="3:15">
      <c r="C3273" s="161">
        <v>5</v>
      </c>
      <c r="D3273" s="161">
        <v>10</v>
      </c>
      <c r="F3273" s="161">
        <v>10</v>
      </c>
      <c r="G3273" s="161">
        <v>10</v>
      </c>
      <c r="H3273" s="161">
        <v>10</v>
      </c>
      <c r="I3273" s="161">
        <v>6</v>
      </c>
      <c r="J3273" s="161">
        <v>7</v>
      </c>
      <c r="M3273" s="165">
        <f t="shared" si="148"/>
        <v>5</v>
      </c>
      <c r="N3273" s="164">
        <f t="shared" si="149"/>
        <v>6</v>
      </c>
      <c r="O3273" s="164">
        <f t="shared" si="150"/>
        <v>8</v>
      </c>
    </row>
    <row r="3274" spans="3:15">
      <c r="C3274" s="161">
        <v>5</v>
      </c>
      <c r="D3274" s="161">
        <v>10</v>
      </c>
      <c r="F3274" s="161">
        <v>10</v>
      </c>
      <c r="G3274" s="161">
        <v>10</v>
      </c>
      <c r="H3274" s="161">
        <v>10</v>
      </c>
      <c r="I3274" s="161">
        <v>6</v>
      </c>
      <c r="J3274" s="161">
        <v>10</v>
      </c>
      <c r="M3274" s="165">
        <f t="shared" si="148"/>
        <v>5</v>
      </c>
      <c r="N3274" s="164">
        <f t="shared" si="149"/>
        <v>6</v>
      </c>
      <c r="O3274" s="164">
        <f t="shared" si="150"/>
        <v>9</v>
      </c>
    </row>
    <row r="3275" spans="3:15">
      <c r="C3275" s="161">
        <v>5</v>
      </c>
      <c r="D3275" s="161">
        <v>10</v>
      </c>
      <c r="F3275" s="161">
        <v>10</v>
      </c>
      <c r="G3275" s="161">
        <v>10</v>
      </c>
      <c r="H3275" s="161">
        <v>10</v>
      </c>
      <c r="I3275" s="161">
        <v>8</v>
      </c>
      <c r="J3275" s="161">
        <v>7</v>
      </c>
      <c r="M3275" s="165">
        <f t="shared" si="148"/>
        <v>5</v>
      </c>
      <c r="N3275" s="164">
        <f t="shared" si="149"/>
        <v>6</v>
      </c>
      <c r="O3275" s="164">
        <f t="shared" si="150"/>
        <v>9</v>
      </c>
    </row>
    <row r="3276" spans="3:15">
      <c r="C3276" s="161">
        <v>5</v>
      </c>
      <c r="D3276" s="161">
        <v>10</v>
      </c>
      <c r="F3276" s="161">
        <v>10</v>
      </c>
      <c r="G3276" s="161">
        <v>10</v>
      </c>
      <c r="H3276" s="161">
        <v>10</v>
      </c>
      <c r="I3276" s="161">
        <v>8</v>
      </c>
      <c r="J3276" s="161">
        <v>10</v>
      </c>
      <c r="M3276" s="165">
        <f t="shared" si="148"/>
        <v>5</v>
      </c>
      <c r="N3276" s="164">
        <f t="shared" si="149"/>
        <v>6</v>
      </c>
      <c r="O3276" s="164">
        <f t="shared" si="150"/>
        <v>9</v>
      </c>
    </row>
    <row r="3277" spans="3:15">
      <c r="C3277" s="161">
        <v>5</v>
      </c>
      <c r="D3277" s="161">
        <v>10</v>
      </c>
      <c r="F3277" s="161">
        <v>10</v>
      </c>
      <c r="G3277" s="161">
        <v>10</v>
      </c>
      <c r="H3277" s="161">
        <v>10</v>
      </c>
      <c r="I3277" s="161">
        <v>10</v>
      </c>
      <c r="J3277" s="161">
        <v>7</v>
      </c>
      <c r="M3277" s="165">
        <f t="shared" si="148"/>
        <v>5</v>
      </c>
      <c r="N3277" s="164">
        <f t="shared" si="149"/>
        <v>6</v>
      </c>
      <c r="O3277" s="164">
        <f t="shared" si="150"/>
        <v>9</v>
      </c>
    </row>
    <row r="3278" spans="3:15">
      <c r="C3278" s="161">
        <v>5</v>
      </c>
      <c r="D3278" s="161">
        <v>10</v>
      </c>
      <c r="F3278" s="161">
        <v>10</v>
      </c>
      <c r="G3278" s="161">
        <v>10</v>
      </c>
      <c r="H3278" s="161">
        <v>10</v>
      </c>
      <c r="I3278" s="161">
        <v>10</v>
      </c>
      <c r="J3278" s="161">
        <v>10</v>
      </c>
      <c r="M3278" s="165">
        <f t="shared" si="148"/>
        <v>5</v>
      </c>
      <c r="N3278" s="164">
        <f t="shared" si="149"/>
        <v>6</v>
      </c>
      <c r="O3278" s="164">
        <f t="shared" si="150"/>
        <v>9</v>
      </c>
    </row>
    <row r="3279" spans="3:15">
      <c r="C3279" s="161">
        <v>5</v>
      </c>
      <c r="D3279" s="161">
        <v>10</v>
      </c>
      <c r="F3279" s="161">
        <v>10</v>
      </c>
      <c r="G3279" s="161">
        <v>10</v>
      </c>
      <c r="H3279" s="161">
        <v>7</v>
      </c>
      <c r="I3279" s="161">
        <v>4</v>
      </c>
      <c r="J3279" s="161">
        <v>7</v>
      </c>
      <c r="M3279" s="165">
        <f t="shared" si="148"/>
        <v>4</v>
      </c>
      <c r="N3279" s="164">
        <f t="shared" si="149"/>
        <v>5</v>
      </c>
      <c r="O3279" s="164">
        <f t="shared" si="150"/>
        <v>8</v>
      </c>
    </row>
    <row r="3280" spans="3:15">
      <c r="C3280" s="161">
        <v>5</v>
      </c>
      <c r="D3280" s="161">
        <v>10</v>
      </c>
      <c r="F3280" s="161">
        <v>10</v>
      </c>
      <c r="G3280" s="161">
        <v>10</v>
      </c>
      <c r="H3280" s="161">
        <v>7</v>
      </c>
      <c r="I3280" s="161">
        <v>4</v>
      </c>
      <c r="J3280" s="161">
        <v>10</v>
      </c>
      <c r="M3280" s="165">
        <f t="shared" si="148"/>
        <v>4</v>
      </c>
      <c r="N3280" s="164">
        <f t="shared" si="149"/>
        <v>5</v>
      </c>
      <c r="O3280" s="164">
        <f t="shared" si="150"/>
        <v>8</v>
      </c>
    </row>
    <row r="3281" spans="3:15">
      <c r="C3281" s="161">
        <v>5</v>
      </c>
      <c r="D3281" s="161">
        <v>10</v>
      </c>
      <c r="F3281" s="161">
        <v>10</v>
      </c>
      <c r="G3281" s="161">
        <v>10</v>
      </c>
      <c r="H3281" s="161">
        <v>7</v>
      </c>
      <c r="I3281" s="161">
        <v>6</v>
      </c>
      <c r="J3281" s="161">
        <v>7</v>
      </c>
      <c r="M3281" s="165">
        <f t="shared" si="148"/>
        <v>5</v>
      </c>
      <c r="N3281" s="164">
        <f t="shared" si="149"/>
        <v>6</v>
      </c>
      <c r="O3281" s="164">
        <f t="shared" si="150"/>
        <v>8</v>
      </c>
    </row>
    <row r="3282" spans="3:15">
      <c r="C3282" s="161">
        <v>5</v>
      </c>
      <c r="D3282" s="161">
        <v>10</v>
      </c>
      <c r="F3282" s="161">
        <v>10</v>
      </c>
      <c r="G3282" s="161">
        <v>10</v>
      </c>
      <c r="H3282" s="161">
        <v>7</v>
      </c>
      <c r="I3282" s="161">
        <v>6</v>
      </c>
      <c r="J3282" s="161">
        <v>10</v>
      </c>
      <c r="M3282" s="165">
        <f t="shared" si="148"/>
        <v>5</v>
      </c>
      <c r="N3282" s="164">
        <f t="shared" si="149"/>
        <v>6</v>
      </c>
      <c r="O3282" s="164">
        <f t="shared" si="150"/>
        <v>8</v>
      </c>
    </row>
    <row r="3283" spans="3:15">
      <c r="C3283" s="161">
        <v>5</v>
      </c>
      <c r="D3283" s="161">
        <v>10</v>
      </c>
      <c r="F3283" s="161">
        <v>10</v>
      </c>
      <c r="G3283" s="161">
        <v>10</v>
      </c>
      <c r="H3283" s="161">
        <v>7</v>
      </c>
      <c r="I3283" s="161">
        <v>8</v>
      </c>
      <c r="J3283" s="161">
        <v>7</v>
      </c>
      <c r="M3283" s="165">
        <f t="shared" si="148"/>
        <v>5</v>
      </c>
      <c r="N3283" s="164">
        <f t="shared" si="149"/>
        <v>6</v>
      </c>
      <c r="O3283" s="164">
        <f t="shared" si="150"/>
        <v>8</v>
      </c>
    </row>
    <row r="3284" spans="3:15">
      <c r="C3284" s="161">
        <v>5</v>
      </c>
      <c r="D3284" s="161">
        <v>10</v>
      </c>
      <c r="F3284" s="161">
        <v>10</v>
      </c>
      <c r="G3284" s="161">
        <v>10</v>
      </c>
      <c r="H3284" s="161">
        <v>7</v>
      </c>
      <c r="I3284" s="161">
        <v>8</v>
      </c>
      <c r="J3284" s="161">
        <v>10</v>
      </c>
      <c r="M3284" s="165">
        <f t="shared" si="148"/>
        <v>5</v>
      </c>
      <c r="N3284" s="164">
        <f t="shared" si="149"/>
        <v>6</v>
      </c>
      <c r="O3284" s="164">
        <f t="shared" si="150"/>
        <v>9</v>
      </c>
    </row>
    <row r="3285" spans="3:15">
      <c r="C3285" s="161">
        <v>5</v>
      </c>
      <c r="D3285" s="161">
        <v>10</v>
      </c>
      <c r="F3285" s="161">
        <v>10</v>
      </c>
      <c r="G3285" s="161">
        <v>10</v>
      </c>
      <c r="H3285" s="161">
        <v>7</v>
      </c>
      <c r="I3285" s="161">
        <v>10</v>
      </c>
      <c r="J3285" s="161">
        <v>7</v>
      </c>
      <c r="M3285" s="165">
        <f t="shared" si="148"/>
        <v>5</v>
      </c>
      <c r="N3285" s="164">
        <f t="shared" si="149"/>
        <v>6</v>
      </c>
      <c r="O3285" s="164">
        <f t="shared" si="150"/>
        <v>8</v>
      </c>
    </row>
    <row r="3286" spans="3:15">
      <c r="C3286" s="161">
        <v>5</v>
      </c>
      <c r="D3286" s="161">
        <v>10</v>
      </c>
      <c r="F3286" s="161">
        <v>10</v>
      </c>
      <c r="G3286" s="161">
        <v>10</v>
      </c>
      <c r="H3286" s="161">
        <v>7</v>
      </c>
      <c r="I3286" s="161">
        <v>10</v>
      </c>
      <c r="J3286" s="161">
        <v>10</v>
      </c>
      <c r="M3286" s="165">
        <f t="shared" si="148"/>
        <v>5</v>
      </c>
      <c r="N3286" s="164">
        <f t="shared" si="149"/>
        <v>6</v>
      </c>
      <c r="O3286" s="164">
        <f t="shared" si="150"/>
        <v>9</v>
      </c>
    </row>
    <row r="3287" spans="3:15">
      <c r="C3287" s="161">
        <v>5</v>
      </c>
      <c r="D3287" s="161">
        <v>10</v>
      </c>
      <c r="F3287" s="161">
        <v>10</v>
      </c>
      <c r="G3287" s="161">
        <v>10</v>
      </c>
      <c r="H3287" s="161">
        <v>10</v>
      </c>
      <c r="I3287" s="161">
        <v>4</v>
      </c>
      <c r="J3287" s="161">
        <v>7</v>
      </c>
      <c r="M3287" s="165">
        <f t="shared" si="148"/>
        <v>4</v>
      </c>
      <c r="N3287" s="164">
        <f t="shared" si="149"/>
        <v>5</v>
      </c>
      <c r="O3287" s="164">
        <f t="shared" si="150"/>
        <v>8</v>
      </c>
    </row>
    <row r="3288" spans="3:15">
      <c r="C3288" s="161">
        <v>5</v>
      </c>
      <c r="D3288" s="161">
        <v>10</v>
      </c>
      <c r="F3288" s="161">
        <v>10</v>
      </c>
      <c r="G3288" s="161">
        <v>10</v>
      </c>
      <c r="H3288" s="161">
        <v>10</v>
      </c>
      <c r="I3288" s="161">
        <v>4</v>
      </c>
      <c r="J3288" s="161">
        <v>10</v>
      </c>
      <c r="M3288" s="165">
        <f t="shared" si="148"/>
        <v>4</v>
      </c>
      <c r="N3288" s="164">
        <f t="shared" si="149"/>
        <v>5</v>
      </c>
      <c r="O3288" s="164">
        <f t="shared" si="150"/>
        <v>8</v>
      </c>
    </row>
    <row r="3289" spans="3:15">
      <c r="C3289" s="161">
        <v>5</v>
      </c>
      <c r="D3289" s="161">
        <v>10</v>
      </c>
      <c r="F3289" s="161">
        <v>10</v>
      </c>
      <c r="G3289" s="161">
        <v>10</v>
      </c>
      <c r="H3289" s="161">
        <v>10</v>
      </c>
      <c r="I3289" s="161">
        <v>6</v>
      </c>
      <c r="J3289" s="161">
        <v>7</v>
      </c>
      <c r="M3289" s="165">
        <f t="shared" si="148"/>
        <v>5</v>
      </c>
      <c r="N3289" s="164">
        <f t="shared" si="149"/>
        <v>6</v>
      </c>
      <c r="O3289" s="164">
        <f t="shared" si="150"/>
        <v>8</v>
      </c>
    </row>
    <row r="3290" spans="3:15">
      <c r="C3290" s="161">
        <v>5</v>
      </c>
      <c r="D3290" s="161">
        <v>10</v>
      </c>
      <c r="F3290" s="161">
        <v>10</v>
      </c>
      <c r="G3290" s="161">
        <v>10</v>
      </c>
      <c r="H3290" s="161">
        <v>10</v>
      </c>
      <c r="I3290" s="161">
        <v>6</v>
      </c>
      <c r="J3290" s="161">
        <v>10</v>
      </c>
      <c r="M3290" s="165">
        <f t="shared" si="148"/>
        <v>5</v>
      </c>
      <c r="N3290" s="164">
        <f t="shared" si="149"/>
        <v>6</v>
      </c>
      <c r="O3290" s="164">
        <f t="shared" si="150"/>
        <v>9</v>
      </c>
    </row>
    <row r="3291" spans="3:15">
      <c r="C3291" s="161">
        <v>5</v>
      </c>
      <c r="D3291" s="161">
        <v>10</v>
      </c>
      <c r="F3291" s="161">
        <v>10</v>
      </c>
      <c r="G3291" s="161">
        <v>10</v>
      </c>
      <c r="H3291" s="161">
        <v>10</v>
      </c>
      <c r="I3291" s="161">
        <v>8</v>
      </c>
      <c r="J3291" s="161">
        <v>7</v>
      </c>
      <c r="M3291" s="165">
        <f t="shared" si="148"/>
        <v>5</v>
      </c>
      <c r="N3291" s="164">
        <f t="shared" si="149"/>
        <v>6</v>
      </c>
      <c r="O3291" s="164">
        <f t="shared" si="150"/>
        <v>9</v>
      </c>
    </row>
    <row r="3292" spans="3:15">
      <c r="C3292" s="161">
        <v>5</v>
      </c>
      <c r="D3292" s="161">
        <v>10</v>
      </c>
      <c r="F3292" s="161">
        <v>10</v>
      </c>
      <c r="G3292" s="161">
        <v>10</v>
      </c>
      <c r="H3292" s="161">
        <v>10</v>
      </c>
      <c r="I3292" s="161">
        <v>8</v>
      </c>
      <c r="J3292" s="161">
        <v>10</v>
      </c>
      <c r="M3292" s="165">
        <f t="shared" si="148"/>
        <v>5</v>
      </c>
      <c r="N3292" s="164">
        <f t="shared" si="149"/>
        <v>6</v>
      </c>
      <c r="O3292" s="164">
        <f t="shared" si="150"/>
        <v>9</v>
      </c>
    </row>
    <row r="3293" spans="3:15">
      <c r="C3293" s="161">
        <v>5</v>
      </c>
      <c r="D3293" s="161">
        <v>10</v>
      </c>
      <c r="F3293" s="161">
        <v>10</v>
      </c>
      <c r="G3293" s="161">
        <v>10</v>
      </c>
      <c r="H3293" s="161">
        <v>10</v>
      </c>
      <c r="I3293" s="161">
        <v>10</v>
      </c>
      <c r="J3293" s="161">
        <v>7</v>
      </c>
      <c r="M3293" s="165">
        <f t="shared" si="148"/>
        <v>5</v>
      </c>
      <c r="N3293" s="164">
        <f t="shared" si="149"/>
        <v>6</v>
      </c>
      <c r="O3293" s="164">
        <f t="shared" si="150"/>
        <v>9</v>
      </c>
    </row>
    <row r="3294" spans="3:15">
      <c r="C3294" s="161">
        <v>5</v>
      </c>
      <c r="D3294" s="161">
        <v>2</v>
      </c>
      <c r="F3294" s="161">
        <v>10</v>
      </c>
      <c r="G3294" s="161">
        <v>2</v>
      </c>
      <c r="H3294" s="161">
        <v>10</v>
      </c>
      <c r="I3294" s="161">
        <v>10</v>
      </c>
      <c r="J3294" s="161">
        <v>10</v>
      </c>
      <c r="M3294" s="165">
        <f t="shared" si="148"/>
        <v>2</v>
      </c>
      <c r="N3294" s="164">
        <f t="shared" si="149"/>
        <v>2</v>
      </c>
      <c r="O3294" s="164">
        <f t="shared" si="150"/>
        <v>7</v>
      </c>
    </row>
    <row r="3295" spans="3:15">
      <c r="C3295" s="161">
        <v>7</v>
      </c>
      <c r="D3295" s="161">
        <v>2</v>
      </c>
      <c r="F3295" s="161">
        <v>5</v>
      </c>
      <c r="G3295" s="161">
        <v>2</v>
      </c>
      <c r="H3295" s="161">
        <v>5</v>
      </c>
      <c r="I3295" s="161">
        <v>4</v>
      </c>
      <c r="J3295" s="161">
        <v>7</v>
      </c>
      <c r="M3295" s="165">
        <f t="shared" ref="M3295:M3358" si="151">MIN(C3295:L3295)</f>
        <v>2</v>
      </c>
      <c r="N3295" s="164">
        <f t="shared" si="149"/>
        <v>2</v>
      </c>
      <c r="O3295" s="164">
        <f t="shared" si="150"/>
        <v>5</v>
      </c>
    </row>
    <row r="3296" spans="3:15">
      <c r="C3296" s="161">
        <v>7</v>
      </c>
      <c r="D3296" s="161">
        <v>2</v>
      </c>
      <c r="F3296" s="161">
        <v>5</v>
      </c>
      <c r="G3296" s="161">
        <v>2</v>
      </c>
      <c r="H3296" s="161">
        <v>5</v>
      </c>
      <c r="I3296" s="161">
        <v>4</v>
      </c>
      <c r="J3296" s="161">
        <v>10</v>
      </c>
      <c r="M3296" s="165">
        <f t="shared" si="151"/>
        <v>2</v>
      </c>
      <c r="N3296" s="164">
        <f t="shared" ref="N3296:N3359" si="152">IF(SMALL(C3296:J3296,2)&gt;M3296,M3296+1,M3296)</f>
        <v>2</v>
      </c>
      <c r="O3296" s="164">
        <f t="shared" ref="O3296:O3359" si="153">ROUND(AVERAGE(C3296:J3296),0)</f>
        <v>5</v>
      </c>
    </row>
    <row r="3297" spans="3:15">
      <c r="C3297" s="161">
        <v>7</v>
      </c>
      <c r="D3297" s="161">
        <v>2</v>
      </c>
      <c r="F3297" s="161">
        <v>5</v>
      </c>
      <c r="G3297" s="161">
        <v>2</v>
      </c>
      <c r="H3297" s="161">
        <v>5</v>
      </c>
      <c r="I3297" s="161">
        <v>6</v>
      </c>
      <c r="J3297" s="161">
        <v>7</v>
      </c>
      <c r="M3297" s="165">
        <f t="shared" si="151"/>
        <v>2</v>
      </c>
      <c r="N3297" s="164">
        <f t="shared" si="152"/>
        <v>2</v>
      </c>
      <c r="O3297" s="164">
        <f t="shared" si="153"/>
        <v>5</v>
      </c>
    </row>
    <row r="3298" spans="3:15">
      <c r="C3298" s="161">
        <v>7</v>
      </c>
      <c r="D3298" s="161">
        <v>2</v>
      </c>
      <c r="F3298" s="161">
        <v>5</v>
      </c>
      <c r="G3298" s="161">
        <v>2</v>
      </c>
      <c r="H3298" s="161">
        <v>5</v>
      </c>
      <c r="I3298" s="161">
        <v>6</v>
      </c>
      <c r="J3298" s="161">
        <v>10</v>
      </c>
      <c r="M3298" s="165">
        <f t="shared" si="151"/>
        <v>2</v>
      </c>
      <c r="N3298" s="164">
        <f t="shared" si="152"/>
        <v>2</v>
      </c>
      <c r="O3298" s="164">
        <f t="shared" si="153"/>
        <v>5</v>
      </c>
    </row>
    <row r="3299" spans="3:15">
      <c r="C3299" s="161">
        <v>7</v>
      </c>
      <c r="D3299" s="161">
        <v>2</v>
      </c>
      <c r="F3299" s="161">
        <v>5</v>
      </c>
      <c r="G3299" s="161">
        <v>2</v>
      </c>
      <c r="H3299" s="161">
        <v>5</v>
      </c>
      <c r="I3299" s="161">
        <v>8</v>
      </c>
      <c r="J3299" s="161">
        <v>7</v>
      </c>
      <c r="M3299" s="165">
        <f t="shared" si="151"/>
        <v>2</v>
      </c>
      <c r="N3299" s="164">
        <f t="shared" si="152"/>
        <v>2</v>
      </c>
      <c r="O3299" s="164">
        <f t="shared" si="153"/>
        <v>5</v>
      </c>
    </row>
    <row r="3300" spans="3:15">
      <c r="C3300" s="161">
        <v>7</v>
      </c>
      <c r="D3300" s="161">
        <v>2</v>
      </c>
      <c r="F3300" s="161">
        <v>5</v>
      </c>
      <c r="G3300" s="161">
        <v>2</v>
      </c>
      <c r="H3300" s="161">
        <v>5</v>
      </c>
      <c r="I3300" s="161">
        <v>8</v>
      </c>
      <c r="J3300" s="161">
        <v>10</v>
      </c>
      <c r="M3300" s="165">
        <f t="shared" si="151"/>
        <v>2</v>
      </c>
      <c r="N3300" s="164">
        <f t="shared" si="152"/>
        <v>2</v>
      </c>
      <c r="O3300" s="164">
        <f t="shared" si="153"/>
        <v>6</v>
      </c>
    </row>
    <row r="3301" spans="3:15">
      <c r="C3301" s="161">
        <v>7</v>
      </c>
      <c r="D3301" s="161">
        <v>2</v>
      </c>
      <c r="F3301" s="161">
        <v>5</v>
      </c>
      <c r="G3301" s="161">
        <v>2</v>
      </c>
      <c r="H3301" s="161">
        <v>5</v>
      </c>
      <c r="I3301" s="161">
        <v>10</v>
      </c>
      <c r="J3301" s="161">
        <v>7</v>
      </c>
      <c r="M3301" s="165">
        <f t="shared" si="151"/>
        <v>2</v>
      </c>
      <c r="N3301" s="164">
        <f t="shared" si="152"/>
        <v>2</v>
      </c>
      <c r="O3301" s="164">
        <f t="shared" si="153"/>
        <v>5</v>
      </c>
    </row>
    <row r="3302" spans="3:15">
      <c r="C3302" s="161">
        <v>7</v>
      </c>
      <c r="D3302" s="161">
        <v>2</v>
      </c>
      <c r="F3302" s="161">
        <v>5</v>
      </c>
      <c r="G3302" s="161">
        <v>2</v>
      </c>
      <c r="H3302" s="161">
        <v>5</v>
      </c>
      <c r="I3302" s="161">
        <v>10</v>
      </c>
      <c r="J3302" s="161">
        <v>10</v>
      </c>
      <c r="M3302" s="165">
        <f t="shared" si="151"/>
        <v>2</v>
      </c>
      <c r="N3302" s="164">
        <f t="shared" si="152"/>
        <v>2</v>
      </c>
      <c r="O3302" s="164">
        <f t="shared" si="153"/>
        <v>6</v>
      </c>
    </row>
    <row r="3303" spans="3:15">
      <c r="C3303" s="161">
        <v>7</v>
      </c>
      <c r="D3303" s="161">
        <v>2</v>
      </c>
      <c r="F3303" s="161">
        <v>7</v>
      </c>
      <c r="G3303" s="161">
        <v>2</v>
      </c>
      <c r="H3303" s="161">
        <v>10</v>
      </c>
      <c r="I3303" s="161">
        <v>4</v>
      </c>
      <c r="J3303" s="161">
        <v>7</v>
      </c>
      <c r="M3303" s="165">
        <f t="shared" si="151"/>
        <v>2</v>
      </c>
      <c r="N3303" s="164">
        <f t="shared" si="152"/>
        <v>2</v>
      </c>
      <c r="O3303" s="164">
        <f t="shared" si="153"/>
        <v>6</v>
      </c>
    </row>
    <row r="3304" spans="3:15">
      <c r="C3304" s="161">
        <v>7</v>
      </c>
      <c r="D3304" s="161">
        <v>2</v>
      </c>
      <c r="F3304" s="161">
        <v>7</v>
      </c>
      <c r="G3304" s="161">
        <v>2</v>
      </c>
      <c r="H3304" s="161">
        <v>10</v>
      </c>
      <c r="I3304" s="161">
        <v>4</v>
      </c>
      <c r="J3304" s="161">
        <v>10</v>
      </c>
      <c r="M3304" s="165">
        <f t="shared" si="151"/>
        <v>2</v>
      </c>
      <c r="N3304" s="164">
        <f t="shared" si="152"/>
        <v>2</v>
      </c>
      <c r="O3304" s="164">
        <f t="shared" si="153"/>
        <v>6</v>
      </c>
    </row>
    <row r="3305" spans="3:15">
      <c r="C3305" s="161">
        <v>7</v>
      </c>
      <c r="D3305" s="161">
        <v>2</v>
      </c>
      <c r="F3305" s="161">
        <v>7</v>
      </c>
      <c r="G3305" s="161">
        <v>2</v>
      </c>
      <c r="H3305" s="161">
        <v>10</v>
      </c>
      <c r="I3305" s="161">
        <v>6</v>
      </c>
      <c r="J3305" s="161">
        <v>7</v>
      </c>
      <c r="M3305" s="165">
        <f t="shared" si="151"/>
        <v>2</v>
      </c>
      <c r="N3305" s="164">
        <f t="shared" si="152"/>
        <v>2</v>
      </c>
      <c r="O3305" s="164">
        <f t="shared" si="153"/>
        <v>6</v>
      </c>
    </row>
    <row r="3306" spans="3:15">
      <c r="C3306" s="161">
        <v>7</v>
      </c>
      <c r="D3306" s="161">
        <v>2</v>
      </c>
      <c r="F3306" s="161">
        <v>7</v>
      </c>
      <c r="G3306" s="161">
        <v>2</v>
      </c>
      <c r="H3306" s="161">
        <v>10</v>
      </c>
      <c r="I3306" s="161">
        <v>6</v>
      </c>
      <c r="J3306" s="161">
        <v>10</v>
      </c>
      <c r="M3306" s="165">
        <f t="shared" si="151"/>
        <v>2</v>
      </c>
      <c r="N3306" s="164">
        <f t="shared" si="152"/>
        <v>2</v>
      </c>
      <c r="O3306" s="164">
        <f t="shared" si="153"/>
        <v>6</v>
      </c>
    </row>
    <row r="3307" spans="3:15">
      <c r="C3307" s="161">
        <v>7</v>
      </c>
      <c r="D3307" s="161">
        <v>2</v>
      </c>
      <c r="F3307" s="161">
        <v>7</v>
      </c>
      <c r="G3307" s="161">
        <v>2</v>
      </c>
      <c r="H3307" s="161">
        <v>10</v>
      </c>
      <c r="I3307" s="161">
        <v>8</v>
      </c>
      <c r="J3307" s="161">
        <v>7</v>
      </c>
      <c r="M3307" s="165">
        <f t="shared" si="151"/>
        <v>2</v>
      </c>
      <c r="N3307" s="164">
        <f t="shared" si="152"/>
        <v>2</v>
      </c>
      <c r="O3307" s="164">
        <f t="shared" si="153"/>
        <v>6</v>
      </c>
    </row>
    <row r="3308" spans="3:15">
      <c r="C3308" s="161">
        <v>7</v>
      </c>
      <c r="D3308" s="161">
        <v>2</v>
      </c>
      <c r="F3308" s="161">
        <v>7</v>
      </c>
      <c r="G3308" s="161">
        <v>2</v>
      </c>
      <c r="H3308" s="161">
        <v>10</v>
      </c>
      <c r="I3308" s="161">
        <v>8</v>
      </c>
      <c r="J3308" s="161">
        <v>10</v>
      </c>
      <c r="M3308" s="165">
        <f t="shared" si="151"/>
        <v>2</v>
      </c>
      <c r="N3308" s="164">
        <f t="shared" si="152"/>
        <v>2</v>
      </c>
      <c r="O3308" s="164">
        <f t="shared" si="153"/>
        <v>7</v>
      </c>
    </row>
    <row r="3309" spans="3:15">
      <c r="C3309" s="161">
        <v>7</v>
      </c>
      <c r="D3309" s="161">
        <v>2</v>
      </c>
      <c r="F3309" s="161">
        <v>7</v>
      </c>
      <c r="G3309" s="161">
        <v>2</v>
      </c>
      <c r="H3309" s="161">
        <v>10</v>
      </c>
      <c r="I3309" s="161">
        <v>10</v>
      </c>
      <c r="J3309" s="161">
        <v>7</v>
      </c>
      <c r="M3309" s="165">
        <f t="shared" si="151"/>
        <v>2</v>
      </c>
      <c r="N3309" s="164">
        <f t="shared" si="152"/>
        <v>2</v>
      </c>
      <c r="O3309" s="164">
        <f t="shared" si="153"/>
        <v>6</v>
      </c>
    </row>
    <row r="3310" spans="3:15">
      <c r="C3310" s="161">
        <v>7</v>
      </c>
      <c r="D3310" s="161">
        <v>4</v>
      </c>
      <c r="F3310" s="161">
        <v>7</v>
      </c>
      <c r="G3310" s="161">
        <v>4</v>
      </c>
      <c r="H3310" s="161">
        <v>10</v>
      </c>
      <c r="I3310" s="161">
        <v>10</v>
      </c>
      <c r="J3310" s="161">
        <v>10</v>
      </c>
      <c r="M3310" s="165">
        <f t="shared" si="151"/>
        <v>4</v>
      </c>
      <c r="N3310" s="164">
        <f t="shared" si="152"/>
        <v>4</v>
      </c>
      <c r="O3310" s="164">
        <f t="shared" si="153"/>
        <v>7</v>
      </c>
    </row>
    <row r="3311" spans="3:15">
      <c r="C3311" s="161">
        <v>7</v>
      </c>
      <c r="D3311" s="161">
        <v>4</v>
      </c>
      <c r="F3311" s="161">
        <v>5</v>
      </c>
      <c r="G3311" s="161">
        <v>4</v>
      </c>
      <c r="H3311" s="161">
        <v>5</v>
      </c>
      <c r="I3311" s="161">
        <v>4</v>
      </c>
      <c r="J3311" s="161">
        <v>7</v>
      </c>
      <c r="M3311" s="165">
        <f t="shared" si="151"/>
        <v>4</v>
      </c>
      <c r="N3311" s="164">
        <f t="shared" si="152"/>
        <v>4</v>
      </c>
      <c r="O3311" s="164">
        <f t="shared" si="153"/>
        <v>5</v>
      </c>
    </row>
    <row r="3312" spans="3:15">
      <c r="C3312" s="161">
        <v>7</v>
      </c>
      <c r="D3312" s="161">
        <v>4</v>
      </c>
      <c r="F3312" s="161">
        <v>5</v>
      </c>
      <c r="G3312" s="161">
        <v>4</v>
      </c>
      <c r="H3312" s="161">
        <v>5</v>
      </c>
      <c r="I3312" s="161">
        <v>4</v>
      </c>
      <c r="J3312" s="161">
        <v>10</v>
      </c>
      <c r="M3312" s="165">
        <f t="shared" si="151"/>
        <v>4</v>
      </c>
      <c r="N3312" s="164">
        <f t="shared" si="152"/>
        <v>4</v>
      </c>
      <c r="O3312" s="164">
        <f t="shared" si="153"/>
        <v>6</v>
      </c>
    </row>
    <row r="3313" spans="3:15">
      <c r="C3313" s="161">
        <v>7</v>
      </c>
      <c r="D3313" s="161">
        <v>4</v>
      </c>
      <c r="F3313" s="161">
        <v>5</v>
      </c>
      <c r="G3313" s="161">
        <v>4</v>
      </c>
      <c r="H3313" s="161">
        <v>5</v>
      </c>
      <c r="I3313" s="161">
        <v>6</v>
      </c>
      <c r="J3313" s="161">
        <v>7</v>
      </c>
      <c r="M3313" s="165">
        <f t="shared" si="151"/>
        <v>4</v>
      </c>
      <c r="N3313" s="164">
        <f t="shared" si="152"/>
        <v>4</v>
      </c>
      <c r="O3313" s="164">
        <f t="shared" si="153"/>
        <v>5</v>
      </c>
    </row>
    <row r="3314" spans="3:15">
      <c r="C3314" s="161">
        <v>7</v>
      </c>
      <c r="D3314" s="161">
        <v>4</v>
      </c>
      <c r="F3314" s="161">
        <v>5</v>
      </c>
      <c r="G3314" s="161">
        <v>4</v>
      </c>
      <c r="H3314" s="161">
        <v>5</v>
      </c>
      <c r="I3314" s="161">
        <v>6</v>
      </c>
      <c r="J3314" s="161">
        <v>10</v>
      </c>
      <c r="M3314" s="165">
        <f t="shared" si="151"/>
        <v>4</v>
      </c>
      <c r="N3314" s="164">
        <f t="shared" si="152"/>
        <v>4</v>
      </c>
      <c r="O3314" s="164">
        <f t="shared" si="153"/>
        <v>6</v>
      </c>
    </row>
    <row r="3315" spans="3:15">
      <c r="C3315" s="161">
        <v>7</v>
      </c>
      <c r="D3315" s="161">
        <v>4</v>
      </c>
      <c r="F3315" s="161">
        <v>5</v>
      </c>
      <c r="G3315" s="161">
        <v>4</v>
      </c>
      <c r="H3315" s="161">
        <v>5</v>
      </c>
      <c r="I3315" s="161">
        <v>8</v>
      </c>
      <c r="J3315" s="161">
        <v>7</v>
      </c>
      <c r="M3315" s="165">
        <f t="shared" si="151"/>
        <v>4</v>
      </c>
      <c r="N3315" s="164">
        <f t="shared" si="152"/>
        <v>4</v>
      </c>
      <c r="O3315" s="164">
        <f t="shared" si="153"/>
        <v>6</v>
      </c>
    </row>
    <row r="3316" spans="3:15">
      <c r="C3316" s="161">
        <v>7</v>
      </c>
      <c r="D3316" s="161">
        <v>4</v>
      </c>
      <c r="F3316" s="161">
        <v>5</v>
      </c>
      <c r="G3316" s="161">
        <v>4</v>
      </c>
      <c r="H3316" s="161">
        <v>5</v>
      </c>
      <c r="I3316" s="161">
        <v>8</v>
      </c>
      <c r="J3316" s="161">
        <v>10</v>
      </c>
      <c r="M3316" s="165">
        <f t="shared" si="151"/>
        <v>4</v>
      </c>
      <c r="N3316" s="164">
        <f t="shared" si="152"/>
        <v>4</v>
      </c>
      <c r="O3316" s="164">
        <f t="shared" si="153"/>
        <v>6</v>
      </c>
    </row>
    <row r="3317" spans="3:15">
      <c r="C3317" s="161">
        <v>7</v>
      </c>
      <c r="D3317" s="161">
        <v>4</v>
      </c>
      <c r="F3317" s="161">
        <v>5</v>
      </c>
      <c r="G3317" s="161">
        <v>4</v>
      </c>
      <c r="H3317" s="161">
        <v>5</v>
      </c>
      <c r="I3317" s="161">
        <v>10</v>
      </c>
      <c r="J3317" s="161">
        <v>7</v>
      </c>
      <c r="M3317" s="165">
        <f t="shared" si="151"/>
        <v>4</v>
      </c>
      <c r="N3317" s="164">
        <f t="shared" si="152"/>
        <v>4</v>
      </c>
      <c r="O3317" s="164">
        <f t="shared" si="153"/>
        <v>6</v>
      </c>
    </row>
    <row r="3318" spans="3:15">
      <c r="C3318" s="161">
        <v>7</v>
      </c>
      <c r="D3318" s="161">
        <v>4</v>
      </c>
      <c r="F3318" s="161">
        <v>5</v>
      </c>
      <c r="G3318" s="161">
        <v>4</v>
      </c>
      <c r="H3318" s="161">
        <v>5</v>
      </c>
      <c r="I3318" s="161">
        <v>10</v>
      </c>
      <c r="J3318" s="161">
        <v>10</v>
      </c>
      <c r="M3318" s="165">
        <f t="shared" si="151"/>
        <v>4</v>
      </c>
      <c r="N3318" s="164">
        <f t="shared" si="152"/>
        <v>4</v>
      </c>
      <c r="O3318" s="164">
        <f t="shared" si="153"/>
        <v>6</v>
      </c>
    </row>
    <row r="3319" spans="3:15">
      <c r="C3319" s="161">
        <v>7</v>
      </c>
      <c r="D3319" s="161">
        <v>4</v>
      </c>
      <c r="F3319" s="161">
        <v>7</v>
      </c>
      <c r="G3319" s="161">
        <v>4</v>
      </c>
      <c r="H3319" s="161">
        <v>10</v>
      </c>
      <c r="I3319" s="161">
        <v>4</v>
      </c>
      <c r="J3319" s="161">
        <v>7</v>
      </c>
      <c r="M3319" s="165">
        <f t="shared" si="151"/>
        <v>4</v>
      </c>
      <c r="N3319" s="164">
        <f t="shared" si="152"/>
        <v>4</v>
      </c>
      <c r="O3319" s="164">
        <f t="shared" si="153"/>
        <v>6</v>
      </c>
    </row>
    <row r="3320" spans="3:15">
      <c r="C3320" s="161">
        <v>7</v>
      </c>
      <c r="D3320" s="161">
        <v>4</v>
      </c>
      <c r="F3320" s="161">
        <v>7</v>
      </c>
      <c r="G3320" s="161">
        <v>4</v>
      </c>
      <c r="H3320" s="161">
        <v>10</v>
      </c>
      <c r="I3320" s="161">
        <v>4</v>
      </c>
      <c r="J3320" s="161">
        <v>10</v>
      </c>
      <c r="M3320" s="165">
        <f t="shared" si="151"/>
        <v>4</v>
      </c>
      <c r="N3320" s="164">
        <f t="shared" si="152"/>
        <v>4</v>
      </c>
      <c r="O3320" s="164">
        <f t="shared" si="153"/>
        <v>7</v>
      </c>
    </row>
    <row r="3321" spans="3:15">
      <c r="C3321" s="161">
        <v>7</v>
      </c>
      <c r="D3321" s="161">
        <v>4</v>
      </c>
      <c r="F3321" s="161">
        <v>7</v>
      </c>
      <c r="G3321" s="161">
        <v>4</v>
      </c>
      <c r="H3321" s="161">
        <v>10</v>
      </c>
      <c r="I3321" s="161">
        <v>6</v>
      </c>
      <c r="J3321" s="161">
        <v>7</v>
      </c>
      <c r="M3321" s="165">
        <f t="shared" si="151"/>
        <v>4</v>
      </c>
      <c r="N3321" s="164">
        <f t="shared" si="152"/>
        <v>4</v>
      </c>
      <c r="O3321" s="164">
        <f t="shared" si="153"/>
        <v>6</v>
      </c>
    </row>
    <row r="3322" spans="3:15">
      <c r="C3322" s="161">
        <v>7</v>
      </c>
      <c r="D3322" s="161">
        <v>4</v>
      </c>
      <c r="F3322" s="161">
        <v>7</v>
      </c>
      <c r="G3322" s="161">
        <v>4</v>
      </c>
      <c r="H3322" s="161">
        <v>10</v>
      </c>
      <c r="I3322" s="161">
        <v>6</v>
      </c>
      <c r="J3322" s="161">
        <v>10</v>
      </c>
      <c r="M3322" s="165">
        <f t="shared" si="151"/>
        <v>4</v>
      </c>
      <c r="N3322" s="164">
        <f t="shared" si="152"/>
        <v>4</v>
      </c>
      <c r="O3322" s="164">
        <f t="shared" si="153"/>
        <v>7</v>
      </c>
    </row>
    <row r="3323" spans="3:15">
      <c r="C3323" s="161">
        <v>7</v>
      </c>
      <c r="D3323" s="161">
        <v>4</v>
      </c>
      <c r="F3323" s="161">
        <v>7</v>
      </c>
      <c r="G3323" s="161">
        <v>4</v>
      </c>
      <c r="H3323" s="161">
        <v>10</v>
      </c>
      <c r="I3323" s="161">
        <v>8</v>
      </c>
      <c r="J3323" s="161">
        <v>7</v>
      </c>
      <c r="M3323" s="165">
        <f t="shared" si="151"/>
        <v>4</v>
      </c>
      <c r="N3323" s="164">
        <f t="shared" si="152"/>
        <v>4</v>
      </c>
      <c r="O3323" s="164">
        <f t="shared" si="153"/>
        <v>7</v>
      </c>
    </row>
    <row r="3324" spans="3:15">
      <c r="C3324" s="161">
        <v>7</v>
      </c>
      <c r="D3324" s="161">
        <v>4</v>
      </c>
      <c r="F3324" s="161">
        <v>7</v>
      </c>
      <c r="G3324" s="161">
        <v>4</v>
      </c>
      <c r="H3324" s="161">
        <v>10</v>
      </c>
      <c r="I3324" s="161">
        <v>8</v>
      </c>
      <c r="J3324" s="161">
        <v>10</v>
      </c>
      <c r="M3324" s="165">
        <f t="shared" si="151"/>
        <v>4</v>
      </c>
      <c r="N3324" s="164">
        <f t="shared" si="152"/>
        <v>4</v>
      </c>
      <c r="O3324" s="164">
        <f t="shared" si="153"/>
        <v>7</v>
      </c>
    </row>
    <row r="3325" spans="3:15">
      <c r="C3325" s="161">
        <v>7</v>
      </c>
      <c r="D3325" s="161">
        <v>4</v>
      </c>
      <c r="F3325" s="161">
        <v>7</v>
      </c>
      <c r="G3325" s="161">
        <v>4</v>
      </c>
      <c r="H3325" s="161">
        <v>10</v>
      </c>
      <c r="I3325" s="161">
        <v>10</v>
      </c>
      <c r="J3325" s="161">
        <v>7</v>
      </c>
      <c r="M3325" s="165">
        <f t="shared" si="151"/>
        <v>4</v>
      </c>
      <c r="N3325" s="164">
        <f t="shared" si="152"/>
        <v>4</v>
      </c>
      <c r="O3325" s="164">
        <f t="shared" si="153"/>
        <v>7</v>
      </c>
    </row>
    <row r="3326" spans="3:15">
      <c r="C3326" s="161">
        <v>7</v>
      </c>
      <c r="D3326" s="161">
        <v>6</v>
      </c>
      <c r="F3326" s="161">
        <v>7</v>
      </c>
      <c r="G3326" s="161">
        <v>6</v>
      </c>
      <c r="H3326" s="161">
        <v>10</v>
      </c>
      <c r="I3326" s="161">
        <v>10</v>
      </c>
      <c r="J3326" s="161">
        <v>10</v>
      </c>
      <c r="M3326" s="165">
        <f t="shared" si="151"/>
        <v>6</v>
      </c>
      <c r="N3326" s="164">
        <f t="shared" si="152"/>
        <v>6</v>
      </c>
      <c r="O3326" s="164">
        <f t="shared" si="153"/>
        <v>8</v>
      </c>
    </row>
    <row r="3327" spans="3:15">
      <c r="C3327" s="161">
        <v>7</v>
      </c>
      <c r="D3327" s="161">
        <v>6</v>
      </c>
      <c r="F3327" s="161">
        <v>5</v>
      </c>
      <c r="G3327" s="161">
        <v>6</v>
      </c>
      <c r="H3327" s="161">
        <v>5</v>
      </c>
      <c r="I3327" s="161">
        <v>4</v>
      </c>
      <c r="J3327" s="161">
        <v>7</v>
      </c>
      <c r="M3327" s="165">
        <f t="shared" si="151"/>
        <v>4</v>
      </c>
      <c r="N3327" s="164">
        <f t="shared" si="152"/>
        <v>5</v>
      </c>
      <c r="O3327" s="164">
        <f t="shared" si="153"/>
        <v>6</v>
      </c>
    </row>
    <row r="3328" spans="3:15">
      <c r="C3328" s="161">
        <v>7</v>
      </c>
      <c r="D3328" s="161">
        <v>6</v>
      </c>
      <c r="F3328" s="161">
        <v>5</v>
      </c>
      <c r="G3328" s="161">
        <v>6</v>
      </c>
      <c r="H3328" s="161">
        <v>5</v>
      </c>
      <c r="I3328" s="161">
        <v>4</v>
      </c>
      <c r="J3328" s="161">
        <v>10</v>
      </c>
      <c r="M3328" s="165">
        <f t="shared" si="151"/>
        <v>4</v>
      </c>
      <c r="N3328" s="164">
        <f t="shared" si="152"/>
        <v>5</v>
      </c>
      <c r="O3328" s="164">
        <f t="shared" si="153"/>
        <v>6</v>
      </c>
    </row>
    <row r="3329" spans="3:15">
      <c r="C3329" s="161">
        <v>7</v>
      </c>
      <c r="D3329" s="161">
        <v>6</v>
      </c>
      <c r="F3329" s="161">
        <v>5</v>
      </c>
      <c r="G3329" s="161">
        <v>6</v>
      </c>
      <c r="H3329" s="161">
        <v>5</v>
      </c>
      <c r="I3329" s="161">
        <v>6</v>
      </c>
      <c r="J3329" s="161">
        <v>7</v>
      </c>
      <c r="M3329" s="165">
        <f t="shared" si="151"/>
        <v>5</v>
      </c>
      <c r="N3329" s="164">
        <f t="shared" si="152"/>
        <v>5</v>
      </c>
      <c r="O3329" s="164">
        <f t="shared" si="153"/>
        <v>6</v>
      </c>
    </row>
    <row r="3330" spans="3:15">
      <c r="C3330" s="161">
        <v>7</v>
      </c>
      <c r="D3330" s="161">
        <v>6</v>
      </c>
      <c r="F3330" s="161">
        <v>5</v>
      </c>
      <c r="G3330" s="161">
        <v>6</v>
      </c>
      <c r="H3330" s="161">
        <v>5</v>
      </c>
      <c r="I3330" s="161">
        <v>6</v>
      </c>
      <c r="J3330" s="161">
        <v>10</v>
      </c>
      <c r="M3330" s="165">
        <f t="shared" si="151"/>
        <v>5</v>
      </c>
      <c r="N3330" s="164">
        <f t="shared" si="152"/>
        <v>5</v>
      </c>
      <c r="O3330" s="164">
        <f t="shared" si="153"/>
        <v>6</v>
      </c>
    </row>
    <row r="3331" spans="3:15">
      <c r="C3331" s="161">
        <v>7</v>
      </c>
      <c r="D3331" s="161">
        <v>6</v>
      </c>
      <c r="F3331" s="161">
        <v>5</v>
      </c>
      <c r="G3331" s="161">
        <v>6</v>
      </c>
      <c r="H3331" s="161">
        <v>5</v>
      </c>
      <c r="I3331" s="161">
        <v>8</v>
      </c>
      <c r="J3331" s="161">
        <v>7</v>
      </c>
      <c r="M3331" s="165">
        <f t="shared" si="151"/>
        <v>5</v>
      </c>
      <c r="N3331" s="164">
        <f t="shared" si="152"/>
        <v>5</v>
      </c>
      <c r="O3331" s="164">
        <f t="shared" si="153"/>
        <v>6</v>
      </c>
    </row>
    <row r="3332" spans="3:15">
      <c r="C3332" s="161">
        <v>7</v>
      </c>
      <c r="D3332" s="161">
        <v>6</v>
      </c>
      <c r="F3332" s="161">
        <v>5</v>
      </c>
      <c r="G3332" s="161">
        <v>6</v>
      </c>
      <c r="H3332" s="161">
        <v>5</v>
      </c>
      <c r="I3332" s="161">
        <v>8</v>
      </c>
      <c r="J3332" s="161">
        <v>10</v>
      </c>
      <c r="M3332" s="165">
        <f t="shared" si="151"/>
        <v>5</v>
      </c>
      <c r="N3332" s="164">
        <f t="shared" si="152"/>
        <v>5</v>
      </c>
      <c r="O3332" s="164">
        <f t="shared" si="153"/>
        <v>7</v>
      </c>
    </row>
    <row r="3333" spans="3:15">
      <c r="C3333" s="161">
        <v>7</v>
      </c>
      <c r="D3333" s="161">
        <v>6</v>
      </c>
      <c r="F3333" s="161">
        <v>5</v>
      </c>
      <c r="G3333" s="161">
        <v>6</v>
      </c>
      <c r="H3333" s="161">
        <v>5</v>
      </c>
      <c r="I3333" s="161">
        <v>10</v>
      </c>
      <c r="J3333" s="161">
        <v>7</v>
      </c>
      <c r="M3333" s="165">
        <f t="shared" si="151"/>
        <v>5</v>
      </c>
      <c r="N3333" s="164">
        <f t="shared" si="152"/>
        <v>5</v>
      </c>
      <c r="O3333" s="164">
        <f t="shared" si="153"/>
        <v>7</v>
      </c>
    </row>
    <row r="3334" spans="3:15">
      <c r="C3334" s="161">
        <v>7</v>
      </c>
      <c r="D3334" s="161">
        <v>6</v>
      </c>
      <c r="F3334" s="161">
        <v>5</v>
      </c>
      <c r="G3334" s="161">
        <v>6</v>
      </c>
      <c r="H3334" s="161">
        <v>5</v>
      </c>
      <c r="I3334" s="161">
        <v>10</v>
      </c>
      <c r="J3334" s="161">
        <v>10</v>
      </c>
      <c r="M3334" s="165">
        <f t="shared" si="151"/>
        <v>5</v>
      </c>
      <c r="N3334" s="164">
        <f t="shared" si="152"/>
        <v>5</v>
      </c>
      <c r="O3334" s="164">
        <f t="shared" si="153"/>
        <v>7</v>
      </c>
    </row>
    <row r="3335" spans="3:15">
      <c r="C3335" s="161">
        <v>7</v>
      </c>
      <c r="D3335" s="161">
        <v>6</v>
      </c>
      <c r="F3335" s="161">
        <v>7</v>
      </c>
      <c r="G3335" s="161">
        <v>6</v>
      </c>
      <c r="H3335" s="161">
        <v>10</v>
      </c>
      <c r="I3335" s="161">
        <v>4</v>
      </c>
      <c r="J3335" s="161">
        <v>7</v>
      </c>
      <c r="M3335" s="165">
        <f t="shared" si="151"/>
        <v>4</v>
      </c>
      <c r="N3335" s="164">
        <f t="shared" si="152"/>
        <v>5</v>
      </c>
      <c r="O3335" s="164">
        <f t="shared" si="153"/>
        <v>7</v>
      </c>
    </row>
    <row r="3336" spans="3:15">
      <c r="C3336" s="161">
        <v>7</v>
      </c>
      <c r="D3336" s="161">
        <v>6</v>
      </c>
      <c r="F3336" s="161">
        <v>7</v>
      </c>
      <c r="G3336" s="161">
        <v>6</v>
      </c>
      <c r="H3336" s="161">
        <v>10</v>
      </c>
      <c r="I3336" s="161">
        <v>4</v>
      </c>
      <c r="J3336" s="161">
        <v>10</v>
      </c>
      <c r="M3336" s="165">
        <f t="shared" si="151"/>
        <v>4</v>
      </c>
      <c r="N3336" s="164">
        <f t="shared" si="152"/>
        <v>5</v>
      </c>
      <c r="O3336" s="164">
        <f t="shared" si="153"/>
        <v>7</v>
      </c>
    </row>
    <row r="3337" spans="3:15">
      <c r="C3337" s="161">
        <v>7</v>
      </c>
      <c r="D3337" s="161">
        <v>6</v>
      </c>
      <c r="F3337" s="161">
        <v>7</v>
      </c>
      <c r="G3337" s="161">
        <v>6</v>
      </c>
      <c r="H3337" s="161">
        <v>10</v>
      </c>
      <c r="I3337" s="161">
        <v>6</v>
      </c>
      <c r="J3337" s="161">
        <v>7</v>
      </c>
      <c r="M3337" s="165">
        <f t="shared" si="151"/>
        <v>6</v>
      </c>
      <c r="N3337" s="164">
        <f t="shared" si="152"/>
        <v>6</v>
      </c>
      <c r="O3337" s="164">
        <f t="shared" si="153"/>
        <v>7</v>
      </c>
    </row>
    <row r="3338" spans="3:15">
      <c r="C3338" s="161">
        <v>7</v>
      </c>
      <c r="D3338" s="161">
        <v>6</v>
      </c>
      <c r="F3338" s="161">
        <v>7</v>
      </c>
      <c r="G3338" s="161">
        <v>6</v>
      </c>
      <c r="H3338" s="161">
        <v>10</v>
      </c>
      <c r="I3338" s="161">
        <v>6</v>
      </c>
      <c r="J3338" s="161">
        <v>10</v>
      </c>
      <c r="M3338" s="165">
        <f t="shared" si="151"/>
        <v>6</v>
      </c>
      <c r="N3338" s="164">
        <f t="shared" si="152"/>
        <v>6</v>
      </c>
      <c r="O3338" s="164">
        <f t="shared" si="153"/>
        <v>7</v>
      </c>
    </row>
    <row r="3339" spans="3:15">
      <c r="C3339" s="161">
        <v>7</v>
      </c>
      <c r="D3339" s="161">
        <v>6</v>
      </c>
      <c r="F3339" s="161">
        <v>7</v>
      </c>
      <c r="G3339" s="161">
        <v>6</v>
      </c>
      <c r="H3339" s="161">
        <v>10</v>
      </c>
      <c r="I3339" s="161">
        <v>8</v>
      </c>
      <c r="J3339" s="161">
        <v>7</v>
      </c>
      <c r="M3339" s="165">
        <f t="shared" si="151"/>
        <v>6</v>
      </c>
      <c r="N3339" s="164">
        <f t="shared" si="152"/>
        <v>6</v>
      </c>
      <c r="O3339" s="164">
        <f t="shared" si="153"/>
        <v>7</v>
      </c>
    </row>
    <row r="3340" spans="3:15">
      <c r="C3340" s="161">
        <v>7</v>
      </c>
      <c r="D3340" s="161">
        <v>6</v>
      </c>
      <c r="F3340" s="161">
        <v>7</v>
      </c>
      <c r="G3340" s="161">
        <v>6</v>
      </c>
      <c r="H3340" s="161">
        <v>10</v>
      </c>
      <c r="I3340" s="161">
        <v>8</v>
      </c>
      <c r="J3340" s="161">
        <v>10</v>
      </c>
      <c r="M3340" s="165">
        <f t="shared" si="151"/>
        <v>6</v>
      </c>
      <c r="N3340" s="164">
        <f t="shared" si="152"/>
        <v>6</v>
      </c>
      <c r="O3340" s="164">
        <f t="shared" si="153"/>
        <v>8</v>
      </c>
    </row>
    <row r="3341" spans="3:15">
      <c r="C3341" s="161">
        <v>7</v>
      </c>
      <c r="D3341" s="161">
        <v>6</v>
      </c>
      <c r="F3341" s="161">
        <v>7</v>
      </c>
      <c r="G3341" s="161">
        <v>6</v>
      </c>
      <c r="H3341" s="161">
        <v>10</v>
      </c>
      <c r="I3341" s="161">
        <v>10</v>
      </c>
      <c r="J3341" s="161">
        <v>7</v>
      </c>
      <c r="M3341" s="165">
        <f t="shared" si="151"/>
        <v>6</v>
      </c>
      <c r="N3341" s="164">
        <f t="shared" si="152"/>
        <v>6</v>
      </c>
      <c r="O3341" s="164">
        <f t="shared" si="153"/>
        <v>8</v>
      </c>
    </row>
    <row r="3342" spans="3:15">
      <c r="C3342" s="161">
        <v>7</v>
      </c>
      <c r="D3342" s="161">
        <v>2</v>
      </c>
      <c r="F3342" s="161">
        <v>7</v>
      </c>
      <c r="G3342" s="161">
        <v>2</v>
      </c>
      <c r="H3342" s="161">
        <v>10</v>
      </c>
      <c r="I3342" s="161">
        <v>10</v>
      </c>
      <c r="J3342" s="161">
        <v>10</v>
      </c>
      <c r="M3342" s="165">
        <f t="shared" si="151"/>
        <v>2</v>
      </c>
      <c r="N3342" s="164">
        <f t="shared" si="152"/>
        <v>2</v>
      </c>
      <c r="O3342" s="164">
        <f t="shared" si="153"/>
        <v>7</v>
      </c>
    </row>
    <row r="3343" spans="3:15">
      <c r="C3343" s="161">
        <v>7</v>
      </c>
      <c r="D3343" s="161">
        <v>2</v>
      </c>
      <c r="F3343" s="161">
        <v>5</v>
      </c>
      <c r="G3343" s="161">
        <v>2</v>
      </c>
      <c r="H3343" s="161">
        <v>5</v>
      </c>
      <c r="I3343" s="161">
        <v>4</v>
      </c>
      <c r="J3343" s="161">
        <v>7</v>
      </c>
      <c r="M3343" s="165">
        <f t="shared" si="151"/>
        <v>2</v>
      </c>
      <c r="N3343" s="164">
        <f t="shared" si="152"/>
        <v>2</v>
      </c>
      <c r="O3343" s="164">
        <f t="shared" si="153"/>
        <v>5</v>
      </c>
    </row>
    <row r="3344" spans="3:15">
      <c r="C3344" s="161">
        <v>7</v>
      </c>
      <c r="D3344" s="161">
        <v>2</v>
      </c>
      <c r="F3344" s="161">
        <v>5</v>
      </c>
      <c r="G3344" s="161">
        <v>2</v>
      </c>
      <c r="H3344" s="161">
        <v>5</v>
      </c>
      <c r="I3344" s="161">
        <v>4</v>
      </c>
      <c r="J3344" s="161">
        <v>10</v>
      </c>
      <c r="M3344" s="165">
        <f t="shared" si="151"/>
        <v>2</v>
      </c>
      <c r="N3344" s="164">
        <f t="shared" si="152"/>
        <v>2</v>
      </c>
      <c r="O3344" s="164">
        <f t="shared" si="153"/>
        <v>5</v>
      </c>
    </row>
    <row r="3345" spans="3:15">
      <c r="C3345" s="161">
        <v>7</v>
      </c>
      <c r="D3345" s="161">
        <v>2</v>
      </c>
      <c r="F3345" s="161">
        <v>5</v>
      </c>
      <c r="G3345" s="161">
        <v>2</v>
      </c>
      <c r="H3345" s="161">
        <v>5</v>
      </c>
      <c r="I3345" s="161">
        <v>6</v>
      </c>
      <c r="J3345" s="161">
        <v>7</v>
      </c>
      <c r="M3345" s="165">
        <f t="shared" si="151"/>
        <v>2</v>
      </c>
      <c r="N3345" s="164">
        <f t="shared" si="152"/>
        <v>2</v>
      </c>
      <c r="O3345" s="164">
        <f t="shared" si="153"/>
        <v>5</v>
      </c>
    </row>
    <row r="3346" spans="3:15">
      <c r="C3346" s="161">
        <v>7</v>
      </c>
      <c r="D3346" s="161">
        <v>2</v>
      </c>
      <c r="F3346" s="161">
        <v>5</v>
      </c>
      <c r="G3346" s="161">
        <v>2</v>
      </c>
      <c r="H3346" s="161">
        <v>5</v>
      </c>
      <c r="I3346" s="161">
        <v>6</v>
      </c>
      <c r="J3346" s="161">
        <v>10</v>
      </c>
      <c r="M3346" s="165">
        <f t="shared" si="151"/>
        <v>2</v>
      </c>
      <c r="N3346" s="164">
        <f t="shared" si="152"/>
        <v>2</v>
      </c>
      <c r="O3346" s="164">
        <f t="shared" si="153"/>
        <v>5</v>
      </c>
    </row>
    <row r="3347" spans="3:15">
      <c r="C3347" s="161">
        <v>7</v>
      </c>
      <c r="D3347" s="161">
        <v>2</v>
      </c>
      <c r="F3347" s="161">
        <v>5</v>
      </c>
      <c r="G3347" s="161">
        <v>2</v>
      </c>
      <c r="H3347" s="161">
        <v>5</v>
      </c>
      <c r="I3347" s="161">
        <v>8</v>
      </c>
      <c r="J3347" s="161">
        <v>7</v>
      </c>
      <c r="M3347" s="165">
        <f t="shared" si="151"/>
        <v>2</v>
      </c>
      <c r="N3347" s="164">
        <f t="shared" si="152"/>
        <v>2</v>
      </c>
      <c r="O3347" s="164">
        <f t="shared" si="153"/>
        <v>5</v>
      </c>
    </row>
    <row r="3348" spans="3:15">
      <c r="C3348" s="161">
        <v>7</v>
      </c>
      <c r="D3348" s="161">
        <v>2</v>
      </c>
      <c r="F3348" s="161">
        <v>5</v>
      </c>
      <c r="G3348" s="161">
        <v>2</v>
      </c>
      <c r="H3348" s="161">
        <v>5</v>
      </c>
      <c r="I3348" s="161">
        <v>8</v>
      </c>
      <c r="J3348" s="161">
        <v>10</v>
      </c>
      <c r="M3348" s="165">
        <f t="shared" si="151"/>
        <v>2</v>
      </c>
      <c r="N3348" s="164">
        <f t="shared" si="152"/>
        <v>2</v>
      </c>
      <c r="O3348" s="164">
        <f t="shared" si="153"/>
        <v>6</v>
      </c>
    </row>
    <row r="3349" spans="3:15">
      <c r="C3349" s="161">
        <v>7</v>
      </c>
      <c r="D3349" s="161">
        <v>2</v>
      </c>
      <c r="F3349" s="161">
        <v>5</v>
      </c>
      <c r="G3349" s="161">
        <v>2</v>
      </c>
      <c r="H3349" s="161">
        <v>5</v>
      </c>
      <c r="I3349" s="161">
        <v>10</v>
      </c>
      <c r="J3349" s="161">
        <v>7</v>
      </c>
      <c r="M3349" s="165">
        <f t="shared" si="151"/>
        <v>2</v>
      </c>
      <c r="N3349" s="164">
        <f t="shared" si="152"/>
        <v>2</v>
      </c>
      <c r="O3349" s="164">
        <f t="shared" si="153"/>
        <v>5</v>
      </c>
    </row>
    <row r="3350" spans="3:15">
      <c r="C3350" s="161">
        <v>7</v>
      </c>
      <c r="D3350" s="161">
        <v>2</v>
      </c>
      <c r="F3350" s="161">
        <v>5</v>
      </c>
      <c r="G3350" s="161">
        <v>2</v>
      </c>
      <c r="H3350" s="161">
        <v>5</v>
      </c>
      <c r="I3350" s="161">
        <v>10</v>
      </c>
      <c r="J3350" s="161">
        <v>10</v>
      </c>
      <c r="M3350" s="165">
        <f t="shared" si="151"/>
        <v>2</v>
      </c>
      <c r="N3350" s="164">
        <f t="shared" si="152"/>
        <v>2</v>
      </c>
      <c r="O3350" s="164">
        <f t="shared" si="153"/>
        <v>6</v>
      </c>
    </row>
    <row r="3351" spans="3:15">
      <c r="C3351" s="161">
        <v>7</v>
      </c>
      <c r="D3351" s="161">
        <v>2</v>
      </c>
      <c r="F3351" s="161">
        <v>7</v>
      </c>
      <c r="G3351" s="161">
        <v>2</v>
      </c>
      <c r="H3351" s="161">
        <v>10</v>
      </c>
      <c r="I3351" s="161">
        <v>4</v>
      </c>
      <c r="J3351" s="161">
        <v>7</v>
      </c>
      <c r="M3351" s="165">
        <f t="shared" si="151"/>
        <v>2</v>
      </c>
      <c r="N3351" s="164">
        <f t="shared" si="152"/>
        <v>2</v>
      </c>
      <c r="O3351" s="164">
        <f t="shared" si="153"/>
        <v>6</v>
      </c>
    </row>
    <row r="3352" spans="3:15">
      <c r="C3352" s="161">
        <v>7</v>
      </c>
      <c r="D3352" s="161">
        <v>2</v>
      </c>
      <c r="F3352" s="161">
        <v>7</v>
      </c>
      <c r="G3352" s="161">
        <v>2</v>
      </c>
      <c r="H3352" s="161">
        <v>10</v>
      </c>
      <c r="I3352" s="161">
        <v>4</v>
      </c>
      <c r="J3352" s="161">
        <v>10</v>
      </c>
      <c r="M3352" s="165">
        <f t="shared" si="151"/>
        <v>2</v>
      </c>
      <c r="N3352" s="164">
        <f t="shared" si="152"/>
        <v>2</v>
      </c>
      <c r="O3352" s="164">
        <f t="shared" si="153"/>
        <v>6</v>
      </c>
    </row>
    <row r="3353" spans="3:15">
      <c r="C3353" s="161">
        <v>7</v>
      </c>
      <c r="D3353" s="161">
        <v>2</v>
      </c>
      <c r="F3353" s="161">
        <v>7</v>
      </c>
      <c r="G3353" s="161">
        <v>2</v>
      </c>
      <c r="H3353" s="161">
        <v>10</v>
      </c>
      <c r="I3353" s="161">
        <v>6</v>
      </c>
      <c r="J3353" s="161">
        <v>7</v>
      </c>
      <c r="M3353" s="165">
        <f t="shared" si="151"/>
        <v>2</v>
      </c>
      <c r="N3353" s="164">
        <f t="shared" si="152"/>
        <v>2</v>
      </c>
      <c r="O3353" s="164">
        <f t="shared" si="153"/>
        <v>6</v>
      </c>
    </row>
    <row r="3354" spans="3:15">
      <c r="C3354" s="161">
        <v>7</v>
      </c>
      <c r="D3354" s="161">
        <v>2</v>
      </c>
      <c r="F3354" s="161">
        <v>7</v>
      </c>
      <c r="G3354" s="161">
        <v>2</v>
      </c>
      <c r="H3354" s="161">
        <v>10</v>
      </c>
      <c r="I3354" s="161">
        <v>6</v>
      </c>
      <c r="J3354" s="161">
        <v>10</v>
      </c>
      <c r="M3354" s="165">
        <f t="shared" si="151"/>
        <v>2</v>
      </c>
      <c r="N3354" s="164">
        <f t="shared" si="152"/>
        <v>2</v>
      </c>
      <c r="O3354" s="164">
        <f t="shared" si="153"/>
        <v>6</v>
      </c>
    </row>
    <row r="3355" spans="3:15">
      <c r="C3355" s="161">
        <v>7</v>
      </c>
      <c r="D3355" s="161">
        <v>2</v>
      </c>
      <c r="F3355" s="161">
        <v>7</v>
      </c>
      <c r="G3355" s="161">
        <v>2</v>
      </c>
      <c r="H3355" s="161">
        <v>10</v>
      </c>
      <c r="I3355" s="161">
        <v>8</v>
      </c>
      <c r="J3355" s="161">
        <v>7</v>
      </c>
      <c r="M3355" s="165">
        <f t="shared" si="151"/>
        <v>2</v>
      </c>
      <c r="N3355" s="164">
        <f t="shared" si="152"/>
        <v>2</v>
      </c>
      <c r="O3355" s="164">
        <f t="shared" si="153"/>
        <v>6</v>
      </c>
    </row>
    <row r="3356" spans="3:15">
      <c r="C3356" s="161">
        <v>7</v>
      </c>
      <c r="D3356" s="161">
        <v>2</v>
      </c>
      <c r="F3356" s="161">
        <v>7</v>
      </c>
      <c r="G3356" s="161">
        <v>2</v>
      </c>
      <c r="H3356" s="161">
        <v>10</v>
      </c>
      <c r="I3356" s="161">
        <v>8</v>
      </c>
      <c r="J3356" s="161">
        <v>10</v>
      </c>
      <c r="M3356" s="165">
        <f t="shared" si="151"/>
        <v>2</v>
      </c>
      <c r="N3356" s="164">
        <f t="shared" si="152"/>
        <v>2</v>
      </c>
      <c r="O3356" s="164">
        <f t="shared" si="153"/>
        <v>7</v>
      </c>
    </row>
    <row r="3357" spans="3:15">
      <c r="C3357" s="161">
        <v>7</v>
      </c>
      <c r="D3357" s="161">
        <v>2</v>
      </c>
      <c r="F3357" s="161">
        <v>7</v>
      </c>
      <c r="G3357" s="161">
        <v>2</v>
      </c>
      <c r="H3357" s="161">
        <v>10</v>
      </c>
      <c r="I3357" s="161">
        <v>10</v>
      </c>
      <c r="J3357" s="161">
        <v>7</v>
      </c>
      <c r="M3357" s="165">
        <f t="shared" si="151"/>
        <v>2</v>
      </c>
      <c r="N3357" s="164">
        <f t="shared" si="152"/>
        <v>2</v>
      </c>
      <c r="O3357" s="164">
        <f t="shared" si="153"/>
        <v>6</v>
      </c>
    </row>
    <row r="3358" spans="3:15">
      <c r="C3358" s="161">
        <v>7</v>
      </c>
      <c r="D3358" s="161">
        <v>2</v>
      </c>
      <c r="F3358" s="161">
        <v>7</v>
      </c>
      <c r="G3358" s="161">
        <v>2</v>
      </c>
      <c r="H3358" s="161">
        <v>10</v>
      </c>
      <c r="I3358" s="161">
        <v>10</v>
      </c>
      <c r="J3358" s="161">
        <v>10</v>
      </c>
      <c r="M3358" s="165">
        <f t="shared" si="151"/>
        <v>2</v>
      </c>
      <c r="N3358" s="164">
        <f t="shared" si="152"/>
        <v>2</v>
      </c>
      <c r="O3358" s="164">
        <f t="shared" si="153"/>
        <v>7</v>
      </c>
    </row>
    <row r="3359" spans="3:15">
      <c r="C3359" s="161">
        <v>7</v>
      </c>
      <c r="D3359" s="161">
        <v>2</v>
      </c>
      <c r="F3359" s="161">
        <v>5</v>
      </c>
      <c r="G3359" s="161">
        <v>2</v>
      </c>
      <c r="H3359" s="161">
        <v>5</v>
      </c>
      <c r="I3359" s="161">
        <v>4</v>
      </c>
      <c r="J3359" s="161">
        <v>7</v>
      </c>
      <c r="M3359" s="165">
        <f t="shared" ref="M3359:M3422" si="154">MIN(C3359:L3359)</f>
        <v>2</v>
      </c>
      <c r="N3359" s="164">
        <f t="shared" si="152"/>
        <v>2</v>
      </c>
      <c r="O3359" s="164">
        <f t="shared" si="153"/>
        <v>5</v>
      </c>
    </row>
    <row r="3360" spans="3:15">
      <c r="C3360" s="161">
        <v>7</v>
      </c>
      <c r="D3360" s="161">
        <v>2</v>
      </c>
      <c r="F3360" s="161">
        <v>5</v>
      </c>
      <c r="G3360" s="161">
        <v>2</v>
      </c>
      <c r="H3360" s="161">
        <v>5</v>
      </c>
      <c r="I3360" s="161">
        <v>4</v>
      </c>
      <c r="J3360" s="161">
        <v>10</v>
      </c>
      <c r="M3360" s="165">
        <f t="shared" si="154"/>
        <v>2</v>
      </c>
      <c r="N3360" s="164">
        <f t="shared" ref="N3360:N3423" si="155">IF(SMALL(C3360:J3360,2)&gt;M3360,M3360+1,M3360)</f>
        <v>2</v>
      </c>
      <c r="O3360" s="164">
        <f t="shared" ref="O3360:O3423" si="156">ROUND(AVERAGE(C3360:J3360),0)</f>
        <v>5</v>
      </c>
    </row>
    <row r="3361" spans="3:15">
      <c r="C3361" s="161">
        <v>7</v>
      </c>
      <c r="D3361" s="161">
        <v>2</v>
      </c>
      <c r="F3361" s="161">
        <v>5</v>
      </c>
      <c r="G3361" s="161">
        <v>2</v>
      </c>
      <c r="H3361" s="161">
        <v>5</v>
      </c>
      <c r="I3361" s="161">
        <v>6</v>
      </c>
      <c r="J3361" s="161">
        <v>7</v>
      </c>
      <c r="M3361" s="165">
        <f t="shared" si="154"/>
        <v>2</v>
      </c>
      <c r="N3361" s="164">
        <f t="shared" si="155"/>
        <v>2</v>
      </c>
      <c r="O3361" s="164">
        <f t="shared" si="156"/>
        <v>5</v>
      </c>
    </row>
    <row r="3362" spans="3:15">
      <c r="C3362" s="161">
        <v>7</v>
      </c>
      <c r="D3362" s="161">
        <v>2</v>
      </c>
      <c r="F3362" s="161">
        <v>5</v>
      </c>
      <c r="G3362" s="161">
        <v>2</v>
      </c>
      <c r="H3362" s="161">
        <v>5</v>
      </c>
      <c r="I3362" s="161">
        <v>6</v>
      </c>
      <c r="J3362" s="161">
        <v>10</v>
      </c>
      <c r="M3362" s="165">
        <f t="shared" si="154"/>
        <v>2</v>
      </c>
      <c r="N3362" s="164">
        <f t="shared" si="155"/>
        <v>2</v>
      </c>
      <c r="O3362" s="164">
        <f t="shared" si="156"/>
        <v>5</v>
      </c>
    </row>
    <row r="3363" spans="3:15">
      <c r="C3363" s="161">
        <v>7</v>
      </c>
      <c r="D3363" s="161">
        <v>2</v>
      </c>
      <c r="F3363" s="161">
        <v>5</v>
      </c>
      <c r="G3363" s="161">
        <v>2</v>
      </c>
      <c r="H3363" s="161">
        <v>5</v>
      </c>
      <c r="I3363" s="161">
        <v>8</v>
      </c>
      <c r="J3363" s="161">
        <v>7</v>
      </c>
      <c r="M3363" s="165">
        <f t="shared" si="154"/>
        <v>2</v>
      </c>
      <c r="N3363" s="164">
        <f t="shared" si="155"/>
        <v>2</v>
      </c>
      <c r="O3363" s="164">
        <f t="shared" si="156"/>
        <v>5</v>
      </c>
    </row>
    <row r="3364" spans="3:15">
      <c r="C3364" s="161">
        <v>7</v>
      </c>
      <c r="D3364" s="161">
        <v>2</v>
      </c>
      <c r="F3364" s="161">
        <v>5</v>
      </c>
      <c r="G3364" s="161">
        <v>2</v>
      </c>
      <c r="H3364" s="161">
        <v>5</v>
      </c>
      <c r="I3364" s="161">
        <v>8</v>
      </c>
      <c r="J3364" s="161">
        <v>10</v>
      </c>
      <c r="M3364" s="165">
        <f t="shared" si="154"/>
        <v>2</v>
      </c>
      <c r="N3364" s="164">
        <f t="shared" si="155"/>
        <v>2</v>
      </c>
      <c r="O3364" s="164">
        <f t="shared" si="156"/>
        <v>6</v>
      </c>
    </row>
    <row r="3365" spans="3:15">
      <c r="C3365" s="161">
        <v>7</v>
      </c>
      <c r="D3365" s="161">
        <v>2</v>
      </c>
      <c r="F3365" s="161">
        <v>5</v>
      </c>
      <c r="G3365" s="161">
        <v>2</v>
      </c>
      <c r="H3365" s="161">
        <v>5</v>
      </c>
      <c r="I3365" s="161">
        <v>10</v>
      </c>
      <c r="J3365" s="161">
        <v>7</v>
      </c>
      <c r="M3365" s="165">
        <f t="shared" si="154"/>
        <v>2</v>
      </c>
      <c r="N3365" s="164">
        <f t="shared" si="155"/>
        <v>2</v>
      </c>
      <c r="O3365" s="164">
        <f t="shared" si="156"/>
        <v>5</v>
      </c>
    </row>
    <row r="3366" spans="3:15">
      <c r="C3366" s="161">
        <v>7</v>
      </c>
      <c r="D3366" s="161">
        <v>2</v>
      </c>
      <c r="F3366" s="161">
        <v>5</v>
      </c>
      <c r="G3366" s="161">
        <v>2</v>
      </c>
      <c r="H3366" s="161">
        <v>5</v>
      </c>
      <c r="I3366" s="161">
        <v>10</v>
      </c>
      <c r="J3366" s="161">
        <v>10</v>
      </c>
      <c r="M3366" s="165">
        <f t="shared" si="154"/>
        <v>2</v>
      </c>
      <c r="N3366" s="164">
        <f t="shared" si="155"/>
        <v>2</v>
      </c>
      <c r="O3366" s="164">
        <f t="shared" si="156"/>
        <v>6</v>
      </c>
    </row>
    <row r="3367" spans="3:15">
      <c r="C3367" s="161">
        <v>7</v>
      </c>
      <c r="D3367" s="161">
        <v>2</v>
      </c>
      <c r="F3367" s="161">
        <v>7</v>
      </c>
      <c r="G3367" s="161">
        <v>2</v>
      </c>
      <c r="H3367" s="161">
        <v>10</v>
      </c>
      <c r="I3367" s="161">
        <v>4</v>
      </c>
      <c r="J3367" s="161">
        <v>7</v>
      </c>
      <c r="M3367" s="165">
        <f t="shared" si="154"/>
        <v>2</v>
      </c>
      <c r="N3367" s="164">
        <f t="shared" si="155"/>
        <v>2</v>
      </c>
      <c r="O3367" s="164">
        <f t="shared" si="156"/>
        <v>6</v>
      </c>
    </row>
    <row r="3368" spans="3:15">
      <c r="C3368" s="161">
        <v>7</v>
      </c>
      <c r="D3368" s="161">
        <v>2</v>
      </c>
      <c r="F3368" s="161">
        <v>7</v>
      </c>
      <c r="G3368" s="161">
        <v>2</v>
      </c>
      <c r="H3368" s="161">
        <v>10</v>
      </c>
      <c r="I3368" s="161">
        <v>4</v>
      </c>
      <c r="J3368" s="161">
        <v>10</v>
      </c>
      <c r="M3368" s="165">
        <f t="shared" si="154"/>
        <v>2</v>
      </c>
      <c r="N3368" s="164">
        <f t="shared" si="155"/>
        <v>2</v>
      </c>
      <c r="O3368" s="164">
        <f t="shared" si="156"/>
        <v>6</v>
      </c>
    </row>
    <row r="3369" spans="3:15">
      <c r="C3369" s="161">
        <v>7</v>
      </c>
      <c r="D3369" s="161">
        <v>2</v>
      </c>
      <c r="F3369" s="161">
        <v>7</v>
      </c>
      <c r="G3369" s="161">
        <v>2</v>
      </c>
      <c r="H3369" s="161">
        <v>10</v>
      </c>
      <c r="I3369" s="161">
        <v>6</v>
      </c>
      <c r="J3369" s="161">
        <v>7</v>
      </c>
      <c r="M3369" s="165">
        <f t="shared" si="154"/>
        <v>2</v>
      </c>
      <c r="N3369" s="164">
        <f t="shared" si="155"/>
        <v>2</v>
      </c>
      <c r="O3369" s="164">
        <f t="shared" si="156"/>
        <v>6</v>
      </c>
    </row>
    <row r="3370" spans="3:15">
      <c r="C3370" s="161">
        <v>7</v>
      </c>
      <c r="D3370" s="161">
        <v>2</v>
      </c>
      <c r="F3370" s="161">
        <v>7</v>
      </c>
      <c r="G3370" s="161">
        <v>2</v>
      </c>
      <c r="H3370" s="161">
        <v>10</v>
      </c>
      <c r="I3370" s="161">
        <v>6</v>
      </c>
      <c r="J3370" s="161">
        <v>10</v>
      </c>
      <c r="M3370" s="165">
        <f t="shared" si="154"/>
        <v>2</v>
      </c>
      <c r="N3370" s="164">
        <f t="shared" si="155"/>
        <v>2</v>
      </c>
      <c r="O3370" s="164">
        <f t="shared" si="156"/>
        <v>6</v>
      </c>
    </row>
    <row r="3371" spans="3:15">
      <c r="C3371" s="161">
        <v>7</v>
      </c>
      <c r="D3371" s="161">
        <v>2</v>
      </c>
      <c r="F3371" s="161">
        <v>7</v>
      </c>
      <c r="G3371" s="161">
        <v>2</v>
      </c>
      <c r="H3371" s="161">
        <v>10</v>
      </c>
      <c r="I3371" s="161">
        <v>8</v>
      </c>
      <c r="J3371" s="161">
        <v>7</v>
      </c>
      <c r="M3371" s="165">
        <f t="shared" si="154"/>
        <v>2</v>
      </c>
      <c r="N3371" s="164">
        <f t="shared" si="155"/>
        <v>2</v>
      </c>
      <c r="O3371" s="164">
        <f t="shared" si="156"/>
        <v>6</v>
      </c>
    </row>
    <row r="3372" spans="3:15">
      <c r="C3372" s="161">
        <v>7</v>
      </c>
      <c r="D3372" s="161">
        <v>2</v>
      </c>
      <c r="F3372" s="161">
        <v>7</v>
      </c>
      <c r="G3372" s="161">
        <v>2</v>
      </c>
      <c r="H3372" s="161">
        <v>10</v>
      </c>
      <c r="I3372" s="161">
        <v>8</v>
      </c>
      <c r="J3372" s="161">
        <v>10</v>
      </c>
      <c r="M3372" s="165">
        <f t="shared" si="154"/>
        <v>2</v>
      </c>
      <c r="N3372" s="164">
        <f t="shared" si="155"/>
        <v>2</v>
      </c>
      <c r="O3372" s="164">
        <f t="shared" si="156"/>
        <v>7</v>
      </c>
    </row>
    <row r="3373" spans="3:15">
      <c r="C3373" s="161">
        <v>7</v>
      </c>
      <c r="D3373" s="161">
        <v>2</v>
      </c>
      <c r="F3373" s="161">
        <v>7</v>
      </c>
      <c r="G3373" s="161">
        <v>2</v>
      </c>
      <c r="H3373" s="161">
        <v>10</v>
      </c>
      <c r="I3373" s="161">
        <v>10</v>
      </c>
      <c r="J3373" s="161">
        <v>7</v>
      </c>
      <c r="M3373" s="165">
        <f t="shared" si="154"/>
        <v>2</v>
      </c>
      <c r="N3373" s="164">
        <f t="shared" si="155"/>
        <v>2</v>
      </c>
      <c r="O3373" s="164">
        <f t="shared" si="156"/>
        <v>6</v>
      </c>
    </row>
    <row r="3374" spans="3:15">
      <c r="C3374" s="161">
        <v>7</v>
      </c>
      <c r="D3374" s="161">
        <v>2</v>
      </c>
      <c r="F3374" s="161">
        <v>7</v>
      </c>
      <c r="G3374" s="161">
        <v>2</v>
      </c>
      <c r="H3374" s="161">
        <v>10</v>
      </c>
      <c r="I3374" s="161">
        <v>10</v>
      </c>
      <c r="J3374" s="161">
        <v>10</v>
      </c>
      <c r="M3374" s="165">
        <f t="shared" si="154"/>
        <v>2</v>
      </c>
      <c r="N3374" s="164">
        <f t="shared" si="155"/>
        <v>2</v>
      </c>
      <c r="O3374" s="164">
        <f t="shared" si="156"/>
        <v>7</v>
      </c>
    </row>
    <row r="3375" spans="3:15">
      <c r="C3375" s="161">
        <v>7</v>
      </c>
      <c r="D3375" s="161">
        <v>2</v>
      </c>
      <c r="F3375" s="161">
        <v>10</v>
      </c>
      <c r="G3375" s="161">
        <v>2</v>
      </c>
      <c r="H3375" s="161">
        <v>7</v>
      </c>
      <c r="I3375" s="161">
        <v>4</v>
      </c>
      <c r="J3375" s="161">
        <v>7</v>
      </c>
      <c r="M3375" s="165">
        <f t="shared" si="154"/>
        <v>2</v>
      </c>
      <c r="N3375" s="164">
        <f t="shared" si="155"/>
        <v>2</v>
      </c>
      <c r="O3375" s="164">
        <f t="shared" si="156"/>
        <v>6</v>
      </c>
    </row>
    <row r="3376" spans="3:15">
      <c r="C3376" s="161">
        <v>7</v>
      </c>
      <c r="D3376" s="161">
        <v>2</v>
      </c>
      <c r="F3376" s="161">
        <v>10</v>
      </c>
      <c r="G3376" s="161">
        <v>2</v>
      </c>
      <c r="H3376" s="161">
        <v>7</v>
      </c>
      <c r="I3376" s="161">
        <v>4</v>
      </c>
      <c r="J3376" s="161">
        <v>10</v>
      </c>
      <c r="M3376" s="165">
        <f t="shared" si="154"/>
        <v>2</v>
      </c>
      <c r="N3376" s="164">
        <f t="shared" si="155"/>
        <v>2</v>
      </c>
      <c r="O3376" s="164">
        <f t="shared" si="156"/>
        <v>6</v>
      </c>
    </row>
    <row r="3377" spans="3:15">
      <c r="C3377" s="161">
        <v>7</v>
      </c>
      <c r="D3377" s="161">
        <v>2</v>
      </c>
      <c r="F3377" s="161">
        <v>10</v>
      </c>
      <c r="G3377" s="161">
        <v>2</v>
      </c>
      <c r="H3377" s="161">
        <v>7</v>
      </c>
      <c r="I3377" s="161">
        <v>6</v>
      </c>
      <c r="J3377" s="161">
        <v>7</v>
      </c>
      <c r="M3377" s="165">
        <f t="shared" si="154"/>
        <v>2</v>
      </c>
      <c r="N3377" s="164">
        <f t="shared" si="155"/>
        <v>2</v>
      </c>
      <c r="O3377" s="164">
        <f t="shared" si="156"/>
        <v>6</v>
      </c>
    </row>
    <row r="3378" spans="3:15">
      <c r="C3378" s="161">
        <v>7</v>
      </c>
      <c r="D3378" s="161">
        <v>2</v>
      </c>
      <c r="F3378" s="161">
        <v>10</v>
      </c>
      <c r="G3378" s="161">
        <v>2</v>
      </c>
      <c r="H3378" s="161">
        <v>7</v>
      </c>
      <c r="I3378" s="161">
        <v>6</v>
      </c>
      <c r="J3378" s="161">
        <v>10</v>
      </c>
      <c r="M3378" s="165">
        <f t="shared" si="154"/>
        <v>2</v>
      </c>
      <c r="N3378" s="164">
        <f t="shared" si="155"/>
        <v>2</v>
      </c>
      <c r="O3378" s="164">
        <f t="shared" si="156"/>
        <v>6</v>
      </c>
    </row>
    <row r="3379" spans="3:15">
      <c r="C3379" s="161">
        <v>7</v>
      </c>
      <c r="D3379" s="161">
        <v>2</v>
      </c>
      <c r="F3379" s="161">
        <v>10</v>
      </c>
      <c r="G3379" s="161">
        <v>2</v>
      </c>
      <c r="H3379" s="161">
        <v>7</v>
      </c>
      <c r="I3379" s="161">
        <v>8</v>
      </c>
      <c r="J3379" s="161">
        <v>7</v>
      </c>
      <c r="M3379" s="165">
        <f t="shared" si="154"/>
        <v>2</v>
      </c>
      <c r="N3379" s="164">
        <f t="shared" si="155"/>
        <v>2</v>
      </c>
      <c r="O3379" s="164">
        <f t="shared" si="156"/>
        <v>6</v>
      </c>
    </row>
    <row r="3380" spans="3:15">
      <c r="C3380" s="161">
        <v>7</v>
      </c>
      <c r="D3380" s="161">
        <v>2</v>
      </c>
      <c r="F3380" s="161">
        <v>10</v>
      </c>
      <c r="G3380" s="161">
        <v>2</v>
      </c>
      <c r="H3380" s="161">
        <v>7</v>
      </c>
      <c r="I3380" s="161">
        <v>8</v>
      </c>
      <c r="J3380" s="161">
        <v>10</v>
      </c>
      <c r="M3380" s="165">
        <f t="shared" si="154"/>
        <v>2</v>
      </c>
      <c r="N3380" s="164">
        <f t="shared" si="155"/>
        <v>2</v>
      </c>
      <c r="O3380" s="164">
        <f t="shared" si="156"/>
        <v>7</v>
      </c>
    </row>
    <row r="3381" spans="3:15">
      <c r="C3381" s="161">
        <v>7</v>
      </c>
      <c r="D3381" s="161">
        <v>2</v>
      </c>
      <c r="F3381" s="161">
        <v>10</v>
      </c>
      <c r="G3381" s="161">
        <v>2</v>
      </c>
      <c r="H3381" s="161">
        <v>7</v>
      </c>
      <c r="I3381" s="161">
        <v>10</v>
      </c>
      <c r="J3381" s="161">
        <v>7</v>
      </c>
      <c r="M3381" s="165">
        <f t="shared" si="154"/>
        <v>2</v>
      </c>
      <c r="N3381" s="164">
        <f t="shared" si="155"/>
        <v>2</v>
      </c>
      <c r="O3381" s="164">
        <f t="shared" si="156"/>
        <v>6</v>
      </c>
    </row>
    <row r="3382" spans="3:15">
      <c r="C3382" s="161">
        <v>7</v>
      </c>
      <c r="D3382" s="161">
        <v>2</v>
      </c>
      <c r="F3382" s="161">
        <v>10</v>
      </c>
      <c r="G3382" s="161">
        <v>2</v>
      </c>
      <c r="H3382" s="161">
        <v>7</v>
      </c>
      <c r="I3382" s="161">
        <v>10</v>
      </c>
      <c r="J3382" s="161">
        <v>10</v>
      </c>
      <c r="M3382" s="165">
        <f t="shared" si="154"/>
        <v>2</v>
      </c>
      <c r="N3382" s="164">
        <f t="shared" si="155"/>
        <v>2</v>
      </c>
      <c r="O3382" s="164">
        <f t="shared" si="156"/>
        <v>7</v>
      </c>
    </row>
    <row r="3383" spans="3:15">
      <c r="C3383" s="161">
        <v>7</v>
      </c>
      <c r="D3383" s="161">
        <v>2</v>
      </c>
      <c r="F3383" s="161">
        <v>10</v>
      </c>
      <c r="G3383" s="161">
        <v>2</v>
      </c>
      <c r="H3383" s="161">
        <v>10</v>
      </c>
      <c r="I3383" s="161">
        <v>4</v>
      </c>
      <c r="J3383" s="161">
        <v>7</v>
      </c>
      <c r="M3383" s="165">
        <f t="shared" si="154"/>
        <v>2</v>
      </c>
      <c r="N3383" s="164">
        <f t="shared" si="155"/>
        <v>2</v>
      </c>
      <c r="O3383" s="164">
        <f t="shared" si="156"/>
        <v>6</v>
      </c>
    </row>
    <row r="3384" spans="3:15">
      <c r="C3384" s="161">
        <v>7</v>
      </c>
      <c r="D3384" s="161">
        <v>2</v>
      </c>
      <c r="F3384" s="161">
        <v>10</v>
      </c>
      <c r="G3384" s="161">
        <v>2</v>
      </c>
      <c r="H3384" s="161">
        <v>10</v>
      </c>
      <c r="I3384" s="161">
        <v>4</v>
      </c>
      <c r="J3384" s="161">
        <v>10</v>
      </c>
      <c r="M3384" s="165">
        <f t="shared" si="154"/>
        <v>2</v>
      </c>
      <c r="N3384" s="164">
        <f t="shared" si="155"/>
        <v>2</v>
      </c>
      <c r="O3384" s="164">
        <f t="shared" si="156"/>
        <v>6</v>
      </c>
    </row>
    <row r="3385" spans="3:15">
      <c r="C3385" s="161">
        <v>7</v>
      </c>
      <c r="D3385" s="161">
        <v>2</v>
      </c>
      <c r="F3385" s="161">
        <v>10</v>
      </c>
      <c r="G3385" s="161">
        <v>2</v>
      </c>
      <c r="H3385" s="161">
        <v>10</v>
      </c>
      <c r="I3385" s="161">
        <v>6</v>
      </c>
      <c r="J3385" s="161">
        <v>7</v>
      </c>
      <c r="M3385" s="165">
        <f t="shared" si="154"/>
        <v>2</v>
      </c>
      <c r="N3385" s="164">
        <f t="shared" si="155"/>
        <v>2</v>
      </c>
      <c r="O3385" s="164">
        <f t="shared" si="156"/>
        <v>6</v>
      </c>
    </row>
    <row r="3386" spans="3:15">
      <c r="C3386" s="161">
        <v>7</v>
      </c>
      <c r="D3386" s="161">
        <v>2</v>
      </c>
      <c r="F3386" s="161">
        <v>10</v>
      </c>
      <c r="G3386" s="161">
        <v>2</v>
      </c>
      <c r="H3386" s="161">
        <v>10</v>
      </c>
      <c r="I3386" s="161">
        <v>6</v>
      </c>
      <c r="J3386" s="161">
        <v>10</v>
      </c>
      <c r="M3386" s="165">
        <f t="shared" si="154"/>
        <v>2</v>
      </c>
      <c r="N3386" s="164">
        <f t="shared" si="155"/>
        <v>2</v>
      </c>
      <c r="O3386" s="164">
        <f t="shared" si="156"/>
        <v>7</v>
      </c>
    </row>
    <row r="3387" spans="3:15">
      <c r="C3387" s="161">
        <v>7</v>
      </c>
      <c r="D3387" s="161">
        <v>2</v>
      </c>
      <c r="F3387" s="161">
        <v>10</v>
      </c>
      <c r="G3387" s="161">
        <v>2</v>
      </c>
      <c r="H3387" s="161">
        <v>10</v>
      </c>
      <c r="I3387" s="161">
        <v>8</v>
      </c>
      <c r="J3387" s="161">
        <v>7</v>
      </c>
      <c r="M3387" s="165">
        <f t="shared" si="154"/>
        <v>2</v>
      </c>
      <c r="N3387" s="164">
        <f t="shared" si="155"/>
        <v>2</v>
      </c>
      <c r="O3387" s="164">
        <f t="shared" si="156"/>
        <v>7</v>
      </c>
    </row>
    <row r="3388" spans="3:15">
      <c r="C3388" s="161">
        <v>7</v>
      </c>
      <c r="D3388" s="161">
        <v>2</v>
      </c>
      <c r="F3388" s="161">
        <v>10</v>
      </c>
      <c r="G3388" s="161">
        <v>2</v>
      </c>
      <c r="H3388" s="161">
        <v>10</v>
      </c>
      <c r="I3388" s="161">
        <v>8</v>
      </c>
      <c r="J3388" s="161">
        <v>10</v>
      </c>
      <c r="M3388" s="165">
        <f t="shared" si="154"/>
        <v>2</v>
      </c>
      <c r="N3388" s="164">
        <f t="shared" si="155"/>
        <v>2</v>
      </c>
      <c r="O3388" s="164">
        <f t="shared" si="156"/>
        <v>7</v>
      </c>
    </row>
    <row r="3389" spans="3:15">
      <c r="C3389" s="161">
        <v>7</v>
      </c>
      <c r="D3389" s="161">
        <v>2</v>
      </c>
      <c r="F3389" s="161">
        <v>10</v>
      </c>
      <c r="G3389" s="161">
        <v>2</v>
      </c>
      <c r="H3389" s="161">
        <v>10</v>
      </c>
      <c r="I3389" s="161">
        <v>10</v>
      </c>
      <c r="J3389" s="161">
        <v>7</v>
      </c>
      <c r="M3389" s="165">
        <f t="shared" si="154"/>
        <v>2</v>
      </c>
      <c r="N3389" s="164">
        <f t="shared" si="155"/>
        <v>2</v>
      </c>
      <c r="O3389" s="164">
        <f t="shared" si="156"/>
        <v>7</v>
      </c>
    </row>
    <row r="3390" spans="3:15">
      <c r="C3390" s="161">
        <v>7</v>
      </c>
      <c r="D3390" s="161">
        <v>4</v>
      </c>
      <c r="F3390" s="161">
        <v>10</v>
      </c>
      <c r="G3390" s="161">
        <v>4</v>
      </c>
      <c r="H3390" s="161">
        <v>10</v>
      </c>
      <c r="I3390" s="161">
        <v>10</v>
      </c>
      <c r="J3390" s="161">
        <v>10</v>
      </c>
      <c r="M3390" s="165">
        <f t="shared" si="154"/>
        <v>4</v>
      </c>
      <c r="N3390" s="164">
        <f t="shared" si="155"/>
        <v>4</v>
      </c>
      <c r="O3390" s="164">
        <f t="shared" si="156"/>
        <v>8</v>
      </c>
    </row>
    <row r="3391" spans="3:15">
      <c r="C3391" s="161">
        <v>7</v>
      </c>
      <c r="D3391" s="161">
        <v>4</v>
      </c>
      <c r="F3391" s="161">
        <v>10</v>
      </c>
      <c r="G3391" s="161">
        <v>4</v>
      </c>
      <c r="H3391" s="161">
        <v>7</v>
      </c>
      <c r="I3391" s="161">
        <v>4</v>
      </c>
      <c r="J3391" s="161">
        <v>7</v>
      </c>
      <c r="M3391" s="165">
        <f t="shared" si="154"/>
        <v>4</v>
      </c>
      <c r="N3391" s="164">
        <f t="shared" si="155"/>
        <v>4</v>
      </c>
      <c r="O3391" s="164">
        <f t="shared" si="156"/>
        <v>6</v>
      </c>
    </row>
    <row r="3392" spans="3:15">
      <c r="C3392" s="161">
        <v>7</v>
      </c>
      <c r="D3392" s="161">
        <v>4</v>
      </c>
      <c r="F3392" s="161">
        <v>10</v>
      </c>
      <c r="G3392" s="161">
        <v>4</v>
      </c>
      <c r="H3392" s="161">
        <v>7</v>
      </c>
      <c r="I3392" s="161">
        <v>4</v>
      </c>
      <c r="J3392" s="161">
        <v>10</v>
      </c>
      <c r="M3392" s="165">
        <f t="shared" si="154"/>
        <v>4</v>
      </c>
      <c r="N3392" s="164">
        <f t="shared" si="155"/>
        <v>4</v>
      </c>
      <c r="O3392" s="164">
        <f t="shared" si="156"/>
        <v>7</v>
      </c>
    </row>
    <row r="3393" spans="3:15">
      <c r="C3393" s="161">
        <v>7</v>
      </c>
      <c r="D3393" s="161">
        <v>4</v>
      </c>
      <c r="F3393" s="161">
        <v>10</v>
      </c>
      <c r="G3393" s="161">
        <v>4</v>
      </c>
      <c r="H3393" s="161">
        <v>7</v>
      </c>
      <c r="I3393" s="161">
        <v>6</v>
      </c>
      <c r="J3393" s="161">
        <v>7</v>
      </c>
      <c r="M3393" s="165">
        <f t="shared" si="154"/>
        <v>4</v>
      </c>
      <c r="N3393" s="164">
        <f t="shared" si="155"/>
        <v>4</v>
      </c>
      <c r="O3393" s="164">
        <f t="shared" si="156"/>
        <v>6</v>
      </c>
    </row>
    <row r="3394" spans="3:15">
      <c r="C3394" s="161">
        <v>7</v>
      </c>
      <c r="D3394" s="161">
        <v>4</v>
      </c>
      <c r="F3394" s="161">
        <v>10</v>
      </c>
      <c r="G3394" s="161">
        <v>4</v>
      </c>
      <c r="H3394" s="161">
        <v>7</v>
      </c>
      <c r="I3394" s="161">
        <v>6</v>
      </c>
      <c r="J3394" s="161">
        <v>10</v>
      </c>
      <c r="M3394" s="165">
        <f t="shared" si="154"/>
        <v>4</v>
      </c>
      <c r="N3394" s="164">
        <f t="shared" si="155"/>
        <v>4</v>
      </c>
      <c r="O3394" s="164">
        <f t="shared" si="156"/>
        <v>7</v>
      </c>
    </row>
    <row r="3395" spans="3:15">
      <c r="C3395" s="161">
        <v>7</v>
      </c>
      <c r="D3395" s="161">
        <v>4</v>
      </c>
      <c r="F3395" s="161">
        <v>10</v>
      </c>
      <c r="G3395" s="161">
        <v>4</v>
      </c>
      <c r="H3395" s="161">
        <v>7</v>
      </c>
      <c r="I3395" s="161">
        <v>8</v>
      </c>
      <c r="J3395" s="161">
        <v>7</v>
      </c>
      <c r="M3395" s="165">
        <f t="shared" si="154"/>
        <v>4</v>
      </c>
      <c r="N3395" s="164">
        <f t="shared" si="155"/>
        <v>4</v>
      </c>
      <c r="O3395" s="164">
        <f t="shared" si="156"/>
        <v>7</v>
      </c>
    </row>
    <row r="3396" spans="3:15">
      <c r="C3396" s="161">
        <v>7</v>
      </c>
      <c r="D3396" s="161">
        <v>4</v>
      </c>
      <c r="F3396" s="161">
        <v>10</v>
      </c>
      <c r="G3396" s="161">
        <v>4</v>
      </c>
      <c r="H3396" s="161">
        <v>7</v>
      </c>
      <c r="I3396" s="161">
        <v>8</v>
      </c>
      <c r="J3396" s="161">
        <v>10</v>
      </c>
      <c r="M3396" s="165">
        <f t="shared" si="154"/>
        <v>4</v>
      </c>
      <c r="N3396" s="164">
        <f t="shared" si="155"/>
        <v>4</v>
      </c>
      <c r="O3396" s="164">
        <f t="shared" si="156"/>
        <v>7</v>
      </c>
    </row>
    <row r="3397" spans="3:15">
      <c r="C3397" s="161">
        <v>7</v>
      </c>
      <c r="D3397" s="161">
        <v>4</v>
      </c>
      <c r="F3397" s="161">
        <v>10</v>
      </c>
      <c r="G3397" s="161">
        <v>4</v>
      </c>
      <c r="H3397" s="161">
        <v>7</v>
      </c>
      <c r="I3397" s="161">
        <v>10</v>
      </c>
      <c r="J3397" s="161">
        <v>7</v>
      </c>
      <c r="M3397" s="165">
        <f t="shared" si="154"/>
        <v>4</v>
      </c>
      <c r="N3397" s="164">
        <f t="shared" si="155"/>
        <v>4</v>
      </c>
      <c r="O3397" s="164">
        <f t="shared" si="156"/>
        <v>7</v>
      </c>
    </row>
    <row r="3398" spans="3:15">
      <c r="C3398" s="161">
        <v>7</v>
      </c>
      <c r="D3398" s="161">
        <v>4</v>
      </c>
      <c r="F3398" s="161">
        <v>10</v>
      </c>
      <c r="G3398" s="161">
        <v>4</v>
      </c>
      <c r="H3398" s="161">
        <v>7</v>
      </c>
      <c r="I3398" s="161">
        <v>10</v>
      </c>
      <c r="J3398" s="161">
        <v>10</v>
      </c>
      <c r="M3398" s="165">
        <f t="shared" si="154"/>
        <v>4</v>
      </c>
      <c r="N3398" s="164">
        <f t="shared" si="155"/>
        <v>4</v>
      </c>
      <c r="O3398" s="164">
        <f t="shared" si="156"/>
        <v>7</v>
      </c>
    </row>
    <row r="3399" spans="3:15">
      <c r="C3399" s="161">
        <v>7</v>
      </c>
      <c r="D3399" s="161">
        <v>4</v>
      </c>
      <c r="F3399" s="161">
        <v>10</v>
      </c>
      <c r="G3399" s="161">
        <v>4</v>
      </c>
      <c r="H3399" s="161">
        <v>10</v>
      </c>
      <c r="I3399" s="161">
        <v>4</v>
      </c>
      <c r="J3399" s="161">
        <v>7</v>
      </c>
      <c r="M3399" s="165">
        <f t="shared" si="154"/>
        <v>4</v>
      </c>
      <c r="N3399" s="164">
        <f t="shared" si="155"/>
        <v>4</v>
      </c>
      <c r="O3399" s="164">
        <f t="shared" si="156"/>
        <v>7</v>
      </c>
    </row>
    <row r="3400" spans="3:15">
      <c r="C3400" s="161">
        <v>7</v>
      </c>
      <c r="D3400" s="161">
        <v>4</v>
      </c>
      <c r="F3400" s="161">
        <v>10</v>
      </c>
      <c r="G3400" s="161">
        <v>4</v>
      </c>
      <c r="H3400" s="161">
        <v>10</v>
      </c>
      <c r="I3400" s="161">
        <v>4</v>
      </c>
      <c r="J3400" s="161">
        <v>10</v>
      </c>
      <c r="M3400" s="165">
        <f t="shared" si="154"/>
        <v>4</v>
      </c>
      <c r="N3400" s="164">
        <f t="shared" si="155"/>
        <v>4</v>
      </c>
      <c r="O3400" s="164">
        <f t="shared" si="156"/>
        <v>7</v>
      </c>
    </row>
    <row r="3401" spans="3:15">
      <c r="C3401" s="161">
        <v>7</v>
      </c>
      <c r="D3401" s="161">
        <v>4</v>
      </c>
      <c r="F3401" s="161">
        <v>10</v>
      </c>
      <c r="G3401" s="161">
        <v>4</v>
      </c>
      <c r="H3401" s="161">
        <v>10</v>
      </c>
      <c r="I3401" s="161">
        <v>6</v>
      </c>
      <c r="J3401" s="161">
        <v>7</v>
      </c>
      <c r="M3401" s="165">
        <f t="shared" si="154"/>
        <v>4</v>
      </c>
      <c r="N3401" s="164">
        <f t="shared" si="155"/>
        <v>4</v>
      </c>
      <c r="O3401" s="164">
        <f t="shared" si="156"/>
        <v>7</v>
      </c>
    </row>
    <row r="3402" spans="3:15">
      <c r="C3402" s="161">
        <v>7</v>
      </c>
      <c r="D3402" s="161">
        <v>4</v>
      </c>
      <c r="F3402" s="161">
        <v>10</v>
      </c>
      <c r="G3402" s="161">
        <v>4</v>
      </c>
      <c r="H3402" s="161">
        <v>10</v>
      </c>
      <c r="I3402" s="161">
        <v>6</v>
      </c>
      <c r="J3402" s="161">
        <v>10</v>
      </c>
      <c r="M3402" s="165">
        <f t="shared" si="154"/>
        <v>4</v>
      </c>
      <c r="N3402" s="164">
        <f t="shared" si="155"/>
        <v>4</v>
      </c>
      <c r="O3402" s="164">
        <f t="shared" si="156"/>
        <v>7</v>
      </c>
    </row>
    <row r="3403" spans="3:15">
      <c r="C3403" s="161">
        <v>7</v>
      </c>
      <c r="D3403" s="161">
        <v>4</v>
      </c>
      <c r="F3403" s="161">
        <v>10</v>
      </c>
      <c r="G3403" s="161">
        <v>4</v>
      </c>
      <c r="H3403" s="161">
        <v>10</v>
      </c>
      <c r="I3403" s="161">
        <v>8</v>
      </c>
      <c r="J3403" s="161">
        <v>7</v>
      </c>
      <c r="M3403" s="165">
        <f t="shared" si="154"/>
        <v>4</v>
      </c>
      <c r="N3403" s="164">
        <f t="shared" si="155"/>
        <v>4</v>
      </c>
      <c r="O3403" s="164">
        <f t="shared" si="156"/>
        <v>7</v>
      </c>
    </row>
    <row r="3404" spans="3:15">
      <c r="C3404" s="161">
        <v>7</v>
      </c>
      <c r="D3404" s="161">
        <v>4</v>
      </c>
      <c r="F3404" s="161">
        <v>10</v>
      </c>
      <c r="G3404" s="161">
        <v>4</v>
      </c>
      <c r="H3404" s="161">
        <v>10</v>
      </c>
      <c r="I3404" s="161">
        <v>8</v>
      </c>
      <c r="J3404" s="161">
        <v>10</v>
      </c>
      <c r="M3404" s="165">
        <f t="shared" si="154"/>
        <v>4</v>
      </c>
      <c r="N3404" s="164">
        <f t="shared" si="155"/>
        <v>4</v>
      </c>
      <c r="O3404" s="164">
        <f t="shared" si="156"/>
        <v>8</v>
      </c>
    </row>
    <row r="3405" spans="3:15">
      <c r="C3405" s="161">
        <v>7</v>
      </c>
      <c r="D3405" s="161">
        <v>4</v>
      </c>
      <c r="F3405" s="161">
        <v>10</v>
      </c>
      <c r="G3405" s="161">
        <v>4</v>
      </c>
      <c r="H3405" s="161">
        <v>10</v>
      </c>
      <c r="I3405" s="161">
        <v>10</v>
      </c>
      <c r="J3405" s="161">
        <v>7</v>
      </c>
      <c r="M3405" s="165">
        <f t="shared" si="154"/>
        <v>4</v>
      </c>
      <c r="N3405" s="164">
        <f t="shared" si="155"/>
        <v>4</v>
      </c>
      <c r="O3405" s="164">
        <f t="shared" si="156"/>
        <v>7</v>
      </c>
    </row>
    <row r="3406" spans="3:15">
      <c r="C3406" s="161">
        <v>7</v>
      </c>
      <c r="D3406" s="161">
        <v>6</v>
      </c>
      <c r="F3406" s="161">
        <v>10</v>
      </c>
      <c r="G3406" s="161">
        <v>6</v>
      </c>
      <c r="H3406" s="161">
        <v>10</v>
      </c>
      <c r="I3406" s="161">
        <v>10</v>
      </c>
      <c r="J3406" s="161">
        <v>10</v>
      </c>
      <c r="M3406" s="165">
        <f t="shared" si="154"/>
        <v>6</v>
      </c>
      <c r="N3406" s="164">
        <f t="shared" si="155"/>
        <v>6</v>
      </c>
      <c r="O3406" s="164">
        <f t="shared" si="156"/>
        <v>8</v>
      </c>
    </row>
    <row r="3407" spans="3:15">
      <c r="C3407" s="161">
        <v>7</v>
      </c>
      <c r="D3407" s="161">
        <v>6</v>
      </c>
      <c r="F3407" s="161">
        <v>10</v>
      </c>
      <c r="G3407" s="161">
        <v>6</v>
      </c>
      <c r="H3407" s="161">
        <v>7</v>
      </c>
      <c r="I3407" s="161">
        <v>4</v>
      </c>
      <c r="J3407" s="161">
        <v>7</v>
      </c>
      <c r="M3407" s="165">
        <f t="shared" si="154"/>
        <v>4</v>
      </c>
      <c r="N3407" s="164">
        <f t="shared" si="155"/>
        <v>5</v>
      </c>
      <c r="O3407" s="164">
        <f t="shared" si="156"/>
        <v>7</v>
      </c>
    </row>
    <row r="3408" spans="3:15">
      <c r="C3408" s="161">
        <v>7</v>
      </c>
      <c r="D3408" s="161">
        <v>6</v>
      </c>
      <c r="F3408" s="161">
        <v>10</v>
      </c>
      <c r="G3408" s="161">
        <v>6</v>
      </c>
      <c r="H3408" s="161">
        <v>7</v>
      </c>
      <c r="I3408" s="161">
        <v>4</v>
      </c>
      <c r="J3408" s="161">
        <v>10</v>
      </c>
      <c r="M3408" s="165">
        <f t="shared" si="154"/>
        <v>4</v>
      </c>
      <c r="N3408" s="164">
        <f t="shared" si="155"/>
        <v>5</v>
      </c>
      <c r="O3408" s="164">
        <f t="shared" si="156"/>
        <v>7</v>
      </c>
    </row>
    <row r="3409" spans="3:15">
      <c r="C3409" s="161">
        <v>7</v>
      </c>
      <c r="D3409" s="161">
        <v>6</v>
      </c>
      <c r="F3409" s="161">
        <v>10</v>
      </c>
      <c r="G3409" s="161">
        <v>6</v>
      </c>
      <c r="H3409" s="161">
        <v>7</v>
      </c>
      <c r="I3409" s="161">
        <v>6</v>
      </c>
      <c r="J3409" s="161">
        <v>7</v>
      </c>
      <c r="M3409" s="165">
        <f t="shared" si="154"/>
        <v>6</v>
      </c>
      <c r="N3409" s="164">
        <f t="shared" si="155"/>
        <v>6</v>
      </c>
      <c r="O3409" s="164">
        <f t="shared" si="156"/>
        <v>7</v>
      </c>
    </row>
    <row r="3410" spans="3:15">
      <c r="C3410" s="161">
        <v>7</v>
      </c>
      <c r="D3410" s="161">
        <v>6</v>
      </c>
      <c r="F3410" s="161">
        <v>10</v>
      </c>
      <c r="G3410" s="161">
        <v>6</v>
      </c>
      <c r="H3410" s="161">
        <v>7</v>
      </c>
      <c r="I3410" s="161">
        <v>6</v>
      </c>
      <c r="J3410" s="161">
        <v>10</v>
      </c>
      <c r="M3410" s="165">
        <f t="shared" si="154"/>
        <v>6</v>
      </c>
      <c r="N3410" s="164">
        <f t="shared" si="155"/>
        <v>6</v>
      </c>
      <c r="O3410" s="164">
        <f t="shared" si="156"/>
        <v>7</v>
      </c>
    </row>
    <row r="3411" spans="3:15">
      <c r="C3411" s="161">
        <v>7</v>
      </c>
      <c r="D3411" s="161">
        <v>6</v>
      </c>
      <c r="F3411" s="161">
        <v>10</v>
      </c>
      <c r="G3411" s="161">
        <v>6</v>
      </c>
      <c r="H3411" s="161">
        <v>7</v>
      </c>
      <c r="I3411" s="161">
        <v>8</v>
      </c>
      <c r="J3411" s="161">
        <v>7</v>
      </c>
      <c r="M3411" s="165">
        <f t="shared" si="154"/>
        <v>6</v>
      </c>
      <c r="N3411" s="164">
        <f t="shared" si="155"/>
        <v>6</v>
      </c>
      <c r="O3411" s="164">
        <f t="shared" si="156"/>
        <v>7</v>
      </c>
    </row>
    <row r="3412" spans="3:15">
      <c r="C3412" s="161">
        <v>7</v>
      </c>
      <c r="D3412" s="161">
        <v>6</v>
      </c>
      <c r="F3412" s="161">
        <v>10</v>
      </c>
      <c r="G3412" s="161">
        <v>6</v>
      </c>
      <c r="H3412" s="161">
        <v>7</v>
      </c>
      <c r="I3412" s="161">
        <v>8</v>
      </c>
      <c r="J3412" s="161">
        <v>10</v>
      </c>
      <c r="M3412" s="165">
        <f t="shared" si="154"/>
        <v>6</v>
      </c>
      <c r="N3412" s="164">
        <f t="shared" si="155"/>
        <v>6</v>
      </c>
      <c r="O3412" s="164">
        <f t="shared" si="156"/>
        <v>8</v>
      </c>
    </row>
    <row r="3413" spans="3:15">
      <c r="C3413" s="161">
        <v>7</v>
      </c>
      <c r="D3413" s="161">
        <v>6</v>
      </c>
      <c r="F3413" s="161">
        <v>10</v>
      </c>
      <c r="G3413" s="161">
        <v>6</v>
      </c>
      <c r="H3413" s="161">
        <v>7</v>
      </c>
      <c r="I3413" s="161">
        <v>10</v>
      </c>
      <c r="J3413" s="161">
        <v>7</v>
      </c>
      <c r="M3413" s="165">
        <f t="shared" si="154"/>
        <v>6</v>
      </c>
      <c r="N3413" s="164">
        <f t="shared" si="155"/>
        <v>6</v>
      </c>
      <c r="O3413" s="164">
        <f t="shared" si="156"/>
        <v>8</v>
      </c>
    </row>
    <row r="3414" spans="3:15">
      <c r="C3414" s="161">
        <v>7</v>
      </c>
      <c r="D3414" s="161">
        <v>6</v>
      </c>
      <c r="F3414" s="161">
        <v>10</v>
      </c>
      <c r="G3414" s="161">
        <v>6</v>
      </c>
      <c r="H3414" s="161">
        <v>7</v>
      </c>
      <c r="I3414" s="161">
        <v>10</v>
      </c>
      <c r="J3414" s="161">
        <v>10</v>
      </c>
      <c r="M3414" s="165">
        <f t="shared" si="154"/>
        <v>6</v>
      </c>
      <c r="N3414" s="164">
        <f t="shared" si="155"/>
        <v>6</v>
      </c>
      <c r="O3414" s="164">
        <f t="shared" si="156"/>
        <v>8</v>
      </c>
    </row>
    <row r="3415" spans="3:15">
      <c r="C3415" s="161">
        <v>7</v>
      </c>
      <c r="D3415" s="161">
        <v>6</v>
      </c>
      <c r="F3415" s="161">
        <v>10</v>
      </c>
      <c r="G3415" s="161">
        <v>6</v>
      </c>
      <c r="H3415" s="161">
        <v>10</v>
      </c>
      <c r="I3415" s="161">
        <v>4</v>
      </c>
      <c r="J3415" s="161">
        <v>7</v>
      </c>
      <c r="M3415" s="165">
        <f t="shared" si="154"/>
        <v>4</v>
      </c>
      <c r="N3415" s="164">
        <f t="shared" si="155"/>
        <v>5</v>
      </c>
      <c r="O3415" s="164">
        <f t="shared" si="156"/>
        <v>7</v>
      </c>
    </row>
    <row r="3416" spans="3:15">
      <c r="C3416" s="161">
        <v>7</v>
      </c>
      <c r="D3416" s="161">
        <v>6</v>
      </c>
      <c r="F3416" s="161">
        <v>10</v>
      </c>
      <c r="G3416" s="161">
        <v>6</v>
      </c>
      <c r="H3416" s="161">
        <v>10</v>
      </c>
      <c r="I3416" s="161">
        <v>4</v>
      </c>
      <c r="J3416" s="161">
        <v>10</v>
      </c>
      <c r="M3416" s="165">
        <f t="shared" si="154"/>
        <v>4</v>
      </c>
      <c r="N3416" s="164">
        <f t="shared" si="155"/>
        <v>5</v>
      </c>
      <c r="O3416" s="164">
        <f t="shared" si="156"/>
        <v>8</v>
      </c>
    </row>
    <row r="3417" spans="3:15">
      <c r="C3417" s="161">
        <v>7</v>
      </c>
      <c r="D3417" s="161">
        <v>6</v>
      </c>
      <c r="F3417" s="161">
        <v>10</v>
      </c>
      <c r="G3417" s="161">
        <v>6</v>
      </c>
      <c r="H3417" s="161">
        <v>10</v>
      </c>
      <c r="I3417" s="161">
        <v>6</v>
      </c>
      <c r="J3417" s="161">
        <v>7</v>
      </c>
      <c r="M3417" s="165">
        <f t="shared" si="154"/>
        <v>6</v>
      </c>
      <c r="N3417" s="164">
        <f t="shared" si="155"/>
        <v>6</v>
      </c>
      <c r="O3417" s="164">
        <f t="shared" si="156"/>
        <v>7</v>
      </c>
    </row>
    <row r="3418" spans="3:15">
      <c r="C3418" s="161">
        <v>7</v>
      </c>
      <c r="D3418" s="161">
        <v>6</v>
      </c>
      <c r="F3418" s="161">
        <v>10</v>
      </c>
      <c r="G3418" s="161">
        <v>6</v>
      </c>
      <c r="H3418" s="161">
        <v>10</v>
      </c>
      <c r="I3418" s="161">
        <v>6</v>
      </c>
      <c r="J3418" s="161">
        <v>10</v>
      </c>
      <c r="M3418" s="165">
        <f t="shared" si="154"/>
        <v>6</v>
      </c>
      <c r="N3418" s="164">
        <f t="shared" si="155"/>
        <v>6</v>
      </c>
      <c r="O3418" s="164">
        <f t="shared" si="156"/>
        <v>8</v>
      </c>
    </row>
    <row r="3419" spans="3:15">
      <c r="C3419" s="161">
        <v>7</v>
      </c>
      <c r="D3419" s="161">
        <v>6</v>
      </c>
      <c r="F3419" s="161">
        <v>10</v>
      </c>
      <c r="G3419" s="161">
        <v>6</v>
      </c>
      <c r="H3419" s="161">
        <v>10</v>
      </c>
      <c r="I3419" s="161">
        <v>8</v>
      </c>
      <c r="J3419" s="161">
        <v>7</v>
      </c>
      <c r="M3419" s="165">
        <f t="shared" si="154"/>
        <v>6</v>
      </c>
      <c r="N3419" s="164">
        <f t="shared" si="155"/>
        <v>6</v>
      </c>
      <c r="O3419" s="164">
        <f t="shared" si="156"/>
        <v>8</v>
      </c>
    </row>
    <row r="3420" spans="3:15">
      <c r="C3420" s="161">
        <v>7</v>
      </c>
      <c r="D3420" s="161">
        <v>6</v>
      </c>
      <c r="F3420" s="161">
        <v>10</v>
      </c>
      <c r="G3420" s="161">
        <v>6</v>
      </c>
      <c r="H3420" s="161">
        <v>10</v>
      </c>
      <c r="I3420" s="161">
        <v>8</v>
      </c>
      <c r="J3420" s="161">
        <v>10</v>
      </c>
      <c r="M3420" s="165">
        <f t="shared" si="154"/>
        <v>6</v>
      </c>
      <c r="N3420" s="164">
        <f t="shared" si="155"/>
        <v>6</v>
      </c>
      <c r="O3420" s="164">
        <f t="shared" si="156"/>
        <v>8</v>
      </c>
    </row>
    <row r="3421" spans="3:15">
      <c r="C3421" s="161">
        <v>7</v>
      </c>
      <c r="D3421" s="161">
        <v>6</v>
      </c>
      <c r="F3421" s="161">
        <v>10</v>
      </c>
      <c r="G3421" s="161">
        <v>6</v>
      </c>
      <c r="H3421" s="161">
        <v>10</v>
      </c>
      <c r="I3421" s="161">
        <v>10</v>
      </c>
      <c r="J3421" s="161">
        <v>7</v>
      </c>
      <c r="M3421" s="165">
        <f t="shared" si="154"/>
        <v>6</v>
      </c>
      <c r="N3421" s="164">
        <f t="shared" si="155"/>
        <v>6</v>
      </c>
      <c r="O3421" s="164">
        <f t="shared" si="156"/>
        <v>8</v>
      </c>
    </row>
    <row r="3422" spans="3:15">
      <c r="C3422" s="161">
        <v>7</v>
      </c>
      <c r="D3422" s="161">
        <v>2</v>
      </c>
      <c r="F3422" s="161">
        <v>10</v>
      </c>
      <c r="G3422" s="161">
        <v>2</v>
      </c>
      <c r="H3422" s="161">
        <v>10</v>
      </c>
      <c r="I3422" s="161">
        <v>10</v>
      </c>
      <c r="J3422" s="161">
        <v>10</v>
      </c>
      <c r="M3422" s="165">
        <f t="shared" si="154"/>
        <v>2</v>
      </c>
      <c r="N3422" s="164">
        <f t="shared" si="155"/>
        <v>2</v>
      </c>
      <c r="O3422" s="164">
        <f t="shared" si="156"/>
        <v>7</v>
      </c>
    </row>
    <row r="3423" spans="3:15">
      <c r="C3423" s="161">
        <v>7</v>
      </c>
      <c r="D3423" s="161">
        <v>2</v>
      </c>
      <c r="F3423" s="161">
        <v>10</v>
      </c>
      <c r="G3423" s="161">
        <v>2</v>
      </c>
      <c r="H3423" s="161">
        <v>7</v>
      </c>
      <c r="I3423" s="161">
        <v>4</v>
      </c>
      <c r="J3423" s="161">
        <v>7</v>
      </c>
      <c r="M3423" s="165">
        <f t="shared" ref="M3423:M3486" si="157">MIN(C3423:L3423)</f>
        <v>2</v>
      </c>
      <c r="N3423" s="164">
        <f t="shared" si="155"/>
        <v>2</v>
      </c>
      <c r="O3423" s="164">
        <f t="shared" si="156"/>
        <v>6</v>
      </c>
    </row>
    <row r="3424" spans="3:15">
      <c r="C3424" s="161">
        <v>7</v>
      </c>
      <c r="D3424" s="161">
        <v>2</v>
      </c>
      <c r="F3424" s="161">
        <v>10</v>
      </c>
      <c r="G3424" s="161">
        <v>2</v>
      </c>
      <c r="H3424" s="161">
        <v>7</v>
      </c>
      <c r="I3424" s="161">
        <v>4</v>
      </c>
      <c r="J3424" s="161">
        <v>10</v>
      </c>
      <c r="M3424" s="165">
        <f t="shared" si="157"/>
        <v>2</v>
      </c>
      <c r="N3424" s="164">
        <f t="shared" ref="N3424:N3487" si="158">IF(SMALL(C3424:J3424,2)&gt;M3424,M3424+1,M3424)</f>
        <v>2</v>
      </c>
      <c r="O3424" s="164">
        <f t="shared" ref="O3424:O3487" si="159">ROUND(AVERAGE(C3424:J3424),0)</f>
        <v>6</v>
      </c>
    </row>
    <row r="3425" spans="3:15">
      <c r="C3425" s="161">
        <v>7</v>
      </c>
      <c r="D3425" s="161">
        <v>2</v>
      </c>
      <c r="F3425" s="161">
        <v>10</v>
      </c>
      <c r="G3425" s="161">
        <v>2</v>
      </c>
      <c r="H3425" s="161">
        <v>7</v>
      </c>
      <c r="I3425" s="161">
        <v>6</v>
      </c>
      <c r="J3425" s="161">
        <v>7</v>
      </c>
      <c r="M3425" s="165">
        <f t="shared" si="157"/>
        <v>2</v>
      </c>
      <c r="N3425" s="164">
        <f t="shared" si="158"/>
        <v>2</v>
      </c>
      <c r="O3425" s="164">
        <f t="shared" si="159"/>
        <v>6</v>
      </c>
    </row>
    <row r="3426" spans="3:15">
      <c r="C3426" s="161">
        <v>7</v>
      </c>
      <c r="D3426" s="161">
        <v>2</v>
      </c>
      <c r="F3426" s="161">
        <v>10</v>
      </c>
      <c r="G3426" s="161">
        <v>2</v>
      </c>
      <c r="H3426" s="161">
        <v>7</v>
      </c>
      <c r="I3426" s="161">
        <v>6</v>
      </c>
      <c r="J3426" s="161">
        <v>10</v>
      </c>
      <c r="M3426" s="165">
        <f t="shared" si="157"/>
        <v>2</v>
      </c>
      <c r="N3426" s="164">
        <f t="shared" si="158"/>
        <v>2</v>
      </c>
      <c r="O3426" s="164">
        <f t="shared" si="159"/>
        <v>6</v>
      </c>
    </row>
    <row r="3427" spans="3:15">
      <c r="C3427" s="161">
        <v>7</v>
      </c>
      <c r="D3427" s="161">
        <v>2</v>
      </c>
      <c r="F3427" s="161">
        <v>10</v>
      </c>
      <c r="G3427" s="161">
        <v>2</v>
      </c>
      <c r="H3427" s="161">
        <v>7</v>
      </c>
      <c r="I3427" s="161">
        <v>8</v>
      </c>
      <c r="J3427" s="161">
        <v>7</v>
      </c>
      <c r="M3427" s="165">
        <f t="shared" si="157"/>
        <v>2</v>
      </c>
      <c r="N3427" s="164">
        <f t="shared" si="158"/>
        <v>2</v>
      </c>
      <c r="O3427" s="164">
        <f t="shared" si="159"/>
        <v>6</v>
      </c>
    </row>
    <row r="3428" spans="3:15">
      <c r="C3428" s="161">
        <v>7</v>
      </c>
      <c r="D3428" s="161">
        <v>2</v>
      </c>
      <c r="F3428" s="161">
        <v>10</v>
      </c>
      <c r="G3428" s="161">
        <v>2</v>
      </c>
      <c r="H3428" s="161">
        <v>7</v>
      </c>
      <c r="I3428" s="161">
        <v>8</v>
      </c>
      <c r="J3428" s="161">
        <v>10</v>
      </c>
      <c r="M3428" s="165">
        <f t="shared" si="157"/>
        <v>2</v>
      </c>
      <c r="N3428" s="164">
        <f t="shared" si="158"/>
        <v>2</v>
      </c>
      <c r="O3428" s="164">
        <f t="shared" si="159"/>
        <v>7</v>
      </c>
    </row>
    <row r="3429" spans="3:15">
      <c r="C3429" s="161">
        <v>7</v>
      </c>
      <c r="D3429" s="161">
        <v>2</v>
      </c>
      <c r="F3429" s="161">
        <v>10</v>
      </c>
      <c r="G3429" s="161">
        <v>2</v>
      </c>
      <c r="H3429" s="161">
        <v>7</v>
      </c>
      <c r="I3429" s="161">
        <v>10</v>
      </c>
      <c r="J3429" s="161">
        <v>7</v>
      </c>
      <c r="M3429" s="165">
        <f t="shared" si="157"/>
        <v>2</v>
      </c>
      <c r="N3429" s="164">
        <f t="shared" si="158"/>
        <v>2</v>
      </c>
      <c r="O3429" s="164">
        <f t="shared" si="159"/>
        <v>6</v>
      </c>
    </row>
    <row r="3430" spans="3:15">
      <c r="C3430" s="161">
        <v>7</v>
      </c>
      <c r="D3430" s="161">
        <v>2</v>
      </c>
      <c r="F3430" s="161">
        <v>10</v>
      </c>
      <c r="G3430" s="161">
        <v>2</v>
      </c>
      <c r="H3430" s="161">
        <v>7</v>
      </c>
      <c r="I3430" s="161">
        <v>10</v>
      </c>
      <c r="J3430" s="161">
        <v>10</v>
      </c>
      <c r="M3430" s="165">
        <f t="shared" si="157"/>
        <v>2</v>
      </c>
      <c r="N3430" s="164">
        <f t="shared" si="158"/>
        <v>2</v>
      </c>
      <c r="O3430" s="164">
        <f t="shared" si="159"/>
        <v>7</v>
      </c>
    </row>
    <row r="3431" spans="3:15">
      <c r="C3431" s="161">
        <v>7</v>
      </c>
      <c r="D3431" s="161">
        <v>2</v>
      </c>
      <c r="F3431" s="161">
        <v>10</v>
      </c>
      <c r="G3431" s="161">
        <v>2</v>
      </c>
      <c r="H3431" s="161">
        <v>10</v>
      </c>
      <c r="I3431" s="161">
        <v>4</v>
      </c>
      <c r="J3431" s="161">
        <v>7</v>
      </c>
      <c r="M3431" s="165">
        <f t="shared" si="157"/>
        <v>2</v>
      </c>
      <c r="N3431" s="164">
        <f t="shared" si="158"/>
        <v>2</v>
      </c>
      <c r="O3431" s="164">
        <f t="shared" si="159"/>
        <v>6</v>
      </c>
    </row>
    <row r="3432" spans="3:15">
      <c r="C3432" s="161">
        <v>7</v>
      </c>
      <c r="D3432" s="161">
        <v>2</v>
      </c>
      <c r="F3432" s="161">
        <v>10</v>
      </c>
      <c r="G3432" s="161">
        <v>2</v>
      </c>
      <c r="H3432" s="161">
        <v>10</v>
      </c>
      <c r="I3432" s="161">
        <v>4</v>
      </c>
      <c r="J3432" s="161">
        <v>10</v>
      </c>
      <c r="M3432" s="165">
        <f t="shared" si="157"/>
        <v>2</v>
      </c>
      <c r="N3432" s="164">
        <f t="shared" si="158"/>
        <v>2</v>
      </c>
      <c r="O3432" s="164">
        <f t="shared" si="159"/>
        <v>6</v>
      </c>
    </row>
    <row r="3433" spans="3:15">
      <c r="C3433" s="161">
        <v>7</v>
      </c>
      <c r="D3433" s="161">
        <v>2</v>
      </c>
      <c r="F3433" s="161">
        <v>10</v>
      </c>
      <c r="G3433" s="161">
        <v>2</v>
      </c>
      <c r="H3433" s="161">
        <v>10</v>
      </c>
      <c r="I3433" s="161">
        <v>6</v>
      </c>
      <c r="J3433" s="161">
        <v>7</v>
      </c>
      <c r="M3433" s="165">
        <f t="shared" si="157"/>
        <v>2</v>
      </c>
      <c r="N3433" s="164">
        <f t="shared" si="158"/>
        <v>2</v>
      </c>
      <c r="O3433" s="164">
        <f t="shared" si="159"/>
        <v>6</v>
      </c>
    </row>
    <row r="3434" spans="3:15">
      <c r="C3434" s="161">
        <v>7</v>
      </c>
      <c r="D3434" s="161">
        <v>2</v>
      </c>
      <c r="F3434" s="161">
        <v>10</v>
      </c>
      <c r="G3434" s="161">
        <v>2</v>
      </c>
      <c r="H3434" s="161">
        <v>10</v>
      </c>
      <c r="I3434" s="161">
        <v>6</v>
      </c>
      <c r="J3434" s="161">
        <v>10</v>
      </c>
      <c r="M3434" s="165">
        <f t="shared" si="157"/>
        <v>2</v>
      </c>
      <c r="N3434" s="164">
        <f t="shared" si="158"/>
        <v>2</v>
      </c>
      <c r="O3434" s="164">
        <f t="shared" si="159"/>
        <v>7</v>
      </c>
    </row>
    <row r="3435" spans="3:15">
      <c r="C3435" s="161">
        <v>7</v>
      </c>
      <c r="D3435" s="161">
        <v>2</v>
      </c>
      <c r="F3435" s="161">
        <v>10</v>
      </c>
      <c r="G3435" s="161">
        <v>2</v>
      </c>
      <c r="H3435" s="161">
        <v>10</v>
      </c>
      <c r="I3435" s="161">
        <v>8</v>
      </c>
      <c r="J3435" s="161">
        <v>7</v>
      </c>
      <c r="M3435" s="165">
        <f t="shared" si="157"/>
        <v>2</v>
      </c>
      <c r="N3435" s="164">
        <f t="shared" si="158"/>
        <v>2</v>
      </c>
      <c r="O3435" s="164">
        <f t="shared" si="159"/>
        <v>7</v>
      </c>
    </row>
    <row r="3436" spans="3:15">
      <c r="C3436" s="161">
        <v>7</v>
      </c>
      <c r="D3436" s="161">
        <v>2</v>
      </c>
      <c r="F3436" s="161">
        <v>10</v>
      </c>
      <c r="G3436" s="161">
        <v>2</v>
      </c>
      <c r="H3436" s="161">
        <v>10</v>
      </c>
      <c r="I3436" s="161">
        <v>8</v>
      </c>
      <c r="J3436" s="161">
        <v>10</v>
      </c>
      <c r="M3436" s="165">
        <f t="shared" si="157"/>
        <v>2</v>
      </c>
      <c r="N3436" s="164">
        <f t="shared" si="158"/>
        <v>2</v>
      </c>
      <c r="O3436" s="164">
        <f t="shared" si="159"/>
        <v>7</v>
      </c>
    </row>
    <row r="3437" spans="3:15">
      <c r="C3437" s="161">
        <v>7</v>
      </c>
      <c r="D3437" s="161">
        <v>2</v>
      </c>
      <c r="F3437" s="161">
        <v>10</v>
      </c>
      <c r="G3437" s="161">
        <v>2</v>
      </c>
      <c r="H3437" s="161">
        <v>10</v>
      </c>
      <c r="I3437" s="161">
        <v>10</v>
      </c>
      <c r="J3437" s="161">
        <v>7</v>
      </c>
      <c r="M3437" s="165">
        <f t="shared" si="157"/>
        <v>2</v>
      </c>
      <c r="N3437" s="164">
        <f t="shared" si="158"/>
        <v>2</v>
      </c>
      <c r="O3437" s="164">
        <f t="shared" si="159"/>
        <v>7</v>
      </c>
    </row>
    <row r="3438" spans="3:15">
      <c r="C3438" s="161">
        <v>7</v>
      </c>
      <c r="D3438" s="161">
        <v>2</v>
      </c>
      <c r="F3438" s="161">
        <v>10</v>
      </c>
      <c r="G3438" s="161">
        <v>2</v>
      </c>
      <c r="H3438" s="161">
        <v>10</v>
      </c>
      <c r="I3438" s="161">
        <v>10</v>
      </c>
      <c r="J3438" s="161">
        <v>10</v>
      </c>
      <c r="M3438" s="165">
        <f t="shared" si="157"/>
        <v>2</v>
      </c>
      <c r="N3438" s="164">
        <f t="shared" si="158"/>
        <v>2</v>
      </c>
      <c r="O3438" s="164">
        <f t="shared" si="159"/>
        <v>7</v>
      </c>
    </row>
    <row r="3439" spans="3:15">
      <c r="C3439" s="161">
        <v>7</v>
      </c>
      <c r="D3439" s="161">
        <v>2</v>
      </c>
      <c r="F3439" s="161">
        <v>10</v>
      </c>
      <c r="G3439" s="161">
        <v>2</v>
      </c>
      <c r="H3439" s="161">
        <v>7</v>
      </c>
      <c r="I3439" s="161">
        <v>4</v>
      </c>
      <c r="J3439" s="161">
        <v>7</v>
      </c>
      <c r="M3439" s="165">
        <f t="shared" si="157"/>
        <v>2</v>
      </c>
      <c r="N3439" s="164">
        <f t="shared" si="158"/>
        <v>2</v>
      </c>
      <c r="O3439" s="164">
        <f t="shared" si="159"/>
        <v>6</v>
      </c>
    </row>
    <row r="3440" spans="3:15">
      <c r="C3440" s="161">
        <v>7</v>
      </c>
      <c r="D3440" s="161">
        <v>2</v>
      </c>
      <c r="F3440" s="161">
        <v>10</v>
      </c>
      <c r="G3440" s="161">
        <v>2</v>
      </c>
      <c r="H3440" s="161">
        <v>7</v>
      </c>
      <c r="I3440" s="161">
        <v>4</v>
      </c>
      <c r="J3440" s="161">
        <v>10</v>
      </c>
      <c r="M3440" s="165">
        <f t="shared" si="157"/>
        <v>2</v>
      </c>
      <c r="N3440" s="164">
        <f t="shared" si="158"/>
        <v>2</v>
      </c>
      <c r="O3440" s="164">
        <f t="shared" si="159"/>
        <v>6</v>
      </c>
    </row>
    <row r="3441" spans="3:15">
      <c r="C3441" s="161">
        <v>7</v>
      </c>
      <c r="D3441" s="161">
        <v>2</v>
      </c>
      <c r="F3441" s="161">
        <v>10</v>
      </c>
      <c r="G3441" s="161">
        <v>2</v>
      </c>
      <c r="H3441" s="161">
        <v>7</v>
      </c>
      <c r="I3441" s="161">
        <v>6</v>
      </c>
      <c r="J3441" s="161">
        <v>7</v>
      </c>
      <c r="M3441" s="165">
        <f t="shared" si="157"/>
        <v>2</v>
      </c>
      <c r="N3441" s="164">
        <f t="shared" si="158"/>
        <v>2</v>
      </c>
      <c r="O3441" s="164">
        <f t="shared" si="159"/>
        <v>6</v>
      </c>
    </row>
    <row r="3442" spans="3:15">
      <c r="C3442" s="161">
        <v>7</v>
      </c>
      <c r="D3442" s="161">
        <v>2</v>
      </c>
      <c r="F3442" s="161">
        <v>10</v>
      </c>
      <c r="G3442" s="161">
        <v>2</v>
      </c>
      <c r="H3442" s="161">
        <v>7</v>
      </c>
      <c r="I3442" s="161">
        <v>6</v>
      </c>
      <c r="J3442" s="161">
        <v>10</v>
      </c>
      <c r="M3442" s="165">
        <f t="shared" si="157"/>
        <v>2</v>
      </c>
      <c r="N3442" s="164">
        <f t="shared" si="158"/>
        <v>2</v>
      </c>
      <c r="O3442" s="164">
        <f t="shared" si="159"/>
        <v>6</v>
      </c>
    </row>
    <row r="3443" spans="3:15">
      <c r="C3443" s="161">
        <v>7</v>
      </c>
      <c r="D3443" s="161">
        <v>2</v>
      </c>
      <c r="F3443" s="161">
        <v>10</v>
      </c>
      <c r="G3443" s="161">
        <v>2</v>
      </c>
      <c r="H3443" s="161">
        <v>7</v>
      </c>
      <c r="I3443" s="161">
        <v>8</v>
      </c>
      <c r="J3443" s="161">
        <v>7</v>
      </c>
      <c r="M3443" s="165">
        <f t="shared" si="157"/>
        <v>2</v>
      </c>
      <c r="N3443" s="164">
        <f t="shared" si="158"/>
        <v>2</v>
      </c>
      <c r="O3443" s="164">
        <f t="shared" si="159"/>
        <v>6</v>
      </c>
    </row>
    <row r="3444" spans="3:15">
      <c r="C3444" s="161">
        <v>7</v>
      </c>
      <c r="D3444" s="161">
        <v>2</v>
      </c>
      <c r="F3444" s="161">
        <v>10</v>
      </c>
      <c r="G3444" s="161">
        <v>2</v>
      </c>
      <c r="H3444" s="161">
        <v>7</v>
      </c>
      <c r="I3444" s="161">
        <v>8</v>
      </c>
      <c r="J3444" s="161">
        <v>10</v>
      </c>
      <c r="M3444" s="165">
        <f t="shared" si="157"/>
        <v>2</v>
      </c>
      <c r="N3444" s="164">
        <f t="shared" si="158"/>
        <v>2</v>
      </c>
      <c r="O3444" s="164">
        <f t="shared" si="159"/>
        <v>7</v>
      </c>
    </row>
    <row r="3445" spans="3:15">
      <c r="C3445" s="161">
        <v>7</v>
      </c>
      <c r="D3445" s="161">
        <v>2</v>
      </c>
      <c r="F3445" s="161">
        <v>10</v>
      </c>
      <c r="G3445" s="161">
        <v>2</v>
      </c>
      <c r="H3445" s="161">
        <v>7</v>
      </c>
      <c r="I3445" s="161">
        <v>10</v>
      </c>
      <c r="J3445" s="161">
        <v>7</v>
      </c>
      <c r="M3445" s="165">
        <f t="shared" si="157"/>
        <v>2</v>
      </c>
      <c r="N3445" s="164">
        <f t="shared" si="158"/>
        <v>2</v>
      </c>
      <c r="O3445" s="164">
        <f t="shared" si="159"/>
        <v>6</v>
      </c>
    </row>
    <row r="3446" spans="3:15">
      <c r="C3446" s="161">
        <v>7</v>
      </c>
      <c r="D3446" s="161">
        <v>2</v>
      </c>
      <c r="F3446" s="161">
        <v>10</v>
      </c>
      <c r="G3446" s="161">
        <v>2</v>
      </c>
      <c r="H3446" s="161">
        <v>7</v>
      </c>
      <c r="I3446" s="161">
        <v>10</v>
      </c>
      <c r="J3446" s="161">
        <v>10</v>
      </c>
      <c r="M3446" s="165">
        <f t="shared" si="157"/>
        <v>2</v>
      </c>
      <c r="N3446" s="164">
        <f t="shared" si="158"/>
        <v>2</v>
      </c>
      <c r="O3446" s="164">
        <f t="shared" si="159"/>
        <v>7</v>
      </c>
    </row>
    <row r="3447" spans="3:15">
      <c r="C3447" s="161">
        <v>7</v>
      </c>
      <c r="D3447" s="161">
        <v>2</v>
      </c>
      <c r="F3447" s="161">
        <v>10</v>
      </c>
      <c r="G3447" s="161">
        <v>2</v>
      </c>
      <c r="H3447" s="161">
        <v>10</v>
      </c>
      <c r="I3447" s="161">
        <v>4</v>
      </c>
      <c r="J3447" s="161">
        <v>7</v>
      </c>
      <c r="M3447" s="165">
        <f t="shared" si="157"/>
        <v>2</v>
      </c>
      <c r="N3447" s="164">
        <f t="shared" si="158"/>
        <v>2</v>
      </c>
      <c r="O3447" s="164">
        <f t="shared" si="159"/>
        <v>6</v>
      </c>
    </row>
    <row r="3448" spans="3:15">
      <c r="C3448" s="161">
        <v>7</v>
      </c>
      <c r="D3448" s="161">
        <v>2</v>
      </c>
      <c r="F3448" s="161">
        <v>10</v>
      </c>
      <c r="G3448" s="161">
        <v>2</v>
      </c>
      <c r="H3448" s="161">
        <v>10</v>
      </c>
      <c r="I3448" s="161">
        <v>4</v>
      </c>
      <c r="J3448" s="161">
        <v>10</v>
      </c>
      <c r="M3448" s="165">
        <f t="shared" si="157"/>
        <v>2</v>
      </c>
      <c r="N3448" s="164">
        <f t="shared" si="158"/>
        <v>2</v>
      </c>
      <c r="O3448" s="164">
        <f t="shared" si="159"/>
        <v>6</v>
      </c>
    </row>
    <row r="3449" spans="3:15">
      <c r="C3449" s="161">
        <v>7</v>
      </c>
      <c r="D3449" s="161">
        <v>2</v>
      </c>
      <c r="F3449" s="161">
        <v>10</v>
      </c>
      <c r="G3449" s="161">
        <v>2</v>
      </c>
      <c r="H3449" s="161">
        <v>10</v>
      </c>
      <c r="I3449" s="161">
        <v>6</v>
      </c>
      <c r="J3449" s="161">
        <v>7</v>
      </c>
      <c r="M3449" s="165">
        <f t="shared" si="157"/>
        <v>2</v>
      </c>
      <c r="N3449" s="164">
        <f t="shared" si="158"/>
        <v>2</v>
      </c>
      <c r="O3449" s="164">
        <f t="shared" si="159"/>
        <v>6</v>
      </c>
    </row>
    <row r="3450" spans="3:15">
      <c r="C3450" s="161">
        <v>7</v>
      </c>
      <c r="D3450" s="161">
        <v>2</v>
      </c>
      <c r="F3450" s="161">
        <v>10</v>
      </c>
      <c r="G3450" s="161">
        <v>2</v>
      </c>
      <c r="H3450" s="161">
        <v>10</v>
      </c>
      <c r="I3450" s="161">
        <v>6</v>
      </c>
      <c r="J3450" s="161">
        <v>10</v>
      </c>
      <c r="M3450" s="165">
        <f t="shared" si="157"/>
        <v>2</v>
      </c>
      <c r="N3450" s="164">
        <f t="shared" si="158"/>
        <v>2</v>
      </c>
      <c r="O3450" s="164">
        <f t="shared" si="159"/>
        <v>7</v>
      </c>
    </row>
    <row r="3451" spans="3:15">
      <c r="C3451" s="161">
        <v>7</v>
      </c>
      <c r="D3451" s="161">
        <v>2</v>
      </c>
      <c r="F3451" s="161">
        <v>10</v>
      </c>
      <c r="G3451" s="161">
        <v>2</v>
      </c>
      <c r="H3451" s="161">
        <v>10</v>
      </c>
      <c r="I3451" s="161">
        <v>8</v>
      </c>
      <c r="J3451" s="161">
        <v>7</v>
      </c>
      <c r="M3451" s="165">
        <f t="shared" si="157"/>
        <v>2</v>
      </c>
      <c r="N3451" s="164">
        <f t="shared" si="158"/>
        <v>2</v>
      </c>
      <c r="O3451" s="164">
        <f t="shared" si="159"/>
        <v>7</v>
      </c>
    </row>
    <row r="3452" spans="3:15">
      <c r="C3452" s="161">
        <v>7</v>
      </c>
      <c r="D3452" s="161">
        <v>2</v>
      </c>
      <c r="F3452" s="161">
        <v>10</v>
      </c>
      <c r="G3452" s="161">
        <v>2</v>
      </c>
      <c r="H3452" s="161">
        <v>10</v>
      </c>
      <c r="I3452" s="161">
        <v>8</v>
      </c>
      <c r="J3452" s="161">
        <v>10</v>
      </c>
      <c r="M3452" s="165">
        <f t="shared" si="157"/>
        <v>2</v>
      </c>
      <c r="N3452" s="164">
        <f t="shared" si="158"/>
        <v>2</v>
      </c>
      <c r="O3452" s="164">
        <f t="shared" si="159"/>
        <v>7</v>
      </c>
    </row>
    <row r="3453" spans="3:15">
      <c r="C3453" s="161">
        <v>7</v>
      </c>
      <c r="D3453" s="161">
        <v>2</v>
      </c>
      <c r="F3453" s="161">
        <v>10</v>
      </c>
      <c r="G3453" s="161">
        <v>2</v>
      </c>
      <c r="H3453" s="161">
        <v>10</v>
      </c>
      <c r="I3453" s="161">
        <v>10</v>
      </c>
      <c r="J3453" s="161">
        <v>7</v>
      </c>
      <c r="M3453" s="165">
        <f t="shared" si="157"/>
        <v>2</v>
      </c>
      <c r="N3453" s="164">
        <f t="shared" si="158"/>
        <v>2</v>
      </c>
      <c r="O3453" s="164">
        <f t="shared" si="159"/>
        <v>7</v>
      </c>
    </row>
    <row r="3454" spans="3:15">
      <c r="C3454" s="161">
        <v>7</v>
      </c>
      <c r="D3454" s="161">
        <v>4</v>
      </c>
      <c r="F3454" s="161">
        <v>10</v>
      </c>
      <c r="G3454" s="161">
        <v>4</v>
      </c>
      <c r="H3454" s="161">
        <v>10</v>
      </c>
      <c r="I3454" s="161">
        <v>10</v>
      </c>
      <c r="J3454" s="161">
        <v>10</v>
      </c>
      <c r="M3454" s="165">
        <f t="shared" si="157"/>
        <v>4</v>
      </c>
      <c r="N3454" s="164">
        <f t="shared" si="158"/>
        <v>4</v>
      </c>
      <c r="O3454" s="164">
        <f t="shared" si="159"/>
        <v>8</v>
      </c>
    </row>
    <row r="3455" spans="3:15">
      <c r="C3455" s="161">
        <v>7</v>
      </c>
      <c r="D3455" s="161">
        <v>4</v>
      </c>
      <c r="F3455" s="161">
        <v>5</v>
      </c>
      <c r="G3455" s="161">
        <v>4</v>
      </c>
      <c r="H3455" s="161">
        <v>5</v>
      </c>
      <c r="I3455" s="161">
        <v>4</v>
      </c>
      <c r="J3455" s="161">
        <v>7</v>
      </c>
      <c r="M3455" s="165">
        <f t="shared" si="157"/>
        <v>4</v>
      </c>
      <c r="N3455" s="164">
        <f t="shared" si="158"/>
        <v>4</v>
      </c>
      <c r="O3455" s="164">
        <f t="shared" si="159"/>
        <v>5</v>
      </c>
    </row>
    <row r="3456" spans="3:15">
      <c r="C3456" s="161">
        <v>7</v>
      </c>
      <c r="D3456" s="161">
        <v>4</v>
      </c>
      <c r="F3456" s="161">
        <v>5</v>
      </c>
      <c r="G3456" s="161">
        <v>4</v>
      </c>
      <c r="H3456" s="161">
        <v>5</v>
      </c>
      <c r="I3456" s="161">
        <v>4</v>
      </c>
      <c r="J3456" s="161">
        <v>10</v>
      </c>
      <c r="M3456" s="165">
        <f t="shared" si="157"/>
        <v>4</v>
      </c>
      <c r="N3456" s="164">
        <f t="shared" si="158"/>
        <v>4</v>
      </c>
      <c r="O3456" s="164">
        <f t="shared" si="159"/>
        <v>6</v>
      </c>
    </row>
    <row r="3457" spans="3:15">
      <c r="C3457" s="161">
        <v>7</v>
      </c>
      <c r="D3457" s="161">
        <v>4</v>
      </c>
      <c r="F3457" s="161">
        <v>5</v>
      </c>
      <c r="G3457" s="161">
        <v>4</v>
      </c>
      <c r="H3457" s="161">
        <v>5</v>
      </c>
      <c r="I3457" s="161">
        <v>6</v>
      </c>
      <c r="J3457" s="161">
        <v>7</v>
      </c>
      <c r="M3457" s="165">
        <f t="shared" si="157"/>
        <v>4</v>
      </c>
      <c r="N3457" s="164">
        <f t="shared" si="158"/>
        <v>4</v>
      </c>
      <c r="O3457" s="164">
        <f t="shared" si="159"/>
        <v>5</v>
      </c>
    </row>
    <row r="3458" spans="3:15">
      <c r="C3458" s="161">
        <v>7</v>
      </c>
      <c r="D3458" s="161">
        <v>4</v>
      </c>
      <c r="F3458" s="161">
        <v>5</v>
      </c>
      <c r="G3458" s="161">
        <v>4</v>
      </c>
      <c r="H3458" s="161">
        <v>5</v>
      </c>
      <c r="I3458" s="161">
        <v>6</v>
      </c>
      <c r="J3458" s="161">
        <v>10</v>
      </c>
      <c r="M3458" s="165">
        <f t="shared" si="157"/>
        <v>4</v>
      </c>
      <c r="N3458" s="164">
        <f t="shared" si="158"/>
        <v>4</v>
      </c>
      <c r="O3458" s="164">
        <f t="shared" si="159"/>
        <v>6</v>
      </c>
    </row>
    <row r="3459" spans="3:15">
      <c r="C3459" s="161">
        <v>7</v>
      </c>
      <c r="D3459" s="161">
        <v>4</v>
      </c>
      <c r="F3459" s="161">
        <v>5</v>
      </c>
      <c r="G3459" s="161">
        <v>4</v>
      </c>
      <c r="H3459" s="161">
        <v>5</v>
      </c>
      <c r="I3459" s="161">
        <v>8</v>
      </c>
      <c r="J3459" s="161">
        <v>7</v>
      </c>
      <c r="M3459" s="165">
        <f t="shared" si="157"/>
        <v>4</v>
      </c>
      <c r="N3459" s="164">
        <f t="shared" si="158"/>
        <v>4</v>
      </c>
      <c r="O3459" s="164">
        <f t="shared" si="159"/>
        <v>6</v>
      </c>
    </row>
    <row r="3460" spans="3:15">
      <c r="C3460" s="161">
        <v>7</v>
      </c>
      <c r="D3460" s="161">
        <v>4</v>
      </c>
      <c r="F3460" s="161">
        <v>5</v>
      </c>
      <c r="G3460" s="161">
        <v>4</v>
      </c>
      <c r="H3460" s="161">
        <v>5</v>
      </c>
      <c r="I3460" s="161">
        <v>8</v>
      </c>
      <c r="J3460" s="161">
        <v>10</v>
      </c>
      <c r="M3460" s="165">
        <f t="shared" si="157"/>
        <v>4</v>
      </c>
      <c r="N3460" s="164">
        <f t="shared" si="158"/>
        <v>4</v>
      </c>
      <c r="O3460" s="164">
        <f t="shared" si="159"/>
        <v>6</v>
      </c>
    </row>
    <row r="3461" spans="3:15">
      <c r="C3461" s="161">
        <v>7</v>
      </c>
      <c r="D3461" s="161">
        <v>4</v>
      </c>
      <c r="F3461" s="161">
        <v>5</v>
      </c>
      <c r="G3461" s="161">
        <v>4</v>
      </c>
      <c r="H3461" s="161">
        <v>5</v>
      </c>
      <c r="I3461" s="161">
        <v>10</v>
      </c>
      <c r="J3461" s="161">
        <v>7</v>
      </c>
      <c r="M3461" s="165">
        <f t="shared" si="157"/>
        <v>4</v>
      </c>
      <c r="N3461" s="164">
        <f t="shared" si="158"/>
        <v>4</v>
      </c>
      <c r="O3461" s="164">
        <f t="shared" si="159"/>
        <v>6</v>
      </c>
    </row>
    <row r="3462" spans="3:15">
      <c r="C3462" s="161">
        <v>7</v>
      </c>
      <c r="D3462" s="161">
        <v>4</v>
      </c>
      <c r="F3462" s="161">
        <v>5</v>
      </c>
      <c r="G3462" s="161">
        <v>4</v>
      </c>
      <c r="H3462" s="161">
        <v>5</v>
      </c>
      <c r="I3462" s="161">
        <v>10</v>
      </c>
      <c r="J3462" s="161">
        <v>10</v>
      </c>
      <c r="M3462" s="165">
        <f t="shared" si="157"/>
        <v>4</v>
      </c>
      <c r="N3462" s="164">
        <f t="shared" si="158"/>
        <v>4</v>
      </c>
      <c r="O3462" s="164">
        <f t="shared" si="159"/>
        <v>6</v>
      </c>
    </row>
    <row r="3463" spans="3:15">
      <c r="C3463" s="161">
        <v>7</v>
      </c>
      <c r="D3463" s="161">
        <v>4</v>
      </c>
      <c r="F3463" s="161">
        <v>7</v>
      </c>
      <c r="G3463" s="161">
        <v>4</v>
      </c>
      <c r="H3463" s="161">
        <v>10</v>
      </c>
      <c r="I3463" s="161">
        <v>4</v>
      </c>
      <c r="J3463" s="161">
        <v>7</v>
      </c>
      <c r="M3463" s="165">
        <f t="shared" si="157"/>
        <v>4</v>
      </c>
      <c r="N3463" s="164">
        <f t="shared" si="158"/>
        <v>4</v>
      </c>
      <c r="O3463" s="164">
        <f t="shared" si="159"/>
        <v>6</v>
      </c>
    </row>
    <row r="3464" spans="3:15">
      <c r="C3464" s="161">
        <v>7</v>
      </c>
      <c r="D3464" s="161">
        <v>4</v>
      </c>
      <c r="F3464" s="161">
        <v>7</v>
      </c>
      <c r="G3464" s="161">
        <v>4</v>
      </c>
      <c r="H3464" s="161">
        <v>10</v>
      </c>
      <c r="I3464" s="161">
        <v>4</v>
      </c>
      <c r="J3464" s="161">
        <v>10</v>
      </c>
      <c r="M3464" s="165">
        <f t="shared" si="157"/>
        <v>4</v>
      </c>
      <c r="N3464" s="164">
        <f t="shared" si="158"/>
        <v>4</v>
      </c>
      <c r="O3464" s="164">
        <f t="shared" si="159"/>
        <v>7</v>
      </c>
    </row>
    <row r="3465" spans="3:15">
      <c r="C3465" s="161">
        <v>7</v>
      </c>
      <c r="D3465" s="161">
        <v>4</v>
      </c>
      <c r="F3465" s="161">
        <v>7</v>
      </c>
      <c r="G3465" s="161">
        <v>4</v>
      </c>
      <c r="H3465" s="161">
        <v>10</v>
      </c>
      <c r="I3465" s="161">
        <v>6</v>
      </c>
      <c r="J3465" s="161">
        <v>7</v>
      </c>
      <c r="M3465" s="165">
        <f t="shared" si="157"/>
        <v>4</v>
      </c>
      <c r="N3465" s="164">
        <f t="shared" si="158"/>
        <v>4</v>
      </c>
      <c r="O3465" s="164">
        <f t="shared" si="159"/>
        <v>6</v>
      </c>
    </row>
    <row r="3466" spans="3:15">
      <c r="C3466" s="161">
        <v>7</v>
      </c>
      <c r="D3466" s="161">
        <v>4</v>
      </c>
      <c r="F3466" s="161">
        <v>7</v>
      </c>
      <c r="G3466" s="161">
        <v>4</v>
      </c>
      <c r="H3466" s="161">
        <v>10</v>
      </c>
      <c r="I3466" s="161">
        <v>6</v>
      </c>
      <c r="J3466" s="161">
        <v>10</v>
      </c>
      <c r="M3466" s="165">
        <f t="shared" si="157"/>
        <v>4</v>
      </c>
      <c r="N3466" s="164">
        <f t="shared" si="158"/>
        <v>4</v>
      </c>
      <c r="O3466" s="164">
        <f t="shared" si="159"/>
        <v>7</v>
      </c>
    </row>
    <row r="3467" spans="3:15">
      <c r="C3467" s="161">
        <v>7</v>
      </c>
      <c r="D3467" s="161">
        <v>4</v>
      </c>
      <c r="F3467" s="161">
        <v>7</v>
      </c>
      <c r="G3467" s="161">
        <v>4</v>
      </c>
      <c r="H3467" s="161">
        <v>10</v>
      </c>
      <c r="I3467" s="161">
        <v>8</v>
      </c>
      <c r="J3467" s="161">
        <v>7</v>
      </c>
      <c r="M3467" s="165">
        <f t="shared" si="157"/>
        <v>4</v>
      </c>
      <c r="N3467" s="164">
        <f t="shared" si="158"/>
        <v>4</v>
      </c>
      <c r="O3467" s="164">
        <f t="shared" si="159"/>
        <v>7</v>
      </c>
    </row>
    <row r="3468" spans="3:15">
      <c r="C3468" s="161">
        <v>7</v>
      </c>
      <c r="D3468" s="161">
        <v>4</v>
      </c>
      <c r="F3468" s="161">
        <v>7</v>
      </c>
      <c r="G3468" s="161">
        <v>4</v>
      </c>
      <c r="H3468" s="161">
        <v>10</v>
      </c>
      <c r="I3468" s="161">
        <v>8</v>
      </c>
      <c r="J3468" s="161">
        <v>10</v>
      </c>
      <c r="M3468" s="165">
        <f t="shared" si="157"/>
        <v>4</v>
      </c>
      <c r="N3468" s="164">
        <f t="shared" si="158"/>
        <v>4</v>
      </c>
      <c r="O3468" s="164">
        <f t="shared" si="159"/>
        <v>7</v>
      </c>
    </row>
    <row r="3469" spans="3:15">
      <c r="C3469" s="161">
        <v>7</v>
      </c>
      <c r="D3469" s="161">
        <v>4</v>
      </c>
      <c r="F3469" s="161">
        <v>7</v>
      </c>
      <c r="G3469" s="161">
        <v>4</v>
      </c>
      <c r="H3469" s="161">
        <v>10</v>
      </c>
      <c r="I3469" s="161">
        <v>10</v>
      </c>
      <c r="J3469" s="161">
        <v>7</v>
      </c>
      <c r="M3469" s="165">
        <f t="shared" si="157"/>
        <v>4</v>
      </c>
      <c r="N3469" s="164">
        <f t="shared" si="158"/>
        <v>4</v>
      </c>
      <c r="O3469" s="164">
        <f t="shared" si="159"/>
        <v>7</v>
      </c>
    </row>
    <row r="3470" spans="3:15">
      <c r="C3470" s="161">
        <v>7</v>
      </c>
      <c r="D3470" s="161">
        <v>4</v>
      </c>
      <c r="F3470" s="161">
        <v>7</v>
      </c>
      <c r="G3470" s="161">
        <v>4</v>
      </c>
      <c r="H3470" s="161">
        <v>10</v>
      </c>
      <c r="I3470" s="161">
        <v>10</v>
      </c>
      <c r="J3470" s="161">
        <v>10</v>
      </c>
      <c r="M3470" s="165">
        <f t="shared" si="157"/>
        <v>4</v>
      </c>
      <c r="N3470" s="164">
        <f t="shared" si="158"/>
        <v>4</v>
      </c>
      <c r="O3470" s="164">
        <f t="shared" si="159"/>
        <v>7</v>
      </c>
    </row>
    <row r="3471" spans="3:15">
      <c r="C3471" s="161">
        <v>7</v>
      </c>
      <c r="D3471" s="161">
        <v>4</v>
      </c>
      <c r="F3471" s="161">
        <v>5</v>
      </c>
      <c r="G3471" s="161">
        <v>4</v>
      </c>
      <c r="H3471" s="161">
        <v>5</v>
      </c>
      <c r="I3471" s="161">
        <v>4</v>
      </c>
      <c r="J3471" s="161">
        <v>7</v>
      </c>
      <c r="M3471" s="165">
        <f t="shared" si="157"/>
        <v>4</v>
      </c>
      <c r="N3471" s="164">
        <f t="shared" si="158"/>
        <v>4</v>
      </c>
      <c r="O3471" s="164">
        <f t="shared" si="159"/>
        <v>5</v>
      </c>
    </row>
    <row r="3472" spans="3:15">
      <c r="C3472" s="161">
        <v>7</v>
      </c>
      <c r="D3472" s="161">
        <v>4</v>
      </c>
      <c r="F3472" s="161">
        <v>5</v>
      </c>
      <c r="G3472" s="161">
        <v>4</v>
      </c>
      <c r="H3472" s="161">
        <v>5</v>
      </c>
      <c r="I3472" s="161">
        <v>4</v>
      </c>
      <c r="J3472" s="161">
        <v>10</v>
      </c>
      <c r="M3472" s="165">
        <f t="shared" si="157"/>
        <v>4</v>
      </c>
      <c r="N3472" s="164">
        <f t="shared" si="158"/>
        <v>4</v>
      </c>
      <c r="O3472" s="164">
        <f t="shared" si="159"/>
        <v>6</v>
      </c>
    </row>
    <row r="3473" spans="3:15">
      <c r="C3473" s="161">
        <v>7</v>
      </c>
      <c r="D3473" s="161">
        <v>4</v>
      </c>
      <c r="F3473" s="161">
        <v>5</v>
      </c>
      <c r="G3473" s="161">
        <v>4</v>
      </c>
      <c r="H3473" s="161">
        <v>5</v>
      </c>
      <c r="I3473" s="161">
        <v>6</v>
      </c>
      <c r="J3473" s="161">
        <v>7</v>
      </c>
      <c r="M3473" s="165">
        <f t="shared" si="157"/>
        <v>4</v>
      </c>
      <c r="N3473" s="164">
        <f t="shared" si="158"/>
        <v>4</v>
      </c>
      <c r="O3473" s="164">
        <f t="shared" si="159"/>
        <v>5</v>
      </c>
    </row>
    <row r="3474" spans="3:15">
      <c r="C3474" s="161">
        <v>7</v>
      </c>
      <c r="D3474" s="161">
        <v>4</v>
      </c>
      <c r="F3474" s="161">
        <v>5</v>
      </c>
      <c r="G3474" s="161">
        <v>4</v>
      </c>
      <c r="H3474" s="161">
        <v>5</v>
      </c>
      <c r="I3474" s="161">
        <v>6</v>
      </c>
      <c r="J3474" s="161">
        <v>10</v>
      </c>
      <c r="M3474" s="165">
        <f t="shared" si="157"/>
        <v>4</v>
      </c>
      <c r="N3474" s="164">
        <f t="shared" si="158"/>
        <v>4</v>
      </c>
      <c r="O3474" s="164">
        <f t="shared" si="159"/>
        <v>6</v>
      </c>
    </row>
    <row r="3475" spans="3:15">
      <c r="C3475" s="161">
        <v>7</v>
      </c>
      <c r="D3475" s="161">
        <v>4</v>
      </c>
      <c r="F3475" s="161">
        <v>5</v>
      </c>
      <c r="G3475" s="161">
        <v>4</v>
      </c>
      <c r="H3475" s="161">
        <v>5</v>
      </c>
      <c r="I3475" s="161">
        <v>8</v>
      </c>
      <c r="J3475" s="161">
        <v>7</v>
      </c>
      <c r="M3475" s="165">
        <f t="shared" si="157"/>
        <v>4</v>
      </c>
      <c r="N3475" s="164">
        <f t="shared" si="158"/>
        <v>4</v>
      </c>
      <c r="O3475" s="164">
        <f t="shared" si="159"/>
        <v>6</v>
      </c>
    </row>
    <row r="3476" spans="3:15">
      <c r="C3476" s="161">
        <v>7</v>
      </c>
      <c r="D3476" s="161">
        <v>4</v>
      </c>
      <c r="F3476" s="161">
        <v>5</v>
      </c>
      <c r="G3476" s="161">
        <v>4</v>
      </c>
      <c r="H3476" s="161">
        <v>5</v>
      </c>
      <c r="I3476" s="161">
        <v>8</v>
      </c>
      <c r="J3476" s="161">
        <v>10</v>
      </c>
      <c r="M3476" s="165">
        <f t="shared" si="157"/>
        <v>4</v>
      </c>
      <c r="N3476" s="164">
        <f t="shared" si="158"/>
        <v>4</v>
      </c>
      <c r="O3476" s="164">
        <f t="shared" si="159"/>
        <v>6</v>
      </c>
    </row>
    <row r="3477" spans="3:15">
      <c r="C3477" s="161">
        <v>7</v>
      </c>
      <c r="D3477" s="161">
        <v>4</v>
      </c>
      <c r="F3477" s="161">
        <v>5</v>
      </c>
      <c r="G3477" s="161">
        <v>4</v>
      </c>
      <c r="H3477" s="161">
        <v>5</v>
      </c>
      <c r="I3477" s="161">
        <v>10</v>
      </c>
      <c r="J3477" s="161">
        <v>7</v>
      </c>
      <c r="M3477" s="165">
        <f t="shared" si="157"/>
        <v>4</v>
      </c>
      <c r="N3477" s="164">
        <f t="shared" si="158"/>
        <v>4</v>
      </c>
      <c r="O3477" s="164">
        <f t="shared" si="159"/>
        <v>6</v>
      </c>
    </row>
    <row r="3478" spans="3:15">
      <c r="C3478" s="161">
        <v>7</v>
      </c>
      <c r="D3478" s="161">
        <v>4</v>
      </c>
      <c r="F3478" s="161">
        <v>5</v>
      </c>
      <c r="G3478" s="161">
        <v>4</v>
      </c>
      <c r="H3478" s="161">
        <v>5</v>
      </c>
      <c r="I3478" s="161">
        <v>10</v>
      </c>
      <c r="J3478" s="161">
        <v>10</v>
      </c>
      <c r="M3478" s="165">
        <f t="shared" si="157"/>
        <v>4</v>
      </c>
      <c r="N3478" s="164">
        <f t="shared" si="158"/>
        <v>4</v>
      </c>
      <c r="O3478" s="164">
        <f t="shared" si="159"/>
        <v>6</v>
      </c>
    </row>
    <row r="3479" spans="3:15">
      <c r="C3479" s="161">
        <v>7</v>
      </c>
      <c r="D3479" s="161">
        <v>4</v>
      </c>
      <c r="F3479" s="161">
        <v>7</v>
      </c>
      <c r="G3479" s="161">
        <v>4</v>
      </c>
      <c r="H3479" s="161">
        <v>10</v>
      </c>
      <c r="I3479" s="161">
        <v>4</v>
      </c>
      <c r="J3479" s="161">
        <v>7</v>
      </c>
      <c r="M3479" s="165">
        <f t="shared" si="157"/>
        <v>4</v>
      </c>
      <c r="N3479" s="164">
        <f t="shared" si="158"/>
        <v>4</v>
      </c>
      <c r="O3479" s="164">
        <f t="shared" si="159"/>
        <v>6</v>
      </c>
    </row>
    <row r="3480" spans="3:15">
      <c r="C3480" s="161">
        <v>7</v>
      </c>
      <c r="D3480" s="161">
        <v>4</v>
      </c>
      <c r="F3480" s="161">
        <v>7</v>
      </c>
      <c r="G3480" s="161">
        <v>4</v>
      </c>
      <c r="H3480" s="161">
        <v>10</v>
      </c>
      <c r="I3480" s="161">
        <v>4</v>
      </c>
      <c r="J3480" s="161">
        <v>10</v>
      </c>
      <c r="M3480" s="165">
        <f t="shared" si="157"/>
        <v>4</v>
      </c>
      <c r="N3480" s="164">
        <f t="shared" si="158"/>
        <v>4</v>
      </c>
      <c r="O3480" s="164">
        <f t="shared" si="159"/>
        <v>7</v>
      </c>
    </row>
    <row r="3481" spans="3:15">
      <c r="C3481" s="161">
        <v>7</v>
      </c>
      <c r="D3481" s="161">
        <v>4</v>
      </c>
      <c r="F3481" s="161">
        <v>7</v>
      </c>
      <c r="G3481" s="161">
        <v>4</v>
      </c>
      <c r="H3481" s="161">
        <v>10</v>
      </c>
      <c r="I3481" s="161">
        <v>6</v>
      </c>
      <c r="J3481" s="161">
        <v>7</v>
      </c>
      <c r="M3481" s="165">
        <f t="shared" si="157"/>
        <v>4</v>
      </c>
      <c r="N3481" s="164">
        <f t="shared" si="158"/>
        <v>4</v>
      </c>
      <c r="O3481" s="164">
        <f t="shared" si="159"/>
        <v>6</v>
      </c>
    </row>
    <row r="3482" spans="3:15">
      <c r="C3482" s="161">
        <v>7</v>
      </c>
      <c r="D3482" s="161">
        <v>4</v>
      </c>
      <c r="F3482" s="161">
        <v>7</v>
      </c>
      <c r="G3482" s="161">
        <v>4</v>
      </c>
      <c r="H3482" s="161">
        <v>10</v>
      </c>
      <c r="I3482" s="161">
        <v>6</v>
      </c>
      <c r="J3482" s="161">
        <v>10</v>
      </c>
      <c r="M3482" s="165">
        <f t="shared" si="157"/>
        <v>4</v>
      </c>
      <c r="N3482" s="164">
        <f t="shared" si="158"/>
        <v>4</v>
      </c>
      <c r="O3482" s="164">
        <f t="shared" si="159"/>
        <v>7</v>
      </c>
    </row>
    <row r="3483" spans="3:15">
      <c r="C3483" s="161">
        <v>7</v>
      </c>
      <c r="D3483" s="161">
        <v>4</v>
      </c>
      <c r="F3483" s="161">
        <v>7</v>
      </c>
      <c r="G3483" s="161">
        <v>4</v>
      </c>
      <c r="H3483" s="161">
        <v>10</v>
      </c>
      <c r="I3483" s="161">
        <v>8</v>
      </c>
      <c r="J3483" s="161">
        <v>7</v>
      </c>
      <c r="M3483" s="165">
        <f t="shared" si="157"/>
        <v>4</v>
      </c>
      <c r="N3483" s="164">
        <f t="shared" si="158"/>
        <v>4</v>
      </c>
      <c r="O3483" s="164">
        <f t="shared" si="159"/>
        <v>7</v>
      </c>
    </row>
    <row r="3484" spans="3:15">
      <c r="C3484" s="161">
        <v>7</v>
      </c>
      <c r="D3484" s="161">
        <v>4</v>
      </c>
      <c r="F3484" s="161">
        <v>7</v>
      </c>
      <c r="G3484" s="161">
        <v>4</v>
      </c>
      <c r="H3484" s="161">
        <v>10</v>
      </c>
      <c r="I3484" s="161">
        <v>8</v>
      </c>
      <c r="J3484" s="161">
        <v>10</v>
      </c>
      <c r="M3484" s="165">
        <f t="shared" si="157"/>
        <v>4</v>
      </c>
      <c r="N3484" s="164">
        <f t="shared" si="158"/>
        <v>4</v>
      </c>
      <c r="O3484" s="164">
        <f t="shared" si="159"/>
        <v>7</v>
      </c>
    </row>
    <row r="3485" spans="3:15">
      <c r="C3485" s="161">
        <v>7</v>
      </c>
      <c r="D3485" s="161">
        <v>4</v>
      </c>
      <c r="F3485" s="161">
        <v>7</v>
      </c>
      <c r="G3485" s="161">
        <v>4</v>
      </c>
      <c r="H3485" s="161">
        <v>10</v>
      </c>
      <c r="I3485" s="161">
        <v>10</v>
      </c>
      <c r="J3485" s="161">
        <v>7</v>
      </c>
      <c r="M3485" s="165">
        <f t="shared" si="157"/>
        <v>4</v>
      </c>
      <c r="N3485" s="164">
        <f t="shared" si="158"/>
        <v>4</v>
      </c>
      <c r="O3485" s="164">
        <f t="shared" si="159"/>
        <v>7</v>
      </c>
    </row>
    <row r="3486" spans="3:15">
      <c r="C3486" s="161">
        <v>7</v>
      </c>
      <c r="D3486" s="161">
        <v>6</v>
      </c>
      <c r="F3486" s="161">
        <v>7</v>
      </c>
      <c r="G3486" s="161">
        <v>6</v>
      </c>
      <c r="H3486" s="161">
        <v>10</v>
      </c>
      <c r="I3486" s="161">
        <v>10</v>
      </c>
      <c r="J3486" s="161">
        <v>10</v>
      </c>
      <c r="M3486" s="165">
        <f t="shared" si="157"/>
        <v>6</v>
      </c>
      <c r="N3486" s="164">
        <f t="shared" si="158"/>
        <v>6</v>
      </c>
      <c r="O3486" s="164">
        <f t="shared" si="159"/>
        <v>8</v>
      </c>
    </row>
    <row r="3487" spans="3:15">
      <c r="C3487" s="161">
        <v>7</v>
      </c>
      <c r="D3487" s="161">
        <v>6</v>
      </c>
      <c r="F3487" s="161">
        <v>5</v>
      </c>
      <c r="G3487" s="161">
        <v>6</v>
      </c>
      <c r="H3487" s="161">
        <v>5</v>
      </c>
      <c r="I3487" s="161">
        <v>4</v>
      </c>
      <c r="J3487" s="161">
        <v>7</v>
      </c>
      <c r="M3487" s="165">
        <f t="shared" ref="M3487:M3550" si="160">MIN(C3487:L3487)</f>
        <v>4</v>
      </c>
      <c r="N3487" s="164">
        <f t="shared" si="158"/>
        <v>5</v>
      </c>
      <c r="O3487" s="164">
        <f t="shared" si="159"/>
        <v>6</v>
      </c>
    </row>
    <row r="3488" spans="3:15">
      <c r="C3488" s="161">
        <v>7</v>
      </c>
      <c r="D3488" s="161">
        <v>6</v>
      </c>
      <c r="F3488" s="161">
        <v>5</v>
      </c>
      <c r="G3488" s="161">
        <v>6</v>
      </c>
      <c r="H3488" s="161">
        <v>5</v>
      </c>
      <c r="I3488" s="161">
        <v>4</v>
      </c>
      <c r="J3488" s="161">
        <v>10</v>
      </c>
      <c r="M3488" s="165">
        <f t="shared" si="160"/>
        <v>4</v>
      </c>
      <c r="N3488" s="164">
        <f t="shared" ref="N3488:N3551" si="161">IF(SMALL(C3488:J3488,2)&gt;M3488,M3488+1,M3488)</f>
        <v>5</v>
      </c>
      <c r="O3488" s="164">
        <f t="shared" ref="O3488:O3551" si="162">ROUND(AVERAGE(C3488:J3488),0)</f>
        <v>6</v>
      </c>
    </row>
    <row r="3489" spans="3:15">
      <c r="C3489" s="161">
        <v>7</v>
      </c>
      <c r="D3489" s="161">
        <v>6</v>
      </c>
      <c r="F3489" s="161">
        <v>5</v>
      </c>
      <c r="G3489" s="161">
        <v>6</v>
      </c>
      <c r="H3489" s="161">
        <v>5</v>
      </c>
      <c r="I3489" s="161">
        <v>6</v>
      </c>
      <c r="J3489" s="161">
        <v>7</v>
      </c>
      <c r="M3489" s="165">
        <f t="shared" si="160"/>
        <v>5</v>
      </c>
      <c r="N3489" s="164">
        <f t="shared" si="161"/>
        <v>5</v>
      </c>
      <c r="O3489" s="164">
        <f t="shared" si="162"/>
        <v>6</v>
      </c>
    </row>
    <row r="3490" spans="3:15">
      <c r="C3490" s="161">
        <v>7</v>
      </c>
      <c r="D3490" s="161">
        <v>6</v>
      </c>
      <c r="F3490" s="161">
        <v>5</v>
      </c>
      <c r="G3490" s="161">
        <v>6</v>
      </c>
      <c r="H3490" s="161">
        <v>5</v>
      </c>
      <c r="I3490" s="161">
        <v>6</v>
      </c>
      <c r="J3490" s="161">
        <v>10</v>
      </c>
      <c r="M3490" s="165">
        <f t="shared" si="160"/>
        <v>5</v>
      </c>
      <c r="N3490" s="164">
        <f t="shared" si="161"/>
        <v>5</v>
      </c>
      <c r="O3490" s="164">
        <f t="shared" si="162"/>
        <v>6</v>
      </c>
    </row>
    <row r="3491" spans="3:15">
      <c r="C3491" s="161">
        <v>7</v>
      </c>
      <c r="D3491" s="161">
        <v>6</v>
      </c>
      <c r="F3491" s="161">
        <v>5</v>
      </c>
      <c r="G3491" s="161">
        <v>6</v>
      </c>
      <c r="H3491" s="161">
        <v>5</v>
      </c>
      <c r="I3491" s="161">
        <v>8</v>
      </c>
      <c r="J3491" s="161">
        <v>7</v>
      </c>
      <c r="M3491" s="165">
        <f t="shared" si="160"/>
        <v>5</v>
      </c>
      <c r="N3491" s="164">
        <f t="shared" si="161"/>
        <v>5</v>
      </c>
      <c r="O3491" s="164">
        <f t="shared" si="162"/>
        <v>6</v>
      </c>
    </row>
    <row r="3492" spans="3:15">
      <c r="C3492" s="161">
        <v>7</v>
      </c>
      <c r="D3492" s="161">
        <v>6</v>
      </c>
      <c r="F3492" s="161">
        <v>5</v>
      </c>
      <c r="G3492" s="161">
        <v>6</v>
      </c>
      <c r="H3492" s="161">
        <v>5</v>
      </c>
      <c r="I3492" s="161">
        <v>8</v>
      </c>
      <c r="J3492" s="161">
        <v>10</v>
      </c>
      <c r="M3492" s="165">
        <f t="shared" si="160"/>
        <v>5</v>
      </c>
      <c r="N3492" s="164">
        <f t="shared" si="161"/>
        <v>5</v>
      </c>
      <c r="O3492" s="164">
        <f t="shared" si="162"/>
        <v>7</v>
      </c>
    </row>
    <row r="3493" spans="3:15">
      <c r="C3493" s="161">
        <v>7</v>
      </c>
      <c r="D3493" s="161">
        <v>6</v>
      </c>
      <c r="F3493" s="161">
        <v>5</v>
      </c>
      <c r="G3493" s="161">
        <v>6</v>
      </c>
      <c r="H3493" s="161">
        <v>5</v>
      </c>
      <c r="I3493" s="161">
        <v>10</v>
      </c>
      <c r="J3493" s="161">
        <v>7</v>
      </c>
      <c r="M3493" s="165">
        <f t="shared" si="160"/>
        <v>5</v>
      </c>
      <c r="N3493" s="164">
        <f t="shared" si="161"/>
        <v>5</v>
      </c>
      <c r="O3493" s="164">
        <f t="shared" si="162"/>
        <v>7</v>
      </c>
    </row>
    <row r="3494" spans="3:15">
      <c r="C3494" s="161">
        <v>7</v>
      </c>
      <c r="D3494" s="161">
        <v>6</v>
      </c>
      <c r="F3494" s="161">
        <v>5</v>
      </c>
      <c r="G3494" s="161">
        <v>6</v>
      </c>
      <c r="H3494" s="161">
        <v>5</v>
      </c>
      <c r="I3494" s="161">
        <v>10</v>
      </c>
      <c r="J3494" s="161">
        <v>10</v>
      </c>
      <c r="M3494" s="165">
        <f t="shared" si="160"/>
        <v>5</v>
      </c>
      <c r="N3494" s="164">
        <f t="shared" si="161"/>
        <v>5</v>
      </c>
      <c r="O3494" s="164">
        <f t="shared" si="162"/>
        <v>7</v>
      </c>
    </row>
    <row r="3495" spans="3:15">
      <c r="C3495" s="161">
        <v>7</v>
      </c>
      <c r="D3495" s="161">
        <v>6</v>
      </c>
      <c r="F3495" s="161">
        <v>7</v>
      </c>
      <c r="G3495" s="161">
        <v>6</v>
      </c>
      <c r="H3495" s="161">
        <v>10</v>
      </c>
      <c r="I3495" s="161">
        <v>4</v>
      </c>
      <c r="J3495" s="161">
        <v>7</v>
      </c>
      <c r="M3495" s="165">
        <f t="shared" si="160"/>
        <v>4</v>
      </c>
      <c r="N3495" s="164">
        <f t="shared" si="161"/>
        <v>5</v>
      </c>
      <c r="O3495" s="164">
        <f t="shared" si="162"/>
        <v>7</v>
      </c>
    </row>
    <row r="3496" spans="3:15">
      <c r="C3496" s="161">
        <v>7</v>
      </c>
      <c r="D3496" s="161">
        <v>6</v>
      </c>
      <c r="F3496" s="161">
        <v>7</v>
      </c>
      <c r="G3496" s="161">
        <v>6</v>
      </c>
      <c r="H3496" s="161">
        <v>10</v>
      </c>
      <c r="I3496" s="161">
        <v>4</v>
      </c>
      <c r="J3496" s="161">
        <v>10</v>
      </c>
      <c r="M3496" s="165">
        <f t="shared" si="160"/>
        <v>4</v>
      </c>
      <c r="N3496" s="164">
        <f t="shared" si="161"/>
        <v>5</v>
      </c>
      <c r="O3496" s="164">
        <f t="shared" si="162"/>
        <v>7</v>
      </c>
    </row>
    <row r="3497" spans="3:15">
      <c r="C3497" s="161">
        <v>7</v>
      </c>
      <c r="D3497" s="161">
        <v>6</v>
      </c>
      <c r="F3497" s="161">
        <v>7</v>
      </c>
      <c r="G3497" s="161">
        <v>6</v>
      </c>
      <c r="H3497" s="161">
        <v>10</v>
      </c>
      <c r="I3497" s="161">
        <v>6</v>
      </c>
      <c r="J3497" s="161">
        <v>7</v>
      </c>
      <c r="M3497" s="165">
        <f t="shared" si="160"/>
        <v>6</v>
      </c>
      <c r="N3497" s="164">
        <f t="shared" si="161"/>
        <v>6</v>
      </c>
      <c r="O3497" s="164">
        <f t="shared" si="162"/>
        <v>7</v>
      </c>
    </row>
    <row r="3498" spans="3:15">
      <c r="C3498" s="161">
        <v>7</v>
      </c>
      <c r="D3498" s="161">
        <v>6</v>
      </c>
      <c r="F3498" s="161">
        <v>7</v>
      </c>
      <c r="G3498" s="161">
        <v>6</v>
      </c>
      <c r="H3498" s="161">
        <v>10</v>
      </c>
      <c r="I3498" s="161">
        <v>6</v>
      </c>
      <c r="J3498" s="161">
        <v>10</v>
      </c>
      <c r="M3498" s="165">
        <f t="shared" si="160"/>
        <v>6</v>
      </c>
      <c r="N3498" s="164">
        <f t="shared" si="161"/>
        <v>6</v>
      </c>
      <c r="O3498" s="164">
        <f t="shared" si="162"/>
        <v>7</v>
      </c>
    </row>
    <row r="3499" spans="3:15">
      <c r="C3499" s="161">
        <v>7</v>
      </c>
      <c r="D3499" s="161">
        <v>6</v>
      </c>
      <c r="F3499" s="161">
        <v>7</v>
      </c>
      <c r="G3499" s="161">
        <v>6</v>
      </c>
      <c r="H3499" s="161">
        <v>10</v>
      </c>
      <c r="I3499" s="161">
        <v>8</v>
      </c>
      <c r="J3499" s="161">
        <v>7</v>
      </c>
      <c r="M3499" s="165">
        <f t="shared" si="160"/>
        <v>6</v>
      </c>
      <c r="N3499" s="164">
        <f t="shared" si="161"/>
        <v>6</v>
      </c>
      <c r="O3499" s="164">
        <f t="shared" si="162"/>
        <v>7</v>
      </c>
    </row>
    <row r="3500" spans="3:15">
      <c r="C3500" s="161">
        <v>7</v>
      </c>
      <c r="D3500" s="161">
        <v>6</v>
      </c>
      <c r="F3500" s="161">
        <v>7</v>
      </c>
      <c r="G3500" s="161">
        <v>6</v>
      </c>
      <c r="H3500" s="161">
        <v>10</v>
      </c>
      <c r="I3500" s="161">
        <v>8</v>
      </c>
      <c r="J3500" s="161">
        <v>10</v>
      </c>
      <c r="M3500" s="165">
        <f t="shared" si="160"/>
        <v>6</v>
      </c>
      <c r="N3500" s="164">
        <f t="shared" si="161"/>
        <v>6</v>
      </c>
      <c r="O3500" s="164">
        <f t="shared" si="162"/>
        <v>8</v>
      </c>
    </row>
    <row r="3501" spans="3:15">
      <c r="C3501" s="161">
        <v>7</v>
      </c>
      <c r="D3501" s="161">
        <v>6</v>
      </c>
      <c r="F3501" s="161">
        <v>7</v>
      </c>
      <c r="G3501" s="161">
        <v>6</v>
      </c>
      <c r="H3501" s="161">
        <v>10</v>
      </c>
      <c r="I3501" s="161">
        <v>10</v>
      </c>
      <c r="J3501" s="161">
        <v>7</v>
      </c>
      <c r="M3501" s="165">
        <f t="shared" si="160"/>
        <v>6</v>
      </c>
      <c r="N3501" s="164">
        <f t="shared" si="161"/>
        <v>6</v>
      </c>
      <c r="O3501" s="164">
        <f t="shared" si="162"/>
        <v>8</v>
      </c>
    </row>
    <row r="3502" spans="3:15">
      <c r="C3502" s="161">
        <v>7</v>
      </c>
      <c r="D3502" s="161">
        <v>4</v>
      </c>
      <c r="F3502" s="161">
        <v>7</v>
      </c>
      <c r="G3502" s="161">
        <v>4</v>
      </c>
      <c r="H3502" s="161">
        <v>10</v>
      </c>
      <c r="I3502" s="161">
        <v>10</v>
      </c>
      <c r="J3502" s="161">
        <v>10</v>
      </c>
      <c r="M3502" s="165">
        <f t="shared" si="160"/>
        <v>4</v>
      </c>
      <c r="N3502" s="164">
        <f t="shared" si="161"/>
        <v>4</v>
      </c>
      <c r="O3502" s="164">
        <f t="shared" si="162"/>
        <v>7</v>
      </c>
    </row>
    <row r="3503" spans="3:15">
      <c r="C3503" s="161">
        <v>7</v>
      </c>
      <c r="D3503" s="161">
        <v>4</v>
      </c>
      <c r="F3503" s="161">
        <v>5</v>
      </c>
      <c r="G3503" s="161">
        <v>4</v>
      </c>
      <c r="H3503" s="161">
        <v>5</v>
      </c>
      <c r="I3503" s="161">
        <v>4</v>
      </c>
      <c r="J3503" s="161">
        <v>7</v>
      </c>
      <c r="M3503" s="165">
        <f t="shared" si="160"/>
        <v>4</v>
      </c>
      <c r="N3503" s="164">
        <f t="shared" si="161"/>
        <v>4</v>
      </c>
      <c r="O3503" s="164">
        <f t="shared" si="162"/>
        <v>5</v>
      </c>
    </row>
    <row r="3504" spans="3:15">
      <c r="C3504" s="161">
        <v>7</v>
      </c>
      <c r="D3504" s="161">
        <v>4</v>
      </c>
      <c r="F3504" s="161">
        <v>5</v>
      </c>
      <c r="G3504" s="161">
        <v>4</v>
      </c>
      <c r="H3504" s="161">
        <v>5</v>
      </c>
      <c r="I3504" s="161">
        <v>4</v>
      </c>
      <c r="J3504" s="161">
        <v>10</v>
      </c>
      <c r="M3504" s="165">
        <f t="shared" si="160"/>
        <v>4</v>
      </c>
      <c r="N3504" s="164">
        <f t="shared" si="161"/>
        <v>4</v>
      </c>
      <c r="O3504" s="164">
        <f t="shared" si="162"/>
        <v>6</v>
      </c>
    </row>
    <row r="3505" spans="3:15">
      <c r="C3505" s="161">
        <v>7</v>
      </c>
      <c r="D3505" s="161">
        <v>4</v>
      </c>
      <c r="F3505" s="161">
        <v>5</v>
      </c>
      <c r="G3505" s="161">
        <v>4</v>
      </c>
      <c r="H3505" s="161">
        <v>5</v>
      </c>
      <c r="I3505" s="161">
        <v>6</v>
      </c>
      <c r="J3505" s="161">
        <v>7</v>
      </c>
      <c r="M3505" s="165">
        <f t="shared" si="160"/>
        <v>4</v>
      </c>
      <c r="N3505" s="164">
        <f t="shared" si="161"/>
        <v>4</v>
      </c>
      <c r="O3505" s="164">
        <f t="shared" si="162"/>
        <v>5</v>
      </c>
    </row>
    <row r="3506" spans="3:15">
      <c r="C3506" s="161">
        <v>7</v>
      </c>
      <c r="D3506" s="161">
        <v>4</v>
      </c>
      <c r="F3506" s="161">
        <v>5</v>
      </c>
      <c r="G3506" s="161">
        <v>4</v>
      </c>
      <c r="H3506" s="161">
        <v>5</v>
      </c>
      <c r="I3506" s="161">
        <v>6</v>
      </c>
      <c r="J3506" s="161">
        <v>10</v>
      </c>
      <c r="M3506" s="165">
        <f t="shared" si="160"/>
        <v>4</v>
      </c>
      <c r="N3506" s="164">
        <f t="shared" si="161"/>
        <v>4</v>
      </c>
      <c r="O3506" s="164">
        <f t="shared" si="162"/>
        <v>6</v>
      </c>
    </row>
    <row r="3507" spans="3:15">
      <c r="C3507" s="161">
        <v>7</v>
      </c>
      <c r="D3507" s="161">
        <v>4</v>
      </c>
      <c r="F3507" s="161">
        <v>5</v>
      </c>
      <c r="G3507" s="161">
        <v>4</v>
      </c>
      <c r="H3507" s="161">
        <v>5</v>
      </c>
      <c r="I3507" s="161">
        <v>8</v>
      </c>
      <c r="J3507" s="161">
        <v>7</v>
      </c>
      <c r="M3507" s="165">
        <f t="shared" si="160"/>
        <v>4</v>
      </c>
      <c r="N3507" s="164">
        <f t="shared" si="161"/>
        <v>4</v>
      </c>
      <c r="O3507" s="164">
        <f t="shared" si="162"/>
        <v>6</v>
      </c>
    </row>
    <row r="3508" spans="3:15">
      <c r="C3508" s="161">
        <v>7</v>
      </c>
      <c r="D3508" s="161">
        <v>4</v>
      </c>
      <c r="F3508" s="161">
        <v>5</v>
      </c>
      <c r="G3508" s="161">
        <v>4</v>
      </c>
      <c r="H3508" s="161">
        <v>5</v>
      </c>
      <c r="I3508" s="161">
        <v>8</v>
      </c>
      <c r="J3508" s="161">
        <v>10</v>
      </c>
      <c r="M3508" s="165">
        <f t="shared" si="160"/>
        <v>4</v>
      </c>
      <c r="N3508" s="164">
        <f t="shared" si="161"/>
        <v>4</v>
      </c>
      <c r="O3508" s="164">
        <f t="shared" si="162"/>
        <v>6</v>
      </c>
    </row>
    <row r="3509" spans="3:15">
      <c r="C3509" s="161">
        <v>7</v>
      </c>
      <c r="D3509" s="161">
        <v>4</v>
      </c>
      <c r="F3509" s="161">
        <v>5</v>
      </c>
      <c r="G3509" s="161">
        <v>4</v>
      </c>
      <c r="H3509" s="161">
        <v>5</v>
      </c>
      <c r="I3509" s="161">
        <v>10</v>
      </c>
      <c r="J3509" s="161">
        <v>7</v>
      </c>
      <c r="M3509" s="165">
        <f t="shared" si="160"/>
        <v>4</v>
      </c>
      <c r="N3509" s="164">
        <f t="shared" si="161"/>
        <v>4</v>
      </c>
      <c r="O3509" s="164">
        <f t="shared" si="162"/>
        <v>6</v>
      </c>
    </row>
    <row r="3510" spans="3:15">
      <c r="C3510" s="161">
        <v>7</v>
      </c>
      <c r="D3510" s="161">
        <v>4</v>
      </c>
      <c r="F3510" s="161">
        <v>5</v>
      </c>
      <c r="G3510" s="161">
        <v>4</v>
      </c>
      <c r="H3510" s="161">
        <v>5</v>
      </c>
      <c r="I3510" s="161">
        <v>10</v>
      </c>
      <c r="J3510" s="161">
        <v>10</v>
      </c>
      <c r="M3510" s="165">
        <f t="shared" si="160"/>
        <v>4</v>
      </c>
      <c r="N3510" s="164">
        <f t="shared" si="161"/>
        <v>4</v>
      </c>
      <c r="O3510" s="164">
        <f t="shared" si="162"/>
        <v>6</v>
      </c>
    </row>
    <row r="3511" spans="3:15">
      <c r="C3511" s="161">
        <v>7</v>
      </c>
      <c r="D3511" s="161">
        <v>4</v>
      </c>
      <c r="F3511" s="161">
        <v>7</v>
      </c>
      <c r="G3511" s="161">
        <v>4</v>
      </c>
      <c r="H3511" s="161">
        <v>10</v>
      </c>
      <c r="I3511" s="161">
        <v>4</v>
      </c>
      <c r="J3511" s="161">
        <v>7</v>
      </c>
      <c r="M3511" s="165">
        <f t="shared" si="160"/>
        <v>4</v>
      </c>
      <c r="N3511" s="164">
        <f t="shared" si="161"/>
        <v>4</v>
      </c>
      <c r="O3511" s="164">
        <f t="shared" si="162"/>
        <v>6</v>
      </c>
    </row>
    <row r="3512" spans="3:15">
      <c r="C3512" s="161">
        <v>7</v>
      </c>
      <c r="D3512" s="161">
        <v>4</v>
      </c>
      <c r="F3512" s="161">
        <v>7</v>
      </c>
      <c r="G3512" s="161">
        <v>4</v>
      </c>
      <c r="H3512" s="161">
        <v>10</v>
      </c>
      <c r="I3512" s="161">
        <v>4</v>
      </c>
      <c r="J3512" s="161">
        <v>10</v>
      </c>
      <c r="M3512" s="165">
        <f t="shared" si="160"/>
        <v>4</v>
      </c>
      <c r="N3512" s="164">
        <f t="shared" si="161"/>
        <v>4</v>
      </c>
      <c r="O3512" s="164">
        <f t="shared" si="162"/>
        <v>7</v>
      </c>
    </row>
    <row r="3513" spans="3:15">
      <c r="C3513" s="161">
        <v>7</v>
      </c>
      <c r="D3513" s="161">
        <v>4</v>
      </c>
      <c r="F3513" s="161">
        <v>7</v>
      </c>
      <c r="G3513" s="161">
        <v>4</v>
      </c>
      <c r="H3513" s="161">
        <v>10</v>
      </c>
      <c r="I3513" s="161">
        <v>6</v>
      </c>
      <c r="J3513" s="161">
        <v>7</v>
      </c>
      <c r="M3513" s="165">
        <f t="shared" si="160"/>
        <v>4</v>
      </c>
      <c r="N3513" s="164">
        <f t="shared" si="161"/>
        <v>4</v>
      </c>
      <c r="O3513" s="164">
        <f t="shared" si="162"/>
        <v>6</v>
      </c>
    </row>
    <row r="3514" spans="3:15">
      <c r="C3514" s="161">
        <v>7</v>
      </c>
      <c r="D3514" s="161">
        <v>4</v>
      </c>
      <c r="F3514" s="161">
        <v>7</v>
      </c>
      <c r="G3514" s="161">
        <v>4</v>
      </c>
      <c r="H3514" s="161">
        <v>10</v>
      </c>
      <c r="I3514" s="161">
        <v>6</v>
      </c>
      <c r="J3514" s="161">
        <v>10</v>
      </c>
      <c r="M3514" s="165">
        <f t="shared" si="160"/>
        <v>4</v>
      </c>
      <c r="N3514" s="164">
        <f t="shared" si="161"/>
        <v>4</v>
      </c>
      <c r="O3514" s="164">
        <f t="shared" si="162"/>
        <v>7</v>
      </c>
    </row>
    <row r="3515" spans="3:15">
      <c r="C3515" s="161">
        <v>7</v>
      </c>
      <c r="D3515" s="161">
        <v>4</v>
      </c>
      <c r="F3515" s="161">
        <v>7</v>
      </c>
      <c r="G3515" s="161">
        <v>4</v>
      </c>
      <c r="H3515" s="161">
        <v>10</v>
      </c>
      <c r="I3515" s="161">
        <v>8</v>
      </c>
      <c r="J3515" s="161">
        <v>7</v>
      </c>
      <c r="M3515" s="165">
        <f t="shared" si="160"/>
        <v>4</v>
      </c>
      <c r="N3515" s="164">
        <f t="shared" si="161"/>
        <v>4</v>
      </c>
      <c r="O3515" s="164">
        <f t="shared" si="162"/>
        <v>7</v>
      </c>
    </row>
    <row r="3516" spans="3:15">
      <c r="C3516" s="161">
        <v>7</v>
      </c>
      <c r="D3516" s="161">
        <v>4</v>
      </c>
      <c r="F3516" s="161">
        <v>7</v>
      </c>
      <c r="G3516" s="161">
        <v>4</v>
      </c>
      <c r="H3516" s="161">
        <v>10</v>
      </c>
      <c r="I3516" s="161">
        <v>8</v>
      </c>
      <c r="J3516" s="161">
        <v>10</v>
      </c>
      <c r="M3516" s="165">
        <f t="shared" si="160"/>
        <v>4</v>
      </c>
      <c r="N3516" s="164">
        <f t="shared" si="161"/>
        <v>4</v>
      </c>
      <c r="O3516" s="164">
        <f t="shared" si="162"/>
        <v>7</v>
      </c>
    </row>
    <row r="3517" spans="3:15">
      <c r="C3517" s="161">
        <v>7</v>
      </c>
      <c r="D3517" s="161">
        <v>4</v>
      </c>
      <c r="F3517" s="161">
        <v>7</v>
      </c>
      <c r="G3517" s="161">
        <v>4</v>
      </c>
      <c r="H3517" s="161">
        <v>10</v>
      </c>
      <c r="I3517" s="161">
        <v>10</v>
      </c>
      <c r="J3517" s="161">
        <v>7</v>
      </c>
      <c r="M3517" s="165">
        <f t="shared" si="160"/>
        <v>4</v>
      </c>
      <c r="N3517" s="164">
        <f t="shared" si="161"/>
        <v>4</v>
      </c>
      <c r="O3517" s="164">
        <f t="shared" si="162"/>
        <v>7</v>
      </c>
    </row>
    <row r="3518" spans="3:15">
      <c r="C3518" s="161">
        <v>7</v>
      </c>
      <c r="D3518" s="161">
        <v>4</v>
      </c>
      <c r="F3518" s="161">
        <v>7</v>
      </c>
      <c r="G3518" s="161">
        <v>4</v>
      </c>
      <c r="H3518" s="161">
        <v>10</v>
      </c>
      <c r="I3518" s="161">
        <v>10</v>
      </c>
      <c r="J3518" s="161">
        <v>10</v>
      </c>
      <c r="M3518" s="165">
        <f t="shared" si="160"/>
        <v>4</v>
      </c>
      <c r="N3518" s="164">
        <f t="shared" si="161"/>
        <v>4</v>
      </c>
      <c r="O3518" s="164">
        <f t="shared" si="162"/>
        <v>7</v>
      </c>
    </row>
    <row r="3519" spans="3:15">
      <c r="C3519" s="161">
        <v>7</v>
      </c>
      <c r="D3519" s="161">
        <v>4</v>
      </c>
      <c r="F3519" s="161">
        <v>5</v>
      </c>
      <c r="G3519" s="161">
        <v>4</v>
      </c>
      <c r="H3519" s="161">
        <v>5</v>
      </c>
      <c r="I3519" s="161">
        <v>4</v>
      </c>
      <c r="J3519" s="161">
        <v>7</v>
      </c>
      <c r="M3519" s="165">
        <f t="shared" si="160"/>
        <v>4</v>
      </c>
      <c r="N3519" s="164">
        <f t="shared" si="161"/>
        <v>4</v>
      </c>
      <c r="O3519" s="164">
        <f t="shared" si="162"/>
        <v>5</v>
      </c>
    </row>
    <row r="3520" spans="3:15">
      <c r="C3520" s="161">
        <v>7</v>
      </c>
      <c r="D3520" s="161">
        <v>4</v>
      </c>
      <c r="F3520" s="161">
        <v>5</v>
      </c>
      <c r="G3520" s="161">
        <v>4</v>
      </c>
      <c r="H3520" s="161">
        <v>5</v>
      </c>
      <c r="I3520" s="161">
        <v>4</v>
      </c>
      <c r="J3520" s="161">
        <v>10</v>
      </c>
      <c r="M3520" s="165">
        <f t="shared" si="160"/>
        <v>4</v>
      </c>
      <c r="N3520" s="164">
        <f t="shared" si="161"/>
        <v>4</v>
      </c>
      <c r="O3520" s="164">
        <f t="shared" si="162"/>
        <v>6</v>
      </c>
    </row>
    <row r="3521" spans="3:15">
      <c r="C3521" s="161">
        <v>7</v>
      </c>
      <c r="D3521" s="161">
        <v>4</v>
      </c>
      <c r="F3521" s="161">
        <v>5</v>
      </c>
      <c r="G3521" s="161">
        <v>4</v>
      </c>
      <c r="H3521" s="161">
        <v>5</v>
      </c>
      <c r="I3521" s="161">
        <v>6</v>
      </c>
      <c r="J3521" s="161">
        <v>7</v>
      </c>
      <c r="M3521" s="165">
        <f t="shared" si="160"/>
        <v>4</v>
      </c>
      <c r="N3521" s="164">
        <f t="shared" si="161"/>
        <v>4</v>
      </c>
      <c r="O3521" s="164">
        <f t="shared" si="162"/>
        <v>5</v>
      </c>
    </row>
    <row r="3522" spans="3:15">
      <c r="C3522" s="161">
        <v>7</v>
      </c>
      <c r="D3522" s="161">
        <v>4</v>
      </c>
      <c r="F3522" s="161">
        <v>5</v>
      </c>
      <c r="G3522" s="161">
        <v>4</v>
      </c>
      <c r="H3522" s="161">
        <v>5</v>
      </c>
      <c r="I3522" s="161">
        <v>6</v>
      </c>
      <c r="J3522" s="161">
        <v>10</v>
      </c>
      <c r="M3522" s="165">
        <f t="shared" si="160"/>
        <v>4</v>
      </c>
      <c r="N3522" s="164">
        <f t="shared" si="161"/>
        <v>4</v>
      </c>
      <c r="O3522" s="164">
        <f t="shared" si="162"/>
        <v>6</v>
      </c>
    </row>
    <row r="3523" spans="3:15">
      <c r="C3523" s="161">
        <v>7</v>
      </c>
      <c r="D3523" s="161">
        <v>4</v>
      </c>
      <c r="F3523" s="161">
        <v>5</v>
      </c>
      <c r="G3523" s="161">
        <v>4</v>
      </c>
      <c r="H3523" s="161">
        <v>5</v>
      </c>
      <c r="I3523" s="161">
        <v>8</v>
      </c>
      <c r="J3523" s="161">
        <v>7</v>
      </c>
      <c r="M3523" s="165">
        <f t="shared" si="160"/>
        <v>4</v>
      </c>
      <c r="N3523" s="164">
        <f t="shared" si="161"/>
        <v>4</v>
      </c>
      <c r="O3523" s="164">
        <f t="shared" si="162"/>
        <v>6</v>
      </c>
    </row>
    <row r="3524" spans="3:15">
      <c r="C3524" s="161">
        <v>7</v>
      </c>
      <c r="D3524" s="161">
        <v>4</v>
      </c>
      <c r="F3524" s="161">
        <v>5</v>
      </c>
      <c r="G3524" s="161">
        <v>4</v>
      </c>
      <c r="H3524" s="161">
        <v>5</v>
      </c>
      <c r="I3524" s="161">
        <v>8</v>
      </c>
      <c r="J3524" s="161">
        <v>10</v>
      </c>
      <c r="M3524" s="165">
        <f t="shared" si="160"/>
        <v>4</v>
      </c>
      <c r="N3524" s="164">
        <f t="shared" si="161"/>
        <v>4</v>
      </c>
      <c r="O3524" s="164">
        <f t="shared" si="162"/>
        <v>6</v>
      </c>
    </row>
    <row r="3525" spans="3:15">
      <c r="C3525" s="161">
        <v>7</v>
      </c>
      <c r="D3525" s="161">
        <v>4</v>
      </c>
      <c r="F3525" s="161">
        <v>5</v>
      </c>
      <c r="G3525" s="161">
        <v>4</v>
      </c>
      <c r="H3525" s="161">
        <v>5</v>
      </c>
      <c r="I3525" s="161">
        <v>10</v>
      </c>
      <c r="J3525" s="161">
        <v>7</v>
      </c>
      <c r="M3525" s="165">
        <f t="shared" si="160"/>
        <v>4</v>
      </c>
      <c r="N3525" s="164">
        <f t="shared" si="161"/>
        <v>4</v>
      </c>
      <c r="O3525" s="164">
        <f t="shared" si="162"/>
        <v>6</v>
      </c>
    </row>
    <row r="3526" spans="3:15">
      <c r="C3526" s="161">
        <v>7</v>
      </c>
      <c r="D3526" s="161">
        <v>4</v>
      </c>
      <c r="F3526" s="161">
        <v>5</v>
      </c>
      <c r="G3526" s="161">
        <v>4</v>
      </c>
      <c r="H3526" s="161">
        <v>5</v>
      </c>
      <c r="I3526" s="161">
        <v>10</v>
      </c>
      <c r="J3526" s="161">
        <v>10</v>
      </c>
      <c r="M3526" s="165">
        <f t="shared" si="160"/>
        <v>4</v>
      </c>
      <c r="N3526" s="164">
        <f t="shared" si="161"/>
        <v>4</v>
      </c>
      <c r="O3526" s="164">
        <f t="shared" si="162"/>
        <v>6</v>
      </c>
    </row>
    <row r="3527" spans="3:15">
      <c r="C3527" s="161">
        <v>7</v>
      </c>
      <c r="D3527" s="161">
        <v>4</v>
      </c>
      <c r="F3527" s="161">
        <v>7</v>
      </c>
      <c r="G3527" s="161">
        <v>4</v>
      </c>
      <c r="H3527" s="161">
        <v>10</v>
      </c>
      <c r="I3527" s="161">
        <v>4</v>
      </c>
      <c r="J3527" s="161">
        <v>7</v>
      </c>
      <c r="M3527" s="165">
        <f t="shared" si="160"/>
        <v>4</v>
      </c>
      <c r="N3527" s="164">
        <f t="shared" si="161"/>
        <v>4</v>
      </c>
      <c r="O3527" s="164">
        <f t="shared" si="162"/>
        <v>6</v>
      </c>
    </row>
    <row r="3528" spans="3:15">
      <c r="C3528" s="161">
        <v>7</v>
      </c>
      <c r="D3528" s="161">
        <v>4</v>
      </c>
      <c r="F3528" s="161">
        <v>7</v>
      </c>
      <c r="G3528" s="161">
        <v>4</v>
      </c>
      <c r="H3528" s="161">
        <v>10</v>
      </c>
      <c r="I3528" s="161">
        <v>4</v>
      </c>
      <c r="J3528" s="161">
        <v>10</v>
      </c>
      <c r="M3528" s="165">
        <f t="shared" si="160"/>
        <v>4</v>
      </c>
      <c r="N3528" s="164">
        <f t="shared" si="161"/>
        <v>4</v>
      </c>
      <c r="O3528" s="164">
        <f t="shared" si="162"/>
        <v>7</v>
      </c>
    </row>
    <row r="3529" spans="3:15">
      <c r="C3529" s="161">
        <v>7</v>
      </c>
      <c r="D3529" s="161">
        <v>4</v>
      </c>
      <c r="F3529" s="161">
        <v>7</v>
      </c>
      <c r="G3529" s="161">
        <v>4</v>
      </c>
      <c r="H3529" s="161">
        <v>10</v>
      </c>
      <c r="I3529" s="161">
        <v>6</v>
      </c>
      <c r="J3529" s="161">
        <v>7</v>
      </c>
      <c r="M3529" s="165">
        <f t="shared" si="160"/>
        <v>4</v>
      </c>
      <c r="N3529" s="164">
        <f t="shared" si="161"/>
        <v>4</v>
      </c>
      <c r="O3529" s="164">
        <f t="shared" si="162"/>
        <v>6</v>
      </c>
    </row>
    <row r="3530" spans="3:15">
      <c r="C3530" s="161">
        <v>7</v>
      </c>
      <c r="D3530" s="161">
        <v>4</v>
      </c>
      <c r="F3530" s="161">
        <v>7</v>
      </c>
      <c r="G3530" s="161">
        <v>4</v>
      </c>
      <c r="H3530" s="161">
        <v>10</v>
      </c>
      <c r="I3530" s="161">
        <v>6</v>
      </c>
      <c r="J3530" s="161">
        <v>10</v>
      </c>
      <c r="M3530" s="165">
        <f t="shared" si="160"/>
        <v>4</v>
      </c>
      <c r="N3530" s="164">
        <f t="shared" si="161"/>
        <v>4</v>
      </c>
      <c r="O3530" s="164">
        <f t="shared" si="162"/>
        <v>7</v>
      </c>
    </row>
    <row r="3531" spans="3:15">
      <c r="C3531" s="161">
        <v>7</v>
      </c>
      <c r="D3531" s="161">
        <v>4</v>
      </c>
      <c r="F3531" s="161">
        <v>7</v>
      </c>
      <c r="G3531" s="161">
        <v>4</v>
      </c>
      <c r="H3531" s="161">
        <v>10</v>
      </c>
      <c r="I3531" s="161">
        <v>8</v>
      </c>
      <c r="J3531" s="161">
        <v>7</v>
      </c>
      <c r="M3531" s="165">
        <f t="shared" si="160"/>
        <v>4</v>
      </c>
      <c r="N3531" s="164">
        <f t="shared" si="161"/>
        <v>4</v>
      </c>
      <c r="O3531" s="164">
        <f t="shared" si="162"/>
        <v>7</v>
      </c>
    </row>
    <row r="3532" spans="3:15">
      <c r="C3532" s="161">
        <v>7</v>
      </c>
      <c r="D3532" s="161">
        <v>4</v>
      </c>
      <c r="F3532" s="161">
        <v>7</v>
      </c>
      <c r="G3532" s="161">
        <v>4</v>
      </c>
      <c r="H3532" s="161">
        <v>10</v>
      </c>
      <c r="I3532" s="161">
        <v>8</v>
      </c>
      <c r="J3532" s="161">
        <v>10</v>
      </c>
      <c r="M3532" s="165">
        <f t="shared" si="160"/>
        <v>4</v>
      </c>
      <c r="N3532" s="164">
        <f t="shared" si="161"/>
        <v>4</v>
      </c>
      <c r="O3532" s="164">
        <f t="shared" si="162"/>
        <v>7</v>
      </c>
    </row>
    <row r="3533" spans="3:15">
      <c r="C3533" s="161">
        <v>7</v>
      </c>
      <c r="D3533" s="161">
        <v>4</v>
      </c>
      <c r="F3533" s="161">
        <v>7</v>
      </c>
      <c r="G3533" s="161">
        <v>4</v>
      </c>
      <c r="H3533" s="161">
        <v>10</v>
      </c>
      <c r="I3533" s="161">
        <v>10</v>
      </c>
      <c r="J3533" s="161">
        <v>7</v>
      </c>
      <c r="M3533" s="165">
        <f t="shared" si="160"/>
        <v>4</v>
      </c>
      <c r="N3533" s="164">
        <f t="shared" si="161"/>
        <v>4</v>
      </c>
      <c r="O3533" s="164">
        <f t="shared" si="162"/>
        <v>7</v>
      </c>
    </row>
    <row r="3534" spans="3:15">
      <c r="C3534" s="161">
        <v>7</v>
      </c>
      <c r="D3534" s="161">
        <v>4</v>
      </c>
      <c r="F3534" s="161">
        <v>7</v>
      </c>
      <c r="G3534" s="161">
        <v>4</v>
      </c>
      <c r="H3534" s="161">
        <v>10</v>
      </c>
      <c r="I3534" s="161">
        <v>10</v>
      </c>
      <c r="J3534" s="161">
        <v>10</v>
      </c>
      <c r="M3534" s="165">
        <f t="shared" si="160"/>
        <v>4</v>
      </c>
      <c r="N3534" s="164">
        <f t="shared" si="161"/>
        <v>4</v>
      </c>
      <c r="O3534" s="164">
        <f t="shared" si="162"/>
        <v>7</v>
      </c>
    </row>
    <row r="3535" spans="3:15">
      <c r="C3535" s="161">
        <v>7</v>
      </c>
      <c r="D3535" s="161">
        <v>4</v>
      </c>
      <c r="F3535" s="161">
        <v>10</v>
      </c>
      <c r="G3535" s="161">
        <v>4</v>
      </c>
      <c r="H3535" s="161">
        <v>7</v>
      </c>
      <c r="I3535" s="161">
        <v>4</v>
      </c>
      <c r="J3535" s="161">
        <v>7</v>
      </c>
      <c r="M3535" s="165">
        <f t="shared" si="160"/>
        <v>4</v>
      </c>
      <c r="N3535" s="164">
        <f t="shared" si="161"/>
        <v>4</v>
      </c>
      <c r="O3535" s="164">
        <f t="shared" si="162"/>
        <v>6</v>
      </c>
    </row>
    <row r="3536" spans="3:15">
      <c r="C3536" s="161">
        <v>7</v>
      </c>
      <c r="D3536" s="161">
        <v>4</v>
      </c>
      <c r="F3536" s="161">
        <v>10</v>
      </c>
      <c r="G3536" s="161">
        <v>4</v>
      </c>
      <c r="H3536" s="161">
        <v>7</v>
      </c>
      <c r="I3536" s="161">
        <v>4</v>
      </c>
      <c r="J3536" s="161">
        <v>10</v>
      </c>
      <c r="M3536" s="165">
        <f t="shared" si="160"/>
        <v>4</v>
      </c>
      <c r="N3536" s="164">
        <f t="shared" si="161"/>
        <v>4</v>
      </c>
      <c r="O3536" s="164">
        <f t="shared" si="162"/>
        <v>7</v>
      </c>
    </row>
    <row r="3537" spans="3:15">
      <c r="C3537" s="161">
        <v>7</v>
      </c>
      <c r="D3537" s="161">
        <v>4</v>
      </c>
      <c r="F3537" s="161">
        <v>10</v>
      </c>
      <c r="G3537" s="161">
        <v>4</v>
      </c>
      <c r="H3537" s="161">
        <v>7</v>
      </c>
      <c r="I3537" s="161">
        <v>6</v>
      </c>
      <c r="J3537" s="161">
        <v>7</v>
      </c>
      <c r="M3537" s="165">
        <f t="shared" si="160"/>
        <v>4</v>
      </c>
      <c r="N3537" s="164">
        <f t="shared" si="161"/>
        <v>4</v>
      </c>
      <c r="O3537" s="164">
        <f t="shared" si="162"/>
        <v>6</v>
      </c>
    </row>
    <row r="3538" spans="3:15">
      <c r="C3538" s="161">
        <v>7</v>
      </c>
      <c r="D3538" s="161">
        <v>4</v>
      </c>
      <c r="F3538" s="161">
        <v>10</v>
      </c>
      <c r="G3538" s="161">
        <v>4</v>
      </c>
      <c r="H3538" s="161">
        <v>7</v>
      </c>
      <c r="I3538" s="161">
        <v>6</v>
      </c>
      <c r="J3538" s="161">
        <v>10</v>
      </c>
      <c r="M3538" s="165">
        <f t="shared" si="160"/>
        <v>4</v>
      </c>
      <c r="N3538" s="164">
        <f t="shared" si="161"/>
        <v>4</v>
      </c>
      <c r="O3538" s="164">
        <f t="shared" si="162"/>
        <v>7</v>
      </c>
    </row>
    <row r="3539" spans="3:15">
      <c r="C3539" s="161">
        <v>7</v>
      </c>
      <c r="D3539" s="161">
        <v>4</v>
      </c>
      <c r="F3539" s="161">
        <v>10</v>
      </c>
      <c r="G3539" s="161">
        <v>4</v>
      </c>
      <c r="H3539" s="161">
        <v>7</v>
      </c>
      <c r="I3539" s="161">
        <v>8</v>
      </c>
      <c r="J3539" s="161">
        <v>7</v>
      </c>
      <c r="M3539" s="165">
        <f t="shared" si="160"/>
        <v>4</v>
      </c>
      <c r="N3539" s="164">
        <f t="shared" si="161"/>
        <v>4</v>
      </c>
      <c r="O3539" s="164">
        <f t="shared" si="162"/>
        <v>7</v>
      </c>
    </row>
    <row r="3540" spans="3:15">
      <c r="C3540" s="161">
        <v>7</v>
      </c>
      <c r="D3540" s="161">
        <v>4</v>
      </c>
      <c r="F3540" s="161">
        <v>10</v>
      </c>
      <c r="G3540" s="161">
        <v>4</v>
      </c>
      <c r="H3540" s="161">
        <v>7</v>
      </c>
      <c r="I3540" s="161">
        <v>8</v>
      </c>
      <c r="J3540" s="161">
        <v>10</v>
      </c>
      <c r="M3540" s="165">
        <f t="shared" si="160"/>
        <v>4</v>
      </c>
      <c r="N3540" s="164">
        <f t="shared" si="161"/>
        <v>4</v>
      </c>
      <c r="O3540" s="164">
        <f t="shared" si="162"/>
        <v>7</v>
      </c>
    </row>
    <row r="3541" spans="3:15">
      <c r="C3541" s="161">
        <v>7</v>
      </c>
      <c r="D3541" s="161">
        <v>4</v>
      </c>
      <c r="F3541" s="161">
        <v>10</v>
      </c>
      <c r="G3541" s="161">
        <v>4</v>
      </c>
      <c r="H3541" s="161">
        <v>7</v>
      </c>
      <c r="I3541" s="161">
        <v>10</v>
      </c>
      <c r="J3541" s="161">
        <v>7</v>
      </c>
      <c r="M3541" s="165">
        <f t="shared" si="160"/>
        <v>4</v>
      </c>
      <c r="N3541" s="164">
        <f t="shared" si="161"/>
        <v>4</v>
      </c>
      <c r="O3541" s="164">
        <f t="shared" si="162"/>
        <v>7</v>
      </c>
    </row>
    <row r="3542" spans="3:15">
      <c r="C3542" s="161">
        <v>7</v>
      </c>
      <c r="D3542" s="161">
        <v>4</v>
      </c>
      <c r="F3542" s="161">
        <v>10</v>
      </c>
      <c r="G3542" s="161">
        <v>4</v>
      </c>
      <c r="H3542" s="161">
        <v>7</v>
      </c>
      <c r="I3542" s="161">
        <v>10</v>
      </c>
      <c r="J3542" s="161">
        <v>10</v>
      </c>
      <c r="M3542" s="165">
        <f t="shared" si="160"/>
        <v>4</v>
      </c>
      <c r="N3542" s="164">
        <f t="shared" si="161"/>
        <v>4</v>
      </c>
      <c r="O3542" s="164">
        <f t="shared" si="162"/>
        <v>7</v>
      </c>
    </row>
    <row r="3543" spans="3:15">
      <c r="C3543" s="161">
        <v>7</v>
      </c>
      <c r="D3543" s="161">
        <v>4</v>
      </c>
      <c r="F3543" s="161">
        <v>10</v>
      </c>
      <c r="G3543" s="161">
        <v>4</v>
      </c>
      <c r="H3543" s="161">
        <v>10</v>
      </c>
      <c r="I3543" s="161">
        <v>4</v>
      </c>
      <c r="J3543" s="161">
        <v>7</v>
      </c>
      <c r="M3543" s="165">
        <f t="shared" si="160"/>
        <v>4</v>
      </c>
      <c r="N3543" s="164">
        <f t="shared" si="161"/>
        <v>4</v>
      </c>
      <c r="O3543" s="164">
        <f t="shared" si="162"/>
        <v>7</v>
      </c>
    </row>
    <row r="3544" spans="3:15">
      <c r="C3544" s="161">
        <v>7</v>
      </c>
      <c r="D3544" s="161">
        <v>4</v>
      </c>
      <c r="F3544" s="161">
        <v>10</v>
      </c>
      <c r="G3544" s="161">
        <v>4</v>
      </c>
      <c r="H3544" s="161">
        <v>10</v>
      </c>
      <c r="I3544" s="161">
        <v>4</v>
      </c>
      <c r="J3544" s="161">
        <v>10</v>
      </c>
      <c r="M3544" s="165">
        <f t="shared" si="160"/>
        <v>4</v>
      </c>
      <c r="N3544" s="164">
        <f t="shared" si="161"/>
        <v>4</v>
      </c>
      <c r="O3544" s="164">
        <f t="shared" si="162"/>
        <v>7</v>
      </c>
    </row>
    <row r="3545" spans="3:15">
      <c r="C3545" s="161">
        <v>7</v>
      </c>
      <c r="D3545" s="161">
        <v>4</v>
      </c>
      <c r="F3545" s="161">
        <v>10</v>
      </c>
      <c r="G3545" s="161">
        <v>4</v>
      </c>
      <c r="H3545" s="161">
        <v>10</v>
      </c>
      <c r="I3545" s="161">
        <v>6</v>
      </c>
      <c r="J3545" s="161">
        <v>7</v>
      </c>
      <c r="M3545" s="165">
        <f t="shared" si="160"/>
        <v>4</v>
      </c>
      <c r="N3545" s="164">
        <f t="shared" si="161"/>
        <v>4</v>
      </c>
      <c r="O3545" s="164">
        <f t="shared" si="162"/>
        <v>7</v>
      </c>
    </row>
    <row r="3546" spans="3:15">
      <c r="C3546" s="161">
        <v>7</v>
      </c>
      <c r="D3546" s="161">
        <v>4</v>
      </c>
      <c r="F3546" s="161">
        <v>10</v>
      </c>
      <c r="G3546" s="161">
        <v>4</v>
      </c>
      <c r="H3546" s="161">
        <v>10</v>
      </c>
      <c r="I3546" s="161">
        <v>6</v>
      </c>
      <c r="J3546" s="161">
        <v>10</v>
      </c>
      <c r="M3546" s="165">
        <f t="shared" si="160"/>
        <v>4</v>
      </c>
      <c r="N3546" s="164">
        <f t="shared" si="161"/>
        <v>4</v>
      </c>
      <c r="O3546" s="164">
        <f t="shared" si="162"/>
        <v>7</v>
      </c>
    </row>
    <row r="3547" spans="3:15">
      <c r="C3547" s="161">
        <v>7</v>
      </c>
      <c r="D3547" s="161">
        <v>4</v>
      </c>
      <c r="F3547" s="161">
        <v>10</v>
      </c>
      <c r="G3547" s="161">
        <v>4</v>
      </c>
      <c r="H3547" s="161">
        <v>10</v>
      </c>
      <c r="I3547" s="161">
        <v>8</v>
      </c>
      <c r="J3547" s="161">
        <v>7</v>
      </c>
      <c r="M3547" s="165">
        <f t="shared" si="160"/>
        <v>4</v>
      </c>
      <c r="N3547" s="164">
        <f t="shared" si="161"/>
        <v>4</v>
      </c>
      <c r="O3547" s="164">
        <f t="shared" si="162"/>
        <v>7</v>
      </c>
    </row>
    <row r="3548" spans="3:15">
      <c r="C3548" s="161">
        <v>7</v>
      </c>
      <c r="D3548" s="161">
        <v>4</v>
      </c>
      <c r="F3548" s="161">
        <v>10</v>
      </c>
      <c r="G3548" s="161">
        <v>4</v>
      </c>
      <c r="H3548" s="161">
        <v>10</v>
      </c>
      <c r="I3548" s="161">
        <v>8</v>
      </c>
      <c r="J3548" s="161">
        <v>10</v>
      </c>
      <c r="M3548" s="165">
        <f t="shared" si="160"/>
        <v>4</v>
      </c>
      <c r="N3548" s="164">
        <f t="shared" si="161"/>
        <v>4</v>
      </c>
      <c r="O3548" s="164">
        <f t="shared" si="162"/>
        <v>8</v>
      </c>
    </row>
    <row r="3549" spans="3:15">
      <c r="C3549" s="161">
        <v>7</v>
      </c>
      <c r="D3549" s="161">
        <v>4</v>
      </c>
      <c r="F3549" s="161">
        <v>10</v>
      </c>
      <c r="G3549" s="161">
        <v>4</v>
      </c>
      <c r="H3549" s="161">
        <v>10</v>
      </c>
      <c r="I3549" s="161">
        <v>10</v>
      </c>
      <c r="J3549" s="161">
        <v>7</v>
      </c>
      <c r="M3549" s="165">
        <f t="shared" si="160"/>
        <v>4</v>
      </c>
      <c r="N3549" s="164">
        <f t="shared" si="161"/>
        <v>4</v>
      </c>
      <c r="O3549" s="164">
        <f t="shared" si="162"/>
        <v>7</v>
      </c>
    </row>
    <row r="3550" spans="3:15">
      <c r="C3550" s="161">
        <v>7</v>
      </c>
      <c r="D3550" s="161">
        <v>4</v>
      </c>
      <c r="F3550" s="161">
        <v>10</v>
      </c>
      <c r="G3550" s="161">
        <v>4</v>
      </c>
      <c r="H3550" s="161">
        <v>10</v>
      </c>
      <c r="I3550" s="161">
        <v>10</v>
      </c>
      <c r="J3550" s="161">
        <v>10</v>
      </c>
      <c r="M3550" s="165">
        <f t="shared" si="160"/>
        <v>4</v>
      </c>
      <c r="N3550" s="164">
        <f t="shared" si="161"/>
        <v>4</v>
      </c>
      <c r="O3550" s="164">
        <f t="shared" si="162"/>
        <v>8</v>
      </c>
    </row>
    <row r="3551" spans="3:15">
      <c r="C3551" s="161">
        <v>7</v>
      </c>
      <c r="D3551" s="161">
        <v>4</v>
      </c>
      <c r="F3551" s="161">
        <v>10</v>
      </c>
      <c r="G3551" s="161">
        <v>4</v>
      </c>
      <c r="H3551" s="161">
        <v>7</v>
      </c>
      <c r="I3551" s="161">
        <v>4</v>
      </c>
      <c r="J3551" s="161">
        <v>7</v>
      </c>
      <c r="M3551" s="165">
        <f t="shared" ref="M3551:M3614" si="163">MIN(C3551:L3551)</f>
        <v>4</v>
      </c>
      <c r="N3551" s="164">
        <f t="shared" si="161"/>
        <v>4</v>
      </c>
      <c r="O3551" s="164">
        <f t="shared" si="162"/>
        <v>6</v>
      </c>
    </row>
    <row r="3552" spans="3:15">
      <c r="C3552" s="161">
        <v>7</v>
      </c>
      <c r="D3552" s="161">
        <v>4</v>
      </c>
      <c r="F3552" s="161">
        <v>10</v>
      </c>
      <c r="G3552" s="161">
        <v>4</v>
      </c>
      <c r="H3552" s="161">
        <v>7</v>
      </c>
      <c r="I3552" s="161">
        <v>4</v>
      </c>
      <c r="J3552" s="161">
        <v>10</v>
      </c>
      <c r="M3552" s="165">
        <f t="shared" si="163"/>
        <v>4</v>
      </c>
      <c r="N3552" s="164">
        <f t="shared" ref="N3552:N3615" si="164">IF(SMALL(C3552:J3552,2)&gt;M3552,M3552+1,M3552)</f>
        <v>4</v>
      </c>
      <c r="O3552" s="164">
        <f t="shared" ref="O3552:O3615" si="165">ROUND(AVERAGE(C3552:J3552),0)</f>
        <v>7</v>
      </c>
    </row>
    <row r="3553" spans="3:15">
      <c r="C3553" s="161">
        <v>7</v>
      </c>
      <c r="D3553" s="161">
        <v>4</v>
      </c>
      <c r="F3553" s="161">
        <v>10</v>
      </c>
      <c r="G3553" s="161">
        <v>4</v>
      </c>
      <c r="H3553" s="161">
        <v>7</v>
      </c>
      <c r="I3553" s="161">
        <v>6</v>
      </c>
      <c r="J3553" s="161">
        <v>7</v>
      </c>
      <c r="M3553" s="165">
        <f t="shared" si="163"/>
        <v>4</v>
      </c>
      <c r="N3553" s="164">
        <f t="shared" si="164"/>
        <v>4</v>
      </c>
      <c r="O3553" s="164">
        <f t="shared" si="165"/>
        <v>6</v>
      </c>
    </row>
    <row r="3554" spans="3:15">
      <c r="C3554" s="161">
        <v>7</v>
      </c>
      <c r="D3554" s="161">
        <v>4</v>
      </c>
      <c r="F3554" s="161">
        <v>10</v>
      </c>
      <c r="G3554" s="161">
        <v>4</v>
      </c>
      <c r="H3554" s="161">
        <v>7</v>
      </c>
      <c r="I3554" s="161">
        <v>6</v>
      </c>
      <c r="J3554" s="161">
        <v>10</v>
      </c>
      <c r="M3554" s="165">
        <f t="shared" si="163"/>
        <v>4</v>
      </c>
      <c r="N3554" s="164">
        <f t="shared" si="164"/>
        <v>4</v>
      </c>
      <c r="O3554" s="164">
        <f t="shared" si="165"/>
        <v>7</v>
      </c>
    </row>
    <row r="3555" spans="3:15">
      <c r="C3555" s="161">
        <v>7</v>
      </c>
      <c r="D3555" s="161">
        <v>4</v>
      </c>
      <c r="F3555" s="161">
        <v>10</v>
      </c>
      <c r="G3555" s="161">
        <v>4</v>
      </c>
      <c r="H3555" s="161">
        <v>7</v>
      </c>
      <c r="I3555" s="161">
        <v>8</v>
      </c>
      <c r="J3555" s="161">
        <v>7</v>
      </c>
      <c r="M3555" s="165">
        <f t="shared" si="163"/>
        <v>4</v>
      </c>
      <c r="N3555" s="164">
        <f t="shared" si="164"/>
        <v>4</v>
      </c>
      <c r="O3555" s="164">
        <f t="shared" si="165"/>
        <v>7</v>
      </c>
    </row>
    <row r="3556" spans="3:15">
      <c r="C3556" s="161">
        <v>7</v>
      </c>
      <c r="D3556" s="161">
        <v>4</v>
      </c>
      <c r="F3556" s="161">
        <v>10</v>
      </c>
      <c r="G3556" s="161">
        <v>4</v>
      </c>
      <c r="H3556" s="161">
        <v>7</v>
      </c>
      <c r="I3556" s="161">
        <v>8</v>
      </c>
      <c r="J3556" s="161">
        <v>10</v>
      </c>
      <c r="M3556" s="165">
        <f t="shared" si="163"/>
        <v>4</v>
      </c>
      <c r="N3556" s="164">
        <f t="shared" si="164"/>
        <v>4</v>
      </c>
      <c r="O3556" s="164">
        <f t="shared" si="165"/>
        <v>7</v>
      </c>
    </row>
    <row r="3557" spans="3:15">
      <c r="C3557" s="161">
        <v>7</v>
      </c>
      <c r="D3557" s="161">
        <v>4</v>
      </c>
      <c r="F3557" s="161">
        <v>10</v>
      </c>
      <c r="G3557" s="161">
        <v>4</v>
      </c>
      <c r="H3557" s="161">
        <v>7</v>
      </c>
      <c r="I3557" s="161">
        <v>10</v>
      </c>
      <c r="J3557" s="161">
        <v>7</v>
      </c>
      <c r="M3557" s="165">
        <f t="shared" si="163"/>
        <v>4</v>
      </c>
      <c r="N3557" s="164">
        <f t="shared" si="164"/>
        <v>4</v>
      </c>
      <c r="O3557" s="164">
        <f t="shared" si="165"/>
        <v>7</v>
      </c>
    </row>
    <row r="3558" spans="3:15">
      <c r="C3558" s="161">
        <v>7</v>
      </c>
      <c r="D3558" s="161">
        <v>4</v>
      </c>
      <c r="F3558" s="161">
        <v>10</v>
      </c>
      <c r="G3558" s="161">
        <v>4</v>
      </c>
      <c r="H3558" s="161">
        <v>7</v>
      </c>
      <c r="I3558" s="161">
        <v>10</v>
      </c>
      <c r="J3558" s="161">
        <v>10</v>
      </c>
      <c r="M3558" s="165">
        <f t="shared" si="163"/>
        <v>4</v>
      </c>
      <c r="N3558" s="164">
        <f t="shared" si="164"/>
        <v>4</v>
      </c>
      <c r="O3558" s="164">
        <f t="shared" si="165"/>
        <v>7</v>
      </c>
    </row>
    <row r="3559" spans="3:15">
      <c r="C3559" s="161">
        <v>7</v>
      </c>
      <c r="D3559" s="161">
        <v>4</v>
      </c>
      <c r="F3559" s="161">
        <v>10</v>
      </c>
      <c r="G3559" s="161">
        <v>4</v>
      </c>
      <c r="H3559" s="161">
        <v>10</v>
      </c>
      <c r="I3559" s="161">
        <v>4</v>
      </c>
      <c r="J3559" s="161">
        <v>7</v>
      </c>
      <c r="M3559" s="165">
        <f t="shared" si="163"/>
        <v>4</v>
      </c>
      <c r="N3559" s="164">
        <f t="shared" si="164"/>
        <v>4</v>
      </c>
      <c r="O3559" s="164">
        <f t="shared" si="165"/>
        <v>7</v>
      </c>
    </row>
    <row r="3560" spans="3:15">
      <c r="C3560" s="161">
        <v>7</v>
      </c>
      <c r="D3560" s="161">
        <v>4</v>
      </c>
      <c r="F3560" s="161">
        <v>10</v>
      </c>
      <c r="G3560" s="161">
        <v>4</v>
      </c>
      <c r="H3560" s="161">
        <v>10</v>
      </c>
      <c r="I3560" s="161">
        <v>4</v>
      </c>
      <c r="J3560" s="161">
        <v>10</v>
      </c>
      <c r="M3560" s="165">
        <f t="shared" si="163"/>
        <v>4</v>
      </c>
      <c r="N3560" s="164">
        <f t="shared" si="164"/>
        <v>4</v>
      </c>
      <c r="O3560" s="164">
        <f t="shared" si="165"/>
        <v>7</v>
      </c>
    </row>
    <row r="3561" spans="3:15">
      <c r="C3561" s="161">
        <v>7</v>
      </c>
      <c r="D3561" s="161">
        <v>4</v>
      </c>
      <c r="F3561" s="161">
        <v>10</v>
      </c>
      <c r="G3561" s="161">
        <v>4</v>
      </c>
      <c r="H3561" s="161">
        <v>10</v>
      </c>
      <c r="I3561" s="161">
        <v>6</v>
      </c>
      <c r="J3561" s="161">
        <v>7</v>
      </c>
      <c r="M3561" s="165">
        <f t="shared" si="163"/>
        <v>4</v>
      </c>
      <c r="N3561" s="164">
        <f t="shared" si="164"/>
        <v>4</v>
      </c>
      <c r="O3561" s="164">
        <f t="shared" si="165"/>
        <v>7</v>
      </c>
    </row>
    <row r="3562" spans="3:15">
      <c r="C3562" s="161">
        <v>7</v>
      </c>
      <c r="D3562" s="161">
        <v>4</v>
      </c>
      <c r="F3562" s="161">
        <v>10</v>
      </c>
      <c r="G3562" s="161">
        <v>4</v>
      </c>
      <c r="H3562" s="161">
        <v>10</v>
      </c>
      <c r="I3562" s="161">
        <v>6</v>
      </c>
      <c r="J3562" s="161">
        <v>10</v>
      </c>
      <c r="M3562" s="165">
        <f t="shared" si="163"/>
        <v>4</v>
      </c>
      <c r="N3562" s="164">
        <f t="shared" si="164"/>
        <v>4</v>
      </c>
      <c r="O3562" s="164">
        <f t="shared" si="165"/>
        <v>7</v>
      </c>
    </row>
    <row r="3563" spans="3:15">
      <c r="C3563" s="161">
        <v>7</v>
      </c>
      <c r="D3563" s="161">
        <v>4</v>
      </c>
      <c r="F3563" s="161">
        <v>10</v>
      </c>
      <c r="G3563" s="161">
        <v>4</v>
      </c>
      <c r="H3563" s="161">
        <v>10</v>
      </c>
      <c r="I3563" s="161">
        <v>8</v>
      </c>
      <c r="J3563" s="161">
        <v>7</v>
      </c>
      <c r="M3563" s="165">
        <f t="shared" si="163"/>
        <v>4</v>
      </c>
      <c r="N3563" s="164">
        <f t="shared" si="164"/>
        <v>4</v>
      </c>
      <c r="O3563" s="164">
        <f t="shared" si="165"/>
        <v>7</v>
      </c>
    </row>
    <row r="3564" spans="3:15">
      <c r="C3564" s="161">
        <v>7</v>
      </c>
      <c r="D3564" s="161">
        <v>4</v>
      </c>
      <c r="F3564" s="161">
        <v>10</v>
      </c>
      <c r="G3564" s="161">
        <v>4</v>
      </c>
      <c r="H3564" s="161">
        <v>10</v>
      </c>
      <c r="I3564" s="161">
        <v>8</v>
      </c>
      <c r="J3564" s="161">
        <v>10</v>
      </c>
      <c r="M3564" s="165">
        <f t="shared" si="163"/>
        <v>4</v>
      </c>
      <c r="N3564" s="164">
        <f t="shared" si="164"/>
        <v>4</v>
      </c>
      <c r="O3564" s="164">
        <f t="shared" si="165"/>
        <v>8</v>
      </c>
    </row>
    <row r="3565" spans="3:15">
      <c r="C3565" s="161">
        <v>7</v>
      </c>
      <c r="D3565" s="161">
        <v>4</v>
      </c>
      <c r="F3565" s="161">
        <v>10</v>
      </c>
      <c r="G3565" s="161">
        <v>4</v>
      </c>
      <c r="H3565" s="161">
        <v>10</v>
      </c>
      <c r="I3565" s="161">
        <v>10</v>
      </c>
      <c r="J3565" s="161">
        <v>7</v>
      </c>
      <c r="M3565" s="165">
        <f t="shared" si="163"/>
        <v>4</v>
      </c>
      <c r="N3565" s="164">
        <f t="shared" si="164"/>
        <v>4</v>
      </c>
      <c r="O3565" s="164">
        <f t="shared" si="165"/>
        <v>7</v>
      </c>
    </row>
    <row r="3566" spans="3:15">
      <c r="C3566" s="161">
        <v>7</v>
      </c>
      <c r="D3566" s="161">
        <v>6</v>
      </c>
      <c r="F3566" s="161">
        <v>10</v>
      </c>
      <c r="G3566" s="161">
        <v>6</v>
      </c>
      <c r="H3566" s="161">
        <v>10</v>
      </c>
      <c r="I3566" s="161">
        <v>10</v>
      </c>
      <c r="J3566" s="161">
        <v>10</v>
      </c>
      <c r="M3566" s="165">
        <f t="shared" si="163"/>
        <v>6</v>
      </c>
      <c r="N3566" s="164">
        <f t="shared" si="164"/>
        <v>6</v>
      </c>
      <c r="O3566" s="164">
        <f t="shared" si="165"/>
        <v>8</v>
      </c>
    </row>
    <row r="3567" spans="3:15">
      <c r="C3567" s="161">
        <v>7</v>
      </c>
      <c r="D3567" s="161">
        <v>6</v>
      </c>
      <c r="F3567" s="161">
        <v>10</v>
      </c>
      <c r="G3567" s="161">
        <v>6</v>
      </c>
      <c r="H3567" s="161">
        <v>7</v>
      </c>
      <c r="I3567" s="161">
        <v>4</v>
      </c>
      <c r="J3567" s="161">
        <v>7</v>
      </c>
      <c r="M3567" s="165">
        <f t="shared" si="163"/>
        <v>4</v>
      </c>
      <c r="N3567" s="164">
        <f t="shared" si="164"/>
        <v>5</v>
      </c>
      <c r="O3567" s="164">
        <f t="shared" si="165"/>
        <v>7</v>
      </c>
    </row>
    <row r="3568" spans="3:15">
      <c r="C3568" s="161">
        <v>7</v>
      </c>
      <c r="D3568" s="161">
        <v>6</v>
      </c>
      <c r="F3568" s="161">
        <v>10</v>
      </c>
      <c r="G3568" s="161">
        <v>6</v>
      </c>
      <c r="H3568" s="161">
        <v>7</v>
      </c>
      <c r="I3568" s="161">
        <v>4</v>
      </c>
      <c r="J3568" s="161">
        <v>10</v>
      </c>
      <c r="M3568" s="165">
        <f t="shared" si="163"/>
        <v>4</v>
      </c>
      <c r="N3568" s="164">
        <f t="shared" si="164"/>
        <v>5</v>
      </c>
      <c r="O3568" s="164">
        <f t="shared" si="165"/>
        <v>7</v>
      </c>
    </row>
    <row r="3569" spans="3:15">
      <c r="C3569" s="161">
        <v>7</v>
      </c>
      <c r="D3569" s="161">
        <v>6</v>
      </c>
      <c r="F3569" s="161">
        <v>10</v>
      </c>
      <c r="G3569" s="161">
        <v>6</v>
      </c>
      <c r="H3569" s="161">
        <v>7</v>
      </c>
      <c r="I3569" s="161">
        <v>6</v>
      </c>
      <c r="J3569" s="161">
        <v>7</v>
      </c>
      <c r="M3569" s="165">
        <f t="shared" si="163"/>
        <v>6</v>
      </c>
      <c r="N3569" s="164">
        <f t="shared" si="164"/>
        <v>6</v>
      </c>
      <c r="O3569" s="164">
        <f t="shared" si="165"/>
        <v>7</v>
      </c>
    </row>
    <row r="3570" spans="3:15">
      <c r="C3570" s="161">
        <v>7</v>
      </c>
      <c r="D3570" s="161">
        <v>6</v>
      </c>
      <c r="F3570" s="161">
        <v>10</v>
      </c>
      <c r="G3570" s="161">
        <v>6</v>
      </c>
      <c r="H3570" s="161">
        <v>7</v>
      </c>
      <c r="I3570" s="161">
        <v>6</v>
      </c>
      <c r="J3570" s="161">
        <v>10</v>
      </c>
      <c r="M3570" s="165">
        <f t="shared" si="163"/>
        <v>6</v>
      </c>
      <c r="N3570" s="164">
        <f t="shared" si="164"/>
        <v>6</v>
      </c>
      <c r="O3570" s="164">
        <f t="shared" si="165"/>
        <v>7</v>
      </c>
    </row>
    <row r="3571" spans="3:15">
      <c r="C3571" s="161">
        <v>7</v>
      </c>
      <c r="D3571" s="161">
        <v>6</v>
      </c>
      <c r="F3571" s="161">
        <v>10</v>
      </c>
      <c r="G3571" s="161">
        <v>6</v>
      </c>
      <c r="H3571" s="161">
        <v>7</v>
      </c>
      <c r="I3571" s="161">
        <v>8</v>
      </c>
      <c r="J3571" s="161">
        <v>7</v>
      </c>
      <c r="M3571" s="165">
        <f t="shared" si="163"/>
        <v>6</v>
      </c>
      <c r="N3571" s="164">
        <f t="shared" si="164"/>
        <v>6</v>
      </c>
      <c r="O3571" s="164">
        <f t="shared" si="165"/>
        <v>7</v>
      </c>
    </row>
    <row r="3572" spans="3:15">
      <c r="C3572" s="161">
        <v>7</v>
      </c>
      <c r="D3572" s="161">
        <v>6</v>
      </c>
      <c r="F3572" s="161">
        <v>10</v>
      </c>
      <c r="G3572" s="161">
        <v>6</v>
      </c>
      <c r="H3572" s="161">
        <v>7</v>
      </c>
      <c r="I3572" s="161">
        <v>8</v>
      </c>
      <c r="J3572" s="161">
        <v>10</v>
      </c>
      <c r="M3572" s="165">
        <f t="shared" si="163"/>
        <v>6</v>
      </c>
      <c r="N3572" s="164">
        <f t="shared" si="164"/>
        <v>6</v>
      </c>
      <c r="O3572" s="164">
        <f t="shared" si="165"/>
        <v>8</v>
      </c>
    </row>
    <row r="3573" spans="3:15">
      <c r="C3573" s="161">
        <v>7</v>
      </c>
      <c r="D3573" s="161">
        <v>6</v>
      </c>
      <c r="F3573" s="161">
        <v>10</v>
      </c>
      <c r="G3573" s="161">
        <v>6</v>
      </c>
      <c r="H3573" s="161">
        <v>7</v>
      </c>
      <c r="I3573" s="161">
        <v>10</v>
      </c>
      <c r="J3573" s="161">
        <v>7</v>
      </c>
      <c r="M3573" s="165">
        <f t="shared" si="163"/>
        <v>6</v>
      </c>
      <c r="N3573" s="164">
        <f t="shared" si="164"/>
        <v>6</v>
      </c>
      <c r="O3573" s="164">
        <f t="shared" si="165"/>
        <v>8</v>
      </c>
    </row>
    <row r="3574" spans="3:15">
      <c r="C3574" s="161">
        <v>7</v>
      </c>
      <c r="D3574" s="161">
        <v>6</v>
      </c>
      <c r="F3574" s="161">
        <v>10</v>
      </c>
      <c r="G3574" s="161">
        <v>6</v>
      </c>
      <c r="H3574" s="161">
        <v>7</v>
      </c>
      <c r="I3574" s="161">
        <v>10</v>
      </c>
      <c r="J3574" s="161">
        <v>10</v>
      </c>
      <c r="M3574" s="165">
        <f t="shared" si="163"/>
        <v>6</v>
      </c>
      <c r="N3574" s="164">
        <f t="shared" si="164"/>
        <v>6</v>
      </c>
      <c r="O3574" s="164">
        <f t="shared" si="165"/>
        <v>8</v>
      </c>
    </row>
    <row r="3575" spans="3:15">
      <c r="C3575" s="161">
        <v>7</v>
      </c>
      <c r="D3575" s="161">
        <v>6</v>
      </c>
      <c r="F3575" s="161">
        <v>10</v>
      </c>
      <c r="G3575" s="161">
        <v>6</v>
      </c>
      <c r="H3575" s="161">
        <v>10</v>
      </c>
      <c r="I3575" s="161">
        <v>4</v>
      </c>
      <c r="J3575" s="161">
        <v>7</v>
      </c>
      <c r="M3575" s="165">
        <f t="shared" si="163"/>
        <v>4</v>
      </c>
      <c r="N3575" s="164">
        <f t="shared" si="164"/>
        <v>5</v>
      </c>
      <c r="O3575" s="164">
        <f t="shared" si="165"/>
        <v>7</v>
      </c>
    </row>
    <row r="3576" spans="3:15">
      <c r="C3576" s="161">
        <v>7</v>
      </c>
      <c r="D3576" s="161">
        <v>6</v>
      </c>
      <c r="F3576" s="161">
        <v>10</v>
      </c>
      <c r="G3576" s="161">
        <v>6</v>
      </c>
      <c r="H3576" s="161">
        <v>10</v>
      </c>
      <c r="I3576" s="161">
        <v>4</v>
      </c>
      <c r="J3576" s="161">
        <v>10</v>
      </c>
      <c r="M3576" s="165">
        <f t="shared" si="163"/>
        <v>4</v>
      </c>
      <c r="N3576" s="164">
        <f t="shared" si="164"/>
        <v>5</v>
      </c>
      <c r="O3576" s="164">
        <f t="shared" si="165"/>
        <v>8</v>
      </c>
    </row>
    <row r="3577" spans="3:15">
      <c r="C3577" s="161">
        <v>7</v>
      </c>
      <c r="D3577" s="161">
        <v>6</v>
      </c>
      <c r="F3577" s="161">
        <v>10</v>
      </c>
      <c r="G3577" s="161">
        <v>6</v>
      </c>
      <c r="H3577" s="161">
        <v>10</v>
      </c>
      <c r="I3577" s="161">
        <v>6</v>
      </c>
      <c r="J3577" s="161">
        <v>7</v>
      </c>
      <c r="M3577" s="165">
        <f t="shared" si="163"/>
        <v>6</v>
      </c>
      <c r="N3577" s="164">
        <f t="shared" si="164"/>
        <v>6</v>
      </c>
      <c r="O3577" s="164">
        <f t="shared" si="165"/>
        <v>7</v>
      </c>
    </row>
    <row r="3578" spans="3:15">
      <c r="C3578" s="161">
        <v>7</v>
      </c>
      <c r="D3578" s="161">
        <v>6</v>
      </c>
      <c r="F3578" s="161">
        <v>10</v>
      </c>
      <c r="G3578" s="161">
        <v>6</v>
      </c>
      <c r="H3578" s="161">
        <v>10</v>
      </c>
      <c r="I3578" s="161">
        <v>6</v>
      </c>
      <c r="J3578" s="161">
        <v>10</v>
      </c>
      <c r="M3578" s="165">
        <f t="shared" si="163"/>
        <v>6</v>
      </c>
      <c r="N3578" s="164">
        <f t="shared" si="164"/>
        <v>6</v>
      </c>
      <c r="O3578" s="164">
        <f t="shared" si="165"/>
        <v>8</v>
      </c>
    </row>
    <row r="3579" spans="3:15">
      <c r="C3579" s="161">
        <v>7</v>
      </c>
      <c r="D3579" s="161">
        <v>6</v>
      </c>
      <c r="F3579" s="161">
        <v>10</v>
      </c>
      <c r="G3579" s="161">
        <v>6</v>
      </c>
      <c r="H3579" s="161">
        <v>10</v>
      </c>
      <c r="I3579" s="161">
        <v>8</v>
      </c>
      <c r="J3579" s="161">
        <v>7</v>
      </c>
      <c r="M3579" s="165">
        <f t="shared" si="163"/>
        <v>6</v>
      </c>
      <c r="N3579" s="164">
        <f t="shared" si="164"/>
        <v>6</v>
      </c>
      <c r="O3579" s="164">
        <f t="shared" si="165"/>
        <v>8</v>
      </c>
    </row>
    <row r="3580" spans="3:15">
      <c r="C3580" s="161">
        <v>7</v>
      </c>
      <c r="D3580" s="161">
        <v>6</v>
      </c>
      <c r="F3580" s="161">
        <v>10</v>
      </c>
      <c r="G3580" s="161">
        <v>6</v>
      </c>
      <c r="H3580" s="161">
        <v>10</v>
      </c>
      <c r="I3580" s="161">
        <v>8</v>
      </c>
      <c r="J3580" s="161">
        <v>10</v>
      </c>
      <c r="M3580" s="165">
        <f t="shared" si="163"/>
        <v>6</v>
      </c>
      <c r="N3580" s="164">
        <f t="shared" si="164"/>
        <v>6</v>
      </c>
      <c r="O3580" s="164">
        <f t="shared" si="165"/>
        <v>8</v>
      </c>
    </row>
    <row r="3581" spans="3:15">
      <c r="C3581" s="161">
        <v>7</v>
      </c>
      <c r="D3581" s="161">
        <v>6</v>
      </c>
      <c r="F3581" s="161">
        <v>10</v>
      </c>
      <c r="G3581" s="161">
        <v>6</v>
      </c>
      <c r="H3581" s="161">
        <v>10</v>
      </c>
      <c r="I3581" s="161">
        <v>10</v>
      </c>
      <c r="J3581" s="161">
        <v>7</v>
      </c>
      <c r="M3581" s="165">
        <f t="shared" si="163"/>
        <v>6</v>
      </c>
      <c r="N3581" s="164">
        <f t="shared" si="164"/>
        <v>6</v>
      </c>
      <c r="O3581" s="164">
        <f t="shared" si="165"/>
        <v>8</v>
      </c>
    </row>
    <row r="3582" spans="3:15">
      <c r="C3582" s="161">
        <v>7</v>
      </c>
      <c r="D3582" s="161">
        <v>4</v>
      </c>
      <c r="F3582" s="161">
        <v>10</v>
      </c>
      <c r="G3582" s="161">
        <v>4</v>
      </c>
      <c r="H3582" s="161">
        <v>10</v>
      </c>
      <c r="I3582" s="161">
        <v>10</v>
      </c>
      <c r="J3582" s="161">
        <v>10</v>
      </c>
      <c r="M3582" s="165">
        <f t="shared" si="163"/>
        <v>4</v>
      </c>
      <c r="N3582" s="164">
        <f t="shared" si="164"/>
        <v>4</v>
      </c>
      <c r="O3582" s="164">
        <f t="shared" si="165"/>
        <v>8</v>
      </c>
    </row>
    <row r="3583" spans="3:15">
      <c r="C3583" s="161">
        <v>7</v>
      </c>
      <c r="D3583" s="161">
        <v>4</v>
      </c>
      <c r="F3583" s="161">
        <v>10</v>
      </c>
      <c r="G3583" s="161">
        <v>4</v>
      </c>
      <c r="H3583" s="161">
        <v>7</v>
      </c>
      <c r="I3583" s="161">
        <v>4</v>
      </c>
      <c r="J3583" s="161">
        <v>7</v>
      </c>
      <c r="M3583" s="165">
        <f t="shared" si="163"/>
        <v>4</v>
      </c>
      <c r="N3583" s="164">
        <f t="shared" si="164"/>
        <v>4</v>
      </c>
      <c r="O3583" s="164">
        <f t="shared" si="165"/>
        <v>6</v>
      </c>
    </row>
    <row r="3584" spans="3:15">
      <c r="C3584" s="161">
        <v>7</v>
      </c>
      <c r="D3584" s="161">
        <v>4</v>
      </c>
      <c r="F3584" s="161">
        <v>10</v>
      </c>
      <c r="G3584" s="161">
        <v>4</v>
      </c>
      <c r="H3584" s="161">
        <v>7</v>
      </c>
      <c r="I3584" s="161">
        <v>4</v>
      </c>
      <c r="J3584" s="161">
        <v>10</v>
      </c>
      <c r="M3584" s="165">
        <f t="shared" si="163"/>
        <v>4</v>
      </c>
      <c r="N3584" s="164">
        <f t="shared" si="164"/>
        <v>4</v>
      </c>
      <c r="O3584" s="164">
        <f t="shared" si="165"/>
        <v>7</v>
      </c>
    </row>
    <row r="3585" spans="3:15">
      <c r="C3585" s="161">
        <v>7</v>
      </c>
      <c r="D3585" s="161">
        <v>4</v>
      </c>
      <c r="F3585" s="161">
        <v>10</v>
      </c>
      <c r="G3585" s="161">
        <v>4</v>
      </c>
      <c r="H3585" s="161">
        <v>7</v>
      </c>
      <c r="I3585" s="161">
        <v>6</v>
      </c>
      <c r="J3585" s="161">
        <v>7</v>
      </c>
      <c r="M3585" s="165">
        <f t="shared" si="163"/>
        <v>4</v>
      </c>
      <c r="N3585" s="164">
        <f t="shared" si="164"/>
        <v>4</v>
      </c>
      <c r="O3585" s="164">
        <f t="shared" si="165"/>
        <v>6</v>
      </c>
    </row>
    <row r="3586" spans="3:15">
      <c r="C3586" s="161">
        <v>7</v>
      </c>
      <c r="D3586" s="161">
        <v>4</v>
      </c>
      <c r="F3586" s="161">
        <v>10</v>
      </c>
      <c r="G3586" s="161">
        <v>4</v>
      </c>
      <c r="H3586" s="161">
        <v>7</v>
      </c>
      <c r="I3586" s="161">
        <v>6</v>
      </c>
      <c r="J3586" s="161">
        <v>10</v>
      </c>
      <c r="M3586" s="165">
        <f t="shared" si="163"/>
        <v>4</v>
      </c>
      <c r="N3586" s="164">
        <f t="shared" si="164"/>
        <v>4</v>
      </c>
      <c r="O3586" s="164">
        <f t="shared" si="165"/>
        <v>7</v>
      </c>
    </row>
    <row r="3587" spans="3:15">
      <c r="C3587" s="161">
        <v>7</v>
      </c>
      <c r="D3587" s="161">
        <v>4</v>
      </c>
      <c r="F3587" s="161">
        <v>10</v>
      </c>
      <c r="G3587" s="161">
        <v>4</v>
      </c>
      <c r="H3587" s="161">
        <v>7</v>
      </c>
      <c r="I3587" s="161">
        <v>8</v>
      </c>
      <c r="J3587" s="161">
        <v>7</v>
      </c>
      <c r="M3587" s="165">
        <f t="shared" si="163"/>
        <v>4</v>
      </c>
      <c r="N3587" s="164">
        <f t="shared" si="164"/>
        <v>4</v>
      </c>
      <c r="O3587" s="164">
        <f t="shared" si="165"/>
        <v>7</v>
      </c>
    </row>
    <row r="3588" spans="3:15">
      <c r="C3588" s="161">
        <v>7</v>
      </c>
      <c r="D3588" s="161">
        <v>4</v>
      </c>
      <c r="F3588" s="161">
        <v>10</v>
      </c>
      <c r="G3588" s="161">
        <v>4</v>
      </c>
      <c r="H3588" s="161">
        <v>7</v>
      </c>
      <c r="I3588" s="161">
        <v>8</v>
      </c>
      <c r="J3588" s="161">
        <v>10</v>
      </c>
      <c r="M3588" s="165">
        <f t="shared" si="163"/>
        <v>4</v>
      </c>
      <c r="N3588" s="164">
        <f t="shared" si="164"/>
        <v>4</v>
      </c>
      <c r="O3588" s="164">
        <f t="shared" si="165"/>
        <v>7</v>
      </c>
    </row>
    <row r="3589" spans="3:15">
      <c r="C3589" s="161">
        <v>7</v>
      </c>
      <c r="D3589" s="161">
        <v>4</v>
      </c>
      <c r="F3589" s="161">
        <v>10</v>
      </c>
      <c r="G3589" s="161">
        <v>4</v>
      </c>
      <c r="H3589" s="161">
        <v>7</v>
      </c>
      <c r="I3589" s="161">
        <v>10</v>
      </c>
      <c r="J3589" s="161">
        <v>7</v>
      </c>
      <c r="M3589" s="165">
        <f t="shared" si="163"/>
        <v>4</v>
      </c>
      <c r="N3589" s="164">
        <f t="shared" si="164"/>
        <v>4</v>
      </c>
      <c r="O3589" s="164">
        <f t="shared" si="165"/>
        <v>7</v>
      </c>
    </row>
    <row r="3590" spans="3:15">
      <c r="C3590" s="161">
        <v>7</v>
      </c>
      <c r="D3590" s="161">
        <v>4</v>
      </c>
      <c r="F3590" s="161">
        <v>10</v>
      </c>
      <c r="G3590" s="161">
        <v>4</v>
      </c>
      <c r="H3590" s="161">
        <v>7</v>
      </c>
      <c r="I3590" s="161">
        <v>10</v>
      </c>
      <c r="J3590" s="161">
        <v>10</v>
      </c>
      <c r="M3590" s="165">
        <f t="shared" si="163"/>
        <v>4</v>
      </c>
      <c r="N3590" s="164">
        <f t="shared" si="164"/>
        <v>4</v>
      </c>
      <c r="O3590" s="164">
        <f t="shared" si="165"/>
        <v>7</v>
      </c>
    </row>
    <row r="3591" spans="3:15">
      <c r="C3591" s="161">
        <v>7</v>
      </c>
      <c r="D3591" s="161">
        <v>4</v>
      </c>
      <c r="F3591" s="161">
        <v>10</v>
      </c>
      <c r="G3591" s="161">
        <v>4</v>
      </c>
      <c r="H3591" s="161">
        <v>10</v>
      </c>
      <c r="I3591" s="161">
        <v>4</v>
      </c>
      <c r="J3591" s="161">
        <v>7</v>
      </c>
      <c r="M3591" s="165">
        <f t="shared" si="163"/>
        <v>4</v>
      </c>
      <c r="N3591" s="164">
        <f t="shared" si="164"/>
        <v>4</v>
      </c>
      <c r="O3591" s="164">
        <f t="shared" si="165"/>
        <v>7</v>
      </c>
    </row>
    <row r="3592" spans="3:15">
      <c r="C3592" s="161">
        <v>7</v>
      </c>
      <c r="D3592" s="161">
        <v>4</v>
      </c>
      <c r="F3592" s="161">
        <v>10</v>
      </c>
      <c r="G3592" s="161">
        <v>4</v>
      </c>
      <c r="H3592" s="161">
        <v>10</v>
      </c>
      <c r="I3592" s="161">
        <v>4</v>
      </c>
      <c r="J3592" s="161">
        <v>10</v>
      </c>
      <c r="M3592" s="165">
        <f t="shared" si="163"/>
        <v>4</v>
      </c>
      <c r="N3592" s="164">
        <f t="shared" si="164"/>
        <v>4</v>
      </c>
      <c r="O3592" s="164">
        <f t="shared" si="165"/>
        <v>7</v>
      </c>
    </row>
    <row r="3593" spans="3:15">
      <c r="C3593" s="161">
        <v>7</v>
      </c>
      <c r="D3593" s="161">
        <v>4</v>
      </c>
      <c r="F3593" s="161">
        <v>10</v>
      </c>
      <c r="G3593" s="161">
        <v>4</v>
      </c>
      <c r="H3593" s="161">
        <v>10</v>
      </c>
      <c r="I3593" s="161">
        <v>6</v>
      </c>
      <c r="J3593" s="161">
        <v>7</v>
      </c>
      <c r="M3593" s="165">
        <f t="shared" si="163"/>
        <v>4</v>
      </c>
      <c r="N3593" s="164">
        <f t="shared" si="164"/>
        <v>4</v>
      </c>
      <c r="O3593" s="164">
        <f t="shared" si="165"/>
        <v>7</v>
      </c>
    </row>
    <row r="3594" spans="3:15">
      <c r="C3594" s="161">
        <v>7</v>
      </c>
      <c r="D3594" s="161">
        <v>4</v>
      </c>
      <c r="F3594" s="161">
        <v>10</v>
      </c>
      <c r="G3594" s="161">
        <v>4</v>
      </c>
      <c r="H3594" s="161">
        <v>10</v>
      </c>
      <c r="I3594" s="161">
        <v>6</v>
      </c>
      <c r="J3594" s="161">
        <v>10</v>
      </c>
      <c r="M3594" s="165">
        <f t="shared" si="163"/>
        <v>4</v>
      </c>
      <c r="N3594" s="164">
        <f t="shared" si="164"/>
        <v>4</v>
      </c>
      <c r="O3594" s="164">
        <f t="shared" si="165"/>
        <v>7</v>
      </c>
    </row>
    <row r="3595" spans="3:15">
      <c r="C3595" s="161">
        <v>7</v>
      </c>
      <c r="D3595" s="161">
        <v>4</v>
      </c>
      <c r="F3595" s="161">
        <v>10</v>
      </c>
      <c r="G3595" s="161">
        <v>4</v>
      </c>
      <c r="H3595" s="161">
        <v>10</v>
      </c>
      <c r="I3595" s="161">
        <v>8</v>
      </c>
      <c r="J3595" s="161">
        <v>7</v>
      </c>
      <c r="M3595" s="165">
        <f t="shared" si="163"/>
        <v>4</v>
      </c>
      <c r="N3595" s="164">
        <f t="shared" si="164"/>
        <v>4</v>
      </c>
      <c r="O3595" s="164">
        <f t="shared" si="165"/>
        <v>7</v>
      </c>
    </row>
    <row r="3596" spans="3:15">
      <c r="C3596" s="161">
        <v>7</v>
      </c>
      <c r="D3596" s="161">
        <v>4</v>
      </c>
      <c r="F3596" s="161">
        <v>10</v>
      </c>
      <c r="G3596" s="161">
        <v>4</v>
      </c>
      <c r="H3596" s="161">
        <v>10</v>
      </c>
      <c r="I3596" s="161">
        <v>8</v>
      </c>
      <c r="J3596" s="161">
        <v>10</v>
      </c>
      <c r="M3596" s="165">
        <f t="shared" si="163"/>
        <v>4</v>
      </c>
      <c r="N3596" s="164">
        <f t="shared" si="164"/>
        <v>4</v>
      </c>
      <c r="O3596" s="164">
        <f t="shared" si="165"/>
        <v>8</v>
      </c>
    </row>
    <row r="3597" spans="3:15">
      <c r="C3597" s="161">
        <v>7</v>
      </c>
      <c r="D3597" s="161">
        <v>4</v>
      </c>
      <c r="F3597" s="161">
        <v>10</v>
      </c>
      <c r="G3597" s="161">
        <v>4</v>
      </c>
      <c r="H3597" s="161">
        <v>10</v>
      </c>
      <c r="I3597" s="161">
        <v>10</v>
      </c>
      <c r="J3597" s="161">
        <v>7</v>
      </c>
      <c r="M3597" s="165">
        <f t="shared" si="163"/>
        <v>4</v>
      </c>
      <c r="N3597" s="164">
        <f t="shared" si="164"/>
        <v>4</v>
      </c>
      <c r="O3597" s="164">
        <f t="shared" si="165"/>
        <v>7</v>
      </c>
    </row>
    <row r="3598" spans="3:15">
      <c r="C3598" s="161">
        <v>7</v>
      </c>
      <c r="D3598" s="161">
        <v>4</v>
      </c>
      <c r="F3598" s="161">
        <v>10</v>
      </c>
      <c r="G3598" s="161">
        <v>4</v>
      </c>
      <c r="H3598" s="161">
        <v>10</v>
      </c>
      <c r="I3598" s="161">
        <v>10</v>
      </c>
      <c r="J3598" s="161">
        <v>10</v>
      </c>
      <c r="M3598" s="165">
        <f t="shared" si="163"/>
        <v>4</v>
      </c>
      <c r="N3598" s="164">
        <f t="shared" si="164"/>
        <v>4</v>
      </c>
      <c r="O3598" s="164">
        <f t="shared" si="165"/>
        <v>8</v>
      </c>
    </row>
    <row r="3599" spans="3:15">
      <c r="C3599" s="161">
        <v>7</v>
      </c>
      <c r="D3599" s="161">
        <v>4</v>
      </c>
      <c r="F3599" s="161">
        <v>10</v>
      </c>
      <c r="G3599" s="161">
        <v>4</v>
      </c>
      <c r="H3599" s="161">
        <v>7</v>
      </c>
      <c r="I3599" s="161">
        <v>4</v>
      </c>
      <c r="J3599" s="161">
        <v>7</v>
      </c>
      <c r="M3599" s="165">
        <f t="shared" si="163"/>
        <v>4</v>
      </c>
      <c r="N3599" s="164">
        <f t="shared" si="164"/>
        <v>4</v>
      </c>
      <c r="O3599" s="164">
        <f t="shared" si="165"/>
        <v>6</v>
      </c>
    </row>
    <row r="3600" spans="3:15">
      <c r="C3600" s="161">
        <v>7</v>
      </c>
      <c r="D3600" s="161">
        <v>4</v>
      </c>
      <c r="F3600" s="161">
        <v>10</v>
      </c>
      <c r="G3600" s="161">
        <v>4</v>
      </c>
      <c r="H3600" s="161">
        <v>7</v>
      </c>
      <c r="I3600" s="161">
        <v>4</v>
      </c>
      <c r="J3600" s="161">
        <v>10</v>
      </c>
      <c r="M3600" s="165">
        <f t="shared" si="163"/>
        <v>4</v>
      </c>
      <c r="N3600" s="164">
        <f t="shared" si="164"/>
        <v>4</v>
      </c>
      <c r="O3600" s="164">
        <f t="shared" si="165"/>
        <v>7</v>
      </c>
    </row>
    <row r="3601" spans="3:15">
      <c r="C3601" s="161">
        <v>7</v>
      </c>
      <c r="D3601" s="161">
        <v>4</v>
      </c>
      <c r="F3601" s="161">
        <v>10</v>
      </c>
      <c r="G3601" s="161">
        <v>4</v>
      </c>
      <c r="H3601" s="161">
        <v>7</v>
      </c>
      <c r="I3601" s="161">
        <v>6</v>
      </c>
      <c r="J3601" s="161">
        <v>7</v>
      </c>
      <c r="M3601" s="165">
        <f t="shared" si="163"/>
        <v>4</v>
      </c>
      <c r="N3601" s="164">
        <f t="shared" si="164"/>
        <v>4</v>
      </c>
      <c r="O3601" s="164">
        <f t="shared" si="165"/>
        <v>6</v>
      </c>
    </row>
    <row r="3602" spans="3:15">
      <c r="C3602" s="161">
        <v>7</v>
      </c>
      <c r="D3602" s="161">
        <v>4</v>
      </c>
      <c r="F3602" s="161">
        <v>10</v>
      </c>
      <c r="G3602" s="161">
        <v>4</v>
      </c>
      <c r="H3602" s="161">
        <v>7</v>
      </c>
      <c r="I3602" s="161">
        <v>6</v>
      </c>
      <c r="J3602" s="161">
        <v>10</v>
      </c>
      <c r="M3602" s="165">
        <f t="shared" si="163"/>
        <v>4</v>
      </c>
      <c r="N3602" s="164">
        <f t="shared" si="164"/>
        <v>4</v>
      </c>
      <c r="O3602" s="164">
        <f t="shared" si="165"/>
        <v>7</v>
      </c>
    </row>
    <row r="3603" spans="3:15">
      <c r="C3603" s="161">
        <v>7</v>
      </c>
      <c r="D3603" s="161">
        <v>4</v>
      </c>
      <c r="F3603" s="161">
        <v>10</v>
      </c>
      <c r="G3603" s="161">
        <v>4</v>
      </c>
      <c r="H3603" s="161">
        <v>7</v>
      </c>
      <c r="I3603" s="161">
        <v>8</v>
      </c>
      <c r="J3603" s="161">
        <v>7</v>
      </c>
      <c r="M3603" s="165">
        <f t="shared" si="163"/>
        <v>4</v>
      </c>
      <c r="N3603" s="164">
        <f t="shared" si="164"/>
        <v>4</v>
      </c>
      <c r="O3603" s="164">
        <f t="shared" si="165"/>
        <v>7</v>
      </c>
    </row>
    <row r="3604" spans="3:15">
      <c r="C3604" s="161">
        <v>7</v>
      </c>
      <c r="D3604" s="161">
        <v>4</v>
      </c>
      <c r="F3604" s="161">
        <v>10</v>
      </c>
      <c r="G3604" s="161">
        <v>4</v>
      </c>
      <c r="H3604" s="161">
        <v>7</v>
      </c>
      <c r="I3604" s="161">
        <v>8</v>
      </c>
      <c r="J3604" s="161">
        <v>10</v>
      </c>
      <c r="M3604" s="165">
        <f t="shared" si="163"/>
        <v>4</v>
      </c>
      <c r="N3604" s="164">
        <f t="shared" si="164"/>
        <v>4</v>
      </c>
      <c r="O3604" s="164">
        <f t="shared" si="165"/>
        <v>7</v>
      </c>
    </row>
    <row r="3605" spans="3:15">
      <c r="C3605" s="161">
        <v>7</v>
      </c>
      <c r="D3605" s="161">
        <v>4</v>
      </c>
      <c r="F3605" s="161">
        <v>10</v>
      </c>
      <c r="G3605" s="161">
        <v>4</v>
      </c>
      <c r="H3605" s="161">
        <v>7</v>
      </c>
      <c r="I3605" s="161">
        <v>10</v>
      </c>
      <c r="J3605" s="161">
        <v>7</v>
      </c>
      <c r="M3605" s="165">
        <f t="shared" si="163"/>
        <v>4</v>
      </c>
      <c r="N3605" s="164">
        <f t="shared" si="164"/>
        <v>4</v>
      </c>
      <c r="O3605" s="164">
        <f t="shared" si="165"/>
        <v>7</v>
      </c>
    </row>
    <row r="3606" spans="3:15">
      <c r="C3606" s="161">
        <v>7</v>
      </c>
      <c r="D3606" s="161">
        <v>4</v>
      </c>
      <c r="F3606" s="161">
        <v>10</v>
      </c>
      <c r="G3606" s="161">
        <v>4</v>
      </c>
      <c r="H3606" s="161">
        <v>7</v>
      </c>
      <c r="I3606" s="161">
        <v>10</v>
      </c>
      <c r="J3606" s="161">
        <v>10</v>
      </c>
      <c r="M3606" s="165">
        <f t="shared" si="163"/>
        <v>4</v>
      </c>
      <c r="N3606" s="164">
        <f t="shared" si="164"/>
        <v>4</v>
      </c>
      <c r="O3606" s="164">
        <f t="shared" si="165"/>
        <v>7</v>
      </c>
    </row>
    <row r="3607" spans="3:15">
      <c r="C3607" s="161">
        <v>7</v>
      </c>
      <c r="D3607" s="161">
        <v>4</v>
      </c>
      <c r="F3607" s="161">
        <v>10</v>
      </c>
      <c r="G3607" s="161">
        <v>4</v>
      </c>
      <c r="H3607" s="161">
        <v>10</v>
      </c>
      <c r="I3607" s="161">
        <v>4</v>
      </c>
      <c r="J3607" s="161">
        <v>7</v>
      </c>
      <c r="M3607" s="165">
        <f t="shared" si="163"/>
        <v>4</v>
      </c>
      <c r="N3607" s="164">
        <f t="shared" si="164"/>
        <v>4</v>
      </c>
      <c r="O3607" s="164">
        <f t="shared" si="165"/>
        <v>7</v>
      </c>
    </row>
    <row r="3608" spans="3:15">
      <c r="C3608" s="161">
        <v>7</v>
      </c>
      <c r="D3608" s="161">
        <v>4</v>
      </c>
      <c r="F3608" s="161">
        <v>10</v>
      </c>
      <c r="G3608" s="161">
        <v>4</v>
      </c>
      <c r="H3608" s="161">
        <v>10</v>
      </c>
      <c r="I3608" s="161">
        <v>4</v>
      </c>
      <c r="J3608" s="161">
        <v>10</v>
      </c>
      <c r="M3608" s="165">
        <f t="shared" si="163"/>
        <v>4</v>
      </c>
      <c r="N3608" s="164">
        <f t="shared" si="164"/>
        <v>4</v>
      </c>
      <c r="O3608" s="164">
        <f t="shared" si="165"/>
        <v>7</v>
      </c>
    </row>
    <row r="3609" spans="3:15">
      <c r="C3609" s="161">
        <v>7</v>
      </c>
      <c r="D3609" s="161">
        <v>4</v>
      </c>
      <c r="F3609" s="161">
        <v>10</v>
      </c>
      <c r="G3609" s="161">
        <v>4</v>
      </c>
      <c r="H3609" s="161">
        <v>10</v>
      </c>
      <c r="I3609" s="161">
        <v>6</v>
      </c>
      <c r="J3609" s="161">
        <v>7</v>
      </c>
      <c r="M3609" s="165">
        <f t="shared" si="163"/>
        <v>4</v>
      </c>
      <c r="N3609" s="164">
        <f t="shared" si="164"/>
        <v>4</v>
      </c>
      <c r="O3609" s="164">
        <f t="shared" si="165"/>
        <v>7</v>
      </c>
    </row>
    <row r="3610" spans="3:15">
      <c r="C3610" s="161">
        <v>7</v>
      </c>
      <c r="D3610" s="161">
        <v>4</v>
      </c>
      <c r="F3610" s="161">
        <v>10</v>
      </c>
      <c r="G3610" s="161">
        <v>4</v>
      </c>
      <c r="H3610" s="161">
        <v>10</v>
      </c>
      <c r="I3610" s="161">
        <v>6</v>
      </c>
      <c r="J3610" s="161">
        <v>10</v>
      </c>
      <c r="M3610" s="165">
        <f t="shared" si="163"/>
        <v>4</v>
      </c>
      <c r="N3610" s="164">
        <f t="shared" si="164"/>
        <v>4</v>
      </c>
      <c r="O3610" s="164">
        <f t="shared" si="165"/>
        <v>7</v>
      </c>
    </row>
    <row r="3611" spans="3:15">
      <c r="C3611" s="161">
        <v>7</v>
      </c>
      <c r="D3611" s="161">
        <v>4</v>
      </c>
      <c r="F3611" s="161">
        <v>10</v>
      </c>
      <c r="G3611" s="161">
        <v>4</v>
      </c>
      <c r="H3611" s="161">
        <v>10</v>
      </c>
      <c r="I3611" s="161">
        <v>8</v>
      </c>
      <c r="J3611" s="161">
        <v>7</v>
      </c>
      <c r="M3611" s="165">
        <f t="shared" si="163"/>
        <v>4</v>
      </c>
      <c r="N3611" s="164">
        <f t="shared" si="164"/>
        <v>4</v>
      </c>
      <c r="O3611" s="164">
        <f t="shared" si="165"/>
        <v>7</v>
      </c>
    </row>
    <row r="3612" spans="3:15">
      <c r="C3612" s="161">
        <v>7</v>
      </c>
      <c r="D3612" s="161">
        <v>4</v>
      </c>
      <c r="F3612" s="161">
        <v>10</v>
      </c>
      <c r="G3612" s="161">
        <v>4</v>
      </c>
      <c r="H3612" s="161">
        <v>10</v>
      </c>
      <c r="I3612" s="161">
        <v>8</v>
      </c>
      <c r="J3612" s="161">
        <v>10</v>
      </c>
      <c r="M3612" s="165">
        <f t="shared" si="163"/>
        <v>4</v>
      </c>
      <c r="N3612" s="164">
        <f t="shared" si="164"/>
        <v>4</v>
      </c>
      <c r="O3612" s="164">
        <f t="shared" si="165"/>
        <v>8</v>
      </c>
    </row>
    <row r="3613" spans="3:15">
      <c r="C3613" s="161">
        <v>7</v>
      </c>
      <c r="D3613" s="161">
        <v>4</v>
      </c>
      <c r="F3613" s="161">
        <v>10</v>
      </c>
      <c r="G3613" s="161">
        <v>4</v>
      </c>
      <c r="H3613" s="161">
        <v>10</v>
      </c>
      <c r="I3613" s="161">
        <v>10</v>
      </c>
      <c r="J3613" s="161">
        <v>7</v>
      </c>
      <c r="M3613" s="165">
        <f t="shared" si="163"/>
        <v>4</v>
      </c>
      <c r="N3613" s="164">
        <f t="shared" si="164"/>
        <v>4</v>
      </c>
      <c r="O3613" s="164">
        <f t="shared" si="165"/>
        <v>7</v>
      </c>
    </row>
    <row r="3614" spans="3:15">
      <c r="C3614" s="161">
        <v>7</v>
      </c>
      <c r="D3614" s="161">
        <v>6</v>
      </c>
      <c r="F3614" s="161">
        <v>10</v>
      </c>
      <c r="G3614" s="161">
        <v>6</v>
      </c>
      <c r="H3614" s="161">
        <v>10</v>
      </c>
      <c r="I3614" s="161">
        <v>10</v>
      </c>
      <c r="J3614" s="161">
        <v>10</v>
      </c>
      <c r="M3614" s="165">
        <f t="shared" si="163"/>
        <v>6</v>
      </c>
      <c r="N3614" s="164">
        <f t="shared" si="164"/>
        <v>6</v>
      </c>
      <c r="O3614" s="164">
        <f t="shared" si="165"/>
        <v>8</v>
      </c>
    </row>
    <row r="3615" spans="3:15">
      <c r="C3615" s="161">
        <v>7</v>
      </c>
      <c r="D3615" s="161">
        <v>6</v>
      </c>
      <c r="F3615" s="161">
        <v>5</v>
      </c>
      <c r="G3615" s="161">
        <v>6</v>
      </c>
      <c r="H3615" s="161">
        <v>5</v>
      </c>
      <c r="I3615" s="161">
        <v>4</v>
      </c>
      <c r="J3615" s="161">
        <v>7</v>
      </c>
      <c r="M3615" s="165">
        <f t="shared" ref="M3615:M3678" si="166">MIN(C3615:L3615)</f>
        <v>4</v>
      </c>
      <c r="N3615" s="164">
        <f t="shared" si="164"/>
        <v>5</v>
      </c>
      <c r="O3615" s="164">
        <f t="shared" si="165"/>
        <v>6</v>
      </c>
    </row>
    <row r="3616" spans="3:15">
      <c r="C3616" s="161">
        <v>7</v>
      </c>
      <c r="D3616" s="161">
        <v>6</v>
      </c>
      <c r="F3616" s="161">
        <v>5</v>
      </c>
      <c r="G3616" s="161">
        <v>6</v>
      </c>
      <c r="H3616" s="161">
        <v>5</v>
      </c>
      <c r="I3616" s="161">
        <v>4</v>
      </c>
      <c r="J3616" s="161">
        <v>10</v>
      </c>
      <c r="M3616" s="165">
        <f t="shared" si="166"/>
        <v>4</v>
      </c>
      <c r="N3616" s="164">
        <f t="shared" ref="N3616:N3679" si="167">IF(SMALL(C3616:J3616,2)&gt;M3616,M3616+1,M3616)</f>
        <v>5</v>
      </c>
      <c r="O3616" s="164">
        <f t="shared" ref="O3616:O3679" si="168">ROUND(AVERAGE(C3616:J3616),0)</f>
        <v>6</v>
      </c>
    </row>
    <row r="3617" spans="3:15">
      <c r="C3617" s="161">
        <v>7</v>
      </c>
      <c r="D3617" s="161">
        <v>6</v>
      </c>
      <c r="F3617" s="161">
        <v>5</v>
      </c>
      <c r="G3617" s="161">
        <v>6</v>
      </c>
      <c r="H3617" s="161">
        <v>5</v>
      </c>
      <c r="I3617" s="161">
        <v>6</v>
      </c>
      <c r="J3617" s="161">
        <v>7</v>
      </c>
      <c r="M3617" s="165">
        <f t="shared" si="166"/>
        <v>5</v>
      </c>
      <c r="N3617" s="164">
        <f t="shared" si="167"/>
        <v>5</v>
      </c>
      <c r="O3617" s="164">
        <f t="shared" si="168"/>
        <v>6</v>
      </c>
    </row>
    <row r="3618" spans="3:15">
      <c r="C3618" s="161">
        <v>7</v>
      </c>
      <c r="D3618" s="161">
        <v>6</v>
      </c>
      <c r="F3618" s="161">
        <v>5</v>
      </c>
      <c r="G3618" s="161">
        <v>6</v>
      </c>
      <c r="H3618" s="161">
        <v>5</v>
      </c>
      <c r="I3618" s="161">
        <v>6</v>
      </c>
      <c r="J3618" s="161">
        <v>10</v>
      </c>
      <c r="M3618" s="165">
        <f t="shared" si="166"/>
        <v>5</v>
      </c>
      <c r="N3618" s="164">
        <f t="shared" si="167"/>
        <v>5</v>
      </c>
      <c r="O3618" s="164">
        <f t="shared" si="168"/>
        <v>6</v>
      </c>
    </row>
    <row r="3619" spans="3:15">
      <c r="C3619" s="161">
        <v>7</v>
      </c>
      <c r="D3619" s="161">
        <v>6</v>
      </c>
      <c r="F3619" s="161">
        <v>5</v>
      </c>
      <c r="G3619" s="161">
        <v>6</v>
      </c>
      <c r="H3619" s="161">
        <v>5</v>
      </c>
      <c r="I3619" s="161">
        <v>8</v>
      </c>
      <c r="J3619" s="161">
        <v>7</v>
      </c>
      <c r="M3619" s="165">
        <f t="shared" si="166"/>
        <v>5</v>
      </c>
      <c r="N3619" s="164">
        <f t="shared" si="167"/>
        <v>5</v>
      </c>
      <c r="O3619" s="164">
        <f t="shared" si="168"/>
        <v>6</v>
      </c>
    </row>
    <row r="3620" spans="3:15">
      <c r="C3620" s="161">
        <v>7</v>
      </c>
      <c r="D3620" s="161">
        <v>6</v>
      </c>
      <c r="F3620" s="161">
        <v>5</v>
      </c>
      <c r="G3620" s="161">
        <v>6</v>
      </c>
      <c r="H3620" s="161">
        <v>5</v>
      </c>
      <c r="I3620" s="161">
        <v>8</v>
      </c>
      <c r="J3620" s="161">
        <v>10</v>
      </c>
      <c r="M3620" s="165">
        <f t="shared" si="166"/>
        <v>5</v>
      </c>
      <c r="N3620" s="164">
        <f t="shared" si="167"/>
        <v>5</v>
      </c>
      <c r="O3620" s="164">
        <f t="shared" si="168"/>
        <v>7</v>
      </c>
    </row>
    <row r="3621" spans="3:15">
      <c r="C3621" s="161">
        <v>7</v>
      </c>
      <c r="D3621" s="161">
        <v>6</v>
      </c>
      <c r="F3621" s="161">
        <v>5</v>
      </c>
      <c r="G3621" s="161">
        <v>6</v>
      </c>
      <c r="H3621" s="161">
        <v>5</v>
      </c>
      <c r="I3621" s="161">
        <v>10</v>
      </c>
      <c r="J3621" s="161">
        <v>7</v>
      </c>
      <c r="M3621" s="165">
        <f t="shared" si="166"/>
        <v>5</v>
      </c>
      <c r="N3621" s="164">
        <f t="shared" si="167"/>
        <v>5</v>
      </c>
      <c r="O3621" s="164">
        <f t="shared" si="168"/>
        <v>7</v>
      </c>
    </row>
    <row r="3622" spans="3:15">
      <c r="C3622" s="161">
        <v>7</v>
      </c>
      <c r="D3622" s="161">
        <v>6</v>
      </c>
      <c r="F3622" s="161">
        <v>5</v>
      </c>
      <c r="G3622" s="161">
        <v>6</v>
      </c>
      <c r="H3622" s="161">
        <v>5</v>
      </c>
      <c r="I3622" s="161">
        <v>10</v>
      </c>
      <c r="J3622" s="161">
        <v>10</v>
      </c>
      <c r="M3622" s="165">
        <f t="shared" si="166"/>
        <v>5</v>
      </c>
      <c r="N3622" s="164">
        <f t="shared" si="167"/>
        <v>5</v>
      </c>
      <c r="O3622" s="164">
        <f t="shared" si="168"/>
        <v>7</v>
      </c>
    </row>
    <row r="3623" spans="3:15">
      <c r="C3623" s="161">
        <v>7</v>
      </c>
      <c r="D3623" s="161">
        <v>6</v>
      </c>
      <c r="F3623" s="161">
        <v>7</v>
      </c>
      <c r="G3623" s="161">
        <v>6</v>
      </c>
      <c r="H3623" s="161">
        <v>10</v>
      </c>
      <c r="I3623" s="161">
        <v>4</v>
      </c>
      <c r="J3623" s="161">
        <v>7</v>
      </c>
      <c r="M3623" s="165">
        <f t="shared" si="166"/>
        <v>4</v>
      </c>
      <c r="N3623" s="164">
        <f t="shared" si="167"/>
        <v>5</v>
      </c>
      <c r="O3623" s="164">
        <f t="shared" si="168"/>
        <v>7</v>
      </c>
    </row>
    <row r="3624" spans="3:15">
      <c r="C3624" s="161">
        <v>7</v>
      </c>
      <c r="D3624" s="161">
        <v>6</v>
      </c>
      <c r="F3624" s="161">
        <v>7</v>
      </c>
      <c r="G3624" s="161">
        <v>6</v>
      </c>
      <c r="H3624" s="161">
        <v>10</v>
      </c>
      <c r="I3624" s="161">
        <v>4</v>
      </c>
      <c r="J3624" s="161">
        <v>10</v>
      </c>
      <c r="M3624" s="165">
        <f t="shared" si="166"/>
        <v>4</v>
      </c>
      <c r="N3624" s="164">
        <f t="shared" si="167"/>
        <v>5</v>
      </c>
      <c r="O3624" s="164">
        <f t="shared" si="168"/>
        <v>7</v>
      </c>
    </row>
    <row r="3625" spans="3:15">
      <c r="C3625" s="161">
        <v>7</v>
      </c>
      <c r="D3625" s="161">
        <v>6</v>
      </c>
      <c r="F3625" s="161">
        <v>7</v>
      </c>
      <c r="G3625" s="161">
        <v>6</v>
      </c>
      <c r="H3625" s="161">
        <v>10</v>
      </c>
      <c r="I3625" s="161">
        <v>6</v>
      </c>
      <c r="J3625" s="161">
        <v>7</v>
      </c>
      <c r="M3625" s="165">
        <f t="shared" si="166"/>
        <v>6</v>
      </c>
      <c r="N3625" s="164">
        <f t="shared" si="167"/>
        <v>6</v>
      </c>
      <c r="O3625" s="164">
        <f t="shared" si="168"/>
        <v>7</v>
      </c>
    </row>
    <row r="3626" spans="3:15">
      <c r="C3626" s="161">
        <v>7</v>
      </c>
      <c r="D3626" s="161">
        <v>6</v>
      </c>
      <c r="F3626" s="161">
        <v>7</v>
      </c>
      <c r="G3626" s="161">
        <v>6</v>
      </c>
      <c r="H3626" s="161">
        <v>10</v>
      </c>
      <c r="I3626" s="161">
        <v>6</v>
      </c>
      <c r="J3626" s="161">
        <v>10</v>
      </c>
      <c r="M3626" s="165">
        <f t="shared" si="166"/>
        <v>6</v>
      </c>
      <c r="N3626" s="164">
        <f t="shared" si="167"/>
        <v>6</v>
      </c>
      <c r="O3626" s="164">
        <f t="shared" si="168"/>
        <v>7</v>
      </c>
    </row>
    <row r="3627" spans="3:15">
      <c r="C3627" s="161">
        <v>7</v>
      </c>
      <c r="D3627" s="161">
        <v>6</v>
      </c>
      <c r="F3627" s="161">
        <v>7</v>
      </c>
      <c r="G3627" s="161">
        <v>6</v>
      </c>
      <c r="H3627" s="161">
        <v>10</v>
      </c>
      <c r="I3627" s="161">
        <v>8</v>
      </c>
      <c r="J3627" s="161">
        <v>7</v>
      </c>
      <c r="M3627" s="165">
        <f t="shared" si="166"/>
        <v>6</v>
      </c>
      <c r="N3627" s="164">
        <f t="shared" si="167"/>
        <v>6</v>
      </c>
      <c r="O3627" s="164">
        <f t="shared" si="168"/>
        <v>7</v>
      </c>
    </row>
    <row r="3628" spans="3:15">
      <c r="C3628" s="161">
        <v>7</v>
      </c>
      <c r="D3628" s="161">
        <v>6</v>
      </c>
      <c r="F3628" s="161">
        <v>7</v>
      </c>
      <c r="G3628" s="161">
        <v>6</v>
      </c>
      <c r="H3628" s="161">
        <v>10</v>
      </c>
      <c r="I3628" s="161">
        <v>8</v>
      </c>
      <c r="J3628" s="161">
        <v>10</v>
      </c>
      <c r="M3628" s="165">
        <f t="shared" si="166"/>
        <v>6</v>
      </c>
      <c r="N3628" s="164">
        <f t="shared" si="167"/>
        <v>6</v>
      </c>
      <c r="O3628" s="164">
        <f t="shared" si="168"/>
        <v>8</v>
      </c>
    </row>
    <row r="3629" spans="3:15">
      <c r="C3629" s="161">
        <v>7</v>
      </c>
      <c r="D3629" s="161">
        <v>6</v>
      </c>
      <c r="F3629" s="161">
        <v>7</v>
      </c>
      <c r="G3629" s="161">
        <v>6</v>
      </c>
      <c r="H3629" s="161">
        <v>10</v>
      </c>
      <c r="I3629" s="161">
        <v>10</v>
      </c>
      <c r="J3629" s="161">
        <v>7</v>
      </c>
      <c r="M3629" s="165">
        <f t="shared" si="166"/>
        <v>6</v>
      </c>
      <c r="N3629" s="164">
        <f t="shared" si="167"/>
        <v>6</v>
      </c>
      <c r="O3629" s="164">
        <f t="shared" si="168"/>
        <v>8</v>
      </c>
    </row>
    <row r="3630" spans="3:15">
      <c r="C3630" s="161">
        <v>7</v>
      </c>
      <c r="D3630" s="161">
        <v>6</v>
      </c>
      <c r="F3630" s="161">
        <v>7</v>
      </c>
      <c r="G3630" s="161">
        <v>6</v>
      </c>
      <c r="H3630" s="161">
        <v>10</v>
      </c>
      <c r="I3630" s="161">
        <v>10</v>
      </c>
      <c r="J3630" s="161">
        <v>10</v>
      </c>
      <c r="M3630" s="165">
        <f t="shared" si="166"/>
        <v>6</v>
      </c>
      <c r="N3630" s="164">
        <f t="shared" si="167"/>
        <v>6</v>
      </c>
      <c r="O3630" s="164">
        <f t="shared" si="168"/>
        <v>8</v>
      </c>
    </row>
    <row r="3631" spans="3:15">
      <c r="C3631" s="161">
        <v>7</v>
      </c>
      <c r="D3631" s="161">
        <v>6</v>
      </c>
      <c r="F3631" s="161">
        <v>5</v>
      </c>
      <c r="G3631" s="161">
        <v>6</v>
      </c>
      <c r="H3631" s="161">
        <v>5</v>
      </c>
      <c r="I3631" s="161">
        <v>4</v>
      </c>
      <c r="J3631" s="161">
        <v>7</v>
      </c>
      <c r="M3631" s="165">
        <f t="shared" si="166"/>
        <v>4</v>
      </c>
      <c r="N3631" s="164">
        <f t="shared" si="167"/>
        <v>5</v>
      </c>
      <c r="O3631" s="164">
        <f t="shared" si="168"/>
        <v>6</v>
      </c>
    </row>
    <row r="3632" spans="3:15">
      <c r="C3632" s="161">
        <v>7</v>
      </c>
      <c r="D3632" s="161">
        <v>6</v>
      </c>
      <c r="F3632" s="161">
        <v>5</v>
      </c>
      <c r="G3632" s="161">
        <v>6</v>
      </c>
      <c r="H3632" s="161">
        <v>5</v>
      </c>
      <c r="I3632" s="161">
        <v>4</v>
      </c>
      <c r="J3632" s="161">
        <v>10</v>
      </c>
      <c r="M3632" s="165">
        <f t="shared" si="166"/>
        <v>4</v>
      </c>
      <c r="N3632" s="164">
        <f t="shared" si="167"/>
        <v>5</v>
      </c>
      <c r="O3632" s="164">
        <f t="shared" si="168"/>
        <v>6</v>
      </c>
    </row>
    <row r="3633" spans="3:15">
      <c r="C3633" s="161">
        <v>7</v>
      </c>
      <c r="D3633" s="161">
        <v>6</v>
      </c>
      <c r="F3633" s="161">
        <v>5</v>
      </c>
      <c r="G3633" s="161">
        <v>6</v>
      </c>
      <c r="H3633" s="161">
        <v>5</v>
      </c>
      <c r="I3633" s="161">
        <v>6</v>
      </c>
      <c r="J3633" s="161">
        <v>7</v>
      </c>
      <c r="M3633" s="165">
        <f t="shared" si="166"/>
        <v>5</v>
      </c>
      <c r="N3633" s="164">
        <f t="shared" si="167"/>
        <v>5</v>
      </c>
      <c r="O3633" s="164">
        <f t="shared" si="168"/>
        <v>6</v>
      </c>
    </row>
    <row r="3634" spans="3:15">
      <c r="C3634" s="161">
        <v>7</v>
      </c>
      <c r="D3634" s="161">
        <v>6</v>
      </c>
      <c r="F3634" s="161">
        <v>5</v>
      </c>
      <c r="G3634" s="161">
        <v>6</v>
      </c>
      <c r="H3634" s="161">
        <v>5</v>
      </c>
      <c r="I3634" s="161">
        <v>6</v>
      </c>
      <c r="J3634" s="161">
        <v>10</v>
      </c>
      <c r="M3634" s="165">
        <f t="shared" si="166"/>
        <v>5</v>
      </c>
      <c r="N3634" s="164">
        <f t="shared" si="167"/>
        <v>5</v>
      </c>
      <c r="O3634" s="164">
        <f t="shared" si="168"/>
        <v>6</v>
      </c>
    </row>
    <row r="3635" spans="3:15">
      <c r="C3635" s="161">
        <v>7</v>
      </c>
      <c r="D3635" s="161">
        <v>6</v>
      </c>
      <c r="F3635" s="161">
        <v>5</v>
      </c>
      <c r="G3635" s="161">
        <v>6</v>
      </c>
      <c r="H3635" s="161">
        <v>5</v>
      </c>
      <c r="I3635" s="161">
        <v>8</v>
      </c>
      <c r="J3635" s="161">
        <v>7</v>
      </c>
      <c r="M3635" s="165">
        <f t="shared" si="166"/>
        <v>5</v>
      </c>
      <c r="N3635" s="164">
        <f t="shared" si="167"/>
        <v>5</v>
      </c>
      <c r="O3635" s="164">
        <f t="shared" si="168"/>
        <v>6</v>
      </c>
    </row>
    <row r="3636" spans="3:15">
      <c r="C3636" s="161">
        <v>7</v>
      </c>
      <c r="D3636" s="161">
        <v>6</v>
      </c>
      <c r="F3636" s="161">
        <v>5</v>
      </c>
      <c r="G3636" s="161">
        <v>6</v>
      </c>
      <c r="H3636" s="161">
        <v>5</v>
      </c>
      <c r="I3636" s="161">
        <v>8</v>
      </c>
      <c r="J3636" s="161">
        <v>10</v>
      </c>
      <c r="M3636" s="165">
        <f t="shared" si="166"/>
        <v>5</v>
      </c>
      <c r="N3636" s="164">
        <f t="shared" si="167"/>
        <v>5</v>
      </c>
      <c r="O3636" s="164">
        <f t="shared" si="168"/>
        <v>7</v>
      </c>
    </row>
    <row r="3637" spans="3:15">
      <c r="C3637" s="161">
        <v>7</v>
      </c>
      <c r="D3637" s="161">
        <v>6</v>
      </c>
      <c r="F3637" s="161">
        <v>5</v>
      </c>
      <c r="G3637" s="161">
        <v>6</v>
      </c>
      <c r="H3637" s="161">
        <v>5</v>
      </c>
      <c r="I3637" s="161">
        <v>10</v>
      </c>
      <c r="J3637" s="161">
        <v>7</v>
      </c>
      <c r="M3637" s="165">
        <f t="shared" si="166"/>
        <v>5</v>
      </c>
      <c r="N3637" s="164">
        <f t="shared" si="167"/>
        <v>5</v>
      </c>
      <c r="O3637" s="164">
        <f t="shared" si="168"/>
        <v>7</v>
      </c>
    </row>
    <row r="3638" spans="3:15">
      <c r="C3638" s="161">
        <v>7</v>
      </c>
      <c r="D3638" s="161">
        <v>6</v>
      </c>
      <c r="F3638" s="161">
        <v>5</v>
      </c>
      <c r="G3638" s="161">
        <v>6</v>
      </c>
      <c r="H3638" s="161">
        <v>5</v>
      </c>
      <c r="I3638" s="161">
        <v>10</v>
      </c>
      <c r="J3638" s="161">
        <v>10</v>
      </c>
      <c r="M3638" s="165">
        <f t="shared" si="166"/>
        <v>5</v>
      </c>
      <c r="N3638" s="164">
        <f t="shared" si="167"/>
        <v>5</v>
      </c>
      <c r="O3638" s="164">
        <f t="shared" si="168"/>
        <v>7</v>
      </c>
    </row>
    <row r="3639" spans="3:15">
      <c r="C3639" s="161">
        <v>7</v>
      </c>
      <c r="D3639" s="161">
        <v>6</v>
      </c>
      <c r="F3639" s="161">
        <v>7</v>
      </c>
      <c r="G3639" s="161">
        <v>6</v>
      </c>
      <c r="H3639" s="161">
        <v>10</v>
      </c>
      <c r="I3639" s="161">
        <v>4</v>
      </c>
      <c r="J3639" s="161">
        <v>7</v>
      </c>
      <c r="M3639" s="165">
        <f t="shared" si="166"/>
        <v>4</v>
      </c>
      <c r="N3639" s="164">
        <f t="shared" si="167"/>
        <v>5</v>
      </c>
      <c r="O3639" s="164">
        <f t="shared" si="168"/>
        <v>7</v>
      </c>
    </row>
    <row r="3640" spans="3:15">
      <c r="C3640" s="161">
        <v>7</v>
      </c>
      <c r="D3640" s="161">
        <v>6</v>
      </c>
      <c r="F3640" s="161">
        <v>7</v>
      </c>
      <c r="G3640" s="161">
        <v>6</v>
      </c>
      <c r="H3640" s="161">
        <v>10</v>
      </c>
      <c r="I3640" s="161">
        <v>4</v>
      </c>
      <c r="J3640" s="161">
        <v>10</v>
      </c>
      <c r="M3640" s="165">
        <f t="shared" si="166"/>
        <v>4</v>
      </c>
      <c r="N3640" s="164">
        <f t="shared" si="167"/>
        <v>5</v>
      </c>
      <c r="O3640" s="164">
        <f t="shared" si="168"/>
        <v>7</v>
      </c>
    </row>
    <row r="3641" spans="3:15">
      <c r="C3641" s="161">
        <v>7</v>
      </c>
      <c r="D3641" s="161">
        <v>6</v>
      </c>
      <c r="F3641" s="161">
        <v>7</v>
      </c>
      <c r="G3641" s="161">
        <v>6</v>
      </c>
      <c r="H3641" s="161">
        <v>10</v>
      </c>
      <c r="I3641" s="161">
        <v>6</v>
      </c>
      <c r="J3641" s="161">
        <v>7</v>
      </c>
      <c r="M3641" s="165">
        <f t="shared" si="166"/>
        <v>6</v>
      </c>
      <c r="N3641" s="164">
        <f t="shared" si="167"/>
        <v>6</v>
      </c>
      <c r="O3641" s="164">
        <f t="shared" si="168"/>
        <v>7</v>
      </c>
    </row>
    <row r="3642" spans="3:15">
      <c r="C3642" s="161">
        <v>7</v>
      </c>
      <c r="D3642" s="161">
        <v>6</v>
      </c>
      <c r="F3642" s="161">
        <v>7</v>
      </c>
      <c r="G3642" s="161">
        <v>6</v>
      </c>
      <c r="H3642" s="161">
        <v>10</v>
      </c>
      <c r="I3642" s="161">
        <v>6</v>
      </c>
      <c r="J3642" s="161">
        <v>10</v>
      </c>
      <c r="M3642" s="165">
        <f t="shared" si="166"/>
        <v>6</v>
      </c>
      <c r="N3642" s="164">
        <f t="shared" si="167"/>
        <v>6</v>
      </c>
      <c r="O3642" s="164">
        <f t="shared" si="168"/>
        <v>7</v>
      </c>
    </row>
    <row r="3643" spans="3:15">
      <c r="C3643" s="161">
        <v>7</v>
      </c>
      <c r="D3643" s="161">
        <v>6</v>
      </c>
      <c r="F3643" s="161">
        <v>7</v>
      </c>
      <c r="G3643" s="161">
        <v>6</v>
      </c>
      <c r="H3643" s="161">
        <v>10</v>
      </c>
      <c r="I3643" s="161">
        <v>8</v>
      </c>
      <c r="J3643" s="161">
        <v>7</v>
      </c>
      <c r="M3643" s="165">
        <f t="shared" si="166"/>
        <v>6</v>
      </c>
      <c r="N3643" s="164">
        <f t="shared" si="167"/>
        <v>6</v>
      </c>
      <c r="O3643" s="164">
        <f t="shared" si="168"/>
        <v>7</v>
      </c>
    </row>
    <row r="3644" spans="3:15">
      <c r="C3644" s="161">
        <v>7</v>
      </c>
      <c r="D3644" s="161">
        <v>6</v>
      </c>
      <c r="F3644" s="161">
        <v>7</v>
      </c>
      <c r="G3644" s="161">
        <v>6</v>
      </c>
      <c r="H3644" s="161">
        <v>10</v>
      </c>
      <c r="I3644" s="161">
        <v>8</v>
      </c>
      <c r="J3644" s="161">
        <v>10</v>
      </c>
      <c r="M3644" s="165">
        <f t="shared" si="166"/>
        <v>6</v>
      </c>
      <c r="N3644" s="164">
        <f t="shared" si="167"/>
        <v>6</v>
      </c>
      <c r="O3644" s="164">
        <f t="shared" si="168"/>
        <v>8</v>
      </c>
    </row>
    <row r="3645" spans="3:15">
      <c r="C3645" s="161">
        <v>7</v>
      </c>
      <c r="D3645" s="161">
        <v>6</v>
      </c>
      <c r="F3645" s="161">
        <v>7</v>
      </c>
      <c r="G3645" s="161">
        <v>6</v>
      </c>
      <c r="H3645" s="161">
        <v>10</v>
      </c>
      <c r="I3645" s="161">
        <v>10</v>
      </c>
      <c r="J3645" s="161">
        <v>7</v>
      </c>
      <c r="M3645" s="165">
        <f t="shared" si="166"/>
        <v>6</v>
      </c>
      <c r="N3645" s="164">
        <f t="shared" si="167"/>
        <v>6</v>
      </c>
      <c r="O3645" s="164">
        <f t="shared" si="168"/>
        <v>8</v>
      </c>
    </row>
    <row r="3646" spans="3:15">
      <c r="C3646" s="161">
        <v>7</v>
      </c>
      <c r="D3646" s="161">
        <v>6</v>
      </c>
      <c r="F3646" s="161">
        <v>7</v>
      </c>
      <c r="G3646" s="161">
        <v>6</v>
      </c>
      <c r="H3646" s="161">
        <v>10</v>
      </c>
      <c r="I3646" s="161">
        <v>10</v>
      </c>
      <c r="J3646" s="161">
        <v>10</v>
      </c>
      <c r="M3646" s="165">
        <f t="shared" si="166"/>
        <v>6</v>
      </c>
      <c r="N3646" s="164">
        <f t="shared" si="167"/>
        <v>6</v>
      </c>
      <c r="O3646" s="164">
        <f t="shared" si="168"/>
        <v>8</v>
      </c>
    </row>
    <row r="3647" spans="3:15">
      <c r="C3647" s="161">
        <v>7</v>
      </c>
      <c r="D3647" s="161">
        <v>6</v>
      </c>
      <c r="F3647" s="161">
        <v>5</v>
      </c>
      <c r="G3647" s="161">
        <v>6</v>
      </c>
      <c r="H3647" s="161">
        <v>5</v>
      </c>
      <c r="I3647" s="161">
        <v>4</v>
      </c>
      <c r="J3647" s="161">
        <v>7</v>
      </c>
      <c r="M3647" s="165">
        <f t="shared" si="166"/>
        <v>4</v>
      </c>
      <c r="N3647" s="164">
        <f t="shared" si="167"/>
        <v>5</v>
      </c>
      <c r="O3647" s="164">
        <f t="shared" si="168"/>
        <v>6</v>
      </c>
    </row>
    <row r="3648" spans="3:15">
      <c r="C3648" s="161">
        <v>7</v>
      </c>
      <c r="D3648" s="161">
        <v>6</v>
      </c>
      <c r="F3648" s="161">
        <v>5</v>
      </c>
      <c r="G3648" s="161">
        <v>6</v>
      </c>
      <c r="H3648" s="161">
        <v>5</v>
      </c>
      <c r="I3648" s="161">
        <v>4</v>
      </c>
      <c r="J3648" s="161">
        <v>10</v>
      </c>
      <c r="M3648" s="165">
        <f t="shared" si="166"/>
        <v>4</v>
      </c>
      <c r="N3648" s="164">
        <f t="shared" si="167"/>
        <v>5</v>
      </c>
      <c r="O3648" s="164">
        <f t="shared" si="168"/>
        <v>6</v>
      </c>
    </row>
    <row r="3649" spans="3:15">
      <c r="C3649" s="161">
        <v>7</v>
      </c>
      <c r="D3649" s="161">
        <v>6</v>
      </c>
      <c r="F3649" s="161">
        <v>5</v>
      </c>
      <c r="G3649" s="161">
        <v>6</v>
      </c>
      <c r="H3649" s="161">
        <v>5</v>
      </c>
      <c r="I3649" s="161">
        <v>6</v>
      </c>
      <c r="J3649" s="161">
        <v>7</v>
      </c>
      <c r="M3649" s="165">
        <f t="shared" si="166"/>
        <v>5</v>
      </c>
      <c r="N3649" s="164">
        <f t="shared" si="167"/>
        <v>5</v>
      </c>
      <c r="O3649" s="164">
        <f t="shared" si="168"/>
        <v>6</v>
      </c>
    </row>
    <row r="3650" spans="3:15">
      <c r="C3650" s="161">
        <v>7</v>
      </c>
      <c r="D3650" s="161">
        <v>6</v>
      </c>
      <c r="F3650" s="161">
        <v>5</v>
      </c>
      <c r="G3650" s="161">
        <v>6</v>
      </c>
      <c r="H3650" s="161">
        <v>5</v>
      </c>
      <c r="I3650" s="161">
        <v>6</v>
      </c>
      <c r="J3650" s="161">
        <v>10</v>
      </c>
      <c r="M3650" s="165">
        <f t="shared" si="166"/>
        <v>5</v>
      </c>
      <c r="N3650" s="164">
        <f t="shared" si="167"/>
        <v>5</v>
      </c>
      <c r="O3650" s="164">
        <f t="shared" si="168"/>
        <v>6</v>
      </c>
    </row>
    <row r="3651" spans="3:15">
      <c r="C3651" s="161">
        <v>7</v>
      </c>
      <c r="D3651" s="161">
        <v>6</v>
      </c>
      <c r="F3651" s="161">
        <v>5</v>
      </c>
      <c r="G3651" s="161">
        <v>6</v>
      </c>
      <c r="H3651" s="161">
        <v>5</v>
      </c>
      <c r="I3651" s="161">
        <v>8</v>
      </c>
      <c r="J3651" s="161">
        <v>7</v>
      </c>
      <c r="M3651" s="165">
        <f t="shared" si="166"/>
        <v>5</v>
      </c>
      <c r="N3651" s="164">
        <f t="shared" si="167"/>
        <v>5</v>
      </c>
      <c r="O3651" s="164">
        <f t="shared" si="168"/>
        <v>6</v>
      </c>
    </row>
    <row r="3652" spans="3:15">
      <c r="C3652" s="161">
        <v>7</v>
      </c>
      <c r="D3652" s="161">
        <v>6</v>
      </c>
      <c r="F3652" s="161">
        <v>5</v>
      </c>
      <c r="G3652" s="161">
        <v>6</v>
      </c>
      <c r="H3652" s="161">
        <v>5</v>
      </c>
      <c r="I3652" s="161">
        <v>8</v>
      </c>
      <c r="J3652" s="161">
        <v>10</v>
      </c>
      <c r="M3652" s="165">
        <f t="shared" si="166"/>
        <v>5</v>
      </c>
      <c r="N3652" s="164">
        <f t="shared" si="167"/>
        <v>5</v>
      </c>
      <c r="O3652" s="164">
        <f t="shared" si="168"/>
        <v>7</v>
      </c>
    </row>
    <row r="3653" spans="3:15">
      <c r="C3653" s="161">
        <v>7</v>
      </c>
      <c r="D3653" s="161">
        <v>6</v>
      </c>
      <c r="F3653" s="161">
        <v>5</v>
      </c>
      <c r="G3653" s="161">
        <v>6</v>
      </c>
      <c r="H3653" s="161">
        <v>5</v>
      </c>
      <c r="I3653" s="161">
        <v>10</v>
      </c>
      <c r="J3653" s="161">
        <v>7</v>
      </c>
      <c r="M3653" s="165">
        <f t="shared" si="166"/>
        <v>5</v>
      </c>
      <c r="N3653" s="164">
        <f t="shared" si="167"/>
        <v>5</v>
      </c>
      <c r="O3653" s="164">
        <f t="shared" si="168"/>
        <v>7</v>
      </c>
    </row>
    <row r="3654" spans="3:15">
      <c r="C3654" s="161">
        <v>7</v>
      </c>
      <c r="D3654" s="161">
        <v>6</v>
      </c>
      <c r="F3654" s="161">
        <v>5</v>
      </c>
      <c r="G3654" s="161">
        <v>6</v>
      </c>
      <c r="H3654" s="161">
        <v>5</v>
      </c>
      <c r="I3654" s="161">
        <v>10</v>
      </c>
      <c r="J3654" s="161">
        <v>10</v>
      </c>
      <c r="M3654" s="165">
        <f t="shared" si="166"/>
        <v>5</v>
      </c>
      <c r="N3654" s="164">
        <f t="shared" si="167"/>
        <v>5</v>
      </c>
      <c r="O3654" s="164">
        <f t="shared" si="168"/>
        <v>7</v>
      </c>
    </row>
    <row r="3655" spans="3:15">
      <c r="C3655" s="161">
        <v>7</v>
      </c>
      <c r="D3655" s="161">
        <v>6</v>
      </c>
      <c r="F3655" s="161">
        <v>7</v>
      </c>
      <c r="G3655" s="161">
        <v>6</v>
      </c>
      <c r="H3655" s="161">
        <v>10</v>
      </c>
      <c r="I3655" s="161">
        <v>4</v>
      </c>
      <c r="J3655" s="161">
        <v>7</v>
      </c>
      <c r="M3655" s="165">
        <f t="shared" si="166"/>
        <v>4</v>
      </c>
      <c r="N3655" s="164">
        <f t="shared" si="167"/>
        <v>5</v>
      </c>
      <c r="O3655" s="164">
        <f t="shared" si="168"/>
        <v>7</v>
      </c>
    </row>
    <row r="3656" spans="3:15">
      <c r="C3656" s="161">
        <v>7</v>
      </c>
      <c r="D3656" s="161">
        <v>6</v>
      </c>
      <c r="F3656" s="161">
        <v>7</v>
      </c>
      <c r="G3656" s="161">
        <v>6</v>
      </c>
      <c r="H3656" s="161">
        <v>10</v>
      </c>
      <c r="I3656" s="161">
        <v>4</v>
      </c>
      <c r="J3656" s="161">
        <v>10</v>
      </c>
      <c r="M3656" s="165">
        <f t="shared" si="166"/>
        <v>4</v>
      </c>
      <c r="N3656" s="164">
        <f t="shared" si="167"/>
        <v>5</v>
      </c>
      <c r="O3656" s="164">
        <f t="shared" si="168"/>
        <v>7</v>
      </c>
    </row>
    <row r="3657" spans="3:15">
      <c r="C3657" s="161">
        <v>7</v>
      </c>
      <c r="D3657" s="161">
        <v>6</v>
      </c>
      <c r="F3657" s="161">
        <v>7</v>
      </c>
      <c r="G3657" s="161">
        <v>6</v>
      </c>
      <c r="H3657" s="161">
        <v>10</v>
      </c>
      <c r="I3657" s="161">
        <v>6</v>
      </c>
      <c r="J3657" s="161">
        <v>7</v>
      </c>
      <c r="M3657" s="165">
        <f t="shared" si="166"/>
        <v>6</v>
      </c>
      <c r="N3657" s="164">
        <f t="shared" si="167"/>
        <v>6</v>
      </c>
      <c r="O3657" s="164">
        <f t="shared" si="168"/>
        <v>7</v>
      </c>
    </row>
    <row r="3658" spans="3:15">
      <c r="C3658" s="161">
        <v>7</v>
      </c>
      <c r="D3658" s="161">
        <v>6</v>
      </c>
      <c r="F3658" s="161">
        <v>7</v>
      </c>
      <c r="G3658" s="161">
        <v>6</v>
      </c>
      <c r="H3658" s="161">
        <v>10</v>
      </c>
      <c r="I3658" s="161">
        <v>6</v>
      </c>
      <c r="J3658" s="161">
        <v>10</v>
      </c>
      <c r="M3658" s="165">
        <f t="shared" si="166"/>
        <v>6</v>
      </c>
      <c r="N3658" s="164">
        <f t="shared" si="167"/>
        <v>6</v>
      </c>
      <c r="O3658" s="164">
        <f t="shared" si="168"/>
        <v>7</v>
      </c>
    </row>
    <row r="3659" spans="3:15">
      <c r="C3659" s="161">
        <v>7</v>
      </c>
      <c r="D3659" s="161">
        <v>6</v>
      </c>
      <c r="F3659" s="161">
        <v>7</v>
      </c>
      <c r="G3659" s="161">
        <v>6</v>
      </c>
      <c r="H3659" s="161">
        <v>10</v>
      </c>
      <c r="I3659" s="161">
        <v>8</v>
      </c>
      <c r="J3659" s="161">
        <v>7</v>
      </c>
      <c r="M3659" s="165">
        <f t="shared" si="166"/>
        <v>6</v>
      </c>
      <c r="N3659" s="164">
        <f t="shared" si="167"/>
        <v>6</v>
      </c>
      <c r="O3659" s="164">
        <f t="shared" si="168"/>
        <v>7</v>
      </c>
    </row>
    <row r="3660" spans="3:15">
      <c r="C3660" s="161">
        <v>7</v>
      </c>
      <c r="D3660" s="161">
        <v>6</v>
      </c>
      <c r="F3660" s="161">
        <v>7</v>
      </c>
      <c r="G3660" s="161">
        <v>6</v>
      </c>
      <c r="H3660" s="161">
        <v>10</v>
      </c>
      <c r="I3660" s="161">
        <v>8</v>
      </c>
      <c r="J3660" s="161">
        <v>10</v>
      </c>
      <c r="M3660" s="165">
        <f t="shared" si="166"/>
        <v>6</v>
      </c>
      <c r="N3660" s="164">
        <f t="shared" si="167"/>
        <v>6</v>
      </c>
      <c r="O3660" s="164">
        <f t="shared" si="168"/>
        <v>8</v>
      </c>
    </row>
    <row r="3661" spans="3:15">
      <c r="C3661" s="161">
        <v>7</v>
      </c>
      <c r="D3661" s="161">
        <v>6</v>
      </c>
      <c r="F3661" s="161">
        <v>7</v>
      </c>
      <c r="G3661" s="161">
        <v>6</v>
      </c>
      <c r="H3661" s="161">
        <v>10</v>
      </c>
      <c r="I3661" s="161">
        <v>10</v>
      </c>
      <c r="J3661" s="161">
        <v>7</v>
      </c>
      <c r="M3661" s="165">
        <f t="shared" si="166"/>
        <v>6</v>
      </c>
      <c r="N3661" s="164">
        <f t="shared" si="167"/>
        <v>6</v>
      </c>
      <c r="O3661" s="164">
        <f t="shared" si="168"/>
        <v>8</v>
      </c>
    </row>
    <row r="3662" spans="3:15">
      <c r="C3662" s="161">
        <v>7</v>
      </c>
      <c r="D3662" s="161">
        <v>6</v>
      </c>
      <c r="F3662" s="161">
        <v>7</v>
      </c>
      <c r="G3662" s="161">
        <v>6</v>
      </c>
      <c r="H3662" s="161">
        <v>10</v>
      </c>
      <c r="I3662" s="161">
        <v>10</v>
      </c>
      <c r="J3662" s="161">
        <v>10</v>
      </c>
      <c r="M3662" s="165">
        <f t="shared" si="166"/>
        <v>6</v>
      </c>
      <c r="N3662" s="164">
        <f t="shared" si="167"/>
        <v>6</v>
      </c>
      <c r="O3662" s="164">
        <f t="shared" si="168"/>
        <v>8</v>
      </c>
    </row>
    <row r="3663" spans="3:15">
      <c r="C3663" s="161">
        <v>7</v>
      </c>
      <c r="D3663" s="161">
        <v>6</v>
      </c>
      <c r="F3663" s="161">
        <v>5</v>
      </c>
      <c r="G3663" s="161">
        <v>6</v>
      </c>
      <c r="H3663" s="161">
        <v>5</v>
      </c>
      <c r="I3663" s="161">
        <v>4</v>
      </c>
      <c r="J3663" s="161">
        <v>7</v>
      </c>
      <c r="M3663" s="165">
        <f t="shared" si="166"/>
        <v>4</v>
      </c>
      <c r="N3663" s="164">
        <f t="shared" si="167"/>
        <v>5</v>
      </c>
      <c r="O3663" s="164">
        <f t="shared" si="168"/>
        <v>6</v>
      </c>
    </row>
    <row r="3664" spans="3:15">
      <c r="C3664" s="161">
        <v>7</v>
      </c>
      <c r="D3664" s="161">
        <v>6</v>
      </c>
      <c r="F3664" s="161">
        <v>5</v>
      </c>
      <c r="G3664" s="161">
        <v>6</v>
      </c>
      <c r="H3664" s="161">
        <v>5</v>
      </c>
      <c r="I3664" s="161">
        <v>4</v>
      </c>
      <c r="J3664" s="161">
        <v>10</v>
      </c>
      <c r="M3664" s="165">
        <f t="shared" si="166"/>
        <v>4</v>
      </c>
      <c r="N3664" s="164">
        <f t="shared" si="167"/>
        <v>5</v>
      </c>
      <c r="O3664" s="164">
        <f t="shared" si="168"/>
        <v>6</v>
      </c>
    </row>
    <row r="3665" spans="3:15">
      <c r="C3665" s="161">
        <v>7</v>
      </c>
      <c r="D3665" s="161">
        <v>6</v>
      </c>
      <c r="F3665" s="161">
        <v>5</v>
      </c>
      <c r="G3665" s="161">
        <v>6</v>
      </c>
      <c r="H3665" s="161">
        <v>5</v>
      </c>
      <c r="I3665" s="161">
        <v>6</v>
      </c>
      <c r="J3665" s="161">
        <v>7</v>
      </c>
      <c r="M3665" s="165">
        <f t="shared" si="166"/>
        <v>5</v>
      </c>
      <c r="N3665" s="164">
        <f t="shared" si="167"/>
        <v>5</v>
      </c>
      <c r="O3665" s="164">
        <f t="shared" si="168"/>
        <v>6</v>
      </c>
    </row>
    <row r="3666" spans="3:15">
      <c r="C3666" s="161">
        <v>7</v>
      </c>
      <c r="D3666" s="161">
        <v>6</v>
      </c>
      <c r="F3666" s="161">
        <v>5</v>
      </c>
      <c r="G3666" s="161">
        <v>6</v>
      </c>
      <c r="H3666" s="161">
        <v>5</v>
      </c>
      <c r="I3666" s="161">
        <v>6</v>
      </c>
      <c r="J3666" s="161">
        <v>10</v>
      </c>
      <c r="M3666" s="165">
        <f t="shared" si="166"/>
        <v>5</v>
      </c>
      <c r="N3666" s="164">
        <f t="shared" si="167"/>
        <v>5</v>
      </c>
      <c r="O3666" s="164">
        <f t="shared" si="168"/>
        <v>6</v>
      </c>
    </row>
    <row r="3667" spans="3:15">
      <c r="C3667" s="161">
        <v>7</v>
      </c>
      <c r="D3667" s="161">
        <v>6</v>
      </c>
      <c r="F3667" s="161">
        <v>5</v>
      </c>
      <c r="G3667" s="161">
        <v>6</v>
      </c>
      <c r="H3667" s="161">
        <v>5</v>
      </c>
      <c r="I3667" s="161">
        <v>8</v>
      </c>
      <c r="J3667" s="161">
        <v>7</v>
      </c>
      <c r="M3667" s="165">
        <f t="shared" si="166"/>
        <v>5</v>
      </c>
      <c r="N3667" s="164">
        <f t="shared" si="167"/>
        <v>5</v>
      </c>
      <c r="O3667" s="164">
        <f t="shared" si="168"/>
        <v>6</v>
      </c>
    </row>
    <row r="3668" spans="3:15">
      <c r="C3668" s="161">
        <v>7</v>
      </c>
      <c r="D3668" s="161">
        <v>6</v>
      </c>
      <c r="F3668" s="161">
        <v>5</v>
      </c>
      <c r="G3668" s="161">
        <v>6</v>
      </c>
      <c r="H3668" s="161">
        <v>5</v>
      </c>
      <c r="I3668" s="161">
        <v>8</v>
      </c>
      <c r="J3668" s="161">
        <v>10</v>
      </c>
      <c r="M3668" s="165">
        <f t="shared" si="166"/>
        <v>5</v>
      </c>
      <c r="N3668" s="164">
        <f t="shared" si="167"/>
        <v>5</v>
      </c>
      <c r="O3668" s="164">
        <f t="shared" si="168"/>
        <v>7</v>
      </c>
    </row>
    <row r="3669" spans="3:15">
      <c r="C3669" s="161">
        <v>7</v>
      </c>
      <c r="D3669" s="161">
        <v>6</v>
      </c>
      <c r="F3669" s="161">
        <v>5</v>
      </c>
      <c r="G3669" s="161">
        <v>6</v>
      </c>
      <c r="H3669" s="161">
        <v>5</v>
      </c>
      <c r="I3669" s="161">
        <v>10</v>
      </c>
      <c r="J3669" s="161">
        <v>7</v>
      </c>
      <c r="M3669" s="165">
        <f t="shared" si="166"/>
        <v>5</v>
      </c>
      <c r="N3669" s="164">
        <f t="shared" si="167"/>
        <v>5</v>
      </c>
      <c r="O3669" s="164">
        <f t="shared" si="168"/>
        <v>7</v>
      </c>
    </row>
    <row r="3670" spans="3:15">
      <c r="C3670" s="161">
        <v>7</v>
      </c>
      <c r="D3670" s="161">
        <v>6</v>
      </c>
      <c r="F3670" s="161">
        <v>5</v>
      </c>
      <c r="G3670" s="161">
        <v>6</v>
      </c>
      <c r="H3670" s="161">
        <v>5</v>
      </c>
      <c r="I3670" s="161">
        <v>10</v>
      </c>
      <c r="J3670" s="161">
        <v>10</v>
      </c>
      <c r="M3670" s="165">
        <f t="shared" si="166"/>
        <v>5</v>
      </c>
      <c r="N3670" s="164">
        <f t="shared" si="167"/>
        <v>5</v>
      </c>
      <c r="O3670" s="164">
        <f t="shared" si="168"/>
        <v>7</v>
      </c>
    </row>
    <row r="3671" spans="3:15">
      <c r="C3671" s="161">
        <v>7</v>
      </c>
      <c r="D3671" s="161">
        <v>6</v>
      </c>
      <c r="F3671" s="161">
        <v>7</v>
      </c>
      <c r="G3671" s="161">
        <v>6</v>
      </c>
      <c r="H3671" s="161">
        <v>10</v>
      </c>
      <c r="I3671" s="161">
        <v>4</v>
      </c>
      <c r="J3671" s="161">
        <v>7</v>
      </c>
      <c r="M3671" s="165">
        <f t="shared" si="166"/>
        <v>4</v>
      </c>
      <c r="N3671" s="164">
        <f t="shared" si="167"/>
        <v>5</v>
      </c>
      <c r="O3671" s="164">
        <f t="shared" si="168"/>
        <v>7</v>
      </c>
    </row>
    <row r="3672" spans="3:15">
      <c r="C3672" s="161">
        <v>7</v>
      </c>
      <c r="D3672" s="161">
        <v>6</v>
      </c>
      <c r="F3672" s="161">
        <v>7</v>
      </c>
      <c r="G3672" s="161">
        <v>6</v>
      </c>
      <c r="H3672" s="161">
        <v>10</v>
      </c>
      <c r="I3672" s="161">
        <v>4</v>
      </c>
      <c r="J3672" s="161">
        <v>10</v>
      </c>
      <c r="M3672" s="165">
        <f t="shared" si="166"/>
        <v>4</v>
      </c>
      <c r="N3672" s="164">
        <f t="shared" si="167"/>
        <v>5</v>
      </c>
      <c r="O3672" s="164">
        <f t="shared" si="168"/>
        <v>7</v>
      </c>
    </row>
    <row r="3673" spans="3:15">
      <c r="C3673" s="161">
        <v>7</v>
      </c>
      <c r="D3673" s="161">
        <v>6</v>
      </c>
      <c r="F3673" s="161">
        <v>7</v>
      </c>
      <c r="G3673" s="161">
        <v>6</v>
      </c>
      <c r="H3673" s="161">
        <v>10</v>
      </c>
      <c r="I3673" s="161">
        <v>6</v>
      </c>
      <c r="J3673" s="161">
        <v>7</v>
      </c>
      <c r="M3673" s="165">
        <f t="shared" si="166"/>
        <v>6</v>
      </c>
      <c r="N3673" s="164">
        <f t="shared" si="167"/>
        <v>6</v>
      </c>
      <c r="O3673" s="164">
        <f t="shared" si="168"/>
        <v>7</v>
      </c>
    </row>
    <row r="3674" spans="3:15">
      <c r="C3674" s="161">
        <v>7</v>
      </c>
      <c r="D3674" s="161">
        <v>6</v>
      </c>
      <c r="F3674" s="161">
        <v>7</v>
      </c>
      <c r="G3674" s="161">
        <v>6</v>
      </c>
      <c r="H3674" s="161">
        <v>10</v>
      </c>
      <c r="I3674" s="161">
        <v>6</v>
      </c>
      <c r="J3674" s="161">
        <v>10</v>
      </c>
      <c r="M3674" s="165">
        <f t="shared" si="166"/>
        <v>6</v>
      </c>
      <c r="N3674" s="164">
        <f t="shared" si="167"/>
        <v>6</v>
      </c>
      <c r="O3674" s="164">
        <f t="shared" si="168"/>
        <v>7</v>
      </c>
    </row>
    <row r="3675" spans="3:15">
      <c r="C3675" s="161">
        <v>7</v>
      </c>
      <c r="D3675" s="161">
        <v>6</v>
      </c>
      <c r="F3675" s="161">
        <v>7</v>
      </c>
      <c r="G3675" s="161">
        <v>6</v>
      </c>
      <c r="H3675" s="161">
        <v>10</v>
      </c>
      <c r="I3675" s="161">
        <v>8</v>
      </c>
      <c r="J3675" s="161">
        <v>7</v>
      </c>
      <c r="M3675" s="165">
        <f t="shared" si="166"/>
        <v>6</v>
      </c>
      <c r="N3675" s="164">
        <f t="shared" si="167"/>
        <v>6</v>
      </c>
      <c r="O3675" s="164">
        <f t="shared" si="168"/>
        <v>7</v>
      </c>
    </row>
    <row r="3676" spans="3:15">
      <c r="C3676" s="161">
        <v>7</v>
      </c>
      <c r="D3676" s="161">
        <v>6</v>
      </c>
      <c r="F3676" s="161">
        <v>7</v>
      </c>
      <c r="G3676" s="161">
        <v>6</v>
      </c>
      <c r="H3676" s="161">
        <v>10</v>
      </c>
      <c r="I3676" s="161">
        <v>8</v>
      </c>
      <c r="J3676" s="161">
        <v>10</v>
      </c>
      <c r="M3676" s="165">
        <f t="shared" si="166"/>
        <v>6</v>
      </c>
      <c r="N3676" s="164">
        <f t="shared" si="167"/>
        <v>6</v>
      </c>
      <c r="O3676" s="164">
        <f t="shared" si="168"/>
        <v>8</v>
      </c>
    </row>
    <row r="3677" spans="3:15">
      <c r="C3677" s="161">
        <v>7</v>
      </c>
      <c r="D3677" s="161">
        <v>6</v>
      </c>
      <c r="F3677" s="161">
        <v>7</v>
      </c>
      <c r="G3677" s="161">
        <v>6</v>
      </c>
      <c r="H3677" s="161">
        <v>10</v>
      </c>
      <c r="I3677" s="161">
        <v>10</v>
      </c>
      <c r="J3677" s="161">
        <v>7</v>
      </c>
      <c r="M3677" s="165">
        <f t="shared" si="166"/>
        <v>6</v>
      </c>
      <c r="N3677" s="164">
        <f t="shared" si="167"/>
        <v>6</v>
      </c>
      <c r="O3677" s="164">
        <f t="shared" si="168"/>
        <v>8</v>
      </c>
    </row>
    <row r="3678" spans="3:15">
      <c r="C3678" s="161">
        <v>7</v>
      </c>
      <c r="D3678" s="161">
        <v>6</v>
      </c>
      <c r="F3678" s="161">
        <v>7</v>
      </c>
      <c r="G3678" s="161">
        <v>6</v>
      </c>
      <c r="H3678" s="161">
        <v>10</v>
      </c>
      <c r="I3678" s="161">
        <v>10</v>
      </c>
      <c r="J3678" s="161">
        <v>10</v>
      </c>
      <c r="M3678" s="165">
        <f t="shared" si="166"/>
        <v>6</v>
      </c>
      <c r="N3678" s="164">
        <f t="shared" si="167"/>
        <v>6</v>
      </c>
      <c r="O3678" s="164">
        <f t="shared" si="168"/>
        <v>8</v>
      </c>
    </row>
    <row r="3679" spans="3:15">
      <c r="C3679" s="161">
        <v>7</v>
      </c>
      <c r="D3679" s="161">
        <v>6</v>
      </c>
      <c r="F3679" s="161">
        <v>5</v>
      </c>
      <c r="G3679" s="161">
        <v>6</v>
      </c>
      <c r="H3679" s="161">
        <v>5</v>
      </c>
      <c r="I3679" s="161">
        <v>4</v>
      </c>
      <c r="J3679" s="161">
        <v>7</v>
      </c>
      <c r="M3679" s="165">
        <f t="shared" ref="M3679:M3742" si="169">MIN(C3679:L3679)</f>
        <v>4</v>
      </c>
      <c r="N3679" s="164">
        <f t="shared" si="167"/>
        <v>5</v>
      </c>
      <c r="O3679" s="164">
        <f t="shared" si="168"/>
        <v>6</v>
      </c>
    </row>
    <row r="3680" spans="3:15">
      <c r="C3680" s="161">
        <v>7</v>
      </c>
      <c r="D3680" s="161">
        <v>6</v>
      </c>
      <c r="F3680" s="161">
        <v>5</v>
      </c>
      <c r="G3680" s="161">
        <v>6</v>
      </c>
      <c r="H3680" s="161">
        <v>5</v>
      </c>
      <c r="I3680" s="161">
        <v>4</v>
      </c>
      <c r="J3680" s="161">
        <v>10</v>
      </c>
      <c r="M3680" s="165">
        <f t="shared" si="169"/>
        <v>4</v>
      </c>
      <c r="N3680" s="164">
        <f t="shared" ref="N3680:N3743" si="170">IF(SMALL(C3680:J3680,2)&gt;M3680,M3680+1,M3680)</f>
        <v>5</v>
      </c>
      <c r="O3680" s="164">
        <f t="shared" ref="O3680:O3743" si="171">ROUND(AVERAGE(C3680:J3680),0)</f>
        <v>6</v>
      </c>
    </row>
    <row r="3681" spans="3:15">
      <c r="C3681" s="161">
        <v>7</v>
      </c>
      <c r="D3681" s="161">
        <v>6</v>
      </c>
      <c r="F3681" s="161">
        <v>5</v>
      </c>
      <c r="G3681" s="161">
        <v>6</v>
      </c>
      <c r="H3681" s="161">
        <v>5</v>
      </c>
      <c r="I3681" s="161">
        <v>6</v>
      </c>
      <c r="J3681" s="161">
        <v>7</v>
      </c>
      <c r="M3681" s="165">
        <f t="shared" si="169"/>
        <v>5</v>
      </c>
      <c r="N3681" s="164">
        <f t="shared" si="170"/>
        <v>5</v>
      </c>
      <c r="O3681" s="164">
        <f t="shared" si="171"/>
        <v>6</v>
      </c>
    </row>
    <row r="3682" spans="3:15">
      <c r="C3682" s="161">
        <v>7</v>
      </c>
      <c r="D3682" s="161">
        <v>6</v>
      </c>
      <c r="F3682" s="161">
        <v>5</v>
      </c>
      <c r="G3682" s="161">
        <v>6</v>
      </c>
      <c r="H3682" s="161">
        <v>5</v>
      </c>
      <c r="I3682" s="161">
        <v>6</v>
      </c>
      <c r="J3682" s="161">
        <v>10</v>
      </c>
      <c r="M3682" s="165">
        <f t="shared" si="169"/>
        <v>5</v>
      </c>
      <c r="N3682" s="164">
        <f t="shared" si="170"/>
        <v>5</v>
      </c>
      <c r="O3682" s="164">
        <f t="shared" si="171"/>
        <v>6</v>
      </c>
    </row>
    <row r="3683" spans="3:15">
      <c r="C3683" s="161">
        <v>7</v>
      </c>
      <c r="D3683" s="161">
        <v>6</v>
      </c>
      <c r="F3683" s="161">
        <v>5</v>
      </c>
      <c r="G3683" s="161">
        <v>6</v>
      </c>
      <c r="H3683" s="161">
        <v>5</v>
      </c>
      <c r="I3683" s="161">
        <v>8</v>
      </c>
      <c r="J3683" s="161">
        <v>7</v>
      </c>
      <c r="M3683" s="165">
        <f t="shared" si="169"/>
        <v>5</v>
      </c>
      <c r="N3683" s="164">
        <f t="shared" si="170"/>
        <v>5</v>
      </c>
      <c r="O3683" s="164">
        <f t="shared" si="171"/>
        <v>6</v>
      </c>
    </row>
    <row r="3684" spans="3:15">
      <c r="C3684" s="161">
        <v>7</v>
      </c>
      <c r="D3684" s="161">
        <v>6</v>
      </c>
      <c r="F3684" s="161">
        <v>5</v>
      </c>
      <c r="G3684" s="161">
        <v>6</v>
      </c>
      <c r="H3684" s="161">
        <v>5</v>
      </c>
      <c r="I3684" s="161">
        <v>8</v>
      </c>
      <c r="J3684" s="161">
        <v>10</v>
      </c>
      <c r="M3684" s="165">
        <f t="shared" si="169"/>
        <v>5</v>
      </c>
      <c r="N3684" s="164">
        <f t="shared" si="170"/>
        <v>5</v>
      </c>
      <c r="O3684" s="164">
        <f t="shared" si="171"/>
        <v>7</v>
      </c>
    </row>
    <row r="3685" spans="3:15">
      <c r="C3685" s="161">
        <v>7</v>
      </c>
      <c r="D3685" s="161">
        <v>6</v>
      </c>
      <c r="F3685" s="161">
        <v>5</v>
      </c>
      <c r="G3685" s="161">
        <v>6</v>
      </c>
      <c r="H3685" s="161">
        <v>5</v>
      </c>
      <c r="I3685" s="161">
        <v>10</v>
      </c>
      <c r="J3685" s="161">
        <v>7</v>
      </c>
      <c r="M3685" s="165">
        <f t="shared" si="169"/>
        <v>5</v>
      </c>
      <c r="N3685" s="164">
        <f t="shared" si="170"/>
        <v>5</v>
      </c>
      <c r="O3685" s="164">
        <f t="shared" si="171"/>
        <v>7</v>
      </c>
    </row>
    <row r="3686" spans="3:15">
      <c r="C3686" s="161">
        <v>7</v>
      </c>
      <c r="D3686" s="161">
        <v>6</v>
      </c>
      <c r="F3686" s="161">
        <v>5</v>
      </c>
      <c r="G3686" s="161">
        <v>6</v>
      </c>
      <c r="H3686" s="161">
        <v>5</v>
      </c>
      <c r="I3686" s="161">
        <v>10</v>
      </c>
      <c r="J3686" s="161">
        <v>10</v>
      </c>
      <c r="M3686" s="165">
        <f t="shared" si="169"/>
        <v>5</v>
      </c>
      <c r="N3686" s="164">
        <f t="shared" si="170"/>
        <v>5</v>
      </c>
      <c r="O3686" s="164">
        <f t="shared" si="171"/>
        <v>7</v>
      </c>
    </row>
    <row r="3687" spans="3:15">
      <c r="C3687" s="161">
        <v>7</v>
      </c>
      <c r="D3687" s="161">
        <v>6</v>
      </c>
      <c r="F3687" s="161">
        <v>7</v>
      </c>
      <c r="G3687" s="161">
        <v>6</v>
      </c>
      <c r="H3687" s="161">
        <v>10</v>
      </c>
      <c r="I3687" s="161">
        <v>4</v>
      </c>
      <c r="J3687" s="161">
        <v>7</v>
      </c>
      <c r="M3687" s="165">
        <f t="shared" si="169"/>
        <v>4</v>
      </c>
      <c r="N3687" s="164">
        <f t="shared" si="170"/>
        <v>5</v>
      </c>
      <c r="O3687" s="164">
        <f t="shared" si="171"/>
        <v>7</v>
      </c>
    </row>
    <row r="3688" spans="3:15">
      <c r="C3688" s="161">
        <v>7</v>
      </c>
      <c r="D3688" s="161">
        <v>6</v>
      </c>
      <c r="F3688" s="161">
        <v>7</v>
      </c>
      <c r="G3688" s="161">
        <v>6</v>
      </c>
      <c r="H3688" s="161">
        <v>10</v>
      </c>
      <c r="I3688" s="161">
        <v>4</v>
      </c>
      <c r="J3688" s="161">
        <v>10</v>
      </c>
      <c r="M3688" s="165">
        <f t="shared" si="169"/>
        <v>4</v>
      </c>
      <c r="N3688" s="164">
        <f t="shared" si="170"/>
        <v>5</v>
      </c>
      <c r="O3688" s="164">
        <f t="shared" si="171"/>
        <v>7</v>
      </c>
    </row>
    <row r="3689" spans="3:15">
      <c r="C3689" s="161">
        <v>7</v>
      </c>
      <c r="D3689" s="161">
        <v>6</v>
      </c>
      <c r="F3689" s="161">
        <v>7</v>
      </c>
      <c r="G3689" s="161">
        <v>6</v>
      </c>
      <c r="H3689" s="161">
        <v>10</v>
      </c>
      <c r="I3689" s="161">
        <v>6</v>
      </c>
      <c r="J3689" s="161">
        <v>7</v>
      </c>
      <c r="M3689" s="165">
        <f t="shared" si="169"/>
        <v>6</v>
      </c>
      <c r="N3689" s="164">
        <f t="shared" si="170"/>
        <v>6</v>
      </c>
      <c r="O3689" s="164">
        <f t="shared" si="171"/>
        <v>7</v>
      </c>
    </row>
    <row r="3690" spans="3:15">
      <c r="C3690" s="161">
        <v>7</v>
      </c>
      <c r="D3690" s="161">
        <v>6</v>
      </c>
      <c r="F3690" s="161">
        <v>7</v>
      </c>
      <c r="G3690" s="161">
        <v>6</v>
      </c>
      <c r="H3690" s="161">
        <v>10</v>
      </c>
      <c r="I3690" s="161">
        <v>6</v>
      </c>
      <c r="J3690" s="161">
        <v>10</v>
      </c>
      <c r="M3690" s="165">
        <f t="shared" si="169"/>
        <v>6</v>
      </c>
      <c r="N3690" s="164">
        <f t="shared" si="170"/>
        <v>6</v>
      </c>
      <c r="O3690" s="164">
        <f t="shared" si="171"/>
        <v>7</v>
      </c>
    </row>
    <row r="3691" spans="3:15">
      <c r="C3691" s="161">
        <v>7</v>
      </c>
      <c r="D3691" s="161">
        <v>6</v>
      </c>
      <c r="F3691" s="161">
        <v>7</v>
      </c>
      <c r="G3691" s="161">
        <v>6</v>
      </c>
      <c r="H3691" s="161">
        <v>10</v>
      </c>
      <c r="I3691" s="161">
        <v>8</v>
      </c>
      <c r="J3691" s="161">
        <v>7</v>
      </c>
      <c r="M3691" s="165">
        <f t="shared" si="169"/>
        <v>6</v>
      </c>
      <c r="N3691" s="164">
        <f t="shared" si="170"/>
        <v>6</v>
      </c>
      <c r="O3691" s="164">
        <f t="shared" si="171"/>
        <v>7</v>
      </c>
    </row>
    <row r="3692" spans="3:15">
      <c r="C3692" s="161">
        <v>7</v>
      </c>
      <c r="D3692" s="161">
        <v>6</v>
      </c>
      <c r="F3692" s="161">
        <v>7</v>
      </c>
      <c r="G3692" s="161">
        <v>6</v>
      </c>
      <c r="H3692" s="161">
        <v>10</v>
      </c>
      <c r="I3692" s="161">
        <v>8</v>
      </c>
      <c r="J3692" s="161">
        <v>10</v>
      </c>
      <c r="M3692" s="165">
        <f t="shared" si="169"/>
        <v>6</v>
      </c>
      <c r="N3692" s="164">
        <f t="shared" si="170"/>
        <v>6</v>
      </c>
      <c r="O3692" s="164">
        <f t="shared" si="171"/>
        <v>8</v>
      </c>
    </row>
    <row r="3693" spans="3:15">
      <c r="C3693" s="161">
        <v>7</v>
      </c>
      <c r="D3693" s="161">
        <v>6</v>
      </c>
      <c r="F3693" s="161">
        <v>7</v>
      </c>
      <c r="G3693" s="161">
        <v>6</v>
      </c>
      <c r="H3693" s="161">
        <v>10</v>
      </c>
      <c r="I3693" s="161">
        <v>10</v>
      </c>
      <c r="J3693" s="161">
        <v>7</v>
      </c>
      <c r="M3693" s="165">
        <f t="shared" si="169"/>
        <v>6</v>
      </c>
      <c r="N3693" s="164">
        <f t="shared" si="170"/>
        <v>6</v>
      </c>
      <c r="O3693" s="164">
        <f t="shared" si="171"/>
        <v>8</v>
      </c>
    </row>
    <row r="3694" spans="3:15">
      <c r="C3694" s="161">
        <v>7</v>
      </c>
      <c r="D3694" s="161">
        <v>6</v>
      </c>
      <c r="F3694" s="161">
        <v>7</v>
      </c>
      <c r="G3694" s="161">
        <v>6</v>
      </c>
      <c r="H3694" s="161">
        <v>10</v>
      </c>
      <c r="I3694" s="161">
        <v>10</v>
      </c>
      <c r="J3694" s="161">
        <v>10</v>
      </c>
      <c r="M3694" s="165">
        <f t="shared" si="169"/>
        <v>6</v>
      </c>
      <c r="N3694" s="164">
        <f t="shared" si="170"/>
        <v>6</v>
      </c>
      <c r="O3694" s="164">
        <f t="shared" si="171"/>
        <v>8</v>
      </c>
    </row>
    <row r="3695" spans="3:15">
      <c r="C3695" s="161">
        <v>7</v>
      </c>
      <c r="D3695" s="161">
        <v>6</v>
      </c>
      <c r="F3695" s="161">
        <v>10</v>
      </c>
      <c r="G3695" s="161">
        <v>6</v>
      </c>
      <c r="H3695" s="161">
        <v>7</v>
      </c>
      <c r="I3695" s="161">
        <v>4</v>
      </c>
      <c r="J3695" s="161">
        <v>7</v>
      </c>
      <c r="M3695" s="165">
        <f t="shared" si="169"/>
        <v>4</v>
      </c>
      <c r="N3695" s="164">
        <f t="shared" si="170"/>
        <v>5</v>
      </c>
      <c r="O3695" s="164">
        <f t="shared" si="171"/>
        <v>7</v>
      </c>
    </row>
    <row r="3696" spans="3:15">
      <c r="C3696" s="161">
        <v>7</v>
      </c>
      <c r="D3696" s="161">
        <v>6</v>
      </c>
      <c r="F3696" s="161">
        <v>10</v>
      </c>
      <c r="G3696" s="161">
        <v>6</v>
      </c>
      <c r="H3696" s="161">
        <v>7</v>
      </c>
      <c r="I3696" s="161">
        <v>4</v>
      </c>
      <c r="J3696" s="161">
        <v>10</v>
      </c>
      <c r="M3696" s="165">
        <f t="shared" si="169"/>
        <v>4</v>
      </c>
      <c r="N3696" s="164">
        <f t="shared" si="170"/>
        <v>5</v>
      </c>
      <c r="O3696" s="164">
        <f t="shared" si="171"/>
        <v>7</v>
      </c>
    </row>
    <row r="3697" spans="3:15">
      <c r="C3697" s="161">
        <v>7</v>
      </c>
      <c r="D3697" s="161">
        <v>6</v>
      </c>
      <c r="F3697" s="161">
        <v>10</v>
      </c>
      <c r="G3697" s="161">
        <v>6</v>
      </c>
      <c r="H3697" s="161">
        <v>7</v>
      </c>
      <c r="I3697" s="161">
        <v>6</v>
      </c>
      <c r="J3697" s="161">
        <v>7</v>
      </c>
      <c r="M3697" s="165">
        <f t="shared" si="169"/>
        <v>6</v>
      </c>
      <c r="N3697" s="164">
        <f t="shared" si="170"/>
        <v>6</v>
      </c>
      <c r="O3697" s="164">
        <f t="shared" si="171"/>
        <v>7</v>
      </c>
    </row>
    <row r="3698" spans="3:15">
      <c r="C3698" s="161">
        <v>7</v>
      </c>
      <c r="D3698" s="161">
        <v>6</v>
      </c>
      <c r="F3698" s="161">
        <v>10</v>
      </c>
      <c r="G3698" s="161">
        <v>6</v>
      </c>
      <c r="H3698" s="161">
        <v>7</v>
      </c>
      <c r="I3698" s="161">
        <v>6</v>
      </c>
      <c r="J3698" s="161">
        <v>10</v>
      </c>
      <c r="M3698" s="165">
        <f t="shared" si="169"/>
        <v>6</v>
      </c>
      <c r="N3698" s="164">
        <f t="shared" si="170"/>
        <v>6</v>
      </c>
      <c r="O3698" s="164">
        <f t="shared" si="171"/>
        <v>7</v>
      </c>
    </row>
    <row r="3699" spans="3:15">
      <c r="C3699" s="161">
        <v>7</v>
      </c>
      <c r="D3699" s="161">
        <v>6</v>
      </c>
      <c r="F3699" s="161">
        <v>10</v>
      </c>
      <c r="G3699" s="161">
        <v>6</v>
      </c>
      <c r="H3699" s="161">
        <v>7</v>
      </c>
      <c r="I3699" s="161">
        <v>8</v>
      </c>
      <c r="J3699" s="161">
        <v>7</v>
      </c>
      <c r="M3699" s="165">
        <f t="shared" si="169"/>
        <v>6</v>
      </c>
      <c r="N3699" s="164">
        <f t="shared" si="170"/>
        <v>6</v>
      </c>
      <c r="O3699" s="164">
        <f t="shared" si="171"/>
        <v>7</v>
      </c>
    </row>
    <row r="3700" spans="3:15">
      <c r="C3700" s="161">
        <v>7</v>
      </c>
      <c r="D3700" s="161">
        <v>6</v>
      </c>
      <c r="F3700" s="161">
        <v>10</v>
      </c>
      <c r="G3700" s="161">
        <v>6</v>
      </c>
      <c r="H3700" s="161">
        <v>7</v>
      </c>
      <c r="I3700" s="161">
        <v>8</v>
      </c>
      <c r="J3700" s="161">
        <v>10</v>
      </c>
      <c r="M3700" s="165">
        <f t="shared" si="169"/>
        <v>6</v>
      </c>
      <c r="N3700" s="164">
        <f t="shared" si="170"/>
        <v>6</v>
      </c>
      <c r="O3700" s="164">
        <f t="shared" si="171"/>
        <v>8</v>
      </c>
    </row>
    <row r="3701" spans="3:15">
      <c r="C3701" s="161">
        <v>7</v>
      </c>
      <c r="D3701" s="161">
        <v>6</v>
      </c>
      <c r="F3701" s="161">
        <v>10</v>
      </c>
      <c r="G3701" s="161">
        <v>6</v>
      </c>
      <c r="H3701" s="161">
        <v>7</v>
      </c>
      <c r="I3701" s="161">
        <v>10</v>
      </c>
      <c r="J3701" s="161">
        <v>7</v>
      </c>
      <c r="M3701" s="165">
        <f t="shared" si="169"/>
        <v>6</v>
      </c>
      <c r="N3701" s="164">
        <f t="shared" si="170"/>
        <v>6</v>
      </c>
      <c r="O3701" s="164">
        <f t="shared" si="171"/>
        <v>8</v>
      </c>
    </row>
    <row r="3702" spans="3:15">
      <c r="C3702" s="161">
        <v>7</v>
      </c>
      <c r="D3702" s="161">
        <v>6</v>
      </c>
      <c r="F3702" s="161">
        <v>10</v>
      </c>
      <c r="G3702" s="161">
        <v>6</v>
      </c>
      <c r="H3702" s="161">
        <v>7</v>
      </c>
      <c r="I3702" s="161">
        <v>10</v>
      </c>
      <c r="J3702" s="161">
        <v>10</v>
      </c>
      <c r="M3702" s="165">
        <f t="shared" si="169"/>
        <v>6</v>
      </c>
      <c r="N3702" s="164">
        <f t="shared" si="170"/>
        <v>6</v>
      </c>
      <c r="O3702" s="164">
        <f t="shared" si="171"/>
        <v>8</v>
      </c>
    </row>
    <row r="3703" spans="3:15">
      <c r="C3703" s="161">
        <v>7</v>
      </c>
      <c r="D3703" s="161">
        <v>6</v>
      </c>
      <c r="F3703" s="161">
        <v>10</v>
      </c>
      <c r="G3703" s="161">
        <v>6</v>
      </c>
      <c r="H3703" s="161">
        <v>10</v>
      </c>
      <c r="I3703" s="161">
        <v>4</v>
      </c>
      <c r="J3703" s="161">
        <v>7</v>
      </c>
      <c r="M3703" s="165">
        <f t="shared" si="169"/>
        <v>4</v>
      </c>
      <c r="N3703" s="164">
        <f t="shared" si="170"/>
        <v>5</v>
      </c>
      <c r="O3703" s="164">
        <f t="shared" si="171"/>
        <v>7</v>
      </c>
    </row>
    <row r="3704" spans="3:15">
      <c r="C3704" s="161">
        <v>7</v>
      </c>
      <c r="D3704" s="161">
        <v>6</v>
      </c>
      <c r="F3704" s="161">
        <v>10</v>
      </c>
      <c r="G3704" s="161">
        <v>6</v>
      </c>
      <c r="H3704" s="161">
        <v>10</v>
      </c>
      <c r="I3704" s="161">
        <v>4</v>
      </c>
      <c r="J3704" s="161">
        <v>10</v>
      </c>
      <c r="M3704" s="165">
        <f t="shared" si="169"/>
        <v>4</v>
      </c>
      <c r="N3704" s="164">
        <f t="shared" si="170"/>
        <v>5</v>
      </c>
      <c r="O3704" s="164">
        <f t="shared" si="171"/>
        <v>8</v>
      </c>
    </row>
    <row r="3705" spans="3:15">
      <c r="C3705" s="161">
        <v>7</v>
      </c>
      <c r="D3705" s="161">
        <v>6</v>
      </c>
      <c r="F3705" s="161">
        <v>10</v>
      </c>
      <c r="G3705" s="161">
        <v>6</v>
      </c>
      <c r="H3705" s="161">
        <v>10</v>
      </c>
      <c r="I3705" s="161">
        <v>6</v>
      </c>
      <c r="J3705" s="161">
        <v>7</v>
      </c>
      <c r="M3705" s="165">
        <f t="shared" si="169"/>
        <v>6</v>
      </c>
      <c r="N3705" s="164">
        <f t="shared" si="170"/>
        <v>6</v>
      </c>
      <c r="O3705" s="164">
        <f t="shared" si="171"/>
        <v>7</v>
      </c>
    </row>
    <row r="3706" spans="3:15">
      <c r="C3706" s="161">
        <v>7</v>
      </c>
      <c r="D3706" s="161">
        <v>6</v>
      </c>
      <c r="F3706" s="161">
        <v>10</v>
      </c>
      <c r="G3706" s="161">
        <v>6</v>
      </c>
      <c r="H3706" s="161">
        <v>10</v>
      </c>
      <c r="I3706" s="161">
        <v>6</v>
      </c>
      <c r="J3706" s="161">
        <v>10</v>
      </c>
      <c r="M3706" s="165">
        <f t="shared" si="169"/>
        <v>6</v>
      </c>
      <c r="N3706" s="164">
        <f t="shared" si="170"/>
        <v>6</v>
      </c>
      <c r="O3706" s="164">
        <f t="shared" si="171"/>
        <v>8</v>
      </c>
    </row>
    <row r="3707" spans="3:15">
      <c r="C3707" s="161">
        <v>7</v>
      </c>
      <c r="D3707" s="161">
        <v>6</v>
      </c>
      <c r="F3707" s="161">
        <v>10</v>
      </c>
      <c r="G3707" s="161">
        <v>6</v>
      </c>
      <c r="H3707" s="161">
        <v>10</v>
      </c>
      <c r="I3707" s="161">
        <v>8</v>
      </c>
      <c r="J3707" s="161">
        <v>7</v>
      </c>
      <c r="M3707" s="165">
        <f t="shared" si="169"/>
        <v>6</v>
      </c>
      <c r="N3707" s="164">
        <f t="shared" si="170"/>
        <v>6</v>
      </c>
      <c r="O3707" s="164">
        <f t="shared" si="171"/>
        <v>8</v>
      </c>
    </row>
    <row r="3708" spans="3:15">
      <c r="C3708" s="161">
        <v>7</v>
      </c>
      <c r="D3708" s="161">
        <v>6</v>
      </c>
      <c r="F3708" s="161">
        <v>10</v>
      </c>
      <c r="G3708" s="161">
        <v>6</v>
      </c>
      <c r="H3708" s="161">
        <v>10</v>
      </c>
      <c r="I3708" s="161">
        <v>8</v>
      </c>
      <c r="J3708" s="161">
        <v>10</v>
      </c>
      <c r="M3708" s="165">
        <f t="shared" si="169"/>
        <v>6</v>
      </c>
      <c r="N3708" s="164">
        <f t="shared" si="170"/>
        <v>6</v>
      </c>
      <c r="O3708" s="164">
        <f t="shared" si="171"/>
        <v>8</v>
      </c>
    </row>
    <row r="3709" spans="3:15">
      <c r="C3709" s="161">
        <v>7</v>
      </c>
      <c r="D3709" s="161">
        <v>6</v>
      </c>
      <c r="F3709" s="161">
        <v>10</v>
      </c>
      <c r="G3709" s="161">
        <v>6</v>
      </c>
      <c r="H3709" s="161">
        <v>10</v>
      </c>
      <c r="I3709" s="161">
        <v>10</v>
      </c>
      <c r="J3709" s="161">
        <v>7</v>
      </c>
      <c r="M3709" s="165">
        <f t="shared" si="169"/>
        <v>6</v>
      </c>
      <c r="N3709" s="164">
        <f t="shared" si="170"/>
        <v>6</v>
      </c>
      <c r="O3709" s="164">
        <f t="shared" si="171"/>
        <v>8</v>
      </c>
    </row>
    <row r="3710" spans="3:15">
      <c r="C3710" s="161">
        <v>7</v>
      </c>
      <c r="D3710" s="161">
        <v>6</v>
      </c>
      <c r="F3710" s="161">
        <v>10</v>
      </c>
      <c r="G3710" s="161">
        <v>6</v>
      </c>
      <c r="H3710" s="161">
        <v>10</v>
      </c>
      <c r="I3710" s="161">
        <v>10</v>
      </c>
      <c r="J3710" s="161">
        <v>10</v>
      </c>
      <c r="M3710" s="165">
        <f t="shared" si="169"/>
        <v>6</v>
      </c>
      <c r="N3710" s="164">
        <f t="shared" si="170"/>
        <v>6</v>
      </c>
      <c r="O3710" s="164">
        <f t="shared" si="171"/>
        <v>8</v>
      </c>
    </row>
    <row r="3711" spans="3:15">
      <c r="C3711" s="161">
        <v>7</v>
      </c>
      <c r="D3711" s="161">
        <v>6</v>
      </c>
      <c r="F3711" s="161">
        <v>10</v>
      </c>
      <c r="G3711" s="161">
        <v>6</v>
      </c>
      <c r="H3711" s="161">
        <v>7</v>
      </c>
      <c r="I3711" s="161">
        <v>4</v>
      </c>
      <c r="J3711" s="161">
        <v>7</v>
      </c>
      <c r="M3711" s="165">
        <f t="shared" si="169"/>
        <v>4</v>
      </c>
      <c r="N3711" s="164">
        <f t="shared" si="170"/>
        <v>5</v>
      </c>
      <c r="O3711" s="164">
        <f t="shared" si="171"/>
        <v>7</v>
      </c>
    </row>
    <row r="3712" spans="3:15">
      <c r="C3712" s="161">
        <v>7</v>
      </c>
      <c r="D3712" s="161">
        <v>6</v>
      </c>
      <c r="F3712" s="161">
        <v>10</v>
      </c>
      <c r="G3712" s="161">
        <v>6</v>
      </c>
      <c r="H3712" s="161">
        <v>7</v>
      </c>
      <c r="I3712" s="161">
        <v>4</v>
      </c>
      <c r="J3712" s="161">
        <v>10</v>
      </c>
      <c r="M3712" s="165">
        <f t="shared" si="169"/>
        <v>4</v>
      </c>
      <c r="N3712" s="164">
        <f t="shared" si="170"/>
        <v>5</v>
      </c>
      <c r="O3712" s="164">
        <f t="shared" si="171"/>
        <v>7</v>
      </c>
    </row>
    <row r="3713" spans="3:15">
      <c r="C3713" s="161">
        <v>7</v>
      </c>
      <c r="D3713" s="161">
        <v>6</v>
      </c>
      <c r="F3713" s="161">
        <v>10</v>
      </c>
      <c r="G3713" s="161">
        <v>6</v>
      </c>
      <c r="H3713" s="161">
        <v>7</v>
      </c>
      <c r="I3713" s="161">
        <v>6</v>
      </c>
      <c r="J3713" s="161">
        <v>7</v>
      </c>
      <c r="M3713" s="165">
        <f t="shared" si="169"/>
        <v>6</v>
      </c>
      <c r="N3713" s="164">
        <f t="shared" si="170"/>
        <v>6</v>
      </c>
      <c r="O3713" s="164">
        <f t="shared" si="171"/>
        <v>7</v>
      </c>
    </row>
    <row r="3714" spans="3:15">
      <c r="C3714" s="161">
        <v>7</v>
      </c>
      <c r="D3714" s="161">
        <v>6</v>
      </c>
      <c r="F3714" s="161">
        <v>10</v>
      </c>
      <c r="G3714" s="161">
        <v>6</v>
      </c>
      <c r="H3714" s="161">
        <v>7</v>
      </c>
      <c r="I3714" s="161">
        <v>6</v>
      </c>
      <c r="J3714" s="161">
        <v>10</v>
      </c>
      <c r="M3714" s="165">
        <f t="shared" si="169"/>
        <v>6</v>
      </c>
      <c r="N3714" s="164">
        <f t="shared" si="170"/>
        <v>6</v>
      </c>
      <c r="O3714" s="164">
        <f t="shared" si="171"/>
        <v>7</v>
      </c>
    </row>
    <row r="3715" spans="3:15">
      <c r="C3715" s="161">
        <v>7</v>
      </c>
      <c r="D3715" s="161">
        <v>6</v>
      </c>
      <c r="F3715" s="161">
        <v>10</v>
      </c>
      <c r="G3715" s="161">
        <v>6</v>
      </c>
      <c r="H3715" s="161">
        <v>7</v>
      </c>
      <c r="I3715" s="161">
        <v>8</v>
      </c>
      <c r="J3715" s="161">
        <v>7</v>
      </c>
      <c r="M3715" s="165">
        <f t="shared" si="169"/>
        <v>6</v>
      </c>
      <c r="N3715" s="164">
        <f t="shared" si="170"/>
        <v>6</v>
      </c>
      <c r="O3715" s="164">
        <f t="shared" si="171"/>
        <v>7</v>
      </c>
    </row>
    <row r="3716" spans="3:15">
      <c r="C3716" s="161">
        <v>7</v>
      </c>
      <c r="D3716" s="161">
        <v>6</v>
      </c>
      <c r="F3716" s="161">
        <v>10</v>
      </c>
      <c r="G3716" s="161">
        <v>6</v>
      </c>
      <c r="H3716" s="161">
        <v>7</v>
      </c>
      <c r="I3716" s="161">
        <v>8</v>
      </c>
      <c r="J3716" s="161">
        <v>10</v>
      </c>
      <c r="M3716" s="165">
        <f t="shared" si="169"/>
        <v>6</v>
      </c>
      <c r="N3716" s="164">
        <f t="shared" si="170"/>
        <v>6</v>
      </c>
      <c r="O3716" s="164">
        <f t="shared" si="171"/>
        <v>8</v>
      </c>
    </row>
    <row r="3717" spans="3:15">
      <c r="C3717" s="161">
        <v>7</v>
      </c>
      <c r="D3717" s="161">
        <v>6</v>
      </c>
      <c r="F3717" s="161">
        <v>10</v>
      </c>
      <c r="G3717" s="161">
        <v>6</v>
      </c>
      <c r="H3717" s="161">
        <v>7</v>
      </c>
      <c r="I3717" s="161">
        <v>10</v>
      </c>
      <c r="J3717" s="161">
        <v>7</v>
      </c>
      <c r="M3717" s="165">
        <f t="shared" si="169"/>
        <v>6</v>
      </c>
      <c r="N3717" s="164">
        <f t="shared" si="170"/>
        <v>6</v>
      </c>
      <c r="O3717" s="164">
        <f t="shared" si="171"/>
        <v>8</v>
      </c>
    </row>
    <row r="3718" spans="3:15">
      <c r="C3718" s="161">
        <v>7</v>
      </c>
      <c r="D3718" s="161">
        <v>6</v>
      </c>
      <c r="F3718" s="161">
        <v>10</v>
      </c>
      <c r="G3718" s="161">
        <v>6</v>
      </c>
      <c r="H3718" s="161">
        <v>7</v>
      </c>
      <c r="I3718" s="161">
        <v>10</v>
      </c>
      <c r="J3718" s="161">
        <v>10</v>
      </c>
      <c r="M3718" s="165">
        <f t="shared" si="169"/>
        <v>6</v>
      </c>
      <c r="N3718" s="164">
        <f t="shared" si="170"/>
        <v>6</v>
      </c>
      <c r="O3718" s="164">
        <f t="shared" si="171"/>
        <v>8</v>
      </c>
    </row>
    <row r="3719" spans="3:15">
      <c r="C3719" s="161">
        <v>7</v>
      </c>
      <c r="D3719" s="161">
        <v>6</v>
      </c>
      <c r="F3719" s="161">
        <v>10</v>
      </c>
      <c r="G3719" s="161">
        <v>6</v>
      </c>
      <c r="H3719" s="161">
        <v>10</v>
      </c>
      <c r="I3719" s="161">
        <v>4</v>
      </c>
      <c r="J3719" s="161">
        <v>7</v>
      </c>
      <c r="M3719" s="165">
        <f t="shared" si="169"/>
        <v>4</v>
      </c>
      <c r="N3719" s="164">
        <f t="shared" si="170"/>
        <v>5</v>
      </c>
      <c r="O3719" s="164">
        <f t="shared" si="171"/>
        <v>7</v>
      </c>
    </row>
    <row r="3720" spans="3:15">
      <c r="C3720" s="161">
        <v>7</v>
      </c>
      <c r="D3720" s="161">
        <v>6</v>
      </c>
      <c r="F3720" s="161">
        <v>10</v>
      </c>
      <c r="G3720" s="161">
        <v>6</v>
      </c>
      <c r="H3720" s="161">
        <v>10</v>
      </c>
      <c r="I3720" s="161">
        <v>4</v>
      </c>
      <c r="J3720" s="161">
        <v>10</v>
      </c>
      <c r="M3720" s="165">
        <f t="shared" si="169"/>
        <v>4</v>
      </c>
      <c r="N3720" s="164">
        <f t="shared" si="170"/>
        <v>5</v>
      </c>
      <c r="O3720" s="164">
        <f t="shared" si="171"/>
        <v>8</v>
      </c>
    </row>
    <row r="3721" spans="3:15">
      <c r="C3721" s="161">
        <v>7</v>
      </c>
      <c r="D3721" s="161">
        <v>6</v>
      </c>
      <c r="F3721" s="161">
        <v>10</v>
      </c>
      <c r="G3721" s="161">
        <v>6</v>
      </c>
      <c r="H3721" s="161">
        <v>10</v>
      </c>
      <c r="I3721" s="161">
        <v>6</v>
      </c>
      <c r="J3721" s="161">
        <v>7</v>
      </c>
      <c r="M3721" s="165">
        <f t="shared" si="169"/>
        <v>6</v>
      </c>
      <c r="N3721" s="164">
        <f t="shared" si="170"/>
        <v>6</v>
      </c>
      <c r="O3721" s="164">
        <f t="shared" si="171"/>
        <v>7</v>
      </c>
    </row>
    <row r="3722" spans="3:15">
      <c r="C3722" s="161">
        <v>7</v>
      </c>
      <c r="D3722" s="161">
        <v>6</v>
      </c>
      <c r="F3722" s="161">
        <v>10</v>
      </c>
      <c r="G3722" s="161">
        <v>6</v>
      </c>
      <c r="H3722" s="161">
        <v>10</v>
      </c>
      <c r="I3722" s="161">
        <v>6</v>
      </c>
      <c r="J3722" s="161">
        <v>10</v>
      </c>
      <c r="M3722" s="165">
        <f t="shared" si="169"/>
        <v>6</v>
      </c>
      <c r="N3722" s="164">
        <f t="shared" si="170"/>
        <v>6</v>
      </c>
      <c r="O3722" s="164">
        <f t="shared" si="171"/>
        <v>8</v>
      </c>
    </row>
    <row r="3723" spans="3:15">
      <c r="C3723" s="161">
        <v>7</v>
      </c>
      <c r="D3723" s="161">
        <v>6</v>
      </c>
      <c r="F3723" s="161">
        <v>10</v>
      </c>
      <c r="G3723" s="161">
        <v>6</v>
      </c>
      <c r="H3723" s="161">
        <v>10</v>
      </c>
      <c r="I3723" s="161">
        <v>8</v>
      </c>
      <c r="J3723" s="161">
        <v>7</v>
      </c>
      <c r="M3723" s="165">
        <f t="shared" si="169"/>
        <v>6</v>
      </c>
      <c r="N3723" s="164">
        <f t="shared" si="170"/>
        <v>6</v>
      </c>
      <c r="O3723" s="164">
        <f t="shared" si="171"/>
        <v>8</v>
      </c>
    </row>
    <row r="3724" spans="3:15">
      <c r="C3724" s="161">
        <v>7</v>
      </c>
      <c r="D3724" s="161">
        <v>6</v>
      </c>
      <c r="F3724" s="161">
        <v>10</v>
      </c>
      <c r="G3724" s="161">
        <v>6</v>
      </c>
      <c r="H3724" s="161">
        <v>10</v>
      </c>
      <c r="I3724" s="161">
        <v>8</v>
      </c>
      <c r="J3724" s="161">
        <v>10</v>
      </c>
      <c r="M3724" s="165">
        <f t="shared" si="169"/>
        <v>6</v>
      </c>
      <c r="N3724" s="164">
        <f t="shared" si="170"/>
        <v>6</v>
      </c>
      <c r="O3724" s="164">
        <f t="shared" si="171"/>
        <v>8</v>
      </c>
    </row>
    <row r="3725" spans="3:15">
      <c r="C3725" s="161">
        <v>7</v>
      </c>
      <c r="D3725" s="161">
        <v>6</v>
      </c>
      <c r="F3725" s="161">
        <v>10</v>
      </c>
      <c r="G3725" s="161">
        <v>6</v>
      </c>
      <c r="H3725" s="161">
        <v>10</v>
      </c>
      <c r="I3725" s="161">
        <v>10</v>
      </c>
      <c r="J3725" s="161">
        <v>7</v>
      </c>
      <c r="M3725" s="165">
        <f t="shared" si="169"/>
        <v>6</v>
      </c>
      <c r="N3725" s="164">
        <f t="shared" si="170"/>
        <v>6</v>
      </c>
      <c r="O3725" s="164">
        <f t="shared" si="171"/>
        <v>8</v>
      </c>
    </row>
    <row r="3726" spans="3:15">
      <c r="C3726" s="161">
        <v>7</v>
      </c>
      <c r="D3726" s="161">
        <v>6</v>
      </c>
      <c r="F3726" s="161">
        <v>10</v>
      </c>
      <c r="G3726" s="161">
        <v>6</v>
      </c>
      <c r="H3726" s="161">
        <v>10</v>
      </c>
      <c r="I3726" s="161">
        <v>10</v>
      </c>
      <c r="J3726" s="161">
        <v>10</v>
      </c>
      <c r="M3726" s="165">
        <f t="shared" si="169"/>
        <v>6</v>
      </c>
      <c r="N3726" s="164">
        <f t="shared" si="170"/>
        <v>6</v>
      </c>
      <c r="O3726" s="164">
        <f t="shared" si="171"/>
        <v>8</v>
      </c>
    </row>
    <row r="3727" spans="3:15">
      <c r="C3727" s="161">
        <v>7</v>
      </c>
      <c r="D3727" s="161">
        <v>6</v>
      </c>
      <c r="F3727" s="161">
        <v>10</v>
      </c>
      <c r="G3727" s="161">
        <v>6</v>
      </c>
      <c r="H3727" s="161">
        <v>7</v>
      </c>
      <c r="I3727" s="161">
        <v>4</v>
      </c>
      <c r="J3727" s="161">
        <v>7</v>
      </c>
      <c r="M3727" s="165">
        <f t="shared" si="169"/>
        <v>4</v>
      </c>
      <c r="N3727" s="164">
        <f t="shared" si="170"/>
        <v>5</v>
      </c>
      <c r="O3727" s="164">
        <f t="shared" si="171"/>
        <v>7</v>
      </c>
    </row>
    <row r="3728" spans="3:15">
      <c r="C3728" s="161">
        <v>7</v>
      </c>
      <c r="D3728" s="161">
        <v>6</v>
      </c>
      <c r="F3728" s="161">
        <v>10</v>
      </c>
      <c r="G3728" s="161">
        <v>6</v>
      </c>
      <c r="H3728" s="161">
        <v>7</v>
      </c>
      <c r="I3728" s="161">
        <v>4</v>
      </c>
      <c r="J3728" s="161">
        <v>10</v>
      </c>
      <c r="M3728" s="165">
        <f t="shared" si="169"/>
        <v>4</v>
      </c>
      <c r="N3728" s="164">
        <f t="shared" si="170"/>
        <v>5</v>
      </c>
      <c r="O3728" s="164">
        <f t="shared" si="171"/>
        <v>7</v>
      </c>
    </row>
    <row r="3729" spans="3:15">
      <c r="C3729" s="161">
        <v>7</v>
      </c>
      <c r="D3729" s="161">
        <v>6</v>
      </c>
      <c r="F3729" s="161">
        <v>10</v>
      </c>
      <c r="G3729" s="161">
        <v>6</v>
      </c>
      <c r="H3729" s="161">
        <v>7</v>
      </c>
      <c r="I3729" s="161">
        <v>6</v>
      </c>
      <c r="J3729" s="161">
        <v>7</v>
      </c>
      <c r="M3729" s="165">
        <f t="shared" si="169"/>
        <v>6</v>
      </c>
      <c r="N3729" s="164">
        <f t="shared" si="170"/>
        <v>6</v>
      </c>
      <c r="O3729" s="164">
        <f t="shared" si="171"/>
        <v>7</v>
      </c>
    </row>
    <row r="3730" spans="3:15">
      <c r="C3730" s="161">
        <v>7</v>
      </c>
      <c r="D3730" s="161">
        <v>6</v>
      </c>
      <c r="F3730" s="161">
        <v>10</v>
      </c>
      <c r="G3730" s="161">
        <v>6</v>
      </c>
      <c r="H3730" s="161">
        <v>7</v>
      </c>
      <c r="I3730" s="161">
        <v>6</v>
      </c>
      <c r="J3730" s="161">
        <v>10</v>
      </c>
      <c r="M3730" s="165">
        <f t="shared" si="169"/>
        <v>6</v>
      </c>
      <c r="N3730" s="164">
        <f t="shared" si="170"/>
        <v>6</v>
      </c>
      <c r="O3730" s="164">
        <f t="shared" si="171"/>
        <v>7</v>
      </c>
    </row>
    <row r="3731" spans="3:15">
      <c r="C3731" s="161">
        <v>7</v>
      </c>
      <c r="D3731" s="161">
        <v>6</v>
      </c>
      <c r="F3731" s="161">
        <v>10</v>
      </c>
      <c r="G3731" s="161">
        <v>6</v>
      </c>
      <c r="H3731" s="161">
        <v>7</v>
      </c>
      <c r="I3731" s="161">
        <v>8</v>
      </c>
      <c r="J3731" s="161">
        <v>7</v>
      </c>
      <c r="M3731" s="165">
        <f t="shared" si="169"/>
        <v>6</v>
      </c>
      <c r="N3731" s="164">
        <f t="shared" si="170"/>
        <v>6</v>
      </c>
      <c r="O3731" s="164">
        <f t="shared" si="171"/>
        <v>7</v>
      </c>
    </row>
    <row r="3732" spans="3:15">
      <c r="C3732" s="161">
        <v>7</v>
      </c>
      <c r="D3732" s="161">
        <v>6</v>
      </c>
      <c r="F3732" s="161">
        <v>10</v>
      </c>
      <c r="G3732" s="161">
        <v>6</v>
      </c>
      <c r="H3732" s="161">
        <v>7</v>
      </c>
      <c r="I3732" s="161">
        <v>8</v>
      </c>
      <c r="J3732" s="161">
        <v>10</v>
      </c>
      <c r="M3732" s="165">
        <f t="shared" si="169"/>
        <v>6</v>
      </c>
      <c r="N3732" s="164">
        <f t="shared" si="170"/>
        <v>6</v>
      </c>
      <c r="O3732" s="164">
        <f t="shared" si="171"/>
        <v>8</v>
      </c>
    </row>
    <row r="3733" spans="3:15">
      <c r="C3733" s="161">
        <v>7</v>
      </c>
      <c r="D3733" s="161">
        <v>6</v>
      </c>
      <c r="F3733" s="161">
        <v>10</v>
      </c>
      <c r="G3733" s="161">
        <v>6</v>
      </c>
      <c r="H3733" s="161">
        <v>7</v>
      </c>
      <c r="I3733" s="161">
        <v>10</v>
      </c>
      <c r="J3733" s="161">
        <v>7</v>
      </c>
      <c r="M3733" s="165">
        <f t="shared" si="169"/>
        <v>6</v>
      </c>
      <c r="N3733" s="164">
        <f t="shared" si="170"/>
        <v>6</v>
      </c>
      <c r="O3733" s="164">
        <f t="shared" si="171"/>
        <v>8</v>
      </c>
    </row>
    <row r="3734" spans="3:15">
      <c r="C3734" s="161">
        <v>7</v>
      </c>
      <c r="D3734" s="161">
        <v>6</v>
      </c>
      <c r="F3734" s="161">
        <v>10</v>
      </c>
      <c r="G3734" s="161">
        <v>6</v>
      </c>
      <c r="H3734" s="161">
        <v>7</v>
      </c>
      <c r="I3734" s="161">
        <v>10</v>
      </c>
      <c r="J3734" s="161">
        <v>10</v>
      </c>
      <c r="M3734" s="165">
        <f t="shared" si="169"/>
        <v>6</v>
      </c>
      <c r="N3734" s="164">
        <f t="shared" si="170"/>
        <v>6</v>
      </c>
      <c r="O3734" s="164">
        <f t="shared" si="171"/>
        <v>8</v>
      </c>
    </row>
    <row r="3735" spans="3:15">
      <c r="C3735" s="161">
        <v>7</v>
      </c>
      <c r="D3735" s="161">
        <v>6</v>
      </c>
      <c r="F3735" s="161">
        <v>10</v>
      </c>
      <c r="G3735" s="161">
        <v>6</v>
      </c>
      <c r="H3735" s="161">
        <v>10</v>
      </c>
      <c r="I3735" s="161">
        <v>4</v>
      </c>
      <c r="J3735" s="161">
        <v>7</v>
      </c>
      <c r="M3735" s="165">
        <f t="shared" si="169"/>
        <v>4</v>
      </c>
      <c r="N3735" s="164">
        <f t="shared" si="170"/>
        <v>5</v>
      </c>
      <c r="O3735" s="164">
        <f t="shared" si="171"/>
        <v>7</v>
      </c>
    </row>
    <row r="3736" spans="3:15">
      <c r="C3736" s="161">
        <v>7</v>
      </c>
      <c r="D3736" s="161">
        <v>6</v>
      </c>
      <c r="F3736" s="161">
        <v>10</v>
      </c>
      <c r="G3736" s="161">
        <v>6</v>
      </c>
      <c r="H3736" s="161">
        <v>10</v>
      </c>
      <c r="I3736" s="161">
        <v>4</v>
      </c>
      <c r="J3736" s="161">
        <v>10</v>
      </c>
      <c r="M3736" s="165">
        <f t="shared" si="169"/>
        <v>4</v>
      </c>
      <c r="N3736" s="164">
        <f t="shared" si="170"/>
        <v>5</v>
      </c>
      <c r="O3736" s="164">
        <f t="shared" si="171"/>
        <v>8</v>
      </c>
    </row>
    <row r="3737" spans="3:15">
      <c r="C3737" s="161">
        <v>7</v>
      </c>
      <c r="D3737" s="161">
        <v>6</v>
      </c>
      <c r="F3737" s="161">
        <v>10</v>
      </c>
      <c r="G3737" s="161">
        <v>6</v>
      </c>
      <c r="H3737" s="161">
        <v>10</v>
      </c>
      <c r="I3737" s="161">
        <v>6</v>
      </c>
      <c r="J3737" s="161">
        <v>7</v>
      </c>
      <c r="M3737" s="165">
        <f t="shared" si="169"/>
        <v>6</v>
      </c>
      <c r="N3737" s="164">
        <f t="shared" si="170"/>
        <v>6</v>
      </c>
      <c r="O3737" s="164">
        <f t="shared" si="171"/>
        <v>7</v>
      </c>
    </row>
    <row r="3738" spans="3:15">
      <c r="C3738" s="161">
        <v>7</v>
      </c>
      <c r="D3738" s="161">
        <v>6</v>
      </c>
      <c r="F3738" s="161">
        <v>10</v>
      </c>
      <c r="G3738" s="161">
        <v>6</v>
      </c>
      <c r="H3738" s="161">
        <v>10</v>
      </c>
      <c r="I3738" s="161">
        <v>6</v>
      </c>
      <c r="J3738" s="161">
        <v>10</v>
      </c>
      <c r="M3738" s="165">
        <f t="shared" si="169"/>
        <v>6</v>
      </c>
      <c r="N3738" s="164">
        <f t="shared" si="170"/>
        <v>6</v>
      </c>
      <c r="O3738" s="164">
        <f t="shared" si="171"/>
        <v>8</v>
      </c>
    </row>
    <row r="3739" spans="3:15">
      <c r="C3739" s="161">
        <v>7</v>
      </c>
      <c r="D3739" s="161">
        <v>6</v>
      </c>
      <c r="F3739" s="161">
        <v>10</v>
      </c>
      <c r="G3739" s="161">
        <v>6</v>
      </c>
      <c r="H3739" s="161">
        <v>10</v>
      </c>
      <c r="I3739" s="161">
        <v>8</v>
      </c>
      <c r="J3739" s="161">
        <v>7</v>
      </c>
      <c r="M3739" s="165">
        <f t="shared" si="169"/>
        <v>6</v>
      </c>
      <c r="N3739" s="164">
        <f t="shared" si="170"/>
        <v>6</v>
      </c>
      <c r="O3739" s="164">
        <f t="shared" si="171"/>
        <v>8</v>
      </c>
    </row>
    <row r="3740" spans="3:15">
      <c r="C3740" s="161">
        <v>7</v>
      </c>
      <c r="D3740" s="161">
        <v>6</v>
      </c>
      <c r="F3740" s="161">
        <v>10</v>
      </c>
      <c r="G3740" s="161">
        <v>6</v>
      </c>
      <c r="H3740" s="161">
        <v>10</v>
      </c>
      <c r="I3740" s="161">
        <v>8</v>
      </c>
      <c r="J3740" s="161">
        <v>10</v>
      </c>
      <c r="M3740" s="165">
        <f t="shared" si="169"/>
        <v>6</v>
      </c>
      <c r="N3740" s="164">
        <f t="shared" si="170"/>
        <v>6</v>
      </c>
      <c r="O3740" s="164">
        <f t="shared" si="171"/>
        <v>8</v>
      </c>
    </row>
    <row r="3741" spans="3:15">
      <c r="C3741" s="161">
        <v>7</v>
      </c>
      <c r="D3741" s="161">
        <v>6</v>
      </c>
      <c r="F3741" s="161">
        <v>10</v>
      </c>
      <c r="G3741" s="161">
        <v>6</v>
      </c>
      <c r="H3741" s="161">
        <v>10</v>
      </c>
      <c r="I3741" s="161">
        <v>10</v>
      </c>
      <c r="J3741" s="161">
        <v>7</v>
      </c>
      <c r="M3741" s="165">
        <f t="shared" si="169"/>
        <v>6</v>
      </c>
      <c r="N3741" s="164">
        <f t="shared" si="170"/>
        <v>6</v>
      </c>
      <c r="O3741" s="164">
        <f t="shared" si="171"/>
        <v>8</v>
      </c>
    </row>
    <row r="3742" spans="3:15">
      <c r="C3742" s="161">
        <v>7</v>
      </c>
      <c r="D3742" s="161">
        <v>6</v>
      </c>
      <c r="F3742" s="161">
        <v>10</v>
      </c>
      <c r="G3742" s="161">
        <v>6</v>
      </c>
      <c r="H3742" s="161">
        <v>10</v>
      </c>
      <c r="I3742" s="161">
        <v>10</v>
      </c>
      <c r="J3742" s="161">
        <v>10</v>
      </c>
      <c r="M3742" s="165">
        <f t="shared" si="169"/>
        <v>6</v>
      </c>
      <c r="N3742" s="164">
        <f t="shared" si="170"/>
        <v>6</v>
      </c>
      <c r="O3742" s="164">
        <f t="shared" si="171"/>
        <v>8</v>
      </c>
    </row>
    <row r="3743" spans="3:15">
      <c r="C3743" s="161">
        <v>7</v>
      </c>
      <c r="D3743" s="161">
        <v>6</v>
      </c>
      <c r="F3743" s="161">
        <v>10</v>
      </c>
      <c r="G3743" s="161">
        <v>6</v>
      </c>
      <c r="H3743" s="161">
        <v>7</v>
      </c>
      <c r="I3743" s="161">
        <v>4</v>
      </c>
      <c r="J3743" s="161">
        <v>7</v>
      </c>
      <c r="M3743" s="165">
        <f t="shared" ref="M3743:M3806" si="172">MIN(C3743:L3743)</f>
        <v>4</v>
      </c>
      <c r="N3743" s="164">
        <f t="shared" si="170"/>
        <v>5</v>
      </c>
      <c r="O3743" s="164">
        <f t="shared" si="171"/>
        <v>7</v>
      </c>
    </row>
    <row r="3744" spans="3:15">
      <c r="C3744" s="161">
        <v>7</v>
      </c>
      <c r="D3744" s="161">
        <v>6</v>
      </c>
      <c r="F3744" s="161">
        <v>10</v>
      </c>
      <c r="G3744" s="161">
        <v>6</v>
      </c>
      <c r="H3744" s="161">
        <v>7</v>
      </c>
      <c r="I3744" s="161">
        <v>4</v>
      </c>
      <c r="J3744" s="161">
        <v>10</v>
      </c>
      <c r="M3744" s="165">
        <f t="shared" si="172"/>
        <v>4</v>
      </c>
      <c r="N3744" s="164">
        <f t="shared" ref="N3744:N3807" si="173">IF(SMALL(C3744:J3744,2)&gt;M3744,M3744+1,M3744)</f>
        <v>5</v>
      </c>
      <c r="O3744" s="164">
        <f t="shared" ref="O3744:O3807" si="174">ROUND(AVERAGE(C3744:J3744),0)</f>
        <v>7</v>
      </c>
    </row>
    <row r="3745" spans="3:15">
      <c r="C3745" s="161">
        <v>7</v>
      </c>
      <c r="D3745" s="161">
        <v>6</v>
      </c>
      <c r="F3745" s="161">
        <v>10</v>
      </c>
      <c r="G3745" s="161">
        <v>6</v>
      </c>
      <c r="H3745" s="161">
        <v>7</v>
      </c>
      <c r="I3745" s="161">
        <v>6</v>
      </c>
      <c r="J3745" s="161">
        <v>7</v>
      </c>
      <c r="M3745" s="165">
        <f t="shared" si="172"/>
        <v>6</v>
      </c>
      <c r="N3745" s="164">
        <f t="shared" si="173"/>
        <v>6</v>
      </c>
      <c r="O3745" s="164">
        <f t="shared" si="174"/>
        <v>7</v>
      </c>
    </row>
    <row r="3746" spans="3:15">
      <c r="C3746" s="161">
        <v>7</v>
      </c>
      <c r="D3746" s="161">
        <v>6</v>
      </c>
      <c r="F3746" s="161">
        <v>10</v>
      </c>
      <c r="G3746" s="161">
        <v>6</v>
      </c>
      <c r="H3746" s="161">
        <v>7</v>
      </c>
      <c r="I3746" s="161">
        <v>6</v>
      </c>
      <c r="J3746" s="161">
        <v>10</v>
      </c>
      <c r="M3746" s="165">
        <f t="shared" si="172"/>
        <v>6</v>
      </c>
      <c r="N3746" s="164">
        <f t="shared" si="173"/>
        <v>6</v>
      </c>
      <c r="O3746" s="164">
        <f t="shared" si="174"/>
        <v>7</v>
      </c>
    </row>
    <row r="3747" spans="3:15">
      <c r="C3747" s="161">
        <v>7</v>
      </c>
      <c r="D3747" s="161">
        <v>6</v>
      </c>
      <c r="F3747" s="161">
        <v>10</v>
      </c>
      <c r="G3747" s="161">
        <v>6</v>
      </c>
      <c r="H3747" s="161">
        <v>7</v>
      </c>
      <c r="I3747" s="161">
        <v>8</v>
      </c>
      <c r="J3747" s="161">
        <v>7</v>
      </c>
      <c r="M3747" s="165">
        <f t="shared" si="172"/>
        <v>6</v>
      </c>
      <c r="N3747" s="164">
        <f t="shared" si="173"/>
        <v>6</v>
      </c>
      <c r="O3747" s="164">
        <f t="shared" si="174"/>
        <v>7</v>
      </c>
    </row>
    <row r="3748" spans="3:15">
      <c r="C3748" s="161">
        <v>7</v>
      </c>
      <c r="D3748" s="161">
        <v>6</v>
      </c>
      <c r="F3748" s="161">
        <v>10</v>
      </c>
      <c r="G3748" s="161">
        <v>6</v>
      </c>
      <c r="H3748" s="161">
        <v>7</v>
      </c>
      <c r="I3748" s="161">
        <v>8</v>
      </c>
      <c r="J3748" s="161">
        <v>10</v>
      </c>
      <c r="M3748" s="165">
        <f t="shared" si="172"/>
        <v>6</v>
      </c>
      <c r="N3748" s="164">
        <f t="shared" si="173"/>
        <v>6</v>
      </c>
      <c r="O3748" s="164">
        <f t="shared" si="174"/>
        <v>8</v>
      </c>
    </row>
    <row r="3749" spans="3:15">
      <c r="C3749" s="161">
        <v>7</v>
      </c>
      <c r="D3749" s="161">
        <v>6</v>
      </c>
      <c r="F3749" s="161">
        <v>10</v>
      </c>
      <c r="G3749" s="161">
        <v>6</v>
      </c>
      <c r="H3749" s="161">
        <v>7</v>
      </c>
      <c r="I3749" s="161">
        <v>10</v>
      </c>
      <c r="J3749" s="161">
        <v>7</v>
      </c>
      <c r="M3749" s="165">
        <f t="shared" si="172"/>
        <v>6</v>
      </c>
      <c r="N3749" s="164">
        <f t="shared" si="173"/>
        <v>6</v>
      </c>
      <c r="O3749" s="164">
        <f t="shared" si="174"/>
        <v>8</v>
      </c>
    </row>
    <row r="3750" spans="3:15">
      <c r="C3750" s="161">
        <v>7</v>
      </c>
      <c r="D3750" s="161">
        <v>6</v>
      </c>
      <c r="F3750" s="161">
        <v>10</v>
      </c>
      <c r="G3750" s="161">
        <v>6</v>
      </c>
      <c r="H3750" s="161">
        <v>7</v>
      </c>
      <c r="I3750" s="161">
        <v>10</v>
      </c>
      <c r="J3750" s="161">
        <v>10</v>
      </c>
      <c r="M3750" s="165">
        <f t="shared" si="172"/>
        <v>6</v>
      </c>
      <c r="N3750" s="164">
        <f t="shared" si="173"/>
        <v>6</v>
      </c>
      <c r="O3750" s="164">
        <f t="shared" si="174"/>
        <v>8</v>
      </c>
    </row>
    <row r="3751" spans="3:15">
      <c r="C3751" s="161">
        <v>7</v>
      </c>
      <c r="D3751" s="161">
        <v>6</v>
      </c>
      <c r="F3751" s="161">
        <v>10</v>
      </c>
      <c r="G3751" s="161">
        <v>6</v>
      </c>
      <c r="H3751" s="161">
        <v>10</v>
      </c>
      <c r="I3751" s="161">
        <v>4</v>
      </c>
      <c r="J3751" s="161">
        <v>7</v>
      </c>
      <c r="M3751" s="165">
        <f t="shared" si="172"/>
        <v>4</v>
      </c>
      <c r="N3751" s="164">
        <f t="shared" si="173"/>
        <v>5</v>
      </c>
      <c r="O3751" s="164">
        <f t="shared" si="174"/>
        <v>7</v>
      </c>
    </row>
    <row r="3752" spans="3:15">
      <c r="C3752" s="161">
        <v>7</v>
      </c>
      <c r="D3752" s="161">
        <v>6</v>
      </c>
      <c r="F3752" s="161">
        <v>10</v>
      </c>
      <c r="G3752" s="161">
        <v>6</v>
      </c>
      <c r="H3752" s="161">
        <v>10</v>
      </c>
      <c r="I3752" s="161">
        <v>4</v>
      </c>
      <c r="J3752" s="161">
        <v>10</v>
      </c>
      <c r="M3752" s="165">
        <f t="shared" si="172"/>
        <v>4</v>
      </c>
      <c r="N3752" s="164">
        <f t="shared" si="173"/>
        <v>5</v>
      </c>
      <c r="O3752" s="164">
        <f t="shared" si="174"/>
        <v>8</v>
      </c>
    </row>
    <row r="3753" spans="3:15">
      <c r="C3753" s="161">
        <v>7</v>
      </c>
      <c r="D3753" s="161">
        <v>6</v>
      </c>
      <c r="F3753" s="161">
        <v>10</v>
      </c>
      <c r="G3753" s="161">
        <v>6</v>
      </c>
      <c r="H3753" s="161">
        <v>10</v>
      </c>
      <c r="I3753" s="161">
        <v>6</v>
      </c>
      <c r="J3753" s="161">
        <v>7</v>
      </c>
      <c r="M3753" s="165">
        <f t="shared" si="172"/>
        <v>6</v>
      </c>
      <c r="N3753" s="164">
        <f t="shared" si="173"/>
        <v>6</v>
      </c>
      <c r="O3753" s="164">
        <f t="shared" si="174"/>
        <v>7</v>
      </c>
    </row>
    <row r="3754" spans="3:15">
      <c r="C3754" s="161">
        <v>7</v>
      </c>
      <c r="D3754" s="161">
        <v>6</v>
      </c>
      <c r="F3754" s="161">
        <v>10</v>
      </c>
      <c r="G3754" s="161">
        <v>6</v>
      </c>
      <c r="H3754" s="161">
        <v>10</v>
      </c>
      <c r="I3754" s="161">
        <v>6</v>
      </c>
      <c r="J3754" s="161">
        <v>10</v>
      </c>
      <c r="M3754" s="165">
        <f t="shared" si="172"/>
        <v>6</v>
      </c>
      <c r="N3754" s="164">
        <f t="shared" si="173"/>
        <v>6</v>
      </c>
      <c r="O3754" s="164">
        <f t="shared" si="174"/>
        <v>8</v>
      </c>
    </row>
    <row r="3755" spans="3:15">
      <c r="C3755" s="161">
        <v>7</v>
      </c>
      <c r="D3755" s="161">
        <v>6</v>
      </c>
      <c r="F3755" s="161">
        <v>10</v>
      </c>
      <c r="G3755" s="161">
        <v>6</v>
      </c>
      <c r="H3755" s="161">
        <v>10</v>
      </c>
      <c r="I3755" s="161">
        <v>8</v>
      </c>
      <c r="J3755" s="161">
        <v>7</v>
      </c>
      <c r="M3755" s="165">
        <f t="shared" si="172"/>
        <v>6</v>
      </c>
      <c r="N3755" s="164">
        <f t="shared" si="173"/>
        <v>6</v>
      </c>
      <c r="O3755" s="164">
        <f t="shared" si="174"/>
        <v>8</v>
      </c>
    </row>
    <row r="3756" spans="3:15">
      <c r="C3756" s="161">
        <v>7</v>
      </c>
      <c r="D3756" s="161">
        <v>6</v>
      </c>
      <c r="F3756" s="161">
        <v>10</v>
      </c>
      <c r="G3756" s="161">
        <v>6</v>
      </c>
      <c r="H3756" s="161">
        <v>10</v>
      </c>
      <c r="I3756" s="161">
        <v>8</v>
      </c>
      <c r="J3756" s="161">
        <v>10</v>
      </c>
      <c r="M3756" s="165">
        <f t="shared" si="172"/>
        <v>6</v>
      </c>
      <c r="N3756" s="164">
        <f t="shared" si="173"/>
        <v>6</v>
      </c>
      <c r="O3756" s="164">
        <f t="shared" si="174"/>
        <v>8</v>
      </c>
    </row>
    <row r="3757" spans="3:15">
      <c r="C3757" s="161">
        <v>7</v>
      </c>
      <c r="D3757" s="161">
        <v>6</v>
      </c>
      <c r="F3757" s="161">
        <v>10</v>
      </c>
      <c r="G3757" s="161">
        <v>6</v>
      </c>
      <c r="H3757" s="161">
        <v>10</v>
      </c>
      <c r="I3757" s="161">
        <v>10</v>
      </c>
      <c r="J3757" s="161">
        <v>7</v>
      </c>
      <c r="M3757" s="165">
        <f t="shared" si="172"/>
        <v>6</v>
      </c>
      <c r="N3757" s="164">
        <f t="shared" si="173"/>
        <v>6</v>
      </c>
      <c r="O3757" s="164">
        <f t="shared" si="174"/>
        <v>8</v>
      </c>
    </row>
    <row r="3758" spans="3:15">
      <c r="C3758" s="161">
        <v>7</v>
      </c>
      <c r="D3758" s="161">
        <v>6</v>
      </c>
      <c r="F3758" s="161">
        <v>10</v>
      </c>
      <c r="G3758" s="161">
        <v>6</v>
      </c>
      <c r="H3758" s="161">
        <v>10</v>
      </c>
      <c r="I3758" s="161">
        <v>10</v>
      </c>
      <c r="J3758" s="161">
        <v>10</v>
      </c>
      <c r="M3758" s="165">
        <f t="shared" si="172"/>
        <v>6</v>
      </c>
      <c r="N3758" s="164">
        <f t="shared" si="173"/>
        <v>6</v>
      </c>
      <c r="O3758" s="164">
        <f t="shared" si="174"/>
        <v>8</v>
      </c>
    </row>
    <row r="3759" spans="3:15">
      <c r="C3759" s="161">
        <v>7</v>
      </c>
      <c r="D3759" s="161">
        <v>6</v>
      </c>
      <c r="F3759" s="161">
        <v>10</v>
      </c>
      <c r="G3759" s="161">
        <v>6</v>
      </c>
      <c r="H3759" s="161">
        <v>7</v>
      </c>
      <c r="I3759" s="161">
        <v>4</v>
      </c>
      <c r="J3759" s="161">
        <v>7</v>
      </c>
      <c r="M3759" s="165">
        <f t="shared" si="172"/>
        <v>4</v>
      </c>
      <c r="N3759" s="164">
        <f t="shared" si="173"/>
        <v>5</v>
      </c>
      <c r="O3759" s="164">
        <f t="shared" si="174"/>
        <v>7</v>
      </c>
    </row>
    <row r="3760" spans="3:15">
      <c r="C3760" s="161">
        <v>7</v>
      </c>
      <c r="D3760" s="161">
        <v>6</v>
      </c>
      <c r="F3760" s="161">
        <v>10</v>
      </c>
      <c r="G3760" s="161">
        <v>6</v>
      </c>
      <c r="H3760" s="161">
        <v>7</v>
      </c>
      <c r="I3760" s="161">
        <v>4</v>
      </c>
      <c r="J3760" s="161">
        <v>10</v>
      </c>
      <c r="M3760" s="165">
        <f t="shared" si="172"/>
        <v>4</v>
      </c>
      <c r="N3760" s="164">
        <f t="shared" si="173"/>
        <v>5</v>
      </c>
      <c r="O3760" s="164">
        <f t="shared" si="174"/>
        <v>7</v>
      </c>
    </row>
    <row r="3761" spans="3:15">
      <c r="C3761" s="161">
        <v>7</v>
      </c>
      <c r="D3761" s="161">
        <v>6</v>
      </c>
      <c r="F3761" s="161">
        <v>10</v>
      </c>
      <c r="G3761" s="161">
        <v>6</v>
      </c>
      <c r="H3761" s="161">
        <v>7</v>
      </c>
      <c r="I3761" s="161">
        <v>6</v>
      </c>
      <c r="J3761" s="161">
        <v>7</v>
      </c>
      <c r="M3761" s="165">
        <f t="shared" si="172"/>
        <v>6</v>
      </c>
      <c r="N3761" s="164">
        <f t="shared" si="173"/>
        <v>6</v>
      </c>
      <c r="O3761" s="164">
        <f t="shared" si="174"/>
        <v>7</v>
      </c>
    </row>
    <row r="3762" spans="3:15">
      <c r="C3762" s="161">
        <v>7</v>
      </c>
      <c r="D3762" s="161">
        <v>6</v>
      </c>
      <c r="F3762" s="161">
        <v>10</v>
      </c>
      <c r="G3762" s="161">
        <v>6</v>
      </c>
      <c r="H3762" s="161">
        <v>7</v>
      </c>
      <c r="I3762" s="161">
        <v>6</v>
      </c>
      <c r="J3762" s="161">
        <v>10</v>
      </c>
      <c r="M3762" s="165">
        <f t="shared" si="172"/>
        <v>6</v>
      </c>
      <c r="N3762" s="164">
        <f t="shared" si="173"/>
        <v>6</v>
      </c>
      <c r="O3762" s="164">
        <f t="shared" si="174"/>
        <v>7</v>
      </c>
    </row>
    <row r="3763" spans="3:15">
      <c r="C3763" s="161">
        <v>7</v>
      </c>
      <c r="D3763" s="161">
        <v>6</v>
      </c>
      <c r="F3763" s="161">
        <v>10</v>
      </c>
      <c r="G3763" s="161">
        <v>6</v>
      </c>
      <c r="H3763" s="161">
        <v>7</v>
      </c>
      <c r="I3763" s="161">
        <v>8</v>
      </c>
      <c r="J3763" s="161">
        <v>7</v>
      </c>
      <c r="M3763" s="165">
        <f t="shared" si="172"/>
        <v>6</v>
      </c>
      <c r="N3763" s="164">
        <f t="shared" si="173"/>
        <v>6</v>
      </c>
      <c r="O3763" s="164">
        <f t="shared" si="174"/>
        <v>7</v>
      </c>
    </row>
    <row r="3764" spans="3:15">
      <c r="C3764" s="161">
        <v>7</v>
      </c>
      <c r="D3764" s="161">
        <v>6</v>
      </c>
      <c r="F3764" s="161">
        <v>10</v>
      </c>
      <c r="G3764" s="161">
        <v>6</v>
      </c>
      <c r="H3764" s="161">
        <v>7</v>
      </c>
      <c r="I3764" s="161">
        <v>8</v>
      </c>
      <c r="J3764" s="161">
        <v>10</v>
      </c>
      <c r="M3764" s="165">
        <f t="shared" si="172"/>
        <v>6</v>
      </c>
      <c r="N3764" s="164">
        <f t="shared" si="173"/>
        <v>6</v>
      </c>
      <c r="O3764" s="164">
        <f t="shared" si="174"/>
        <v>8</v>
      </c>
    </row>
    <row r="3765" spans="3:15">
      <c r="C3765" s="161">
        <v>7</v>
      </c>
      <c r="D3765" s="161">
        <v>6</v>
      </c>
      <c r="F3765" s="161">
        <v>10</v>
      </c>
      <c r="G3765" s="161">
        <v>6</v>
      </c>
      <c r="H3765" s="161">
        <v>7</v>
      </c>
      <c r="I3765" s="161">
        <v>10</v>
      </c>
      <c r="J3765" s="161">
        <v>7</v>
      </c>
      <c r="M3765" s="165">
        <f t="shared" si="172"/>
        <v>6</v>
      </c>
      <c r="N3765" s="164">
        <f t="shared" si="173"/>
        <v>6</v>
      </c>
      <c r="O3765" s="164">
        <f t="shared" si="174"/>
        <v>8</v>
      </c>
    </row>
    <row r="3766" spans="3:15">
      <c r="C3766" s="161">
        <v>7</v>
      </c>
      <c r="D3766" s="161">
        <v>6</v>
      </c>
      <c r="F3766" s="161">
        <v>10</v>
      </c>
      <c r="G3766" s="161">
        <v>6</v>
      </c>
      <c r="H3766" s="161">
        <v>7</v>
      </c>
      <c r="I3766" s="161">
        <v>10</v>
      </c>
      <c r="J3766" s="161">
        <v>10</v>
      </c>
      <c r="M3766" s="165">
        <f t="shared" si="172"/>
        <v>6</v>
      </c>
      <c r="N3766" s="164">
        <f t="shared" si="173"/>
        <v>6</v>
      </c>
      <c r="O3766" s="164">
        <f t="shared" si="174"/>
        <v>8</v>
      </c>
    </row>
    <row r="3767" spans="3:15">
      <c r="C3767" s="161">
        <v>7</v>
      </c>
      <c r="D3767" s="161">
        <v>6</v>
      </c>
      <c r="F3767" s="161">
        <v>10</v>
      </c>
      <c r="G3767" s="161">
        <v>6</v>
      </c>
      <c r="H3767" s="161">
        <v>10</v>
      </c>
      <c r="I3767" s="161">
        <v>4</v>
      </c>
      <c r="J3767" s="161">
        <v>7</v>
      </c>
      <c r="M3767" s="165">
        <f t="shared" si="172"/>
        <v>4</v>
      </c>
      <c r="N3767" s="164">
        <f t="shared" si="173"/>
        <v>5</v>
      </c>
      <c r="O3767" s="164">
        <f t="shared" si="174"/>
        <v>7</v>
      </c>
    </row>
    <row r="3768" spans="3:15">
      <c r="C3768" s="161">
        <v>7</v>
      </c>
      <c r="D3768" s="161">
        <v>6</v>
      </c>
      <c r="F3768" s="161">
        <v>10</v>
      </c>
      <c r="G3768" s="161">
        <v>6</v>
      </c>
      <c r="H3768" s="161">
        <v>10</v>
      </c>
      <c r="I3768" s="161">
        <v>4</v>
      </c>
      <c r="J3768" s="161">
        <v>10</v>
      </c>
      <c r="M3768" s="165">
        <f t="shared" si="172"/>
        <v>4</v>
      </c>
      <c r="N3768" s="164">
        <f t="shared" si="173"/>
        <v>5</v>
      </c>
      <c r="O3768" s="164">
        <f t="shared" si="174"/>
        <v>8</v>
      </c>
    </row>
    <row r="3769" spans="3:15">
      <c r="C3769" s="161">
        <v>7</v>
      </c>
      <c r="D3769" s="161">
        <v>6</v>
      </c>
      <c r="F3769" s="161">
        <v>10</v>
      </c>
      <c r="G3769" s="161">
        <v>6</v>
      </c>
      <c r="H3769" s="161">
        <v>10</v>
      </c>
      <c r="I3769" s="161">
        <v>6</v>
      </c>
      <c r="J3769" s="161">
        <v>7</v>
      </c>
      <c r="M3769" s="165">
        <f t="shared" si="172"/>
        <v>6</v>
      </c>
      <c r="N3769" s="164">
        <f t="shared" si="173"/>
        <v>6</v>
      </c>
      <c r="O3769" s="164">
        <f t="shared" si="174"/>
        <v>7</v>
      </c>
    </row>
    <row r="3770" spans="3:15">
      <c r="C3770" s="161">
        <v>7</v>
      </c>
      <c r="D3770" s="161">
        <v>6</v>
      </c>
      <c r="F3770" s="161">
        <v>10</v>
      </c>
      <c r="G3770" s="161">
        <v>6</v>
      </c>
      <c r="H3770" s="161">
        <v>10</v>
      </c>
      <c r="I3770" s="161">
        <v>6</v>
      </c>
      <c r="J3770" s="161">
        <v>10</v>
      </c>
      <c r="M3770" s="165">
        <f t="shared" si="172"/>
        <v>6</v>
      </c>
      <c r="N3770" s="164">
        <f t="shared" si="173"/>
        <v>6</v>
      </c>
      <c r="O3770" s="164">
        <f t="shared" si="174"/>
        <v>8</v>
      </c>
    </row>
    <row r="3771" spans="3:15">
      <c r="C3771" s="161">
        <v>7</v>
      </c>
      <c r="D3771" s="161">
        <v>6</v>
      </c>
      <c r="F3771" s="161">
        <v>10</v>
      </c>
      <c r="G3771" s="161">
        <v>6</v>
      </c>
      <c r="H3771" s="161">
        <v>10</v>
      </c>
      <c r="I3771" s="161">
        <v>8</v>
      </c>
      <c r="J3771" s="161">
        <v>7</v>
      </c>
      <c r="M3771" s="165">
        <f t="shared" si="172"/>
        <v>6</v>
      </c>
      <c r="N3771" s="164">
        <f t="shared" si="173"/>
        <v>6</v>
      </c>
      <c r="O3771" s="164">
        <f t="shared" si="174"/>
        <v>8</v>
      </c>
    </row>
    <row r="3772" spans="3:15">
      <c r="C3772" s="161">
        <v>7</v>
      </c>
      <c r="D3772" s="161">
        <v>6</v>
      </c>
      <c r="F3772" s="161">
        <v>10</v>
      </c>
      <c r="G3772" s="161">
        <v>6</v>
      </c>
      <c r="H3772" s="161">
        <v>10</v>
      </c>
      <c r="I3772" s="161">
        <v>8</v>
      </c>
      <c r="J3772" s="161">
        <v>10</v>
      </c>
      <c r="M3772" s="165">
        <f t="shared" si="172"/>
        <v>6</v>
      </c>
      <c r="N3772" s="164">
        <f t="shared" si="173"/>
        <v>6</v>
      </c>
      <c r="O3772" s="164">
        <f t="shared" si="174"/>
        <v>8</v>
      </c>
    </row>
    <row r="3773" spans="3:15">
      <c r="C3773" s="161">
        <v>7</v>
      </c>
      <c r="D3773" s="161">
        <v>6</v>
      </c>
      <c r="F3773" s="161">
        <v>10</v>
      </c>
      <c r="G3773" s="161">
        <v>6</v>
      </c>
      <c r="H3773" s="161">
        <v>10</v>
      </c>
      <c r="I3773" s="161">
        <v>10</v>
      </c>
      <c r="J3773" s="161">
        <v>7</v>
      </c>
      <c r="M3773" s="165">
        <f t="shared" si="172"/>
        <v>6</v>
      </c>
      <c r="N3773" s="164">
        <f t="shared" si="173"/>
        <v>6</v>
      </c>
      <c r="O3773" s="164">
        <f t="shared" si="174"/>
        <v>8</v>
      </c>
    </row>
    <row r="3774" spans="3:15">
      <c r="C3774" s="161">
        <v>7</v>
      </c>
      <c r="D3774" s="161">
        <v>8</v>
      </c>
      <c r="F3774" s="161">
        <v>10</v>
      </c>
      <c r="G3774" s="161">
        <v>8</v>
      </c>
      <c r="H3774" s="161">
        <v>10</v>
      </c>
      <c r="I3774" s="161">
        <v>10</v>
      </c>
      <c r="J3774" s="161">
        <v>10</v>
      </c>
      <c r="M3774" s="165">
        <f t="shared" si="172"/>
        <v>7</v>
      </c>
      <c r="N3774" s="164">
        <f t="shared" si="173"/>
        <v>8</v>
      </c>
      <c r="O3774" s="164">
        <f t="shared" si="174"/>
        <v>9</v>
      </c>
    </row>
    <row r="3775" spans="3:15">
      <c r="C3775" s="161">
        <v>7</v>
      </c>
      <c r="D3775" s="161">
        <v>8</v>
      </c>
      <c r="F3775" s="161">
        <v>5</v>
      </c>
      <c r="G3775" s="161">
        <v>8</v>
      </c>
      <c r="H3775" s="161">
        <v>5</v>
      </c>
      <c r="I3775" s="161">
        <v>4</v>
      </c>
      <c r="J3775" s="161">
        <v>7</v>
      </c>
      <c r="M3775" s="165">
        <f t="shared" si="172"/>
        <v>4</v>
      </c>
      <c r="N3775" s="164">
        <f t="shared" si="173"/>
        <v>5</v>
      </c>
      <c r="O3775" s="164">
        <f t="shared" si="174"/>
        <v>6</v>
      </c>
    </row>
    <row r="3776" spans="3:15">
      <c r="C3776" s="161">
        <v>7</v>
      </c>
      <c r="D3776" s="161">
        <v>8</v>
      </c>
      <c r="F3776" s="161">
        <v>5</v>
      </c>
      <c r="G3776" s="161">
        <v>8</v>
      </c>
      <c r="H3776" s="161">
        <v>5</v>
      </c>
      <c r="I3776" s="161">
        <v>4</v>
      </c>
      <c r="J3776" s="161">
        <v>10</v>
      </c>
      <c r="M3776" s="165">
        <f t="shared" si="172"/>
        <v>4</v>
      </c>
      <c r="N3776" s="164">
        <f t="shared" si="173"/>
        <v>5</v>
      </c>
      <c r="O3776" s="164">
        <f t="shared" si="174"/>
        <v>7</v>
      </c>
    </row>
    <row r="3777" spans="3:15">
      <c r="C3777" s="161">
        <v>7</v>
      </c>
      <c r="D3777" s="161">
        <v>8</v>
      </c>
      <c r="F3777" s="161">
        <v>5</v>
      </c>
      <c r="G3777" s="161">
        <v>8</v>
      </c>
      <c r="H3777" s="161">
        <v>5</v>
      </c>
      <c r="I3777" s="161">
        <v>6</v>
      </c>
      <c r="J3777" s="161">
        <v>7</v>
      </c>
      <c r="M3777" s="165">
        <f t="shared" si="172"/>
        <v>5</v>
      </c>
      <c r="N3777" s="164">
        <f t="shared" si="173"/>
        <v>5</v>
      </c>
      <c r="O3777" s="164">
        <f t="shared" si="174"/>
        <v>7</v>
      </c>
    </row>
    <row r="3778" spans="3:15">
      <c r="C3778" s="161">
        <v>7</v>
      </c>
      <c r="D3778" s="161">
        <v>8</v>
      </c>
      <c r="F3778" s="161">
        <v>5</v>
      </c>
      <c r="G3778" s="161">
        <v>8</v>
      </c>
      <c r="H3778" s="161">
        <v>5</v>
      </c>
      <c r="I3778" s="161">
        <v>6</v>
      </c>
      <c r="J3778" s="161">
        <v>10</v>
      </c>
      <c r="M3778" s="165">
        <f t="shared" si="172"/>
        <v>5</v>
      </c>
      <c r="N3778" s="164">
        <f t="shared" si="173"/>
        <v>5</v>
      </c>
      <c r="O3778" s="164">
        <f t="shared" si="174"/>
        <v>7</v>
      </c>
    </row>
    <row r="3779" spans="3:15">
      <c r="C3779" s="161">
        <v>7</v>
      </c>
      <c r="D3779" s="161">
        <v>8</v>
      </c>
      <c r="F3779" s="161">
        <v>5</v>
      </c>
      <c r="G3779" s="161">
        <v>8</v>
      </c>
      <c r="H3779" s="161">
        <v>5</v>
      </c>
      <c r="I3779" s="161">
        <v>8</v>
      </c>
      <c r="J3779" s="161">
        <v>7</v>
      </c>
      <c r="M3779" s="165">
        <f t="shared" si="172"/>
        <v>5</v>
      </c>
      <c r="N3779" s="164">
        <f t="shared" si="173"/>
        <v>5</v>
      </c>
      <c r="O3779" s="164">
        <f t="shared" si="174"/>
        <v>7</v>
      </c>
    </row>
    <row r="3780" spans="3:15">
      <c r="C3780" s="161">
        <v>7</v>
      </c>
      <c r="D3780" s="161">
        <v>8</v>
      </c>
      <c r="F3780" s="161">
        <v>5</v>
      </c>
      <c r="G3780" s="161">
        <v>8</v>
      </c>
      <c r="H3780" s="161">
        <v>5</v>
      </c>
      <c r="I3780" s="161">
        <v>8</v>
      </c>
      <c r="J3780" s="161">
        <v>10</v>
      </c>
      <c r="M3780" s="165">
        <f t="shared" si="172"/>
        <v>5</v>
      </c>
      <c r="N3780" s="164">
        <f t="shared" si="173"/>
        <v>5</v>
      </c>
      <c r="O3780" s="164">
        <f t="shared" si="174"/>
        <v>7</v>
      </c>
    </row>
    <row r="3781" spans="3:15">
      <c r="C3781" s="161">
        <v>7</v>
      </c>
      <c r="D3781" s="161">
        <v>8</v>
      </c>
      <c r="F3781" s="161">
        <v>5</v>
      </c>
      <c r="G3781" s="161">
        <v>8</v>
      </c>
      <c r="H3781" s="161">
        <v>5</v>
      </c>
      <c r="I3781" s="161">
        <v>10</v>
      </c>
      <c r="J3781" s="161">
        <v>7</v>
      </c>
      <c r="M3781" s="165">
        <f t="shared" si="172"/>
        <v>5</v>
      </c>
      <c r="N3781" s="164">
        <f t="shared" si="173"/>
        <v>5</v>
      </c>
      <c r="O3781" s="164">
        <f t="shared" si="174"/>
        <v>7</v>
      </c>
    </row>
    <row r="3782" spans="3:15">
      <c r="C3782" s="161">
        <v>7</v>
      </c>
      <c r="D3782" s="161">
        <v>8</v>
      </c>
      <c r="F3782" s="161">
        <v>5</v>
      </c>
      <c r="G3782" s="161">
        <v>8</v>
      </c>
      <c r="H3782" s="161">
        <v>5</v>
      </c>
      <c r="I3782" s="161">
        <v>10</v>
      </c>
      <c r="J3782" s="161">
        <v>10</v>
      </c>
      <c r="M3782" s="165">
        <f t="shared" si="172"/>
        <v>5</v>
      </c>
      <c r="N3782" s="164">
        <f t="shared" si="173"/>
        <v>5</v>
      </c>
      <c r="O3782" s="164">
        <f t="shared" si="174"/>
        <v>8</v>
      </c>
    </row>
    <row r="3783" spans="3:15">
      <c r="C3783" s="161">
        <v>7</v>
      </c>
      <c r="D3783" s="161">
        <v>8</v>
      </c>
      <c r="F3783" s="161">
        <v>7</v>
      </c>
      <c r="G3783" s="161">
        <v>8</v>
      </c>
      <c r="H3783" s="161">
        <v>10</v>
      </c>
      <c r="I3783" s="161">
        <v>4</v>
      </c>
      <c r="J3783" s="161">
        <v>7</v>
      </c>
      <c r="M3783" s="165">
        <f t="shared" si="172"/>
        <v>4</v>
      </c>
      <c r="N3783" s="164">
        <f t="shared" si="173"/>
        <v>5</v>
      </c>
      <c r="O3783" s="164">
        <f t="shared" si="174"/>
        <v>7</v>
      </c>
    </row>
    <row r="3784" spans="3:15">
      <c r="C3784" s="161">
        <v>7</v>
      </c>
      <c r="D3784" s="161">
        <v>8</v>
      </c>
      <c r="F3784" s="161">
        <v>7</v>
      </c>
      <c r="G3784" s="161">
        <v>8</v>
      </c>
      <c r="H3784" s="161">
        <v>10</v>
      </c>
      <c r="I3784" s="161">
        <v>4</v>
      </c>
      <c r="J3784" s="161">
        <v>10</v>
      </c>
      <c r="M3784" s="165">
        <f t="shared" si="172"/>
        <v>4</v>
      </c>
      <c r="N3784" s="164">
        <f t="shared" si="173"/>
        <v>5</v>
      </c>
      <c r="O3784" s="164">
        <f t="shared" si="174"/>
        <v>8</v>
      </c>
    </row>
    <row r="3785" spans="3:15">
      <c r="C3785" s="161">
        <v>7</v>
      </c>
      <c r="D3785" s="161">
        <v>8</v>
      </c>
      <c r="F3785" s="161">
        <v>7</v>
      </c>
      <c r="G3785" s="161">
        <v>8</v>
      </c>
      <c r="H3785" s="161">
        <v>10</v>
      </c>
      <c r="I3785" s="161">
        <v>6</v>
      </c>
      <c r="J3785" s="161">
        <v>7</v>
      </c>
      <c r="M3785" s="165">
        <f t="shared" si="172"/>
        <v>6</v>
      </c>
      <c r="N3785" s="164">
        <f t="shared" si="173"/>
        <v>7</v>
      </c>
      <c r="O3785" s="164">
        <f t="shared" si="174"/>
        <v>8</v>
      </c>
    </row>
    <row r="3786" spans="3:15">
      <c r="C3786" s="161">
        <v>7</v>
      </c>
      <c r="D3786" s="161">
        <v>8</v>
      </c>
      <c r="F3786" s="161">
        <v>7</v>
      </c>
      <c r="G3786" s="161">
        <v>8</v>
      </c>
      <c r="H3786" s="161">
        <v>10</v>
      </c>
      <c r="I3786" s="161">
        <v>6</v>
      </c>
      <c r="J3786" s="161">
        <v>10</v>
      </c>
      <c r="M3786" s="165">
        <f t="shared" si="172"/>
        <v>6</v>
      </c>
      <c r="N3786" s="164">
        <f t="shared" si="173"/>
        <v>7</v>
      </c>
      <c r="O3786" s="164">
        <f t="shared" si="174"/>
        <v>8</v>
      </c>
    </row>
    <row r="3787" spans="3:15">
      <c r="C3787" s="161">
        <v>7</v>
      </c>
      <c r="D3787" s="161">
        <v>8</v>
      </c>
      <c r="F3787" s="161">
        <v>7</v>
      </c>
      <c r="G3787" s="161">
        <v>8</v>
      </c>
      <c r="H3787" s="161">
        <v>10</v>
      </c>
      <c r="I3787" s="161">
        <v>8</v>
      </c>
      <c r="J3787" s="161">
        <v>7</v>
      </c>
      <c r="M3787" s="165">
        <f t="shared" si="172"/>
        <v>7</v>
      </c>
      <c r="N3787" s="164">
        <f t="shared" si="173"/>
        <v>7</v>
      </c>
      <c r="O3787" s="164">
        <f t="shared" si="174"/>
        <v>8</v>
      </c>
    </row>
    <row r="3788" spans="3:15">
      <c r="C3788" s="161">
        <v>7</v>
      </c>
      <c r="D3788" s="161">
        <v>8</v>
      </c>
      <c r="F3788" s="161">
        <v>7</v>
      </c>
      <c r="G3788" s="161">
        <v>8</v>
      </c>
      <c r="H3788" s="161">
        <v>10</v>
      </c>
      <c r="I3788" s="161">
        <v>8</v>
      </c>
      <c r="J3788" s="161">
        <v>10</v>
      </c>
      <c r="M3788" s="165">
        <f t="shared" si="172"/>
        <v>7</v>
      </c>
      <c r="N3788" s="164">
        <f t="shared" si="173"/>
        <v>7</v>
      </c>
      <c r="O3788" s="164">
        <f t="shared" si="174"/>
        <v>8</v>
      </c>
    </row>
    <row r="3789" spans="3:15">
      <c r="C3789" s="161">
        <v>7</v>
      </c>
      <c r="D3789" s="161">
        <v>8</v>
      </c>
      <c r="F3789" s="161">
        <v>7</v>
      </c>
      <c r="G3789" s="161">
        <v>8</v>
      </c>
      <c r="H3789" s="161">
        <v>10</v>
      </c>
      <c r="I3789" s="161">
        <v>10</v>
      </c>
      <c r="J3789" s="161">
        <v>7</v>
      </c>
      <c r="M3789" s="165">
        <f t="shared" si="172"/>
        <v>7</v>
      </c>
      <c r="N3789" s="164">
        <f t="shared" si="173"/>
        <v>7</v>
      </c>
      <c r="O3789" s="164">
        <f t="shared" si="174"/>
        <v>8</v>
      </c>
    </row>
    <row r="3790" spans="3:15">
      <c r="C3790" s="161">
        <v>7</v>
      </c>
      <c r="D3790" s="161">
        <v>8</v>
      </c>
      <c r="F3790" s="161">
        <v>7</v>
      </c>
      <c r="G3790" s="161">
        <v>8</v>
      </c>
      <c r="H3790" s="161">
        <v>10</v>
      </c>
      <c r="I3790" s="161">
        <v>10</v>
      </c>
      <c r="J3790" s="161">
        <v>10</v>
      </c>
      <c r="M3790" s="165">
        <f t="shared" si="172"/>
        <v>7</v>
      </c>
      <c r="N3790" s="164">
        <f t="shared" si="173"/>
        <v>7</v>
      </c>
      <c r="O3790" s="164">
        <f t="shared" si="174"/>
        <v>9</v>
      </c>
    </row>
    <row r="3791" spans="3:15">
      <c r="C3791" s="161">
        <v>7</v>
      </c>
      <c r="D3791" s="161">
        <v>8</v>
      </c>
      <c r="F3791" s="161">
        <v>5</v>
      </c>
      <c r="G3791" s="161">
        <v>8</v>
      </c>
      <c r="H3791" s="161">
        <v>5</v>
      </c>
      <c r="I3791" s="161">
        <v>4</v>
      </c>
      <c r="J3791" s="161">
        <v>7</v>
      </c>
      <c r="M3791" s="165">
        <f t="shared" si="172"/>
        <v>4</v>
      </c>
      <c r="N3791" s="164">
        <f t="shared" si="173"/>
        <v>5</v>
      </c>
      <c r="O3791" s="164">
        <f t="shared" si="174"/>
        <v>6</v>
      </c>
    </row>
    <row r="3792" spans="3:15">
      <c r="C3792" s="161">
        <v>7</v>
      </c>
      <c r="D3792" s="161">
        <v>8</v>
      </c>
      <c r="F3792" s="161">
        <v>5</v>
      </c>
      <c r="G3792" s="161">
        <v>8</v>
      </c>
      <c r="H3792" s="161">
        <v>5</v>
      </c>
      <c r="I3792" s="161">
        <v>4</v>
      </c>
      <c r="J3792" s="161">
        <v>10</v>
      </c>
      <c r="M3792" s="165">
        <f t="shared" si="172"/>
        <v>4</v>
      </c>
      <c r="N3792" s="164">
        <f t="shared" si="173"/>
        <v>5</v>
      </c>
      <c r="O3792" s="164">
        <f t="shared" si="174"/>
        <v>7</v>
      </c>
    </row>
    <row r="3793" spans="3:15">
      <c r="C3793" s="161">
        <v>7</v>
      </c>
      <c r="D3793" s="161">
        <v>8</v>
      </c>
      <c r="F3793" s="161">
        <v>5</v>
      </c>
      <c r="G3793" s="161">
        <v>8</v>
      </c>
      <c r="H3793" s="161">
        <v>5</v>
      </c>
      <c r="I3793" s="161">
        <v>6</v>
      </c>
      <c r="J3793" s="161">
        <v>7</v>
      </c>
      <c r="M3793" s="165">
        <f t="shared" si="172"/>
        <v>5</v>
      </c>
      <c r="N3793" s="164">
        <f t="shared" si="173"/>
        <v>5</v>
      </c>
      <c r="O3793" s="164">
        <f t="shared" si="174"/>
        <v>7</v>
      </c>
    </row>
    <row r="3794" spans="3:15">
      <c r="C3794" s="161">
        <v>7</v>
      </c>
      <c r="D3794" s="161">
        <v>8</v>
      </c>
      <c r="F3794" s="161">
        <v>5</v>
      </c>
      <c r="G3794" s="161">
        <v>8</v>
      </c>
      <c r="H3794" s="161">
        <v>5</v>
      </c>
      <c r="I3794" s="161">
        <v>6</v>
      </c>
      <c r="J3794" s="161">
        <v>10</v>
      </c>
      <c r="M3794" s="165">
        <f t="shared" si="172"/>
        <v>5</v>
      </c>
      <c r="N3794" s="164">
        <f t="shared" si="173"/>
        <v>5</v>
      </c>
      <c r="O3794" s="164">
        <f t="shared" si="174"/>
        <v>7</v>
      </c>
    </row>
    <row r="3795" spans="3:15">
      <c r="C3795" s="161">
        <v>7</v>
      </c>
      <c r="D3795" s="161">
        <v>8</v>
      </c>
      <c r="F3795" s="161">
        <v>5</v>
      </c>
      <c r="G3795" s="161">
        <v>8</v>
      </c>
      <c r="H3795" s="161">
        <v>5</v>
      </c>
      <c r="I3795" s="161">
        <v>8</v>
      </c>
      <c r="J3795" s="161">
        <v>7</v>
      </c>
      <c r="M3795" s="165">
        <f t="shared" si="172"/>
        <v>5</v>
      </c>
      <c r="N3795" s="164">
        <f t="shared" si="173"/>
        <v>5</v>
      </c>
      <c r="O3795" s="164">
        <f t="shared" si="174"/>
        <v>7</v>
      </c>
    </row>
    <row r="3796" spans="3:15">
      <c r="C3796" s="161">
        <v>7</v>
      </c>
      <c r="D3796" s="161">
        <v>8</v>
      </c>
      <c r="F3796" s="161">
        <v>5</v>
      </c>
      <c r="G3796" s="161">
        <v>8</v>
      </c>
      <c r="H3796" s="161">
        <v>5</v>
      </c>
      <c r="I3796" s="161">
        <v>8</v>
      </c>
      <c r="J3796" s="161">
        <v>10</v>
      </c>
      <c r="M3796" s="165">
        <f t="shared" si="172"/>
        <v>5</v>
      </c>
      <c r="N3796" s="164">
        <f t="shared" si="173"/>
        <v>5</v>
      </c>
      <c r="O3796" s="164">
        <f t="shared" si="174"/>
        <v>7</v>
      </c>
    </row>
    <row r="3797" spans="3:15">
      <c r="C3797" s="161">
        <v>7</v>
      </c>
      <c r="D3797" s="161">
        <v>8</v>
      </c>
      <c r="F3797" s="161">
        <v>5</v>
      </c>
      <c r="G3797" s="161">
        <v>8</v>
      </c>
      <c r="H3797" s="161">
        <v>5</v>
      </c>
      <c r="I3797" s="161">
        <v>10</v>
      </c>
      <c r="J3797" s="161">
        <v>7</v>
      </c>
      <c r="M3797" s="165">
        <f t="shared" si="172"/>
        <v>5</v>
      </c>
      <c r="N3797" s="164">
        <f t="shared" si="173"/>
        <v>5</v>
      </c>
      <c r="O3797" s="164">
        <f t="shared" si="174"/>
        <v>7</v>
      </c>
    </row>
    <row r="3798" spans="3:15">
      <c r="C3798" s="161">
        <v>7</v>
      </c>
      <c r="D3798" s="161">
        <v>8</v>
      </c>
      <c r="F3798" s="161">
        <v>5</v>
      </c>
      <c r="G3798" s="161">
        <v>8</v>
      </c>
      <c r="H3798" s="161">
        <v>5</v>
      </c>
      <c r="I3798" s="161">
        <v>10</v>
      </c>
      <c r="J3798" s="161">
        <v>10</v>
      </c>
      <c r="M3798" s="165">
        <f t="shared" si="172"/>
        <v>5</v>
      </c>
      <c r="N3798" s="164">
        <f t="shared" si="173"/>
        <v>5</v>
      </c>
      <c r="O3798" s="164">
        <f t="shared" si="174"/>
        <v>8</v>
      </c>
    </row>
    <row r="3799" spans="3:15">
      <c r="C3799" s="161">
        <v>7</v>
      </c>
      <c r="D3799" s="161">
        <v>8</v>
      </c>
      <c r="F3799" s="161">
        <v>7</v>
      </c>
      <c r="G3799" s="161">
        <v>8</v>
      </c>
      <c r="H3799" s="161">
        <v>10</v>
      </c>
      <c r="I3799" s="161">
        <v>4</v>
      </c>
      <c r="J3799" s="161">
        <v>7</v>
      </c>
      <c r="M3799" s="165">
        <f t="shared" si="172"/>
        <v>4</v>
      </c>
      <c r="N3799" s="164">
        <f t="shared" si="173"/>
        <v>5</v>
      </c>
      <c r="O3799" s="164">
        <f t="shared" si="174"/>
        <v>7</v>
      </c>
    </row>
    <row r="3800" spans="3:15">
      <c r="C3800" s="161">
        <v>7</v>
      </c>
      <c r="D3800" s="161">
        <v>8</v>
      </c>
      <c r="F3800" s="161">
        <v>7</v>
      </c>
      <c r="G3800" s="161">
        <v>8</v>
      </c>
      <c r="H3800" s="161">
        <v>10</v>
      </c>
      <c r="I3800" s="161">
        <v>4</v>
      </c>
      <c r="J3800" s="161">
        <v>10</v>
      </c>
      <c r="M3800" s="165">
        <f t="shared" si="172"/>
        <v>4</v>
      </c>
      <c r="N3800" s="164">
        <f t="shared" si="173"/>
        <v>5</v>
      </c>
      <c r="O3800" s="164">
        <f t="shared" si="174"/>
        <v>8</v>
      </c>
    </row>
    <row r="3801" spans="3:15">
      <c r="C3801" s="161">
        <v>7</v>
      </c>
      <c r="D3801" s="161">
        <v>8</v>
      </c>
      <c r="F3801" s="161">
        <v>7</v>
      </c>
      <c r="G3801" s="161">
        <v>8</v>
      </c>
      <c r="H3801" s="161">
        <v>10</v>
      </c>
      <c r="I3801" s="161">
        <v>6</v>
      </c>
      <c r="J3801" s="161">
        <v>7</v>
      </c>
      <c r="M3801" s="165">
        <f t="shared" si="172"/>
        <v>6</v>
      </c>
      <c r="N3801" s="164">
        <f t="shared" si="173"/>
        <v>7</v>
      </c>
      <c r="O3801" s="164">
        <f t="shared" si="174"/>
        <v>8</v>
      </c>
    </row>
    <row r="3802" spans="3:15">
      <c r="C3802" s="161">
        <v>7</v>
      </c>
      <c r="D3802" s="161">
        <v>8</v>
      </c>
      <c r="F3802" s="161">
        <v>7</v>
      </c>
      <c r="G3802" s="161">
        <v>8</v>
      </c>
      <c r="H3802" s="161">
        <v>10</v>
      </c>
      <c r="I3802" s="161">
        <v>6</v>
      </c>
      <c r="J3802" s="161">
        <v>10</v>
      </c>
      <c r="M3802" s="165">
        <f t="shared" si="172"/>
        <v>6</v>
      </c>
      <c r="N3802" s="164">
        <f t="shared" si="173"/>
        <v>7</v>
      </c>
      <c r="O3802" s="164">
        <f t="shared" si="174"/>
        <v>8</v>
      </c>
    </row>
    <row r="3803" spans="3:15">
      <c r="C3803" s="161">
        <v>7</v>
      </c>
      <c r="D3803" s="161">
        <v>8</v>
      </c>
      <c r="F3803" s="161">
        <v>7</v>
      </c>
      <c r="G3803" s="161">
        <v>8</v>
      </c>
      <c r="H3803" s="161">
        <v>10</v>
      </c>
      <c r="I3803" s="161">
        <v>8</v>
      </c>
      <c r="J3803" s="161">
        <v>7</v>
      </c>
      <c r="M3803" s="165">
        <f t="shared" si="172"/>
        <v>7</v>
      </c>
      <c r="N3803" s="164">
        <f t="shared" si="173"/>
        <v>7</v>
      </c>
      <c r="O3803" s="164">
        <f t="shared" si="174"/>
        <v>8</v>
      </c>
    </row>
    <row r="3804" spans="3:15">
      <c r="C3804" s="161">
        <v>7</v>
      </c>
      <c r="D3804" s="161">
        <v>8</v>
      </c>
      <c r="F3804" s="161">
        <v>7</v>
      </c>
      <c r="G3804" s="161">
        <v>8</v>
      </c>
      <c r="H3804" s="161">
        <v>10</v>
      </c>
      <c r="I3804" s="161">
        <v>8</v>
      </c>
      <c r="J3804" s="161">
        <v>10</v>
      </c>
      <c r="M3804" s="165">
        <f t="shared" si="172"/>
        <v>7</v>
      </c>
      <c r="N3804" s="164">
        <f t="shared" si="173"/>
        <v>7</v>
      </c>
      <c r="O3804" s="164">
        <f t="shared" si="174"/>
        <v>8</v>
      </c>
    </row>
    <row r="3805" spans="3:15">
      <c r="C3805" s="161">
        <v>7</v>
      </c>
      <c r="D3805" s="161">
        <v>8</v>
      </c>
      <c r="F3805" s="161">
        <v>7</v>
      </c>
      <c r="G3805" s="161">
        <v>8</v>
      </c>
      <c r="H3805" s="161">
        <v>10</v>
      </c>
      <c r="I3805" s="161">
        <v>10</v>
      </c>
      <c r="J3805" s="161">
        <v>7</v>
      </c>
      <c r="M3805" s="165">
        <f t="shared" si="172"/>
        <v>7</v>
      </c>
      <c r="N3805" s="164">
        <f t="shared" si="173"/>
        <v>7</v>
      </c>
      <c r="O3805" s="164">
        <f t="shared" si="174"/>
        <v>8</v>
      </c>
    </row>
    <row r="3806" spans="3:15">
      <c r="C3806" s="161">
        <v>7</v>
      </c>
      <c r="D3806" s="161">
        <v>8</v>
      </c>
      <c r="F3806" s="161">
        <v>7</v>
      </c>
      <c r="G3806" s="161">
        <v>8</v>
      </c>
      <c r="H3806" s="161">
        <v>10</v>
      </c>
      <c r="I3806" s="161">
        <v>10</v>
      </c>
      <c r="J3806" s="161">
        <v>10</v>
      </c>
      <c r="M3806" s="165">
        <f t="shared" si="172"/>
        <v>7</v>
      </c>
      <c r="N3806" s="164">
        <f t="shared" si="173"/>
        <v>7</v>
      </c>
      <c r="O3806" s="164">
        <f t="shared" si="174"/>
        <v>9</v>
      </c>
    </row>
    <row r="3807" spans="3:15">
      <c r="C3807" s="161">
        <v>7</v>
      </c>
      <c r="D3807" s="161">
        <v>8</v>
      </c>
      <c r="F3807" s="161">
        <v>5</v>
      </c>
      <c r="G3807" s="161">
        <v>8</v>
      </c>
      <c r="H3807" s="161">
        <v>5</v>
      </c>
      <c r="I3807" s="161">
        <v>4</v>
      </c>
      <c r="J3807" s="161">
        <v>7</v>
      </c>
      <c r="M3807" s="165">
        <f t="shared" ref="M3807:M3870" si="175">MIN(C3807:L3807)</f>
        <v>4</v>
      </c>
      <c r="N3807" s="164">
        <f t="shared" si="173"/>
        <v>5</v>
      </c>
      <c r="O3807" s="164">
        <f t="shared" si="174"/>
        <v>6</v>
      </c>
    </row>
    <row r="3808" spans="3:15">
      <c r="C3808" s="161">
        <v>7</v>
      </c>
      <c r="D3808" s="161">
        <v>8</v>
      </c>
      <c r="F3808" s="161">
        <v>5</v>
      </c>
      <c r="G3808" s="161">
        <v>8</v>
      </c>
      <c r="H3808" s="161">
        <v>5</v>
      </c>
      <c r="I3808" s="161">
        <v>4</v>
      </c>
      <c r="J3808" s="161">
        <v>10</v>
      </c>
      <c r="M3808" s="165">
        <f t="shared" si="175"/>
        <v>4</v>
      </c>
      <c r="N3808" s="164">
        <f t="shared" ref="N3808:N3871" si="176">IF(SMALL(C3808:J3808,2)&gt;M3808,M3808+1,M3808)</f>
        <v>5</v>
      </c>
      <c r="O3808" s="164">
        <f t="shared" ref="O3808:O3871" si="177">ROUND(AVERAGE(C3808:J3808),0)</f>
        <v>7</v>
      </c>
    </row>
    <row r="3809" spans="3:15">
      <c r="C3809" s="161">
        <v>7</v>
      </c>
      <c r="D3809" s="161">
        <v>8</v>
      </c>
      <c r="F3809" s="161">
        <v>5</v>
      </c>
      <c r="G3809" s="161">
        <v>8</v>
      </c>
      <c r="H3809" s="161">
        <v>5</v>
      </c>
      <c r="I3809" s="161">
        <v>6</v>
      </c>
      <c r="J3809" s="161">
        <v>7</v>
      </c>
      <c r="M3809" s="165">
        <f t="shared" si="175"/>
        <v>5</v>
      </c>
      <c r="N3809" s="164">
        <f t="shared" si="176"/>
        <v>5</v>
      </c>
      <c r="O3809" s="164">
        <f t="shared" si="177"/>
        <v>7</v>
      </c>
    </row>
    <row r="3810" spans="3:15">
      <c r="C3810" s="161">
        <v>7</v>
      </c>
      <c r="D3810" s="161">
        <v>8</v>
      </c>
      <c r="F3810" s="161">
        <v>5</v>
      </c>
      <c r="G3810" s="161">
        <v>8</v>
      </c>
      <c r="H3810" s="161">
        <v>5</v>
      </c>
      <c r="I3810" s="161">
        <v>6</v>
      </c>
      <c r="J3810" s="161">
        <v>10</v>
      </c>
      <c r="M3810" s="165">
        <f t="shared" si="175"/>
        <v>5</v>
      </c>
      <c r="N3810" s="164">
        <f t="shared" si="176"/>
        <v>5</v>
      </c>
      <c r="O3810" s="164">
        <f t="shared" si="177"/>
        <v>7</v>
      </c>
    </row>
    <row r="3811" spans="3:15">
      <c r="C3811" s="161">
        <v>7</v>
      </c>
      <c r="D3811" s="161">
        <v>8</v>
      </c>
      <c r="F3811" s="161">
        <v>5</v>
      </c>
      <c r="G3811" s="161">
        <v>8</v>
      </c>
      <c r="H3811" s="161">
        <v>5</v>
      </c>
      <c r="I3811" s="161">
        <v>8</v>
      </c>
      <c r="J3811" s="161">
        <v>7</v>
      </c>
      <c r="M3811" s="165">
        <f t="shared" si="175"/>
        <v>5</v>
      </c>
      <c r="N3811" s="164">
        <f t="shared" si="176"/>
        <v>5</v>
      </c>
      <c r="O3811" s="164">
        <f t="shared" si="177"/>
        <v>7</v>
      </c>
    </row>
    <row r="3812" spans="3:15">
      <c r="C3812" s="161">
        <v>7</v>
      </c>
      <c r="D3812" s="161">
        <v>8</v>
      </c>
      <c r="F3812" s="161">
        <v>5</v>
      </c>
      <c r="G3812" s="161">
        <v>8</v>
      </c>
      <c r="H3812" s="161">
        <v>5</v>
      </c>
      <c r="I3812" s="161">
        <v>8</v>
      </c>
      <c r="J3812" s="161">
        <v>10</v>
      </c>
      <c r="M3812" s="165">
        <f t="shared" si="175"/>
        <v>5</v>
      </c>
      <c r="N3812" s="164">
        <f t="shared" si="176"/>
        <v>5</v>
      </c>
      <c r="O3812" s="164">
        <f t="shared" si="177"/>
        <v>7</v>
      </c>
    </row>
    <row r="3813" spans="3:15">
      <c r="C3813" s="161">
        <v>7</v>
      </c>
      <c r="D3813" s="161">
        <v>8</v>
      </c>
      <c r="F3813" s="161">
        <v>5</v>
      </c>
      <c r="G3813" s="161">
        <v>8</v>
      </c>
      <c r="H3813" s="161">
        <v>5</v>
      </c>
      <c r="I3813" s="161">
        <v>10</v>
      </c>
      <c r="J3813" s="161">
        <v>7</v>
      </c>
      <c r="M3813" s="165">
        <f t="shared" si="175"/>
        <v>5</v>
      </c>
      <c r="N3813" s="164">
        <f t="shared" si="176"/>
        <v>5</v>
      </c>
      <c r="O3813" s="164">
        <f t="shared" si="177"/>
        <v>7</v>
      </c>
    </row>
    <row r="3814" spans="3:15">
      <c r="C3814" s="161">
        <v>7</v>
      </c>
      <c r="D3814" s="161">
        <v>8</v>
      </c>
      <c r="F3814" s="161">
        <v>5</v>
      </c>
      <c r="G3814" s="161">
        <v>8</v>
      </c>
      <c r="H3814" s="161">
        <v>5</v>
      </c>
      <c r="I3814" s="161">
        <v>10</v>
      </c>
      <c r="J3814" s="161">
        <v>10</v>
      </c>
      <c r="M3814" s="165">
        <f t="shared" si="175"/>
        <v>5</v>
      </c>
      <c r="N3814" s="164">
        <f t="shared" si="176"/>
        <v>5</v>
      </c>
      <c r="O3814" s="164">
        <f t="shared" si="177"/>
        <v>8</v>
      </c>
    </row>
    <row r="3815" spans="3:15">
      <c r="C3815" s="161">
        <v>7</v>
      </c>
      <c r="D3815" s="161">
        <v>8</v>
      </c>
      <c r="F3815" s="161">
        <v>7</v>
      </c>
      <c r="G3815" s="161">
        <v>8</v>
      </c>
      <c r="H3815" s="161">
        <v>10</v>
      </c>
      <c r="I3815" s="161">
        <v>4</v>
      </c>
      <c r="J3815" s="161">
        <v>7</v>
      </c>
      <c r="M3815" s="165">
        <f t="shared" si="175"/>
        <v>4</v>
      </c>
      <c r="N3815" s="164">
        <f t="shared" si="176"/>
        <v>5</v>
      </c>
      <c r="O3815" s="164">
        <f t="shared" si="177"/>
        <v>7</v>
      </c>
    </row>
    <row r="3816" spans="3:15">
      <c r="C3816" s="161">
        <v>7</v>
      </c>
      <c r="D3816" s="161">
        <v>8</v>
      </c>
      <c r="F3816" s="161">
        <v>7</v>
      </c>
      <c r="G3816" s="161">
        <v>8</v>
      </c>
      <c r="H3816" s="161">
        <v>10</v>
      </c>
      <c r="I3816" s="161">
        <v>4</v>
      </c>
      <c r="J3816" s="161">
        <v>10</v>
      </c>
      <c r="M3816" s="165">
        <f t="shared" si="175"/>
        <v>4</v>
      </c>
      <c r="N3816" s="164">
        <f t="shared" si="176"/>
        <v>5</v>
      </c>
      <c r="O3816" s="164">
        <f t="shared" si="177"/>
        <v>8</v>
      </c>
    </row>
    <row r="3817" spans="3:15">
      <c r="C3817" s="161">
        <v>7</v>
      </c>
      <c r="D3817" s="161">
        <v>8</v>
      </c>
      <c r="F3817" s="161">
        <v>7</v>
      </c>
      <c r="G3817" s="161">
        <v>8</v>
      </c>
      <c r="H3817" s="161">
        <v>10</v>
      </c>
      <c r="I3817" s="161">
        <v>6</v>
      </c>
      <c r="J3817" s="161">
        <v>7</v>
      </c>
      <c r="M3817" s="165">
        <f t="shared" si="175"/>
        <v>6</v>
      </c>
      <c r="N3817" s="164">
        <f t="shared" si="176"/>
        <v>7</v>
      </c>
      <c r="O3817" s="164">
        <f t="shared" si="177"/>
        <v>8</v>
      </c>
    </row>
    <row r="3818" spans="3:15">
      <c r="C3818" s="161">
        <v>7</v>
      </c>
      <c r="D3818" s="161">
        <v>8</v>
      </c>
      <c r="F3818" s="161">
        <v>7</v>
      </c>
      <c r="G3818" s="161">
        <v>8</v>
      </c>
      <c r="H3818" s="161">
        <v>10</v>
      </c>
      <c r="I3818" s="161">
        <v>6</v>
      </c>
      <c r="J3818" s="161">
        <v>10</v>
      </c>
      <c r="M3818" s="165">
        <f t="shared" si="175"/>
        <v>6</v>
      </c>
      <c r="N3818" s="164">
        <f t="shared" si="176"/>
        <v>7</v>
      </c>
      <c r="O3818" s="164">
        <f t="shared" si="177"/>
        <v>8</v>
      </c>
    </row>
    <row r="3819" spans="3:15">
      <c r="C3819" s="161">
        <v>7</v>
      </c>
      <c r="D3819" s="161">
        <v>8</v>
      </c>
      <c r="F3819" s="161">
        <v>7</v>
      </c>
      <c r="G3819" s="161">
        <v>8</v>
      </c>
      <c r="H3819" s="161">
        <v>10</v>
      </c>
      <c r="I3819" s="161">
        <v>8</v>
      </c>
      <c r="J3819" s="161">
        <v>7</v>
      </c>
      <c r="M3819" s="165">
        <f t="shared" si="175"/>
        <v>7</v>
      </c>
      <c r="N3819" s="164">
        <f t="shared" si="176"/>
        <v>7</v>
      </c>
      <c r="O3819" s="164">
        <f t="shared" si="177"/>
        <v>8</v>
      </c>
    </row>
    <row r="3820" spans="3:15">
      <c r="C3820" s="161">
        <v>7</v>
      </c>
      <c r="D3820" s="161">
        <v>8</v>
      </c>
      <c r="F3820" s="161">
        <v>7</v>
      </c>
      <c r="G3820" s="161">
        <v>8</v>
      </c>
      <c r="H3820" s="161">
        <v>10</v>
      </c>
      <c r="I3820" s="161">
        <v>8</v>
      </c>
      <c r="J3820" s="161">
        <v>10</v>
      </c>
      <c r="M3820" s="165">
        <f t="shared" si="175"/>
        <v>7</v>
      </c>
      <c r="N3820" s="164">
        <f t="shared" si="176"/>
        <v>7</v>
      </c>
      <c r="O3820" s="164">
        <f t="shared" si="177"/>
        <v>8</v>
      </c>
    </row>
    <row r="3821" spans="3:15">
      <c r="C3821" s="161">
        <v>7</v>
      </c>
      <c r="D3821" s="161">
        <v>8</v>
      </c>
      <c r="F3821" s="161">
        <v>7</v>
      </c>
      <c r="G3821" s="161">
        <v>8</v>
      </c>
      <c r="H3821" s="161">
        <v>10</v>
      </c>
      <c r="I3821" s="161">
        <v>10</v>
      </c>
      <c r="J3821" s="161">
        <v>7</v>
      </c>
      <c r="M3821" s="165">
        <f t="shared" si="175"/>
        <v>7</v>
      </c>
      <c r="N3821" s="164">
        <f t="shared" si="176"/>
        <v>7</v>
      </c>
      <c r="O3821" s="164">
        <f t="shared" si="177"/>
        <v>8</v>
      </c>
    </row>
    <row r="3822" spans="3:15">
      <c r="C3822" s="161">
        <v>7</v>
      </c>
      <c r="D3822" s="161">
        <v>8</v>
      </c>
      <c r="F3822" s="161">
        <v>7</v>
      </c>
      <c r="G3822" s="161">
        <v>8</v>
      </c>
      <c r="H3822" s="161">
        <v>10</v>
      </c>
      <c r="I3822" s="161">
        <v>10</v>
      </c>
      <c r="J3822" s="161">
        <v>10</v>
      </c>
      <c r="M3822" s="165">
        <f t="shared" si="175"/>
        <v>7</v>
      </c>
      <c r="N3822" s="164">
        <f t="shared" si="176"/>
        <v>7</v>
      </c>
      <c r="O3822" s="164">
        <f t="shared" si="177"/>
        <v>9</v>
      </c>
    </row>
    <row r="3823" spans="3:15">
      <c r="C3823" s="161">
        <v>7</v>
      </c>
      <c r="D3823" s="161">
        <v>8</v>
      </c>
      <c r="F3823" s="161">
        <v>5</v>
      </c>
      <c r="G3823" s="161">
        <v>8</v>
      </c>
      <c r="H3823" s="161">
        <v>5</v>
      </c>
      <c r="I3823" s="161">
        <v>4</v>
      </c>
      <c r="J3823" s="161">
        <v>7</v>
      </c>
      <c r="M3823" s="165">
        <f t="shared" si="175"/>
        <v>4</v>
      </c>
      <c r="N3823" s="164">
        <f t="shared" si="176"/>
        <v>5</v>
      </c>
      <c r="O3823" s="164">
        <f t="shared" si="177"/>
        <v>6</v>
      </c>
    </row>
    <row r="3824" spans="3:15">
      <c r="C3824" s="161">
        <v>7</v>
      </c>
      <c r="D3824" s="161">
        <v>8</v>
      </c>
      <c r="F3824" s="161">
        <v>5</v>
      </c>
      <c r="G3824" s="161">
        <v>8</v>
      </c>
      <c r="H3824" s="161">
        <v>5</v>
      </c>
      <c r="I3824" s="161">
        <v>4</v>
      </c>
      <c r="J3824" s="161">
        <v>10</v>
      </c>
      <c r="M3824" s="165">
        <f t="shared" si="175"/>
        <v>4</v>
      </c>
      <c r="N3824" s="164">
        <f t="shared" si="176"/>
        <v>5</v>
      </c>
      <c r="O3824" s="164">
        <f t="shared" si="177"/>
        <v>7</v>
      </c>
    </row>
    <row r="3825" spans="3:15">
      <c r="C3825" s="161">
        <v>7</v>
      </c>
      <c r="D3825" s="161">
        <v>8</v>
      </c>
      <c r="F3825" s="161">
        <v>5</v>
      </c>
      <c r="G3825" s="161">
        <v>8</v>
      </c>
      <c r="H3825" s="161">
        <v>5</v>
      </c>
      <c r="I3825" s="161">
        <v>6</v>
      </c>
      <c r="J3825" s="161">
        <v>7</v>
      </c>
      <c r="M3825" s="165">
        <f t="shared" si="175"/>
        <v>5</v>
      </c>
      <c r="N3825" s="164">
        <f t="shared" si="176"/>
        <v>5</v>
      </c>
      <c r="O3825" s="164">
        <f t="shared" si="177"/>
        <v>7</v>
      </c>
    </row>
    <row r="3826" spans="3:15">
      <c r="C3826" s="161">
        <v>7</v>
      </c>
      <c r="D3826" s="161">
        <v>8</v>
      </c>
      <c r="F3826" s="161">
        <v>5</v>
      </c>
      <c r="G3826" s="161">
        <v>8</v>
      </c>
      <c r="H3826" s="161">
        <v>5</v>
      </c>
      <c r="I3826" s="161">
        <v>6</v>
      </c>
      <c r="J3826" s="161">
        <v>10</v>
      </c>
      <c r="M3826" s="165">
        <f t="shared" si="175"/>
        <v>5</v>
      </c>
      <c r="N3826" s="164">
        <f t="shared" si="176"/>
        <v>5</v>
      </c>
      <c r="O3826" s="164">
        <f t="shared" si="177"/>
        <v>7</v>
      </c>
    </row>
    <row r="3827" spans="3:15">
      <c r="C3827" s="161">
        <v>7</v>
      </c>
      <c r="D3827" s="161">
        <v>8</v>
      </c>
      <c r="F3827" s="161">
        <v>5</v>
      </c>
      <c r="G3827" s="161">
        <v>8</v>
      </c>
      <c r="H3827" s="161">
        <v>5</v>
      </c>
      <c r="I3827" s="161">
        <v>8</v>
      </c>
      <c r="J3827" s="161">
        <v>7</v>
      </c>
      <c r="M3827" s="165">
        <f t="shared" si="175"/>
        <v>5</v>
      </c>
      <c r="N3827" s="164">
        <f t="shared" si="176"/>
        <v>5</v>
      </c>
      <c r="O3827" s="164">
        <f t="shared" si="177"/>
        <v>7</v>
      </c>
    </row>
    <row r="3828" spans="3:15">
      <c r="C3828" s="161">
        <v>7</v>
      </c>
      <c r="D3828" s="161">
        <v>8</v>
      </c>
      <c r="F3828" s="161">
        <v>5</v>
      </c>
      <c r="G3828" s="161">
        <v>8</v>
      </c>
      <c r="H3828" s="161">
        <v>5</v>
      </c>
      <c r="I3828" s="161">
        <v>8</v>
      </c>
      <c r="J3828" s="161">
        <v>10</v>
      </c>
      <c r="M3828" s="165">
        <f t="shared" si="175"/>
        <v>5</v>
      </c>
      <c r="N3828" s="164">
        <f t="shared" si="176"/>
        <v>5</v>
      </c>
      <c r="O3828" s="164">
        <f t="shared" si="177"/>
        <v>7</v>
      </c>
    </row>
    <row r="3829" spans="3:15">
      <c r="C3829" s="161">
        <v>7</v>
      </c>
      <c r="D3829" s="161">
        <v>8</v>
      </c>
      <c r="F3829" s="161">
        <v>5</v>
      </c>
      <c r="G3829" s="161">
        <v>8</v>
      </c>
      <c r="H3829" s="161">
        <v>5</v>
      </c>
      <c r="I3829" s="161">
        <v>10</v>
      </c>
      <c r="J3829" s="161">
        <v>7</v>
      </c>
      <c r="M3829" s="165">
        <f t="shared" si="175"/>
        <v>5</v>
      </c>
      <c r="N3829" s="164">
        <f t="shared" si="176"/>
        <v>5</v>
      </c>
      <c r="O3829" s="164">
        <f t="shared" si="177"/>
        <v>7</v>
      </c>
    </row>
    <row r="3830" spans="3:15">
      <c r="C3830" s="161">
        <v>7</v>
      </c>
      <c r="D3830" s="161">
        <v>8</v>
      </c>
      <c r="F3830" s="161">
        <v>5</v>
      </c>
      <c r="G3830" s="161">
        <v>8</v>
      </c>
      <c r="H3830" s="161">
        <v>5</v>
      </c>
      <c r="I3830" s="161">
        <v>10</v>
      </c>
      <c r="J3830" s="161">
        <v>10</v>
      </c>
      <c r="M3830" s="165">
        <f t="shared" si="175"/>
        <v>5</v>
      </c>
      <c r="N3830" s="164">
        <f t="shared" si="176"/>
        <v>5</v>
      </c>
      <c r="O3830" s="164">
        <f t="shared" si="177"/>
        <v>8</v>
      </c>
    </row>
    <row r="3831" spans="3:15">
      <c r="C3831" s="161">
        <v>7</v>
      </c>
      <c r="D3831" s="161">
        <v>8</v>
      </c>
      <c r="F3831" s="161">
        <v>7</v>
      </c>
      <c r="G3831" s="161">
        <v>8</v>
      </c>
      <c r="H3831" s="161">
        <v>10</v>
      </c>
      <c r="I3831" s="161">
        <v>4</v>
      </c>
      <c r="J3831" s="161">
        <v>7</v>
      </c>
      <c r="M3831" s="165">
        <f t="shared" si="175"/>
        <v>4</v>
      </c>
      <c r="N3831" s="164">
        <f t="shared" si="176"/>
        <v>5</v>
      </c>
      <c r="O3831" s="164">
        <f t="shared" si="177"/>
        <v>7</v>
      </c>
    </row>
    <row r="3832" spans="3:15">
      <c r="C3832" s="161">
        <v>7</v>
      </c>
      <c r="D3832" s="161">
        <v>8</v>
      </c>
      <c r="F3832" s="161">
        <v>7</v>
      </c>
      <c r="G3832" s="161">
        <v>8</v>
      </c>
      <c r="H3832" s="161">
        <v>10</v>
      </c>
      <c r="I3832" s="161">
        <v>4</v>
      </c>
      <c r="J3832" s="161">
        <v>10</v>
      </c>
      <c r="M3832" s="165">
        <f t="shared" si="175"/>
        <v>4</v>
      </c>
      <c r="N3832" s="164">
        <f t="shared" si="176"/>
        <v>5</v>
      </c>
      <c r="O3832" s="164">
        <f t="shared" si="177"/>
        <v>8</v>
      </c>
    </row>
    <row r="3833" spans="3:15">
      <c r="C3833" s="161">
        <v>7</v>
      </c>
      <c r="D3833" s="161">
        <v>8</v>
      </c>
      <c r="F3833" s="161">
        <v>7</v>
      </c>
      <c r="G3833" s="161">
        <v>8</v>
      </c>
      <c r="H3833" s="161">
        <v>10</v>
      </c>
      <c r="I3833" s="161">
        <v>6</v>
      </c>
      <c r="J3833" s="161">
        <v>7</v>
      </c>
      <c r="M3833" s="165">
        <f t="shared" si="175"/>
        <v>6</v>
      </c>
      <c r="N3833" s="164">
        <f t="shared" si="176"/>
        <v>7</v>
      </c>
      <c r="O3833" s="164">
        <f t="shared" si="177"/>
        <v>8</v>
      </c>
    </row>
    <row r="3834" spans="3:15">
      <c r="C3834" s="161">
        <v>7</v>
      </c>
      <c r="D3834" s="161">
        <v>8</v>
      </c>
      <c r="F3834" s="161">
        <v>7</v>
      </c>
      <c r="G3834" s="161">
        <v>8</v>
      </c>
      <c r="H3834" s="161">
        <v>10</v>
      </c>
      <c r="I3834" s="161">
        <v>6</v>
      </c>
      <c r="J3834" s="161">
        <v>10</v>
      </c>
      <c r="M3834" s="165">
        <f t="shared" si="175"/>
        <v>6</v>
      </c>
      <c r="N3834" s="164">
        <f t="shared" si="176"/>
        <v>7</v>
      </c>
      <c r="O3834" s="164">
        <f t="shared" si="177"/>
        <v>8</v>
      </c>
    </row>
    <row r="3835" spans="3:15">
      <c r="C3835" s="161">
        <v>7</v>
      </c>
      <c r="D3835" s="161">
        <v>8</v>
      </c>
      <c r="F3835" s="161">
        <v>7</v>
      </c>
      <c r="G3835" s="161">
        <v>8</v>
      </c>
      <c r="H3835" s="161">
        <v>10</v>
      </c>
      <c r="I3835" s="161">
        <v>8</v>
      </c>
      <c r="J3835" s="161">
        <v>7</v>
      </c>
      <c r="M3835" s="165">
        <f t="shared" si="175"/>
        <v>7</v>
      </c>
      <c r="N3835" s="164">
        <f t="shared" si="176"/>
        <v>7</v>
      </c>
      <c r="O3835" s="164">
        <f t="shared" si="177"/>
        <v>8</v>
      </c>
    </row>
    <row r="3836" spans="3:15">
      <c r="C3836" s="161">
        <v>7</v>
      </c>
      <c r="D3836" s="161">
        <v>8</v>
      </c>
      <c r="F3836" s="161">
        <v>7</v>
      </c>
      <c r="G3836" s="161">
        <v>8</v>
      </c>
      <c r="H3836" s="161">
        <v>10</v>
      </c>
      <c r="I3836" s="161">
        <v>8</v>
      </c>
      <c r="J3836" s="161">
        <v>10</v>
      </c>
      <c r="M3836" s="165">
        <f t="shared" si="175"/>
        <v>7</v>
      </c>
      <c r="N3836" s="164">
        <f t="shared" si="176"/>
        <v>7</v>
      </c>
      <c r="O3836" s="164">
        <f t="shared" si="177"/>
        <v>8</v>
      </c>
    </row>
    <row r="3837" spans="3:15">
      <c r="C3837" s="161">
        <v>7</v>
      </c>
      <c r="D3837" s="161">
        <v>8</v>
      </c>
      <c r="F3837" s="161">
        <v>7</v>
      </c>
      <c r="G3837" s="161">
        <v>8</v>
      </c>
      <c r="H3837" s="161">
        <v>10</v>
      </c>
      <c r="I3837" s="161">
        <v>10</v>
      </c>
      <c r="J3837" s="161">
        <v>7</v>
      </c>
      <c r="M3837" s="165">
        <f t="shared" si="175"/>
        <v>7</v>
      </c>
      <c r="N3837" s="164">
        <f t="shared" si="176"/>
        <v>7</v>
      </c>
      <c r="O3837" s="164">
        <f t="shared" si="177"/>
        <v>8</v>
      </c>
    </row>
    <row r="3838" spans="3:15">
      <c r="C3838" s="161">
        <v>7</v>
      </c>
      <c r="D3838" s="161">
        <v>8</v>
      </c>
      <c r="F3838" s="161">
        <v>7</v>
      </c>
      <c r="G3838" s="161">
        <v>8</v>
      </c>
      <c r="H3838" s="161">
        <v>10</v>
      </c>
      <c r="I3838" s="161">
        <v>10</v>
      </c>
      <c r="J3838" s="161">
        <v>10</v>
      </c>
      <c r="M3838" s="165">
        <f t="shared" si="175"/>
        <v>7</v>
      </c>
      <c r="N3838" s="164">
        <f t="shared" si="176"/>
        <v>7</v>
      </c>
      <c r="O3838" s="164">
        <f t="shared" si="177"/>
        <v>9</v>
      </c>
    </row>
    <row r="3839" spans="3:15">
      <c r="C3839" s="161">
        <v>7</v>
      </c>
      <c r="D3839" s="161">
        <v>8</v>
      </c>
      <c r="F3839" s="161">
        <v>5</v>
      </c>
      <c r="G3839" s="161">
        <v>8</v>
      </c>
      <c r="H3839" s="161">
        <v>5</v>
      </c>
      <c r="I3839" s="161">
        <v>4</v>
      </c>
      <c r="J3839" s="161">
        <v>7</v>
      </c>
      <c r="M3839" s="165">
        <f t="shared" si="175"/>
        <v>4</v>
      </c>
      <c r="N3839" s="164">
        <f t="shared" si="176"/>
        <v>5</v>
      </c>
      <c r="O3839" s="164">
        <f t="shared" si="177"/>
        <v>6</v>
      </c>
    </row>
    <row r="3840" spans="3:15">
      <c r="C3840" s="161">
        <v>7</v>
      </c>
      <c r="D3840" s="161">
        <v>8</v>
      </c>
      <c r="F3840" s="161">
        <v>5</v>
      </c>
      <c r="G3840" s="161">
        <v>8</v>
      </c>
      <c r="H3840" s="161">
        <v>5</v>
      </c>
      <c r="I3840" s="161">
        <v>4</v>
      </c>
      <c r="J3840" s="161">
        <v>10</v>
      </c>
      <c r="M3840" s="165">
        <f t="shared" si="175"/>
        <v>4</v>
      </c>
      <c r="N3840" s="164">
        <f t="shared" si="176"/>
        <v>5</v>
      </c>
      <c r="O3840" s="164">
        <f t="shared" si="177"/>
        <v>7</v>
      </c>
    </row>
    <row r="3841" spans="3:15">
      <c r="C3841" s="161">
        <v>7</v>
      </c>
      <c r="D3841" s="161">
        <v>8</v>
      </c>
      <c r="F3841" s="161">
        <v>5</v>
      </c>
      <c r="G3841" s="161">
        <v>8</v>
      </c>
      <c r="H3841" s="161">
        <v>5</v>
      </c>
      <c r="I3841" s="161">
        <v>6</v>
      </c>
      <c r="J3841" s="161">
        <v>7</v>
      </c>
      <c r="M3841" s="165">
        <f t="shared" si="175"/>
        <v>5</v>
      </c>
      <c r="N3841" s="164">
        <f t="shared" si="176"/>
        <v>5</v>
      </c>
      <c r="O3841" s="164">
        <f t="shared" si="177"/>
        <v>7</v>
      </c>
    </row>
    <row r="3842" spans="3:15">
      <c r="C3842" s="161">
        <v>7</v>
      </c>
      <c r="D3842" s="161">
        <v>8</v>
      </c>
      <c r="F3842" s="161">
        <v>5</v>
      </c>
      <c r="G3842" s="161">
        <v>8</v>
      </c>
      <c r="H3842" s="161">
        <v>5</v>
      </c>
      <c r="I3842" s="161">
        <v>6</v>
      </c>
      <c r="J3842" s="161">
        <v>10</v>
      </c>
      <c r="M3842" s="165">
        <f t="shared" si="175"/>
        <v>5</v>
      </c>
      <c r="N3842" s="164">
        <f t="shared" si="176"/>
        <v>5</v>
      </c>
      <c r="O3842" s="164">
        <f t="shared" si="177"/>
        <v>7</v>
      </c>
    </row>
    <row r="3843" spans="3:15">
      <c r="C3843" s="161">
        <v>7</v>
      </c>
      <c r="D3843" s="161">
        <v>8</v>
      </c>
      <c r="F3843" s="161">
        <v>5</v>
      </c>
      <c r="G3843" s="161">
        <v>8</v>
      </c>
      <c r="H3843" s="161">
        <v>5</v>
      </c>
      <c r="I3843" s="161">
        <v>8</v>
      </c>
      <c r="J3843" s="161">
        <v>7</v>
      </c>
      <c r="M3843" s="165">
        <f t="shared" si="175"/>
        <v>5</v>
      </c>
      <c r="N3843" s="164">
        <f t="shared" si="176"/>
        <v>5</v>
      </c>
      <c r="O3843" s="164">
        <f t="shared" si="177"/>
        <v>7</v>
      </c>
    </row>
    <row r="3844" spans="3:15">
      <c r="C3844" s="161">
        <v>7</v>
      </c>
      <c r="D3844" s="161">
        <v>8</v>
      </c>
      <c r="F3844" s="161">
        <v>5</v>
      </c>
      <c r="G3844" s="161">
        <v>8</v>
      </c>
      <c r="H3844" s="161">
        <v>5</v>
      </c>
      <c r="I3844" s="161">
        <v>8</v>
      </c>
      <c r="J3844" s="161">
        <v>10</v>
      </c>
      <c r="M3844" s="165">
        <f t="shared" si="175"/>
        <v>5</v>
      </c>
      <c r="N3844" s="164">
        <f t="shared" si="176"/>
        <v>5</v>
      </c>
      <c r="O3844" s="164">
        <f t="shared" si="177"/>
        <v>7</v>
      </c>
    </row>
    <row r="3845" spans="3:15">
      <c r="C3845" s="161">
        <v>7</v>
      </c>
      <c r="D3845" s="161">
        <v>8</v>
      </c>
      <c r="F3845" s="161">
        <v>5</v>
      </c>
      <c r="G3845" s="161">
        <v>8</v>
      </c>
      <c r="H3845" s="161">
        <v>5</v>
      </c>
      <c r="I3845" s="161">
        <v>10</v>
      </c>
      <c r="J3845" s="161">
        <v>7</v>
      </c>
      <c r="M3845" s="165">
        <f t="shared" si="175"/>
        <v>5</v>
      </c>
      <c r="N3845" s="164">
        <f t="shared" si="176"/>
        <v>5</v>
      </c>
      <c r="O3845" s="164">
        <f t="shared" si="177"/>
        <v>7</v>
      </c>
    </row>
    <row r="3846" spans="3:15">
      <c r="C3846" s="161">
        <v>7</v>
      </c>
      <c r="D3846" s="161">
        <v>8</v>
      </c>
      <c r="F3846" s="161">
        <v>5</v>
      </c>
      <c r="G3846" s="161">
        <v>8</v>
      </c>
      <c r="H3846" s="161">
        <v>5</v>
      </c>
      <c r="I3846" s="161">
        <v>10</v>
      </c>
      <c r="J3846" s="161">
        <v>10</v>
      </c>
      <c r="M3846" s="165">
        <f t="shared" si="175"/>
        <v>5</v>
      </c>
      <c r="N3846" s="164">
        <f t="shared" si="176"/>
        <v>5</v>
      </c>
      <c r="O3846" s="164">
        <f t="shared" si="177"/>
        <v>8</v>
      </c>
    </row>
    <row r="3847" spans="3:15">
      <c r="C3847" s="161">
        <v>7</v>
      </c>
      <c r="D3847" s="161">
        <v>8</v>
      </c>
      <c r="F3847" s="161">
        <v>7</v>
      </c>
      <c r="G3847" s="161">
        <v>8</v>
      </c>
      <c r="H3847" s="161">
        <v>10</v>
      </c>
      <c r="I3847" s="161">
        <v>4</v>
      </c>
      <c r="J3847" s="161">
        <v>7</v>
      </c>
      <c r="M3847" s="165">
        <f t="shared" si="175"/>
        <v>4</v>
      </c>
      <c r="N3847" s="164">
        <f t="shared" si="176"/>
        <v>5</v>
      </c>
      <c r="O3847" s="164">
        <f t="shared" si="177"/>
        <v>7</v>
      </c>
    </row>
    <row r="3848" spans="3:15">
      <c r="C3848" s="161">
        <v>7</v>
      </c>
      <c r="D3848" s="161">
        <v>8</v>
      </c>
      <c r="F3848" s="161">
        <v>7</v>
      </c>
      <c r="G3848" s="161">
        <v>8</v>
      </c>
      <c r="H3848" s="161">
        <v>10</v>
      </c>
      <c r="I3848" s="161">
        <v>4</v>
      </c>
      <c r="J3848" s="161">
        <v>10</v>
      </c>
      <c r="M3848" s="165">
        <f t="shared" si="175"/>
        <v>4</v>
      </c>
      <c r="N3848" s="164">
        <f t="shared" si="176"/>
        <v>5</v>
      </c>
      <c r="O3848" s="164">
        <f t="shared" si="177"/>
        <v>8</v>
      </c>
    </row>
    <row r="3849" spans="3:15">
      <c r="C3849" s="161">
        <v>7</v>
      </c>
      <c r="D3849" s="161">
        <v>8</v>
      </c>
      <c r="F3849" s="161">
        <v>7</v>
      </c>
      <c r="G3849" s="161">
        <v>8</v>
      </c>
      <c r="H3849" s="161">
        <v>10</v>
      </c>
      <c r="I3849" s="161">
        <v>6</v>
      </c>
      <c r="J3849" s="161">
        <v>7</v>
      </c>
      <c r="M3849" s="165">
        <f t="shared" si="175"/>
        <v>6</v>
      </c>
      <c r="N3849" s="164">
        <f t="shared" si="176"/>
        <v>7</v>
      </c>
      <c r="O3849" s="164">
        <f t="shared" si="177"/>
        <v>8</v>
      </c>
    </row>
    <row r="3850" spans="3:15">
      <c r="C3850" s="161">
        <v>7</v>
      </c>
      <c r="D3850" s="161">
        <v>8</v>
      </c>
      <c r="F3850" s="161">
        <v>7</v>
      </c>
      <c r="G3850" s="161">
        <v>8</v>
      </c>
      <c r="H3850" s="161">
        <v>10</v>
      </c>
      <c r="I3850" s="161">
        <v>6</v>
      </c>
      <c r="J3850" s="161">
        <v>10</v>
      </c>
      <c r="M3850" s="165">
        <f t="shared" si="175"/>
        <v>6</v>
      </c>
      <c r="N3850" s="164">
        <f t="shared" si="176"/>
        <v>7</v>
      </c>
      <c r="O3850" s="164">
        <f t="shared" si="177"/>
        <v>8</v>
      </c>
    </row>
    <row r="3851" spans="3:15">
      <c r="C3851" s="161">
        <v>7</v>
      </c>
      <c r="D3851" s="161">
        <v>8</v>
      </c>
      <c r="F3851" s="161">
        <v>7</v>
      </c>
      <c r="G3851" s="161">
        <v>8</v>
      </c>
      <c r="H3851" s="161">
        <v>10</v>
      </c>
      <c r="I3851" s="161">
        <v>8</v>
      </c>
      <c r="J3851" s="161">
        <v>7</v>
      </c>
      <c r="M3851" s="165">
        <f t="shared" si="175"/>
        <v>7</v>
      </c>
      <c r="N3851" s="164">
        <f t="shared" si="176"/>
        <v>7</v>
      </c>
      <c r="O3851" s="164">
        <f t="shared" si="177"/>
        <v>8</v>
      </c>
    </row>
    <row r="3852" spans="3:15">
      <c r="C3852" s="161">
        <v>7</v>
      </c>
      <c r="D3852" s="161">
        <v>8</v>
      </c>
      <c r="F3852" s="161">
        <v>7</v>
      </c>
      <c r="G3852" s="161">
        <v>8</v>
      </c>
      <c r="H3852" s="161">
        <v>10</v>
      </c>
      <c r="I3852" s="161">
        <v>8</v>
      </c>
      <c r="J3852" s="161">
        <v>10</v>
      </c>
      <c r="M3852" s="165">
        <f t="shared" si="175"/>
        <v>7</v>
      </c>
      <c r="N3852" s="164">
        <f t="shared" si="176"/>
        <v>7</v>
      </c>
      <c r="O3852" s="164">
        <f t="shared" si="177"/>
        <v>8</v>
      </c>
    </row>
    <row r="3853" spans="3:15">
      <c r="C3853" s="161">
        <v>7</v>
      </c>
      <c r="D3853" s="161">
        <v>8</v>
      </c>
      <c r="F3853" s="161">
        <v>7</v>
      </c>
      <c r="G3853" s="161">
        <v>8</v>
      </c>
      <c r="H3853" s="161">
        <v>10</v>
      </c>
      <c r="I3853" s="161">
        <v>10</v>
      </c>
      <c r="J3853" s="161">
        <v>7</v>
      </c>
      <c r="M3853" s="165">
        <f t="shared" si="175"/>
        <v>7</v>
      </c>
      <c r="N3853" s="164">
        <f t="shared" si="176"/>
        <v>7</v>
      </c>
      <c r="O3853" s="164">
        <f t="shared" si="177"/>
        <v>8</v>
      </c>
    </row>
    <row r="3854" spans="3:15">
      <c r="C3854" s="161">
        <v>7</v>
      </c>
      <c r="D3854" s="161">
        <v>8</v>
      </c>
      <c r="F3854" s="161">
        <v>7</v>
      </c>
      <c r="G3854" s="161">
        <v>8</v>
      </c>
      <c r="H3854" s="161">
        <v>10</v>
      </c>
      <c r="I3854" s="161">
        <v>10</v>
      </c>
      <c r="J3854" s="161">
        <v>10</v>
      </c>
      <c r="M3854" s="165">
        <f t="shared" si="175"/>
        <v>7</v>
      </c>
      <c r="N3854" s="164">
        <f t="shared" si="176"/>
        <v>7</v>
      </c>
      <c r="O3854" s="164">
        <f t="shared" si="177"/>
        <v>9</v>
      </c>
    </row>
    <row r="3855" spans="3:15">
      <c r="C3855" s="161">
        <v>7</v>
      </c>
      <c r="D3855" s="161">
        <v>8</v>
      </c>
      <c r="F3855" s="161">
        <v>10</v>
      </c>
      <c r="G3855" s="161">
        <v>8</v>
      </c>
      <c r="H3855" s="161">
        <v>7</v>
      </c>
      <c r="I3855" s="161">
        <v>4</v>
      </c>
      <c r="J3855" s="161">
        <v>7</v>
      </c>
      <c r="M3855" s="165">
        <f t="shared" si="175"/>
        <v>4</v>
      </c>
      <c r="N3855" s="164">
        <f t="shared" si="176"/>
        <v>5</v>
      </c>
      <c r="O3855" s="164">
        <f t="shared" si="177"/>
        <v>7</v>
      </c>
    </row>
    <row r="3856" spans="3:15">
      <c r="C3856" s="161">
        <v>7</v>
      </c>
      <c r="D3856" s="161">
        <v>8</v>
      </c>
      <c r="F3856" s="161">
        <v>10</v>
      </c>
      <c r="G3856" s="161">
        <v>8</v>
      </c>
      <c r="H3856" s="161">
        <v>7</v>
      </c>
      <c r="I3856" s="161">
        <v>4</v>
      </c>
      <c r="J3856" s="161">
        <v>10</v>
      </c>
      <c r="M3856" s="165">
        <f t="shared" si="175"/>
        <v>4</v>
      </c>
      <c r="N3856" s="164">
        <f t="shared" si="176"/>
        <v>5</v>
      </c>
      <c r="O3856" s="164">
        <f t="shared" si="177"/>
        <v>8</v>
      </c>
    </row>
    <row r="3857" spans="3:15">
      <c r="C3857" s="161">
        <v>7</v>
      </c>
      <c r="D3857" s="161">
        <v>8</v>
      </c>
      <c r="F3857" s="161">
        <v>10</v>
      </c>
      <c r="G3857" s="161">
        <v>8</v>
      </c>
      <c r="H3857" s="161">
        <v>7</v>
      </c>
      <c r="I3857" s="161">
        <v>6</v>
      </c>
      <c r="J3857" s="161">
        <v>7</v>
      </c>
      <c r="M3857" s="165">
        <f t="shared" si="175"/>
        <v>6</v>
      </c>
      <c r="N3857" s="164">
        <f t="shared" si="176"/>
        <v>7</v>
      </c>
      <c r="O3857" s="164">
        <f t="shared" si="177"/>
        <v>8</v>
      </c>
    </row>
    <row r="3858" spans="3:15">
      <c r="C3858" s="161">
        <v>7</v>
      </c>
      <c r="D3858" s="161">
        <v>8</v>
      </c>
      <c r="F3858" s="161">
        <v>10</v>
      </c>
      <c r="G3858" s="161">
        <v>8</v>
      </c>
      <c r="H3858" s="161">
        <v>7</v>
      </c>
      <c r="I3858" s="161">
        <v>6</v>
      </c>
      <c r="J3858" s="161">
        <v>10</v>
      </c>
      <c r="M3858" s="165">
        <f t="shared" si="175"/>
        <v>6</v>
      </c>
      <c r="N3858" s="164">
        <f t="shared" si="176"/>
        <v>7</v>
      </c>
      <c r="O3858" s="164">
        <f t="shared" si="177"/>
        <v>8</v>
      </c>
    </row>
    <row r="3859" spans="3:15">
      <c r="C3859" s="161">
        <v>7</v>
      </c>
      <c r="D3859" s="161">
        <v>8</v>
      </c>
      <c r="F3859" s="161">
        <v>10</v>
      </c>
      <c r="G3859" s="161">
        <v>8</v>
      </c>
      <c r="H3859" s="161">
        <v>7</v>
      </c>
      <c r="I3859" s="161">
        <v>8</v>
      </c>
      <c r="J3859" s="161">
        <v>7</v>
      </c>
      <c r="M3859" s="165">
        <f t="shared" si="175"/>
        <v>7</v>
      </c>
      <c r="N3859" s="164">
        <f t="shared" si="176"/>
        <v>7</v>
      </c>
      <c r="O3859" s="164">
        <f t="shared" si="177"/>
        <v>8</v>
      </c>
    </row>
    <row r="3860" spans="3:15">
      <c r="C3860" s="161">
        <v>7</v>
      </c>
      <c r="D3860" s="161">
        <v>8</v>
      </c>
      <c r="F3860" s="161">
        <v>10</v>
      </c>
      <c r="G3860" s="161">
        <v>8</v>
      </c>
      <c r="H3860" s="161">
        <v>7</v>
      </c>
      <c r="I3860" s="161">
        <v>8</v>
      </c>
      <c r="J3860" s="161">
        <v>10</v>
      </c>
      <c r="M3860" s="165">
        <f t="shared" si="175"/>
        <v>7</v>
      </c>
      <c r="N3860" s="164">
        <f t="shared" si="176"/>
        <v>7</v>
      </c>
      <c r="O3860" s="164">
        <f t="shared" si="177"/>
        <v>8</v>
      </c>
    </row>
    <row r="3861" spans="3:15">
      <c r="C3861" s="161">
        <v>7</v>
      </c>
      <c r="D3861" s="161">
        <v>8</v>
      </c>
      <c r="F3861" s="161">
        <v>10</v>
      </c>
      <c r="G3861" s="161">
        <v>8</v>
      </c>
      <c r="H3861" s="161">
        <v>7</v>
      </c>
      <c r="I3861" s="161">
        <v>10</v>
      </c>
      <c r="J3861" s="161">
        <v>7</v>
      </c>
      <c r="M3861" s="165">
        <f t="shared" si="175"/>
        <v>7</v>
      </c>
      <c r="N3861" s="164">
        <f t="shared" si="176"/>
        <v>7</v>
      </c>
      <c r="O3861" s="164">
        <f t="shared" si="177"/>
        <v>8</v>
      </c>
    </row>
    <row r="3862" spans="3:15">
      <c r="C3862" s="161">
        <v>7</v>
      </c>
      <c r="D3862" s="161">
        <v>8</v>
      </c>
      <c r="F3862" s="161">
        <v>10</v>
      </c>
      <c r="G3862" s="161">
        <v>8</v>
      </c>
      <c r="H3862" s="161">
        <v>7</v>
      </c>
      <c r="I3862" s="161">
        <v>10</v>
      </c>
      <c r="J3862" s="161">
        <v>10</v>
      </c>
      <c r="M3862" s="165">
        <f t="shared" si="175"/>
        <v>7</v>
      </c>
      <c r="N3862" s="164">
        <f t="shared" si="176"/>
        <v>7</v>
      </c>
      <c r="O3862" s="164">
        <f t="shared" si="177"/>
        <v>9</v>
      </c>
    </row>
    <row r="3863" spans="3:15">
      <c r="C3863" s="161">
        <v>7</v>
      </c>
      <c r="D3863" s="161">
        <v>8</v>
      </c>
      <c r="F3863" s="161">
        <v>10</v>
      </c>
      <c r="G3863" s="161">
        <v>8</v>
      </c>
      <c r="H3863" s="161">
        <v>10</v>
      </c>
      <c r="I3863" s="161">
        <v>4</v>
      </c>
      <c r="J3863" s="161">
        <v>7</v>
      </c>
      <c r="M3863" s="165">
        <f t="shared" si="175"/>
        <v>4</v>
      </c>
      <c r="N3863" s="164">
        <f t="shared" si="176"/>
        <v>5</v>
      </c>
      <c r="O3863" s="164">
        <f t="shared" si="177"/>
        <v>8</v>
      </c>
    </row>
    <row r="3864" spans="3:15">
      <c r="C3864" s="161">
        <v>7</v>
      </c>
      <c r="D3864" s="161">
        <v>8</v>
      </c>
      <c r="F3864" s="161">
        <v>10</v>
      </c>
      <c r="G3864" s="161">
        <v>8</v>
      </c>
      <c r="H3864" s="161">
        <v>10</v>
      </c>
      <c r="I3864" s="161">
        <v>4</v>
      </c>
      <c r="J3864" s="161">
        <v>10</v>
      </c>
      <c r="M3864" s="165">
        <f t="shared" si="175"/>
        <v>4</v>
      </c>
      <c r="N3864" s="164">
        <f t="shared" si="176"/>
        <v>5</v>
      </c>
      <c r="O3864" s="164">
        <f t="shared" si="177"/>
        <v>8</v>
      </c>
    </row>
    <row r="3865" spans="3:15">
      <c r="C3865" s="161">
        <v>7</v>
      </c>
      <c r="D3865" s="161">
        <v>8</v>
      </c>
      <c r="F3865" s="161">
        <v>10</v>
      </c>
      <c r="G3865" s="161">
        <v>8</v>
      </c>
      <c r="H3865" s="161">
        <v>10</v>
      </c>
      <c r="I3865" s="161">
        <v>6</v>
      </c>
      <c r="J3865" s="161">
        <v>7</v>
      </c>
      <c r="M3865" s="165">
        <f t="shared" si="175"/>
        <v>6</v>
      </c>
      <c r="N3865" s="164">
        <f t="shared" si="176"/>
        <v>7</v>
      </c>
      <c r="O3865" s="164">
        <f t="shared" si="177"/>
        <v>8</v>
      </c>
    </row>
    <row r="3866" spans="3:15">
      <c r="C3866" s="161">
        <v>7</v>
      </c>
      <c r="D3866" s="161">
        <v>8</v>
      </c>
      <c r="F3866" s="161">
        <v>10</v>
      </c>
      <c r="G3866" s="161">
        <v>8</v>
      </c>
      <c r="H3866" s="161">
        <v>10</v>
      </c>
      <c r="I3866" s="161">
        <v>6</v>
      </c>
      <c r="J3866" s="161">
        <v>10</v>
      </c>
      <c r="M3866" s="165">
        <f t="shared" si="175"/>
        <v>6</v>
      </c>
      <c r="N3866" s="164">
        <f t="shared" si="176"/>
        <v>7</v>
      </c>
      <c r="O3866" s="164">
        <f t="shared" si="177"/>
        <v>8</v>
      </c>
    </row>
    <row r="3867" spans="3:15">
      <c r="C3867" s="161">
        <v>7</v>
      </c>
      <c r="D3867" s="161">
        <v>8</v>
      </c>
      <c r="F3867" s="161">
        <v>10</v>
      </c>
      <c r="G3867" s="161">
        <v>8</v>
      </c>
      <c r="H3867" s="161">
        <v>10</v>
      </c>
      <c r="I3867" s="161">
        <v>8</v>
      </c>
      <c r="J3867" s="161">
        <v>7</v>
      </c>
      <c r="M3867" s="165">
        <f t="shared" si="175"/>
        <v>7</v>
      </c>
      <c r="N3867" s="164">
        <f t="shared" si="176"/>
        <v>7</v>
      </c>
      <c r="O3867" s="164">
        <f t="shared" si="177"/>
        <v>8</v>
      </c>
    </row>
    <row r="3868" spans="3:15">
      <c r="C3868" s="161">
        <v>7</v>
      </c>
      <c r="D3868" s="161">
        <v>8</v>
      </c>
      <c r="F3868" s="161">
        <v>10</v>
      </c>
      <c r="G3868" s="161">
        <v>8</v>
      </c>
      <c r="H3868" s="161">
        <v>10</v>
      </c>
      <c r="I3868" s="161">
        <v>8</v>
      </c>
      <c r="J3868" s="161">
        <v>10</v>
      </c>
      <c r="M3868" s="165">
        <f t="shared" si="175"/>
        <v>7</v>
      </c>
      <c r="N3868" s="164">
        <f t="shared" si="176"/>
        <v>8</v>
      </c>
      <c r="O3868" s="164">
        <f t="shared" si="177"/>
        <v>9</v>
      </c>
    </row>
    <row r="3869" spans="3:15">
      <c r="C3869" s="161">
        <v>7</v>
      </c>
      <c r="D3869" s="161">
        <v>8</v>
      </c>
      <c r="F3869" s="161">
        <v>10</v>
      </c>
      <c r="G3869" s="161">
        <v>8</v>
      </c>
      <c r="H3869" s="161">
        <v>10</v>
      </c>
      <c r="I3869" s="161">
        <v>10</v>
      </c>
      <c r="J3869" s="161">
        <v>7</v>
      </c>
      <c r="M3869" s="165">
        <f t="shared" si="175"/>
        <v>7</v>
      </c>
      <c r="N3869" s="164">
        <f t="shared" si="176"/>
        <v>7</v>
      </c>
      <c r="O3869" s="164">
        <f t="shared" si="177"/>
        <v>9</v>
      </c>
    </row>
    <row r="3870" spans="3:15">
      <c r="C3870" s="161">
        <v>7</v>
      </c>
      <c r="D3870" s="161">
        <v>8</v>
      </c>
      <c r="F3870" s="161">
        <v>10</v>
      </c>
      <c r="G3870" s="161">
        <v>8</v>
      </c>
      <c r="H3870" s="161">
        <v>10</v>
      </c>
      <c r="I3870" s="161">
        <v>10</v>
      </c>
      <c r="J3870" s="161">
        <v>10</v>
      </c>
      <c r="M3870" s="165">
        <f t="shared" si="175"/>
        <v>7</v>
      </c>
      <c r="N3870" s="164">
        <f t="shared" si="176"/>
        <v>8</v>
      </c>
      <c r="O3870" s="164">
        <f t="shared" si="177"/>
        <v>9</v>
      </c>
    </row>
    <row r="3871" spans="3:15">
      <c r="C3871" s="161">
        <v>7</v>
      </c>
      <c r="D3871" s="161">
        <v>8</v>
      </c>
      <c r="F3871" s="161">
        <v>10</v>
      </c>
      <c r="G3871" s="161">
        <v>8</v>
      </c>
      <c r="H3871" s="161">
        <v>7</v>
      </c>
      <c r="I3871" s="161">
        <v>4</v>
      </c>
      <c r="J3871" s="161">
        <v>7</v>
      </c>
      <c r="M3871" s="165">
        <f t="shared" ref="M3871:M3934" si="178">MIN(C3871:L3871)</f>
        <v>4</v>
      </c>
      <c r="N3871" s="164">
        <f t="shared" si="176"/>
        <v>5</v>
      </c>
      <c r="O3871" s="164">
        <f t="shared" si="177"/>
        <v>7</v>
      </c>
    </row>
    <row r="3872" spans="3:15">
      <c r="C3872" s="161">
        <v>7</v>
      </c>
      <c r="D3872" s="161">
        <v>8</v>
      </c>
      <c r="F3872" s="161">
        <v>10</v>
      </c>
      <c r="G3872" s="161">
        <v>8</v>
      </c>
      <c r="H3872" s="161">
        <v>7</v>
      </c>
      <c r="I3872" s="161">
        <v>4</v>
      </c>
      <c r="J3872" s="161">
        <v>10</v>
      </c>
      <c r="M3872" s="165">
        <f t="shared" si="178"/>
        <v>4</v>
      </c>
      <c r="N3872" s="164">
        <f t="shared" ref="N3872:N3935" si="179">IF(SMALL(C3872:J3872,2)&gt;M3872,M3872+1,M3872)</f>
        <v>5</v>
      </c>
      <c r="O3872" s="164">
        <f t="shared" ref="O3872:O3935" si="180">ROUND(AVERAGE(C3872:J3872),0)</f>
        <v>8</v>
      </c>
    </row>
    <row r="3873" spans="3:15">
      <c r="C3873" s="161">
        <v>7</v>
      </c>
      <c r="D3873" s="161">
        <v>8</v>
      </c>
      <c r="F3873" s="161">
        <v>10</v>
      </c>
      <c r="G3873" s="161">
        <v>8</v>
      </c>
      <c r="H3873" s="161">
        <v>7</v>
      </c>
      <c r="I3873" s="161">
        <v>6</v>
      </c>
      <c r="J3873" s="161">
        <v>7</v>
      </c>
      <c r="M3873" s="165">
        <f t="shared" si="178"/>
        <v>6</v>
      </c>
      <c r="N3873" s="164">
        <f t="shared" si="179"/>
        <v>7</v>
      </c>
      <c r="O3873" s="164">
        <f t="shared" si="180"/>
        <v>8</v>
      </c>
    </row>
    <row r="3874" spans="3:15">
      <c r="C3874" s="161">
        <v>7</v>
      </c>
      <c r="D3874" s="161">
        <v>8</v>
      </c>
      <c r="F3874" s="161">
        <v>10</v>
      </c>
      <c r="G3874" s="161">
        <v>8</v>
      </c>
      <c r="H3874" s="161">
        <v>7</v>
      </c>
      <c r="I3874" s="161">
        <v>6</v>
      </c>
      <c r="J3874" s="161">
        <v>10</v>
      </c>
      <c r="M3874" s="165">
        <f t="shared" si="178"/>
        <v>6</v>
      </c>
      <c r="N3874" s="164">
        <f t="shared" si="179"/>
        <v>7</v>
      </c>
      <c r="O3874" s="164">
        <f t="shared" si="180"/>
        <v>8</v>
      </c>
    </row>
    <row r="3875" spans="3:15">
      <c r="C3875" s="161">
        <v>7</v>
      </c>
      <c r="D3875" s="161">
        <v>8</v>
      </c>
      <c r="F3875" s="161">
        <v>10</v>
      </c>
      <c r="G3875" s="161">
        <v>8</v>
      </c>
      <c r="H3875" s="161">
        <v>7</v>
      </c>
      <c r="I3875" s="161">
        <v>8</v>
      </c>
      <c r="J3875" s="161">
        <v>7</v>
      </c>
      <c r="M3875" s="165">
        <f t="shared" si="178"/>
        <v>7</v>
      </c>
      <c r="N3875" s="164">
        <f t="shared" si="179"/>
        <v>7</v>
      </c>
      <c r="O3875" s="164">
        <f t="shared" si="180"/>
        <v>8</v>
      </c>
    </row>
    <row r="3876" spans="3:15">
      <c r="C3876" s="161">
        <v>7</v>
      </c>
      <c r="D3876" s="161">
        <v>8</v>
      </c>
      <c r="F3876" s="161">
        <v>10</v>
      </c>
      <c r="G3876" s="161">
        <v>8</v>
      </c>
      <c r="H3876" s="161">
        <v>7</v>
      </c>
      <c r="I3876" s="161">
        <v>8</v>
      </c>
      <c r="J3876" s="161">
        <v>10</v>
      </c>
      <c r="M3876" s="165">
        <f t="shared" si="178"/>
        <v>7</v>
      </c>
      <c r="N3876" s="164">
        <f t="shared" si="179"/>
        <v>7</v>
      </c>
      <c r="O3876" s="164">
        <f t="shared" si="180"/>
        <v>8</v>
      </c>
    </row>
    <row r="3877" spans="3:15">
      <c r="C3877" s="161">
        <v>7</v>
      </c>
      <c r="D3877" s="161">
        <v>8</v>
      </c>
      <c r="F3877" s="161">
        <v>10</v>
      </c>
      <c r="G3877" s="161">
        <v>8</v>
      </c>
      <c r="H3877" s="161">
        <v>7</v>
      </c>
      <c r="I3877" s="161">
        <v>10</v>
      </c>
      <c r="J3877" s="161">
        <v>7</v>
      </c>
      <c r="M3877" s="165">
        <f t="shared" si="178"/>
        <v>7</v>
      </c>
      <c r="N3877" s="164">
        <f t="shared" si="179"/>
        <v>7</v>
      </c>
      <c r="O3877" s="164">
        <f t="shared" si="180"/>
        <v>8</v>
      </c>
    </row>
    <row r="3878" spans="3:15">
      <c r="C3878" s="161">
        <v>7</v>
      </c>
      <c r="D3878" s="161">
        <v>8</v>
      </c>
      <c r="F3878" s="161">
        <v>10</v>
      </c>
      <c r="G3878" s="161">
        <v>8</v>
      </c>
      <c r="H3878" s="161">
        <v>7</v>
      </c>
      <c r="I3878" s="161">
        <v>10</v>
      </c>
      <c r="J3878" s="161">
        <v>10</v>
      </c>
      <c r="M3878" s="165">
        <f t="shared" si="178"/>
        <v>7</v>
      </c>
      <c r="N3878" s="164">
        <f t="shared" si="179"/>
        <v>7</v>
      </c>
      <c r="O3878" s="164">
        <f t="shared" si="180"/>
        <v>9</v>
      </c>
    </row>
    <row r="3879" spans="3:15">
      <c r="C3879" s="161">
        <v>7</v>
      </c>
      <c r="D3879" s="161">
        <v>8</v>
      </c>
      <c r="F3879" s="161">
        <v>10</v>
      </c>
      <c r="G3879" s="161">
        <v>8</v>
      </c>
      <c r="H3879" s="161">
        <v>10</v>
      </c>
      <c r="I3879" s="161">
        <v>4</v>
      </c>
      <c r="J3879" s="161">
        <v>7</v>
      </c>
      <c r="M3879" s="165">
        <f t="shared" si="178"/>
        <v>4</v>
      </c>
      <c r="N3879" s="164">
        <f t="shared" si="179"/>
        <v>5</v>
      </c>
      <c r="O3879" s="164">
        <f t="shared" si="180"/>
        <v>8</v>
      </c>
    </row>
    <row r="3880" spans="3:15">
      <c r="C3880" s="161">
        <v>7</v>
      </c>
      <c r="D3880" s="161">
        <v>8</v>
      </c>
      <c r="F3880" s="161">
        <v>10</v>
      </c>
      <c r="G3880" s="161">
        <v>8</v>
      </c>
      <c r="H3880" s="161">
        <v>10</v>
      </c>
      <c r="I3880" s="161">
        <v>4</v>
      </c>
      <c r="J3880" s="161">
        <v>10</v>
      </c>
      <c r="M3880" s="165">
        <f t="shared" si="178"/>
        <v>4</v>
      </c>
      <c r="N3880" s="164">
        <f t="shared" si="179"/>
        <v>5</v>
      </c>
      <c r="O3880" s="164">
        <f t="shared" si="180"/>
        <v>8</v>
      </c>
    </row>
    <row r="3881" spans="3:15">
      <c r="C3881" s="161">
        <v>7</v>
      </c>
      <c r="D3881" s="161">
        <v>8</v>
      </c>
      <c r="F3881" s="161">
        <v>10</v>
      </c>
      <c r="G3881" s="161">
        <v>8</v>
      </c>
      <c r="H3881" s="161">
        <v>10</v>
      </c>
      <c r="I3881" s="161">
        <v>6</v>
      </c>
      <c r="J3881" s="161">
        <v>7</v>
      </c>
      <c r="M3881" s="165">
        <f t="shared" si="178"/>
        <v>6</v>
      </c>
      <c r="N3881" s="164">
        <f t="shared" si="179"/>
        <v>7</v>
      </c>
      <c r="O3881" s="164">
        <f t="shared" si="180"/>
        <v>8</v>
      </c>
    </row>
    <row r="3882" spans="3:15">
      <c r="C3882" s="161">
        <v>7</v>
      </c>
      <c r="D3882" s="161">
        <v>8</v>
      </c>
      <c r="F3882" s="161">
        <v>10</v>
      </c>
      <c r="G3882" s="161">
        <v>8</v>
      </c>
      <c r="H3882" s="161">
        <v>10</v>
      </c>
      <c r="I3882" s="161">
        <v>6</v>
      </c>
      <c r="J3882" s="161">
        <v>10</v>
      </c>
      <c r="M3882" s="165">
        <f t="shared" si="178"/>
        <v>6</v>
      </c>
      <c r="N3882" s="164">
        <f t="shared" si="179"/>
        <v>7</v>
      </c>
      <c r="O3882" s="164">
        <f t="shared" si="180"/>
        <v>8</v>
      </c>
    </row>
    <row r="3883" spans="3:15">
      <c r="C3883" s="161">
        <v>7</v>
      </c>
      <c r="D3883" s="161">
        <v>8</v>
      </c>
      <c r="F3883" s="161">
        <v>10</v>
      </c>
      <c r="G3883" s="161">
        <v>8</v>
      </c>
      <c r="H3883" s="161">
        <v>10</v>
      </c>
      <c r="I3883" s="161">
        <v>8</v>
      </c>
      <c r="J3883" s="161">
        <v>7</v>
      </c>
      <c r="M3883" s="165">
        <f t="shared" si="178"/>
        <v>7</v>
      </c>
      <c r="N3883" s="164">
        <f t="shared" si="179"/>
        <v>7</v>
      </c>
      <c r="O3883" s="164">
        <f t="shared" si="180"/>
        <v>8</v>
      </c>
    </row>
    <row r="3884" spans="3:15">
      <c r="C3884" s="161">
        <v>7</v>
      </c>
      <c r="D3884" s="161">
        <v>8</v>
      </c>
      <c r="F3884" s="161">
        <v>10</v>
      </c>
      <c r="G3884" s="161">
        <v>8</v>
      </c>
      <c r="H3884" s="161">
        <v>10</v>
      </c>
      <c r="I3884" s="161">
        <v>8</v>
      </c>
      <c r="J3884" s="161">
        <v>10</v>
      </c>
      <c r="M3884" s="165">
        <f t="shared" si="178"/>
        <v>7</v>
      </c>
      <c r="N3884" s="164">
        <f t="shared" si="179"/>
        <v>8</v>
      </c>
      <c r="O3884" s="164">
        <f t="shared" si="180"/>
        <v>9</v>
      </c>
    </row>
    <row r="3885" spans="3:15">
      <c r="C3885" s="161">
        <v>7</v>
      </c>
      <c r="D3885" s="161">
        <v>8</v>
      </c>
      <c r="F3885" s="161">
        <v>10</v>
      </c>
      <c r="G3885" s="161">
        <v>8</v>
      </c>
      <c r="H3885" s="161">
        <v>10</v>
      </c>
      <c r="I3885" s="161">
        <v>10</v>
      </c>
      <c r="J3885" s="161">
        <v>7</v>
      </c>
      <c r="M3885" s="165">
        <f t="shared" si="178"/>
        <v>7</v>
      </c>
      <c r="N3885" s="164">
        <f t="shared" si="179"/>
        <v>7</v>
      </c>
      <c r="O3885" s="164">
        <f t="shared" si="180"/>
        <v>9</v>
      </c>
    </row>
    <row r="3886" spans="3:15">
      <c r="C3886" s="161">
        <v>7</v>
      </c>
      <c r="D3886" s="161">
        <v>8</v>
      </c>
      <c r="F3886" s="161">
        <v>10</v>
      </c>
      <c r="G3886" s="161">
        <v>8</v>
      </c>
      <c r="H3886" s="161">
        <v>10</v>
      </c>
      <c r="I3886" s="161">
        <v>10</v>
      </c>
      <c r="J3886" s="161">
        <v>10</v>
      </c>
      <c r="M3886" s="165">
        <f t="shared" si="178"/>
        <v>7</v>
      </c>
      <c r="N3886" s="164">
        <f t="shared" si="179"/>
        <v>8</v>
      </c>
      <c r="O3886" s="164">
        <f t="shared" si="180"/>
        <v>9</v>
      </c>
    </row>
    <row r="3887" spans="3:15">
      <c r="C3887" s="161">
        <v>7</v>
      </c>
      <c r="D3887" s="161">
        <v>8</v>
      </c>
      <c r="F3887" s="161">
        <v>10</v>
      </c>
      <c r="G3887" s="161">
        <v>8</v>
      </c>
      <c r="H3887" s="161">
        <v>7</v>
      </c>
      <c r="I3887" s="161">
        <v>4</v>
      </c>
      <c r="J3887" s="161">
        <v>7</v>
      </c>
      <c r="M3887" s="165">
        <f t="shared" si="178"/>
        <v>4</v>
      </c>
      <c r="N3887" s="164">
        <f t="shared" si="179"/>
        <v>5</v>
      </c>
      <c r="O3887" s="164">
        <f t="shared" si="180"/>
        <v>7</v>
      </c>
    </row>
    <row r="3888" spans="3:15">
      <c r="C3888" s="161">
        <v>7</v>
      </c>
      <c r="D3888" s="161">
        <v>8</v>
      </c>
      <c r="F3888" s="161">
        <v>10</v>
      </c>
      <c r="G3888" s="161">
        <v>8</v>
      </c>
      <c r="H3888" s="161">
        <v>7</v>
      </c>
      <c r="I3888" s="161">
        <v>4</v>
      </c>
      <c r="J3888" s="161">
        <v>10</v>
      </c>
      <c r="M3888" s="165">
        <f t="shared" si="178"/>
        <v>4</v>
      </c>
      <c r="N3888" s="164">
        <f t="shared" si="179"/>
        <v>5</v>
      </c>
      <c r="O3888" s="164">
        <f t="shared" si="180"/>
        <v>8</v>
      </c>
    </row>
    <row r="3889" spans="3:15">
      <c r="C3889" s="161">
        <v>7</v>
      </c>
      <c r="D3889" s="161">
        <v>8</v>
      </c>
      <c r="F3889" s="161">
        <v>10</v>
      </c>
      <c r="G3889" s="161">
        <v>8</v>
      </c>
      <c r="H3889" s="161">
        <v>7</v>
      </c>
      <c r="I3889" s="161">
        <v>6</v>
      </c>
      <c r="J3889" s="161">
        <v>7</v>
      </c>
      <c r="M3889" s="165">
        <f t="shared" si="178"/>
        <v>6</v>
      </c>
      <c r="N3889" s="164">
        <f t="shared" si="179"/>
        <v>7</v>
      </c>
      <c r="O3889" s="164">
        <f t="shared" si="180"/>
        <v>8</v>
      </c>
    </row>
    <row r="3890" spans="3:15">
      <c r="C3890" s="161">
        <v>7</v>
      </c>
      <c r="D3890" s="161">
        <v>8</v>
      </c>
      <c r="F3890" s="161">
        <v>10</v>
      </c>
      <c r="G3890" s="161">
        <v>8</v>
      </c>
      <c r="H3890" s="161">
        <v>7</v>
      </c>
      <c r="I3890" s="161">
        <v>6</v>
      </c>
      <c r="J3890" s="161">
        <v>10</v>
      </c>
      <c r="M3890" s="165">
        <f t="shared" si="178"/>
        <v>6</v>
      </c>
      <c r="N3890" s="164">
        <f t="shared" si="179"/>
        <v>7</v>
      </c>
      <c r="O3890" s="164">
        <f t="shared" si="180"/>
        <v>8</v>
      </c>
    </row>
    <row r="3891" spans="3:15">
      <c r="C3891" s="161">
        <v>7</v>
      </c>
      <c r="D3891" s="161">
        <v>8</v>
      </c>
      <c r="F3891" s="161">
        <v>10</v>
      </c>
      <c r="G3891" s="161">
        <v>8</v>
      </c>
      <c r="H3891" s="161">
        <v>7</v>
      </c>
      <c r="I3891" s="161">
        <v>8</v>
      </c>
      <c r="J3891" s="161">
        <v>7</v>
      </c>
      <c r="M3891" s="165">
        <f t="shared" si="178"/>
        <v>7</v>
      </c>
      <c r="N3891" s="164">
        <f t="shared" si="179"/>
        <v>7</v>
      </c>
      <c r="O3891" s="164">
        <f t="shared" si="180"/>
        <v>8</v>
      </c>
    </row>
    <row r="3892" spans="3:15">
      <c r="C3892" s="161">
        <v>7</v>
      </c>
      <c r="D3892" s="161">
        <v>8</v>
      </c>
      <c r="F3892" s="161">
        <v>10</v>
      </c>
      <c r="G3892" s="161">
        <v>8</v>
      </c>
      <c r="H3892" s="161">
        <v>7</v>
      </c>
      <c r="I3892" s="161">
        <v>8</v>
      </c>
      <c r="J3892" s="161">
        <v>10</v>
      </c>
      <c r="M3892" s="165">
        <f t="shared" si="178"/>
        <v>7</v>
      </c>
      <c r="N3892" s="164">
        <f t="shared" si="179"/>
        <v>7</v>
      </c>
      <c r="O3892" s="164">
        <f t="shared" si="180"/>
        <v>8</v>
      </c>
    </row>
    <row r="3893" spans="3:15">
      <c r="C3893" s="161">
        <v>7</v>
      </c>
      <c r="D3893" s="161">
        <v>8</v>
      </c>
      <c r="F3893" s="161">
        <v>10</v>
      </c>
      <c r="G3893" s="161">
        <v>8</v>
      </c>
      <c r="H3893" s="161">
        <v>7</v>
      </c>
      <c r="I3893" s="161">
        <v>10</v>
      </c>
      <c r="J3893" s="161">
        <v>7</v>
      </c>
      <c r="M3893" s="165">
        <f t="shared" si="178"/>
        <v>7</v>
      </c>
      <c r="N3893" s="164">
        <f t="shared" si="179"/>
        <v>7</v>
      </c>
      <c r="O3893" s="164">
        <f t="shared" si="180"/>
        <v>8</v>
      </c>
    </row>
    <row r="3894" spans="3:15">
      <c r="C3894" s="161">
        <v>7</v>
      </c>
      <c r="D3894" s="161">
        <v>8</v>
      </c>
      <c r="F3894" s="161">
        <v>10</v>
      </c>
      <c r="G3894" s="161">
        <v>8</v>
      </c>
      <c r="H3894" s="161">
        <v>7</v>
      </c>
      <c r="I3894" s="161">
        <v>10</v>
      </c>
      <c r="J3894" s="161">
        <v>10</v>
      </c>
      <c r="M3894" s="165">
        <f t="shared" si="178"/>
        <v>7</v>
      </c>
      <c r="N3894" s="164">
        <f t="shared" si="179"/>
        <v>7</v>
      </c>
      <c r="O3894" s="164">
        <f t="shared" si="180"/>
        <v>9</v>
      </c>
    </row>
    <row r="3895" spans="3:15">
      <c r="C3895" s="161">
        <v>7</v>
      </c>
      <c r="D3895" s="161">
        <v>8</v>
      </c>
      <c r="F3895" s="161">
        <v>10</v>
      </c>
      <c r="G3895" s="161">
        <v>8</v>
      </c>
      <c r="H3895" s="161">
        <v>10</v>
      </c>
      <c r="I3895" s="161">
        <v>4</v>
      </c>
      <c r="J3895" s="161">
        <v>7</v>
      </c>
      <c r="M3895" s="165">
        <f t="shared" si="178"/>
        <v>4</v>
      </c>
      <c r="N3895" s="164">
        <f t="shared" si="179"/>
        <v>5</v>
      </c>
      <c r="O3895" s="164">
        <f t="shared" si="180"/>
        <v>8</v>
      </c>
    </row>
    <row r="3896" spans="3:15">
      <c r="C3896" s="161">
        <v>7</v>
      </c>
      <c r="D3896" s="161">
        <v>8</v>
      </c>
      <c r="F3896" s="161">
        <v>10</v>
      </c>
      <c r="G3896" s="161">
        <v>8</v>
      </c>
      <c r="H3896" s="161">
        <v>10</v>
      </c>
      <c r="I3896" s="161">
        <v>4</v>
      </c>
      <c r="J3896" s="161">
        <v>10</v>
      </c>
      <c r="M3896" s="165">
        <f t="shared" si="178"/>
        <v>4</v>
      </c>
      <c r="N3896" s="164">
        <f t="shared" si="179"/>
        <v>5</v>
      </c>
      <c r="O3896" s="164">
        <f t="shared" si="180"/>
        <v>8</v>
      </c>
    </row>
    <row r="3897" spans="3:15">
      <c r="C3897" s="161">
        <v>7</v>
      </c>
      <c r="D3897" s="161">
        <v>8</v>
      </c>
      <c r="F3897" s="161">
        <v>10</v>
      </c>
      <c r="G3897" s="161">
        <v>8</v>
      </c>
      <c r="H3897" s="161">
        <v>10</v>
      </c>
      <c r="I3897" s="161">
        <v>6</v>
      </c>
      <c r="J3897" s="161">
        <v>7</v>
      </c>
      <c r="M3897" s="165">
        <f t="shared" si="178"/>
        <v>6</v>
      </c>
      <c r="N3897" s="164">
        <f t="shared" si="179"/>
        <v>7</v>
      </c>
      <c r="O3897" s="164">
        <f t="shared" si="180"/>
        <v>8</v>
      </c>
    </row>
    <row r="3898" spans="3:15">
      <c r="C3898" s="161">
        <v>7</v>
      </c>
      <c r="D3898" s="161">
        <v>8</v>
      </c>
      <c r="F3898" s="161">
        <v>10</v>
      </c>
      <c r="G3898" s="161">
        <v>8</v>
      </c>
      <c r="H3898" s="161">
        <v>10</v>
      </c>
      <c r="I3898" s="161">
        <v>6</v>
      </c>
      <c r="J3898" s="161">
        <v>10</v>
      </c>
      <c r="M3898" s="165">
        <f t="shared" si="178"/>
        <v>6</v>
      </c>
      <c r="N3898" s="164">
        <f t="shared" si="179"/>
        <v>7</v>
      </c>
      <c r="O3898" s="164">
        <f t="shared" si="180"/>
        <v>8</v>
      </c>
    </row>
    <row r="3899" spans="3:15">
      <c r="C3899" s="161">
        <v>7</v>
      </c>
      <c r="D3899" s="161">
        <v>8</v>
      </c>
      <c r="F3899" s="161">
        <v>10</v>
      </c>
      <c r="G3899" s="161">
        <v>8</v>
      </c>
      <c r="H3899" s="161">
        <v>10</v>
      </c>
      <c r="I3899" s="161">
        <v>8</v>
      </c>
      <c r="J3899" s="161">
        <v>7</v>
      </c>
      <c r="M3899" s="165">
        <f t="shared" si="178"/>
        <v>7</v>
      </c>
      <c r="N3899" s="164">
        <f t="shared" si="179"/>
        <v>7</v>
      </c>
      <c r="O3899" s="164">
        <f t="shared" si="180"/>
        <v>8</v>
      </c>
    </row>
    <row r="3900" spans="3:15">
      <c r="C3900" s="161">
        <v>7</v>
      </c>
      <c r="D3900" s="161">
        <v>8</v>
      </c>
      <c r="F3900" s="161">
        <v>10</v>
      </c>
      <c r="G3900" s="161">
        <v>8</v>
      </c>
      <c r="H3900" s="161">
        <v>10</v>
      </c>
      <c r="I3900" s="161">
        <v>8</v>
      </c>
      <c r="J3900" s="161">
        <v>10</v>
      </c>
      <c r="M3900" s="165">
        <f t="shared" si="178"/>
        <v>7</v>
      </c>
      <c r="N3900" s="164">
        <f t="shared" si="179"/>
        <v>8</v>
      </c>
      <c r="O3900" s="164">
        <f t="shared" si="180"/>
        <v>9</v>
      </c>
    </row>
    <row r="3901" spans="3:15">
      <c r="C3901" s="161">
        <v>7</v>
      </c>
      <c r="D3901" s="161">
        <v>8</v>
      </c>
      <c r="F3901" s="161">
        <v>10</v>
      </c>
      <c r="G3901" s="161">
        <v>8</v>
      </c>
      <c r="H3901" s="161">
        <v>10</v>
      </c>
      <c r="I3901" s="161">
        <v>10</v>
      </c>
      <c r="J3901" s="161">
        <v>7</v>
      </c>
      <c r="M3901" s="165">
        <f t="shared" si="178"/>
        <v>7</v>
      </c>
      <c r="N3901" s="164">
        <f t="shared" si="179"/>
        <v>7</v>
      </c>
      <c r="O3901" s="164">
        <f t="shared" si="180"/>
        <v>9</v>
      </c>
    </row>
    <row r="3902" spans="3:15">
      <c r="C3902" s="161">
        <v>7</v>
      </c>
      <c r="D3902" s="161">
        <v>8</v>
      </c>
      <c r="F3902" s="161">
        <v>10</v>
      </c>
      <c r="G3902" s="161">
        <v>8</v>
      </c>
      <c r="H3902" s="161">
        <v>10</v>
      </c>
      <c r="I3902" s="161">
        <v>10</v>
      </c>
      <c r="J3902" s="161">
        <v>10</v>
      </c>
      <c r="M3902" s="165">
        <f t="shared" si="178"/>
        <v>7</v>
      </c>
      <c r="N3902" s="164">
        <f t="shared" si="179"/>
        <v>8</v>
      </c>
      <c r="O3902" s="164">
        <f t="shared" si="180"/>
        <v>9</v>
      </c>
    </row>
    <row r="3903" spans="3:15">
      <c r="C3903" s="161">
        <v>7</v>
      </c>
      <c r="D3903" s="161">
        <v>8</v>
      </c>
      <c r="F3903" s="161">
        <v>10</v>
      </c>
      <c r="G3903" s="161">
        <v>8</v>
      </c>
      <c r="H3903" s="161">
        <v>7</v>
      </c>
      <c r="I3903" s="161">
        <v>4</v>
      </c>
      <c r="J3903" s="161">
        <v>7</v>
      </c>
      <c r="M3903" s="165">
        <f t="shared" si="178"/>
        <v>4</v>
      </c>
      <c r="N3903" s="164">
        <f t="shared" si="179"/>
        <v>5</v>
      </c>
      <c r="O3903" s="164">
        <f t="shared" si="180"/>
        <v>7</v>
      </c>
    </row>
    <row r="3904" spans="3:15">
      <c r="C3904" s="161">
        <v>7</v>
      </c>
      <c r="D3904" s="161">
        <v>8</v>
      </c>
      <c r="F3904" s="161">
        <v>10</v>
      </c>
      <c r="G3904" s="161">
        <v>8</v>
      </c>
      <c r="H3904" s="161">
        <v>7</v>
      </c>
      <c r="I3904" s="161">
        <v>4</v>
      </c>
      <c r="J3904" s="161">
        <v>10</v>
      </c>
      <c r="M3904" s="165">
        <f t="shared" si="178"/>
        <v>4</v>
      </c>
      <c r="N3904" s="164">
        <f t="shared" si="179"/>
        <v>5</v>
      </c>
      <c r="O3904" s="164">
        <f t="shared" si="180"/>
        <v>8</v>
      </c>
    </row>
    <row r="3905" spans="3:15">
      <c r="C3905" s="161">
        <v>7</v>
      </c>
      <c r="D3905" s="161">
        <v>8</v>
      </c>
      <c r="F3905" s="161">
        <v>10</v>
      </c>
      <c r="G3905" s="161">
        <v>8</v>
      </c>
      <c r="H3905" s="161">
        <v>7</v>
      </c>
      <c r="I3905" s="161">
        <v>6</v>
      </c>
      <c r="J3905" s="161">
        <v>7</v>
      </c>
      <c r="M3905" s="165">
        <f t="shared" si="178"/>
        <v>6</v>
      </c>
      <c r="N3905" s="164">
        <f t="shared" si="179"/>
        <v>7</v>
      </c>
      <c r="O3905" s="164">
        <f t="shared" si="180"/>
        <v>8</v>
      </c>
    </row>
    <row r="3906" spans="3:15">
      <c r="C3906" s="161">
        <v>7</v>
      </c>
      <c r="D3906" s="161">
        <v>8</v>
      </c>
      <c r="F3906" s="161">
        <v>10</v>
      </c>
      <c r="G3906" s="161">
        <v>8</v>
      </c>
      <c r="H3906" s="161">
        <v>7</v>
      </c>
      <c r="I3906" s="161">
        <v>6</v>
      </c>
      <c r="J3906" s="161">
        <v>10</v>
      </c>
      <c r="M3906" s="165">
        <f t="shared" si="178"/>
        <v>6</v>
      </c>
      <c r="N3906" s="164">
        <f t="shared" si="179"/>
        <v>7</v>
      </c>
      <c r="O3906" s="164">
        <f t="shared" si="180"/>
        <v>8</v>
      </c>
    </row>
    <row r="3907" spans="3:15">
      <c r="C3907" s="161">
        <v>7</v>
      </c>
      <c r="D3907" s="161">
        <v>8</v>
      </c>
      <c r="F3907" s="161">
        <v>10</v>
      </c>
      <c r="G3907" s="161">
        <v>8</v>
      </c>
      <c r="H3907" s="161">
        <v>7</v>
      </c>
      <c r="I3907" s="161">
        <v>8</v>
      </c>
      <c r="J3907" s="161">
        <v>7</v>
      </c>
      <c r="M3907" s="165">
        <f t="shared" si="178"/>
        <v>7</v>
      </c>
      <c r="N3907" s="164">
        <f t="shared" si="179"/>
        <v>7</v>
      </c>
      <c r="O3907" s="164">
        <f t="shared" si="180"/>
        <v>8</v>
      </c>
    </row>
    <row r="3908" spans="3:15">
      <c r="C3908" s="161">
        <v>7</v>
      </c>
      <c r="D3908" s="161">
        <v>8</v>
      </c>
      <c r="F3908" s="161">
        <v>10</v>
      </c>
      <c r="G3908" s="161">
        <v>8</v>
      </c>
      <c r="H3908" s="161">
        <v>7</v>
      </c>
      <c r="I3908" s="161">
        <v>8</v>
      </c>
      <c r="J3908" s="161">
        <v>10</v>
      </c>
      <c r="M3908" s="165">
        <f t="shared" si="178"/>
        <v>7</v>
      </c>
      <c r="N3908" s="164">
        <f t="shared" si="179"/>
        <v>7</v>
      </c>
      <c r="O3908" s="164">
        <f t="shared" si="180"/>
        <v>8</v>
      </c>
    </row>
    <row r="3909" spans="3:15">
      <c r="C3909" s="161">
        <v>7</v>
      </c>
      <c r="D3909" s="161">
        <v>8</v>
      </c>
      <c r="F3909" s="161">
        <v>10</v>
      </c>
      <c r="G3909" s="161">
        <v>8</v>
      </c>
      <c r="H3909" s="161">
        <v>7</v>
      </c>
      <c r="I3909" s="161">
        <v>10</v>
      </c>
      <c r="J3909" s="161">
        <v>7</v>
      </c>
      <c r="M3909" s="165">
        <f t="shared" si="178"/>
        <v>7</v>
      </c>
      <c r="N3909" s="164">
        <f t="shared" si="179"/>
        <v>7</v>
      </c>
      <c r="O3909" s="164">
        <f t="shared" si="180"/>
        <v>8</v>
      </c>
    </row>
    <row r="3910" spans="3:15">
      <c r="C3910" s="161">
        <v>7</v>
      </c>
      <c r="D3910" s="161">
        <v>8</v>
      </c>
      <c r="F3910" s="161">
        <v>10</v>
      </c>
      <c r="G3910" s="161">
        <v>8</v>
      </c>
      <c r="H3910" s="161">
        <v>7</v>
      </c>
      <c r="I3910" s="161">
        <v>10</v>
      </c>
      <c r="J3910" s="161">
        <v>10</v>
      </c>
      <c r="M3910" s="165">
        <f t="shared" si="178"/>
        <v>7</v>
      </c>
      <c r="N3910" s="164">
        <f t="shared" si="179"/>
        <v>7</v>
      </c>
      <c r="O3910" s="164">
        <f t="shared" si="180"/>
        <v>9</v>
      </c>
    </row>
    <row r="3911" spans="3:15">
      <c r="C3911" s="161">
        <v>7</v>
      </c>
      <c r="D3911" s="161">
        <v>8</v>
      </c>
      <c r="F3911" s="161">
        <v>10</v>
      </c>
      <c r="G3911" s="161">
        <v>8</v>
      </c>
      <c r="H3911" s="161">
        <v>10</v>
      </c>
      <c r="I3911" s="161">
        <v>4</v>
      </c>
      <c r="J3911" s="161">
        <v>7</v>
      </c>
      <c r="M3911" s="165">
        <f t="shared" si="178"/>
        <v>4</v>
      </c>
      <c r="N3911" s="164">
        <f t="shared" si="179"/>
        <v>5</v>
      </c>
      <c r="O3911" s="164">
        <f t="shared" si="180"/>
        <v>8</v>
      </c>
    </row>
    <row r="3912" spans="3:15">
      <c r="C3912" s="161">
        <v>7</v>
      </c>
      <c r="D3912" s="161">
        <v>8</v>
      </c>
      <c r="F3912" s="161">
        <v>10</v>
      </c>
      <c r="G3912" s="161">
        <v>8</v>
      </c>
      <c r="H3912" s="161">
        <v>10</v>
      </c>
      <c r="I3912" s="161">
        <v>4</v>
      </c>
      <c r="J3912" s="161">
        <v>10</v>
      </c>
      <c r="M3912" s="165">
        <f t="shared" si="178"/>
        <v>4</v>
      </c>
      <c r="N3912" s="164">
        <f t="shared" si="179"/>
        <v>5</v>
      </c>
      <c r="O3912" s="164">
        <f t="shared" si="180"/>
        <v>8</v>
      </c>
    </row>
    <row r="3913" spans="3:15">
      <c r="C3913" s="161">
        <v>7</v>
      </c>
      <c r="D3913" s="161">
        <v>8</v>
      </c>
      <c r="F3913" s="161">
        <v>10</v>
      </c>
      <c r="G3913" s="161">
        <v>8</v>
      </c>
      <c r="H3913" s="161">
        <v>10</v>
      </c>
      <c r="I3913" s="161">
        <v>6</v>
      </c>
      <c r="J3913" s="161">
        <v>7</v>
      </c>
      <c r="M3913" s="165">
        <f t="shared" si="178"/>
        <v>6</v>
      </c>
      <c r="N3913" s="164">
        <f t="shared" si="179"/>
        <v>7</v>
      </c>
      <c r="O3913" s="164">
        <f t="shared" si="180"/>
        <v>8</v>
      </c>
    </row>
    <row r="3914" spans="3:15">
      <c r="C3914" s="161">
        <v>7</v>
      </c>
      <c r="D3914" s="161">
        <v>8</v>
      </c>
      <c r="F3914" s="161">
        <v>10</v>
      </c>
      <c r="G3914" s="161">
        <v>8</v>
      </c>
      <c r="H3914" s="161">
        <v>10</v>
      </c>
      <c r="I3914" s="161">
        <v>6</v>
      </c>
      <c r="J3914" s="161">
        <v>10</v>
      </c>
      <c r="M3914" s="165">
        <f t="shared" si="178"/>
        <v>6</v>
      </c>
      <c r="N3914" s="164">
        <f t="shared" si="179"/>
        <v>7</v>
      </c>
      <c r="O3914" s="164">
        <f t="shared" si="180"/>
        <v>8</v>
      </c>
    </row>
    <row r="3915" spans="3:15">
      <c r="C3915" s="161">
        <v>7</v>
      </c>
      <c r="D3915" s="161">
        <v>8</v>
      </c>
      <c r="F3915" s="161">
        <v>10</v>
      </c>
      <c r="G3915" s="161">
        <v>8</v>
      </c>
      <c r="H3915" s="161">
        <v>10</v>
      </c>
      <c r="I3915" s="161">
        <v>8</v>
      </c>
      <c r="J3915" s="161">
        <v>7</v>
      </c>
      <c r="M3915" s="165">
        <f t="shared" si="178"/>
        <v>7</v>
      </c>
      <c r="N3915" s="164">
        <f t="shared" si="179"/>
        <v>7</v>
      </c>
      <c r="O3915" s="164">
        <f t="shared" si="180"/>
        <v>8</v>
      </c>
    </row>
    <row r="3916" spans="3:15">
      <c r="C3916" s="161">
        <v>7</v>
      </c>
      <c r="D3916" s="161">
        <v>8</v>
      </c>
      <c r="F3916" s="161">
        <v>10</v>
      </c>
      <c r="G3916" s="161">
        <v>8</v>
      </c>
      <c r="H3916" s="161">
        <v>10</v>
      </c>
      <c r="I3916" s="161">
        <v>8</v>
      </c>
      <c r="J3916" s="161">
        <v>10</v>
      </c>
      <c r="M3916" s="165">
        <f t="shared" si="178"/>
        <v>7</v>
      </c>
      <c r="N3916" s="164">
        <f t="shared" si="179"/>
        <v>8</v>
      </c>
      <c r="O3916" s="164">
        <f t="shared" si="180"/>
        <v>9</v>
      </c>
    </row>
    <row r="3917" spans="3:15">
      <c r="C3917" s="161">
        <v>7</v>
      </c>
      <c r="D3917" s="161">
        <v>8</v>
      </c>
      <c r="F3917" s="161">
        <v>10</v>
      </c>
      <c r="G3917" s="161">
        <v>8</v>
      </c>
      <c r="H3917" s="161">
        <v>10</v>
      </c>
      <c r="I3917" s="161">
        <v>10</v>
      </c>
      <c r="J3917" s="161">
        <v>7</v>
      </c>
      <c r="M3917" s="165">
        <f t="shared" si="178"/>
        <v>7</v>
      </c>
      <c r="N3917" s="164">
        <f t="shared" si="179"/>
        <v>7</v>
      </c>
      <c r="O3917" s="164">
        <f t="shared" si="180"/>
        <v>9</v>
      </c>
    </row>
    <row r="3918" spans="3:15">
      <c r="C3918" s="161">
        <v>7</v>
      </c>
      <c r="D3918" s="161">
        <v>8</v>
      </c>
      <c r="F3918" s="161">
        <v>10</v>
      </c>
      <c r="G3918" s="161">
        <v>8</v>
      </c>
      <c r="H3918" s="161">
        <v>10</v>
      </c>
      <c r="I3918" s="161">
        <v>10</v>
      </c>
      <c r="J3918" s="161">
        <v>10</v>
      </c>
      <c r="M3918" s="165">
        <f t="shared" si="178"/>
        <v>7</v>
      </c>
      <c r="N3918" s="164">
        <f t="shared" si="179"/>
        <v>8</v>
      </c>
      <c r="O3918" s="164">
        <f t="shared" si="180"/>
        <v>9</v>
      </c>
    </row>
    <row r="3919" spans="3:15">
      <c r="C3919" s="161">
        <v>7</v>
      </c>
      <c r="D3919" s="161">
        <v>8</v>
      </c>
      <c r="F3919" s="161">
        <v>10</v>
      </c>
      <c r="G3919" s="161">
        <v>8</v>
      </c>
      <c r="H3919" s="161">
        <v>7</v>
      </c>
      <c r="I3919" s="161">
        <v>4</v>
      </c>
      <c r="J3919" s="161">
        <v>7</v>
      </c>
      <c r="M3919" s="165">
        <f t="shared" si="178"/>
        <v>4</v>
      </c>
      <c r="N3919" s="164">
        <f t="shared" si="179"/>
        <v>5</v>
      </c>
      <c r="O3919" s="164">
        <f t="shared" si="180"/>
        <v>7</v>
      </c>
    </row>
    <row r="3920" spans="3:15">
      <c r="C3920" s="161">
        <v>7</v>
      </c>
      <c r="D3920" s="161">
        <v>8</v>
      </c>
      <c r="F3920" s="161">
        <v>10</v>
      </c>
      <c r="G3920" s="161">
        <v>8</v>
      </c>
      <c r="H3920" s="161">
        <v>7</v>
      </c>
      <c r="I3920" s="161">
        <v>4</v>
      </c>
      <c r="J3920" s="161">
        <v>10</v>
      </c>
      <c r="M3920" s="165">
        <f t="shared" si="178"/>
        <v>4</v>
      </c>
      <c r="N3920" s="164">
        <f t="shared" si="179"/>
        <v>5</v>
      </c>
      <c r="O3920" s="164">
        <f t="shared" si="180"/>
        <v>8</v>
      </c>
    </row>
    <row r="3921" spans="3:15">
      <c r="C3921" s="161">
        <v>7</v>
      </c>
      <c r="D3921" s="161">
        <v>8</v>
      </c>
      <c r="F3921" s="161">
        <v>10</v>
      </c>
      <c r="G3921" s="161">
        <v>8</v>
      </c>
      <c r="H3921" s="161">
        <v>7</v>
      </c>
      <c r="I3921" s="161">
        <v>6</v>
      </c>
      <c r="J3921" s="161">
        <v>7</v>
      </c>
      <c r="M3921" s="165">
        <f t="shared" si="178"/>
        <v>6</v>
      </c>
      <c r="N3921" s="164">
        <f t="shared" si="179"/>
        <v>7</v>
      </c>
      <c r="O3921" s="164">
        <f t="shared" si="180"/>
        <v>8</v>
      </c>
    </row>
    <row r="3922" spans="3:15">
      <c r="C3922" s="161">
        <v>7</v>
      </c>
      <c r="D3922" s="161">
        <v>8</v>
      </c>
      <c r="F3922" s="161">
        <v>10</v>
      </c>
      <c r="G3922" s="161">
        <v>8</v>
      </c>
      <c r="H3922" s="161">
        <v>7</v>
      </c>
      <c r="I3922" s="161">
        <v>6</v>
      </c>
      <c r="J3922" s="161">
        <v>10</v>
      </c>
      <c r="M3922" s="165">
        <f t="shared" si="178"/>
        <v>6</v>
      </c>
      <c r="N3922" s="164">
        <f t="shared" si="179"/>
        <v>7</v>
      </c>
      <c r="O3922" s="164">
        <f t="shared" si="180"/>
        <v>8</v>
      </c>
    </row>
    <row r="3923" spans="3:15">
      <c r="C3923" s="161">
        <v>7</v>
      </c>
      <c r="D3923" s="161">
        <v>8</v>
      </c>
      <c r="F3923" s="161">
        <v>10</v>
      </c>
      <c r="G3923" s="161">
        <v>8</v>
      </c>
      <c r="H3923" s="161">
        <v>7</v>
      </c>
      <c r="I3923" s="161">
        <v>8</v>
      </c>
      <c r="J3923" s="161">
        <v>7</v>
      </c>
      <c r="M3923" s="165">
        <f t="shared" si="178"/>
        <v>7</v>
      </c>
      <c r="N3923" s="164">
        <f t="shared" si="179"/>
        <v>7</v>
      </c>
      <c r="O3923" s="164">
        <f t="shared" si="180"/>
        <v>8</v>
      </c>
    </row>
    <row r="3924" spans="3:15">
      <c r="C3924" s="161">
        <v>7</v>
      </c>
      <c r="D3924" s="161">
        <v>8</v>
      </c>
      <c r="F3924" s="161">
        <v>10</v>
      </c>
      <c r="G3924" s="161">
        <v>8</v>
      </c>
      <c r="H3924" s="161">
        <v>7</v>
      </c>
      <c r="I3924" s="161">
        <v>8</v>
      </c>
      <c r="J3924" s="161">
        <v>10</v>
      </c>
      <c r="M3924" s="165">
        <f t="shared" si="178"/>
        <v>7</v>
      </c>
      <c r="N3924" s="164">
        <f t="shared" si="179"/>
        <v>7</v>
      </c>
      <c r="O3924" s="164">
        <f t="shared" si="180"/>
        <v>8</v>
      </c>
    </row>
    <row r="3925" spans="3:15">
      <c r="C3925" s="161">
        <v>7</v>
      </c>
      <c r="D3925" s="161">
        <v>8</v>
      </c>
      <c r="F3925" s="161">
        <v>10</v>
      </c>
      <c r="G3925" s="161">
        <v>8</v>
      </c>
      <c r="H3925" s="161">
        <v>7</v>
      </c>
      <c r="I3925" s="161">
        <v>10</v>
      </c>
      <c r="J3925" s="161">
        <v>7</v>
      </c>
      <c r="M3925" s="165">
        <f t="shared" si="178"/>
        <v>7</v>
      </c>
      <c r="N3925" s="164">
        <f t="shared" si="179"/>
        <v>7</v>
      </c>
      <c r="O3925" s="164">
        <f t="shared" si="180"/>
        <v>8</v>
      </c>
    </row>
    <row r="3926" spans="3:15">
      <c r="C3926" s="161">
        <v>7</v>
      </c>
      <c r="D3926" s="161">
        <v>8</v>
      </c>
      <c r="F3926" s="161">
        <v>10</v>
      </c>
      <c r="G3926" s="161">
        <v>8</v>
      </c>
      <c r="H3926" s="161">
        <v>7</v>
      </c>
      <c r="I3926" s="161">
        <v>10</v>
      </c>
      <c r="J3926" s="161">
        <v>10</v>
      </c>
      <c r="M3926" s="165">
        <f t="shared" si="178"/>
        <v>7</v>
      </c>
      <c r="N3926" s="164">
        <f t="shared" si="179"/>
        <v>7</v>
      </c>
      <c r="O3926" s="164">
        <f t="shared" si="180"/>
        <v>9</v>
      </c>
    </row>
    <row r="3927" spans="3:15">
      <c r="C3927" s="161">
        <v>7</v>
      </c>
      <c r="D3927" s="161">
        <v>8</v>
      </c>
      <c r="F3927" s="161">
        <v>10</v>
      </c>
      <c r="G3927" s="161">
        <v>8</v>
      </c>
      <c r="H3927" s="161">
        <v>10</v>
      </c>
      <c r="I3927" s="161">
        <v>4</v>
      </c>
      <c r="J3927" s="161">
        <v>7</v>
      </c>
      <c r="M3927" s="165">
        <f t="shared" si="178"/>
        <v>4</v>
      </c>
      <c r="N3927" s="164">
        <f t="shared" si="179"/>
        <v>5</v>
      </c>
      <c r="O3927" s="164">
        <f t="shared" si="180"/>
        <v>8</v>
      </c>
    </row>
    <row r="3928" spans="3:15">
      <c r="C3928" s="161">
        <v>7</v>
      </c>
      <c r="D3928" s="161">
        <v>8</v>
      </c>
      <c r="F3928" s="161">
        <v>10</v>
      </c>
      <c r="G3928" s="161">
        <v>8</v>
      </c>
      <c r="H3928" s="161">
        <v>10</v>
      </c>
      <c r="I3928" s="161">
        <v>4</v>
      </c>
      <c r="J3928" s="161">
        <v>10</v>
      </c>
      <c r="M3928" s="165">
        <f t="shared" si="178"/>
        <v>4</v>
      </c>
      <c r="N3928" s="164">
        <f t="shared" si="179"/>
        <v>5</v>
      </c>
      <c r="O3928" s="164">
        <f t="shared" si="180"/>
        <v>8</v>
      </c>
    </row>
    <row r="3929" spans="3:15">
      <c r="C3929" s="161">
        <v>7</v>
      </c>
      <c r="D3929" s="161">
        <v>8</v>
      </c>
      <c r="F3929" s="161">
        <v>10</v>
      </c>
      <c r="G3929" s="161">
        <v>8</v>
      </c>
      <c r="H3929" s="161">
        <v>10</v>
      </c>
      <c r="I3929" s="161">
        <v>6</v>
      </c>
      <c r="J3929" s="161">
        <v>7</v>
      </c>
      <c r="M3929" s="165">
        <f t="shared" si="178"/>
        <v>6</v>
      </c>
      <c r="N3929" s="164">
        <f t="shared" si="179"/>
        <v>7</v>
      </c>
      <c r="O3929" s="164">
        <f t="shared" si="180"/>
        <v>8</v>
      </c>
    </row>
    <row r="3930" spans="3:15">
      <c r="C3930" s="161">
        <v>7</v>
      </c>
      <c r="D3930" s="161">
        <v>8</v>
      </c>
      <c r="F3930" s="161">
        <v>10</v>
      </c>
      <c r="G3930" s="161">
        <v>8</v>
      </c>
      <c r="H3930" s="161">
        <v>10</v>
      </c>
      <c r="I3930" s="161">
        <v>6</v>
      </c>
      <c r="J3930" s="161">
        <v>10</v>
      </c>
      <c r="M3930" s="165">
        <f t="shared" si="178"/>
        <v>6</v>
      </c>
      <c r="N3930" s="164">
        <f t="shared" si="179"/>
        <v>7</v>
      </c>
      <c r="O3930" s="164">
        <f t="shared" si="180"/>
        <v>8</v>
      </c>
    </row>
    <row r="3931" spans="3:15">
      <c r="C3931" s="161">
        <v>7</v>
      </c>
      <c r="D3931" s="161">
        <v>8</v>
      </c>
      <c r="F3931" s="161">
        <v>10</v>
      </c>
      <c r="G3931" s="161">
        <v>8</v>
      </c>
      <c r="H3931" s="161">
        <v>10</v>
      </c>
      <c r="I3931" s="161">
        <v>8</v>
      </c>
      <c r="J3931" s="161">
        <v>7</v>
      </c>
      <c r="M3931" s="165">
        <f t="shared" si="178"/>
        <v>7</v>
      </c>
      <c r="N3931" s="164">
        <f t="shared" si="179"/>
        <v>7</v>
      </c>
      <c r="O3931" s="164">
        <f t="shared" si="180"/>
        <v>8</v>
      </c>
    </row>
    <row r="3932" spans="3:15">
      <c r="C3932" s="161">
        <v>7</v>
      </c>
      <c r="D3932" s="161">
        <v>8</v>
      </c>
      <c r="F3932" s="161">
        <v>10</v>
      </c>
      <c r="G3932" s="161">
        <v>8</v>
      </c>
      <c r="H3932" s="161">
        <v>10</v>
      </c>
      <c r="I3932" s="161">
        <v>8</v>
      </c>
      <c r="J3932" s="161">
        <v>10</v>
      </c>
      <c r="M3932" s="165">
        <f t="shared" si="178"/>
        <v>7</v>
      </c>
      <c r="N3932" s="164">
        <f t="shared" si="179"/>
        <v>8</v>
      </c>
      <c r="O3932" s="164">
        <f t="shared" si="180"/>
        <v>9</v>
      </c>
    </row>
    <row r="3933" spans="3:15">
      <c r="C3933" s="161">
        <v>7</v>
      </c>
      <c r="D3933" s="161">
        <v>8</v>
      </c>
      <c r="F3933" s="161">
        <v>10</v>
      </c>
      <c r="G3933" s="161">
        <v>8</v>
      </c>
      <c r="H3933" s="161">
        <v>10</v>
      </c>
      <c r="I3933" s="161">
        <v>10</v>
      </c>
      <c r="J3933" s="161">
        <v>7</v>
      </c>
      <c r="M3933" s="165">
        <f t="shared" si="178"/>
        <v>7</v>
      </c>
      <c r="N3933" s="164">
        <f t="shared" si="179"/>
        <v>7</v>
      </c>
      <c r="O3933" s="164">
        <f t="shared" si="180"/>
        <v>9</v>
      </c>
    </row>
    <row r="3934" spans="3:15">
      <c r="C3934" s="161">
        <v>7</v>
      </c>
      <c r="D3934" s="161">
        <v>10</v>
      </c>
      <c r="F3934" s="161">
        <v>10</v>
      </c>
      <c r="G3934" s="161">
        <v>10</v>
      </c>
      <c r="H3934" s="161">
        <v>10</v>
      </c>
      <c r="I3934" s="161">
        <v>10</v>
      </c>
      <c r="J3934" s="161">
        <v>10</v>
      </c>
      <c r="M3934" s="165">
        <f t="shared" si="178"/>
        <v>7</v>
      </c>
      <c r="N3934" s="164">
        <f t="shared" si="179"/>
        <v>8</v>
      </c>
      <c r="O3934" s="164">
        <f t="shared" si="180"/>
        <v>10</v>
      </c>
    </row>
    <row r="3935" spans="3:15">
      <c r="C3935" s="161">
        <v>7</v>
      </c>
      <c r="D3935" s="161">
        <v>10</v>
      </c>
      <c r="F3935" s="161">
        <v>5</v>
      </c>
      <c r="G3935" s="161">
        <v>10</v>
      </c>
      <c r="H3935" s="161">
        <v>5</v>
      </c>
      <c r="I3935" s="161">
        <v>4</v>
      </c>
      <c r="J3935" s="161">
        <v>7</v>
      </c>
      <c r="M3935" s="165">
        <f t="shared" ref="M3935:M3998" si="181">MIN(C3935:L3935)</f>
        <v>4</v>
      </c>
      <c r="N3935" s="164">
        <f t="shared" si="179"/>
        <v>5</v>
      </c>
      <c r="O3935" s="164">
        <f t="shared" si="180"/>
        <v>7</v>
      </c>
    </row>
    <row r="3936" spans="3:15">
      <c r="C3936" s="161">
        <v>7</v>
      </c>
      <c r="D3936" s="161">
        <v>10</v>
      </c>
      <c r="F3936" s="161">
        <v>5</v>
      </c>
      <c r="G3936" s="161">
        <v>10</v>
      </c>
      <c r="H3936" s="161">
        <v>5</v>
      </c>
      <c r="I3936" s="161">
        <v>4</v>
      </c>
      <c r="J3936" s="161">
        <v>10</v>
      </c>
      <c r="M3936" s="165">
        <f t="shared" si="181"/>
        <v>4</v>
      </c>
      <c r="N3936" s="164">
        <f t="shared" ref="N3936:N3999" si="182">IF(SMALL(C3936:J3936,2)&gt;M3936,M3936+1,M3936)</f>
        <v>5</v>
      </c>
      <c r="O3936" s="164">
        <f t="shared" ref="O3936:O3999" si="183">ROUND(AVERAGE(C3936:J3936),0)</f>
        <v>7</v>
      </c>
    </row>
    <row r="3937" spans="3:15">
      <c r="C3937" s="161">
        <v>7</v>
      </c>
      <c r="D3937" s="161">
        <v>10</v>
      </c>
      <c r="F3937" s="161">
        <v>5</v>
      </c>
      <c r="G3937" s="161">
        <v>10</v>
      </c>
      <c r="H3937" s="161">
        <v>5</v>
      </c>
      <c r="I3937" s="161">
        <v>6</v>
      </c>
      <c r="J3937" s="161">
        <v>7</v>
      </c>
      <c r="M3937" s="165">
        <f t="shared" si="181"/>
        <v>5</v>
      </c>
      <c r="N3937" s="164">
        <f t="shared" si="182"/>
        <v>5</v>
      </c>
      <c r="O3937" s="164">
        <f t="shared" si="183"/>
        <v>7</v>
      </c>
    </row>
    <row r="3938" spans="3:15">
      <c r="C3938" s="161">
        <v>7</v>
      </c>
      <c r="D3938" s="161">
        <v>10</v>
      </c>
      <c r="F3938" s="161">
        <v>5</v>
      </c>
      <c r="G3938" s="161">
        <v>10</v>
      </c>
      <c r="H3938" s="161">
        <v>5</v>
      </c>
      <c r="I3938" s="161">
        <v>6</v>
      </c>
      <c r="J3938" s="161">
        <v>10</v>
      </c>
      <c r="M3938" s="165">
        <f t="shared" si="181"/>
        <v>5</v>
      </c>
      <c r="N3938" s="164">
        <f t="shared" si="182"/>
        <v>5</v>
      </c>
      <c r="O3938" s="164">
        <f t="shared" si="183"/>
        <v>8</v>
      </c>
    </row>
    <row r="3939" spans="3:15">
      <c r="C3939" s="161">
        <v>7</v>
      </c>
      <c r="D3939" s="161">
        <v>10</v>
      </c>
      <c r="F3939" s="161">
        <v>5</v>
      </c>
      <c r="G3939" s="161">
        <v>10</v>
      </c>
      <c r="H3939" s="161">
        <v>5</v>
      </c>
      <c r="I3939" s="161">
        <v>8</v>
      </c>
      <c r="J3939" s="161">
        <v>7</v>
      </c>
      <c r="M3939" s="165">
        <f t="shared" si="181"/>
        <v>5</v>
      </c>
      <c r="N3939" s="164">
        <f t="shared" si="182"/>
        <v>5</v>
      </c>
      <c r="O3939" s="164">
        <f t="shared" si="183"/>
        <v>7</v>
      </c>
    </row>
    <row r="3940" spans="3:15">
      <c r="C3940" s="161">
        <v>7</v>
      </c>
      <c r="D3940" s="161">
        <v>10</v>
      </c>
      <c r="F3940" s="161">
        <v>5</v>
      </c>
      <c r="G3940" s="161">
        <v>10</v>
      </c>
      <c r="H3940" s="161">
        <v>5</v>
      </c>
      <c r="I3940" s="161">
        <v>8</v>
      </c>
      <c r="J3940" s="161">
        <v>10</v>
      </c>
      <c r="M3940" s="165">
        <f t="shared" si="181"/>
        <v>5</v>
      </c>
      <c r="N3940" s="164">
        <f t="shared" si="182"/>
        <v>5</v>
      </c>
      <c r="O3940" s="164">
        <f t="shared" si="183"/>
        <v>8</v>
      </c>
    </row>
    <row r="3941" spans="3:15">
      <c r="C3941" s="161">
        <v>7</v>
      </c>
      <c r="D3941" s="161">
        <v>10</v>
      </c>
      <c r="F3941" s="161">
        <v>5</v>
      </c>
      <c r="G3941" s="161">
        <v>10</v>
      </c>
      <c r="H3941" s="161">
        <v>5</v>
      </c>
      <c r="I3941" s="161">
        <v>10</v>
      </c>
      <c r="J3941" s="161">
        <v>7</v>
      </c>
      <c r="M3941" s="165">
        <f t="shared" si="181"/>
        <v>5</v>
      </c>
      <c r="N3941" s="164">
        <f t="shared" si="182"/>
        <v>5</v>
      </c>
      <c r="O3941" s="164">
        <f t="shared" si="183"/>
        <v>8</v>
      </c>
    </row>
    <row r="3942" spans="3:15">
      <c r="C3942" s="161">
        <v>7</v>
      </c>
      <c r="D3942" s="161">
        <v>10</v>
      </c>
      <c r="F3942" s="161">
        <v>5</v>
      </c>
      <c r="G3942" s="161">
        <v>10</v>
      </c>
      <c r="H3942" s="161">
        <v>5</v>
      </c>
      <c r="I3942" s="161">
        <v>10</v>
      </c>
      <c r="J3942" s="161">
        <v>10</v>
      </c>
      <c r="M3942" s="165">
        <f t="shared" si="181"/>
        <v>5</v>
      </c>
      <c r="N3942" s="164">
        <f t="shared" si="182"/>
        <v>5</v>
      </c>
      <c r="O3942" s="164">
        <f t="shared" si="183"/>
        <v>8</v>
      </c>
    </row>
    <row r="3943" spans="3:15">
      <c r="C3943" s="161">
        <v>7</v>
      </c>
      <c r="D3943" s="161">
        <v>10</v>
      </c>
      <c r="F3943" s="161">
        <v>7</v>
      </c>
      <c r="G3943" s="161">
        <v>10</v>
      </c>
      <c r="H3943" s="161">
        <v>10</v>
      </c>
      <c r="I3943" s="161">
        <v>4</v>
      </c>
      <c r="J3943" s="161">
        <v>7</v>
      </c>
      <c r="M3943" s="165">
        <f t="shared" si="181"/>
        <v>4</v>
      </c>
      <c r="N3943" s="164">
        <f t="shared" si="182"/>
        <v>5</v>
      </c>
      <c r="O3943" s="164">
        <f t="shared" si="183"/>
        <v>8</v>
      </c>
    </row>
    <row r="3944" spans="3:15">
      <c r="C3944" s="161">
        <v>7</v>
      </c>
      <c r="D3944" s="161">
        <v>10</v>
      </c>
      <c r="F3944" s="161">
        <v>7</v>
      </c>
      <c r="G3944" s="161">
        <v>10</v>
      </c>
      <c r="H3944" s="161">
        <v>10</v>
      </c>
      <c r="I3944" s="161">
        <v>4</v>
      </c>
      <c r="J3944" s="161">
        <v>10</v>
      </c>
      <c r="M3944" s="165">
        <f t="shared" si="181"/>
        <v>4</v>
      </c>
      <c r="N3944" s="164">
        <f t="shared" si="182"/>
        <v>5</v>
      </c>
      <c r="O3944" s="164">
        <f t="shared" si="183"/>
        <v>8</v>
      </c>
    </row>
    <row r="3945" spans="3:15">
      <c r="C3945" s="161">
        <v>7</v>
      </c>
      <c r="D3945" s="161">
        <v>10</v>
      </c>
      <c r="F3945" s="161">
        <v>7</v>
      </c>
      <c r="G3945" s="161">
        <v>10</v>
      </c>
      <c r="H3945" s="161">
        <v>10</v>
      </c>
      <c r="I3945" s="161">
        <v>6</v>
      </c>
      <c r="J3945" s="161">
        <v>7</v>
      </c>
      <c r="M3945" s="165">
        <f t="shared" si="181"/>
        <v>6</v>
      </c>
      <c r="N3945" s="164">
        <f t="shared" si="182"/>
        <v>7</v>
      </c>
      <c r="O3945" s="164">
        <f t="shared" si="183"/>
        <v>8</v>
      </c>
    </row>
    <row r="3946" spans="3:15">
      <c r="C3946" s="161">
        <v>7</v>
      </c>
      <c r="D3946" s="161">
        <v>10</v>
      </c>
      <c r="F3946" s="161">
        <v>7</v>
      </c>
      <c r="G3946" s="161">
        <v>10</v>
      </c>
      <c r="H3946" s="161">
        <v>10</v>
      </c>
      <c r="I3946" s="161">
        <v>6</v>
      </c>
      <c r="J3946" s="161">
        <v>10</v>
      </c>
      <c r="M3946" s="165">
        <f t="shared" si="181"/>
        <v>6</v>
      </c>
      <c r="N3946" s="164">
        <f t="shared" si="182"/>
        <v>7</v>
      </c>
      <c r="O3946" s="164">
        <f t="shared" si="183"/>
        <v>9</v>
      </c>
    </row>
    <row r="3947" spans="3:15">
      <c r="C3947" s="161">
        <v>7</v>
      </c>
      <c r="D3947" s="161">
        <v>10</v>
      </c>
      <c r="F3947" s="161">
        <v>7</v>
      </c>
      <c r="G3947" s="161">
        <v>10</v>
      </c>
      <c r="H3947" s="161">
        <v>10</v>
      </c>
      <c r="I3947" s="161">
        <v>8</v>
      </c>
      <c r="J3947" s="161">
        <v>7</v>
      </c>
      <c r="M3947" s="165">
        <f t="shared" si="181"/>
        <v>7</v>
      </c>
      <c r="N3947" s="164">
        <f t="shared" si="182"/>
        <v>7</v>
      </c>
      <c r="O3947" s="164">
        <f t="shared" si="183"/>
        <v>8</v>
      </c>
    </row>
    <row r="3948" spans="3:15">
      <c r="C3948" s="161">
        <v>7</v>
      </c>
      <c r="D3948" s="161">
        <v>10</v>
      </c>
      <c r="F3948" s="161">
        <v>7</v>
      </c>
      <c r="G3948" s="161">
        <v>10</v>
      </c>
      <c r="H3948" s="161">
        <v>10</v>
      </c>
      <c r="I3948" s="161">
        <v>8</v>
      </c>
      <c r="J3948" s="161">
        <v>10</v>
      </c>
      <c r="M3948" s="165">
        <f t="shared" si="181"/>
        <v>7</v>
      </c>
      <c r="N3948" s="164">
        <f t="shared" si="182"/>
        <v>7</v>
      </c>
      <c r="O3948" s="164">
        <f t="shared" si="183"/>
        <v>9</v>
      </c>
    </row>
    <row r="3949" spans="3:15">
      <c r="C3949" s="161">
        <v>7</v>
      </c>
      <c r="D3949" s="161">
        <v>10</v>
      </c>
      <c r="F3949" s="161">
        <v>7</v>
      </c>
      <c r="G3949" s="161">
        <v>10</v>
      </c>
      <c r="H3949" s="161">
        <v>10</v>
      </c>
      <c r="I3949" s="161">
        <v>10</v>
      </c>
      <c r="J3949" s="161">
        <v>7</v>
      </c>
      <c r="M3949" s="165">
        <f t="shared" si="181"/>
        <v>7</v>
      </c>
      <c r="N3949" s="164">
        <f t="shared" si="182"/>
        <v>7</v>
      </c>
      <c r="O3949" s="164">
        <f t="shared" si="183"/>
        <v>9</v>
      </c>
    </row>
    <row r="3950" spans="3:15">
      <c r="C3950" s="161">
        <v>7</v>
      </c>
      <c r="D3950" s="161">
        <v>10</v>
      </c>
      <c r="F3950" s="161">
        <v>7</v>
      </c>
      <c r="G3950" s="161">
        <v>10</v>
      </c>
      <c r="H3950" s="161">
        <v>10</v>
      </c>
      <c r="I3950" s="161">
        <v>10</v>
      </c>
      <c r="J3950" s="161">
        <v>10</v>
      </c>
      <c r="M3950" s="165">
        <f t="shared" si="181"/>
        <v>7</v>
      </c>
      <c r="N3950" s="164">
        <f t="shared" si="182"/>
        <v>7</v>
      </c>
      <c r="O3950" s="164">
        <f t="shared" si="183"/>
        <v>9</v>
      </c>
    </row>
    <row r="3951" spans="3:15">
      <c r="C3951" s="161">
        <v>7</v>
      </c>
      <c r="D3951" s="161">
        <v>10</v>
      </c>
      <c r="F3951" s="161">
        <v>5</v>
      </c>
      <c r="G3951" s="161">
        <v>10</v>
      </c>
      <c r="H3951" s="161">
        <v>5</v>
      </c>
      <c r="I3951" s="161">
        <v>4</v>
      </c>
      <c r="J3951" s="161">
        <v>7</v>
      </c>
      <c r="M3951" s="165">
        <f t="shared" si="181"/>
        <v>4</v>
      </c>
      <c r="N3951" s="164">
        <f t="shared" si="182"/>
        <v>5</v>
      </c>
      <c r="O3951" s="164">
        <f t="shared" si="183"/>
        <v>7</v>
      </c>
    </row>
    <row r="3952" spans="3:15">
      <c r="C3952" s="161">
        <v>7</v>
      </c>
      <c r="D3952" s="161">
        <v>10</v>
      </c>
      <c r="F3952" s="161">
        <v>5</v>
      </c>
      <c r="G3952" s="161">
        <v>10</v>
      </c>
      <c r="H3952" s="161">
        <v>5</v>
      </c>
      <c r="I3952" s="161">
        <v>4</v>
      </c>
      <c r="J3952" s="161">
        <v>10</v>
      </c>
      <c r="M3952" s="165">
        <f t="shared" si="181"/>
        <v>4</v>
      </c>
      <c r="N3952" s="164">
        <f t="shared" si="182"/>
        <v>5</v>
      </c>
      <c r="O3952" s="164">
        <f t="shared" si="183"/>
        <v>7</v>
      </c>
    </row>
    <row r="3953" spans="3:15">
      <c r="C3953" s="161">
        <v>7</v>
      </c>
      <c r="D3953" s="161">
        <v>10</v>
      </c>
      <c r="F3953" s="161">
        <v>5</v>
      </c>
      <c r="G3953" s="161">
        <v>10</v>
      </c>
      <c r="H3953" s="161">
        <v>5</v>
      </c>
      <c r="I3953" s="161">
        <v>6</v>
      </c>
      <c r="J3953" s="161">
        <v>7</v>
      </c>
      <c r="M3953" s="165">
        <f t="shared" si="181"/>
        <v>5</v>
      </c>
      <c r="N3953" s="164">
        <f t="shared" si="182"/>
        <v>5</v>
      </c>
      <c r="O3953" s="164">
        <f t="shared" si="183"/>
        <v>7</v>
      </c>
    </row>
    <row r="3954" spans="3:15">
      <c r="C3954" s="161">
        <v>7</v>
      </c>
      <c r="D3954" s="161">
        <v>10</v>
      </c>
      <c r="F3954" s="161">
        <v>5</v>
      </c>
      <c r="G3954" s="161">
        <v>10</v>
      </c>
      <c r="H3954" s="161">
        <v>5</v>
      </c>
      <c r="I3954" s="161">
        <v>6</v>
      </c>
      <c r="J3954" s="161">
        <v>10</v>
      </c>
      <c r="M3954" s="165">
        <f t="shared" si="181"/>
        <v>5</v>
      </c>
      <c r="N3954" s="164">
        <f t="shared" si="182"/>
        <v>5</v>
      </c>
      <c r="O3954" s="164">
        <f t="shared" si="183"/>
        <v>8</v>
      </c>
    </row>
    <row r="3955" spans="3:15">
      <c r="C3955" s="161">
        <v>7</v>
      </c>
      <c r="D3955" s="161">
        <v>10</v>
      </c>
      <c r="F3955" s="161">
        <v>5</v>
      </c>
      <c r="G3955" s="161">
        <v>10</v>
      </c>
      <c r="H3955" s="161">
        <v>5</v>
      </c>
      <c r="I3955" s="161">
        <v>8</v>
      </c>
      <c r="J3955" s="161">
        <v>7</v>
      </c>
      <c r="M3955" s="165">
        <f t="shared" si="181"/>
        <v>5</v>
      </c>
      <c r="N3955" s="164">
        <f t="shared" si="182"/>
        <v>5</v>
      </c>
      <c r="O3955" s="164">
        <f t="shared" si="183"/>
        <v>7</v>
      </c>
    </row>
    <row r="3956" spans="3:15">
      <c r="C3956" s="161">
        <v>7</v>
      </c>
      <c r="D3956" s="161">
        <v>10</v>
      </c>
      <c r="F3956" s="161">
        <v>5</v>
      </c>
      <c r="G3956" s="161">
        <v>10</v>
      </c>
      <c r="H3956" s="161">
        <v>5</v>
      </c>
      <c r="I3956" s="161">
        <v>8</v>
      </c>
      <c r="J3956" s="161">
        <v>10</v>
      </c>
      <c r="M3956" s="165">
        <f t="shared" si="181"/>
        <v>5</v>
      </c>
      <c r="N3956" s="164">
        <f t="shared" si="182"/>
        <v>5</v>
      </c>
      <c r="O3956" s="164">
        <f t="shared" si="183"/>
        <v>8</v>
      </c>
    </row>
    <row r="3957" spans="3:15">
      <c r="C3957" s="161">
        <v>7</v>
      </c>
      <c r="D3957" s="161">
        <v>10</v>
      </c>
      <c r="F3957" s="161">
        <v>5</v>
      </c>
      <c r="G3957" s="161">
        <v>10</v>
      </c>
      <c r="H3957" s="161">
        <v>5</v>
      </c>
      <c r="I3957" s="161">
        <v>10</v>
      </c>
      <c r="J3957" s="161">
        <v>7</v>
      </c>
      <c r="M3957" s="165">
        <f t="shared" si="181"/>
        <v>5</v>
      </c>
      <c r="N3957" s="164">
        <f t="shared" si="182"/>
        <v>5</v>
      </c>
      <c r="O3957" s="164">
        <f t="shared" si="183"/>
        <v>8</v>
      </c>
    </row>
    <row r="3958" spans="3:15">
      <c r="C3958" s="161">
        <v>7</v>
      </c>
      <c r="D3958" s="161">
        <v>10</v>
      </c>
      <c r="F3958" s="161">
        <v>5</v>
      </c>
      <c r="G3958" s="161">
        <v>10</v>
      </c>
      <c r="H3958" s="161">
        <v>5</v>
      </c>
      <c r="I3958" s="161">
        <v>10</v>
      </c>
      <c r="J3958" s="161">
        <v>10</v>
      </c>
      <c r="M3958" s="165">
        <f t="shared" si="181"/>
        <v>5</v>
      </c>
      <c r="N3958" s="164">
        <f t="shared" si="182"/>
        <v>5</v>
      </c>
      <c r="O3958" s="164">
        <f t="shared" si="183"/>
        <v>8</v>
      </c>
    </row>
    <row r="3959" spans="3:15">
      <c r="C3959" s="161">
        <v>7</v>
      </c>
      <c r="D3959" s="161">
        <v>10</v>
      </c>
      <c r="F3959" s="161">
        <v>7</v>
      </c>
      <c r="G3959" s="161">
        <v>10</v>
      </c>
      <c r="H3959" s="161">
        <v>10</v>
      </c>
      <c r="I3959" s="161">
        <v>4</v>
      </c>
      <c r="J3959" s="161">
        <v>7</v>
      </c>
      <c r="M3959" s="165">
        <f t="shared" si="181"/>
        <v>4</v>
      </c>
      <c r="N3959" s="164">
        <f t="shared" si="182"/>
        <v>5</v>
      </c>
      <c r="O3959" s="164">
        <f t="shared" si="183"/>
        <v>8</v>
      </c>
    </row>
    <row r="3960" spans="3:15">
      <c r="C3960" s="161">
        <v>7</v>
      </c>
      <c r="D3960" s="161">
        <v>10</v>
      </c>
      <c r="F3960" s="161">
        <v>7</v>
      </c>
      <c r="G3960" s="161">
        <v>10</v>
      </c>
      <c r="H3960" s="161">
        <v>10</v>
      </c>
      <c r="I3960" s="161">
        <v>4</v>
      </c>
      <c r="J3960" s="161">
        <v>10</v>
      </c>
      <c r="M3960" s="165">
        <f t="shared" si="181"/>
        <v>4</v>
      </c>
      <c r="N3960" s="164">
        <f t="shared" si="182"/>
        <v>5</v>
      </c>
      <c r="O3960" s="164">
        <f t="shared" si="183"/>
        <v>8</v>
      </c>
    </row>
    <row r="3961" spans="3:15">
      <c r="C3961" s="161">
        <v>7</v>
      </c>
      <c r="D3961" s="161">
        <v>10</v>
      </c>
      <c r="F3961" s="161">
        <v>7</v>
      </c>
      <c r="G3961" s="161">
        <v>10</v>
      </c>
      <c r="H3961" s="161">
        <v>10</v>
      </c>
      <c r="I3961" s="161">
        <v>6</v>
      </c>
      <c r="J3961" s="161">
        <v>7</v>
      </c>
      <c r="M3961" s="165">
        <f t="shared" si="181"/>
        <v>6</v>
      </c>
      <c r="N3961" s="164">
        <f t="shared" si="182"/>
        <v>7</v>
      </c>
      <c r="O3961" s="164">
        <f t="shared" si="183"/>
        <v>8</v>
      </c>
    </row>
    <row r="3962" spans="3:15">
      <c r="C3962" s="161">
        <v>7</v>
      </c>
      <c r="D3962" s="161">
        <v>10</v>
      </c>
      <c r="F3962" s="161">
        <v>7</v>
      </c>
      <c r="G3962" s="161">
        <v>10</v>
      </c>
      <c r="H3962" s="161">
        <v>10</v>
      </c>
      <c r="I3962" s="161">
        <v>6</v>
      </c>
      <c r="J3962" s="161">
        <v>10</v>
      </c>
      <c r="M3962" s="165">
        <f t="shared" si="181"/>
        <v>6</v>
      </c>
      <c r="N3962" s="164">
        <f t="shared" si="182"/>
        <v>7</v>
      </c>
      <c r="O3962" s="164">
        <f t="shared" si="183"/>
        <v>9</v>
      </c>
    </row>
    <row r="3963" spans="3:15">
      <c r="C3963" s="161">
        <v>7</v>
      </c>
      <c r="D3963" s="161">
        <v>10</v>
      </c>
      <c r="F3963" s="161">
        <v>7</v>
      </c>
      <c r="G3963" s="161">
        <v>10</v>
      </c>
      <c r="H3963" s="161">
        <v>10</v>
      </c>
      <c r="I3963" s="161">
        <v>8</v>
      </c>
      <c r="J3963" s="161">
        <v>7</v>
      </c>
      <c r="M3963" s="165">
        <f t="shared" si="181"/>
        <v>7</v>
      </c>
      <c r="N3963" s="164">
        <f t="shared" si="182"/>
        <v>7</v>
      </c>
      <c r="O3963" s="164">
        <f t="shared" si="183"/>
        <v>8</v>
      </c>
    </row>
    <row r="3964" spans="3:15">
      <c r="C3964" s="161">
        <v>7</v>
      </c>
      <c r="D3964" s="161">
        <v>10</v>
      </c>
      <c r="F3964" s="161">
        <v>7</v>
      </c>
      <c r="G3964" s="161">
        <v>10</v>
      </c>
      <c r="H3964" s="161">
        <v>10</v>
      </c>
      <c r="I3964" s="161">
        <v>8</v>
      </c>
      <c r="J3964" s="161">
        <v>10</v>
      </c>
      <c r="M3964" s="165">
        <f t="shared" si="181"/>
        <v>7</v>
      </c>
      <c r="N3964" s="164">
        <f t="shared" si="182"/>
        <v>7</v>
      </c>
      <c r="O3964" s="164">
        <f t="shared" si="183"/>
        <v>9</v>
      </c>
    </row>
    <row r="3965" spans="3:15">
      <c r="C3965" s="161">
        <v>7</v>
      </c>
      <c r="D3965" s="161">
        <v>10</v>
      </c>
      <c r="F3965" s="161">
        <v>7</v>
      </c>
      <c r="G3965" s="161">
        <v>10</v>
      </c>
      <c r="H3965" s="161">
        <v>10</v>
      </c>
      <c r="I3965" s="161">
        <v>10</v>
      </c>
      <c r="J3965" s="161">
        <v>7</v>
      </c>
      <c r="M3965" s="165">
        <f t="shared" si="181"/>
        <v>7</v>
      </c>
      <c r="N3965" s="164">
        <f t="shared" si="182"/>
        <v>7</v>
      </c>
      <c r="O3965" s="164">
        <f t="shared" si="183"/>
        <v>9</v>
      </c>
    </row>
    <row r="3966" spans="3:15">
      <c r="C3966" s="161">
        <v>7</v>
      </c>
      <c r="D3966" s="161">
        <v>10</v>
      </c>
      <c r="F3966" s="161">
        <v>7</v>
      </c>
      <c r="G3966" s="161">
        <v>10</v>
      </c>
      <c r="H3966" s="161">
        <v>10</v>
      </c>
      <c r="I3966" s="161">
        <v>10</v>
      </c>
      <c r="J3966" s="161">
        <v>10</v>
      </c>
      <c r="M3966" s="165">
        <f t="shared" si="181"/>
        <v>7</v>
      </c>
      <c r="N3966" s="164">
        <f t="shared" si="182"/>
        <v>7</v>
      </c>
      <c r="O3966" s="164">
        <f t="shared" si="183"/>
        <v>9</v>
      </c>
    </row>
    <row r="3967" spans="3:15">
      <c r="C3967" s="161">
        <v>7</v>
      </c>
      <c r="D3967" s="161">
        <v>10</v>
      </c>
      <c r="F3967" s="161">
        <v>5</v>
      </c>
      <c r="G3967" s="161">
        <v>10</v>
      </c>
      <c r="H3967" s="161">
        <v>5</v>
      </c>
      <c r="I3967" s="161">
        <v>4</v>
      </c>
      <c r="J3967" s="161">
        <v>7</v>
      </c>
      <c r="M3967" s="165">
        <f t="shared" si="181"/>
        <v>4</v>
      </c>
      <c r="N3967" s="164">
        <f t="shared" si="182"/>
        <v>5</v>
      </c>
      <c r="O3967" s="164">
        <f t="shared" si="183"/>
        <v>7</v>
      </c>
    </row>
    <row r="3968" spans="3:15">
      <c r="C3968" s="161">
        <v>7</v>
      </c>
      <c r="D3968" s="161">
        <v>10</v>
      </c>
      <c r="F3968" s="161">
        <v>5</v>
      </c>
      <c r="G3968" s="161">
        <v>10</v>
      </c>
      <c r="H3968" s="161">
        <v>5</v>
      </c>
      <c r="I3968" s="161">
        <v>4</v>
      </c>
      <c r="J3968" s="161">
        <v>10</v>
      </c>
      <c r="M3968" s="165">
        <f t="shared" si="181"/>
        <v>4</v>
      </c>
      <c r="N3968" s="164">
        <f t="shared" si="182"/>
        <v>5</v>
      </c>
      <c r="O3968" s="164">
        <f t="shared" si="183"/>
        <v>7</v>
      </c>
    </row>
    <row r="3969" spans="3:15">
      <c r="C3969" s="161">
        <v>7</v>
      </c>
      <c r="D3969" s="161">
        <v>10</v>
      </c>
      <c r="F3969" s="161">
        <v>5</v>
      </c>
      <c r="G3969" s="161">
        <v>10</v>
      </c>
      <c r="H3969" s="161">
        <v>5</v>
      </c>
      <c r="I3969" s="161">
        <v>6</v>
      </c>
      <c r="J3969" s="161">
        <v>7</v>
      </c>
      <c r="M3969" s="165">
        <f t="shared" si="181"/>
        <v>5</v>
      </c>
      <c r="N3969" s="164">
        <f t="shared" si="182"/>
        <v>5</v>
      </c>
      <c r="O3969" s="164">
        <f t="shared" si="183"/>
        <v>7</v>
      </c>
    </row>
    <row r="3970" spans="3:15">
      <c r="C3970" s="161">
        <v>7</v>
      </c>
      <c r="D3970" s="161">
        <v>10</v>
      </c>
      <c r="F3970" s="161">
        <v>5</v>
      </c>
      <c r="G3970" s="161">
        <v>10</v>
      </c>
      <c r="H3970" s="161">
        <v>5</v>
      </c>
      <c r="I3970" s="161">
        <v>6</v>
      </c>
      <c r="J3970" s="161">
        <v>10</v>
      </c>
      <c r="M3970" s="165">
        <f t="shared" si="181"/>
        <v>5</v>
      </c>
      <c r="N3970" s="164">
        <f t="shared" si="182"/>
        <v>5</v>
      </c>
      <c r="O3970" s="164">
        <f t="shared" si="183"/>
        <v>8</v>
      </c>
    </row>
    <row r="3971" spans="3:15">
      <c r="C3971" s="161">
        <v>7</v>
      </c>
      <c r="D3971" s="161">
        <v>10</v>
      </c>
      <c r="F3971" s="161">
        <v>5</v>
      </c>
      <c r="G3971" s="161">
        <v>10</v>
      </c>
      <c r="H3971" s="161">
        <v>5</v>
      </c>
      <c r="I3971" s="161">
        <v>8</v>
      </c>
      <c r="J3971" s="161">
        <v>7</v>
      </c>
      <c r="M3971" s="165">
        <f t="shared" si="181"/>
        <v>5</v>
      </c>
      <c r="N3971" s="164">
        <f t="shared" si="182"/>
        <v>5</v>
      </c>
      <c r="O3971" s="164">
        <f t="shared" si="183"/>
        <v>7</v>
      </c>
    </row>
    <row r="3972" spans="3:15">
      <c r="C3972" s="161">
        <v>7</v>
      </c>
      <c r="D3972" s="161">
        <v>10</v>
      </c>
      <c r="F3972" s="161">
        <v>5</v>
      </c>
      <c r="G3972" s="161">
        <v>10</v>
      </c>
      <c r="H3972" s="161">
        <v>5</v>
      </c>
      <c r="I3972" s="161">
        <v>8</v>
      </c>
      <c r="J3972" s="161">
        <v>10</v>
      </c>
      <c r="M3972" s="165">
        <f t="shared" si="181"/>
        <v>5</v>
      </c>
      <c r="N3972" s="164">
        <f t="shared" si="182"/>
        <v>5</v>
      </c>
      <c r="O3972" s="164">
        <f t="shared" si="183"/>
        <v>8</v>
      </c>
    </row>
    <row r="3973" spans="3:15">
      <c r="C3973" s="161">
        <v>7</v>
      </c>
      <c r="D3973" s="161">
        <v>10</v>
      </c>
      <c r="F3973" s="161">
        <v>5</v>
      </c>
      <c r="G3973" s="161">
        <v>10</v>
      </c>
      <c r="H3973" s="161">
        <v>5</v>
      </c>
      <c r="I3973" s="161">
        <v>10</v>
      </c>
      <c r="J3973" s="161">
        <v>7</v>
      </c>
      <c r="M3973" s="165">
        <f t="shared" si="181"/>
        <v>5</v>
      </c>
      <c r="N3973" s="164">
        <f t="shared" si="182"/>
        <v>5</v>
      </c>
      <c r="O3973" s="164">
        <f t="shared" si="183"/>
        <v>8</v>
      </c>
    </row>
    <row r="3974" spans="3:15">
      <c r="C3974" s="161">
        <v>7</v>
      </c>
      <c r="D3974" s="161">
        <v>10</v>
      </c>
      <c r="F3974" s="161">
        <v>5</v>
      </c>
      <c r="G3974" s="161">
        <v>10</v>
      </c>
      <c r="H3974" s="161">
        <v>5</v>
      </c>
      <c r="I3974" s="161">
        <v>10</v>
      </c>
      <c r="J3974" s="161">
        <v>10</v>
      </c>
      <c r="M3974" s="165">
        <f t="shared" si="181"/>
        <v>5</v>
      </c>
      <c r="N3974" s="164">
        <f t="shared" si="182"/>
        <v>5</v>
      </c>
      <c r="O3974" s="164">
        <f t="shared" si="183"/>
        <v>8</v>
      </c>
    </row>
    <row r="3975" spans="3:15">
      <c r="C3975" s="161">
        <v>7</v>
      </c>
      <c r="D3975" s="161">
        <v>10</v>
      </c>
      <c r="F3975" s="161">
        <v>7</v>
      </c>
      <c r="G3975" s="161">
        <v>10</v>
      </c>
      <c r="H3975" s="161">
        <v>10</v>
      </c>
      <c r="I3975" s="161">
        <v>4</v>
      </c>
      <c r="J3975" s="161">
        <v>7</v>
      </c>
      <c r="M3975" s="165">
        <f t="shared" si="181"/>
        <v>4</v>
      </c>
      <c r="N3975" s="164">
        <f t="shared" si="182"/>
        <v>5</v>
      </c>
      <c r="O3975" s="164">
        <f t="shared" si="183"/>
        <v>8</v>
      </c>
    </row>
    <row r="3976" spans="3:15">
      <c r="C3976" s="161">
        <v>7</v>
      </c>
      <c r="D3976" s="161">
        <v>10</v>
      </c>
      <c r="F3976" s="161">
        <v>7</v>
      </c>
      <c r="G3976" s="161">
        <v>10</v>
      </c>
      <c r="H3976" s="161">
        <v>10</v>
      </c>
      <c r="I3976" s="161">
        <v>4</v>
      </c>
      <c r="J3976" s="161">
        <v>10</v>
      </c>
      <c r="M3976" s="165">
        <f t="shared" si="181"/>
        <v>4</v>
      </c>
      <c r="N3976" s="164">
        <f t="shared" si="182"/>
        <v>5</v>
      </c>
      <c r="O3976" s="164">
        <f t="shared" si="183"/>
        <v>8</v>
      </c>
    </row>
    <row r="3977" spans="3:15">
      <c r="C3977" s="161">
        <v>7</v>
      </c>
      <c r="D3977" s="161">
        <v>10</v>
      </c>
      <c r="F3977" s="161">
        <v>7</v>
      </c>
      <c r="G3977" s="161">
        <v>10</v>
      </c>
      <c r="H3977" s="161">
        <v>10</v>
      </c>
      <c r="I3977" s="161">
        <v>6</v>
      </c>
      <c r="J3977" s="161">
        <v>7</v>
      </c>
      <c r="M3977" s="165">
        <f t="shared" si="181"/>
        <v>6</v>
      </c>
      <c r="N3977" s="164">
        <f t="shared" si="182"/>
        <v>7</v>
      </c>
      <c r="O3977" s="164">
        <f t="shared" si="183"/>
        <v>8</v>
      </c>
    </row>
    <row r="3978" spans="3:15">
      <c r="C3978" s="161">
        <v>7</v>
      </c>
      <c r="D3978" s="161">
        <v>10</v>
      </c>
      <c r="F3978" s="161">
        <v>7</v>
      </c>
      <c r="G3978" s="161">
        <v>10</v>
      </c>
      <c r="H3978" s="161">
        <v>10</v>
      </c>
      <c r="I3978" s="161">
        <v>6</v>
      </c>
      <c r="J3978" s="161">
        <v>10</v>
      </c>
      <c r="M3978" s="165">
        <f t="shared" si="181"/>
        <v>6</v>
      </c>
      <c r="N3978" s="164">
        <f t="shared" si="182"/>
        <v>7</v>
      </c>
      <c r="O3978" s="164">
        <f t="shared" si="183"/>
        <v>9</v>
      </c>
    </row>
    <row r="3979" spans="3:15">
      <c r="C3979" s="161">
        <v>7</v>
      </c>
      <c r="D3979" s="161">
        <v>10</v>
      </c>
      <c r="F3979" s="161">
        <v>7</v>
      </c>
      <c r="G3979" s="161">
        <v>10</v>
      </c>
      <c r="H3979" s="161">
        <v>10</v>
      </c>
      <c r="I3979" s="161">
        <v>8</v>
      </c>
      <c r="J3979" s="161">
        <v>7</v>
      </c>
      <c r="M3979" s="165">
        <f t="shared" si="181"/>
        <v>7</v>
      </c>
      <c r="N3979" s="164">
        <f t="shared" si="182"/>
        <v>7</v>
      </c>
      <c r="O3979" s="164">
        <f t="shared" si="183"/>
        <v>8</v>
      </c>
    </row>
    <row r="3980" spans="3:15">
      <c r="C3980" s="161">
        <v>7</v>
      </c>
      <c r="D3980" s="161">
        <v>10</v>
      </c>
      <c r="F3980" s="161">
        <v>7</v>
      </c>
      <c r="G3980" s="161">
        <v>10</v>
      </c>
      <c r="H3980" s="161">
        <v>10</v>
      </c>
      <c r="I3980" s="161">
        <v>8</v>
      </c>
      <c r="J3980" s="161">
        <v>10</v>
      </c>
      <c r="M3980" s="165">
        <f t="shared" si="181"/>
        <v>7</v>
      </c>
      <c r="N3980" s="164">
        <f t="shared" si="182"/>
        <v>7</v>
      </c>
      <c r="O3980" s="164">
        <f t="shared" si="183"/>
        <v>9</v>
      </c>
    </row>
    <row r="3981" spans="3:15">
      <c r="C3981" s="161">
        <v>7</v>
      </c>
      <c r="D3981" s="161">
        <v>10</v>
      </c>
      <c r="F3981" s="161">
        <v>7</v>
      </c>
      <c r="G3981" s="161">
        <v>10</v>
      </c>
      <c r="H3981" s="161">
        <v>10</v>
      </c>
      <c r="I3981" s="161">
        <v>10</v>
      </c>
      <c r="J3981" s="161">
        <v>7</v>
      </c>
      <c r="M3981" s="165">
        <f t="shared" si="181"/>
        <v>7</v>
      </c>
      <c r="N3981" s="164">
        <f t="shared" si="182"/>
        <v>7</v>
      </c>
      <c r="O3981" s="164">
        <f t="shared" si="183"/>
        <v>9</v>
      </c>
    </row>
    <row r="3982" spans="3:15">
      <c r="C3982" s="161">
        <v>7</v>
      </c>
      <c r="D3982" s="161">
        <v>10</v>
      </c>
      <c r="F3982" s="161">
        <v>7</v>
      </c>
      <c r="G3982" s="161">
        <v>10</v>
      </c>
      <c r="H3982" s="161">
        <v>10</v>
      </c>
      <c r="I3982" s="161">
        <v>10</v>
      </c>
      <c r="J3982" s="161">
        <v>10</v>
      </c>
      <c r="M3982" s="165">
        <f t="shared" si="181"/>
        <v>7</v>
      </c>
      <c r="N3982" s="164">
        <f t="shared" si="182"/>
        <v>7</v>
      </c>
      <c r="O3982" s="164">
        <f t="shared" si="183"/>
        <v>9</v>
      </c>
    </row>
    <row r="3983" spans="3:15">
      <c r="C3983" s="161">
        <v>7</v>
      </c>
      <c r="D3983" s="161">
        <v>10</v>
      </c>
      <c r="F3983" s="161">
        <v>5</v>
      </c>
      <c r="G3983" s="161">
        <v>10</v>
      </c>
      <c r="H3983" s="161">
        <v>5</v>
      </c>
      <c r="I3983" s="161">
        <v>4</v>
      </c>
      <c r="J3983" s="161">
        <v>7</v>
      </c>
      <c r="M3983" s="165">
        <f t="shared" si="181"/>
        <v>4</v>
      </c>
      <c r="N3983" s="164">
        <f t="shared" si="182"/>
        <v>5</v>
      </c>
      <c r="O3983" s="164">
        <f t="shared" si="183"/>
        <v>7</v>
      </c>
    </row>
    <row r="3984" spans="3:15">
      <c r="C3984" s="161">
        <v>7</v>
      </c>
      <c r="D3984" s="161">
        <v>10</v>
      </c>
      <c r="F3984" s="161">
        <v>5</v>
      </c>
      <c r="G3984" s="161">
        <v>10</v>
      </c>
      <c r="H3984" s="161">
        <v>5</v>
      </c>
      <c r="I3984" s="161">
        <v>4</v>
      </c>
      <c r="J3984" s="161">
        <v>10</v>
      </c>
      <c r="M3984" s="165">
        <f t="shared" si="181"/>
        <v>4</v>
      </c>
      <c r="N3984" s="164">
        <f t="shared" si="182"/>
        <v>5</v>
      </c>
      <c r="O3984" s="164">
        <f t="shared" si="183"/>
        <v>7</v>
      </c>
    </row>
    <row r="3985" spans="3:15">
      <c r="C3985" s="161">
        <v>7</v>
      </c>
      <c r="D3985" s="161">
        <v>10</v>
      </c>
      <c r="F3985" s="161">
        <v>5</v>
      </c>
      <c r="G3985" s="161">
        <v>10</v>
      </c>
      <c r="H3985" s="161">
        <v>5</v>
      </c>
      <c r="I3985" s="161">
        <v>6</v>
      </c>
      <c r="J3985" s="161">
        <v>7</v>
      </c>
      <c r="M3985" s="165">
        <f t="shared" si="181"/>
        <v>5</v>
      </c>
      <c r="N3985" s="164">
        <f t="shared" si="182"/>
        <v>5</v>
      </c>
      <c r="O3985" s="164">
        <f t="shared" si="183"/>
        <v>7</v>
      </c>
    </row>
    <row r="3986" spans="3:15">
      <c r="C3986" s="161">
        <v>7</v>
      </c>
      <c r="D3986" s="161">
        <v>10</v>
      </c>
      <c r="F3986" s="161">
        <v>5</v>
      </c>
      <c r="G3986" s="161">
        <v>10</v>
      </c>
      <c r="H3986" s="161">
        <v>5</v>
      </c>
      <c r="I3986" s="161">
        <v>6</v>
      </c>
      <c r="J3986" s="161">
        <v>10</v>
      </c>
      <c r="M3986" s="165">
        <f t="shared" si="181"/>
        <v>5</v>
      </c>
      <c r="N3986" s="164">
        <f t="shared" si="182"/>
        <v>5</v>
      </c>
      <c r="O3986" s="164">
        <f t="shared" si="183"/>
        <v>8</v>
      </c>
    </row>
    <row r="3987" spans="3:15">
      <c r="C3987" s="161">
        <v>7</v>
      </c>
      <c r="D3987" s="161">
        <v>10</v>
      </c>
      <c r="F3987" s="161">
        <v>5</v>
      </c>
      <c r="G3987" s="161">
        <v>10</v>
      </c>
      <c r="H3987" s="161">
        <v>5</v>
      </c>
      <c r="I3987" s="161">
        <v>8</v>
      </c>
      <c r="J3987" s="161">
        <v>7</v>
      </c>
      <c r="M3987" s="165">
        <f t="shared" si="181"/>
        <v>5</v>
      </c>
      <c r="N3987" s="164">
        <f t="shared" si="182"/>
        <v>5</v>
      </c>
      <c r="O3987" s="164">
        <f t="shared" si="183"/>
        <v>7</v>
      </c>
    </row>
    <row r="3988" spans="3:15">
      <c r="C3988" s="161">
        <v>7</v>
      </c>
      <c r="D3988" s="161">
        <v>10</v>
      </c>
      <c r="F3988" s="161">
        <v>5</v>
      </c>
      <c r="G3988" s="161">
        <v>10</v>
      </c>
      <c r="H3988" s="161">
        <v>5</v>
      </c>
      <c r="I3988" s="161">
        <v>8</v>
      </c>
      <c r="J3988" s="161">
        <v>10</v>
      </c>
      <c r="M3988" s="165">
        <f t="shared" si="181"/>
        <v>5</v>
      </c>
      <c r="N3988" s="164">
        <f t="shared" si="182"/>
        <v>5</v>
      </c>
      <c r="O3988" s="164">
        <f t="shared" si="183"/>
        <v>8</v>
      </c>
    </row>
    <row r="3989" spans="3:15">
      <c r="C3989" s="161">
        <v>7</v>
      </c>
      <c r="D3989" s="161">
        <v>10</v>
      </c>
      <c r="F3989" s="161">
        <v>5</v>
      </c>
      <c r="G3989" s="161">
        <v>10</v>
      </c>
      <c r="H3989" s="161">
        <v>5</v>
      </c>
      <c r="I3989" s="161">
        <v>10</v>
      </c>
      <c r="J3989" s="161">
        <v>7</v>
      </c>
      <c r="M3989" s="165">
        <f t="shared" si="181"/>
        <v>5</v>
      </c>
      <c r="N3989" s="164">
        <f t="shared" si="182"/>
        <v>5</v>
      </c>
      <c r="O3989" s="164">
        <f t="shared" si="183"/>
        <v>8</v>
      </c>
    </row>
    <row r="3990" spans="3:15">
      <c r="C3990" s="161">
        <v>7</v>
      </c>
      <c r="D3990" s="161">
        <v>10</v>
      </c>
      <c r="F3990" s="161">
        <v>5</v>
      </c>
      <c r="G3990" s="161">
        <v>10</v>
      </c>
      <c r="H3990" s="161">
        <v>5</v>
      </c>
      <c r="I3990" s="161">
        <v>10</v>
      </c>
      <c r="J3990" s="161">
        <v>10</v>
      </c>
      <c r="M3990" s="165">
        <f t="shared" si="181"/>
        <v>5</v>
      </c>
      <c r="N3990" s="164">
        <f t="shared" si="182"/>
        <v>5</v>
      </c>
      <c r="O3990" s="164">
        <f t="shared" si="183"/>
        <v>8</v>
      </c>
    </row>
    <row r="3991" spans="3:15">
      <c r="C3991" s="161">
        <v>7</v>
      </c>
      <c r="D3991" s="161">
        <v>10</v>
      </c>
      <c r="F3991" s="161">
        <v>7</v>
      </c>
      <c r="G3991" s="161">
        <v>10</v>
      </c>
      <c r="H3991" s="161">
        <v>10</v>
      </c>
      <c r="I3991" s="161">
        <v>4</v>
      </c>
      <c r="J3991" s="161">
        <v>7</v>
      </c>
      <c r="M3991" s="165">
        <f t="shared" si="181"/>
        <v>4</v>
      </c>
      <c r="N3991" s="164">
        <f t="shared" si="182"/>
        <v>5</v>
      </c>
      <c r="O3991" s="164">
        <f t="shared" si="183"/>
        <v>8</v>
      </c>
    </row>
    <row r="3992" spans="3:15">
      <c r="C3992" s="161">
        <v>7</v>
      </c>
      <c r="D3992" s="161">
        <v>10</v>
      </c>
      <c r="F3992" s="161">
        <v>7</v>
      </c>
      <c r="G3992" s="161">
        <v>10</v>
      </c>
      <c r="H3992" s="161">
        <v>10</v>
      </c>
      <c r="I3992" s="161">
        <v>4</v>
      </c>
      <c r="J3992" s="161">
        <v>10</v>
      </c>
      <c r="M3992" s="165">
        <f t="shared" si="181"/>
        <v>4</v>
      </c>
      <c r="N3992" s="164">
        <f t="shared" si="182"/>
        <v>5</v>
      </c>
      <c r="O3992" s="164">
        <f t="shared" si="183"/>
        <v>8</v>
      </c>
    </row>
    <row r="3993" spans="3:15">
      <c r="C3993" s="161">
        <v>7</v>
      </c>
      <c r="D3993" s="161">
        <v>10</v>
      </c>
      <c r="F3993" s="161">
        <v>7</v>
      </c>
      <c r="G3993" s="161">
        <v>10</v>
      </c>
      <c r="H3993" s="161">
        <v>10</v>
      </c>
      <c r="I3993" s="161">
        <v>6</v>
      </c>
      <c r="J3993" s="161">
        <v>7</v>
      </c>
      <c r="M3993" s="165">
        <f t="shared" si="181"/>
        <v>6</v>
      </c>
      <c r="N3993" s="164">
        <f t="shared" si="182"/>
        <v>7</v>
      </c>
      <c r="O3993" s="164">
        <f t="shared" si="183"/>
        <v>8</v>
      </c>
    </row>
    <row r="3994" spans="3:15">
      <c r="C3994" s="161">
        <v>7</v>
      </c>
      <c r="D3994" s="161">
        <v>10</v>
      </c>
      <c r="F3994" s="161">
        <v>7</v>
      </c>
      <c r="G3994" s="161">
        <v>10</v>
      </c>
      <c r="H3994" s="161">
        <v>10</v>
      </c>
      <c r="I3994" s="161">
        <v>6</v>
      </c>
      <c r="J3994" s="161">
        <v>10</v>
      </c>
      <c r="M3994" s="165">
        <f t="shared" si="181"/>
        <v>6</v>
      </c>
      <c r="N3994" s="164">
        <f t="shared" si="182"/>
        <v>7</v>
      </c>
      <c r="O3994" s="164">
        <f t="shared" si="183"/>
        <v>9</v>
      </c>
    </row>
    <row r="3995" spans="3:15">
      <c r="C3995" s="161">
        <v>7</v>
      </c>
      <c r="D3995" s="161">
        <v>10</v>
      </c>
      <c r="F3995" s="161">
        <v>7</v>
      </c>
      <c r="G3995" s="161">
        <v>10</v>
      </c>
      <c r="H3995" s="161">
        <v>10</v>
      </c>
      <c r="I3995" s="161">
        <v>8</v>
      </c>
      <c r="J3995" s="161">
        <v>7</v>
      </c>
      <c r="M3995" s="165">
        <f t="shared" si="181"/>
        <v>7</v>
      </c>
      <c r="N3995" s="164">
        <f t="shared" si="182"/>
        <v>7</v>
      </c>
      <c r="O3995" s="164">
        <f t="shared" si="183"/>
        <v>8</v>
      </c>
    </row>
    <row r="3996" spans="3:15">
      <c r="C3996" s="161">
        <v>7</v>
      </c>
      <c r="D3996" s="161">
        <v>10</v>
      </c>
      <c r="F3996" s="161">
        <v>7</v>
      </c>
      <c r="G3996" s="161">
        <v>10</v>
      </c>
      <c r="H3996" s="161">
        <v>10</v>
      </c>
      <c r="I3996" s="161">
        <v>8</v>
      </c>
      <c r="J3996" s="161">
        <v>10</v>
      </c>
      <c r="M3996" s="165">
        <f t="shared" si="181"/>
        <v>7</v>
      </c>
      <c r="N3996" s="164">
        <f t="shared" si="182"/>
        <v>7</v>
      </c>
      <c r="O3996" s="164">
        <f t="shared" si="183"/>
        <v>9</v>
      </c>
    </row>
    <row r="3997" spans="3:15">
      <c r="C3997" s="161">
        <v>7</v>
      </c>
      <c r="D3997" s="161">
        <v>10</v>
      </c>
      <c r="F3997" s="161">
        <v>7</v>
      </c>
      <c r="G3997" s="161">
        <v>10</v>
      </c>
      <c r="H3997" s="161">
        <v>10</v>
      </c>
      <c r="I3997" s="161">
        <v>10</v>
      </c>
      <c r="J3997" s="161">
        <v>7</v>
      </c>
      <c r="M3997" s="165">
        <f t="shared" si="181"/>
        <v>7</v>
      </c>
      <c r="N3997" s="164">
        <f t="shared" si="182"/>
        <v>7</v>
      </c>
      <c r="O3997" s="164">
        <f t="shared" si="183"/>
        <v>9</v>
      </c>
    </row>
    <row r="3998" spans="3:15">
      <c r="C3998" s="161">
        <v>7</v>
      </c>
      <c r="D3998" s="161">
        <v>10</v>
      </c>
      <c r="F3998" s="161">
        <v>7</v>
      </c>
      <c r="G3998" s="161">
        <v>10</v>
      </c>
      <c r="H3998" s="161">
        <v>10</v>
      </c>
      <c r="I3998" s="161">
        <v>10</v>
      </c>
      <c r="J3998" s="161">
        <v>10</v>
      </c>
      <c r="M3998" s="165">
        <f t="shared" si="181"/>
        <v>7</v>
      </c>
      <c r="N3998" s="164">
        <f t="shared" si="182"/>
        <v>7</v>
      </c>
      <c r="O3998" s="164">
        <f t="shared" si="183"/>
        <v>9</v>
      </c>
    </row>
    <row r="3999" spans="3:15">
      <c r="C3999" s="161">
        <v>7</v>
      </c>
      <c r="D3999" s="161">
        <v>10</v>
      </c>
      <c r="F3999" s="161">
        <v>5</v>
      </c>
      <c r="G3999" s="161">
        <v>10</v>
      </c>
      <c r="H3999" s="161">
        <v>5</v>
      </c>
      <c r="I3999" s="161">
        <v>4</v>
      </c>
      <c r="J3999" s="161">
        <v>7</v>
      </c>
      <c r="M3999" s="165">
        <f t="shared" ref="M3999:M4062" si="184">MIN(C3999:L3999)</f>
        <v>4</v>
      </c>
      <c r="N3999" s="164">
        <f t="shared" si="182"/>
        <v>5</v>
      </c>
      <c r="O3999" s="164">
        <f t="shared" si="183"/>
        <v>7</v>
      </c>
    </row>
    <row r="4000" spans="3:15">
      <c r="C4000" s="161">
        <v>7</v>
      </c>
      <c r="D4000" s="161">
        <v>10</v>
      </c>
      <c r="F4000" s="161">
        <v>5</v>
      </c>
      <c r="G4000" s="161">
        <v>10</v>
      </c>
      <c r="H4000" s="161">
        <v>5</v>
      </c>
      <c r="I4000" s="161">
        <v>4</v>
      </c>
      <c r="J4000" s="161">
        <v>10</v>
      </c>
      <c r="M4000" s="165">
        <f t="shared" si="184"/>
        <v>4</v>
      </c>
      <c r="N4000" s="164">
        <f t="shared" ref="N4000:N4063" si="185">IF(SMALL(C4000:J4000,2)&gt;M4000,M4000+1,M4000)</f>
        <v>5</v>
      </c>
      <c r="O4000" s="164">
        <f t="shared" ref="O4000:O4063" si="186">ROUND(AVERAGE(C4000:J4000),0)</f>
        <v>7</v>
      </c>
    </row>
    <row r="4001" spans="3:15">
      <c r="C4001" s="161">
        <v>7</v>
      </c>
      <c r="D4001" s="161">
        <v>10</v>
      </c>
      <c r="F4001" s="161">
        <v>5</v>
      </c>
      <c r="G4001" s="161">
        <v>10</v>
      </c>
      <c r="H4001" s="161">
        <v>5</v>
      </c>
      <c r="I4001" s="161">
        <v>6</v>
      </c>
      <c r="J4001" s="161">
        <v>7</v>
      </c>
      <c r="M4001" s="165">
        <f t="shared" si="184"/>
        <v>5</v>
      </c>
      <c r="N4001" s="164">
        <f t="shared" si="185"/>
        <v>5</v>
      </c>
      <c r="O4001" s="164">
        <f t="shared" si="186"/>
        <v>7</v>
      </c>
    </row>
    <row r="4002" spans="3:15">
      <c r="C4002" s="161">
        <v>7</v>
      </c>
      <c r="D4002" s="161">
        <v>10</v>
      </c>
      <c r="F4002" s="161">
        <v>5</v>
      </c>
      <c r="G4002" s="161">
        <v>10</v>
      </c>
      <c r="H4002" s="161">
        <v>5</v>
      </c>
      <c r="I4002" s="161">
        <v>6</v>
      </c>
      <c r="J4002" s="161">
        <v>10</v>
      </c>
      <c r="M4002" s="165">
        <f t="shared" si="184"/>
        <v>5</v>
      </c>
      <c r="N4002" s="164">
        <f t="shared" si="185"/>
        <v>5</v>
      </c>
      <c r="O4002" s="164">
        <f t="shared" si="186"/>
        <v>8</v>
      </c>
    </row>
    <row r="4003" spans="3:15">
      <c r="C4003" s="161">
        <v>7</v>
      </c>
      <c r="D4003" s="161">
        <v>10</v>
      </c>
      <c r="F4003" s="161">
        <v>5</v>
      </c>
      <c r="G4003" s="161">
        <v>10</v>
      </c>
      <c r="H4003" s="161">
        <v>5</v>
      </c>
      <c r="I4003" s="161">
        <v>8</v>
      </c>
      <c r="J4003" s="161">
        <v>7</v>
      </c>
      <c r="M4003" s="165">
        <f t="shared" si="184"/>
        <v>5</v>
      </c>
      <c r="N4003" s="164">
        <f t="shared" si="185"/>
        <v>5</v>
      </c>
      <c r="O4003" s="164">
        <f t="shared" si="186"/>
        <v>7</v>
      </c>
    </row>
    <row r="4004" spans="3:15">
      <c r="C4004" s="161">
        <v>7</v>
      </c>
      <c r="D4004" s="161">
        <v>10</v>
      </c>
      <c r="F4004" s="161">
        <v>5</v>
      </c>
      <c r="G4004" s="161">
        <v>10</v>
      </c>
      <c r="H4004" s="161">
        <v>5</v>
      </c>
      <c r="I4004" s="161">
        <v>8</v>
      </c>
      <c r="J4004" s="161">
        <v>10</v>
      </c>
      <c r="M4004" s="165">
        <f t="shared" si="184"/>
        <v>5</v>
      </c>
      <c r="N4004" s="164">
        <f t="shared" si="185"/>
        <v>5</v>
      </c>
      <c r="O4004" s="164">
        <f t="shared" si="186"/>
        <v>8</v>
      </c>
    </row>
    <row r="4005" spans="3:15">
      <c r="C4005" s="161">
        <v>7</v>
      </c>
      <c r="D4005" s="161">
        <v>10</v>
      </c>
      <c r="F4005" s="161">
        <v>5</v>
      </c>
      <c r="G4005" s="161">
        <v>10</v>
      </c>
      <c r="H4005" s="161">
        <v>5</v>
      </c>
      <c r="I4005" s="161">
        <v>10</v>
      </c>
      <c r="J4005" s="161">
        <v>7</v>
      </c>
      <c r="M4005" s="165">
        <f t="shared" si="184"/>
        <v>5</v>
      </c>
      <c r="N4005" s="164">
        <f t="shared" si="185"/>
        <v>5</v>
      </c>
      <c r="O4005" s="164">
        <f t="shared" si="186"/>
        <v>8</v>
      </c>
    </row>
    <row r="4006" spans="3:15">
      <c r="C4006" s="161">
        <v>7</v>
      </c>
      <c r="D4006" s="161">
        <v>10</v>
      </c>
      <c r="F4006" s="161">
        <v>5</v>
      </c>
      <c r="G4006" s="161">
        <v>10</v>
      </c>
      <c r="H4006" s="161">
        <v>5</v>
      </c>
      <c r="I4006" s="161">
        <v>10</v>
      </c>
      <c r="J4006" s="161">
        <v>10</v>
      </c>
      <c r="M4006" s="165">
        <f t="shared" si="184"/>
        <v>5</v>
      </c>
      <c r="N4006" s="164">
        <f t="shared" si="185"/>
        <v>5</v>
      </c>
      <c r="O4006" s="164">
        <f t="shared" si="186"/>
        <v>8</v>
      </c>
    </row>
    <row r="4007" spans="3:15">
      <c r="C4007" s="161">
        <v>7</v>
      </c>
      <c r="D4007" s="161">
        <v>10</v>
      </c>
      <c r="F4007" s="161">
        <v>7</v>
      </c>
      <c r="G4007" s="161">
        <v>10</v>
      </c>
      <c r="H4007" s="161">
        <v>10</v>
      </c>
      <c r="I4007" s="161">
        <v>4</v>
      </c>
      <c r="J4007" s="161">
        <v>7</v>
      </c>
      <c r="M4007" s="165">
        <f t="shared" si="184"/>
        <v>4</v>
      </c>
      <c r="N4007" s="164">
        <f t="shared" si="185"/>
        <v>5</v>
      </c>
      <c r="O4007" s="164">
        <f t="shared" si="186"/>
        <v>8</v>
      </c>
    </row>
    <row r="4008" spans="3:15">
      <c r="C4008" s="161">
        <v>7</v>
      </c>
      <c r="D4008" s="161">
        <v>10</v>
      </c>
      <c r="F4008" s="161">
        <v>7</v>
      </c>
      <c r="G4008" s="161">
        <v>10</v>
      </c>
      <c r="H4008" s="161">
        <v>10</v>
      </c>
      <c r="I4008" s="161">
        <v>4</v>
      </c>
      <c r="J4008" s="161">
        <v>10</v>
      </c>
      <c r="M4008" s="165">
        <f t="shared" si="184"/>
        <v>4</v>
      </c>
      <c r="N4008" s="164">
        <f t="shared" si="185"/>
        <v>5</v>
      </c>
      <c r="O4008" s="164">
        <f t="shared" si="186"/>
        <v>8</v>
      </c>
    </row>
    <row r="4009" spans="3:15">
      <c r="C4009" s="161">
        <v>7</v>
      </c>
      <c r="D4009" s="161">
        <v>10</v>
      </c>
      <c r="F4009" s="161">
        <v>7</v>
      </c>
      <c r="G4009" s="161">
        <v>10</v>
      </c>
      <c r="H4009" s="161">
        <v>10</v>
      </c>
      <c r="I4009" s="161">
        <v>6</v>
      </c>
      <c r="J4009" s="161">
        <v>7</v>
      </c>
      <c r="M4009" s="165">
        <f t="shared" si="184"/>
        <v>6</v>
      </c>
      <c r="N4009" s="164">
        <f t="shared" si="185"/>
        <v>7</v>
      </c>
      <c r="O4009" s="164">
        <f t="shared" si="186"/>
        <v>8</v>
      </c>
    </row>
    <row r="4010" spans="3:15">
      <c r="C4010" s="161">
        <v>7</v>
      </c>
      <c r="D4010" s="161">
        <v>10</v>
      </c>
      <c r="F4010" s="161">
        <v>7</v>
      </c>
      <c r="G4010" s="161">
        <v>10</v>
      </c>
      <c r="H4010" s="161">
        <v>10</v>
      </c>
      <c r="I4010" s="161">
        <v>6</v>
      </c>
      <c r="J4010" s="161">
        <v>10</v>
      </c>
      <c r="M4010" s="165">
        <f t="shared" si="184"/>
        <v>6</v>
      </c>
      <c r="N4010" s="164">
        <f t="shared" si="185"/>
        <v>7</v>
      </c>
      <c r="O4010" s="164">
        <f t="shared" si="186"/>
        <v>9</v>
      </c>
    </row>
    <row r="4011" spans="3:15">
      <c r="C4011" s="161">
        <v>7</v>
      </c>
      <c r="D4011" s="161">
        <v>10</v>
      </c>
      <c r="F4011" s="161">
        <v>7</v>
      </c>
      <c r="G4011" s="161">
        <v>10</v>
      </c>
      <c r="H4011" s="161">
        <v>10</v>
      </c>
      <c r="I4011" s="161">
        <v>8</v>
      </c>
      <c r="J4011" s="161">
        <v>7</v>
      </c>
      <c r="M4011" s="165">
        <f t="shared" si="184"/>
        <v>7</v>
      </c>
      <c r="N4011" s="164">
        <f t="shared" si="185"/>
        <v>7</v>
      </c>
      <c r="O4011" s="164">
        <f t="shared" si="186"/>
        <v>8</v>
      </c>
    </row>
    <row r="4012" spans="3:15">
      <c r="C4012" s="161">
        <v>7</v>
      </c>
      <c r="D4012" s="161">
        <v>10</v>
      </c>
      <c r="F4012" s="161">
        <v>7</v>
      </c>
      <c r="G4012" s="161">
        <v>10</v>
      </c>
      <c r="H4012" s="161">
        <v>10</v>
      </c>
      <c r="I4012" s="161">
        <v>8</v>
      </c>
      <c r="J4012" s="161">
        <v>10</v>
      </c>
      <c r="M4012" s="165">
        <f t="shared" si="184"/>
        <v>7</v>
      </c>
      <c r="N4012" s="164">
        <f t="shared" si="185"/>
        <v>7</v>
      </c>
      <c r="O4012" s="164">
        <f t="shared" si="186"/>
        <v>9</v>
      </c>
    </row>
    <row r="4013" spans="3:15">
      <c r="C4013" s="161">
        <v>7</v>
      </c>
      <c r="D4013" s="161">
        <v>10</v>
      </c>
      <c r="F4013" s="161">
        <v>7</v>
      </c>
      <c r="G4013" s="161">
        <v>10</v>
      </c>
      <c r="H4013" s="161">
        <v>10</v>
      </c>
      <c r="I4013" s="161">
        <v>10</v>
      </c>
      <c r="J4013" s="161">
        <v>7</v>
      </c>
      <c r="M4013" s="165">
        <f t="shared" si="184"/>
        <v>7</v>
      </c>
      <c r="N4013" s="164">
        <f t="shared" si="185"/>
        <v>7</v>
      </c>
      <c r="O4013" s="164">
        <f t="shared" si="186"/>
        <v>9</v>
      </c>
    </row>
    <row r="4014" spans="3:15">
      <c r="C4014" s="161">
        <v>7</v>
      </c>
      <c r="D4014" s="161">
        <v>10</v>
      </c>
      <c r="F4014" s="161">
        <v>7</v>
      </c>
      <c r="G4014" s="161">
        <v>10</v>
      </c>
      <c r="H4014" s="161">
        <v>10</v>
      </c>
      <c r="I4014" s="161">
        <v>10</v>
      </c>
      <c r="J4014" s="161">
        <v>10</v>
      </c>
      <c r="M4014" s="165">
        <f t="shared" si="184"/>
        <v>7</v>
      </c>
      <c r="N4014" s="164">
        <f t="shared" si="185"/>
        <v>7</v>
      </c>
      <c r="O4014" s="164">
        <f t="shared" si="186"/>
        <v>9</v>
      </c>
    </row>
    <row r="4015" spans="3:15">
      <c r="C4015" s="161">
        <v>7</v>
      </c>
      <c r="D4015" s="161">
        <v>10</v>
      </c>
      <c r="F4015" s="161">
        <v>10</v>
      </c>
      <c r="G4015" s="161">
        <v>10</v>
      </c>
      <c r="H4015" s="161">
        <v>7</v>
      </c>
      <c r="I4015" s="161">
        <v>4</v>
      </c>
      <c r="J4015" s="161">
        <v>7</v>
      </c>
      <c r="M4015" s="165">
        <f t="shared" si="184"/>
        <v>4</v>
      </c>
      <c r="N4015" s="164">
        <f t="shared" si="185"/>
        <v>5</v>
      </c>
      <c r="O4015" s="164">
        <f t="shared" si="186"/>
        <v>8</v>
      </c>
    </row>
    <row r="4016" spans="3:15">
      <c r="C4016" s="161">
        <v>7</v>
      </c>
      <c r="D4016" s="161">
        <v>10</v>
      </c>
      <c r="F4016" s="161">
        <v>10</v>
      </c>
      <c r="G4016" s="161">
        <v>10</v>
      </c>
      <c r="H4016" s="161">
        <v>7</v>
      </c>
      <c r="I4016" s="161">
        <v>4</v>
      </c>
      <c r="J4016" s="161">
        <v>10</v>
      </c>
      <c r="M4016" s="165">
        <f t="shared" si="184"/>
        <v>4</v>
      </c>
      <c r="N4016" s="164">
        <f t="shared" si="185"/>
        <v>5</v>
      </c>
      <c r="O4016" s="164">
        <f t="shared" si="186"/>
        <v>8</v>
      </c>
    </row>
    <row r="4017" spans="3:15">
      <c r="C4017" s="161">
        <v>7</v>
      </c>
      <c r="D4017" s="161">
        <v>10</v>
      </c>
      <c r="F4017" s="161">
        <v>10</v>
      </c>
      <c r="G4017" s="161">
        <v>10</v>
      </c>
      <c r="H4017" s="161">
        <v>7</v>
      </c>
      <c r="I4017" s="161">
        <v>6</v>
      </c>
      <c r="J4017" s="161">
        <v>7</v>
      </c>
      <c r="M4017" s="165">
        <f t="shared" si="184"/>
        <v>6</v>
      </c>
      <c r="N4017" s="164">
        <f t="shared" si="185"/>
        <v>7</v>
      </c>
      <c r="O4017" s="164">
        <f t="shared" si="186"/>
        <v>8</v>
      </c>
    </row>
    <row r="4018" spans="3:15">
      <c r="C4018" s="161">
        <v>7</v>
      </c>
      <c r="D4018" s="161">
        <v>10</v>
      </c>
      <c r="F4018" s="161">
        <v>10</v>
      </c>
      <c r="G4018" s="161">
        <v>10</v>
      </c>
      <c r="H4018" s="161">
        <v>7</v>
      </c>
      <c r="I4018" s="161">
        <v>6</v>
      </c>
      <c r="J4018" s="161">
        <v>10</v>
      </c>
      <c r="M4018" s="165">
        <f t="shared" si="184"/>
        <v>6</v>
      </c>
      <c r="N4018" s="164">
        <f t="shared" si="185"/>
        <v>7</v>
      </c>
      <c r="O4018" s="164">
        <f t="shared" si="186"/>
        <v>9</v>
      </c>
    </row>
    <row r="4019" spans="3:15">
      <c r="C4019" s="161">
        <v>7</v>
      </c>
      <c r="D4019" s="161">
        <v>10</v>
      </c>
      <c r="F4019" s="161">
        <v>10</v>
      </c>
      <c r="G4019" s="161">
        <v>10</v>
      </c>
      <c r="H4019" s="161">
        <v>7</v>
      </c>
      <c r="I4019" s="161">
        <v>8</v>
      </c>
      <c r="J4019" s="161">
        <v>7</v>
      </c>
      <c r="M4019" s="165">
        <f t="shared" si="184"/>
        <v>7</v>
      </c>
      <c r="N4019" s="164">
        <f t="shared" si="185"/>
        <v>7</v>
      </c>
      <c r="O4019" s="164">
        <f t="shared" si="186"/>
        <v>8</v>
      </c>
    </row>
    <row r="4020" spans="3:15">
      <c r="C4020" s="161">
        <v>7</v>
      </c>
      <c r="D4020" s="161">
        <v>10</v>
      </c>
      <c r="F4020" s="161">
        <v>10</v>
      </c>
      <c r="G4020" s="161">
        <v>10</v>
      </c>
      <c r="H4020" s="161">
        <v>7</v>
      </c>
      <c r="I4020" s="161">
        <v>8</v>
      </c>
      <c r="J4020" s="161">
        <v>10</v>
      </c>
      <c r="M4020" s="165">
        <f t="shared" si="184"/>
        <v>7</v>
      </c>
      <c r="N4020" s="164">
        <f t="shared" si="185"/>
        <v>7</v>
      </c>
      <c r="O4020" s="164">
        <f t="shared" si="186"/>
        <v>9</v>
      </c>
    </row>
    <row r="4021" spans="3:15">
      <c r="C4021" s="161">
        <v>7</v>
      </c>
      <c r="D4021" s="161">
        <v>10</v>
      </c>
      <c r="F4021" s="161">
        <v>10</v>
      </c>
      <c r="G4021" s="161">
        <v>10</v>
      </c>
      <c r="H4021" s="161">
        <v>7</v>
      </c>
      <c r="I4021" s="161">
        <v>10</v>
      </c>
      <c r="J4021" s="161">
        <v>7</v>
      </c>
      <c r="M4021" s="165">
        <f t="shared" si="184"/>
        <v>7</v>
      </c>
      <c r="N4021" s="164">
        <f t="shared" si="185"/>
        <v>7</v>
      </c>
      <c r="O4021" s="164">
        <f t="shared" si="186"/>
        <v>9</v>
      </c>
    </row>
    <row r="4022" spans="3:15">
      <c r="C4022" s="161">
        <v>7</v>
      </c>
      <c r="D4022" s="161">
        <v>10</v>
      </c>
      <c r="F4022" s="161">
        <v>10</v>
      </c>
      <c r="G4022" s="161">
        <v>10</v>
      </c>
      <c r="H4022" s="161">
        <v>7</v>
      </c>
      <c r="I4022" s="161">
        <v>10</v>
      </c>
      <c r="J4022" s="161">
        <v>10</v>
      </c>
      <c r="M4022" s="165">
        <f t="shared" si="184"/>
        <v>7</v>
      </c>
      <c r="N4022" s="164">
        <f t="shared" si="185"/>
        <v>7</v>
      </c>
      <c r="O4022" s="164">
        <f t="shared" si="186"/>
        <v>9</v>
      </c>
    </row>
    <row r="4023" spans="3:15">
      <c r="C4023" s="161">
        <v>7</v>
      </c>
      <c r="D4023" s="161">
        <v>10</v>
      </c>
      <c r="F4023" s="161">
        <v>10</v>
      </c>
      <c r="G4023" s="161">
        <v>10</v>
      </c>
      <c r="H4023" s="161">
        <v>10</v>
      </c>
      <c r="I4023" s="161">
        <v>4</v>
      </c>
      <c r="J4023" s="161">
        <v>7</v>
      </c>
      <c r="M4023" s="165">
        <f t="shared" si="184"/>
        <v>4</v>
      </c>
      <c r="N4023" s="164">
        <f t="shared" si="185"/>
        <v>5</v>
      </c>
      <c r="O4023" s="164">
        <f t="shared" si="186"/>
        <v>8</v>
      </c>
    </row>
    <row r="4024" spans="3:15">
      <c r="C4024" s="161">
        <v>7</v>
      </c>
      <c r="D4024" s="161">
        <v>10</v>
      </c>
      <c r="F4024" s="161">
        <v>10</v>
      </c>
      <c r="G4024" s="161">
        <v>10</v>
      </c>
      <c r="H4024" s="161">
        <v>10</v>
      </c>
      <c r="I4024" s="161">
        <v>4</v>
      </c>
      <c r="J4024" s="161">
        <v>10</v>
      </c>
      <c r="M4024" s="165">
        <f t="shared" si="184"/>
        <v>4</v>
      </c>
      <c r="N4024" s="164">
        <f t="shared" si="185"/>
        <v>5</v>
      </c>
      <c r="O4024" s="164">
        <f t="shared" si="186"/>
        <v>9</v>
      </c>
    </row>
    <row r="4025" spans="3:15">
      <c r="C4025" s="161">
        <v>7</v>
      </c>
      <c r="D4025" s="161">
        <v>10</v>
      </c>
      <c r="F4025" s="161">
        <v>10</v>
      </c>
      <c r="G4025" s="161">
        <v>10</v>
      </c>
      <c r="H4025" s="161">
        <v>10</v>
      </c>
      <c r="I4025" s="161">
        <v>6</v>
      </c>
      <c r="J4025" s="161">
        <v>7</v>
      </c>
      <c r="M4025" s="165">
        <f t="shared" si="184"/>
        <v>6</v>
      </c>
      <c r="N4025" s="164">
        <f t="shared" si="185"/>
        <v>7</v>
      </c>
      <c r="O4025" s="164">
        <f t="shared" si="186"/>
        <v>9</v>
      </c>
    </row>
    <row r="4026" spans="3:15">
      <c r="C4026" s="161">
        <v>7</v>
      </c>
      <c r="D4026" s="161">
        <v>10</v>
      </c>
      <c r="F4026" s="161">
        <v>10</v>
      </c>
      <c r="G4026" s="161">
        <v>10</v>
      </c>
      <c r="H4026" s="161">
        <v>10</v>
      </c>
      <c r="I4026" s="161">
        <v>6</v>
      </c>
      <c r="J4026" s="161">
        <v>10</v>
      </c>
      <c r="M4026" s="165">
        <f t="shared" si="184"/>
        <v>6</v>
      </c>
      <c r="N4026" s="164">
        <f t="shared" si="185"/>
        <v>7</v>
      </c>
      <c r="O4026" s="164">
        <f t="shared" si="186"/>
        <v>9</v>
      </c>
    </row>
    <row r="4027" spans="3:15">
      <c r="C4027" s="161">
        <v>7</v>
      </c>
      <c r="D4027" s="161">
        <v>10</v>
      </c>
      <c r="F4027" s="161">
        <v>10</v>
      </c>
      <c r="G4027" s="161">
        <v>10</v>
      </c>
      <c r="H4027" s="161">
        <v>10</v>
      </c>
      <c r="I4027" s="161">
        <v>8</v>
      </c>
      <c r="J4027" s="161">
        <v>7</v>
      </c>
      <c r="M4027" s="165">
        <f t="shared" si="184"/>
        <v>7</v>
      </c>
      <c r="N4027" s="164">
        <f t="shared" si="185"/>
        <v>7</v>
      </c>
      <c r="O4027" s="164">
        <f t="shared" si="186"/>
        <v>9</v>
      </c>
    </row>
    <row r="4028" spans="3:15">
      <c r="C4028" s="161">
        <v>7</v>
      </c>
      <c r="D4028" s="161">
        <v>10</v>
      </c>
      <c r="F4028" s="161">
        <v>10</v>
      </c>
      <c r="G4028" s="161">
        <v>10</v>
      </c>
      <c r="H4028" s="161">
        <v>10</v>
      </c>
      <c r="I4028" s="161">
        <v>8</v>
      </c>
      <c r="J4028" s="161">
        <v>10</v>
      </c>
      <c r="M4028" s="165">
        <f t="shared" si="184"/>
        <v>7</v>
      </c>
      <c r="N4028" s="164">
        <f t="shared" si="185"/>
        <v>8</v>
      </c>
      <c r="O4028" s="164">
        <f t="shared" si="186"/>
        <v>9</v>
      </c>
    </row>
    <row r="4029" spans="3:15">
      <c r="C4029" s="161">
        <v>7</v>
      </c>
      <c r="D4029" s="161">
        <v>10</v>
      </c>
      <c r="F4029" s="161">
        <v>10</v>
      </c>
      <c r="G4029" s="161">
        <v>10</v>
      </c>
      <c r="H4029" s="161">
        <v>10</v>
      </c>
      <c r="I4029" s="161">
        <v>10</v>
      </c>
      <c r="J4029" s="161">
        <v>7</v>
      </c>
      <c r="M4029" s="165">
        <f t="shared" si="184"/>
        <v>7</v>
      </c>
      <c r="N4029" s="164">
        <f t="shared" si="185"/>
        <v>7</v>
      </c>
      <c r="O4029" s="164">
        <f t="shared" si="186"/>
        <v>9</v>
      </c>
    </row>
    <row r="4030" spans="3:15">
      <c r="C4030" s="161">
        <v>7</v>
      </c>
      <c r="D4030" s="161">
        <v>10</v>
      </c>
      <c r="F4030" s="161">
        <v>10</v>
      </c>
      <c r="G4030" s="161">
        <v>10</v>
      </c>
      <c r="H4030" s="161">
        <v>10</v>
      </c>
      <c r="I4030" s="161">
        <v>10</v>
      </c>
      <c r="J4030" s="161">
        <v>10</v>
      </c>
      <c r="M4030" s="165">
        <f t="shared" si="184"/>
        <v>7</v>
      </c>
      <c r="N4030" s="164">
        <f t="shared" si="185"/>
        <v>8</v>
      </c>
      <c r="O4030" s="164">
        <f t="shared" si="186"/>
        <v>10</v>
      </c>
    </row>
    <row r="4031" spans="3:15">
      <c r="C4031" s="161">
        <v>7</v>
      </c>
      <c r="D4031" s="161">
        <v>10</v>
      </c>
      <c r="F4031" s="161">
        <v>10</v>
      </c>
      <c r="G4031" s="161">
        <v>10</v>
      </c>
      <c r="H4031" s="161">
        <v>7</v>
      </c>
      <c r="I4031" s="161">
        <v>4</v>
      </c>
      <c r="J4031" s="161">
        <v>7</v>
      </c>
      <c r="M4031" s="165">
        <f t="shared" si="184"/>
        <v>4</v>
      </c>
      <c r="N4031" s="164">
        <f t="shared" si="185"/>
        <v>5</v>
      </c>
      <c r="O4031" s="164">
        <f t="shared" si="186"/>
        <v>8</v>
      </c>
    </row>
    <row r="4032" spans="3:15">
      <c r="C4032" s="161">
        <v>7</v>
      </c>
      <c r="D4032" s="161">
        <v>10</v>
      </c>
      <c r="F4032" s="161">
        <v>10</v>
      </c>
      <c r="G4032" s="161">
        <v>10</v>
      </c>
      <c r="H4032" s="161">
        <v>7</v>
      </c>
      <c r="I4032" s="161">
        <v>4</v>
      </c>
      <c r="J4032" s="161">
        <v>10</v>
      </c>
      <c r="M4032" s="165">
        <f t="shared" si="184"/>
        <v>4</v>
      </c>
      <c r="N4032" s="164">
        <f t="shared" si="185"/>
        <v>5</v>
      </c>
      <c r="O4032" s="164">
        <f t="shared" si="186"/>
        <v>8</v>
      </c>
    </row>
    <row r="4033" spans="3:15">
      <c r="C4033" s="161">
        <v>7</v>
      </c>
      <c r="D4033" s="161">
        <v>10</v>
      </c>
      <c r="F4033" s="161">
        <v>10</v>
      </c>
      <c r="G4033" s="161">
        <v>10</v>
      </c>
      <c r="H4033" s="161">
        <v>7</v>
      </c>
      <c r="I4033" s="161">
        <v>6</v>
      </c>
      <c r="J4033" s="161">
        <v>7</v>
      </c>
      <c r="M4033" s="165">
        <f t="shared" si="184"/>
        <v>6</v>
      </c>
      <c r="N4033" s="164">
        <f t="shared" si="185"/>
        <v>7</v>
      </c>
      <c r="O4033" s="164">
        <f t="shared" si="186"/>
        <v>8</v>
      </c>
    </row>
    <row r="4034" spans="3:15">
      <c r="C4034" s="161">
        <v>7</v>
      </c>
      <c r="D4034" s="161">
        <v>10</v>
      </c>
      <c r="F4034" s="161">
        <v>10</v>
      </c>
      <c r="G4034" s="161">
        <v>10</v>
      </c>
      <c r="H4034" s="161">
        <v>7</v>
      </c>
      <c r="I4034" s="161">
        <v>6</v>
      </c>
      <c r="J4034" s="161">
        <v>10</v>
      </c>
      <c r="M4034" s="165">
        <f t="shared" si="184"/>
        <v>6</v>
      </c>
      <c r="N4034" s="164">
        <f t="shared" si="185"/>
        <v>7</v>
      </c>
      <c r="O4034" s="164">
        <f t="shared" si="186"/>
        <v>9</v>
      </c>
    </row>
    <row r="4035" spans="3:15">
      <c r="C4035" s="161">
        <v>7</v>
      </c>
      <c r="D4035" s="161">
        <v>10</v>
      </c>
      <c r="F4035" s="161">
        <v>10</v>
      </c>
      <c r="G4035" s="161">
        <v>10</v>
      </c>
      <c r="H4035" s="161">
        <v>7</v>
      </c>
      <c r="I4035" s="161">
        <v>8</v>
      </c>
      <c r="J4035" s="161">
        <v>7</v>
      </c>
      <c r="M4035" s="165">
        <f t="shared" si="184"/>
        <v>7</v>
      </c>
      <c r="N4035" s="164">
        <f t="shared" si="185"/>
        <v>7</v>
      </c>
      <c r="O4035" s="164">
        <f t="shared" si="186"/>
        <v>8</v>
      </c>
    </row>
    <row r="4036" spans="3:15">
      <c r="C4036" s="161">
        <v>7</v>
      </c>
      <c r="D4036" s="161">
        <v>10</v>
      </c>
      <c r="F4036" s="161">
        <v>10</v>
      </c>
      <c r="G4036" s="161">
        <v>10</v>
      </c>
      <c r="H4036" s="161">
        <v>7</v>
      </c>
      <c r="I4036" s="161">
        <v>8</v>
      </c>
      <c r="J4036" s="161">
        <v>10</v>
      </c>
      <c r="M4036" s="165">
        <f t="shared" si="184"/>
        <v>7</v>
      </c>
      <c r="N4036" s="164">
        <f t="shared" si="185"/>
        <v>7</v>
      </c>
      <c r="O4036" s="164">
        <f t="shared" si="186"/>
        <v>9</v>
      </c>
    </row>
    <row r="4037" spans="3:15">
      <c r="C4037" s="161">
        <v>7</v>
      </c>
      <c r="D4037" s="161">
        <v>10</v>
      </c>
      <c r="F4037" s="161">
        <v>10</v>
      </c>
      <c r="G4037" s="161">
        <v>10</v>
      </c>
      <c r="H4037" s="161">
        <v>7</v>
      </c>
      <c r="I4037" s="161">
        <v>10</v>
      </c>
      <c r="J4037" s="161">
        <v>7</v>
      </c>
      <c r="M4037" s="165">
        <f t="shared" si="184"/>
        <v>7</v>
      </c>
      <c r="N4037" s="164">
        <f t="shared" si="185"/>
        <v>7</v>
      </c>
      <c r="O4037" s="164">
        <f t="shared" si="186"/>
        <v>9</v>
      </c>
    </row>
    <row r="4038" spans="3:15">
      <c r="C4038" s="161">
        <v>7</v>
      </c>
      <c r="D4038" s="161">
        <v>10</v>
      </c>
      <c r="F4038" s="161">
        <v>10</v>
      </c>
      <c r="G4038" s="161">
        <v>10</v>
      </c>
      <c r="H4038" s="161">
        <v>7</v>
      </c>
      <c r="I4038" s="161">
        <v>10</v>
      </c>
      <c r="J4038" s="161">
        <v>10</v>
      </c>
      <c r="M4038" s="165">
        <f t="shared" si="184"/>
        <v>7</v>
      </c>
      <c r="N4038" s="164">
        <f t="shared" si="185"/>
        <v>7</v>
      </c>
      <c r="O4038" s="164">
        <f t="shared" si="186"/>
        <v>9</v>
      </c>
    </row>
    <row r="4039" spans="3:15">
      <c r="C4039" s="161">
        <v>7</v>
      </c>
      <c r="D4039" s="161">
        <v>10</v>
      </c>
      <c r="F4039" s="161">
        <v>10</v>
      </c>
      <c r="G4039" s="161">
        <v>10</v>
      </c>
      <c r="H4039" s="161">
        <v>10</v>
      </c>
      <c r="I4039" s="161">
        <v>4</v>
      </c>
      <c r="J4039" s="161">
        <v>7</v>
      </c>
      <c r="M4039" s="165">
        <f t="shared" si="184"/>
        <v>4</v>
      </c>
      <c r="N4039" s="164">
        <f t="shared" si="185"/>
        <v>5</v>
      </c>
      <c r="O4039" s="164">
        <f t="shared" si="186"/>
        <v>8</v>
      </c>
    </row>
    <row r="4040" spans="3:15">
      <c r="C4040" s="161">
        <v>7</v>
      </c>
      <c r="D4040" s="161">
        <v>10</v>
      </c>
      <c r="F4040" s="161">
        <v>10</v>
      </c>
      <c r="G4040" s="161">
        <v>10</v>
      </c>
      <c r="H4040" s="161">
        <v>10</v>
      </c>
      <c r="I4040" s="161">
        <v>4</v>
      </c>
      <c r="J4040" s="161">
        <v>10</v>
      </c>
      <c r="M4040" s="165">
        <f t="shared" si="184"/>
        <v>4</v>
      </c>
      <c r="N4040" s="164">
        <f t="shared" si="185"/>
        <v>5</v>
      </c>
      <c r="O4040" s="164">
        <f t="shared" si="186"/>
        <v>9</v>
      </c>
    </row>
    <row r="4041" spans="3:15">
      <c r="C4041" s="161">
        <v>7</v>
      </c>
      <c r="D4041" s="161">
        <v>10</v>
      </c>
      <c r="F4041" s="161">
        <v>10</v>
      </c>
      <c r="G4041" s="161">
        <v>10</v>
      </c>
      <c r="H4041" s="161">
        <v>10</v>
      </c>
      <c r="I4041" s="161">
        <v>6</v>
      </c>
      <c r="J4041" s="161">
        <v>7</v>
      </c>
      <c r="M4041" s="165">
        <f t="shared" si="184"/>
        <v>6</v>
      </c>
      <c r="N4041" s="164">
        <f t="shared" si="185"/>
        <v>7</v>
      </c>
      <c r="O4041" s="164">
        <f t="shared" si="186"/>
        <v>9</v>
      </c>
    </row>
    <row r="4042" spans="3:15">
      <c r="C4042" s="161">
        <v>7</v>
      </c>
      <c r="D4042" s="161">
        <v>10</v>
      </c>
      <c r="F4042" s="161">
        <v>10</v>
      </c>
      <c r="G4042" s="161">
        <v>10</v>
      </c>
      <c r="H4042" s="161">
        <v>10</v>
      </c>
      <c r="I4042" s="161">
        <v>6</v>
      </c>
      <c r="J4042" s="161">
        <v>10</v>
      </c>
      <c r="M4042" s="165">
        <f t="shared" si="184"/>
        <v>6</v>
      </c>
      <c r="N4042" s="164">
        <f t="shared" si="185"/>
        <v>7</v>
      </c>
      <c r="O4042" s="164">
        <f t="shared" si="186"/>
        <v>9</v>
      </c>
    </row>
    <row r="4043" spans="3:15">
      <c r="C4043" s="161">
        <v>7</v>
      </c>
      <c r="D4043" s="161">
        <v>10</v>
      </c>
      <c r="F4043" s="161">
        <v>10</v>
      </c>
      <c r="G4043" s="161">
        <v>10</v>
      </c>
      <c r="H4043" s="161">
        <v>10</v>
      </c>
      <c r="I4043" s="161">
        <v>8</v>
      </c>
      <c r="J4043" s="161">
        <v>7</v>
      </c>
      <c r="M4043" s="165">
        <f t="shared" si="184"/>
        <v>7</v>
      </c>
      <c r="N4043" s="164">
        <f t="shared" si="185"/>
        <v>7</v>
      </c>
      <c r="O4043" s="164">
        <f t="shared" si="186"/>
        <v>9</v>
      </c>
    </row>
    <row r="4044" spans="3:15">
      <c r="C4044" s="161">
        <v>7</v>
      </c>
      <c r="D4044" s="161">
        <v>10</v>
      </c>
      <c r="F4044" s="161">
        <v>10</v>
      </c>
      <c r="G4044" s="161">
        <v>10</v>
      </c>
      <c r="H4044" s="161">
        <v>10</v>
      </c>
      <c r="I4044" s="161">
        <v>8</v>
      </c>
      <c r="J4044" s="161">
        <v>10</v>
      </c>
      <c r="M4044" s="165">
        <f t="shared" si="184"/>
        <v>7</v>
      </c>
      <c r="N4044" s="164">
        <f t="shared" si="185"/>
        <v>8</v>
      </c>
      <c r="O4044" s="164">
        <f t="shared" si="186"/>
        <v>9</v>
      </c>
    </row>
    <row r="4045" spans="3:15">
      <c r="C4045" s="161">
        <v>7</v>
      </c>
      <c r="D4045" s="161">
        <v>10</v>
      </c>
      <c r="F4045" s="161">
        <v>10</v>
      </c>
      <c r="G4045" s="161">
        <v>10</v>
      </c>
      <c r="H4045" s="161">
        <v>10</v>
      </c>
      <c r="I4045" s="161">
        <v>10</v>
      </c>
      <c r="J4045" s="161">
        <v>7</v>
      </c>
      <c r="M4045" s="165">
        <f t="shared" si="184"/>
        <v>7</v>
      </c>
      <c r="N4045" s="164">
        <f t="shared" si="185"/>
        <v>7</v>
      </c>
      <c r="O4045" s="164">
        <f t="shared" si="186"/>
        <v>9</v>
      </c>
    </row>
    <row r="4046" spans="3:15">
      <c r="C4046" s="161">
        <v>7</v>
      </c>
      <c r="D4046" s="161">
        <v>10</v>
      </c>
      <c r="F4046" s="161">
        <v>10</v>
      </c>
      <c r="G4046" s="161">
        <v>10</v>
      </c>
      <c r="H4046" s="161">
        <v>10</v>
      </c>
      <c r="I4046" s="161">
        <v>10</v>
      </c>
      <c r="J4046" s="161">
        <v>10</v>
      </c>
      <c r="M4046" s="165">
        <f t="shared" si="184"/>
        <v>7</v>
      </c>
      <c r="N4046" s="164">
        <f t="shared" si="185"/>
        <v>8</v>
      </c>
      <c r="O4046" s="164">
        <f t="shared" si="186"/>
        <v>10</v>
      </c>
    </row>
    <row r="4047" spans="3:15">
      <c r="C4047" s="161">
        <v>7</v>
      </c>
      <c r="D4047" s="161">
        <v>10</v>
      </c>
      <c r="F4047" s="161">
        <v>10</v>
      </c>
      <c r="G4047" s="161">
        <v>10</v>
      </c>
      <c r="H4047" s="161">
        <v>7</v>
      </c>
      <c r="I4047" s="161">
        <v>4</v>
      </c>
      <c r="J4047" s="161">
        <v>7</v>
      </c>
      <c r="M4047" s="165">
        <f t="shared" si="184"/>
        <v>4</v>
      </c>
      <c r="N4047" s="164">
        <f t="shared" si="185"/>
        <v>5</v>
      </c>
      <c r="O4047" s="164">
        <f t="shared" si="186"/>
        <v>8</v>
      </c>
    </row>
    <row r="4048" spans="3:15">
      <c r="C4048" s="161">
        <v>7</v>
      </c>
      <c r="D4048" s="161">
        <v>10</v>
      </c>
      <c r="F4048" s="161">
        <v>10</v>
      </c>
      <c r="G4048" s="161">
        <v>10</v>
      </c>
      <c r="H4048" s="161">
        <v>7</v>
      </c>
      <c r="I4048" s="161">
        <v>4</v>
      </c>
      <c r="J4048" s="161">
        <v>10</v>
      </c>
      <c r="M4048" s="165">
        <f t="shared" si="184"/>
        <v>4</v>
      </c>
      <c r="N4048" s="164">
        <f t="shared" si="185"/>
        <v>5</v>
      </c>
      <c r="O4048" s="164">
        <f t="shared" si="186"/>
        <v>8</v>
      </c>
    </row>
    <row r="4049" spans="3:15">
      <c r="C4049" s="161">
        <v>7</v>
      </c>
      <c r="D4049" s="161">
        <v>10</v>
      </c>
      <c r="F4049" s="161">
        <v>10</v>
      </c>
      <c r="G4049" s="161">
        <v>10</v>
      </c>
      <c r="H4049" s="161">
        <v>7</v>
      </c>
      <c r="I4049" s="161">
        <v>6</v>
      </c>
      <c r="J4049" s="161">
        <v>7</v>
      </c>
      <c r="M4049" s="165">
        <f t="shared" si="184"/>
        <v>6</v>
      </c>
      <c r="N4049" s="164">
        <f t="shared" si="185"/>
        <v>7</v>
      </c>
      <c r="O4049" s="164">
        <f t="shared" si="186"/>
        <v>8</v>
      </c>
    </row>
    <row r="4050" spans="3:15">
      <c r="C4050" s="161">
        <v>7</v>
      </c>
      <c r="D4050" s="161">
        <v>10</v>
      </c>
      <c r="F4050" s="161">
        <v>10</v>
      </c>
      <c r="G4050" s="161">
        <v>10</v>
      </c>
      <c r="H4050" s="161">
        <v>7</v>
      </c>
      <c r="I4050" s="161">
        <v>6</v>
      </c>
      <c r="J4050" s="161">
        <v>10</v>
      </c>
      <c r="M4050" s="165">
        <f t="shared" si="184"/>
        <v>6</v>
      </c>
      <c r="N4050" s="164">
        <f t="shared" si="185"/>
        <v>7</v>
      </c>
      <c r="O4050" s="164">
        <f t="shared" si="186"/>
        <v>9</v>
      </c>
    </row>
    <row r="4051" spans="3:15">
      <c r="C4051" s="161">
        <v>7</v>
      </c>
      <c r="D4051" s="161">
        <v>10</v>
      </c>
      <c r="F4051" s="161">
        <v>10</v>
      </c>
      <c r="G4051" s="161">
        <v>10</v>
      </c>
      <c r="H4051" s="161">
        <v>7</v>
      </c>
      <c r="I4051" s="161">
        <v>8</v>
      </c>
      <c r="J4051" s="161">
        <v>7</v>
      </c>
      <c r="M4051" s="165">
        <f t="shared" si="184"/>
        <v>7</v>
      </c>
      <c r="N4051" s="164">
        <f t="shared" si="185"/>
        <v>7</v>
      </c>
      <c r="O4051" s="164">
        <f t="shared" si="186"/>
        <v>8</v>
      </c>
    </row>
    <row r="4052" spans="3:15">
      <c r="C4052" s="161">
        <v>7</v>
      </c>
      <c r="D4052" s="161">
        <v>10</v>
      </c>
      <c r="F4052" s="161">
        <v>10</v>
      </c>
      <c r="G4052" s="161">
        <v>10</v>
      </c>
      <c r="H4052" s="161">
        <v>7</v>
      </c>
      <c r="I4052" s="161">
        <v>8</v>
      </c>
      <c r="J4052" s="161">
        <v>10</v>
      </c>
      <c r="M4052" s="165">
        <f t="shared" si="184"/>
        <v>7</v>
      </c>
      <c r="N4052" s="164">
        <f t="shared" si="185"/>
        <v>7</v>
      </c>
      <c r="O4052" s="164">
        <f t="shared" si="186"/>
        <v>9</v>
      </c>
    </row>
    <row r="4053" spans="3:15">
      <c r="C4053" s="161">
        <v>7</v>
      </c>
      <c r="D4053" s="161">
        <v>10</v>
      </c>
      <c r="F4053" s="161">
        <v>10</v>
      </c>
      <c r="G4053" s="161">
        <v>10</v>
      </c>
      <c r="H4053" s="161">
        <v>7</v>
      </c>
      <c r="I4053" s="161">
        <v>10</v>
      </c>
      <c r="J4053" s="161">
        <v>7</v>
      </c>
      <c r="M4053" s="165">
        <f t="shared" si="184"/>
        <v>7</v>
      </c>
      <c r="N4053" s="164">
        <f t="shared" si="185"/>
        <v>7</v>
      </c>
      <c r="O4053" s="164">
        <f t="shared" si="186"/>
        <v>9</v>
      </c>
    </row>
    <row r="4054" spans="3:15">
      <c r="C4054" s="161">
        <v>7</v>
      </c>
      <c r="D4054" s="161">
        <v>10</v>
      </c>
      <c r="F4054" s="161">
        <v>10</v>
      </c>
      <c r="G4054" s="161">
        <v>10</v>
      </c>
      <c r="H4054" s="161">
        <v>7</v>
      </c>
      <c r="I4054" s="161">
        <v>10</v>
      </c>
      <c r="J4054" s="161">
        <v>10</v>
      </c>
      <c r="M4054" s="165">
        <f t="shared" si="184"/>
        <v>7</v>
      </c>
      <c r="N4054" s="164">
        <f t="shared" si="185"/>
        <v>7</v>
      </c>
      <c r="O4054" s="164">
        <f t="shared" si="186"/>
        <v>9</v>
      </c>
    </row>
    <row r="4055" spans="3:15">
      <c r="C4055" s="161">
        <v>7</v>
      </c>
      <c r="D4055" s="161">
        <v>10</v>
      </c>
      <c r="F4055" s="161">
        <v>10</v>
      </c>
      <c r="G4055" s="161">
        <v>10</v>
      </c>
      <c r="H4055" s="161">
        <v>10</v>
      </c>
      <c r="I4055" s="161">
        <v>4</v>
      </c>
      <c r="J4055" s="161">
        <v>7</v>
      </c>
      <c r="M4055" s="165">
        <f t="shared" si="184"/>
        <v>4</v>
      </c>
      <c r="N4055" s="164">
        <f t="shared" si="185"/>
        <v>5</v>
      </c>
      <c r="O4055" s="164">
        <f t="shared" si="186"/>
        <v>8</v>
      </c>
    </row>
    <row r="4056" spans="3:15">
      <c r="C4056" s="161">
        <v>7</v>
      </c>
      <c r="D4056" s="161">
        <v>10</v>
      </c>
      <c r="F4056" s="161">
        <v>10</v>
      </c>
      <c r="G4056" s="161">
        <v>10</v>
      </c>
      <c r="H4056" s="161">
        <v>10</v>
      </c>
      <c r="I4056" s="161">
        <v>4</v>
      </c>
      <c r="J4056" s="161">
        <v>10</v>
      </c>
      <c r="M4056" s="165">
        <f t="shared" si="184"/>
        <v>4</v>
      </c>
      <c r="N4056" s="164">
        <f t="shared" si="185"/>
        <v>5</v>
      </c>
      <c r="O4056" s="164">
        <f t="shared" si="186"/>
        <v>9</v>
      </c>
    </row>
    <row r="4057" spans="3:15">
      <c r="C4057" s="161">
        <v>7</v>
      </c>
      <c r="D4057" s="161">
        <v>10</v>
      </c>
      <c r="F4057" s="161">
        <v>10</v>
      </c>
      <c r="G4057" s="161">
        <v>10</v>
      </c>
      <c r="H4057" s="161">
        <v>10</v>
      </c>
      <c r="I4057" s="161">
        <v>6</v>
      </c>
      <c r="J4057" s="161">
        <v>7</v>
      </c>
      <c r="M4057" s="165">
        <f t="shared" si="184"/>
        <v>6</v>
      </c>
      <c r="N4057" s="164">
        <f t="shared" si="185"/>
        <v>7</v>
      </c>
      <c r="O4057" s="164">
        <f t="shared" si="186"/>
        <v>9</v>
      </c>
    </row>
    <row r="4058" spans="3:15">
      <c r="C4058" s="161">
        <v>7</v>
      </c>
      <c r="D4058" s="161">
        <v>10</v>
      </c>
      <c r="F4058" s="161">
        <v>10</v>
      </c>
      <c r="G4058" s="161">
        <v>10</v>
      </c>
      <c r="H4058" s="161">
        <v>10</v>
      </c>
      <c r="I4058" s="161">
        <v>6</v>
      </c>
      <c r="J4058" s="161">
        <v>10</v>
      </c>
      <c r="M4058" s="165">
        <f t="shared" si="184"/>
        <v>6</v>
      </c>
      <c r="N4058" s="164">
        <f t="shared" si="185"/>
        <v>7</v>
      </c>
      <c r="O4058" s="164">
        <f t="shared" si="186"/>
        <v>9</v>
      </c>
    </row>
    <row r="4059" spans="3:15">
      <c r="C4059" s="161">
        <v>7</v>
      </c>
      <c r="D4059" s="161">
        <v>10</v>
      </c>
      <c r="F4059" s="161">
        <v>10</v>
      </c>
      <c r="G4059" s="161">
        <v>10</v>
      </c>
      <c r="H4059" s="161">
        <v>10</v>
      </c>
      <c r="I4059" s="161">
        <v>8</v>
      </c>
      <c r="J4059" s="161">
        <v>7</v>
      </c>
      <c r="M4059" s="165">
        <f t="shared" si="184"/>
        <v>7</v>
      </c>
      <c r="N4059" s="164">
        <f t="shared" si="185"/>
        <v>7</v>
      </c>
      <c r="O4059" s="164">
        <f t="shared" si="186"/>
        <v>9</v>
      </c>
    </row>
    <row r="4060" spans="3:15">
      <c r="C4060" s="161">
        <v>7</v>
      </c>
      <c r="D4060" s="161">
        <v>10</v>
      </c>
      <c r="F4060" s="161">
        <v>10</v>
      </c>
      <c r="G4060" s="161">
        <v>10</v>
      </c>
      <c r="H4060" s="161">
        <v>10</v>
      </c>
      <c r="I4060" s="161">
        <v>8</v>
      </c>
      <c r="J4060" s="161">
        <v>10</v>
      </c>
      <c r="M4060" s="165">
        <f t="shared" si="184"/>
        <v>7</v>
      </c>
      <c r="N4060" s="164">
        <f t="shared" si="185"/>
        <v>8</v>
      </c>
      <c r="O4060" s="164">
        <f t="shared" si="186"/>
        <v>9</v>
      </c>
    </row>
    <row r="4061" spans="3:15">
      <c r="C4061" s="161">
        <v>7</v>
      </c>
      <c r="D4061" s="161">
        <v>10</v>
      </c>
      <c r="F4061" s="161">
        <v>10</v>
      </c>
      <c r="G4061" s="161">
        <v>10</v>
      </c>
      <c r="H4061" s="161">
        <v>10</v>
      </c>
      <c r="I4061" s="161">
        <v>10</v>
      </c>
      <c r="J4061" s="161">
        <v>7</v>
      </c>
      <c r="M4061" s="165">
        <f t="shared" si="184"/>
        <v>7</v>
      </c>
      <c r="N4061" s="164">
        <f t="shared" si="185"/>
        <v>7</v>
      </c>
      <c r="O4061" s="164">
        <f t="shared" si="186"/>
        <v>9</v>
      </c>
    </row>
    <row r="4062" spans="3:15">
      <c r="C4062" s="161">
        <v>7</v>
      </c>
      <c r="D4062" s="161">
        <v>10</v>
      </c>
      <c r="F4062" s="161">
        <v>10</v>
      </c>
      <c r="G4062" s="161">
        <v>10</v>
      </c>
      <c r="H4062" s="161">
        <v>10</v>
      </c>
      <c r="I4062" s="161">
        <v>10</v>
      </c>
      <c r="J4062" s="161">
        <v>10</v>
      </c>
      <c r="M4062" s="165">
        <f t="shared" si="184"/>
        <v>7</v>
      </c>
      <c r="N4062" s="164">
        <f t="shared" si="185"/>
        <v>8</v>
      </c>
      <c r="O4062" s="164">
        <f t="shared" si="186"/>
        <v>10</v>
      </c>
    </row>
    <row r="4063" spans="3:15">
      <c r="C4063" s="161">
        <v>7</v>
      </c>
      <c r="D4063" s="161">
        <v>10</v>
      </c>
      <c r="F4063" s="161">
        <v>10</v>
      </c>
      <c r="G4063" s="161">
        <v>10</v>
      </c>
      <c r="H4063" s="161">
        <v>7</v>
      </c>
      <c r="I4063" s="161">
        <v>4</v>
      </c>
      <c r="J4063" s="161">
        <v>7</v>
      </c>
      <c r="M4063" s="165">
        <f t="shared" ref="M4063:M4126" si="187">MIN(C4063:L4063)</f>
        <v>4</v>
      </c>
      <c r="N4063" s="164">
        <f t="shared" si="185"/>
        <v>5</v>
      </c>
      <c r="O4063" s="164">
        <f t="shared" si="186"/>
        <v>8</v>
      </c>
    </row>
    <row r="4064" spans="3:15">
      <c r="C4064" s="161">
        <v>7</v>
      </c>
      <c r="D4064" s="161">
        <v>10</v>
      </c>
      <c r="F4064" s="161">
        <v>10</v>
      </c>
      <c r="G4064" s="161">
        <v>10</v>
      </c>
      <c r="H4064" s="161">
        <v>7</v>
      </c>
      <c r="I4064" s="161">
        <v>4</v>
      </c>
      <c r="J4064" s="161">
        <v>10</v>
      </c>
      <c r="M4064" s="165">
        <f t="shared" si="187"/>
        <v>4</v>
      </c>
      <c r="N4064" s="164">
        <f t="shared" ref="N4064:N4127" si="188">IF(SMALL(C4064:J4064,2)&gt;M4064,M4064+1,M4064)</f>
        <v>5</v>
      </c>
      <c r="O4064" s="164">
        <f t="shared" ref="O4064:O4127" si="189">ROUND(AVERAGE(C4064:J4064),0)</f>
        <v>8</v>
      </c>
    </row>
    <row r="4065" spans="3:15">
      <c r="C4065" s="161">
        <v>7</v>
      </c>
      <c r="D4065" s="161">
        <v>10</v>
      </c>
      <c r="F4065" s="161">
        <v>10</v>
      </c>
      <c r="G4065" s="161">
        <v>10</v>
      </c>
      <c r="H4065" s="161">
        <v>7</v>
      </c>
      <c r="I4065" s="161">
        <v>6</v>
      </c>
      <c r="J4065" s="161">
        <v>7</v>
      </c>
      <c r="M4065" s="165">
        <f t="shared" si="187"/>
        <v>6</v>
      </c>
      <c r="N4065" s="164">
        <f t="shared" si="188"/>
        <v>7</v>
      </c>
      <c r="O4065" s="164">
        <f t="shared" si="189"/>
        <v>8</v>
      </c>
    </row>
    <row r="4066" spans="3:15">
      <c r="C4066" s="161">
        <v>7</v>
      </c>
      <c r="D4066" s="161">
        <v>10</v>
      </c>
      <c r="F4066" s="161">
        <v>10</v>
      </c>
      <c r="G4066" s="161">
        <v>10</v>
      </c>
      <c r="H4066" s="161">
        <v>7</v>
      </c>
      <c r="I4066" s="161">
        <v>6</v>
      </c>
      <c r="J4066" s="161">
        <v>10</v>
      </c>
      <c r="M4066" s="165">
        <f t="shared" si="187"/>
        <v>6</v>
      </c>
      <c r="N4066" s="164">
        <f t="shared" si="188"/>
        <v>7</v>
      </c>
      <c r="O4066" s="164">
        <f t="shared" si="189"/>
        <v>9</v>
      </c>
    </row>
    <row r="4067" spans="3:15">
      <c r="C4067" s="161">
        <v>7</v>
      </c>
      <c r="D4067" s="161">
        <v>10</v>
      </c>
      <c r="F4067" s="161">
        <v>10</v>
      </c>
      <c r="G4067" s="161">
        <v>10</v>
      </c>
      <c r="H4067" s="161">
        <v>7</v>
      </c>
      <c r="I4067" s="161">
        <v>8</v>
      </c>
      <c r="J4067" s="161">
        <v>7</v>
      </c>
      <c r="M4067" s="165">
        <f t="shared" si="187"/>
        <v>7</v>
      </c>
      <c r="N4067" s="164">
        <f t="shared" si="188"/>
        <v>7</v>
      </c>
      <c r="O4067" s="164">
        <f t="shared" si="189"/>
        <v>8</v>
      </c>
    </row>
    <row r="4068" spans="3:15">
      <c r="C4068" s="161">
        <v>7</v>
      </c>
      <c r="D4068" s="161">
        <v>10</v>
      </c>
      <c r="F4068" s="161">
        <v>10</v>
      </c>
      <c r="G4068" s="161">
        <v>10</v>
      </c>
      <c r="H4068" s="161">
        <v>7</v>
      </c>
      <c r="I4068" s="161">
        <v>8</v>
      </c>
      <c r="J4068" s="161">
        <v>10</v>
      </c>
      <c r="M4068" s="165">
        <f t="shared" si="187"/>
        <v>7</v>
      </c>
      <c r="N4068" s="164">
        <f t="shared" si="188"/>
        <v>7</v>
      </c>
      <c r="O4068" s="164">
        <f t="shared" si="189"/>
        <v>9</v>
      </c>
    </row>
    <row r="4069" spans="3:15">
      <c r="C4069" s="161">
        <v>7</v>
      </c>
      <c r="D4069" s="161">
        <v>10</v>
      </c>
      <c r="F4069" s="161">
        <v>10</v>
      </c>
      <c r="G4069" s="161">
        <v>10</v>
      </c>
      <c r="H4069" s="161">
        <v>7</v>
      </c>
      <c r="I4069" s="161">
        <v>10</v>
      </c>
      <c r="J4069" s="161">
        <v>7</v>
      </c>
      <c r="M4069" s="165">
        <f t="shared" si="187"/>
        <v>7</v>
      </c>
      <c r="N4069" s="164">
        <f t="shared" si="188"/>
        <v>7</v>
      </c>
      <c r="O4069" s="164">
        <f t="shared" si="189"/>
        <v>9</v>
      </c>
    </row>
    <row r="4070" spans="3:15">
      <c r="C4070" s="161">
        <v>7</v>
      </c>
      <c r="D4070" s="161">
        <v>10</v>
      </c>
      <c r="F4070" s="161">
        <v>10</v>
      </c>
      <c r="G4070" s="161">
        <v>10</v>
      </c>
      <c r="H4070" s="161">
        <v>7</v>
      </c>
      <c r="I4070" s="161">
        <v>10</v>
      </c>
      <c r="J4070" s="161">
        <v>10</v>
      </c>
      <c r="M4070" s="165">
        <f t="shared" si="187"/>
        <v>7</v>
      </c>
      <c r="N4070" s="164">
        <f t="shared" si="188"/>
        <v>7</v>
      </c>
      <c r="O4070" s="164">
        <f t="shared" si="189"/>
        <v>9</v>
      </c>
    </row>
    <row r="4071" spans="3:15">
      <c r="C4071" s="161">
        <v>7</v>
      </c>
      <c r="D4071" s="161">
        <v>10</v>
      </c>
      <c r="F4071" s="161">
        <v>10</v>
      </c>
      <c r="G4071" s="161">
        <v>10</v>
      </c>
      <c r="H4071" s="161">
        <v>10</v>
      </c>
      <c r="I4071" s="161">
        <v>4</v>
      </c>
      <c r="J4071" s="161">
        <v>7</v>
      </c>
      <c r="M4071" s="165">
        <f t="shared" si="187"/>
        <v>4</v>
      </c>
      <c r="N4071" s="164">
        <f t="shared" si="188"/>
        <v>5</v>
      </c>
      <c r="O4071" s="164">
        <f t="shared" si="189"/>
        <v>8</v>
      </c>
    </row>
    <row r="4072" spans="3:15">
      <c r="C4072" s="161">
        <v>7</v>
      </c>
      <c r="D4072" s="161">
        <v>10</v>
      </c>
      <c r="F4072" s="161">
        <v>10</v>
      </c>
      <c r="G4072" s="161">
        <v>10</v>
      </c>
      <c r="H4072" s="161">
        <v>10</v>
      </c>
      <c r="I4072" s="161">
        <v>4</v>
      </c>
      <c r="J4072" s="161">
        <v>10</v>
      </c>
      <c r="M4072" s="165">
        <f t="shared" si="187"/>
        <v>4</v>
      </c>
      <c r="N4072" s="164">
        <f t="shared" si="188"/>
        <v>5</v>
      </c>
      <c r="O4072" s="164">
        <f t="shared" si="189"/>
        <v>9</v>
      </c>
    </row>
    <row r="4073" spans="3:15">
      <c r="C4073" s="161">
        <v>7</v>
      </c>
      <c r="D4073" s="161">
        <v>10</v>
      </c>
      <c r="F4073" s="161">
        <v>10</v>
      </c>
      <c r="G4073" s="161">
        <v>10</v>
      </c>
      <c r="H4073" s="161">
        <v>10</v>
      </c>
      <c r="I4073" s="161">
        <v>6</v>
      </c>
      <c r="J4073" s="161">
        <v>7</v>
      </c>
      <c r="M4073" s="165">
        <f t="shared" si="187"/>
        <v>6</v>
      </c>
      <c r="N4073" s="164">
        <f t="shared" si="188"/>
        <v>7</v>
      </c>
      <c r="O4073" s="164">
        <f t="shared" si="189"/>
        <v>9</v>
      </c>
    </row>
    <row r="4074" spans="3:15">
      <c r="C4074" s="161">
        <v>7</v>
      </c>
      <c r="D4074" s="161">
        <v>10</v>
      </c>
      <c r="F4074" s="161">
        <v>10</v>
      </c>
      <c r="G4074" s="161">
        <v>10</v>
      </c>
      <c r="H4074" s="161">
        <v>10</v>
      </c>
      <c r="I4074" s="161">
        <v>6</v>
      </c>
      <c r="J4074" s="161">
        <v>10</v>
      </c>
      <c r="M4074" s="165">
        <f t="shared" si="187"/>
        <v>6</v>
      </c>
      <c r="N4074" s="164">
        <f t="shared" si="188"/>
        <v>7</v>
      </c>
      <c r="O4074" s="164">
        <f t="shared" si="189"/>
        <v>9</v>
      </c>
    </row>
    <row r="4075" spans="3:15">
      <c r="C4075" s="161">
        <v>7</v>
      </c>
      <c r="D4075" s="161">
        <v>10</v>
      </c>
      <c r="F4075" s="161">
        <v>10</v>
      </c>
      <c r="G4075" s="161">
        <v>10</v>
      </c>
      <c r="H4075" s="161">
        <v>10</v>
      </c>
      <c r="I4075" s="161">
        <v>8</v>
      </c>
      <c r="J4075" s="161">
        <v>7</v>
      </c>
      <c r="M4075" s="165">
        <f t="shared" si="187"/>
        <v>7</v>
      </c>
      <c r="N4075" s="164">
        <f t="shared" si="188"/>
        <v>7</v>
      </c>
      <c r="O4075" s="164">
        <f t="shared" si="189"/>
        <v>9</v>
      </c>
    </row>
    <row r="4076" spans="3:15">
      <c r="C4076" s="161">
        <v>7</v>
      </c>
      <c r="D4076" s="161">
        <v>10</v>
      </c>
      <c r="F4076" s="161">
        <v>10</v>
      </c>
      <c r="G4076" s="161">
        <v>10</v>
      </c>
      <c r="H4076" s="161">
        <v>10</v>
      </c>
      <c r="I4076" s="161">
        <v>8</v>
      </c>
      <c r="J4076" s="161">
        <v>10</v>
      </c>
      <c r="M4076" s="165">
        <f t="shared" si="187"/>
        <v>7</v>
      </c>
      <c r="N4076" s="164">
        <f t="shared" si="188"/>
        <v>8</v>
      </c>
      <c r="O4076" s="164">
        <f t="shared" si="189"/>
        <v>9</v>
      </c>
    </row>
    <row r="4077" spans="3:15">
      <c r="C4077" s="161">
        <v>7</v>
      </c>
      <c r="D4077" s="161">
        <v>10</v>
      </c>
      <c r="F4077" s="161">
        <v>10</v>
      </c>
      <c r="G4077" s="161">
        <v>10</v>
      </c>
      <c r="H4077" s="161">
        <v>10</v>
      </c>
      <c r="I4077" s="161">
        <v>10</v>
      </c>
      <c r="J4077" s="161">
        <v>7</v>
      </c>
      <c r="M4077" s="165">
        <f t="shared" si="187"/>
        <v>7</v>
      </c>
      <c r="N4077" s="164">
        <f t="shared" si="188"/>
        <v>7</v>
      </c>
      <c r="O4077" s="164">
        <f t="shared" si="189"/>
        <v>9</v>
      </c>
    </row>
    <row r="4078" spans="3:15">
      <c r="C4078" s="161">
        <v>7</v>
      </c>
      <c r="D4078" s="161">
        <v>10</v>
      </c>
      <c r="F4078" s="161">
        <v>10</v>
      </c>
      <c r="G4078" s="161">
        <v>10</v>
      </c>
      <c r="H4078" s="161">
        <v>10</v>
      </c>
      <c r="I4078" s="161">
        <v>10</v>
      </c>
      <c r="J4078" s="161">
        <v>10</v>
      </c>
      <c r="M4078" s="165">
        <f t="shared" si="187"/>
        <v>7</v>
      </c>
      <c r="N4078" s="164">
        <f t="shared" si="188"/>
        <v>8</v>
      </c>
      <c r="O4078" s="164">
        <f t="shared" si="189"/>
        <v>10</v>
      </c>
    </row>
    <row r="4079" spans="3:15">
      <c r="C4079" s="161">
        <v>7</v>
      </c>
      <c r="D4079" s="161">
        <v>10</v>
      </c>
      <c r="F4079" s="161">
        <v>10</v>
      </c>
      <c r="G4079" s="161">
        <v>10</v>
      </c>
      <c r="H4079" s="161">
        <v>7</v>
      </c>
      <c r="I4079" s="161">
        <v>4</v>
      </c>
      <c r="J4079" s="161">
        <v>7</v>
      </c>
      <c r="M4079" s="165">
        <f t="shared" si="187"/>
        <v>4</v>
      </c>
      <c r="N4079" s="164">
        <f t="shared" si="188"/>
        <v>5</v>
      </c>
      <c r="O4079" s="164">
        <f t="shared" si="189"/>
        <v>8</v>
      </c>
    </row>
    <row r="4080" spans="3:15">
      <c r="C4080" s="161">
        <v>7</v>
      </c>
      <c r="D4080" s="161">
        <v>10</v>
      </c>
      <c r="F4080" s="161">
        <v>10</v>
      </c>
      <c r="G4080" s="161">
        <v>10</v>
      </c>
      <c r="H4080" s="161">
        <v>7</v>
      </c>
      <c r="I4080" s="161">
        <v>4</v>
      </c>
      <c r="J4080" s="161">
        <v>10</v>
      </c>
      <c r="M4080" s="165">
        <f t="shared" si="187"/>
        <v>4</v>
      </c>
      <c r="N4080" s="164">
        <f t="shared" si="188"/>
        <v>5</v>
      </c>
      <c r="O4080" s="164">
        <f t="shared" si="189"/>
        <v>8</v>
      </c>
    </row>
    <row r="4081" spans="3:15">
      <c r="C4081" s="161">
        <v>7</v>
      </c>
      <c r="D4081" s="161">
        <v>10</v>
      </c>
      <c r="F4081" s="161">
        <v>10</v>
      </c>
      <c r="G4081" s="161">
        <v>10</v>
      </c>
      <c r="H4081" s="161">
        <v>7</v>
      </c>
      <c r="I4081" s="161">
        <v>6</v>
      </c>
      <c r="J4081" s="161">
        <v>7</v>
      </c>
      <c r="M4081" s="165">
        <f t="shared" si="187"/>
        <v>6</v>
      </c>
      <c r="N4081" s="164">
        <f t="shared" si="188"/>
        <v>7</v>
      </c>
      <c r="O4081" s="164">
        <f t="shared" si="189"/>
        <v>8</v>
      </c>
    </row>
    <row r="4082" spans="3:15">
      <c r="C4082" s="161">
        <v>7</v>
      </c>
      <c r="D4082" s="161">
        <v>10</v>
      </c>
      <c r="F4082" s="161">
        <v>10</v>
      </c>
      <c r="G4082" s="161">
        <v>10</v>
      </c>
      <c r="H4082" s="161">
        <v>7</v>
      </c>
      <c r="I4082" s="161">
        <v>6</v>
      </c>
      <c r="J4082" s="161">
        <v>10</v>
      </c>
      <c r="M4082" s="165">
        <f t="shared" si="187"/>
        <v>6</v>
      </c>
      <c r="N4082" s="164">
        <f t="shared" si="188"/>
        <v>7</v>
      </c>
      <c r="O4082" s="164">
        <f t="shared" si="189"/>
        <v>9</v>
      </c>
    </row>
    <row r="4083" spans="3:15">
      <c r="C4083" s="161">
        <v>7</v>
      </c>
      <c r="D4083" s="161">
        <v>10</v>
      </c>
      <c r="F4083" s="161">
        <v>10</v>
      </c>
      <c r="G4083" s="161">
        <v>10</v>
      </c>
      <c r="H4083" s="161">
        <v>7</v>
      </c>
      <c r="I4083" s="161">
        <v>8</v>
      </c>
      <c r="J4083" s="161">
        <v>7</v>
      </c>
      <c r="M4083" s="165">
        <f t="shared" si="187"/>
        <v>7</v>
      </c>
      <c r="N4083" s="164">
        <f t="shared" si="188"/>
        <v>7</v>
      </c>
      <c r="O4083" s="164">
        <f t="shared" si="189"/>
        <v>8</v>
      </c>
    </row>
    <row r="4084" spans="3:15">
      <c r="C4084" s="161">
        <v>7</v>
      </c>
      <c r="D4084" s="161">
        <v>10</v>
      </c>
      <c r="F4084" s="161">
        <v>10</v>
      </c>
      <c r="G4084" s="161">
        <v>10</v>
      </c>
      <c r="H4084" s="161">
        <v>7</v>
      </c>
      <c r="I4084" s="161">
        <v>8</v>
      </c>
      <c r="J4084" s="161">
        <v>10</v>
      </c>
      <c r="M4084" s="165">
        <f t="shared" si="187"/>
        <v>7</v>
      </c>
      <c r="N4084" s="164">
        <f t="shared" si="188"/>
        <v>7</v>
      </c>
      <c r="O4084" s="164">
        <f t="shared" si="189"/>
        <v>9</v>
      </c>
    </row>
    <row r="4085" spans="3:15">
      <c r="C4085" s="161">
        <v>7</v>
      </c>
      <c r="D4085" s="161">
        <v>10</v>
      </c>
      <c r="F4085" s="161">
        <v>10</v>
      </c>
      <c r="G4085" s="161">
        <v>10</v>
      </c>
      <c r="H4085" s="161">
        <v>7</v>
      </c>
      <c r="I4085" s="161">
        <v>10</v>
      </c>
      <c r="J4085" s="161">
        <v>7</v>
      </c>
      <c r="M4085" s="165">
        <f t="shared" si="187"/>
        <v>7</v>
      </c>
      <c r="N4085" s="164">
        <f t="shared" si="188"/>
        <v>7</v>
      </c>
      <c r="O4085" s="164">
        <f t="shared" si="189"/>
        <v>9</v>
      </c>
    </row>
    <row r="4086" spans="3:15">
      <c r="C4086" s="161">
        <v>7</v>
      </c>
      <c r="D4086" s="161">
        <v>10</v>
      </c>
      <c r="F4086" s="161">
        <v>10</v>
      </c>
      <c r="G4086" s="161">
        <v>10</v>
      </c>
      <c r="H4086" s="161">
        <v>7</v>
      </c>
      <c r="I4086" s="161">
        <v>10</v>
      </c>
      <c r="J4086" s="161">
        <v>10</v>
      </c>
      <c r="M4086" s="165">
        <f t="shared" si="187"/>
        <v>7</v>
      </c>
      <c r="N4086" s="164">
        <f t="shared" si="188"/>
        <v>7</v>
      </c>
      <c r="O4086" s="164">
        <f t="shared" si="189"/>
        <v>9</v>
      </c>
    </row>
    <row r="4087" spans="3:15">
      <c r="C4087" s="161">
        <v>7</v>
      </c>
      <c r="D4087" s="161">
        <v>10</v>
      </c>
      <c r="F4087" s="161">
        <v>10</v>
      </c>
      <c r="G4087" s="161">
        <v>10</v>
      </c>
      <c r="H4087" s="161">
        <v>10</v>
      </c>
      <c r="I4087" s="161">
        <v>4</v>
      </c>
      <c r="J4087" s="161">
        <v>7</v>
      </c>
      <c r="M4087" s="165">
        <f t="shared" si="187"/>
        <v>4</v>
      </c>
      <c r="N4087" s="164">
        <f t="shared" si="188"/>
        <v>5</v>
      </c>
      <c r="O4087" s="164">
        <f t="shared" si="189"/>
        <v>8</v>
      </c>
    </row>
    <row r="4088" spans="3:15">
      <c r="C4088" s="161">
        <v>7</v>
      </c>
      <c r="D4088" s="161">
        <v>10</v>
      </c>
      <c r="F4088" s="161">
        <v>10</v>
      </c>
      <c r="G4088" s="161">
        <v>10</v>
      </c>
      <c r="H4088" s="161">
        <v>10</v>
      </c>
      <c r="I4088" s="161">
        <v>4</v>
      </c>
      <c r="J4088" s="161">
        <v>10</v>
      </c>
      <c r="M4088" s="165">
        <f t="shared" si="187"/>
        <v>4</v>
      </c>
      <c r="N4088" s="164">
        <f t="shared" si="188"/>
        <v>5</v>
      </c>
      <c r="O4088" s="164">
        <f t="shared" si="189"/>
        <v>9</v>
      </c>
    </row>
    <row r="4089" spans="3:15">
      <c r="C4089" s="161">
        <v>7</v>
      </c>
      <c r="D4089" s="161">
        <v>10</v>
      </c>
      <c r="F4089" s="161">
        <v>10</v>
      </c>
      <c r="G4089" s="161">
        <v>10</v>
      </c>
      <c r="H4089" s="161">
        <v>10</v>
      </c>
      <c r="I4089" s="161">
        <v>6</v>
      </c>
      <c r="J4089" s="161">
        <v>7</v>
      </c>
      <c r="M4089" s="165">
        <f t="shared" si="187"/>
        <v>6</v>
      </c>
      <c r="N4089" s="164">
        <f t="shared" si="188"/>
        <v>7</v>
      </c>
      <c r="O4089" s="164">
        <f t="shared" si="189"/>
        <v>9</v>
      </c>
    </row>
    <row r="4090" spans="3:15">
      <c r="C4090" s="161">
        <v>7</v>
      </c>
      <c r="D4090" s="161">
        <v>10</v>
      </c>
      <c r="F4090" s="161">
        <v>10</v>
      </c>
      <c r="G4090" s="161">
        <v>10</v>
      </c>
      <c r="H4090" s="161">
        <v>10</v>
      </c>
      <c r="I4090" s="161">
        <v>6</v>
      </c>
      <c r="J4090" s="161">
        <v>10</v>
      </c>
      <c r="M4090" s="165">
        <f t="shared" si="187"/>
        <v>6</v>
      </c>
      <c r="N4090" s="164">
        <f t="shared" si="188"/>
        <v>7</v>
      </c>
      <c r="O4090" s="164">
        <f t="shared" si="189"/>
        <v>9</v>
      </c>
    </row>
    <row r="4091" spans="3:15">
      <c r="C4091" s="161">
        <v>7</v>
      </c>
      <c r="D4091" s="161">
        <v>10</v>
      </c>
      <c r="F4091" s="161">
        <v>10</v>
      </c>
      <c r="G4091" s="161">
        <v>10</v>
      </c>
      <c r="H4091" s="161">
        <v>10</v>
      </c>
      <c r="I4091" s="161">
        <v>8</v>
      </c>
      <c r="J4091" s="161">
        <v>7</v>
      </c>
      <c r="M4091" s="165">
        <f t="shared" si="187"/>
        <v>7</v>
      </c>
      <c r="N4091" s="164">
        <f t="shared" si="188"/>
        <v>7</v>
      </c>
      <c r="O4091" s="164">
        <f t="shared" si="189"/>
        <v>9</v>
      </c>
    </row>
    <row r="4092" spans="3:15">
      <c r="C4092" s="161">
        <v>7</v>
      </c>
      <c r="D4092" s="161">
        <v>10</v>
      </c>
      <c r="F4092" s="161">
        <v>10</v>
      </c>
      <c r="G4092" s="161">
        <v>10</v>
      </c>
      <c r="H4092" s="161">
        <v>10</v>
      </c>
      <c r="I4092" s="161">
        <v>8</v>
      </c>
      <c r="J4092" s="161">
        <v>10</v>
      </c>
      <c r="M4092" s="165">
        <f t="shared" si="187"/>
        <v>7</v>
      </c>
      <c r="N4092" s="164">
        <f t="shared" si="188"/>
        <v>8</v>
      </c>
      <c r="O4092" s="164">
        <f t="shared" si="189"/>
        <v>9</v>
      </c>
    </row>
    <row r="4093" spans="3:15">
      <c r="C4093" s="161">
        <v>7</v>
      </c>
      <c r="D4093" s="161">
        <v>10</v>
      </c>
      <c r="F4093" s="161">
        <v>10</v>
      </c>
      <c r="G4093" s="161">
        <v>10</v>
      </c>
      <c r="H4093" s="161">
        <v>10</v>
      </c>
      <c r="I4093" s="161">
        <v>10</v>
      </c>
      <c r="J4093" s="161">
        <v>7</v>
      </c>
      <c r="M4093" s="165">
        <f t="shared" si="187"/>
        <v>7</v>
      </c>
      <c r="N4093" s="164">
        <f t="shared" si="188"/>
        <v>7</v>
      </c>
      <c r="O4093" s="164">
        <f t="shared" si="189"/>
        <v>9</v>
      </c>
    </row>
    <row r="4094" spans="3:15">
      <c r="C4094" s="161">
        <v>7</v>
      </c>
      <c r="D4094" s="161">
        <v>2</v>
      </c>
      <c r="F4094" s="161">
        <v>10</v>
      </c>
      <c r="G4094" s="161">
        <v>2</v>
      </c>
      <c r="H4094" s="161">
        <v>10</v>
      </c>
      <c r="I4094" s="161">
        <v>10</v>
      </c>
      <c r="J4094" s="161">
        <v>10</v>
      </c>
      <c r="M4094" s="165">
        <f t="shared" si="187"/>
        <v>2</v>
      </c>
      <c r="N4094" s="164">
        <f t="shared" si="188"/>
        <v>2</v>
      </c>
      <c r="O4094" s="164">
        <f t="shared" si="189"/>
        <v>7</v>
      </c>
    </row>
    <row r="4095" spans="3:15">
      <c r="C4095" s="161">
        <v>10</v>
      </c>
      <c r="D4095" s="161">
        <v>2</v>
      </c>
      <c r="F4095" s="161">
        <v>5</v>
      </c>
      <c r="G4095" s="161">
        <v>2</v>
      </c>
      <c r="H4095" s="161">
        <v>5</v>
      </c>
      <c r="I4095" s="161">
        <v>4</v>
      </c>
      <c r="J4095" s="161">
        <v>7</v>
      </c>
      <c r="M4095" s="165">
        <f t="shared" si="187"/>
        <v>2</v>
      </c>
      <c r="N4095" s="164">
        <f t="shared" si="188"/>
        <v>2</v>
      </c>
      <c r="O4095" s="164">
        <f t="shared" si="189"/>
        <v>5</v>
      </c>
    </row>
    <row r="4096" spans="3:15">
      <c r="C4096" s="161">
        <v>10</v>
      </c>
      <c r="D4096" s="161">
        <v>2</v>
      </c>
      <c r="F4096" s="161">
        <v>5</v>
      </c>
      <c r="G4096" s="161">
        <v>2</v>
      </c>
      <c r="H4096" s="161">
        <v>5</v>
      </c>
      <c r="I4096" s="161">
        <v>4</v>
      </c>
      <c r="J4096" s="161">
        <v>10</v>
      </c>
      <c r="M4096" s="165">
        <f t="shared" si="187"/>
        <v>2</v>
      </c>
      <c r="N4096" s="164">
        <f t="shared" si="188"/>
        <v>2</v>
      </c>
      <c r="O4096" s="164">
        <f t="shared" si="189"/>
        <v>5</v>
      </c>
    </row>
    <row r="4097" spans="3:15">
      <c r="C4097" s="161">
        <v>10</v>
      </c>
      <c r="D4097" s="161">
        <v>2</v>
      </c>
      <c r="F4097" s="161">
        <v>5</v>
      </c>
      <c r="G4097" s="161">
        <v>2</v>
      </c>
      <c r="H4097" s="161">
        <v>5</v>
      </c>
      <c r="I4097" s="161">
        <v>6</v>
      </c>
      <c r="J4097" s="161">
        <v>7</v>
      </c>
      <c r="M4097" s="165">
        <f t="shared" si="187"/>
        <v>2</v>
      </c>
      <c r="N4097" s="164">
        <f t="shared" si="188"/>
        <v>2</v>
      </c>
      <c r="O4097" s="164">
        <f t="shared" si="189"/>
        <v>5</v>
      </c>
    </row>
    <row r="4098" spans="3:15">
      <c r="C4098" s="161">
        <v>10</v>
      </c>
      <c r="D4098" s="161">
        <v>2</v>
      </c>
      <c r="F4098" s="161">
        <v>5</v>
      </c>
      <c r="G4098" s="161">
        <v>2</v>
      </c>
      <c r="H4098" s="161">
        <v>5</v>
      </c>
      <c r="I4098" s="161">
        <v>6</v>
      </c>
      <c r="J4098" s="161">
        <v>10</v>
      </c>
      <c r="M4098" s="165">
        <f t="shared" si="187"/>
        <v>2</v>
      </c>
      <c r="N4098" s="164">
        <f t="shared" si="188"/>
        <v>2</v>
      </c>
      <c r="O4098" s="164">
        <f t="shared" si="189"/>
        <v>6</v>
      </c>
    </row>
    <row r="4099" spans="3:15">
      <c r="C4099" s="161">
        <v>10</v>
      </c>
      <c r="D4099" s="161">
        <v>2</v>
      </c>
      <c r="F4099" s="161">
        <v>5</v>
      </c>
      <c r="G4099" s="161">
        <v>2</v>
      </c>
      <c r="H4099" s="161">
        <v>5</v>
      </c>
      <c r="I4099" s="161">
        <v>8</v>
      </c>
      <c r="J4099" s="161">
        <v>7</v>
      </c>
      <c r="M4099" s="165">
        <f t="shared" si="187"/>
        <v>2</v>
      </c>
      <c r="N4099" s="164">
        <f t="shared" si="188"/>
        <v>2</v>
      </c>
      <c r="O4099" s="164">
        <f t="shared" si="189"/>
        <v>6</v>
      </c>
    </row>
    <row r="4100" spans="3:15">
      <c r="C4100" s="161">
        <v>10</v>
      </c>
      <c r="D4100" s="161">
        <v>2</v>
      </c>
      <c r="F4100" s="161">
        <v>5</v>
      </c>
      <c r="G4100" s="161">
        <v>2</v>
      </c>
      <c r="H4100" s="161">
        <v>5</v>
      </c>
      <c r="I4100" s="161">
        <v>8</v>
      </c>
      <c r="J4100" s="161">
        <v>10</v>
      </c>
      <c r="M4100" s="165">
        <f t="shared" si="187"/>
        <v>2</v>
      </c>
      <c r="N4100" s="164">
        <f t="shared" si="188"/>
        <v>2</v>
      </c>
      <c r="O4100" s="164">
        <f t="shared" si="189"/>
        <v>6</v>
      </c>
    </row>
    <row r="4101" spans="3:15">
      <c r="C4101" s="161">
        <v>10</v>
      </c>
      <c r="D4101" s="161">
        <v>2</v>
      </c>
      <c r="F4101" s="161">
        <v>5</v>
      </c>
      <c r="G4101" s="161">
        <v>2</v>
      </c>
      <c r="H4101" s="161">
        <v>5</v>
      </c>
      <c r="I4101" s="161">
        <v>10</v>
      </c>
      <c r="J4101" s="161">
        <v>7</v>
      </c>
      <c r="M4101" s="165">
        <f t="shared" si="187"/>
        <v>2</v>
      </c>
      <c r="N4101" s="164">
        <f t="shared" si="188"/>
        <v>2</v>
      </c>
      <c r="O4101" s="164">
        <f t="shared" si="189"/>
        <v>6</v>
      </c>
    </row>
    <row r="4102" spans="3:15">
      <c r="C4102" s="161">
        <v>10</v>
      </c>
      <c r="D4102" s="161">
        <v>2</v>
      </c>
      <c r="F4102" s="161">
        <v>5</v>
      </c>
      <c r="G4102" s="161">
        <v>2</v>
      </c>
      <c r="H4102" s="161">
        <v>5</v>
      </c>
      <c r="I4102" s="161">
        <v>10</v>
      </c>
      <c r="J4102" s="161">
        <v>10</v>
      </c>
      <c r="M4102" s="165">
        <f t="shared" si="187"/>
        <v>2</v>
      </c>
      <c r="N4102" s="164">
        <f t="shared" si="188"/>
        <v>2</v>
      </c>
      <c r="O4102" s="164">
        <f t="shared" si="189"/>
        <v>6</v>
      </c>
    </row>
    <row r="4103" spans="3:15">
      <c r="C4103" s="161">
        <v>10</v>
      </c>
      <c r="D4103" s="161">
        <v>2</v>
      </c>
      <c r="F4103" s="161">
        <v>7</v>
      </c>
      <c r="G4103" s="161">
        <v>2</v>
      </c>
      <c r="H4103" s="161">
        <v>10</v>
      </c>
      <c r="I4103" s="161">
        <v>4</v>
      </c>
      <c r="J4103" s="161">
        <v>7</v>
      </c>
      <c r="M4103" s="165">
        <f t="shared" si="187"/>
        <v>2</v>
      </c>
      <c r="N4103" s="164">
        <f t="shared" si="188"/>
        <v>2</v>
      </c>
      <c r="O4103" s="164">
        <f t="shared" si="189"/>
        <v>6</v>
      </c>
    </row>
    <row r="4104" spans="3:15">
      <c r="C4104" s="161">
        <v>10</v>
      </c>
      <c r="D4104" s="161">
        <v>2</v>
      </c>
      <c r="F4104" s="161">
        <v>7</v>
      </c>
      <c r="G4104" s="161">
        <v>2</v>
      </c>
      <c r="H4104" s="161">
        <v>10</v>
      </c>
      <c r="I4104" s="161">
        <v>4</v>
      </c>
      <c r="J4104" s="161">
        <v>10</v>
      </c>
      <c r="M4104" s="165">
        <f t="shared" si="187"/>
        <v>2</v>
      </c>
      <c r="N4104" s="164">
        <f t="shared" si="188"/>
        <v>2</v>
      </c>
      <c r="O4104" s="164">
        <f t="shared" si="189"/>
        <v>6</v>
      </c>
    </row>
    <row r="4105" spans="3:15">
      <c r="C4105" s="161">
        <v>10</v>
      </c>
      <c r="D4105" s="161">
        <v>2</v>
      </c>
      <c r="F4105" s="161">
        <v>7</v>
      </c>
      <c r="G4105" s="161">
        <v>2</v>
      </c>
      <c r="H4105" s="161">
        <v>10</v>
      </c>
      <c r="I4105" s="161">
        <v>6</v>
      </c>
      <c r="J4105" s="161">
        <v>7</v>
      </c>
      <c r="M4105" s="165">
        <f t="shared" si="187"/>
        <v>2</v>
      </c>
      <c r="N4105" s="164">
        <f t="shared" si="188"/>
        <v>2</v>
      </c>
      <c r="O4105" s="164">
        <f t="shared" si="189"/>
        <v>6</v>
      </c>
    </row>
    <row r="4106" spans="3:15">
      <c r="C4106" s="161">
        <v>10</v>
      </c>
      <c r="D4106" s="161">
        <v>2</v>
      </c>
      <c r="F4106" s="161">
        <v>7</v>
      </c>
      <c r="G4106" s="161">
        <v>2</v>
      </c>
      <c r="H4106" s="161">
        <v>10</v>
      </c>
      <c r="I4106" s="161">
        <v>6</v>
      </c>
      <c r="J4106" s="161">
        <v>10</v>
      </c>
      <c r="M4106" s="165">
        <f t="shared" si="187"/>
        <v>2</v>
      </c>
      <c r="N4106" s="164">
        <f t="shared" si="188"/>
        <v>2</v>
      </c>
      <c r="O4106" s="164">
        <f t="shared" si="189"/>
        <v>7</v>
      </c>
    </row>
    <row r="4107" spans="3:15">
      <c r="C4107" s="161">
        <v>10</v>
      </c>
      <c r="D4107" s="161">
        <v>2</v>
      </c>
      <c r="F4107" s="161">
        <v>7</v>
      </c>
      <c r="G4107" s="161">
        <v>2</v>
      </c>
      <c r="H4107" s="161">
        <v>10</v>
      </c>
      <c r="I4107" s="161">
        <v>8</v>
      </c>
      <c r="J4107" s="161">
        <v>7</v>
      </c>
      <c r="M4107" s="165">
        <f t="shared" si="187"/>
        <v>2</v>
      </c>
      <c r="N4107" s="164">
        <f t="shared" si="188"/>
        <v>2</v>
      </c>
      <c r="O4107" s="164">
        <f t="shared" si="189"/>
        <v>7</v>
      </c>
    </row>
    <row r="4108" spans="3:15">
      <c r="C4108" s="161">
        <v>10</v>
      </c>
      <c r="D4108" s="161">
        <v>2</v>
      </c>
      <c r="F4108" s="161">
        <v>7</v>
      </c>
      <c r="G4108" s="161">
        <v>2</v>
      </c>
      <c r="H4108" s="161">
        <v>10</v>
      </c>
      <c r="I4108" s="161">
        <v>8</v>
      </c>
      <c r="J4108" s="161">
        <v>10</v>
      </c>
      <c r="M4108" s="165">
        <f t="shared" si="187"/>
        <v>2</v>
      </c>
      <c r="N4108" s="164">
        <f t="shared" si="188"/>
        <v>2</v>
      </c>
      <c r="O4108" s="164">
        <f t="shared" si="189"/>
        <v>7</v>
      </c>
    </row>
    <row r="4109" spans="3:15">
      <c r="C4109" s="161">
        <v>10</v>
      </c>
      <c r="D4109" s="161">
        <v>2</v>
      </c>
      <c r="F4109" s="161">
        <v>7</v>
      </c>
      <c r="G4109" s="161">
        <v>2</v>
      </c>
      <c r="H4109" s="161">
        <v>10</v>
      </c>
      <c r="I4109" s="161">
        <v>10</v>
      </c>
      <c r="J4109" s="161">
        <v>7</v>
      </c>
      <c r="M4109" s="165">
        <f t="shared" si="187"/>
        <v>2</v>
      </c>
      <c r="N4109" s="164">
        <f t="shared" si="188"/>
        <v>2</v>
      </c>
      <c r="O4109" s="164">
        <f t="shared" si="189"/>
        <v>7</v>
      </c>
    </row>
    <row r="4110" spans="3:15">
      <c r="C4110" s="161">
        <v>10</v>
      </c>
      <c r="D4110" s="161">
        <v>4</v>
      </c>
      <c r="F4110" s="161">
        <v>7</v>
      </c>
      <c r="G4110" s="161">
        <v>4</v>
      </c>
      <c r="H4110" s="161">
        <v>10</v>
      </c>
      <c r="I4110" s="161">
        <v>10</v>
      </c>
      <c r="J4110" s="161">
        <v>10</v>
      </c>
      <c r="M4110" s="165">
        <f t="shared" si="187"/>
        <v>4</v>
      </c>
      <c r="N4110" s="164">
        <f t="shared" si="188"/>
        <v>4</v>
      </c>
      <c r="O4110" s="164">
        <f t="shared" si="189"/>
        <v>8</v>
      </c>
    </row>
    <row r="4111" spans="3:15">
      <c r="C4111" s="161">
        <v>10</v>
      </c>
      <c r="D4111" s="161">
        <v>4</v>
      </c>
      <c r="F4111" s="161">
        <v>5</v>
      </c>
      <c r="G4111" s="161">
        <v>4</v>
      </c>
      <c r="H4111" s="161">
        <v>5</v>
      </c>
      <c r="I4111" s="161">
        <v>4</v>
      </c>
      <c r="J4111" s="161">
        <v>7</v>
      </c>
      <c r="M4111" s="165">
        <f t="shared" si="187"/>
        <v>4</v>
      </c>
      <c r="N4111" s="164">
        <f t="shared" si="188"/>
        <v>4</v>
      </c>
      <c r="O4111" s="164">
        <f t="shared" si="189"/>
        <v>6</v>
      </c>
    </row>
    <row r="4112" spans="3:15">
      <c r="C4112" s="161">
        <v>10</v>
      </c>
      <c r="D4112" s="161">
        <v>4</v>
      </c>
      <c r="F4112" s="161">
        <v>5</v>
      </c>
      <c r="G4112" s="161">
        <v>4</v>
      </c>
      <c r="H4112" s="161">
        <v>5</v>
      </c>
      <c r="I4112" s="161">
        <v>4</v>
      </c>
      <c r="J4112" s="161">
        <v>10</v>
      </c>
      <c r="M4112" s="165">
        <f t="shared" si="187"/>
        <v>4</v>
      </c>
      <c r="N4112" s="164">
        <f t="shared" si="188"/>
        <v>4</v>
      </c>
      <c r="O4112" s="164">
        <f t="shared" si="189"/>
        <v>6</v>
      </c>
    </row>
    <row r="4113" spans="3:15">
      <c r="C4113" s="161">
        <v>10</v>
      </c>
      <c r="D4113" s="161">
        <v>4</v>
      </c>
      <c r="F4113" s="161">
        <v>5</v>
      </c>
      <c r="G4113" s="161">
        <v>4</v>
      </c>
      <c r="H4113" s="161">
        <v>5</v>
      </c>
      <c r="I4113" s="161">
        <v>6</v>
      </c>
      <c r="J4113" s="161">
        <v>7</v>
      </c>
      <c r="M4113" s="165">
        <f t="shared" si="187"/>
        <v>4</v>
      </c>
      <c r="N4113" s="164">
        <f t="shared" si="188"/>
        <v>4</v>
      </c>
      <c r="O4113" s="164">
        <f t="shared" si="189"/>
        <v>6</v>
      </c>
    </row>
    <row r="4114" spans="3:15">
      <c r="C4114" s="161">
        <v>10</v>
      </c>
      <c r="D4114" s="161">
        <v>4</v>
      </c>
      <c r="F4114" s="161">
        <v>5</v>
      </c>
      <c r="G4114" s="161">
        <v>4</v>
      </c>
      <c r="H4114" s="161">
        <v>5</v>
      </c>
      <c r="I4114" s="161">
        <v>6</v>
      </c>
      <c r="J4114" s="161">
        <v>10</v>
      </c>
      <c r="M4114" s="165">
        <f t="shared" si="187"/>
        <v>4</v>
      </c>
      <c r="N4114" s="164">
        <f t="shared" si="188"/>
        <v>4</v>
      </c>
      <c r="O4114" s="164">
        <f t="shared" si="189"/>
        <v>6</v>
      </c>
    </row>
    <row r="4115" spans="3:15">
      <c r="C4115" s="161">
        <v>10</v>
      </c>
      <c r="D4115" s="161">
        <v>4</v>
      </c>
      <c r="F4115" s="161">
        <v>5</v>
      </c>
      <c r="G4115" s="161">
        <v>4</v>
      </c>
      <c r="H4115" s="161">
        <v>5</v>
      </c>
      <c r="I4115" s="161">
        <v>8</v>
      </c>
      <c r="J4115" s="161">
        <v>7</v>
      </c>
      <c r="M4115" s="165">
        <f t="shared" si="187"/>
        <v>4</v>
      </c>
      <c r="N4115" s="164">
        <f t="shared" si="188"/>
        <v>4</v>
      </c>
      <c r="O4115" s="164">
        <f t="shared" si="189"/>
        <v>6</v>
      </c>
    </row>
    <row r="4116" spans="3:15">
      <c r="C4116" s="161">
        <v>10</v>
      </c>
      <c r="D4116" s="161">
        <v>4</v>
      </c>
      <c r="F4116" s="161">
        <v>5</v>
      </c>
      <c r="G4116" s="161">
        <v>4</v>
      </c>
      <c r="H4116" s="161">
        <v>5</v>
      </c>
      <c r="I4116" s="161">
        <v>8</v>
      </c>
      <c r="J4116" s="161">
        <v>10</v>
      </c>
      <c r="M4116" s="165">
        <f t="shared" si="187"/>
        <v>4</v>
      </c>
      <c r="N4116" s="164">
        <f t="shared" si="188"/>
        <v>4</v>
      </c>
      <c r="O4116" s="164">
        <f t="shared" si="189"/>
        <v>7</v>
      </c>
    </row>
    <row r="4117" spans="3:15">
      <c r="C4117" s="161">
        <v>10</v>
      </c>
      <c r="D4117" s="161">
        <v>4</v>
      </c>
      <c r="F4117" s="161">
        <v>5</v>
      </c>
      <c r="G4117" s="161">
        <v>4</v>
      </c>
      <c r="H4117" s="161">
        <v>5</v>
      </c>
      <c r="I4117" s="161">
        <v>10</v>
      </c>
      <c r="J4117" s="161">
        <v>7</v>
      </c>
      <c r="M4117" s="165">
        <f t="shared" si="187"/>
        <v>4</v>
      </c>
      <c r="N4117" s="164">
        <f t="shared" si="188"/>
        <v>4</v>
      </c>
      <c r="O4117" s="164">
        <f t="shared" si="189"/>
        <v>6</v>
      </c>
    </row>
    <row r="4118" spans="3:15">
      <c r="C4118" s="161">
        <v>10</v>
      </c>
      <c r="D4118" s="161">
        <v>4</v>
      </c>
      <c r="F4118" s="161">
        <v>5</v>
      </c>
      <c r="G4118" s="161">
        <v>4</v>
      </c>
      <c r="H4118" s="161">
        <v>5</v>
      </c>
      <c r="I4118" s="161">
        <v>10</v>
      </c>
      <c r="J4118" s="161">
        <v>10</v>
      </c>
      <c r="M4118" s="165">
        <f t="shared" si="187"/>
        <v>4</v>
      </c>
      <c r="N4118" s="164">
        <f t="shared" si="188"/>
        <v>4</v>
      </c>
      <c r="O4118" s="164">
        <f t="shared" si="189"/>
        <v>7</v>
      </c>
    </row>
    <row r="4119" spans="3:15">
      <c r="C4119" s="161">
        <v>10</v>
      </c>
      <c r="D4119" s="161">
        <v>4</v>
      </c>
      <c r="F4119" s="161">
        <v>7</v>
      </c>
      <c r="G4119" s="161">
        <v>4</v>
      </c>
      <c r="H4119" s="161">
        <v>10</v>
      </c>
      <c r="I4119" s="161">
        <v>4</v>
      </c>
      <c r="J4119" s="161">
        <v>7</v>
      </c>
      <c r="M4119" s="165">
        <f t="shared" si="187"/>
        <v>4</v>
      </c>
      <c r="N4119" s="164">
        <f t="shared" si="188"/>
        <v>4</v>
      </c>
      <c r="O4119" s="164">
        <f t="shared" si="189"/>
        <v>7</v>
      </c>
    </row>
    <row r="4120" spans="3:15">
      <c r="C4120" s="161">
        <v>10</v>
      </c>
      <c r="D4120" s="161">
        <v>4</v>
      </c>
      <c r="F4120" s="161">
        <v>7</v>
      </c>
      <c r="G4120" s="161">
        <v>4</v>
      </c>
      <c r="H4120" s="161">
        <v>10</v>
      </c>
      <c r="I4120" s="161">
        <v>4</v>
      </c>
      <c r="J4120" s="161">
        <v>10</v>
      </c>
      <c r="M4120" s="165">
        <f t="shared" si="187"/>
        <v>4</v>
      </c>
      <c r="N4120" s="164">
        <f t="shared" si="188"/>
        <v>4</v>
      </c>
      <c r="O4120" s="164">
        <f t="shared" si="189"/>
        <v>7</v>
      </c>
    </row>
    <row r="4121" spans="3:15">
      <c r="C4121" s="161">
        <v>10</v>
      </c>
      <c r="D4121" s="161">
        <v>4</v>
      </c>
      <c r="F4121" s="161">
        <v>7</v>
      </c>
      <c r="G4121" s="161">
        <v>4</v>
      </c>
      <c r="H4121" s="161">
        <v>10</v>
      </c>
      <c r="I4121" s="161">
        <v>6</v>
      </c>
      <c r="J4121" s="161">
        <v>7</v>
      </c>
      <c r="M4121" s="165">
        <f t="shared" si="187"/>
        <v>4</v>
      </c>
      <c r="N4121" s="164">
        <f t="shared" si="188"/>
        <v>4</v>
      </c>
      <c r="O4121" s="164">
        <f t="shared" si="189"/>
        <v>7</v>
      </c>
    </row>
    <row r="4122" spans="3:15">
      <c r="C4122" s="161">
        <v>10</v>
      </c>
      <c r="D4122" s="161">
        <v>4</v>
      </c>
      <c r="F4122" s="161">
        <v>7</v>
      </c>
      <c r="G4122" s="161">
        <v>4</v>
      </c>
      <c r="H4122" s="161">
        <v>10</v>
      </c>
      <c r="I4122" s="161">
        <v>6</v>
      </c>
      <c r="J4122" s="161">
        <v>10</v>
      </c>
      <c r="M4122" s="165">
        <f t="shared" si="187"/>
        <v>4</v>
      </c>
      <c r="N4122" s="164">
        <f t="shared" si="188"/>
        <v>4</v>
      </c>
      <c r="O4122" s="164">
        <f t="shared" si="189"/>
        <v>7</v>
      </c>
    </row>
    <row r="4123" spans="3:15">
      <c r="C4123" s="161">
        <v>10</v>
      </c>
      <c r="D4123" s="161">
        <v>4</v>
      </c>
      <c r="F4123" s="161">
        <v>7</v>
      </c>
      <c r="G4123" s="161">
        <v>4</v>
      </c>
      <c r="H4123" s="161">
        <v>10</v>
      </c>
      <c r="I4123" s="161">
        <v>8</v>
      </c>
      <c r="J4123" s="161">
        <v>7</v>
      </c>
      <c r="M4123" s="165">
        <f t="shared" si="187"/>
        <v>4</v>
      </c>
      <c r="N4123" s="164">
        <f t="shared" si="188"/>
        <v>4</v>
      </c>
      <c r="O4123" s="164">
        <f t="shared" si="189"/>
        <v>7</v>
      </c>
    </row>
    <row r="4124" spans="3:15">
      <c r="C4124" s="161">
        <v>10</v>
      </c>
      <c r="D4124" s="161">
        <v>4</v>
      </c>
      <c r="F4124" s="161">
        <v>7</v>
      </c>
      <c r="G4124" s="161">
        <v>4</v>
      </c>
      <c r="H4124" s="161">
        <v>10</v>
      </c>
      <c r="I4124" s="161">
        <v>8</v>
      </c>
      <c r="J4124" s="161">
        <v>10</v>
      </c>
      <c r="M4124" s="165">
        <f t="shared" si="187"/>
        <v>4</v>
      </c>
      <c r="N4124" s="164">
        <f t="shared" si="188"/>
        <v>4</v>
      </c>
      <c r="O4124" s="164">
        <f t="shared" si="189"/>
        <v>8</v>
      </c>
    </row>
    <row r="4125" spans="3:15">
      <c r="C4125" s="161">
        <v>10</v>
      </c>
      <c r="D4125" s="161">
        <v>4</v>
      </c>
      <c r="F4125" s="161">
        <v>7</v>
      </c>
      <c r="G4125" s="161">
        <v>4</v>
      </c>
      <c r="H4125" s="161">
        <v>10</v>
      </c>
      <c r="I4125" s="161">
        <v>10</v>
      </c>
      <c r="J4125" s="161">
        <v>7</v>
      </c>
      <c r="M4125" s="165">
        <f t="shared" si="187"/>
        <v>4</v>
      </c>
      <c r="N4125" s="164">
        <f t="shared" si="188"/>
        <v>4</v>
      </c>
      <c r="O4125" s="164">
        <f t="shared" si="189"/>
        <v>7</v>
      </c>
    </row>
    <row r="4126" spans="3:15">
      <c r="C4126" s="161">
        <v>10</v>
      </c>
      <c r="D4126" s="161">
        <v>6</v>
      </c>
      <c r="F4126" s="161">
        <v>7</v>
      </c>
      <c r="G4126" s="161">
        <v>6</v>
      </c>
      <c r="H4126" s="161">
        <v>10</v>
      </c>
      <c r="I4126" s="161">
        <v>10</v>
      </c>
      <c r="J4126" s="161">
        <v>10</v>
      </c>
      <c r="M4126" s="165">
        <f t="shared" si="187"/>
        <v>6</v>
      </c>
      <c r="N4126" s="164">
        <f t="shared" si="188"/>
        <v>6</v>
      </c>
      <c r="O4126" s="164">
        <f t="shared" si="189"/>
        <v>8</v>
      </c>
    </row>
    <row r="4127" spans="3:15">
      <c r="C4127" s="161">
        <v>10</v>
      </c>
      <c r="D4127" s="161">
        <v>6</v>
      </c>
      <c r="F4127" s="161">
        <v>5</v>
      </c>
      <c r="G4127" s="161">
        <v>6</v>
      </c>
      <c r="H4127" s="161">
        <v>5</v>
      </c>
      <c r="I4127" s="161">
        <v>4</v>
      </c>
      <c r="J4127" s="161">
        <v>7</v>
      </c>
      <c r="M4127" s="165">
        <f t="shared" ref="M4127:M4190" si="190">MIN(C4127:L4127)</f>
        <v>4</v>
      </c>
      <c r="N4127" s="164">
        <f t="shared" si="188"/>
        <v>5</v>
      </c>
      <c r="O4127" s="164">
        <f t="shared" si="189"/>
        <v>6</v>
      </c>
    </row>
    <row r="4128" spans="3:15">
      <c r="C4128" s="161">
        <v>10</v>
      </c>
      <c r="D4128" s="161">
        <v>6</v>
      </c>
      <c r="F4128" s="161">
        <v>5</v>
      </c>
      <c r="G4128" s="161">
        <v>6</v>
      </c>
      <c r="H4128" s="161">
        <v>5</v>
      </c>
      <c r="I4128" s="161">
        <v>4</v>
      </c>
      <c r="J4128" s="161">
        <v>10</v>
      </c>
      <c r="M4128" s="165">
        <f t="shared" si="190"/>
        <v>4</v>
      </c>
      <c r="N4128" s="164">
        <f t="shared" ref="N4128:N4191" si="191">IF(SMALL(C4128:J4128,2)&gt;M4128,M4128+1,M4128)</f>
        <v>5</v>
      </c>
      <c r="O4128" s="164">
        <f t="shared" ref="O4128:O4191" si="192">ROUND(AVERAGE(C4128:J4128),0)</f>
        <v>7</v>
      </c>
    </row>
    <row r="4129" spans="3:15">
      <c r="C4129" s="161">
        <v>10</v>
      </c>
      <c r="D4129" s="161">
        <v>6</v>
      </c>
      <c r="F4129" s="161">
        <v>5</v>
      </c>
      <c r="G4129" s="161">
        <v>6</v>
      </c>
      <c r="H4129" s="161">
        <v>5</v>
      </c>
      <c r="I4129" s="161">
        <v>6</v>
      </c>
      <c r="J4129" s="161">
        <v>7</v>
      </c>
      <c r="M4129" s="165">
        <f t="shared" si="190"/>
        <v>5</v>
      </c>
      <c r="N4129" s="164">
        <f t="shared" si="191"/>
        <v>5</v>
      </c>
      <c r="O4129" s="164">
        <f t="shared" si="192"/>
        <v>6</v>
      </c>
    </row>
    <row r="4130" spans="3:15">
      <c r="C4130" s="161">
        <v>10</v>
      </c>
      <c r="D4130" s="161">
        <v>6</v>
      </c>
      <c r="F4130" s="161">
        <v>5</v>
      </c>
      <c r="G4130" s="161">
        <v>6</v>
      </c>
      <c r="H4130" s="161">
        <v>5</v>
      </c>
      <c r="I4130" s="161">
        <v>6</v>
      </c>
      <c r="J4130" s="161">
        <v>10</v>
      </c>
      <c r="M4130" s="165">
        <f t="shared" si="190"/>
        <v>5</v>
      </c>
      <c r="N4130" s="164">
        <f t="shared" si="191"/>
        <v>5</v>
      </c>
      <c r="O4130" s="164">
        <f t="shared" si="192"/>
        <v>7</v>
      </c>
    </row>
    <row r="4131" spans="3:15">
      <c r="C4131" s="161">
        <v>10</v>
      </c>
      <c r="D4131" s="161">
        <v>6</v>
      </c>
      <c r="F4131" s="161">
        <v>5</v>
      </c>
      <c r="G4131" s="161">
        <v>6</v>
      </c>
      <c r="H4131" s="161">
        <v>5</v>
      </c>
      <c r="I4131" s="161">
        <v>8</v>
      </c>
      <c r="J4131" s="161">
        <v>7</v>
      </c>
      <c r="M4131" s="165">
        <f t="shared" si="190"/>
        <v>5</v>
      </c>
      <c r="N4131" s="164">
        <f t="shared" si="191"/>
        <v>5</v>
      </c>
      <c r="O4131" s="164">
        <f t="shared" si="192"/>
        <v>7</v>
      </c>
    </row>
    <row r="4132" spans="3:15">
      <c r="C4132" s="161">
        <v>10</v>
      </c>
      <c r="D4132" s="161">
        <v>6</v>
      </c>
      <c r="F4132" s="161">
        <v>5</v>
      </c>
      <c r="G4132" s="161">
        <v>6</v>
      </c>
      <c r="H4132" s="161">
        <v>5</v>
      </c>
      <c r="I4132" s="161">
        <v>8</v>
      </c>
      <c r="J4132" s="161">
        <v>10</v>
      </c>
      <c r="M4132" s="165">
        <f t="shared" si="190"/>
        <v>5</v>
      </c>
      <c r="N4132" s="164">
        <f t="shared" si="191"/>
        <v>5</v>
      </c>
      <c r="O4132" s="164">
        <f t="shared" si="192"/>
        <v>7</v>
      </c>
    </row>
    <row r="4133" spans="3:15">
      <c r="C4133" s="161">
        <v>10</v>
      </c>
      <c r="D4133" s="161">
        <v>6</v>
      </c>
      <c r="F4133" s="161">
        <v>5</v>
      </c>
      <c r="G4133" s="161">
        <v>6</v>
      </c>
      <c r="H4133" s="161">
        <v>5</v>
      </c>
      <c r="I4133" s="161">
        <v>10</v>
      </c>
      <c r="J4133" s="161">
        <v>7</v>
      </c>
      <c r="M4133" s="165">
        <f t="shared" si="190"/>
        <v>5</v>
      </c>
      <c r="N4133" s="164">
        <f t="shared" si="191"/>
        <v>5</v>
      </c>
      <c r="O4133" s="164">
        <f t="shared" si="192"/>
        <v>7</v>
      </c>
    </row>
    <row r="4134" spans="3:15">
      <c r="C4134" s="161">
        <v>10</v>
      </c>
      <c r="D4134" s="161">
        <v>6</v>
      </c>
      <c r="F4134" s="161">
        <v>5</v>
      </c>
      <c r="G4134" s="161">
        <v>6</v>
      </c>
      <c r="H4134" s="161">
        <v>5</v>
      </c>
      <c r="I4134" s="161">
        <v>10</v>
      </c>
      <c r="J4134" s="161">
        <v>10</v>
      </c>
      <c r="M4134" s="165">
        <f t="shared" si="190"/>
        <v>5</v>
      </c>
      <c r="N4134" s="164">
        <f t="shared" si="191"/>
        <v>5</v>
      </c>
      <c r="O4134" s="164">
        <f t="shared" si="192"/>
        <v>7</v>
      </c>
    </row>
    <row r="4135" spans="3:15">
      <c r="C4135" s="161">
        <v>10</v>
      </c>
      <c r="D4135" s="161">
        <v>6</v>
      </c>
      <c r="F4135" s="161">
        <v>7</v>
      </c>
      <c r="G4135" s="161">
        <v>6</v>
      </c>
      <c r="H4135" s="161">
        <v>10</v>
      </c>
      <c r="I4135" s="161">
        <v>4</v>
      </c>
      <c r="J4135" s="161">
        <v>7</v>
      </c>
      <c r="M4135" s="165">
        <f t="shared" si="190"/>
        <v>4</v>
      </c>
      <c r="N4135" s="164">
        <f t="shared" si="191"/>
        <v>5</v>
      </c>
      <c r="O4135" s="164">
        <f t="shared" si="192"/>
        <v>7</v>
      </c>
    </row>
    <row r="4136" spans="3:15">
      <c r="C4136" s="161">
        <v>10</v>
      </c>
      <c r="D4136" s="161">
        <v>6</v>
      </c>
      <c r="F4136" s="161">
        <v>7</v>
      </c>
      <c r="G4136" s="161">
        <v>6</v>
      </c>
      <c r="H4136" s="161">
        <v>10</v>
      </c>
      <c r="I4136" s="161">
        <v>4</v>
      </c>
      <c r="J4136" s="161">
        <v>10</v>
      </c>
      <c r="M4136" s="165">
        <f t="shared" si="190"/>
        <v>4</v>
      </c>
      <c r="N4136" s="164">
        <f t="shared" si="191"/>
        <v>5</v>
      </c>
      <c r="O4136" s="164">
        <f t="shared" si="192"/>
        <v>8</v>
      </c>
    </row>
    <row r="4137" spans="3:15">
      <c r="C4137" s="161">
        <v>10</v>
      </c>
      <c r="D4137" s="161">
        <v>6</v>
      </c>
      <c r="F4137" s="161">
        <v>7</v>
      </c>
      <c r="G4137" s="161">
        <v>6</v>
      </c>
      <c r="H4137" s="161">
        <v>10</v>
      </c>
      <c r="I4137" s="161">
        <v>6</v>
      </c>
      <c r="J4137" s="161">
        <v>7</v>
      </c>
      <c r="M4137" s="165">
        <f t="shared" si="190"/>
        <v>6</v>
      </c>
      <c r="N4137" s="164">
        <f t="shared" si="191"/>
        <v>6</v>
      </c>
      <c r="O4137" s="164">
        <f t="shared" si="192"/>
        <v>7</v>
      </c>
    </row>
    <row r="4138" spans="3:15">
      <c r="C4138" s="161">
        <v>10</v>
      </c>
      <c r="D4138" s="161">
        <v>6</v>
      </c>
      <c r="F4138" s="161">
        <v>7</v>
      </c>
      <c r="G4138" s="161">
        <v>6</v>
      </c>
      <c r="H4138" s="161">
        <v>10</v>
      </c>
      <c r="I4138" s="161">
        <v>6</v>
      </c>
      <c r="J4138" s="161">
        <v>10</v>
      </c>
      <c r="M4138" s="165">
        <f t="shared" si="190"/>
        <v>6</v>
      </c>
      <c r="N4138" s="164">
        <f t="shared" si="191"/>
        <v>6</v>
      </c>
      <c r="O4138" s="164">
        <f t="shared" si="192"/>
        <v>8</v>
      </c>
    </row>
    <row r="4139" spans="3:15">
      <c r="C4139" s="161">
        <v>10</v>
      </c>
      <c r="D4139" s="161">
        <v>6</v>
      </c>
      <c r="F4139" s="161">
        <v>7</v>
      </c>
      <c r="G4139" s="161">
        <v>6</v>
      </c>
      <c r="H4139" s="161">
        <v>10</v>
      </c>
      <c r="I4139" s="161">
        <v>8</v>
      </c>
      <c r="J4139" s="161">
        <v>7</v>
      </c>
      <c r="M4139" s="165">
        <f t="shared" si="190"/>
        <v>6</v>
      </c>
      <c r="N4139" s="164">
        <f t="shared" si="191"/>
        <v>6</v>
      </c>
      <c r="O4139" s="164">
        <f t="shared" si="192"/>
        <v>8</v>
      </c>
    </row>
    <row r="4140" spans="3:15">
      <c r="C4140" s="161">
        <v>10</v>
      </c>
      <c r="D4140" s="161">
        <v>6</v>
      </c>
      <c r="F4140" s="161">
        <v>7</v>
      </c>
      <c r="G4140" s="161">
        <v>6</v>
      </c>
      <c r="H4140" s="161">
        <v>10</v>
      </c>
      <c r="I4140" s="161">
        <v>8</v>
      </c>
      <c r="J4140" s="161">
        <v>10</v>
      </c>
      <c r="M4140" s="165">
        <f t="shared" si="190"/>
        <v>6</v>
      </c>
      <c r="N4140" s="164">
        <f t="shared" si="191"/>
        <v>6</v>
      </c>
      <c r="O4140" s="164">
        <f t="shared" si="192"/>
        <v>8</v>
      </c>
    </row>
    <row r="4141" spans="3:15">
      <c r="C4141" s="161">
        <v>10</v>
      </c>
      <c r="D4141" s="161">
        <v>6</v>
      </c>
      <c r="F4141" s="161">
        <v>7</v>
      </c>
      <c r="G4141" s="161">
        <v>6</v>
      </c>
      <c r="H4141" s="161">
        <v>10</v>
      </c>
      <c r="I4141" s="161">
        <v>10</v>
      </c>
      <c r="J4141" s="161">
        <v>7</v>
      </c>
      <c r="M4141" s="165">
        <f t="shared" si="190"/>
        <v>6</v>
      </c>
      <c r="N4141" s="164">
        <f t="shared" si="191"/>
        <v>6</v>
      </c>
      <c r="O4141" s="164">
        <f t="shared" si="192"/>
        <v>8</v>
      </c>
    </row>
    <row r="4142" spans="3:15">
      <c r="C4142" s="161">
        <v>10</v>
      </c>
      <c r="D4142" s="161">
        <v>2</v>
      </c>
      <c r="F4142" s="161">
        <v>7</v>
      </c>
      <c r="G4142" s="161">
        <v>2</v>
      </c>
      <c r="H4142" s="161">
        <v>10</v>
      </c>
      <c r="I4142" s="161">
        <v>10</v>
      </c>
      <c r="J4142" s="161">
        <v>10</v>
      </c>
      <c r="M4142" s="165">
        <f t="shared" si="190"/>
        <v>2</v>
      </c>
      <c r="N4142" s="164">
        <f t="shared" si="191"/>
        <v>2</v>
      </c>
      <c r="O4142" s="164">
        <f t="shared" si="192"/>
        <v>7</v>
      </c>
    </row>
    <row r="4143" spans="3:15">
      <c r="C4143" s="161">
        <v>10</v>
      </c>
      <c r="D4143" s="161">
        <v>2</v>
      </c>
      <c r="F4143" s="161">
        <v>5</v>
      </c>
      <c r="G4143" s="161">
        <v>2</v>
      </c>
      <c r="H4143" s="161">
        <v>5</v>
      </c>
      <c r="I4143" s="161">
        <v>4</v>
      </c>
      <c r="J4143" s="161">
        <v>7</v>
      </c>
      <c r="M4143" s="165">
        <f t="shared" si="190"/>
        <v>2</v>
      </c>
      <c r="N4143" s="164">
        <f t="shared" si="191"/>
        <v>2</v>
      </c>
      <c r="O4143" s="164">
        <f t="shared" si="192"/>
        <v>5</v>
      </c>
    </row>
    <row r="4144" spans="3:15">
      <c r="C4144" s="161">
        <v>10</v>
      </c>
      <c r="D4144" s="161">
        <v>2</v>
      </c>
      <c r="F4144" s="161">
        <v>5</v>
      </c>
      <c r="G4144" s="161">
        <v>2</v>
      </c>
      <c r="H4144" s="161">
        <v>5</v>
      </c>
      <c r="I4144" s="161">
        <v>4</v>
      </c>
      <c r="J4144" s="161">
        <v>10</v>
      </c>
      <c r="M4144" s="165">
        <f t="shared" si="190"/>
        <v>2</v>
      </c>
      <c r="N4144" s="164">
        <f t="shared" si="191"/>
        <v>2</v>
      </c>
      <c r="O4144" s="164">
        <f t="shared" si="192"/>
        <v>5</v>
      </c>
    </row>
    <row r="4145" spans="3:15">
      <c r="C4145" s="161">
        <v>10</v>
      </c>
      <c r="D4145" s="161">
        <v>2</v>
      </c>
      <c r="F4145" s="161">
        <v>5</v>
      </c>
      <c r="G4145" s="161">
        <v>2</v>
      </c>
      <c r="H4145" s="161">
        <v>5</v>
      </c>
      <c r="I4145" s="161">
        <v>6</v>
      </c>
      <c r="J4145" s="161">
        <v>7</v>
      </c>
      <c r="M4145" s="165">
        <f t="shared" si="190"/>
        <v>2</v>
      </c>
      <c r="N4145" s="164">
        <f t="shared" si="191"/>
        <v>2</v>
      </c>
      <c r="O4145" s="164">
        <f t="shared" si="192"/>
        <v>5</v>
      </c>
    </row>
    <row r="4146" spans="3:15">
      <c r="C4146" s="161">
        <v>10</v>
      </c>
      <c r="D4146" s="161">
        <v>2</v>
      </c>
      <c r="F4146" s="161">
        <v>5</v>
      </c>
      <c r="G4146" s="161">
        <v>2</v>
      </c>
      <c r="H4146" s="161">
        <v>5</v>
      </c>
      <c r="I4146" s="161">
        <v>6</v>
      </c>
      <c r="J4146" s="161">
        <v>10</v>
      </c>
      <c r="M4146" s="165">
        <f t="shared" si="190"/>
        <v>2</v>
      </c>
      <c r="N4146" s="164">
        <f t="shared" si="191"/>
        <v>2</v>
      </c>
      <c r="O4146" s="164">
        <f t="shared" si="192"/>
        <v>6</v>
      </c>
    </row>
    <row r="4147" spans="3:15">
      <c r="C4147" s="161">
        <v>10</v>
      </c>
      <c r="D4147" s="161">
        <v>2</v>
      </c>
      <c r="F4147" s="161">
        <v>5</v>
      </c>
      <c r="G4147" s="161">
        <v>2</v>
      </c>
      <c r="H4147" s="161">
        <v>5</v>
      </c>
      <c r="I4147" s="161">
        <v>8</v>
      </c>
      <c r="J4147" s="161">
        <v>7</v>
      </c>
      <c r="M4147" s="165">
        <f t="shared" si="190"/>
        <v>2</v>
      </c>
      <c r="N4147" s="164">
        <f t="shared" si="191"/>
        <v>2</v>
      </c>
      <c r="O4147" s="164">
        <f t="shared" si="192"/>
        <v>6</v>
      </c>
    </row>
    <row r="4148" spans="3:15">
      <c r="C4148" s="161">
        <v>10</v>
      </c>
      <c r="D4148" s="161">
        <v>2</v>
      </c>
      <c r="F4148" s="161">
        <v>5</v>
      </c>
      <c r="G4148" s="161">
        <v>2</v>
      </c>
      <c r="H4148" s="161">
        <v>5</v>
      </c>
      <c r="I4148" s="161">
        <v>8</v>
      </c>
      <c r="J4148" s="161">
        <v>10</v>
      </c>
      <c r="M4148" s="165">
        <f t="shared" si="190"/>
        <v>2</v>
      </c>
      <c r="N4148" s="164">
        <f t="shared" si="191"/>
        <v>2</v>
      </c>
      <c r="O4148" s="164">
        <f t="shared" si="192"/>
        <v>6</v>
      </c>
    </row>
    <row r="4149" spans="3:15">
      <c r="C4149" s="161">
        <v>10</v>
      </c>
      <c r="D4149" s="161">
        <v>2</v>
      </c>
      <c r="F4149" s="161">
        <v>5</v>
      </c>
      <c r="G4149" s="161">
        <v>2</v>
      </c>
      <c r="H4149" s="161">
        <v>5</v>
      </c>
      <c r="I4149" s="161">
        <v>10</v>
      </c>
      <c r="J4149" s="161">
        <v>7</v>
      </c>
      <c r="M4149" s="165">
        <f t="shared" si="190"/>
        <v>2</v>
      </c>
      <c r="N4149" s="164">
        <f t="shared" si="191"/>
        <v>2</v>
      </c>
      <c r="O4149" s="164">
        <f t="shared" si="192"/>
        <v>6</v>
      </c>
    </row>
    <row r="4150" spans="3:15">
      <c r="C4150" s="161">
        <v>10</v>
      </c>
      <c r="D4150" s="161">
        <v>2</v>
      </c>
      <c r="F4150" s="161">
        <v>5</v>
      </c>
      <c r="G4150" s="161">
        <v>2</v>
      </c>
      <c r="H4150" s="161">
        <v>5</v>
      </c>
      <c r="I4150" s="161">
        <v>10</v>
      </c>
      <c r="J4150" s="161">
        <v>10</v>
      </c>
      <c r="M4150" s="165">
        <f t="shared" si="190"/>
        <v>2</v>
      </c>
      <c r="N4150" s="164">
        <f t="shared" si="191"/>
        <v>2</v>
      </c>
      <c r="O4150" s="164">
        <f t="shared" si="192"/>
        <v>6</v>
      </c>
    </row>
    <row r="4151" spans="3:15">
      <c r="C4151" s="161">
        <v>10</v>
      </c>
      <c r="D4151" s="161">
        <v>2</v>
      </c>
      <c r="F4151" s="161">
        <v>7</v>
      </c>
      <c r="G4151" s="161">
        <v>2</v>
      </c>
      <c r="H4151" s="161">
        <v>10</v>
      </c>
      <c r="I4151" s="161">
        <v>4</v>
      </c>
      <c r="J4151" s="161">
        <v>7</v>
      </c>
      <c r="M4151" s="165">
        <f t="shared" si="190"/>
        <v>2</v>
      </c>
      <c r="N4151" s="164">
        <f t="shared" si="191"/>
        <v>2</v>
      </c>
      <c r="O4151" s="164">
        <f t="shared" si="192"/>
        <v>6</v>
      </c>
    </row>
    <row r="4152" spans="3:15">
      <c r="C4152" s="161">
        <v>10</v>
      </c>
      <c r="D4152" s="161">
        <v>2</v>
      </c>
      <c r="F4152" s="161">
        <v>7</v>
      </c>
      <c r="G4152" s="161">
        <v>2</v>
      </c>
      <c r="H4152" s="161">
        <v>10</v>
      </c>
      <c r="I4152" s="161">
        <v>4</v>
      </c>
      <c r="J4152" s="161">
        <v>10</v>
      </c>
      <c r="M4152" s="165">
        <f t="shared" si="190"/>
        <v>2</v>
      </c>
      <c r="N4152" s="164">
        <f t="shared" si="191"/>
        <v>2</v>
      </c>
      <c r="O4152" s="164">
        <f t="shared" si="192"/>
        <v>6</v>
      </c>
    </row>
    <row r="4153" spans="3:15">
      <c r="C4153" s="161">
        <v>10</v>
      </c>
      <c r="D4153" s="161">
        <v>2</v>
      </c>
      <c r="F4153" s="161">
        <v>7</v>
      </c>
      <c r="G4153" s="161">
        <v>2</v>
      </c>
      <c r="H4153" s="161">
        <v>10</v>
      </c>
      <c r="I4153" s="161">
        <v>6</v>
      </c>
      <c r="J4153" s="161">
        <v>7</v>
      </c>
      <c r="M4153" s="165">
        <f t="shared" si="190"/>
        <v>2</v>
      </c>
      <c r="N4153" s="164">
        <f t="shared" si="191"/>
        <v>2</v>
      </c>
      <c r="O4153" s="164">
        <f t="shared" si="192"/>
        <v>6</v>
      </c>
    </row>
    <row r="4154" spans="3:15">
      <c r="C4154" s="161">
        <v>10</v>
      </c>
      <c r="D4154" s="161">
        <v>2</v>
      </c>
      <c r="F4154" s="161">
        <v>7</v>
      </c>
      <c r="G4154" s="161">
        <v>2</v>
      </c>
      <c r="H4154" s="161">
        <v>10</v>
      </c>
      <c r="I4154" s="161">
        <v>6</v>
      </c>
      <c r="J4154" s="161">
        <v>10</v>
      </c>
      <c r="M4154" s="165">
        <f t="shared" si="190"/>
        <v>2</v>
      </c>
      <c r="N4154" s="164">
        <f t="shared" si="191"/>
        <v>2</v>
      </c>
      <c r="O4154" s="164">
        <f t="shared" si="192"/>
        <v>7</v>
      </c>
    </row>
    <row r="4155" spans="3:15">
      <c r="C4155" s="161">
        <v>10</v>
      </c>
      <c r="D4155" s="161">
        <v>2</v>
      </c>
      <c r="F4155" s="161">
        <v>7</v>
      </c>
      <c r="G4155" s="161">
        <v>2</v>
      </c>
      <c r="H4155" s="161">
        <v>10</v>
      </c>
      <c r="I4155" s="161">
        <v>8</v>
      </c>
      <c r="J4155" s="161">
        <v>7</v>
      </c>
      <c r="M4155" s="165">
        <f t="shared" si="190"/>
        <v>2</v>
      </c>
      <c r="N4155" s="164">
        <f t="shared" si="191"/>
        <v>2</v>
      </c>
      <c r="O4155" s="164">
        <f t="shared" si="192"/>
        <v>7</v>
      </c>
    </row>
    <row r="4156" spans="3:15">
      <c r="C4156" s="161">
        <v>10</v>
      </c>
      <c r="D4156" s="161">
        <v>2</v>
      </c>
      <c r="F4156" s="161">
        <v>7</v>
      </c>
      <c r="G4156" s="161">
        <v>2</v>
      </c>
      <c r="H4156" s="161">
        <v>10</v>
      </c>
      <c r="I4156" s="161">
        <v>8</v>
      </c>
      <c r="J4156" s="161">
        <v>10</v>
      </c>
      <c r="M4156" s="165">
        <f t="shared" si="190"/>
        <v>2</v>
      </c>
      <c r="N4156" s="164">
        <f t="shared" si="191"/>
        <v>2</v>
      </c>
      <c r="O4156" s="164">
        <f t="shared" si="192"/>
        <v>7</v>
      </c>
    </row>
    <row r="4157" spans="3:15">
      <c r="C4157" s="161">
        <v>10</v>
      </c>
      <c r="D4157" s="161">
        <v>2</v>
      </c>
      <c r="F4157" s="161">
        <v>7</v>
      </c>
      <c r="G4157" s="161">
        <v>2</v>
      </c>
      <c r="H4157" s="161">
        <v>10</v>
      </c>
      <c r="I4157" s="161">
        <v>10</v>
      </c>
      <c r="J4157" s="161">
        <v>7</v>
      </c>
      <c r="M4157" s="165">
        <f t="shared" si="190"/>
        <v>2</v>
      </c>
      <c r="N4157" s="164">
        <f t="shared" si="191"/>
        <v>2</v>
      </c>
      <c r="O4157" s="164">
        <f t="shared" si="192"/>
        <v>7</v>
      </c>
    </row>
    <row r="4158" spans="3:15">
      <c r="C4158" s="161">
        <v>10</v>
      </c>
      <c r="D4158" s="161">
        <v>2</v>
      </c>
      <c r="F4158" s="161">
        <v>7</v>
      </c>
      <c r="G4158" s="161">
        <v>2</v>
      </c>
      <c r="H4158" s="161">
        <v>10</v>
      </c>
      <c r="I4158" s="161">
        <v>10</v>
      </c>
      <c r="J4158" s="161">
        <v>10</v>
      </c>
      <c r="M4158" s="165">
        <f t="shared" si="190"/>
        <v>2</v>
      </c>
      <c r="N4158" s="164">
        <f t="shared" si="191"/>
        <v>2</v>
      </c>
      <c r="O4158" s="164">
        <f t="shared" si="192"/>
        <v>7</v>
      </c>
    </row>
    <row r="4159" spans="3:15">
      <c r="C4159" s="161">
        <v>10</v>
      </c>
      <c r="D4159" s="161">
        <v>2</v>
      </c>
      <c r="F4159" s="161">
        <v>5</v>
      </c>
      <c r="G4159" s="161">
        <v>2</v>
      </c>
      <c r="H4159" s="161">
        <v>5</v>
      </c>
      <c r="I4159" s="161">
        <v>4</v>
      </c>
      <c r="J4159" s="161">
        <v>7</v>
      </c>
      <c r="M4159" s="165">
        <f t="shared" si="190"/>
        <v>2</v>
      </c>
      <c r="N4159" s="164">
        <f t="shared" si="191"/>
        <v>2</v>
      </c>
      <c r="O4159" s="164">
        <f t="shared" si="192"/>
        <v>5</v>
      </c>
    </row>
    <row r="4160" spans="3:15">
      <c r="C4160" s="161">
        <v>10</v>
      </c>
      <c r="D4160" s="161">
        <v>2</v>
      </c>
      <c r="F4160" s="161">
        <v>5</v>
      </c>
      <c r="G4160" s="161">
        <v>2</v>
      </c>
      <c r="H4160" s="161">
        <v>5</v>
      </c>
      <c r="I4160" s="161">
        <v>4</v>
      </c>
      <c r="J4160" s="161">
        <v>10</v>
      </c>
      <c r="M4160" s="165">
        <f t="shared" si="190"/>
        <v>2</v>
      </c>
      <c r="N4160" s="164">
        <f t="shared" si="191"/>
        <v>2</v>
      </c>
      <c r="O4160" s="164">
        <f t="shared" si="192"/>
        <v>5</v>
      </c>
    </row>
    <row r="4161" spans="3:15">
      <c r="C4161" s="161">
        <v>10</v>
      </c>
      <c r="D4161" s="161">
        <v>2</v>
      </c>
      <c r="F4161" s="161">
        <v>5</v>
      </c>
      <c r="G4161" s="161">
        <v>2</v>
      </c>
      <c r="H4161" s="161">
        <v>5</v>
      </c>
      <c r="I4161" s="161">
        <v>6</v>
      </c>
      <c r="J4161" s="161">
        <v>7</v>
      </c>
      <c r="M4161" s="165">
        <f t="shared" si="190"/>
        <v>2</v>
      </c>
      <c r="N4161" s="164">
        <f t="shared" si="191"/>
        <v>2</v>
      </c>
      <c r="O4161" s="164">
        <f t="shared" si="192"/>
        <v>5</v>
      </c>
    </row>
    <row r="4162" spans="3:15">
      <c r="C4162" s="161">
        <v>10</v>
      </c>
      <c r="D4162" s="161">
        <v>2</v>
      </c>
      <c r="F4162" s="161">
        <v>5</v>
      </c>
      <c r="G4162" s="161">
        <v>2</v>
      </c>
      <c r="H4162" s="161">
        <v>5</v>
      </c>
      <c r="I4162" s="161">
        <v>6</v>
      </c>
      <c r="J4162" s="161">
        <v>10</v>
      </c>
      <c r="M4162" s="165">
        <f t="shared" si="190"/>
        <v>2</v>
      </c>
      <c r="N4162" s="164">
        <f t="shared" si="191"/>
        <v>2</v>
      </c>
      <c r="O4162" s="164">
        <f t="shared" si="192"/>
        <v>6</v>
      </c>
    </row>
    <row r="4163" spans="3:15">
      <c r="C4163" s="161">
        <v>10</v>
      </c>
      <c r="D4163" s="161">
        <v>2</v>
      </c>
      <c r="F4163" s="161">
        <v>5</v>
      </c>
      <c r="G4163" s="161">
        <v>2</v>
      </c>
      <c r="H4163" s="161">
        <v>5</v>
      </c>
      <c r="I4163" s="161">
        <v>8</v>
      </c>
      <c r="J4163" s="161">
        <v>7</v>
      </c>
      <c r="M4163" s="165">
        <f t="shared" si="190"/>
        <v>2</v>
      </c>
      <c r="N4163" s="164">
        <f t="shared" si="191"/>
        <v>2</v>
      </c>
      <c r="O4163" s="164">
        <f t="shared" si="192"/>
        <v>6</v>
      </c>
    </row>
    <row r="4164" spans="3:15">
      <c r="C4164" s="161">
        <v>10</v>
      </c>
      <c r="D4164" s="161">
        <v>2</v>
      </c>
      <c r="F4164" s="161">
        <v>5</v>
      </c>
      <c r="G4164" s="161">
        <v>2</v>
      </c>
      <c r="H4164" s="161">
        <v>5</v>
      </c>
      <c r="I4164" s="161">
        <v>8</v>
      </c>
      <c r="J4164" s="161">
        <v>10</v>
      </c>
      <c r="M4164" s="165">
        <f t="shared" si="190"/>
        <v>2</v>
      </c>
      <c r="N4164" s="164">
        <f t="shared" si="191"/>
        <v>2</v>
      </c>
      <c r="O4164" s="164">
        <f t="shared" si="192"/>
        <v>6</v>
      </c>
    </row>
    <row r="4165" spans="3:15">
      <c r="C4165" s="161">
        <v>10</v>
      </c>
      <c r="D4165" s="161">
        <v>2</v>
      </c>
      <c r="F4165" s="161">
        <v>5</v>
      </c>
      <c r="G4165" s="161">
        <v>2</v>
      </c>
      <c r="H4165" s="161">
        <v>5</v>
      </c>
      <c r="I4165" s="161">
        <v>10</v>
      </c>
      <c r="J4165" s="161">
        <v>7</v>
      </c>
      <c r="M4165" s="165">
        <f t="shared" si="190"/>
        <v>2</v>
      </c>
      <c r="N4165" s="164">
        <f t="shared" si="191"/>
        <v>2</v>
      </c>
      <c r="O4165" s="164">
        <f t="shared" si="192"/>
        <v>6</v>
      </c>
    </row>
    <row r="4166" spans="3:15">
      <c r="C4166" s="161">
        <v>10</v>
      </c>
      <c r="D4166" s="161">
        <v>2</v>
      </c>
      <c r="F4166" s="161">
        <v>5</v>
      </c>
      <c r="G4166" s="161">
        <v>2</v>
      </c>
      <c r="H4166" s="161">
        <v>5</v>
      </c>
      <c r="I4166" s="161">
        <v>10</v>
      </c>
      <c r="J4166" s="161">
        <v>10</v>
      </c>
      <c r="M4166" s="165">
        <f t="shared" si="190"/>
        <v>2</v>
      </c>
      <c r="N4166" s="164">
        <f t="shared" si="191"/>
        <v>2</v>
      </c>
      <c r="O4166" s="164">
        <f t="shared" si="192"/>
        <v>6</v>
      </c>
    </row>
    <row r="4167" spans="3:15">
      <c r="C4167" s="161">
        <v>10</v>
      </c>
      <c r="D4167" s="161">
        <v>2</v>
      </c>
      <c r="F4167" s="161">
        <v>7</v>
      </c>
      <c r="G4167" s="161">
        <v>2</v>
      </c>
      <c r="H4167" s="161">
        <v>10</v>
      </c>
      <c r="I4167" s="161">
        <v>4</v>
      </c>
      <c r="J4167" s="161">
        <v>7</v>
      </c>
      <c r="M4167" s="165">
        <f t="shared" si="190"/>
        <v>2</v>
      </c>
      <c r="N4167" s="164">
        <f t="shared" si="191"/>
        <v>2</v>
      </c>
      <c r="O4167" s="164">
        <f t="shared" si="192"/>
        <v>6</v>
      </c>
    </row>
    <row r="4168" spans="3:15">
      <c r="C4168" s="161">
        <v>10</v>
      </c>
      <c r="D4168" s="161">
        <v>2</v>
      </c>
      <c r="F4168" s="161">
        <v>7</v>
      </c>
      <c r="G4168" s="161">
        <v>2</v>
      </c>
      <c r="H4168" s="161">
        <v>10</v>
      </c>
      <c r="I4168" s="161">
        <v>4</v>
      </c>
      <c r="J4168" s="161">
        <v>10</v>
      </c>
      <c r="M4168" s="165">
        <f t="shared" si="190"/>
        <v>2</v>
      </c>
      <c r="N4168" s="164">
        <f t="shared" si="191"/>
        <v>2</v>
      </c>
      <c r="O4168" s="164">
        <f t="shared" si="192"/>
        <v>6</v>
      </c>
    </row>
    <row r="4169" spans="3:15">
      <c r="C4169" s="161">
        <v>10</v>
      </c>
      <c r="D4169" s="161">
        <v>2</v>
      </c>
      <c r="F4169" s="161">
        <v>7</v>
      </c>
      <c r="G4169" s="161">
        <v>2</v>
      </c>
      <c r="H4169" s="161">
        <v>10</v>
      </c>
      <c r="I4169" s="161">
        <v>6</v>
      </c>
      <c r="J4169" s="161">
        <v>7</v>
      </c>
      <c r="M4169" s="165">
        <f t="shared" si="190"/>
        <v>2</v>
      </c>
      <c r="N4169" s="164">
        <f t="shared" si="191"/>
        <v>2</v>
      </c>
      <c r="O4169" s="164">
        <f t="shared" si="192"/>
        <v>6</v>
      </c>
    </row>
    <row r="4170" spans="3:15">
      <c r="C4170" s="161">
        <v>10</v>
      </c>
      <c r="D4170" s="161">
        <v>2</v>
      </c>
      <c r="F4170" s="161">
        <v>7</v>
      </c>
      <c r="G4170" s="161">
        <v>2</v>
      </c>
      <c r="H4170" s="161">
        <v>10</v>
      </c>
      <c r="I4170" s="161">
        <v>6</v>
      </c>
      <c r="J4170" s="161">
        <v>10</v>
      </c>
      <c r="M4170" s="165">
        <f t="shared" si="190"/>
        <v>2</v>
      </c>
      <c r="N4170" s="164">
        <f t="shared" si="191"/>
        <v>2</v>
      </c>
      <c r="O4170" s="164">
        <f t="shared" si="192"/>
        <v>7</v>
      </c>
    </row>
    <row r="4171" spans="3:15">
      <c r="C4171" s="161">
        <v>10</v>
      </c>
      <c r="D4171" s="161">
        <v>2</v>
      </c>
      <c r="F4171" s="161">
        <v>7</v>
      </c>
      <c r="G4171" s="161">
        <v>2</v>
      </c>
      <c r="H4171" s="161">
        <v>10</v>
      </c>
      <c r="I4171" s="161">
        <v>8</v>
      </c>
      <c r="J4171" s="161">
        <v>7</v>
      </c>
      <c r="M4171" s="165">
        <f t="shared" si="190"/>
        <v>2</v>
      </c>
      <c r="N4171" s="164">
        <f t="shared" si="191"/>
        <v>2</v>
      </c>
      <c r="O4171" s="164">
        <f t="shared" si="192"/>
        <v>7</v>
      </c>
    </row>
    <row r="4172" spans="3:15">
      <c r="C4172" s="161">
        <v>10</v>
      </c>
      <c r="D4172" s="161">
        <v>2</v>
      </c>
      <c r="F4172" s="161">
        <v>7</v>
      </c>
      <c r="G4172" s="161">
        <v>2</v>
      </c>
      <c r="H4172" s="161">
        <v>10</v>
      </c>
      <c r="I4172" s="161">
        <v>8</v>
      </c>
      <c r="J4172" s="161">
        <v>10</v>
      </c>
      <c r="M4172" s="165">
        <f t="shared" si="190"/>
        <v>2</v>
      </c>
      <c r="N4172" s="164">
        <f t="shared" si="191"/>
        <v>2</v>
      </c>
      <c r="O4172" s="164">
        <f t="shared" si="192"/>
        <v>7</v>
      </c>
    </row>
    <row r="4173" spans="3:15">
      <c r="C4173" s="161">
        <v>10</v>
      </c>
      <c r="D4173" s="161">
        <v>2</v>
      </c>
      <c r="F4173" s="161">
        <v>7</v>
      </c>
      <c r="G4173" s="161">
        <v>2</v>
      </c>
      <c r="H4173" s="161">
        <v>10</v>
      </c>
      <c r="I4173" s="161">
        <v>10</v>
      </c>
      <c r="J4173" s="161">
        <v>7</v>
      </c>
      <c r="M4173" s="165">
        <f t="shared" si="190"/>
        <v>2</v>
      </c>
      <c r="N4173" s="164">
        <f t="shared" si="191"/>
        <v>2</v>
      </c>
      <c r="O4173" s="164">
        <f t="shared" si="192"/>
        <v>7</v>
      </c>
    </row>
    <row r="4174" spans="3:15">
      <c r="C4174" s="161">
        <v>10</v>
      </c>
      <c r="D4174" s="161">
        <v>2</v>
      </c>
      <c r="F4174" s="161">
        <v>7</v>
      </c>
      <c r="G4174" s="161">
        <v>2</v>
      </c>
      <c r="H4174" s="161">
        <v>10</v>
      </c>
      <c r="I4174" s="161">
        <v>10</v>
      </c>
      <c r="J4174" s="161">
        <v>10</v>
      </c>
      <c r="M4174" s="165">
        <f t="shared" si="190"/>
        <v>2</v>
      </c>
      <c r="N4174" s="164">
        <f t="shared" si="191"/>
        <v>2</v>
      </c>
      <c r="O4174" s="164">
        <f t="shared" si="192"/>
        <v>7</v>
      </c>
    </row>
    <row r="4175" spans="3:15">
      <c r="C4175" s="161">
        <v>10</v>
      </c>
      <c r="D4175" s="161">
        <v>2</v>
      </c>
      <c r="F4175" s="161">
        <v>10</v>
      </c>
      <c r="G4175" s="161">
        <v>2</v>
      </c>
      <c r="H4175" s="161">
        <v>7</v>
      </c>
      <c r="I4175" s="161">
        <v>4</v>
      </c>
      <c r="J4175" s="161">
        <v>7</v>
      </c>
      <c r="M4175" s="165">
        <f t="shared" si="190"/>
        <v>2</v>
      </c>
      <c r="N4175" s="164">
        <f t="shared" si="191"/>
        <v>2</v>
      </c>
      <c r="O4175" s="164">
        <f t="shared" si="192"/>
        <v>6</v>
      </c>
    </row>
    <row r="4176" spans="3:15">
      <c r="C4176" s="161">
        <v>10</v>
      </c>
      <c r="D4176" s="161">
        <v>2</v>
      </c>
      <c r="F4176" s="161">
        <v>10</v>
      </c>
      <c r="G4176" s="161">
        <v>2</v>
      </c>
      <c r="H4176" s="161">
        <v>7</v>
      </c>
      <c r="I4176" s="161">
        <v>4</v>
      </c>
      <c r="J4176" s="161">
        <v>10</v>
      </c>
      <c r="M4176" s="165">
        <f t="shared" si="190"/>
        <v>2</v>
      </c>
      <c r="N4176" s="164">
        <f t="shared" si="191"/>
        <v>2</v>
      </c>
      <c r="O4176" s="164">
        <f t="shared" si="192"/>
        <v>6</v>
      </c>
    </row>
    <row r="4177" spans="3:15">
      <c r="C4177" s="161">
        <v>10</v>
      </c>
      <c r="D4177" s="161">
        <v>2</v>
      </c>
      <c r="F4177" s="161">
        <v>10</v>
      </c>
      <c r="G4177" s="161">
        <v>2</v>
      </c>
      <c r="H4177" s="161">
        <v>7</v>
      </c>
      <c r="I4177" s="161">
        <v>6</v>
      </c>
      <c r="J4177" s="161">
        <v>7</v>
      </c>
      <c r="M4177" s="165">
        <f t="shared" si="190"/>
        <v>2</v>
      </c>
      <c r="N4177" s="164">
        <f t="shared" si="191"/>
        <v>2</v>
      </c>
      <c r="O4177" s="164">
        <f t="shared" si="192"/>
        <v>6</v>
      </c>
    </row>
    <row r="4178" spans="3:15">
      <c r="C4178" s="161">
        <v>10</v>
      </c>
      <c r="D4178" s="161">
        <v>2</v>
      </c>
      <c r="F4178" s="161">
        <v>10</v>
      </c>
      <c r="G4178" s="161">
        <v>2</v>
      </c>
      <c r="H4178" s="161">
        <v>7</v>
      </c>
      <c r="I4178" s="161">
        <v>6</v>
      </c>
      <c r="J4178" s="161">
        <v>10</v>
      </c>
      <c r="M4178" s="165">
        <f t="shared" si="190"/>
        <v>2</v>
      </c>
      <c r="N4178" s="164">
        <f t="shared" si="191"/>
        <v>2</v>
      </c>
      <c r="O4178" s="164">
        <f t="shared" si="192"/>
        <v>7</v>
      </c>
    </row>
    <row r="4179" spans="3:15">
      <c r="C4179" s="161">
        <v>10</v>
      </c>
      <c r="D4179" s="161">
        <v>2</v>
      </c>
      <c r="F4179" s="161">
        <v>10</v>
      </c>
      <c r="G4179" s="161">
        <v>2</v>
      </c>
      <c r="H4179" s="161">
        <v>7</v>
      </c>
      <c r="I4179" s="161">
        <v>8</v>
      </c>
      <c r="J4179" s="161">
        <v>7</v>
      </c>
      <c r="M4179" s="165">
        <f t="shared" si="190"/>
        <v>2</v>
      </c>
      <c r="N4179" s="164">
        <f t="shared" si="191"/>
        <v>2</v>
      </c>
      <c r="O4179" s="164">
        <f t="shared" si="192"/>
        <v>7</v>
      </c>
    </row>
    <row r="4180" spans="3:15">
      <c r="C4180" s="161">
        <v>10</v>
      </c>
      <c r="D4180" s="161">
        <v>2</v>
      </c>
      <c r="F4180" s="161">
        <v>10</v>
      </c>
      <c r="G4180" s="161">
        <v>2</v>
      </c>
      <c r="H4180" s="161">
        <v>7</v>
      </c>
      <c r="I4180" s="161">
        <v>8</v>
      </c>
      <c r="J4180" s="161">
        <v>10</v>
      </c>
      <c r="M4180" s="165">
        <f t="shared" si="190"/>
        <v>2</v>
      </c>
      <c r="N4180" s="164">
        <f t="shared" si="191"/>
        <v>2</v>
      </c>
      <c r="O4180" s="164">
        <f t="shared" si="192"/>
        <v>7</v>
      </c>
    </row>
    <row r="4181" spans="3:15">
      <c r="C4181" s="161">
        <v>10</v>
      </c>
      <c r="D4181" s="161">
        <v>2</v>
      </c>
      <c r="F4181" s="161">
        <v>10</v>
      </c>
      <c r="G4181" s="161">
        <v>2</v>
      </c>
      <c r="H4181" s="161">
        <v>7</v>
      </c>
      <c r="I4181" s="161">
        <v>10</v>
      </c>
      <c r="J4181" s="161">
        <v>7</v>
      </c>
      <c r="M4181" s="165">
        <f t="shared" si="190"/>
        <v>2</v>
      </c>
      <c r="N4181" s="164">
        <f t="shared" si="191"/>
        <v>2</v>
      </c>
      <c r="O4181" s="164">
        <f t="shared" si="192"/>
        <v>7</v>
      </c>
    </row>
    <row r="4182" spans="3:15">
      <c r="C4182" s="161">
        <v>10</v>
      </c>
      <c r="D4182" s="161">
        <v>2</v>
      </c>
      <c r="F4182" s="161">
        <v>10</v>
      </c>
      <c r="G4182" s="161">
        <v>2</v>
      </c>
      <c r="H4182" s="161">
        <v>7</v>
      </c>
      <c r="I4182" s="161">
        <v>10</v>
      </c>
      <c r="J4182" s="161">
        <v>10</v>
      </c>
      <c r="M4182" s="165">
        <f t="shared" si="190"/>
        <v>2</v>
      </c>
      <c r="N4182" s="164">
        <f t="shared" si="191"/>
        <v>2</v>
      </c>
      <c r="O4182" s="164">
        <f t="shared" si="192"/>
        <v>7</v>
      </c>
    </row>
    <row r="4183" spans="3:15">
      <c r="C4183" s="161">
        <v>10</v>
      </c>
      <c r="D4183" s="161">
        <v>2</v>
      </c>
      <c r="F4183" s="161">
        <v>10</v>
      </c>
      <c r="G4183" s="161">
        <v>2</v>
      </c>
      <c r="H4183" s="161">
        <v>10</v>
      </c>
      <c r="I4183" s="161">
        <v>4</v>
      </c>
      <c r="J4183" s="161">
        <v>7</v>
      </c>
      <c r="M4183" s="165">
        <f t="shared" si="190"/>
        <v>2</v>
      </c>
      <c r="N4183" s="164">
        <f t="shared" si="191"/>
        <v>2</v>
      </c>
      <c r="O4183" s="164">
        <f t="shared" si="192"/>
        <v>6</v>
      </c>
    </row>
    <row r="4184" spans="3:15">
      <c r="C4184" s="161">
        <v>10</v>
      </c>
      <c r="D4184" s="161">
        <v>2</v>
      </c>
      <c r="F4184" s="161">
        <v>10</v>
      </c>
      <c r="G4184" s="161">
        <v>2</v>
      </c>
      <c r="H4184" s="161">
        <v>10</v>
      </c>
      <c r="I4184" s="161">
        <v>4</v>
      </c>
      <c r="J4184" s="161">
        <v>10</v>
      </c>
      <c r="M4184" s="165">
        <f t="shared" si="190"/>
        <v>2</v>
      </c>
      <c r="N4184" s="164">
        <f t="shared" si="191"/>
        <v>2</v>
      </c>
      <c r="O4184" s="164">
        <f t="shared" si="192"/>
        <v>7</v>
      </c>
    </row>
    <row r="4185" spans="3:15">
      <c r="C4185" s="161">
        <v>10</v>
      </c>
      <c r="D4185" s="161">
        <v>2</v>
      </c>
      <c r="F4185" s="161">
        <v>10</v>
      </c>
      <c r="G4185" s="161">
        <v>2</v>
      </c>
      <c r="H4185" s="161">
        <v>10</v>
      </c>
      <c r="I4185" s="161">
        <v>6</v>
      </c>
      <c r="J4185" s="161">
        <v>7</v>
      </c>
      <c r="M4185" s="165">
        <f t="shared" si="190"/>
        <v>2</v>
      </c>
      <c r="N4185" s="164">
        <f t="shared" si="191"/>
        <v>2</v>
      </c>
      <c r="O4185" s="164">
        <f t="shared" si="192"/>
        <v>7</v>
      </c>
    </row>
    <row r="4186" spans="3:15">
      <c r="C4186" s="161">
        <v>10</v>
      </c>
      <c r="D4186" s="161">
        <v>2</v>
      </c>
      <c r="F4186" s="161">
        <v>10</v>
      </c>
      <c r="G4186" s="161">
        <v>2</v>
      </c>
      <c r="H4186" s="161">
        <v>10</v>
      </c>
      <c r="I4186" s="161">
        <v>6</v>
      </c>
      <c r="J4186" s="161">
        <v>10</v>
      </c>
      <c r="M4186" s="165">
        <f t="shared" si="190"/>
        <v>2</v>
      </c>
      <c r="N4186" s="164">
        <f t="shared" si="191"/>
        <v>2</v>
      </c>
      <c r="O4186" s="164">
        <f t="shared" si="192"/>
        <v>7</v>
      </c>
    </row>
    <row r="4187" spans="3:15">
      <c r="C4187" s="161">
        <v>10</v>
      </c>
      <c r="D4187" s="161">
        <v>2</v>
      </c>
      <c r="F4187" s="161">
        <v>10</v>
      </c>
      <c r="G4187" s="161">
        <v>2</v>
      </c>
      <c r="H4187" s="161">
        <v>10</v>
      </c>
      <c r="I4187" s="161">
        <v>8</v>
      </c>
      <c r="J4187" s="161">
        <v>7</v>
      </c>
      <c r="M4187" s="165">
        <f t="shared" si="190"/>
        <v>2</v>
      </c>
      <c r="N4187" s="164">
        <f t="shared" si="191"/>
        <v>2</v>
      </c>
      <c r="O4187" s="164">
        <f t="shared" si="192"/>
        <v>7</v>
      </c>
    </row>
    <row r="4188" spans="3:15">
      <c r="C4188" s="161">
        <v>10</v>
      </c>
      <c r="D4188" s="161">
        <v>2</v>
      </c>
      <c r="F4188" s="161">
        <v>10</v>
      </c>
      <c r="G4188" s="161">
        <v>2</v>
      </c>
      <c r="H4188" s="161">
        <v>10</v>
      </c>
      <c r="I4188" s="161">
        <v>8</v>
      </c>
      <c r="J4188" s="161">
        <v>10</v>
      </c>
      <c r="M4188" s="165">
        <f t="shared" si="190"/>
        <v>2</v>
      </c>
      <c r="N4188" s="164">
        <f t="shared" si="191"/>
        <v>2</v>
      </c>
      <c r="O4188" s="164">
        <f t="shared" si="192"/>
        <v>7</v>
      </c>
    </row>
    <row r="4189" spans="3:15">
      <c r="C4189" s="161">
        <v>10</v>
      </c>
      <c r="D4189" s="161">
        <v>2</v>
      </c>
      <c r="F4189" s="161">
        <v>10</v>
      </c>
      <c r="G4189" s="161">
        <v>2</v>
      </c>
      <c r="H4189" s="161">
        <v>10</v>
      </c>
      <c r="I4189" s="161">
        <v>10</v>
      </c>
      <c r="J4189" s="161">
        <v>7</v>
      </c>
      <c r="M4189" s="165">
        <f t="shared" si="190"/>
        <v>2</v>
      </c>
      <c r="N4189" s="164">
        <f t="shared" si="191"/>
        <v>2</v>
      </c>
      <c r="O4189" s="164">
        <f t="shared" si="192"/>
        <v>7</v>
      </c>
    </row>
    <row r="4190" spans="3:15">
      <c r="C4190" s="161">
        <v>10</v>
      </c>
      <c r="D4190" s="161">
        <v>4</v>
      </c>
      <c r="F4190" s="161">
        <v>10</v>
      </c>
      <c r="G4190" s="161">
        <v>4</v>
      </c>
      <c r="H4190" s="161">
        <v>10</v>
      </c>
      <c r="I4190" s="161">
        <v>10</v>
      </c>
      <c r="J4190" s="161">
        <v>10</v>
      </c>
      <c r="M4190" s="165">
        <f t="shared" si="190"/>
        <v>4</v>
      </c>
      <c r="N4190" s="164">
        <f t="shared" si="191"/>
        <v>4</v>
      </c>
      <c r="O4190" s="164">
        <f t="shared" si="192"/>
        <v>8</v>
      </c>
    </row>
    <row r="4191" spans="3:15">
      <c r="C4191" s="161">
        <v>10</v>
      </c>
      <c r="D4191" s="161">
        <v>4</v>
      </c>
      <c r="F4191" s="161">
        <v>10</v>
      </c>
      <c r="G4191" s="161">
        <v>4</v>
      </c>
      <c r="H4191" s="161">
        <v>7</v>
      </c>
      <c r="I4191" s="161">
        <v>4</v>
      </c>
      <c r="J4191" s="161">
        <v>7</v>
      </c>
      <c r="M4191" s="165">
        <f t="shared" ref="M4191:M4254" si="193">MIN(C4191:L4191)</f>
        <v>4</v>
      </c>
      <c r="N4191" s="164">
        <f t="shared" si="191"/>
        <v>4</v>
      </c>
      <c r="O4191" s="164">
        <f t="shared" si="192"/>
        <v>7</v>
      </c>
    </row>
    <row r="4192" spans="3:15">
      <c r="C4192" s="161">
        <v>10</v>
      </c>
      <c r="D4192" s="161">
        <v>4</v>
      </c>
      <c r="F4192" s="161">
        <v>10</v>
      </c>
      <c r="G4192" s="161">
        <v>4</v>
      </c>
      <c r="H4192" s="161">
        <v>7</v>
      </c>
      <c r="I4192" s="161">
        <v>4</v>
      </c>
      <c r="J4192" s="161">
        <v>10</v>
      </c>
      <c r="M4192" s="165">
        <f t="shared" si="193"/>
        <v>4</v>
      </c>
      <c r="N4192" s="164">
        <f t="shared" ref="N4192:N4255" si="194">IF(SMALL(C4192:J4192,2)&gt;M4192,M4192+1,M4192)</f>
        <v>4</v>
      </c>
      <c r="O4192" s="164">
        <f t="shared" ref="O4192:O4255" si="195">ROUND(AVERAGE(C4192:J4192),0)</f>
        <v>7</v>
      </c>
    </row>
    <row r="4193" spans="3:15">
      <c r="C4193" s="161">
        <v>10</v>
      </c>
      <c r="D4193" s="161">
        <v>4</v>
      </c>
      <c r="F4193" s="161">
        <v>10</v>
      </c>
      <c r="G4193" s="161">
        <v>4</v>
      </c>
      <c r="H4193" s="161">
        <v>7</v>
      </c>
      <c r="I4193" s="161">
        <v>6</v>
      </c>
      <c r="J4193" s="161">
        <v>7</v>
      </c>
      <c r="M4193" s="165">
        <f t="shared" si="193"/>
        <v>4</v>
      </c>
      <c r="N4193" s="164">
        <f t="shared" si="194"/>
        <v>4</v>
      </c>
      <c r="O4193" s="164">
        <f t="shared" si="195"/>
        <v>7</v>
      </c>
    </row>
    <row r="4194" spans="3:15">
      <c r="C4194" s="161">
        <v>10</v>
      </c>
      <c r="D4194" s="161">
        <v>4</v>
      </c>
      <c r="F4194" s="161">
        <v>10</v>
      </c>
      <c r="G4194" s="161">
        <v>4</v>
      </c>
      <c r="H4194" s="161">
        <v>7</v>
      </c>
      <c r="I4194" s="161">
        <v>6</v>
      </c>
      <c r="J4194" s="161">
        <v>10</v>
      </c>
      <c r="M4194" s="165">
        <f t="shared" si="193"/>
        <v>4</v>
      </c>
      <c r="N4194" s="164">
        <f t="shared" si="194"/>
        <v>4</v>
      </c>
      <c r="O4194" s="164">
        <f t="shared" si="195"/>
        <v>7</v>
      </c>
    </row>
    <row r="4195" spans="3:15">
      <c r="C4195" s="161">
        <v>10</v>
      </c>
      <c r="D4195" s="161">
        <v>4</v>
      </c>
      <c r="F4195" s="161">
        <v>10</v>
      </c>
      <c r="G4195" s="161">
        <v>4</v>
      </c>
      <c r="H4195" s="161">
        <v>7</v>
      </c>
      <c r="I4195" s="161">
        <v>8</v>
      </c>
      <c r="J4195" s="161">
        <v>7</v>
      </c>
      <c r="M4195" s="165">
        <f t="shared" si="193"/>
        <v>4</v>
      </c>
      <c r="N4195" s="164">
        <f t="shared" si="194"/>
        <v>4</v>
      </c>
      <c r="O4195" s="164">
        <f t="shared" si="195"/>
        <v>7</v>
      </c>
    </row>
    <row r="4196" spans="3:15">
      <c r="C4196" s="161">
        <v>10</v>
      </c>
      <c r="D4196" s="161">
        <v>4</v>
      </c>
      <c r="F4196" s="161">
        <v>10</v>
      </c>
      <c r="G4196" s="161">
        <v>4</v>
      </c>
      <c r="H4196" s="161">
        <v>7</v>
      </c>
      <c r="I4196" s="161">
        <v>8</v>
      </c>
      <c r="J4196" s="161">
        <v>10</v>
      </c>
      <c r="M4196" s="165">
        <f t="shared" si="193"/>
        <v>4</v>
      </c>
      <c r="N4196" s="164">
        <f t="shared" si="194"/>
        <v>4</v>
      </c>
      <c r="O4196" s="164">
        <f t="shared" si="195"/>
        <v>8</v>
      </c>
    </row>
    <row r="4197" spans="3:15">
      <c r="C4197" s="161">
        <v>10</v>
      </c>
      <c r="D4197" s="161">
        <v>4</v>
      </c>
      <c r="F4197" s="161">
        <v>10</v>
      </c>
      <c r="G4197" s="161">
        <v>4</v>
      </c>
      <c r="H4197" s="161">
        <v>7</v>
      </c>
      <c r="I4197" s="161">
        <v>10</v>
      </c>
      <c r="J4197" s="161">
        <v>7</v>
      </c>
      <c r="M4197" s="165">
        <f t="shared" si="193"/>
        <v>4</v>
      </c>
      <c r="N4197" s="164">
        <f t="shared" si="194"/>
        <v>4</v>
      </c>
      <c r="O4197" s="164">
        <f t="shared" si="195"/>
        <v>7</v>
      </c>
    </row>
    <row r="4198" spans="3:15">
      <c r="C4198" s="161">
        <v>10</v>
      </c>
      <c r="D4198" s="161">
        <v>4</v>
      </c>
      <c r="F4198" s="161">
        <v>10</v>
      </c>
      <c r="G4198" s="161">
        <v>4</v>
      </c>
      <c r="H4198" s="161">
        <v>7</v>
      </c>
      <c r="I4198" s="161">
        <v>10</v>
      </c>
      <c r="J4198" s="161">
        <v>10</v>
      </c>
      <c r="M4198" s="165">
        <f t="shared" si="193"/>
        <v>4</v>
      </c>
      <c r="N4198" s="164">
        <f t="shared" si="194"/>
        <v>4</v>
      </c>
      <c r="O4198" s="164">
        <f t="shared" si="195"/>
        <v>8</v>
      </c>
    </row>
    <row r="4199" spans="3:15">
      <c r="C4199" s="161">
        <v>10</v>
      </c>
      <c r="D4199" s="161">
        <v>4</v>
      </c>
      <c r="F4199" s="161">
        <v>10</v>
      </c>
      <c r="G4199" s="161">
        <v>4</v>
      </c>
      <c r="H4199" s="161">
        <v>10</v>
      </c>
      <c r="I4199" s="161">
        <v>4</v>
      </c>
      <c r="J4199" s="161">
        <v>7</v>
      </c>
      <c r="M4199" s="165">
        <f t="shared" si="193"/>
        <v>4</v>
      </c>
      <c r="N4199" s="164">
        <f t="shared" si="194"/>
        <v>4</v>
      </c>
      <c r="O4199" s="164">
        <f t="shared" si="195"/>
        <v>7</v>
      </c>
    </row>
    <row r="4200" spans="3:15">
      <c r="C4200" s="161">
        <v>10</v>
      </c>
      <c r="D4200" s="161">
        <v>4</v>
      </c>
      <c r="F4200" s="161">
        <v>10</v>
      </c>
      <c r="G4200" s="161">
        <v>4</v>
      </c>
      <c r="H4200" s="161">
        <v>10</v>
      </c>
      <c r="I4200" s="161">
        <v>4</v>
      </c>
      <c r="J4200" s="161">
        <v>10</v>
      </c>
      <c r="M4200" s="165">
        <f t="shared" si="193"/>
        <v>4</v>
      </c>
      <c r="N4200" s="164">
        <f t="shared" si="194"/>
        <v>4</v>
      </c>
      <c r="O4200" s="164">
        <f t="shared" si="195"/>
        <v>7</v>
      </c>
    </row>
    <row r="4201" spans="3:15">
      <c r="C4201" s="161">
        <v>10</v>
      </c>
      <c r="D4201" s="161">
        <v>4</v>
      </c>
      <c r="F4201" s="161">
        <v>10</v>
      </c>
      <c r="G4201" s="161">
        <v>4</v>
      </c>
      <c r="H4201" s="161">
        <v>10</v>
      </c>
      <c r="I4201" s="161">
        <v>6</v>
      </c>
      <c r="J4201" s="161">
        <v>7</v>
      </c>
      <c r="M4201" s="165">
        <f t="shared" si="193"/>
        <v>4</v>
      </c>
      <c r="N4201" s="164">
        <f t="shared" si="194"/>
        <v>4</v>
      </c>
      <c r="O4201" s="164">
        <f t="shared" si="195"/>
        <v>7</v>
      </c>
    </row>
    <row r="4202" spans="3:15">
      <c r="C4202" s="161">
        <v>10</v>
      </c>
      <c r="D4202" s="161">
        <v>4</v>
      </c>
      <c r="F4202" s="161">
        <v>10</v>
      </c>
      <c r="G4202" s="161">
        <v>4</v>
      </c>
      <c r="H4202" s="161">
        <v>10</v>
      </c>
      <c r="I4202" s="161">
        <v>6</v>
      </c>
      <c r="J4202" s="161">
        <v>10</v>
      </c>
      <c r="M4202" s="165">
        <f t="shared" si="193"/>
        <v>4</v>
      </c>
      <c r="N4202" s="164">
        <f t="shared" si="194"/>
        <v>4</v>
      </c>
      <c r="O4202" s="164">
        <f t="shared" si="195"/>
        <v>8</v>
      </c>
    </row>
    <row r="4203" spans="3:15">
      <c r="C4203" s="161">
        <v>10</v>
      </c>
      <c r="D4203" s="161">
        <v>4</v>
      </c>
      <c r="F4203" s="161">
        <v>10</v>
      </c>
      <c r="G4203" s="161">
        <v>4</v>
      </c>
      <c r="H4203" s="161">
        <v>10</v>
      </c>
      <c r="I4203" s="161">
        <v>8</v>
      </c>
      <c r="J4203" s="161">
        <v>7</v>
      </c>
      <c r="M4203" s="165">
        <f t="shared" si="193"/>
        <v>4</v>
      </c>
      <c r="N4203" s="164">
        <f t="shared" si="194"/>
        <v>4</v>
      </c>
      <c r="O4203" s="164">
        <f t="shared" si="195"/>
        <v>8</v>
      </c>
    </row>
    <row r="4204" spans="3:15">
      <c r="C4204" s="161">
        <v>10</v>
      </c>
      <c r="D4204" s="161">
        <v>4</v>
      </c>
      <c r="F4204" s="161">
        <v>10</v>
      </c>
      <c r="G4204" s="161">
        <v>4</v>
      </c>
      <c r="H4204" s="161">
        <v>10</v>
      </c>
      <c r="I4204" s="161">
        <v>8</v>
      </c>
      <c r="J4204" s="161">
        <v>10</v>
      </c>
      <c r="M4204" s="165">
        <f t="shared" si="193"/>
        <v>4</v>
      </c>
      <c r="N4204" s="164">
        <f t="shared" si="194"/>
        <v>4</v>
      </c>
      <c r="O4204" s="164">
        <f t="shared" si="195"/>
        <v>8</v>
      </c>
    </row>
    <row r="4205" spans="3:15">
      <c r="C4205" s="161">
        <v>10</v>
      </c>
      <c r="D4205" s="161">
        <v>4</v>
      </c>
      <c r="F4205" s="161">
        <v>10</v>
      </c>
      <c r="G4205" s="161">
        <v>4</v>
      </c>
      <c r="H4205" s="161">
        <v>10</v>
      </c>
      <c r="I4205" s="161">
        <v>10</v>
      </c>
      <c r="J4205" s="161">
        <v>7</v>
      </c>
      <c r="M4205" s="165">
        <f t="shared" si="193"/>
        <v>4</v>
      </c>
      <c r="N4205" s="164">
        <f t="shared" si="194"/>
        <v>4</v>
      </c>
      <c r="O4205" s="164">
        <f t="shared" si="195"/>
        <v>8</v>
      </c>
    </row>
    <row r="4206" spans="3:15">
      <c r="C4206" s="161">
        <v>10</v>
      </c>
      <c r="D4206" s="161">
        <v>6</v>
      </c>
      <c r="F4206" s="161">
        <v>10</v>
      </c>
      <c r="G4206" s="161">
        <v>6</v>
      </c>
      <c r="H4206" s="161">
        <v>10</v>
      </c>
      <c r="I4206" s="161">
        <v>10</v>
      </c>
      <c r="J4206" s="161">
        <v>10</v>
      </c>
      <c r="M4206" s="165">
        <f t="shared" si="193"/>
        <v>6</v>
      </c>
      <c r="N4206" s="164">
        <f t="shared" si="194"/>
        <v>6</v>
      </c>
      <c r="O4206" s="164">
        <f t="shared" si="195"/>
        <v>9</v>
      </c>
    </row>
    <row r="4207" spans="3:15">
      <c r="C4207" s="161">
        <v>10</v>
      </c>
      <c r="D4207" s="161">
        <v>6</v>
      </c>
      <c r="F4207" s="161">
        <v>10</v>
      </c>
      <c r="G4207" s="161">
        <v>6</v>
      </c>
      <c r="H4207" s="161">
        <v>7</v>
      </c>
      <c r="I4207" s="161">
        <v>4</v>
      </c>
      <c r="J4207" s="161">
        <v>7</v>
      </c>
      <c r="M4207" s="165">
        <f t="shared" si="193"/>
        <v>4</v>
      </c>
      <c r="N4207" s="164">
        <f t="shared" si="194"/>
        <v>5</v>
      </c>
      <c r="O4207" s="164">
        <f t="shared" si="195"/>
        <v>7</v>
      </c>
    </row>
    <row r="4208" spans="3:15">
      <c r="C4208" s="161">
        <v>10</v>
      </c>
      <c r="D4208" s="161">
        <v>6</v>
      </c>
      <c r="F4208" s="161">
        <v>10</v>
      </c>
      <c r="G4208" s="161">
        <v>6</v>
      </c>
      <c r="H4208" s="161">
        <v>7</v>
      </c>
      <c r="I4208" s="161">
        <v>4</v>
      </c>
      <c r="J4208" s="161">
        <v>10</v>
      </c>
      <c r="M4208" s="165">
        <f t="shared" si="193"/>
        <v>4</v>
      </c>
      <c r="N4208" s="164">
        <f t="shared" si="194"/>
        <v>5</v>
      </c>
      <c r="O4208" s="164">
        <f t="shared" si="195"/>
        <v>8</v>
      </c>
    </row>
    <row r="4209" spans="3:15">
      <c r="C4209" s="161">
        <v>10</v>
      </c>
      <c r="D4209" s="161">
        <v>6</v>
      </c>
      <c r="F4209" s="161">
        <v>10</v>
      </c>
      <c r="G4209" s="161">
        <v>6</v>
      </c>
      <c r="H4209" s="161">
        <v>7</v>
      </c>
      <c r="I4209" s="161">
        <v>6</v>
      </c>
      <c r="J4209" s="161">
        <v>7</v>
      </c>
      <c r="M4209" s="165">
        <f t="shared" si="193"/>
        <v>6</v>
      </c>
      <c r="N4209" s="164">
        <f t="shared" si="194"/>
        <v>6</v>
      </c>
      <c r="O4209" s="164">
        <f t="shared" si="195"/>
        <v>7</v>
      </c>
    </row>
    <row r="4210" spans="3:15">
      <c r="C4210" s="161">
        <v>10</v>
      </c>
      <c r="D4210" s="161">
        <v>6</v>
      </c>
      <c r="F4210" s="161">
        <v>10</v>
      </c>
      <c r="G4210" s="161">
        <v>6</v>
      </c>
      <c r="H4210" s="161">
        <v>7</v>
      </c>
      <c r="I4210" s="161">
        <v>6</v>
      </c>
      <c r="J4210" s="161">
        <v>10</v>
      </c>
      <c r="M4210" s="165">
        <f t="shared" si="193"/>
        <v>6</v>
      </c>
      <c r="N4210" s="164">
        <f t="shared" si="194"/>
        <v>6</v>
      </c>
      <c r="O4210" s="164">
        <f t="shared" si="195"/>
        <v>8</v>
      </c>
    </row>
    <row r="4211" spans="3:15">
      <c r="C4211" s="161">
        <v>10</v>
      </c>
      <c r="D4211" s="161">
        <v>6</v>
      </c>
      <c r="F4211" s="161">
        <v>10</v>
      </c>
      <c r="G4211" s="161">
        <v>6</v>
      </c>
      <c r="H4211" s="161">
        <v>7</v>
      </c>
      <c r="I4211" s="161">
        <v>8</v>
      </c>
      <c r="J4211" s="161">
        <v>7</v>
      </c>
      <c r="M4211" s="165">
        <f t="shared" si="193"/>
        <v>6</v>
      </c>
      <c r="N4211" s="164">
        <f t="shared" si="194"/>
        <v>6</v>
      </c>
      <c r="O4211" s="164">
        <f t="shared" si="195"/>
        <v>8</v>
      </c>
    </row>
    <row r="4212" spans="3:15">
      <c r="C4212" s="161">
        <v>10</v>
      </c>
      <c r="D4212" s="161">
        <v>6</v>
      </c>
      <c r="F4212" s="161">
        <v>10</v>
      </c>
      <c r="G4212" s="161">
        <v>6</v>
      </c>
      <c r="H4212" s="161">
        <v>7</v>
      </c>
      <c r="I4212" s="161">
        <v>8</v>
      </c>
      <c r="J4212" s="161">
        <v>10</v>
      </c>
      <c r="M4212" s="165">
        <f t="shared" si="193"/>
        <v>6</v>
      </c>
      <c r="N4212" s="164">
        <f t="shared" si="194"/>
        <v>6</v>
      </c>
      <c r="O4212" s="164">
        <f t="shared" si="195"/>
        <v>8</v>
      </c>
    </row>
    <row r="4213" spans="3:15">
      <c r="C4213" s="161">
        <v>10</v>
      </c>
      <c r="D4213" s="161">
        <v>6</v>
      </c>
      <c r="F4213" s="161">
        <v>10</v>
      </c>
      <c r="G4213" s="161">
        <v>6</v>
      </c>
      <c r="H4213" s="161">
        <v>7</v>
      </c>
      <c r="I4213" s="161">
        <v>10</v>
      </c>
      <c r="J4213" s="161">
        <v>7</v>
      </c>
      <c r="M4213" s="165">
        <f t="shared" si="193"/>
        <v>6</v>
      </c>
      <c r="N4213" s="164">
        <f t="shared" si="194"/>
        <v>6</v>
      </c>
      <c r="O4213" s="164">
        <f t="shared" si="195"/>
        <v>8</v>
      </c>
    </row>
    <row r="4214" spans="3:15">
      <c r="C4214" s="161">
        <v>10</v>
      </c>
      <c r="D4214" s="161">
        <v>6</v>
      </c>
      <c r="F4214" s="161">
        <v>10</v>
      </c>
      <c r="G4214" s="161">
        <v>6</v>
      </c>
      <c r="H4214" s="161">
        <v>7</v>
      </c>
      <c r="I4214" s="161">
        <v>10</v>
      </c>
      <c r="J4214" s="161">
        <v>10</v>
      </c>
      <c r="M4214" s="165">
        <f t="shared" si="193"/>
        <v>6</v>
      </c>
      <c r="N4214" s="164">
        <f t="shared" si="194"/>
        <v>6</v>
      </c>
      <c r="O4214" s="164">
        <f t="shared" si="195"/>
        <v>8</v>
      </c>
    </row>
    <row r="4215" spans="3:15">
      <c r="C4215" s="161">
        <v>10</v>
      </c>
      <c r="D4215" s="161">
        <v>6</v>
      </c>
      <c r="F4215" s="161">
        <v>10</v>
      </c>
      <c r="G4215" s="161">
        <v>6</v>
      </c>
      <c r="H4215" s="161">
        <v>10</v>
      </c>
      <c r="I4215" s="161">
        <v>4</v>
      </c>
      <c r="J4215" s="161">
        <v>7</v>
      </c>
      <c r="M4215" s="165">
        <f t="shared" si="193"/>
        <v>4</v>
      </c>
      <c r="N4215" s="164">
        <f t="shared" si="194"/>
        <v>5</v>
      </c>
      <c r="O4215" s="164">
        <f t="shared" si="195"/>
        <v>8</v>
      </c>
    </row>
    <row r="4216" spans="3:15">
      <c r="C4216" s="161">
        <v>10</v>
      </c>
      <c r="D4216" s="161">
        <v>6</v>
      </c>
      <c r="F4216" s="161">
        <v>10</v>
      </c>
      <c r="G4216" s="161">
        <v>6</v>
      </c>
      <c r="H4216" s="161">
        <v>10</v>
      </c>
      <c r="I4216" s="161">
        <v>4</v>
      </c>
      <c r="J4216" s="161">
        <v>10</v>
      </c>
      <c r="M4216" s="165">
        <f t="shared" si="193"/>
        <v>4</v>
      </c>
      <c r="N4216" s="164">
        <f t="shared" si="194"/>
        <v>5</v>
      </c>
      <c r="O4216" s="164">
        <f t="shared" si="195"/>
        <v>8</v>
      </c>
    </row>
    <row r="4217" spans="3:15">
      <c r="C4217" s="161">
        <v>10</v>
      </c>
      <c r="D4217" s="161">
        <v>6</v>
      </c>
      <c r="F4217" s="161">
        <v>10</v>
      </c>
      <c r="G4217" s="161">
        <v>6</v>
      </c>
      <c r="H4217" s="161">
        <v>10</v>
      </c>
      <c r="I4217" s="161">
        <v>6</v>
      </c>
      <c r="J4217" s="161">
        <v>7</v>
      </c>
      <c r="M4217" s="165">
        <f t="shared" si="193"/>
        <v>6</v>
      </c>
      <c r="N4217" s="164">
        <f t="shared" si="194"/>
        <v>6</v>
      </c>
      <c r="O4217" s="164">
        <f t="shared" si="195"/>
        <v>8</v>
      </c>
    </row>
    <row r="4218" spans="3:15">
      <c r="C4218" s="161">
        <v>10</v>
      </c>
      <c r="D4218" s="161">
        <v>6</v>
      </c>
      <c r="F4218" s="161">
        <v>10</v>
      </c>
      <c r="G4218" s="161">
        <v>6</v>
      </c>
      <c r="H4218" s="161">
        <v>10</v>
      </c>
      <c r="I4218" s="161">
        <v>6</v>
      </c>
      <c r="J4218" s="161">
        <v>10</v>
      </c>
      <c r="M4218" s="165">
        <f t="shared" si="193"/>
        <v>6</v>
      </c>
      <c r="N4218" s="164">
        <f t="shared" si="194"/>
        <v>6</v>
      </c>
      <c r="O4218" s="164">
        <f t="shared" si="195"/>
        <v>8</v>
      </c>
    </row>
    <row r="4219" spans="3:15">
      <c r="C4219" s="161">
        <v>10</v>
      </c>
      <c r="D4219" s="161">
        <v>6</v>
      </c>
      <c r="F4219" s="161">
        <v>10</v>
      </c>
      <c r="G4219" s="161">
        <v>6</v>
      </c>
      <c r="H4219" s="161">
        <v>10</v>
      </c>
      <c r="I4219" s="161">
        <v>8</v>
      </c>
      <c r="J4219" s="161">
        <v>7</v>
      </c>
      <c r="M4219" s="165">
        <f t="shared" si="193"/>
        <v>6</v>
      </c>
      <c r="N4219" s="164">
        <f t="shared" si="194"/>
        <v>6</v>
      </c>
      <c r="O4219" s="164">
        <f t="shared" si="195"/>
        <v>8</v>
      </c>
    </row>
    <row r="4220" spans="3:15">
      <c r="C4220" s="161">
        <v>10</v>
      </c>
      <c r="D4220" s="161">
        <v>6</v>
      </c>
      <c r="F4220" s="161">
        <v>10</v>
      </c>
      <c r="G4220" s="161">
        <v>6</v>
      </c>
      <c r="H4220" s="161">
        <v>10</v>
      </c>
      <c r="I4220" s="161">
        <v>8</v>
      </c>
      <c r="J4220" s="161">
        <v>10</v>
      </c>
      <c r="M4220" s="165">
        <f t="shared" si="193"/>
        <v>6</v>
      </c>
      <c r="N4220" s="164">
        <f t="shared" si="194"/>
        <v>6</v>
      </c>
      <c r="O4220" s="164">
        <f t="shared" si="195"/>
        <v>9</v>
      </c>
    </row>
    <row r="4221" spans="3:15">
      <c r="C4221" s="161">
        <v>10</v>
      </c>
      <c r="D4221" s="161">
        <v>6</v>
      </c>
      <c r="F4221" s="161">
        <v>10</v>
      </c>
      <c r="G4221" s="161">
        <v>6</v>
      </c>
      <c r="H4221" s="161">
        <v>10</v>
      </c>
      <c r="I4221" s="161">
        <v>10</v>
      </c>
      <c r="J4221" s="161">
        <v>7</v>
      </c>
      <c r="M4221" s="165">
        <f t="shared" si="193"/>
        <v>6</v>
      </c>
      <c r="N4221" s="164">
        <f t="shared" si="194"/>
        <v>6</v>
      </c>
      <c r="O4221" s="164">
        <f t="shared" si="195"/>
        <v>8</v>
      </c>
    </row>
    <row r="4222" spans="3:15">
      <c r="C4222" s="161">
        <v>10</v>
      </c>
      <c r="D4222" s="161">
        <v>2</v>
      </c>
      <c r="F4222" s="161">
        <v>10</v>
      </c>
      <c r="G4222" s="161">
        <v>2</v>
      </c>
      <c r="H4222" s="161">
        <v>10</v>
      </c>
      <c r="I4222" s="161">
        <v>10</v>
      </c>
      <c r="J4222" s="161">
        <v>10</v>
      </c>
      <c r="M4222" s="165">
        <f t="shared" si="193"/>
        <v>2</v>
      </c>
      <c r="N4222" s="164">
        <f t="shared" si="194"/>
        <v>2</v>
      </c>
      <c r="O4222" s="164">
        <f t="shared" si="195"/>
        <v>8</v>
      </c>
    </row>
    <row r="4223" spans="3:15">
      <c r="C4223" s="161">
        <v>10</v>
      </c>
      <c r="D4223" s="161">
        <v>2</v>
      </c>
      <c r="F4223" s="161">
        <v>10</v>
      </c>
      <c r="G4223" s="161">
        <v>2</v>
      </c>
      <c r="H4223" s="161">
        <v>7</v>
      </c>
      <c r="I4223" s="161">
        <v>4</v>
      </c>
      <c r="J4223" s="161">
        <v>7</v>
      </c>
      <c r="M4223" s="165">
        <f t="shared" si="193"/>
        <v>2</v>
      </c>
      <c r="N4223" s="164">
        <f t="shared" si="194"/>
        <v>2</v>
      </c>
      <c r="O4223" s="164">
        <f t="shared" si="195"/>
        <v>6</v>
      </c>
    </row>
    <row r="4224" spans="3:15">
      <c r="C4224" s="161">
        <v>10</v>
      </c>
      <c r="D4224" s="161">
        <v>2</v>
      </c>
      <c r="F4224" s="161">
        <v>10</v>
      </c>
      <c r="G4224" s="161">
        <v>2</v>
      </c>
      <c r="H4224" s="161">
        <v>7</v>
      </c>
      <c r="I4224" s="161">
        <v>4</v>
      </c>
      <c r="J4224" s="161">
        <v>10</v>
      </c>
      <c r="M4224" s="165">
        <f t="shared" si="193"/>
        <v>2</v>
      </c>
      <c r="N4224" s="164">
        <f t="shared" si="194"/>
        <v>2</v>
      </c>
      <c r="O4224" s="164">
        <f t="shared" si="195"/>
        <v>6</v>
      </c>
    </row>
    <row r="4225" spans="3:15">
      <c r="C4225" s="161">
        <v>10</v>
      </c>
      <c r="D4225" s="161">
        <v>2</v>
      </c>
      <c r="F4225" s="161">
        <v>10</v>
      </c>
      <c r="G4225" s="161">
        <v>2</v>
      </c>
      <c r="H4225" s="161">
        <v>7</v>
      </c>
      <c r="I4225" s="161">
        <v>6</v>
      </c>
      <c r="J4225" s="161">
        <v>7</v>
      </c>
      <c r="M4225" s="165">
        <f t="shared" si="193"/>
        <v>2</v>
      </c>
      <c r="N4225" s="164">
        <f t="shared" si="194"/>
        <v>2</v>
      </c>
      <c r="O4225" s="164">
        <f t="shared" si="195"/>
        <v>6</v>
      </c>
    </row>
    <row r="4226" spans="3:15">
      <c r="C4226" s="161">
        <v>10</v>
      </c>
      <c r="D4226" s="161">
        <v>2</v>
      </c>
      <c r="F4226" s="161">
        <v>10</v>
      </c>
      <c r="G4226" s="161">
        <v>2</v>
      </c>
      <c r="H4226" s="161">
        <v>7</v>
      </c>
      <c r="I4226" s="161">
        <v>6</v>
      </c>
      <c r="J4226" s="161">
        <v>10</v>
      </c>
      <c r="M4226" s="165">
        <f t="shared" si="193"/>
        <v>2</v>
      </c>
      <c r="N4226" s="164">
        <f t="shared" si="194"/>
        <v>2</v>
      </c>
      <c r="O4226" s="164">
        <f t="shared" si="195"/>
        <v>7</v>
      </c>
    </row>
    <row r="4227" spans="3:15">
      <c r="C4227" s="161">
        <v>10</v>
      </c>
      <c r="D4227" s="161">
        <v>2</v>
      </c>
      <c r="F4227" s="161">
        <v>10</v>
      </c>
      <c r="G4227" s="161">
        <v>2</v>
      </c>
      <c r="H4227" s="161">
        <v>7</v>
      </c>
      <c r="I4227" s="161">
        <v>8</v>
      </c>
      <c r="J4227" s="161">
        <v>7</v>
      </c>
      <c r="M4227" s="165">
        <f t="shared" si="193"/>
        <v>2</v>
      </c>
      <c r="N4227" s="164">
        <f t="shared" si="194"/>
        <v>2</v>
      </c>
      <c r="O4227" s="164">
        <f t="shared" si="195"/>
        <v>7</v>
      </c>
    </row>
    <row r="4228" spans="3:15">
      <c r="C4228" s="161">
        <v>10</v>
      </c>
      <c r="D4228" s="161">
        <v>2</v>
      </c>
      <c r="F4228" s="161">
        <v>10</v>
      </c>
      <c r="G4228" s="161">
        <v>2</v>
      </c>
      <c r="H4228" s="161">
        <v>7</v>
      </c>
      <c r="I4228" s="161">
        <v>8</v>
      </c>
      <c r="J4228" s="161">
        <v>10</v>
      </c>
      <c r="M4228" s="165">
        <f t="shared" si="193"/>
        <v>2</v>
      </c>
      <c r="N4228" s="164">
        <f t="shared" si="194"/>
        <v>2</v>
      </c>
      <c r="O4228" s="164">
        <f t="shared" si="195"/>
        <v>7</v>
      </c>
    </row>
    <row r="4229" spans="3:15">
      <c r="C4229" s="161">
        <v>10</v>
      </c>
      <c r="D4229" s="161">
        <v>2</v>
      </c>
      <c r="F4229" s="161">
        <v>10</v>
      </c>
      <c r="G4229" s="161">
        <v>2</v>
      </c>
      <c r="H4229" s="161">
        <v>7</v>
      </c>
      <c r="I4229" s="161">
        <v>10</v>
      </c>
      <c r="J4229" s="161">
        <v>7</v>
      </c>
      <c r="M4229" s="165">
        <f t="shared" si="193"/>
        <v>2</v>
      </c>
      <c r="N4229" s="164">
        <f t="shared" si="194"/>
        <v>2</v>
      </c>
      <c r="O4229" s="164">
        <f t="shared" si="195"/>
        <v>7</v>
      </c>
    </row>
    <row r="4230" spans="3:15">
      <c r="C4230" s="161">
        <v>10</v>
      </c>
      <c r="D4230" s="161">
        <v>2</v>
      </c>
      <c r="F4230" s="161">
        <v>10</v>
      </c>
      <c r="G4230" s="161">
        <v>2</v>
      </c>
      <c r="H4230" s="161">
        <v>7</v>
      </c>
      <c r="I4230" s="161">
        <v>10</v>
      </c>
      <c r="J4230" s="161">
        <v>10</v>
      </c>
      <c r="M4230" s="165">
        <f t="shared" si="193"/>
        <v>2</v>
      </c>
      <c r="N4230" s="164">
        <f t="shared" si="194"/>
        <v>2</v>
      </c>
      <c r="O4230" s="164">
        <f t="shared" si="195"/>
        <v>7</v>
      </c>
    </row>
    <row r="4231" spans="3:15">
      <c r="C4231" s="161">
        <v>10</v>
      </c>
      <c r="D4231" s="161">
        <v>2</v>
      </c>
      <c r="F4231" s="161">
        <v>10</v>
      </c>
      <c r="G4231" s="161">
        <v>2</v>
      </c>
      <c r="H4231" s="161">
        <v>10</v>
      </c>
      <c r="I4231" s="161">
        <v>4</v>
      </c>
      <c r="J4231" s="161">
        <v>7</v>
      </c>
      <c r="M4231" s="165">
        <f t="shared" si="193"/>
        <v>2</v>
      </c>
      <c r="N4231" s="164">
        <f t="shared" si="194"/>
        <v>2</v>
      </c>
      <c r="O4231" s="164">
        <f t="shared" si="195"/>
        <v>6</v>
      </c>
    </row>
    <row r="4232" spans="3:15">
      <c r="C4232" s="161">
        <v>10</v>
      </c>
      <c r="D4232" s="161">
        <v>2</v>
      </c>
      <c r="F4232" s="161">
        <v>10</v>
      </c>
      <c r="G4232" s="161">
        <v>2</v>
      </c>
      <c r="H4232" s="161">
        <v>10</v>
      </c>
      <c r="I4232" s="161">
        <v>4</v>
      </c>
      <c r="J4232" s="161">
        <v>10</v>
      </c>
      <c r="M4232" s="165">
        <f t="shared" si="193"/>
        <v>2</v>
      </c>
      <c r="N4232" s="164">
        <f t="shared" si="194"/>
        <v>2</v>
      </c>
      <c r="O4232" s="164">
        <f t="shared" si="195"/>
        <v>7</v>
      </c>
    </row>
    <row r="4233" spans="3:15">
      <c r="C4233" s="161">
        <v>10</v>
      </c>
      <c r="D4233" s="161">
        <v>2</v>
      </c>
      <c r="F4233" s="161">
        <v>10</v>
      </c>
      <c r="G4233" s="161">
        <v>2</v>
      </c>
      <c r="H4233" s="161">
        <v>10</v>
      </c>
      <c r="I4233" s="161">
        <v>6</v>
      </c>
      <c r="J4233" s="161">
        <v>7</v>
      </c>
      <c r="M4233" s="165">
        <f t="shared" si="193"/>
        <v>2</v>
      </c>
      <c r="N4233" s="164">
        <f t="shared" si="194"/>
        <v>2</v>
      </c>
      <c r="O4233" s="164">
        <f t="shared" si="195"/>
        <v>7</v>
      </c>
    </row>
    <row r="4234" spans="3:15">
      <c r="C4234" s="161">
        <v>10</v>
      </c>
      <c r="D4234" s="161">
        <v>2</v>
      </c>
      <c r="F4234" s="161">
        <v>10</v>
      </c>
      <c r="G4234" s="161">
        <v>2</v>
      </c>
      <c r="H4234" s="161">
        <v>10</v>
      </c>
      <c r="I4234" s="161">
        <v>6</v>
      </c>
      <c r="J4234" s="161">
        <v>10</v>
      </c>
      <c r="M4234" s="165">
        <f t="shared" si="193"/>
        <v>2</v>
      </c>
      <c r="N4234" s="164">
        <f t="shared" si="194"/>
        <v>2</v>
      </c>
      <c r="O4234" s="164">
        <f t="shared" si="195"/>
        <v>7</v>
      </c>
    </row>
    <row r="4235" spans="3:15">
      <c r="C4235" s="161">
        <v>10</v>
      </c>
      <c r="D4235" s="161">
        <v>2</v>
      </c>
      <c r="F4235" s="161">
        <v>10</v>
      </c>
      <c r="G4235" s="161">
        <v>2</v>
      </c>
      <c r="H4235" s="161">
        <v>10</v>
      </c>
      <c r="I4235" s="161">
        <v>8</v>
      </c>
      <c r="J4235" s="161">
        <v>7</v>
      </c>
      <c r="M4235" s="165">
        <f t="shared" si="193"/>
        <v>2</v>
      </c>
      <c r="N4235" s="164">
        <f t="shared" si="194"/>
        <v>2</v>
      </c>
      <c r="O4235" s="164">
        <f t="shared" si="195"/>
        <v>7</v>
      </c>
    </row>
    <row r="4236" spans="3:15">
      <c r="C4236" s="161">
        <v>10</v>
      </c>
      <c r="D4236" s="161">
        <v>2</v>
      </c>
      <c r="F4236" s="161">
        <v>10</v>
      </c>
      <c r="G4236" s="161">
        <v>2</v>
      </c>
      <c r="H4236" s="161">
        <v>10</v>
      </c>
      <c r="I4236" s="161">
        <v>8</v>
      </c>
      <c r="J4236" s="161">
        <v>10</v>
      </c>
      <c r="M4236" s="165">
        <f t="shared" si="193"/>
        <v>2</v>
      </c>
      <c r="N4236" s="164">
        <f t="shared" si="194"/>
        <v>2</v>
      </c>
      <c r="O4236" s="164">
        <f t="shared" si="195"/>
        <v>7</v>
      </c>
    </row>
    <row r="4237" spans="3:15">
      <c r="C4237" s="161">
        <v>10</v>
      </c>
      <c r="D4237" s="161">
        <v>2</v>
      </c>
      <c r="F4237" s="161">
        <v>10</v>
      </c>
      <c r="G4237" s="161">
        <v>2</v>
      </c>
      <c r="H4237" s="161">
        <v>10</v>
      </c>
      <c r="I4237" s="161">
        <v>10</v>
      </c>
      <c r="J4237" s="161">
        <v>7</v>
      </c>
      <c r="M4237" s="165">
        <f t="shared" si="193"/>
        <v>2</v>
      </c>
      <c r="N4237" s="164">
        <f t="shared" si="194"/>
        <v>2</v>
      </c>
      <c r="O4237" s="164">
        <f t="shared" si="195"/>
        <v>7</v>
      </c>
    </row>
    <row r="4238" spans="3:15">
      <c r="C4238" s="161">
        <v>10</v>
      </c>
      <c r="D4238" s="161">
        <v>2</v>
      </c>
      <c r="F4238" s="161">
        <v>10</v>
      </c>
      <c r="G4238" s="161">
        <v>2</v>
      </c>
      <c r="H4238" s="161">
        <v>10</v>
      </c>
      <c r="I4238" s="161">
        <v>10</v>
      </c>
      <c r="J4238" s="161">
        <v>10</v>
      </c>
      <c r="M4238" s="165">
        <f t="shared" si="193"/>
        <v>2</v>
      </c>
      <c r="N4238" s="164">
        <f t="shared" si="194"/>
        <v>2</v>
      </c>
      <c r="O4238" s="164">
        <f t="shared" si="195"/>
        <v>8</v>
      </c>
    </row>
    <row r="4239" spans="3:15">
      <c r="C4239" s="161">
        <v>10</v>
      </c>
      <c r="D4239" s="161">
        <v>2</v>
      </c>
      <c r="F4239" s="161">
        <v>10</v>
      </c>
      <c r="G4239" s="161">
        <v>2</v>
      </c>
      <c r="H4239" s="161">
        <v>7</v>
      </c>
      <c r="I4239" s="161">
        <v>4</v>
      </c>
      <c r="J4239" s="161">
        <v>7</v>
      </c>
      <c r="M4239" s="165">
        <f t="shared" si="193"/>
        <v>2</v>
      </c>
      <c r="N4239" s="164">
        <f t="shared" si="194"/>
        <v>2</v>
      </c>
      <c r="O4239" s="164">
        <f t="shared" si="195"/>
        <v>6</v>
      </c>
    </row>
    <row r="4240" spans="3:15">
      <c r="C4240" s="161">
        <v>10</v>
      </c>
      <c r="D4240" s="161">
        <v>2</v>
      </c>
      <c r="F4240" s="161">
        <v>10</v>
      </c>
      <c r="G4240" s="161">
        <v>2</v>
      </c>
      <c r="H4240" s="161">
        <v>7</v>
      </c>
      <c r="I4240" s="161">
        <v>4</v>
      </c>
      <c r="J4240" s="161">
        <v>10</v>
      </c>
      <c r="M4240" s="165">
        <f t="shared" si="193"/>
        <v>2</v>
      </c>
      <c r="N4240" s="164">
        <f t="shared" si="194"/>
        <v>2</v>
      </c>
      <c r="O4240" s="164">
        <f t="shared" si="195"/>
        <v>6</v>
      </c>
    </row>
    <row r="4241" spans="3:15">
      <c r="C4241" s="161">
        <v>10</v>
      </c>
      <c r="D4241" s="161">
        <v>2</v>
      </c>
      <c r="F4241" s="161">
        <v>10</v>
      </c>
      <c r="G4241" s="161">
        <v>2</v>
      </c>
      <c r="H4241" s="161">
        <v>7</v>
      </c>
      <c r="I4241" s="161">
        <v>6</v>
      </c>
      <c r="J4241" s="161">
        <v>7</v>
      </c>
      <c r="M4241" s="165">
        <f t="shared" si="193"/>
        <v>2</v>
      </c>
      <c r="N4241" s="164">
        <f t="shared" si="194"/>
        <v>2</v>
      </c>
      <c r="O4241" s="164">
        <f t="shared" si="195"/>
        <v>6</v>
      </c>
    </row>
    <row r="4242" spans="3:15">
      <c r="C4242" s="161">
        <v>10</v>
      </c>
      <c r="D4242" s="161">
        <v>2</v>
      </c>
      <c r="F4242" s="161">
        <v>10</v>
      </c>
      <c r="G4242" s="161">
        <v>2</v>
      </c>
      <c r="H4242" s="161">
        <v>7</v>
      </c>
      <c r="I4242" s="161">
        <v>6</v>
      </c>
      <c r="J4242" s="161">
        <v>10</v>
      </c>
      <c r="M4242" s="165">
        <f t="shared" si="193"/>
        <v>2</v>
      </c>
      <c r="N4242" s="164">
        <f t="shared" si="194"/>
        <v>2</v>
      </c>
      <c r="O4242" s="164">
        <f t="shared" si="195"/>
        <v>7</v>
      </c>
    </row>
    <row r="4243" spans="3:15">
      <c r="C4243" s="161">
        <v>10</v>
      </c>
      <c r="D4243" s="161">
        <v>2</v>
      </c>
      <c r="F4243" s="161">
        <v>10</v>
      </c>
      <c r="G4243" s="161">
        <v>2</v>
      </c>
      <c r="H4243" s="161">
        <v>7</v>
      </c>
      <c r="I4243" s="161">
        <v>8</v>
      </c>
      <c r="J4243" s="161">
        <v>7</v>
      </c>
      <c r="M4243" s="165">
        <f t="shared" si="193"/>
        <v>2</v>
      </c>
      <c r="N4243" s="164">
        <f t="shared" si="194"/>
        <v>2</v>
      </c>
      <c r="O4243" s="164">
        <f t="shared" si="195"/>
        <v>7</v>
      </c>
    </row>
    <row r="4244" spans="3:15">
      <c r="C4244" s="161">
        <v>10</v>
      </c>
      <c r="D4244" s="161">
        <v>2</v>
      </c>
      <c r="F4244" s="161">
        <v>10</v>
      </c>
      <c r="G4244" s="161">
        <v>2</v>
      </c>
      <c r="H4244" s="161">
        <v>7</v>
      </c>
      <c r="I4244" s="161">
        <v>8</v>
      </c>
      <c r="J4244" s="161">
        <v>10</v>
      </c>
      <c r="M4244" s="165">
        <f t="shared" si="193"/>
        <v>2</v>
      </c>
      <c r="N4244" s="164">
        <f t="shared" si="194"/>
        <v>2</v>
      </c>
      <c r="O4244" s="164">
        <f t="shared" si="195"/>
        <v>7</v>
      </c>
    </row>
    <row r="4245" spans="3:15">
      <c r="C4245" s="161">
        <v>10</v>
      </c>
      <c r="D4245" s="161">
        <v>2</v>
      </c>
      <c r="F4245" s="161">
        <v>10</v>
      </c>
      <c r="G4245" s="161">
        <v>2</v>
      </c>
      <c r="H4245" s="161">
        <v>7</v>
      </c>
      <c r="I4245" s="161">
        <v>10</v>
      </c>
      <c r="J4245" s="161">
        <v>7</v>
      </c>
      <c r="M4245" s="165">
        <f t="shared" si="193"/>
        <v>2</v>
      </c>
      <c r="N4245" s="164">
        <f t="shared" si="194"/>
        <v>2</v>
      </c>
      <c r="O4245" s="164">
        <f t="shared" si="195"/>
        <v>7</v>
      </c>
    </row>
    <row r="4246" spans="3:15">
      <c r="C4246" s="161">
        <v>10</v>
      </c>
      <c r="D4246" s="161">
        <v>2</v>
      </c>
      <c r="F4246" s="161">
        <v>10</v>
      </c>
      <c r="G4246" s="161">
        <v>2</v>
      </c>
      <c r="H4246" s="161">
        <v>7</v>
      </c>
      <c r="I4246" s="161">
        <v>10</v>
      </c>
      <c r="J4246" s="161">
        <v>10</v>
      </c>
      <c r="M4246" s="165">
        <f t="shared" si="193"/>
        <v>2</v>
      </c>
      <c r="N4246" s="164">
        <f t="shared" si="194"/>
        <v>2</v>
      </c>
      <c r="O4246" s="164">
        <f t="shared" si="195"/>
        <v>7</v>
      </c>
    </row>
    <row r="4247" spans="3:15">
      <c r="C4247" s="161">
        <v>10</v>
      </c>
      <c r="D4247" s="161">
        <v>2</v>
      </c>
      <c r="F4247" s="161">
        <v>10</v>
      </c>
      <c r="G4247" s="161">
        <v>2</v>
      </c>
      <c r="H4247" s="161">
        <v>10</v>
      </c>
      <c r="I4247" s="161">
        <v>4</v>
      </c>
      <c r="J4247" s="161">
        <v>7</v>
      </c>
      <c r="M4247" s="165">
        <f t="shared" si="193"/>
        <v>2</v>
      </c>
      <c r="N4247" s="164">
        <f t="shared" si="194"/>
        <v>2</v>
      </c>
      <c r="O4247" s="164">
        <f t="shared" si="195"/>
        <v>6</v>
      </c>
    </row>
    <row r="4248" spans="3:15">
      <c r="C4248" s="161">
        <v>10</v>
      </c>
      <c r="D4248" s="161">
        <v>2</v>
      </c>
      <c r="F4248" s="161">
        <v>10</v>
      </c>
      <c r="G4248" s="161">
        <v>2</v>
      </c>
      <c r="H4248" s="161">
        <v>10</v>
      </c>
      <c r="I4248" s="161">
        <v>4</v>
      </c>
      <c r="J4248" s="161">
        <v>10</v>
      </c>
      <c r="M4248" s="165">
        <f t="shared" si="193"/>
        <v>2</v>
      </c>
      <c r="N4248" s="164">
        <f t="shared" si="194"/>
        <v>2</v>
      </c>
      <c r="O4248" s="164">
        <f t="shared" si="195"/>
        <v>7</v>
      </c>
    </row>
    <row r="4249" spans="3:15">
      <c r="C4249" s="161">
        <v>10</v>
      </c>
      <c r="D4249" s="161">
        <v>2</v>
      </c>
      <c r="F4249" s="161">
        <v>10</v>
      </c>
      <c r="G4249" s="161">
        <v>2</v>
      </c>
      <c r="H4249" s="161">
        <v>10</v>
      </c>
      <c r="I4249" s="161">
        <v>6</v>
      </c>
      <c r="J4249" s="161">
        <v>7</v>
      </c>
      <c r="M4249" s="165">
        <f t="shared" si="193"/>
        <v>2</v>
      </c>
      <c r="N4249" s="164">
        <f t="shared" si="194"/>
        <v>2</v>
      </c>
      <c r="O4249" s="164">
        <f t="shared" si="195"/>
        <v>7</v>
      </c>
    </row>
    <row r="4250" spans="3:15">
      <c r="C4250" s="161">
        <v>10</v>
      </c>
      <c r="D4250" s="161">
        <v>2</v>
      </c>
      <c r="F4250" s="161">
        <v>10</v>
      </c>
      <c r="G4250" s="161">
        <v>2</v>
      </c>
      <c r="H4250" s="161">
        <v>10</v>
      </c>
      <c r="I4250" s="161">
        <v>6</v>
      </c>
      <c r="J4250" s="161">
        <v>10</v>
      </c>
      <c r="M4250" s="165">
        <f t="shared" si="193"/>
        <v>2</v>
      </c>
      <c r="N4250" s="164">
        <f t="shared" si="194"/>
        <v>2</v>
      </c>
      <c r="O4250" s="164">
        <f t="shared" si="195"/>
        <v>7</v>
      </c>
    </row>
    <row r="4251" spans="3:15">
      <c r="C4251" s="161">
        <v>10</v>
      </c>
      <c r="D4251" s="161">
        <v>2</v>
      </c>
      <c r="F4251" s="161">
        <v>10</v>
      </c>
      <c r="G4251" s="161">
        <v>2</v>
      </c>
      <c r="H4251" s="161">
        <v>10</v>
      </c>
      <c r="I4251" s="161">
        <v>8</v>
      </c>
      <c r="J4251" s="161">
        <v>7</v>
      </c>
      <c r="M4251" s="165">
        <f t="shared" si="193"/>
        <v>2</v>
      </c>
      <c r="N4251" s="164">
        <f t="shared" si="194"/>
        <v>2</v>
      </c>
      <c r="O4251" s="164">
        <f t="shared" si="195"/>
        <v>7</v>
      </c>
    </row>
    <row r="4252" spans="3:15">
      <c r="C4252" s="161">
        <v>10</v>
      </c>
      <c r="D4252" s="161">
        <v>2</v>
      </c>
      <c r="F4252" s="161">
        <v>10</v>
      </c>
      <c r="G4252" s="161">
        <v>2</v>
      </c>
      <c r="H4252" s="161">
        <v>10</v>
      </c>
      <c r="I4252" s="161">
        <v>8</v>
      </c>
      <c r="J4252" s="161">
        <v>10</v>
      </c>
      <c r="M4252" s="165">
        <f t="shared" si="193"/>
        <v>2</v>
      </c>
      <c r="N4252" s="164">
        <f t="shared" si="194"/>
        <v>2</v>
      </c>
      <c r="O4252" s="164">
        <f t="shared" si="195"/>
        <v>7</v>
      </c>
    </row>
    <row r="4253" spans="3:15">
      <c r="C4253" s="161">
        <v>10</v>
      </c>
      <c r="D4253" s="161">
        <v>2</v>
      </c>
      <c r="F4253" s="161">
        <v>10</v>
      </c>
      <c r="G4253" s="161">
        <v>2</v>
      </c>
      <c r="H4253" s="161">
        <v>10</v>
      </c>
      <c r="I4253" s="161">
        <v>10</v>
      </c>
      <c r="J4253" s="161">
        <v>7</v>
      </c>
      <c r="M4253" s="165">
        <f t="shared" si="193"/>
        <v>2</v>
      </c>
      <c r="N4253" s="164">
        <f t="shared" si="194"/>
        <v>2</v>
      </c>
      <c r="O4253" s="164">
        <f t="shared" si="195"/>
        <v>7</v>
      </c>
    </row>
    <row r="4254" spans="3:15">
      <c r="C4254" s="161">
        <v>10</v>
      </c>
      <c r="D4254" s="161">
        <v>4</v>
      </c>
      <c r="F4254" s="161">
        <v>10</v>
      </c>
      <c r="G4254" s="161">
        <v>4</v>
      </c>
      <c r="H4254" s="161">
        <v>10</v>
      </c>
      <c r="I4254" s="161">
        <v>10</v>
      </c>
      <c r="J4254" s="161">
        <v>10</v>
      </c>
      <c r="M4254" s="165">
        <f t="shared" si="193"/>
        <v>4</v>
      </c>
      <c r="N4254" s="164">
        <f t="shared" si="194"/>
        <v>4</v>
      </c>
      <c r="O4254" s="164">
        <f t="shared" si="195"/>
        <v>8</v>
      </c>
    </row>
    <row r="4255" spans="3:15">
      <c r="C4255" s="161">
        <v>10</v>
      </c>
      <c r="D4255" s="161">
        <v>4</v>
      </c>
      <c r="F4255" s="161">
        <v>5</v>
      </c>
      <c r="G4255" s="161">
        <v>4</v>
      </c>
      <c r="H4255" s="161">
        <v>5</v>
      </c>
      <c r="I4255" s="161">
        <v>4</v>
      </c>
      <c r="J4255" s="161">
        <v>7</v>
      </c>
      <c r="M4255" s="165">
        <f t="shared" ref="M4255:M4318" si="196">MIN(C4255:L4255)</f>
        <v>4</v>
      </c>
      <c r="N4255" s="164">
        <f t="shared" si="194"/>
        <v>4</v>
      </c>
      <c r="O4255" s="164">
        <f t="shared" si="195"/>
        <v>6</v>
      </c>
    </row>
    <row r="4256" spans="3:15">
      <c r="C4256" s="161">
        <v>10</v>
      </c>
      <c r="D4256" s="161">
        <v>4</v>
      </c>
      <c r="F4256" s="161">
        <v>5</v>
      </c>
      <c r="G4256" s="161">
        <v>4</v>
      </c>
      <c r="H4256" s="161">
        <v>5</v>
      </c>
      <c r="I4256" s="161">
        <v>4</v>
      </c>
      <c r="J4256" s="161">
        <v>10</v>
      </c>
      <c r="M4256" s="165">
        <f t="shared" si="196"/>
        <v>4</v>
      </c>
      <c r="N4256" s="164">
        <f t="shared" ref="N4256:N4319" si="197">IF(SMALL(C4256:J4256,2)&gt;M4256,M4256+1,M4256)</f>
        <v>4</v>
      </c>
      <c r="O4256" s="164">
        <f t="shared" ref="O4256:O4319" si="198">ROUND(AVERAGE(C4256:J4256),0)</f>
        <v>6</v>
      </c>
    </row>
    <row r="4257" spans="3:15">
      <c r="C4257" s="161">
        <v>10</v>
      </c>
      <c r="D4257" s="161">
        <v>4</v>
      </c>
      <c r="F4257" s="161">
        <v>5</v>
      </c>
      <c r="G4257" s="161">
        <v>4</v>
      </c>
      <c r="H4257" s="161">
        <v>5</v>
      </c>
      <c r="I4257" s="161">
        <v>6</v>
      </c>
      <c r="J4257" s="161">
        <v>7</v>
      </c>
      <c r="M4257" s="165">
        <f t="shared" si="196"/>
        <v>4</v>
      </c>
      <c r="N4257" s="164">
        <f t="shared" si="197"/>
        <v>4</v>
      </c>
      <c r="O4257" s="164">
        <f t="shared" si="198"/>
        <v>6</v>
      </c>
    </row>
    <row r="4258" spans="3:15">
      <c r="C4258" s="161">
        <v>10</v>
      </c>
      <c r="D4258" s="161">
        <v>4</v>
      </c>
      <c r="F4258" s="161">
        <v>5</v>
      </c>
      <c r="G4258" s="161">
        <v>4</v>
      </c>
      <c r="H4258" s="161">
        <v>5</v>
      </c>
      <c r="I4258" s="161">
        <v>6</v>
      </c>
      <c r="J4258" s="161">
        <v>10</v>
      </c>
      <c r="M4258" s="165">
        <f t="shared" si="196"/>
        <v>4</v>
      </c>
      <c r="N4258" s="164">
        <f t="shared" si="197"/>
        <v>4</v>
      </c>
      <c r="O4258" s="164">
        <f t="shared" si="198"/>
        <v>6</v>
      </c>
    </row>
    <row r="4259" spans="3:15">
      <c r="C4259" s="161">
        <v>10</v>
      </c>
      <c r="D4259" s="161">
        <v>4</v>
      </c>
      <c r="F4259" s="161">
        <v>5</v>
      </c>
      <c r="G4259" s="161">
        <v>4</v>
      </c>
      <c r="H4259" s="161">
        <v>5</v>
      </c>
      <c r="I4259" s="161">
        <v>8</v>
      </c>
      <c r="J4259" s="161">
        <v>7</v>
      </c>
      <c r="M4259" s="165">
        <f t="shared" si="196"/>
        <v>4</v>
      </c>
      <c r="N4259" s="164">
        <f t="shared" si="197"/>
        <v>4</v>
      </c>
      <c r="O4259" s="164">
        <f t="shared" si="198"/>
        <v>6</v>
      </c>
    </row>
    <row r="4260" spans="3:15">
      <c r="C4260" s="161">
        <v>10</v>
      </c>
      <c r="D4260" s="161">
        <v>4</v>
      </c>
      <c r="F4260" s="161">
        <v>5</v>
      </c>
      <c r="G4260" s="161">
        <v>4</v>
      </c>
      <c r="H4260" s="161">
        <v>5</v>
      </c>
      <c r="I4260" s="161">
        <v>8</v>
      </c>
      <c r="J4260" s="161">
        <v>10</v>
      </c>
      <c r="M4260" s="165">
        <f t="shared" si="196"/>
        <v>4</v>
      </c>
      <c r="N4260" s="164">
        <f t="shared" si="197"/>
        <v>4</v>
      </c>
      <c r="O4260" s="164">
        <f t="shared" si="198"/>
        <v>7</v>
      </c>
    </row>
    <row r="4261" spans="3:15">
      <c r="C4261" s="161">
        <v>10</v>
      </c>
      <c r="D4261" s="161">
        <v>4</v>
      </c>
      <c r="F4261" s="161">
        <v>5</v>
      </c>
      <c r="G4261" s="161">
        <v>4</v>
      </c>
      <c r="H4261" s="161">
        <v>5</v>
      </c>
      <c r="I4261" s="161">
        <v>10</v>
      </c>
      <c r="J4261" s="161">
        <v>7</v>
      </c>
      <c r="M4261" s="165">
        <f t="shared" si="196"/>
        <v>4</v>
      </c>
      <c r="N4261" s="164">
        <f t="shared" si="197"/>
        <v>4</v>
      </c>
      <c r="O4261" s="164">
        <f t="shared" si="198"/>
        <v>6</v>
      </c>
    </row>
    <row r="4262" spans="3:15">
      <c r="C4262" s="161">
        <v>10</v>
      </c>
      <c r="D4262" s="161">
        <v>4</v>
      </c>
      <c r="F4262" s="161">
        <v>5</v>
      </c>
      <c r="G4262" s="161">
        <v>4</v>
      </c>
      <c r="H4262" s="161">
        <v>5</v>
      </c>
      <c r="I4262" s="161">
        <v>10</v>
      </c>
      <c r="J4262" s="161">
        <v>10</v>
      </c>
      <c r="M4262" s="165">
        <f t="shared" si="196"/>
        <v>4</v>
      </c>
      <c r="N4262" s="164">
        <f t="shared" si="197"/>
        <v>4</v>
      </c>
      <c r="O4262" s="164">
        <f t="shared" si="198"/>
        <v>7</v>
      </c>
    </row>
    <row r="4263" spans="3:15">
      <c r="C4263" s="161">
        <v>10</v>
      </c>
      <c r="D4263" s="161">
        <v>4</v>
      </c>
      <c r="F4263" s="161">
        <v>7</v>
      </c>
      <c r="G4263" s="161">
        <v>4</v>
      </c>
      <c r="H4263" s="161">
        <v>10</v>
      </c>
      <c r="I4263" s="161">
        <v>4</v>
      </c>
      <c r="J4263" s="161">
        <v>7</v>
      </c>
      <c r="M4263" s="165">
        <f t="shared" si="196"/>
        <v>4</v>
      </c>
      <c r="N4263" s="164">
        <f t="shared" si="197"/>
        <v>4</v>
      </c>
      <c r="O4263" s="164">
        <f t="shared" si="198"/>
        <v>7</v>
      </c>
    </row>
    <row r="4264" spans="3:15">
      <c r="C4264" s="161">
        <v>10</v>
      </c>
      <c r="D4264" s="161">
        <v>4</v>
      </c>
      <c r="F4264" s="161">
        <v>7</v>
      </c>
      <c r="G4264" s="161">
        <v>4</v>
      </c>
      <c r="H4264" s="161">
        <v>10</v>
      </c>
      <c r="I4264" s="161">
        <v>4</v>
      </c>
      <c r="J4264" s="161">
        <v>10</v>
      </c>
      <c r="M4264" s="165">
        <f t="shared" si="196"/>
        <v>4</v>
      </c>
      <c r="N4264" s="164">
        <f t="shared" si="197"/>
        <v>4</v>
      </c>
      <c r="O4264" s="164">
        <f t="shared" si="198"/>
        <v>7</v>
      </c>
    </row>
    <row r="4265" spans="3:15">
      <c r="C4265" s="161">
        <v>10</v>
      </c>
      <c r="D4265" s="161">
        <v>4</v>
      </c>
      <c r="F4265" s="161">
        <v>7</v>
      </c>
      <c r="G4265" s="161">
        <v>4</v>
      </c>
      <c r="H4265" s="161">
        <v>10</v>
      </c>
      <c r="I4265" s="161">
        <v>6</v>
      </c>
      <c r="J4265" s="161">
        <v>7</v>
      </c>
      <c r="M4265" s="165">
        <f t="shared" si="196"/>
        <v>4</v>
      </c>
      <c r="N4265" s="164">
        <f t="shared" si="197"/>
        <v>4</v>
      </c>
      <c r="O4265" s="164">
        <f t="shared" si="198"/>
        <v>7</v>
      </c>
    </row>
    <row r="4266" spans="3:15">
      <c r="C4266" s="161">
        <v>10</v>
      </c>
      <c r="D4266" s="161">
        <v>4</v>
      </c>
      <c r="F4266" s="161">
        <v>7</v>
      </c>
      <c r="G4266" s="161">
        <v>4</v>
      </c>
      <c r="H4266" s="161">
        <v>10</v>
      </c>
      <c r="I4266" s="161">
        <v>6</v>
      </c>
      <c r="J4266" s="161">
        <v>10</v>
      </c>
      <c r="M4266" s="165">
        <f t="shared" si="196"/>
        <v>4</v>
      </c>
      <c r="N4266" s="164">
        <f t="shared" si="197"/>
        <v>4</v>
      </c>
      <c r="O4266" s="164">
        <f t="shared" si="198"/>
        <v>7</v>
      </c>
    </row>
    <row r="4267" spans="3:15">
      <c r="C4267" s="161">
        <v>10</v>
      </c>
      <c r="D4267" s="161">
        <v>4</v>
      </c>
      <c r="F4267" s="161">
        <v>7</v>
      </c>
      <c r="G4267" s="161">
        <v>4</v>
      </c>
      <c r="H4267" s="161">
        <v>10</v>
      </c>
      <c r="I4267" s="161">
        <v>8</v>
      </c>
      <c r="J4267" s="161">
        <v>7</v>
      </c>
      <c r="M4267" s="165">
        <f t="shared" si="196"/>
        <v>4</v>
      </c>
      <c r="N4267" s="164">
        <f t="shared" si="197"/>
        <v>4</v>
      </c>
      <c r="O4267" s="164">
        <f t="shared" si="198"/>
        <v>7</v>
      </c>
    </row>
    <row r="4268" spans="3:15">
      <c r="C4268" s="161">
        <v>10</v>
      </c>
      <c r="D4268" s="161">
        <v>4</v>
      </c>
      <c r="F4268" s="161">
        <v>7</v>
      </c>
      <c r="G4268" s="161">
        <v>4</v>
      </c>
      <c r="H4268" s="161">
        <v>10</v>
      </c>
      <c r="I4268" s="161">
        <v>8</v>
      </c>
      <c r="J4268" s="161">
        <v>10</v>
      </c>
      <c r="M4268" s="165">
        <f t="shared" si="196"/>
        <v>4</v>
      </c>
      <c r="N4268" s="164">
        <f t="shared" si="197"/>
        <v>4</v>
      </c>
      <c r="O4268" s="164">
        <f t="shared" si="198"/>
        <v>8</v>
      </c>
    </row>
    <row r="4269" spans="3:15">
      <c r="C4269" s="161">
        <v>10</v>
      </c>
      <c r="D4269" s="161">
        <v>4</v>
      </c>
      <c r="F4269" s="161">
        <v>7</v>
      </c>
      <c r="G4269" s="161">
        <v>4</v>
      </c>
      <c r="H4269" s="161">
        <v>10</v>
      </c>
      <c r="I4269" s="161">
        <v>10</v>
      </c>
      <c r="J4269" s="161">
        <v>7</v>
      </c>
      <c r="M4269" s="165">
        <f t="shared" si="196"/>
        <v>4</v>
      </c>
      <c r="N4269" s="164">
        <f t="shared" si="197"/>
        <v>4</v>
      </c>
      <c r="O4269" s="164">
        <f t="shared" si="198"/>
        <v>7</v>
      </c>
    </row>
    <row r="4270" spans="3:15">
      <c r="C4270" s="161">
        <v>10</v>
      </c>
      <c r="D4270" s="161">
        <v>4</v>
      </c>
      <c r="F4270" s="161">
        <v>7</v>
      </c>
      <c r="G4270" s="161">
        <v>4</v>
      </c>
      <c r="H4270" s="161">
        <v>10</v>
      </c>
      <c r="I4270" s="161">
        <v>10</v>
      </c>
      <c r="J4270" s="161">
        <v>10</v>
      </c>
      <c r="M4270" s="165">
        <f t="shared" si="196"/>
        <v>4</v>
      </c>
      <c r="N4270" s="164">
        <f t="shared" si="197"/>
        <v>4</v>
      </c>
      <c r="O4270" s="164">
        <f t="shared" si="198"/>
        <v>8</v>
      </c>
    </row>
    <row r="4271" spans="3:15">
      <c r="C4271" s="161">
        <v>10</v>
      </c>
      <c r="D4271" s="161">
        <v>4</v>
      </c>
      <c r="F4271" s="161">
        <v>5</v>
      </c>
      <c r="G4271" s="161">
        <v>4</v>
      </c>
      <c r="H4271" s="161">
        <v>5</v>
      </c>
      <c r="I4271" s="161">
        <v>4</v>
      </c>
      <c r="J4271" s="161">
        <v>7</v>
      </c>
      <c r="M4271" s="165">
        <f t="shared" si="196"/>
        <v>4</v>
      </c>
      <c r="N4271" s="164">
        <f t="shared" si="197"/>
        <v>4</v>
      </c>
      <c r="O4271" s="164">
        <f t="shared" si="198"/>
        <v>6</v>
      </c>
    </row>
    <row r="4272" spans="3:15">
      <c r="C4272" s="161">
        <v>10</v>
      </c>
      <c r="D4272" s="161">
        <v>4</v>
      </c>
      <c r="F4272" s="161">
        <v>5</v>
      </c>
      <c r="G4272" s="161">
        <v>4</v>
      </c>
      <c r="H4272" s="161">
        <v>5</v>
      </c>
      <c r="I4272" s="161">
        <v>4</v>
      </c>
      <c r="J4272" s="161">
        <v>10</v>
      </c>
      <c r="M4272" s="165">
        <f t="shared" si="196"/>
        <v>4</v>
      </c>
      <c r="N4272" s="164">
        <f t="shared" si="197"/>
        <v>4</v>
      </c>
      <c r="O4272" s="164">
        <f t="shared" si="198"/>
        <v>6</v>
      </c>
    </row>
    <row r="4273" spans="3:15">
      <c r="C4273" s="161">
        <v>10</v>
      </c>
      <c r="D4273" s="161">
        <v>4</v>
      </c>
      <c r="F4273" s="161">
        <v>5</v>
      </c>
      <c r="G4273" s="161">
        <v>4</v>
      </c>
      <c r="H4273" s="161">
        <v>5</v>
      </c>
      <c r="I4273" s="161">
        <v>6</v>
      </c>
      <c r="J4273" s="161">
        <v>7</v>
      </c>
      <c r="M4273" s="165">
        <f t="shared" si="196"/>
        <v>4</v>
      </c>
      <c r="N4273" s="164">
        <f t="shared" si="197"/>
        <v>4</v>
      </c>
      <c r="O4273" s="164">
        <f t="shared" si="198"/>
        <v>6</v>
      </c>
    </row>
    <row r="4274" spans="3:15">
      <c r="C4274" s="161">
        <v>10</v>
      </c>
      <c r="D4274" s="161">
        <v>4</v>
      </c>
      <c r="F4274" s="161">
        <v>5</v>
      </c>
      <c r="G4274" s="161">
        <v>4</v>
      </c>
      <c r="H4274" s="161">
        <v>5</v>
      </c>
      <c r="I4274" s="161">
        <v>6</v>
      </c>
      <c r="J4274" s="161">
        <v>10</v>
      </c>
      <c r="M4274" s="165">
        <f t="shared" si="196"/>
        <v>4</v>
      </c>
      <c r="N4274" s="164">
        <f t="shared" si="197"/>
        <v>4</v>
      </c>
      <c r="O4274" s="164">
        <f t="shared" si="198"/>
        <v>6</v>
      </c>
    </row>
    <row r="4275" spans="3:15">
      <c r="C4275" s="161">
        <v>10</v>
      </c>
      <c r="D4275" s="161">
        <v>4</v>
      </c>
      <c r="F4275" s="161">
        <v>5</v>
      </c>
      <c r="G4275" s="161">
        <v>4</v>
      </c>
      <c r="H4275" s="161">
        <v>5</v>
      </c>
      <c r="I4275" s="161">
        <v>8</v>
      </c>
      <c r="J4275" s="161">
        <v>7</v>
      </c>
      <c r="M4275" s="165">
        <f t="shared" si="196"/>
        <v>4</v>
      </c>
      <c r="N4275" s="164">
        <f t="shared" si="197"/>
        <v>4</v>
      </c>
      <c r="O4275" s="164">
        <f t="shared" si="198"/>
        <v>6</v>
      </c>
    </row>
    <row r="4276" spans="3:15">
      <c r="C4276" s="161">
        <v>10</v>
      </c>
      <c r="D4276" s="161">
        <v>4</v>
      </c>
      <c r="F4276" s="161">
        <v>5</v>
      </c>
      <c r="G4276" s="161">
        <v>4</v>
      </c>
      <c r="H4276" s="161">
        <v>5</v>
      </c>
      <c r="I4276" s="161">
        <v>8</v>
      </c>
      <c r="J4276" s="161">
        <v>10</v>
      </c>
      <c r="M4276" s="165">
        <f t="shared" si="196"/>
        <v>4</v>
      </c>
      <c r="N4276" s="164">
        <f t="shared" si="197"/>
        <v>4</v>
      </c>
      <c r="O4276" s="164">
        <f t="shared" si="198"/>
        <v>7</v>
      </c>
    </row>
    <row r="4277" spans="3:15">
      <c r="C4277" s="161">
        <v>10</v>
      </c>
      <c r="D4277" s="161">
        <v>4</v>
      </c>
      <c r="F4277" s="161">
        <v>5</v>
      </c>
      <c r="G4277" s="161">
        <v>4</v>
      </c>
      <c r="H4277" s="161">
        <v>5</v>
      </c>
      <c r="I4277" s="161">
        <v>10</v>
      </c>
      <c r="J4277" s="161">
        <v>7</v>
      </c>
      <c r="M4277" s="165">
        <f t="shared" si="196"/>
        <v>4</v>
      </c>
      <c r="N4277" s="164">
        <f t="shared" si="197"/>
        <v>4</v>
      </c>
      <c r="O4277" s="164">
        <f t="shared" si="198"/>
        <v>6</v>
      </c>
    </row>
    <row r="4278" spans="3:15">
      <c r="C4278" s="161">
        <v>10</v>
      </c>
      <c r="D4278" s="161">
        <v>4</v>
      </c>
      <c r="F4278" s="161">
        <v>5</v>
      </c>
      <c r="G4278" s="161">
        <v>4</v>
      </c>
      <c r="H4278" s="161">
        <v>5</v>
      </c>
      <c r="I4278" s="161">
        <v>10</v>
      </c>
      <c r="J4278" s="161">
        <v>10</v>
      </c>
      <c r="M4278" s="165">
        <f t="shared" si="196"/>
        <v>4</v>
      </c>
      <c r="N4278" s="164">
        <f t="shared" si="197"/>
        <v>4</v>
      </c>
      <c r="O4278" s="164">
        <f t="shared" si="198"/>
        <v>7</v>
      </c>
    </row>
    <row r="4279" spans="3:15">
      <c r="C4279" s="161">
        <v>10</v>
      </c>
      <c r="D4279" s="161">
        <v>4</v>
      </c>
      <c r="F4279" s="161">
        <v>7</v>
      </c>
      <c r="G4279" s="161">
        <v>4</v>
      </c>
      <c r="H4279" s="161">
        <v>10</v>
      </c>
      <c r="I4279" s="161">
        <v>4</v>
      </c>
      <c r="J4279" s="161">
        <v>7</v>
      </c>
      <c r="M4279" s="165">
        <f t="shared" si="196"/>
        <v>4</v>
      </c>
      <c r="N4279" s="164">
        <f t="shared" si="197"/>
        <v>4</v>
      </c>
      <c r="O4279" s="164">
        <f t="shared" si="198"/>
        <v>7</v>
      </c>
    </row>
    <row r="4280" spans="3:15">
      <c r="C4280" s="161">
        <v>10</v>
      </c>
      <c r="D4280" s="161">
        <v>4</v>
      </c>
      <c r="F4280" s="161">
        <v>7</v>
      </c>
      <c r="G4280" s="161">
        <v>4</v>
      </c>
      <c r="H4280" s="161">
        <v>10</v>
      </c>
      <c r="I4280" s="161">
        <v>4</v>
      </c>
      <c r="J4280" s="161">
        <v>10</v>
      </c>
      <c r="M4280" s="165">
        <f t="shared" si="196"/>
        <v>4</v>
      </c>
      <c r="N4280" s="164">
        <f t="shared" si="197"/>
        <v>4</v>
      </c>
      <c r="O4280" s="164">
        <f t="shared" si="198"/>
        <v>7</v>
      </c>
    </row>
    <row r="4281" spans="3:15">
      <c r="C4281" s="161">
        <v>10</v>
      </c>
      <c r="D4281" s="161">
        <v>4</v>
      </c>
      <c r="F4281" s="161">
        <v>7</v>
      </c>
      <c r="G4281" s="161">
        <v>4</v>
      </c>
      <c r="H4281" s="161">
        <v>10</v>
      </c>
      <c r="I4281" s="161">
        <v>6</v>
      </c>
      <c r="J4281" s="161">
        <v>7</v>
      </c>
      <c r="M4281" s="165">
        <f t="shared" si="196"/>
        <v>4</v>
      </c>
      <c r="N4281" s="164">
        <f t="shared" si="197"/>
        <v>4</v>
      </c>
      <c r="O4281" s="164">
        <f t="shared" si="198"/>
        <v>7</v>
      </c>
    </row>
    <row r="4282" spans="3:15">
      <c r="C4282" s="161">
        <v>10</v>
      </c>
      <c r="D4282" s="161">
        <v>4</v>
      </c>
      <c r="F4282" s="161">
        <v>7</v>
      </c>
      <c r="G4282" s="161">
        <v>4</v>
      </c>
      <c r="H4282" s="161">
        <v>10</v>
      </c>
      <c r="I4282" s="161">
        <v>6</v>
      </c>
      <c r="J4282" s="161">
        <v>10</v>
      </c>
      <c r="M4282" s="165">
        <f t="shared" si="196"/>
        <v>4</v>
      </c>
      <c r="N4282" s="164">
        <f t="shared" si="197"/>
        <v>4</v>
      </c>
      <c r="O4282" s="164">
        <f t="shared" si="198"/>
        <v>7</v>
      </c>
    </row>
    <row r="4283" spans="3:15">
      <c r="C4283" s="161">
        <v>10</v>
      </c>
      <c r="D4283" s="161">
        <v>4</v>
      </c>
      <c r="F4283" s="161">
        <v>7</v>
      </c>
      <c r="G4283" s="161">
        <v>4</v>
      </c>
      <c r="H4283" s="161">
        <v>10</v>
      </c>
      <c r="I4283" s="161">
        <v>8</v>
      </c>
      <c r="J4283" s="161">
        <v>7</v>
      </c>
      <c r="M4283" s="165">
        <f t="shared" si="196"/>
        <v>4</v>
      </c>
      <c r="N4283" s="164">
        <f t="shared" si="197"/>
        <v>4</v>
      </c>
      <c r="O4283" s="164">
        <f t="shared" si="198"/>
        <v>7</v>
      </c>
    </row>
    <row r="4284" spans="3:15">
      <c r="C4284" s="161">
        <v>10</v>
      </c>
      <c r="D4284" s="161">
        <v>4</v>
      </c>
      <c r="F4284" s="161">
        <v>7</v>
      </c>
      <c r="G4284" s="161">
        <v>4</v>
      </c>
      <c r="H4284" s="161">
        <v>10</v>
      </c>
      <c r="I4284" s="161">
        <v>8</v>
      </c>
      <c r="J4284" s="161">
        <v>10</v>
      </c>
      <c r="M4284" s="165">
        <f t="shared" si="196"/>
        <v>4</v>
      </c>
      <c r="N4284" s="164">
        <f t="shared" si="197"/>
        <v>4</v>
      </c>
      <c r="O4284" s="164">
        <f t="shared" si="198"/>
        <v>8</v>
      </c>
    </row>
    <row r="4285" spans="3:15">
      <c r="C4285" s="161">
        <v>10</v>
      </c>
      <c r="D4285" s="161">
        <v>4</v>
      </c>
      <c r="F4285" s="161">
        <v>7</v>
      </c>
      <c r="G4285" s="161">
        <v>4</v>
      </c>
      <c r="H4285" s="161">
        <v>10</v>
      </c>
      <c r="I4285" s="161">
        <v>10</v>
      </c>
      <c r="J4285" s="161">
        <v>7</v>
      </c>
      <c r="M4285" s="165">
        <f t="shared" si="196"/>
        <v>4</v>
      </c>
      <c r="N4285" s="164">
        <f t="shared" si="197"/>
        <v>4</v>
      </c>
      <c r="O4285" s="164">
        <f t="shared" si="198"/>
        <v>7</v>
      </c>
    </row>
    <row r="4286" spans="3:15">
      <c r="C4286" s="161">
        <v>10</v>
      </c>
      <c r="D4286" s="161">
        <v>6</v>
      </c>
      <c r="F4286" s="161">
        <v>7</v>
      </c>
      <c r="G4286" s="161">
        <v>6</v>
      </c>
      <c r="H4286" s="161">
        <v>10</v>
      </c>
      <c r="I4286" s="161">
        <v>10</v>
      </c>
      <c r="J4286" s="161">
        <v>10</v>
      </c>
      <c r="M4286" s="165">
        <f t="shared" si="196"/>
        <v>6</v>
      </c>
      <c r="N4286" s="164">
        <f t="shared" si="197"/>
        <v>6</v>
      </c>
      <c r="O4286" s="164">
        <f t="shared" si="198"/>
        <v>8</v>
      </c>
    </row>
    <row r="4287" spans="3:15">
      <c r="C4287" s="161">
        <v>10</v>
      </c>
      <c r="D4287" s="161">
        <v>6</v>
      </c>
      <c r="F4287" s="161">
        <v>5</v>
      </c>
      <c r="G4287" s="161">
        <v>6</v>
      </c>
      <c r="H4287" s="161">
        <v>5</v>
      </c>
      <c r="I4287" s="161">
        <v>4</v>
      </c>
      <c r="J4287" s="161">
        <v>7</v>
      </c>
      <c r="M4287" s="165">
        <f t="shared" si="196"/>
        <v>4</v>
      </c>
      <c r="N4287" s="164">
        <f t="shared" si="197"/>
        <v>5</v>
      </c>
      <c r="O4287" s="164">
        <f t="shared" si="198"/>
        <v>6</v>
      </c>
    </row>
    <row r="4288" spans="3:15">
      <c r="C4288" s="161">
        <v>10</v>
      </c>
      <c r="D4288" s="161">
        <v>6</v>
      </c>
      <c r="F4288" s="161">
        <v>5</v>
      </c>
      <c r="G4288" s="161">
        <v>6</v>
      </c>
      <c r="H4288" s="161">
        <v>5</v>
      </c>
      <c r="I4288" s="161">
        <v>4</v>
      </c>
      <c r="J4288" s="161">
        <v>10</v>
      </c>
      <c r="M4288" s="165">
        <f t="shared" si="196"/>
        <v>4</v>
      </c>
      <c r="N4288" s="164">
        <f t="shared" si="197"/>
        <v>5</v>
      </c>
      <c r="O4288" s="164">
        <f t="shared" si="198"/>
        <v>7</v>
      </c>
    </row>
    <row r="4289" spans="3:15">
      <c r="C4289" s="161">
        <v>10</v>
      </c>
      <c r="D4289" s="161">
        <v>6</v>
      </c>
      <c r="F4289" s="161">
        <v>5</v>
      </c>
      <c r="G4289" s="161">
        <v>6</v>
      </c>
      <c r="H4289" s="161">
        <v>5</v>
      </c>
      <c r="I4289" s="161">
        <v>6</v>
      </c>
      <c r="J4289" s="161">
        <v>7</v>
      </c>
      <c r="M4289" s="165">
        <f t="shared" si="196"/>
        <v>5</v>
      </c>
      <c r="N4289" s="164">
        <f t="shared" si="197"/>
        <v>5</v>
      </c>
      <c r="O4289" s="164">
        <f t="shared" si="198"/>
        <v>6</v>
      </c>
    </row>
    <row r="4290" spans="3:15">
      <c r="C4290" s="161">
        <v>10</v>
      </c>
      <c r="D4290" s="161">
        <v>6</v>
      </c>
      <c r="F4290" s="161">
        <v>5</v>
      </c>
      <c r="G4290" s="161">
        <v>6</v>
      </c>
      <c r="H4290" s="161">
        <v>5</v>
      </c>
      <c r="I4290" s="161">
        <v>6</v>
      </c>
      <c r="J4290" s="161">
        <v>10</v>
      </c>
      <c r="M4290" s="165">
        <f t="shared" si="196"/>
        <v>5</v>
      </c>
      <c r="N4290" s="164">
        <f t="shared" si="197"/>
        <v>5</v>
      </c>
      <c r="O4290" s="164">
        <f t="shared" si="198"/>
        <v>7</v>
      </c>
    </row>
    <row r="4291" spans="3:15">
      <c r="C4291" s="161">
        <v>10</v>
      </c>
      <c r="D4291" s="161">
        <v>6</v>
      </c>
      <c r="F4291" s="161">
        <v>5</v>
      </c>
      <c r="G4291" s="161">
        <v>6</v>
      </c>
      <c r="H4291" s="161">
        <v>5</v>
      </c>
      <c r="I4291" s="161">
        <v>8</v>
      </c>
      <c r="J4291" s="161">
        <v>7</v>
      </c>
      <c r="M4291" s="165">
        <f t="shared" si="196"/>
        <v>5</v>
      </c>
      <c r="N4291" s="164">
        <f t="shared" si="197"/>
        <v>5</v>
      </c>
      <c r="O4291" s="164">
        <f t="shared" si="198"/>
        <v>7</v>
      </c>
    </row>
    <row r="4292" spans="3:15">
      <c r="C4292" s="161">
        <v>10</v>
      </c>
      <c r="D4292" s="161">
        <v>6</v>
      </c>
      <c r="F4292" s="161">
        <v>5</v>
      </c>
      <c r="G4292" s="161">
        <v>6</v>
      </c>
      <c r="H4292" s="161">
        <v>5</v>
      </c>
      <c r="I4292" s="161">
        <v>8</v>
      </c>
      <c r="J4292" s="161">
        <v>10</v>
      </c>
      <c r="M4292" s="165">
        <f t="shared" si="196"/>
        <v>5</v>
      </c>
      <c r="N4292" s="164">
        <f t="shared" si="197"/>
        <v>5</v>
      </c>
      <c r="O4292" s="164">
        <f t="shared" si="198"/>
        <v>7</v>
      </c>
    </row>
    <row r="4293" spans="3:15">
      <c r="C4293" s="161">
        <v>10</v>
      </c>
      <c r="D4293" s="161">
        <v>6</v>
      </c>
      <c r="F4293" s="161">
        <v>5</v>
      </c>
      <c r="G4293" s="161">
        <v>6</v>
      </c>
      <c r="H4293" s="161">
        <v>5</v>
      </c>
      <c r="I4293" s="161">
        <v>10</v>
      </c>
      <c r="J4293" s="161">
        <v>7</v>
      </c>
      <c r="M4293" s="165">
        <f t="shared" si="196"/>
        <v>5</v>
      </c>
      <c r="N4293" s="164">
        <f t="shared" si="197"/>
        <v>5</v>
      </c>
      <c r="O4293" s="164">
        <f t="shared" si="198"/>
        <v>7</v>
      </c>
    </row>
    <row r="4294" spans="3:15">
      <c r="C4294" s="161">
        <v>10</v>
      </c>
      <c r="D4294" s="161">
        <v>6</v>
      </c>
      <c r="F4294" s="161">
        <v>5</v>
      </c>
      <c r="G4294" s="161">
        <v>6</v>
      </c>
      <c r="H4294" s="161">
        <v>5</v>
      </c>
      <c r="I4294" s="161">
        <v>10</v>
      </c>
      <c r="J4294" s="161">
        <v>10</v>
      </c>
      <c r="M4294" s="165">
        <f t="shared" si="196"/>
        <v>5</v>
      </c>
      <c r="N4294" s="164">
        <f t="shared" si="197"/>
        <v>5</v>
      </c>
      <c r="O4294" s="164">
        <f t="shared" si="198"/>
        <v>7</v>
      </c>
    </row>
    <row r="4295" spans="3:15">
      <c r="C4295" s="161">
        <v>10</v>
      </c>
      <c r="D4295" s="161">
        <v>6</v>
      </c>
      <c r="F4295" s="161">
        <v>7</v>
      </c>
      <c r="G4295" s="161">
        <v>6</v>
      </c>
      <c r="H4295" s="161">
        <v>10</v>
      </c>
      <c r="I4295" s="161">
        <v>4</v>
      </c>
      <c r="J4295" s="161">
        <v>7</v>
      </c>
      <c r="M4295" s="165">
        <f t="shared" si="196"/>
        <v>4</v>
      </c>
      <c r="N4295" s="164">
        <f t="shared" si="197"/>
        <v>5</v>
      </c>
      <c r="O4295" s="164">
        <f t="shared" si="198"/>
        <v>7</v>
      </c>
    </row>
    <row r="4296" spans="3:15">
      <c r="C4296" s="161">
        <v>10</v>
      </c>
      <c r="D4296" s="161">
        <v>6</v>
      </c>
      <c r="F4296" s="161">
        <v>7</v>
      </c>
      <c r="G4296" s="161">
        <v>6</v>
      </c>
      <c r="H4296" s="161">
        <v>10</v>
      </c>
      <c r="I4296" s="161">
        <v>4</v>
      </c>
      <c r="J4296" s="161">
        <v>10</v>
      </c>
      <c r="M4296" s="165">
        <f t="shared" si="196"/>
        <v>4</v>
      </c>
      <c r="N4296" s="164">
        <f t="shared" si="197"/>
        <v>5</v>
      </c>
      <c r="O4296" s="164">
        <f t="shared" si="198"/>
        <v>8</v>
      </c>
    </row>
    <row r="4297" spans="3:15">
      <c r="C4297" s="161">
        <v>10</v>
      </c>
      <c r="D4297" s="161">
        <v>6</v>
      </c>
      <c r="F4297" s="161">
        <v>7</v>
      </c>
      <c r="G4297" s="161">
        <v>6</v>
      </c>
      <c r="H4297" s="161">
        <v>10</v>
      </c>
      <c r="I4297" s="161">
        <v>6</v>
      </c>
      <c r="J4297" s="161">
        <v>7</v>
      </c>
      <c r="M4297" s="165">
        <f t="shared" si="196"/>
        <v>6</v>
      </c>
      <c r="N4297" s="164">
        <f t="shared" si="197"/>
        <v>6</v>
      </c>
      <c r="O4297" s="164">
        <f t="shared" si="198"/>
        <v>7</v>
      </c>
    </row>
    <row r="4298" spans="3:15">
      <c r="C4298" s="161">
        <v>10</v>
      </c>
      <c r="D4298" s="161">
        <v>6</v>
      </c>
      <c r="F4298" s="161">
        <v>7</v>
      </c>
      <c r="G4298" s="161">
        <v>6</v>
      </c>
      <c r="H4298" s="161">
        <v>10</v>
      </c>
      <c r="I4298" s="161">
        <v>6</v>
      </c>
      <c r="J4298" s="161">
        <v>10</v>
      </c>
      <c r="M4298" s="165">
        <f t="shared" si="196"/>
        <v>6</v>
      </c>
      <c r="N4298" s="164">
        <f t="shared" si="197"/>
        <v>6</v>
      </c>
      <c r="O4298" s="164">
        <f t="shared" si="198"/>
        <v>8</v>
      </c>
    </row>
    <row r="4299" spans="3:15">
      <c r="C4299" s="161">
        <v>10</v>
      </c>
      <c r="D4299" s="161">
        <v>6</v>
      </c>
      <c r="F4299" s="161">
        <v>7</v>
      </c>
      <c r="G4299" s="161">
        <v>6</v>
      </c>
      <c r="H4299" s="161">
        <v>10</v>
      </c>
      <c r="I4299" s="161">
        <v>8</v>
      </c>
      <c r="J4299" s="161">
        <v>7</v>
      </c>
      <c r="M4299" s="165">
        <f t="shared" si="196"/>
        <v>6</v>
      </c>
      <c r="N4299" s="164">
        <f t="shared" si="197"/>
        <v>6</v>
      </c>
      <c r="O4299" s="164">
        <f t="shared" si="198"/>
        <v>8</v>
      </c>
    </row>
    <row r="4300" spans="3:15">
      <c r="C4300" s="161">
        <v>10</v>
      </c>
      <c r="D4300" s="161">
        <v>6</v>
      </c>
      <c r="F4300" s="161">
        <v>7</v>
      </c>
      <c r="G4300" s="161">
        <v>6</v>
      </c>
      <c r="H4300" s="161">
        <v>10</v>
      </c>
      <c r="I4300" s="161">
        <v>8</v>
      </c>
      <c r="J4300" s="161">
        <v>10</v>
      </c>
      <c r="M4300" s="165">
        <f t="shared" si="196"/>
        <v>6</v>
      </c>
      <c r="N4300" s="164">
        <f t="shared" si="197"/>
        <v>6</v>
      </c>
      <c r="O4300" s="164">
        <f t="shared" si="198"/>
        <v>8</v>
      </c>
    </row>
    <row r="4301" spans="3:15">
      <c r="C4301" s="161">
        <v>10</v>
      </c>
      <c r="D4301" s="161">
        <v>6</v>
      </c>
      <c r="F4301" s="161">
        <v>7</v>
      </c>
      <c r="G4301" s="161">
        <v>6</v>
      </c>
      <c r="H4301" s="161">
        <v>10</v>
      </c>
      <c r="I4301" s="161">
        <v>10</v>
      </c>
      <c r="J4301" s="161">
        <v>7</v>
      </c>
      <c r="M4301" s="165">
        <f t="shared" si="196"/>
        <v>6</v>
      </c>
      <c r="N4301" s="164">
        <f t="shared" si="197"/>
        <v>6</v>
      </c>
      <c r="O4301" s="164">
        <f t="shared" si="198"/>
        <v>8</v>
      </c>
    </row>
    <row r="4302" spans="3:15">
      <c r="C4302" s="161">
        <v>10</v>
      </c>
      <c r="D4302" s="161">
        <v>4</v>
      </c>
      <c r="F4302" s="161">
        <v>7</v>
      </c>
      <c r="G4302" s="161">
        <v>4</v>
      </c>
      <c r="H4302" s="161">
        <v>10</v>
      </c>
      <c r="I4302" s="161">
        <v>10</v>
      </c>
      <c r="J4302" s="161">
        <v>10</v>
      </c>
      <c r="M4302" s="165">
        <f t="shared" si="196"/>
        <v>4</v>
      </c>
      <c r="N4302" s="164">
        <f t="shared" si="197"/>
        <v>4</v>
      </c>
      <c r="O4302" s="164">
        <f t="shared" si="198"/>
        <v>8</v>
      </c>
    </row>
    <row r="4303" spans="3:15">
      <c r="C4303" s="161">
        <v>10</v>
      </c>
      <c r="D4303" s="161">
        <v>4</v>
      </c>
      <c r="F4303" s="161">
        <v>5</v>
      </c>
      <c r="G4303" s="161">
        <v>4</v>
      </c>
      <c r="H4303" s="161">
        <v>5</v>
      </c>
      <c r="I4303" s="161">
        <v>4</v>
      </c>
      <c r="J4303" s="161">
        <v>7</v>
      </c>
      <c r="M4303" s="165">
        <f t="shared" si="196"/>
        <v>4</v>
      </c>
      <c r="N4303" s="164">
        <f t="shared" si="197"/>
        <v>4</v>
      </c>
      <c r="O4303" s="164">
        <f t="shared" si="198"/>
        <v>6</v>
      </c>
    </row>
    <row r="4304" spans="3:15">
      <c r="C4304" s="161">
        <v>10</v>
      </c>
      <c r="D4304" s="161">
        <v>4</v>
      </c>
      <c r="F4304" s="161">
        <v>5</v>
      </c>
      <c r="G4304" s="161">
        <v>4</v>
      </c>
      <c r="H4304" s="161">
        <v>5</v>
      </c>
      <c r="I4304" s="161">
        <v>4</v>
      </c>
      <c r="J4304" s="161">
        <v>10</v>
      </c>
      <c r="M4304" s="165">
        <f t="shared" si="196"/>
        <v>4</v>
      </c>
      <c r="N4304" s="164">
        <f t="shared" si="197"/>
        <v>4</v>
      </c>
      <c r="O4304" s="164">
        <f t="shared" si="198"/>
        <v>6</v>
      </c>
    </row>
    <row r="4305" spans="3:15">
      <c r="C4305" s="161">
        <v>10</v>
      </c>
      <c r="D4305" s="161">
        <v>4</v>
      </c>
      <c r="F4305" s="161">
        <v>5</v>
      </c>
      <c r="G4305" s="161">
        <v>4</v>
      </c>
      <c r="H4305" s="161">
        <v>5</v>
      </c>
      <c r="I4305" s="161">
        <v>6</v>
      </c>
      <c r="J4305" s="161">
        <v>7</v>
      </c>
      <c r="M4305" s="165">
        <f t="shared" si="196"/>
        <v>4</v>
      </c>
      <c r="N4305" s="164">
        <f t="shared" si="197"/>
        <v>4</v>
      </c>
      <c r="O4305" s="164">
        <f t="shared" si="198"/>
        <v>6</v>
      </c>
    </row>
    <row r="4306" spans="3:15">
      <c r="C4306" s="161">
        <v>10</v>
      </c>
      <c r="D4306" s="161">
        <v>4</v>
      </c>
      <c r="F4306" s="161">
        <v>5</v>
      </c>
      <c r="G4306" s="161">
        <v>4</v>
      </c>
      <c r="H4306" s="161">
        <v>5</v>
      </c>
      <c r="I4306" s="161">
        <v>6</v>
      </c>
      <c r="J4306" s="161">
        <v>10</v>
      </c>
      <c r="M4306" s="165">
        <f t="shared" si="196"/>
        <v>4</v>
      </c>
      <c r="N4306" s="164">
        <f t="shared" si="197"/>
        <v>4</v>
      </c>
      <c r="O4306" s="164">
        <f t="shared" si="198"/>
        <v>6</v>
      </c>
    </row>
    <row r="4307" spans="3:15">
      <c r="C4307" s="161">
        <v>10</v>
      </c>
      <c r="D4307" s="161">
        <v>4</v>
      </c>
      <c r="F4307" s="161">
        <v>5</v>
      </c>
      <c r="G4307" s="161">
        <v>4</v>
      </c>
      <c r="H4307" s="161">
        <v>5</v>
      </c>
      <c r="I4307" s="161">
        <v>8</v>
      </c>
      <c r="J4307" s="161">
        <v>7</v>
      </c>
      <c r="M4307" s="165">
        <f t="shared" si="196"/>
        <v>4</v>
      </c>
      <c r="N4307" s="164">
        <f t="shared" si="197"/>
        <v>4</v>
      </c>
      <c r="O4307" s="164">
        <f t="shared" si="198"/>
        <v>6</v>
      </c>
    </row>
    <row r="4308" spans="3:15">
      <c r="C4308" s="161">
        <v>10</v>
      </c>
      <c r="D4308" s="161">
        <v>4</v>
      </c>
      <c r="F4308" s="161">
        <v>5</v>
      </c>
      <c r="G4308" s="161">
        <v>4</v>
      </c>
      <c r="H4308" s="161">
        <v>5</v>
      </c>
      <c r="I4308" s="161">
        <v>8</v>
      </c>
      <c r="J4308" s="161">
        <v>10</v>
      </c>
      <c r="M4308" s="165">
        <f t="shared" si="196"/>
        <v>4</v>
      </c>
      <c r="N4308" s="164">
        <f t="shared" si="197"/>
        <v>4</v>
      </c>
      <c r="O4308" s="164">
        <f t="shared" si="198"/>
        <v>7</v>
      </c>
    </row>
    <row r="4309" spans="3:15">
      <c r="C4309" s="161">
        <v>10</v>
      </c>
      <c r="D4309" s="161">
        <v>4</v>
      </c>
      <c r="F4309" s="161">
        <v>5</v>
      </c>
      <c r="G4309" s="161">
        <v>4</v>
      </c>
      <c r="H4309" s="161">
        <v>5</v>
      </c>
      <c r="I4309" s="161">
        <v>10</v>
      </c>
      <c r="J4309" s="161">
        <v>7</v>
      </c>
      <c r="M4309" s="165">
        <f t="shared" si="196"/>
        <v>4</v>
      </c>
      <c r="N4309" s="164">
        <f t="shared" si="197"/>
        <v>4</v>
      </c>
      <c r="O4309" s="164">
        <f t="shared" si="198"/>
        <v>6</v>
      </c>
    </row>
    <row r="4310" spans="3:15">
      <c r="C4310" s="161">
        <v>10</v>
      </c>
      <c r="D4310" s="161">
        <v>4</v>
      </c>
      <c r="F4310" s="161">
        <v>5</v>
      </c>
      <c r="G4310" s="161">
        <v>4</v>
      </c>
      <c r="H4310" s="161">
        <v>5</v>
      </c>
      <c r="I4310" s="161">
        <v>10</v>
      </c>
      <c r="J4310" s="161">
        <v>10</v>
      </c>
      <c r="M4310" s="165">
        <f t="shared" si="196"/>
        <v>4</v>
      </c>
      <c r="N4310" s="164">
        <f t="shared" si="197"/>
        <v>4</v>
      </c>
      <c r="O4310" s="164">
        <f t="shared" si="198"/>
        <v>7</v>
      </c>
    </row>
    <row r="4311" spans="3:15">
      <c r="C4311" s="161">
        <v>10</v>
      </c>
      <c r="D4311" s="161">
        <v>4</v>
      </c>
      <c r="F4311" s="161">
        <v>7</v>
      </c>
      <c r="G4311" s="161">
        <v>4</v>
      </c>
      <c r="H4311" s="161">
        <v>10</v>
      </c>
      <c r="I4311" s="161">
        <v>4</v>
      </c>
      <c r="J4311" s="161">
        <v>7</v>
      </c>
      <c r="M4311" s="165">
        <f t="shared" si="196"/>
        <v>4</v>
      </c>
      <c r="N4311" s="164">
        <f t="shared" si="197"/>
        <v>4</v>
      </c>
      <c r="O4311" s="164">
        <f t="shared" si="198"/>
        <v>7</v>
      </c>
    </row>
    <row r="4312" spans="3:15">
      <c r="C4312" s="161">
        <v>10</v>
      </c>
      <c r="D4312" s="161">
        <v>4</v>
      </c>
      <c r="F4312" s="161">
        <v>7</v>
      </c>
      <c r="G4312" s="161">
        <v>4</v>
      </c>
      <c r="H4312" s="161">
        <v>10</v>
      </c>
      <c r="I4312" s="161">
        <v>4</v>
      </c>
      <c r="J4312" s="161">
        <v>10</v>
      </c>
      <c r="M4312" s="165">
        <f t="shared" si="196"/>
        <v>4</v>
      </c>
      <c r="N4312" s="164">
        <f t="shared" si="197"/>
        <v>4</v>
      </c>
      <c r="O4312" s="164">
        <f t="shared" si="198"/>
        <v>7</v>
      </c>
    </row>
    <row r="4313" spans="3:15">
      <c r="C4313" s="161">
        <v>10</v>
      </c>
      <c r="D4313" s="161">
        <v>4</v>
      </c>
      <c r="F4313" s="161">
        <v>7</v>
      </c>
      <c r="G4313" s="161">
        <v>4</v>
      </c>
      <c r="H4313" s="161">
        <v>10</v>
      </c>
      <c r="I4313" s="161">
        <v>6</v>
      </c>
      <c r="J4313" s="161">
        <v>7</v>
      </c>
      <c r="M4313" s="165">
        <f t="shared" si="196"/>
        <v>4</v>
      </c>
      <c r="N4313" s="164">
        <f t="shared" si="197"/>
        <v>4</v>
      </c>
      <c r="O4313" s="164">
        <f t="shared" si="198"/>
        <v>7</v>
      </c>
    </row>
    <row r="4314" spans="3:15">
      <c r="C4314" s="161">
        <v>10</v>
      </c>
      <c r="D4314" s="161">
        <v>4</v>
      </c>
      <c r="F4314" s="161">
        <v>7</v>
      </c>
      <c r="G4314" s="161">
        <v>4</v>
      </c>
      <c r="H4314" s="161">
        <v>10</v>
      </c>
      <c r="I4314" s="161">
        <v>6</v>
      </c>
      <c r="J4314" s="161">
        <v>10</v>
      </c>
      <c r="M4314" s="165">
        <f t="shared" si="196"/>
        <v>4</v>
      </c>
      <c r="N4314" s="164">
        <f t="shared" si="197"/>
        <v>4</v>
      </c>
      <c r="O4314" s="164">
        <f t="shared" si="198"/>
        <v>7</v>
      </c>
    </row>
    <row r="4315" spans="3:15">
      <c r="C4315" s="161">
        <v>10</v>
      </c>
      <c r="D4315" s="161">
        <v>4</v>
      </c>
      <c r="F4315" s="161">
        <v>7</v>
      </c>
      <c r="G4315" s="161">
        <v>4</v>
      </c>
      <c r="H4315" s="161">
        <v>10</v>
      </c>
      <c r="I4315" s="161">
        <v>8</v>
      </c>
      <c r="J4315" s="161">
        <v>7</v>
      </c>
      <c r="M4315" s="165">
        <f t="shared" si="196"/>
        <v>4</v>
      </c>
      <c r="N4315" s="164">
        <f t="shared" si="197"/>
        <v>4</v>
      </c>
      <c r="O4315" s="164">
        <f t="shared" si="198"/>
        <v>7</v>
      </c>
    </row>
    <row r="4316" spans="3:15">
      <c r="C4316" s="161">
        <v>10</v>
      </c>
      <c r="D4316" s="161">
        <v>4</v>
      </c>
      <c r="F4316" s="161">
        <v>7</v>
      </c>
      <c r="G4316" s="161">
        <v>4</v>
      </c>
      <c r="H4316" s="161">
        <v>10</v>
      </c>
      <c r="I4316" s="161">
        <v>8</v>
      </c>
      <c r="J4316" s="161">
        <v>10</v>
      </c>
      <c r="M4316" s="165">
        <f t="shared" si="196"/>
        <v>4</v>
      </c>
      <c r="N4316" s="164">
        <f t="shared" si="197"/>
        <v>4</v>
      </c>
      <c r="O4316" s="164">
        <f t="shared" si="198"/>
        <v>8</v>
      </c>
    </row>
    <row r="4317" spans="3:15">
      <c r="C4317" s="161">
        <v>10</v>
      </c>
      <c r="D4317" s="161">
        <v>4</v>
      </c>
      <c r="F4317" s="161">
        <v>7</v>
      </c>
      <c r="G4317" s="161">
        <v>4</v>
      </c>
      <c r="H4317" s="161">
        <v>10</v>
      </c>
      <c r="I4317" s="161">
        <v>10</v>
      </c>
      <c r="J4317" s="161">
        <v>7</v>
      </c>
      <c r="M4317" s="165">
        <f t="shared" si="196"/>
        <v>4</v>
      </c>
      <c r="N4317" s="164">
        <f t="shared" si="197"/>
        <v>4</v>
      </c>
      <c r="O4317" s="164">
        <f t="shared" si="198"/>
        <v>7</v>
      </c>
    </row>
    <row r="4318" spans="3:15">
      <c r="C4318" s="161">
        <v>10</v>
      </c>
      <c r="D4318" s="161">
        <v>4</v>
      </c>
      <c r="F4318" s="161">
        <v>7</v>
      </c>
      <c r="G4318" s="161">
        <v>4</v>
      </c>
      <c r="H4318" s="161">
        <v>10</v>
      </c>
      <c r="I4318" s="161">
        <v>10</v>
      </c>
      <c r="J4318" s="161">
        <v>10</v>
      </c>
      <c r="M4318" s="165">
        <f t="shared" si="196"/>
        <v>4</v>
      </c>
      <c r="N4318" s="164">
        <f t="shared" si="197"/>
        <v>4</v>
      </c>
      <c r="O4318" s="164">
        <f t="shared" si="198"/>
        <v>8</v>
      </c>
    </row>
    <row r="4319" spans="3:15">
      <c r="C4319" s="161">
        <v>10</v>
      </c>
      <c r="D4319" s="161">
        <v>4</v>
      </c>
      <c r="F4319" s="161">
        <v>5</v>
      </c>
      <c r="G4319" s="161">
        <v>4</v>
      </c>
      <c r="H4319" s="161">
        <v>5</v>
      </c>
      <c r="I4319" s="161">
        <v>4</v>
      </c>
      <c r="J4319" s="161">
        <v>7</v>
      </c>
      <c r="M4319" s="165">
        <f t="shared" ref="M4319:M4382" si="199">MIN(C4319:L4319)</f>
        <v>4</v>
      </c>
      <c r="N4319" s="164">
        <f t="shared" si="197"/>
        <v>4</v>
      </c>
      <c r="O4319" s="164">
        <f t="shared" si="198"/>
        <v>6</v>
      </c>
    </row>
    <row r="4320" spans="3:15">
      <c r="C4320" s="161">
        <v>10</v>
      </c>
      <c r="D4320" s="161">
        <v>4</v>
      </c>
      <c r="F4320" s="161">
        <v>5</v>
      </c>
      <c r="G4320" s="161">
        <v>4</v>
      </c>
      <c r="H4320" s="161">
        <v>5</v>
      </c>
      <c r="I4320" s="161">
        <v>4</v>
      </c>
      <c r="J4320" s="161">
        <v>10</v>
      </c>
      <c r="M4320" s="165">
        <f t="shared" si="199"/>
        <v>4</v>
      </c>
      <c r="N4320" s="164">
        <f t="shared" ref="N4320:N4383" si="200">IF(SMALL(C4320:J4320,2)&gt;M4320,M4320+1,M4320)</f>
        <v>4</v>
      </c>
      <c r="O4320" s="164">
        <f t="shared" ref="O4320:O4383" si="201">ROUND(AVERAGE(C4320:J4320),0)</f>
        <v>6</v>
      </c>
    </row>
    <row r="4321" spans="3:15">
      <c r="C4321" s="161">
        <v>10</v>
      </c>
      <c r="D4321" s="161">
        <v>4</v>
      </c>
      <c r="F4321" s="161">
        <v>5</v>
      </c>
      <c r="G4321" s="161">
        <v>4</v>
      </c>
      <c r="H4321" s="161">
        <v>5</v>
      </c>
      <c r="I4321" s="161">
        <v>6</v>
      </c>
      <c r="J4321" s="161">
        <v>7</v>
      </c>
      <c r="M4321" s="165">
        <f t="shared" si="199"/>
        <v>4</v>
      </c>
      <c r="N4321" s="164">
        <f t="shared" si="200"/>
        <v>4</v>
      </c>
      <c r="O4321" s="164">
        <f t="shared" si="201"/>
        <v>6</v>
      </c>
    </row>
    <row r="4322" spans="3:15">
      <c r="C4322" s="161">
        <v>10</v>
      </c>
      <c r="D4322" s="161">
        <v>4</v>
      </c>
      <c r="F4322" s="161">
        <v>5</v>
      </c>
      <c r="G4322" s="161">
        <v>4</v>
      </c>
      <c r="H4322" s="161">
        <v>5</v>
      </c>
      <c r="I4322" s="161">
        <v>6</v>
      </c>
      <c r="J4322" s="161">
        <v>10</v>
      </c>
      <c r="M4322" s="165">
        <f t="shared" si="199"/>
        <v>4</v>
      </c>
      <c r="N4322" s="164">
        <f t="shared" si="200"/>
        <v>4</v>
      </c>
      <c r="O4322" s="164">
        <f t="shared" si="201"/>
        <v>6</v>
      </c>
    </row>
    <row r="4323" spans="3:15">
      <c r="C4323" s="161">
        <v>10</v>
      </c>
      <c r="D4323" s="161">
        <v>4</v>
      </c>
      <c r="F4323" s="161">
        <v>5</v>
      </c>
      <c r="G4323" s="161">
        <v>4</v>
      </c>
      <c r="H4323" s="161">
        <v>5</v>
      </c>
      <c r="I4323" s="161">
        <v>8</v>
      </c>
      <c r="J4323" s="161">
        <v>7</v>
      </c>
      <c r="M4323" s="165">
        <f t="shared" si="199"/>
        <v>4</v>
      </c>
      <c r="N4323" s="164">
        <f t="shared" si="200"/>
        <v>4</v>
      </c>
      <c r="O4323" s="164">
        <f t="shared" si="201"/>
        <v>6</v>
      </c>
    </row>
    <row r="4324" spans="3:15">
      <c r="C4324" s="161">
        <v>10</v>
      </c>
      <c r="D4324" s="161">
        <v>4</v>
      </c>
      <c r="F4324" s="161">
        <v>5</v>
      </c>
      <c r="G4324" s="161">
        <v>4</v>
      </c>
      <c r="H4324" s="161">
        <v>5</v>
      </c>
      <c r="I4324" s="161">
        <v>8</v>
      </c>
      <c r="J4324" s="161">
        <v>10</v>
      </c>
      <c r="M4324" s="165">
        <f t="shared" si="199"/>
        <v>4</v>
      </c>
      <c r="N4324" s="164">
        <f t="shared" si="200"/>
        <v>4</v>
      </c>
      <c r="O4324" s="164">
        <f t="shared" si="201"/>
        <v>7</v>
      </c>
    </row>
    <row r="4325" spans="3:15">
      <c r="C4325" s="161">
        <v>10</v>
      </c>
      <c r="D4325" s="161">
        <v>4</v>
      </c>
      <c r="F4325" s="161">
        <v>5</v>
      </c>
      <c r="G4325" s="161">
        <v>4</v>
      </c>
      <c r="H4325" s="161">
        <v>5</v>
      </c>
      <c r="I4325" s="161">
        <v>10</v>
      </c>
      <c r="J4325" s="161">
        <v>7</v>
      </c>
      <c r="M4325" s="165">
        <f t="shared" si="199"/>
        <v>4</v>
      </c>
      <c r="N4325" s="164">
        <f t="shared" si="200"/>
        <v>4</v>
      </c>
      <c r="O4325" s="164">
        <f t="shared" si="201"/>
        <v>6</v>
      </c>
    </row>
    <row r="4326" spans="3:15">
      <c r="C4326" s="161">
        <v>10</v>
      </c>
      <c r="D4326" s="161">
        <v>4</v>
      </c>
      <c r="F4326" s="161">
        <v>5</v>
      </c>
      <c r="G4326" s="161">
        <v>4</v>
      </c>
      <c r="H4326" s="161">
        <v>5</v>
      </c>
      <c r="I4326" s="161">
        <v>10</v>
      </c>
      <c r="J4326" s="161">
        <v>10</v>
      </c>
      <c r="M4326" s="165">
        <f t="shared" si="199"/>
        <v>4</v>
      </c>
      <c r="N4326" s="164">
        <f t="shared" si="200"/>
        <v>4</v>
      </c>
      <c r="O4326" s="164">
        <f t="shared" si="201"/>
        <v>7</v>
      </c>
    </row>
    <row r="4327" spans="3:15">
      <c r="C4327" s="161">
        <v>10</v>
      </c>
      <c r="D4327" s="161">
        <v>4</v>
      </c>
      <c r="F4327" s="161">
        <v>7</v>
      </c>
      <c r="G4327" s="161">
        <v>4</v>
      </c>
      <c r="H4327" s="161">
        <v>10</v>
      </c>
      <c r="I4327" s="161">
        <v>4</v>
      </c>
      <c r="J4327" s="161">
        <v>7</v>
      </c>
      <c r="M4327" s="165">
        <f t="shared" si="199"/>
        <v>4</v>
      </c>
      <c r="N4327" s="164">
        <f t="shared" si="200"/>
        <v>4</v>
      </c>
      <c r="O4327" s="164">
        <f t="shared" si="201"/>
        <v>7</v>
      </c>
    </row>
    <row r="4328" spans="3:15">
      <c r="C4328" s="161">
        <v>10</v>
      </c>
      <c r="D4328" s="161">
        <v>4</v>
      </c>
      <c r="F4328" s="161">
        <v>7</v>
      </c>
      <c r="G4328" s="161">
        <v>4</v>
      </c>
      <c r="H4328" s="161">
        <v>10</v>
      </c>
      <c r="I4328" s="161">
        <v>4</v>
      </c>
      <c r="J4328" s="161">
        <v>10</v>
      </c>
      <c r="M4328" s="165">
        <f t="shared" si="199"/>
        <v>4</v>
      </c>
      <c r="N4328" s="164">
        <f t="shared" si="200"/>
        <v>4</v>
      </c>
      <c r="O4328" s="164">
        <f t="shared" si="201"/>
        <v>7</v>
      </c>
    </row>
    <row r="4329" spans="3:15">
      <c r="C4329" s="161">
        <v>10</v>
      </c>
      <c r="D4329" s="161">
        <v>4</v>
      </c>
      <c r="F4329" s="161">
        <v>7</v>
      </c>
      <c r="G4329" s="161">
        <v>4</v>
      </c>
      <c r="H4329" s="161">
        <v>10</v>
      </c>
      <c r="I4329" s="161">
        <v>6</v>
      </c>
      <c r="J4329" s="161">
        <v>7</v>
      </c>
      <c r="M4329" s="165">
        <f t="shared" si="199"/>
        <v>4</v>
      </c>
      <c r="N4329" s="164">
        <f t="shared" si="200"/>
        <v>4</v>
      </c>
      <c r="O4329" s="164">
        <f t="shared" si="201"/>
        <v>7</v>
      </c>
    </row>
    <row r="4330" spans="3:15">
      <c r="C4330" s="161">
        <v>10</v>
      </c>
      <c r="D4330" s="161">
        <v>4</v>
      </c>
      <c r="F4330" s="161">
        <v>7</v>
      </c>
      <c r="G4330" s="161">
        <v>4</v>
      </c>
      <c r="H4330" s="161">
        <v>10</v>
      </c>
      <c r="I4330" s="161">
        <v>6</v>
      </c>
      <c r="J4330" s="161">
        <v>10</v>
      </c>
      <c r="M4330" s="165">
        <f t="shared" si="199"/>
        <v>4</v>
      </c>
      <c r="N4330" s="164">
        <f t="shared" si="200"/>
        <v>4</v>
      </c>
      <c r="O4330" s="164">
        <f t="shared" si="201"/>
        <v>7</v>
      </c>
    </row>
    <row r="4331" spans="3:15">
      <c r="C4331" s="161">
        <v>10</v>
      </c>
      <c r="D4331" s="161">
        <v>4</v>
      </c>
      <c r="F4331" s="161">
        <v>7</v>
      </c>
      <c r="G4331" s="161">
        <v>4</v>
      </c>
      <c r="H4331" s="161">
        <v>10</v>
      </c>
      <c r="I4331" s="161">
        <v>8</v>
      </c>
      <c r="J4331" s="161">
        <v>7</v>
      </c>
      <c r="M4331" s="165">
        <f t="shared" si="199"/>
        <v>4</v>
      </c>
      <c r="N4331" s="164">
        <f t="shared" si="200"/>
        <v>4</v>
      </c>
      <c r="O4331" s="164">
        <f t="shared" si="201"/>
        <v>7</v>
      </c>
    </row>
    <row r="4332" spans="3:15">
      <c r="C4332" s="161">
        <v>10</v>
      </c>
      <c r="D4332" s="161">
        <v>4</v>
      </c>
      <c r="F4332" s="161">
        <v>7</v>
      </c>
      <c r="G4332" s="161">
        <v>4</v>
      </c>
      <c r="H4332" s="161">
        <v>10</v>
      </c>
      <c r="I4332" s="161">
        <v>8</v>
      </c>
      <c r="J4332" s="161">
        <v>10</v>
      </c>
      <c r="M4332" s="165">
        <f t="shared" si="199"/>
        <v>4</v>
      </c>
      <c r="N4332" s="164">
        <f t="shared" si="200"/>
        <v>4</v>
      </c>
      <c r="O4332" s="164">
        <f t="shared" si="201"/>
        <v>8</v>
      </c>
    </row>
    <row r="4333" spans="3:15">
      <c r="C4333" s="161">
        <v>10</v>
      </c>
      <c r="D4333" s="161">
        <v>4</v>
      </c>
      <c r="F4333" s="161">
        <v>7</v>
      </c>
      <c r="G4333" s="161">
        <v>4</v>
      </c>
      <c r="H4333" s="161">
        <v>10</v>
      </c>
      <c r="I4333" s="161">
        <v>10</v>
      </c>
      <c r="J4333" s="161">
        <v>7</v>
      </c>
      <c r="M4333" s="165">
        <f t="shared" si="199"/>
        <v>4</v>
      </c>
      <c r="N4333" s="164">
        <f t="shared" si="200"/>
        <v>4</v>
      </c>
      <c r="O4333" s="164">
        <f t="shared" si="201"/>
        <v>7</v>
      </c>
    </row>
    <row r="4334" spans="3:15">
      <c r="C4334" s="161">
        <v>10</v>
      </c>
      <c r="D4334" s="161">
        <v>4</v>
      </c>
      <c r="F4334" s="161">
        <v>7</v>
      </c>
      <c r="G4334" s="161">
        <v>4</v>
      </c>
      <c r="H4334" s="161">
        <v>10</v>
      </c>
      <c r="I4334" s="161">
        <v>10</v>
      </c>
      <c r="J4334" s="161">
        <v>10</v>
      </c>
      <c r="M4334" s="165">
        <f t="shared" si="199"/>
        <v>4</v>
      </c>
      <c r="N4334" s="164">
        <f t="shared" si="200"/>
        <v>4</v>
      </c>
      <c r="O4334" s="164">
        <f t="shared" si="201"/>
        <v>8</v>
      </c>
    </row>
    <row r="4335" spans="3:15">
      <c r="C4335" s="161">
        <v>10</v>
      </c>
      <c r="D4335" s="161">
        <v>4</v>
      </c>
      <c r="F4335" s="161">
        <v>10</v>
      </c>
      <c r="G4335" s="161">
        <v>4</v>
      </c>
      <c r="H4335" s="161">
        <v>7</v>
      </c>
      <c r="I4335" s="161">
        <v>4</v>
      </c>
      <c r="J4335" s="161">
        <v>7</v>
      </c>
      <c r="M4335" s="165">
        <f t="shared" si="199"/>
        <v>4</v>
      </c>
      <c r="N4335" s="164">
        <f t="shared" si="200"/>
        <v>4</v>
      </c>
      <c r="O4335" s="164">
        <f t="shared" si="201"/>
        <v>7</v>
      </c>
    </row>
    <row r="4336" spans="3:15">
      <c r="C4336" s="161">
        <v>10</v>
      </c>
      <c r="D4336" s="161">
        <v>4</v>
      </c>
      <c r="F4336" s="161">
        <v>10</v>
      </c>
      <c r="G4336" s="161">
        <v>4</v>
      </c>
      <c r="H4336" s="161">
        <v>7</v>
      </c>
      <c r="I4336" s="161">
        <v>4</v>
      </c>
      <c r="J4336" s="161">
        <v>10</v>
      </c>
      <c r="M4336" s="165">
        <f t="shared" si="199"/>
        <v>4</v>
      </c>
      <c r="N4336" s="164">
        <f t="shared" si="200"/>
        <v>4</v>
      </c>
      <c r="O4336" s="164">
        <f t="shared" si="201"/>
        <v>7</v>
      </c>
    </row>
    <row r="4337" spans="3:15">
      <c r="C4337" s="161">
        <v>10</v>
      </c>
      <c r="D4337" s="161">
        <v>4</v>
      </c>
      <c r="F4337" s="161">
        <v>10</v>
      </c>
      <c r="G4337" s="161">
        <v>4</v>
      </c>
      <c r="H4337" s="161">
        <v>7</v>
      </c>
      <c r="I4337" s="161">
        <v>6</v>
      </c>
      <c r="J4337" s="161">
        <v>7</v>
      </c>
      <c r="M4337" s="165">
        <f t="shared" si="199"/>
        <v>4</v>
      </c>
      <c r="N4337" s="164">
        <f t="shared" si="200"/>
        <v>4</v>
      </c>
      <c r="O4337" s="164">
        <f t="shared" si="201"/>
        <v>7</v>
      </c>
    </row>
    <row r="4338" spans="3:15">
      <c r="C4338" s="161">
        <v>10</v>
      </c>
      <c r="D4338" s="161">
        <v>4</v>
      </c>
      <c r="F4338" s="161">
        <v>10</v>
      </c>
      <c r="G4338" s="161">
        <v>4</v>
      </c>
      <c r="H4338" s="161">
        <v>7</v>
      </c>
      <c r="I4338" s="161">
        <v>6</v>
      </c>
      <c r="J4338" s="161">
        <v>10</v>
      </c>
      <c r="M4338" s="165">
        <f t="shared" si="199"/>
        <v>4</v>
      </c>
      <c r="N4338" s="164">
        <f t="shared" si="200"/>
        <v>4</v>
      </c>
      <c r="O4338" s="164">
        <f t="shared" si="201"/>
        <v>7</v>
      </c>
    </row>
    <row r="4339" spans="3:15">
      <c r="C4339" s="161">
        <v>10</v>
      </c>
      <c r="D4339" s="161">
        <v>4</v>
      </c>
      <c r="F4339" s="161">
        <v>10</v>
      </c>
      <c r="G4339" s="161">
        <v>4</v>
      </c>
      <c r="H4339" s="161">
        <v>7</v>
      </c>
      <c r="I4339" s="161">
        <v>8</v>
      </c>
      <c r="J4339" s="161">
        <v>7</v>
      </c>
      <c r="M4339" s="165">
        <f t="shared" si="199"/>
        <v>4</v>
      </c>
      <c r="N4339" s="164">
        <f t="shared" si="200"/>
        <v>4</v>
      </c>
      <c r="O4339" s="164">
        <f t="shared" si="201"/>
        <v>7</v>
      </c>
    </row>
    <row r="4340" spans="3:15">
      <c r="C4340" s="161">
        <v>10</v>
      </c>
      <c r="D4340" s="161">
        <v>4</v>
      </c>
      <c r="F4340" s="161">
        <v>10</v>
      </c>
      <c r="G4340" s="161">
        <v>4</v>
      </c>
      <c r="H4340" s="161">
        <v>7</v>
      </c>
      <c r="I4340" s="161">
        <v>8</v>
      </c>
      <c r="J4340" s="161">
        <v>10</v>
      </c>
      <c r="M4340" s="165">
        <f t="shared" si="199"/>
        <v>4</v>
      </c>
      <c r="N4340" s="164">
        <f t="shared" si="200"/>
        <v>4</v>
      </c>
      <c r="O4340" s="164">
        <f t="shared" si="201"/>
        <v>8</v>
      </c>
    </row>
    <row r="4341" spans="3:15">
      <c r="C4341" s="161">
        <v>10</v>
      </c>
      <c r="D4341" s="161">
        <v>4</v>
      </c>
      <c r="F4341" s="161">
        <v>10</v>
      </c>
      <c r="G4341" s="161">
        <v>4</v>
      </c>
      <c r="H4341" s="161">
        <v>7</v>
      </c>
      <c r="I4341" s="161">
        <v>10</v>
      </c>
      <c r="J4341" s="161">
        <v>7</v>
      </c>
      <c r="M4341" s="165">
        <f t="shared" si="199"/>
        <v>4</v>
      </c>
      <c r="N4341" s="164">
        <f t="shared" si="200"/>
        <v>4</v>
      </c>
      <c r="O4341" s="164">
        <f t="shared" si="201"/>
        <v>7</v>
      </c>
    </row>
    <row r="4342" spans="3:15">
      <c r="C4342" s="161">
        <v>10</v>
      </c>
      <c r="D4342" s="161">
        <v>4</v>
      </c>
      <c r="F4342" s="161">
        <v>10</v>
      </c>
      <c r="G4342" s="161">
        <v>4</v>
      </c>
      <c r="H4342" s="161">
        <v>7</v>
      </c>
      <c r="I4342" s="161">
        <v>10</v>
      </c>
      <c r="J4342" s="161">
        <v>10</v>
      </c>
      <c r="M4342" s="165">
        <f t="shared" si="199"/>
        <v>4</v>
      </c>
      <c r="N4342" s="164">
        <f t="shared" si="200"/>
        <v>4</v>
      </c>
      <c r="O4342" s="164">
        <f t="shared" si="201"/>
        <v>8</v>
      </c>
    </row>
    <row r="4343" spans="3:15">
      <c r="C4343" s="161">
        <v>10</v>
      </c>
      <c r="D4343" s="161">
        <v>4</v>
      </c>
      <c r="F4343" s="161">
        <v>10</v>
      </c>
      <c r="G4343" s="161">
        <v>4</v>
      </c>
      <c r="H4343" s="161">
        <v>10</v>
      </c>
      <c r="I4343" s="161">
        <v>4</v>
      </c>
      <c r="J4343" s="161">
        <v>7</v>
      </c>
      <c r="M4343" s="165">
        <f t="shared" si="199"/>
        <v>4</v>
      </c>
      <c r="N4343" s="164">
        <f t="shared" si="200"/>
        <v>4</v>
      </c>
      <c r="O4343" s="164">
        <f t="shared" si="201"/>
        <v>7</v>
      </c>
    </row>
    <row r="4344" spans="3:15">
      <c r="C4344" s="161">
        <v>10</v>
      </c>
      <c r="D4344" s="161">
        <v>4</v>
      </c>
      <c r="F4344" s="161">
        <v>10</v>
      </c>
      <c r="G4344" s="161">
        <v>4</v>
      </c>
      <c r="H4344" s="161">
        <v>10</v>
      </c>
      <c r="I4344" s="161">
        <v>4</v>
      </c>
      <c r="J4344" s="161">
        <v>10</v>
      </c>
      <c r="M4344" s="165">
        <f t="shared" si="199"/>
        <v>4</v>
      </c>
      <c r="N4344" s="164">
        <f t="shared" si="200"/>
        <v>4</v>
      </c>
      <c r="O4344" s="164">
        <f t="shared" si="201"/>
        <v>7</v>
      </c>
    </row>
    <row r="4345" spans="3:15">
      <c r="C4345" s="161">
        <v>10</v>
      </c>
      <c r="D4345" s="161">
        <v>4</v>
      </c>
      <c r="F4345" s="161">
        <v>10</v>
      </c>
      <c r="G4345" s="161">
        <v>4</v>
      </c>
      <c r="H4345" s="161">
        <v>10</v>
      </c>
      <c r="I4345" s="161">
        <v>6</v>
      </c>
      <c r="J4345" s="161">
        <v>7</v>
      </c>
      <c r="M4345" s="165">
        <f t="shared" si="199"/>
        <v>4</v>
      </c>
      <c r="N4345" s="164">
        <f t="shared" si="200"/>
        <v>4</v>
      </c>
      <c r="O4345" s="164">
        <f t="shared" si="201"/>
        <v>7</v>
      </c>
    </row>
    <row r="4346" spans="3:15">
      <c r="C4346" s="161">
        <v>10</v>
      </c>
      <c r="D4346" s="161">
        <v>4</v>
      </c>
      <c r="F4346" s="161">
        <v>10</v>
      </c>
      <c r="G4346" s="161">
        <v>4</v>
      </c>
      <c r="H4346" s="161">
        <v>10</v>
      </c>
      <c r="I4346" s="161">
        <v>6</v>
      </c>
      <c r="J4346" s="161">
        <v>10</v>
      </c>
      <c r="M4346" s="165">
        <f t="shared" si="199"/>
        <v>4</v>
      </c>
      <c r="N4346" s="164">
        <f t="shared" si="200"/>
        <v>4</v>
      </c>
      <c r="O4346" s="164">
        <f t="shared" si="201"/>
        <v>8</v>
      </c>
    </row>
    <row r="4347" spans="3:15">
      <c r="C4347" s="161">
        <v>10</v>
      </c>
      <c r="D4347" s="161">
        <v>4</v>
      </c>
      <c r="F4347" s="161">
        <v>10</v>
      </c>
      <c r="G4347" s="161">
        <v>4</v>
      </c>
      <c r="H4347" s="161">
        <v>10</v>
      </c>
      <c r="I4347" s="161">
        <v>8</v>
      </c>
      <c r="J4347" s="161">
        <v>7</v>
      </c>
      <c r="M4347" s="165">
        <f t="shared" si="199"/>
        <v>4</v>
      </c>
      <c r="N4347" s="164">
        <f t="shared" si="200"/>
        <v>4</v>
      </c>
      <c r="O4347" s="164">
        <f t="shared" si="201"/>
        <v>8</v>
      </c>
    </row>
    <row r="4348" spans="3:15">
      <c r="C4348" s="161">
        <v>10</v>
      </c>
      <c r="D4348" s="161">
        <v>4</v>
      </c>
      <c r="F4348" s="161">
        <v>10</v>
      </c>
      <c r="G4348" s="161">
        <v>4</v>
      </c>
      <c r="H4348" s="161">
        <v>10</v>
      </c>
      <c r="I4348" s="161">
        <v>8</v>
      </c>
      <c r="J4348" s="161">
        <v>10</v>
      </c>
      <c r="M4348" s="165">
        <f t="shared" si="199"/>
        <v>4</v>
      </c>
      <c r="N4348" s="164">
        <f t="shared" si="200"/>
        <v>4</v>
      </c>
      <c r="O4348" s="164">
        <f t="shared" si="201"/>
        <v>8</v>
      </c>
    </row>
    <row r="4349" spans="3:15">
      <c r="C4349" s="161">
        <v>10</v>
      </c>
      <c r="D4349" s="161">
        <v>4</v>
      </c>
      <c r="F4349" s="161">
        <v>10</v>
      </c>
      <c r="G4349" s="161">
        <v>4</v>
      </c>
      <c r="H4349" s="161">
        <v>10</v>
      </c>
      <c r="I4349" s="161">
        <v>10</v>
      </c>
      <c r="J4349" s="161">
        <v>7</v>
      </c>
      <c r="M4349" s="165">
        <f t="shared" si="199"/>
        <v>4</v>
      </c>
      <c r="N4349" s="164">
        <f t="shared" si="200"/>
        <v>4</v>
      </c>
      <c r="O4349" s="164">
        <f t="shared" si="201"/>
        <v>8</v>
      </c>
    </row>
    <row r="4350" spans="3:15">
      <c r="C4350" s="161">
        <v>10</v>
      </c>
      <c r="D4350" s="161">
        <v>4</v>
      </c>
      <c r="F4350" s="161">
        <v>10</v>
      </c>
      <c r="G4350" s="161">
        <v>4</v>
      </c>
      <c r="H4350" s="161">
        <v>10</v>
      </c>
      <c r="I4350" s="161">
        <v>10</v>
      </c>
      <c r="J4350" s="161">
        <v>10</v>
      </c>
      <c r="M4350" s="165">
        <f t="shared" si="199"/>
        <v>4</v>
      </c>
      <c r="N4350" s="164">
        <f t="shared" si="200"/>
        <v>4</v>
      </c>
      <c r="O4350" s="164">
        <f t="shared" si="201"/>
        <v>8</v>
      </c>
    </row>
    <row r="4351" spans="3:15">
      <c r="C4351" s="161">
        <v>10</v>
      </c>
      <c r="D4351" s="161">
        <v>4</v>
      </c>
      <c r="F4351" s="161">
        <v>10</v>
      </c>
      <c r="G4351" s="161">
        <v>4</v>
      </c>
      <c r="H4351" s="161">
        <v>7</v>
      </c>
      <c r="I4351" s="161">
        <v>4</v>
      </c>
      <c r="J4351" s="161">
        <v>7</v>
      </c>
      <c r="M4351" s="165">
        <f t="shared" si="199"/>
        <v>4</v>
      </c>
      <c r="N4351" s="164">
        <f t="shared" si="200"/>
        <v>4</v>
      </c>
      <c r="O4351" s="164">
        <f t="shared" si="201"/>
        <v>7</v>
      </c>
    </row>
    <row r="4352" spans="3:15">
      <c r="C4352" s="161">
        <v>10</v>
      </c>
      <c r="D4352" s="161">
        <v>4</v>
      </c>
      <c r="F4352" s="161">
        <v>10</v>
      </c>
      <c r="G4352" s="161">
        <v>4</v>
      </c>
      <c r="H4352" s="161">
        <v>7</v>
      </c>
      <c r="I4352" s="161">
        <v>4</v>
      </c>
      <c r="J4352" s="161">
        <v>10</v>
      </c>
      <c r="M4352" s="165">
        <f t="shared" si="199"/>
        <v>4</v>
      </c>
      <c r="N4352" s="164">
        <f t="shared" si="200"/>
        <v>4</v>
      </c>
      <c r="O4352" s="164">
        <f t="shared" si="201"/>
        <v>7</v>
      </c>
    </row>
    <row r="4353" spans="3:15">
      <c r="C4353" s="161">
        <v>10</v>
      </c>
      <c r="D4353" s="161">
        <v>4</v>
      </c>
      <c r="F4353" s="161">
        <v>10</v>
      </c>
      <c r="G4353" s="161">
        <v>4</v>
      </c>
      <c r="H4353" s="161">
        <v>7</v>
      </c>
      <c r="I4353" s="161">
        <v>6</v>
      </c>
      <c r="J4353" s="161">
        <v>7</v>
      </c>
      <c r="M4353" s="165">
        <f t="shared" si="199"/>
        <v>4</v>
      </c>
      <c r="N4353" s="164">
        <f t="shared" si="200"/>
        <v>4</v>
      </c>
      <c r="O4353" s="164">
        <f t="shared" si="201"/>
        <v>7</v>
      </c>
    </row>
    <row r="4354" spans="3:15">
      <c r="C4354" s="161">
        <v>10</v>
      </c>
      <c r="D4354" s="161">
        <v>4</v>
      </c>
      <c r="F4354" s="161">
        <v>10</v>
      </c>
      <c r="G4354" s="161">
        <v>4</v>
      </c>
      <c r="H4354" s="161">
        <v>7</v>
      </c>
      <c r="I4354" s="161">
        <v>6</v>
      </c>
      <c r="J4354" s="161">
        <v>10</v>
      </c>
      <c r="M4354" s="165">
        <f t="shared" si="199"/>
        <v>4</v>
      </c>
      <c r="N4354" s="164">
        <f t="shared" si="200"/>
        <v>4</v>
      </c>
      <c r="O4354" s="164">
        <f t="shared" si="201"/>
        <v>7</v>
      </c>
    </row>
    <row r="4355" spans="3:15">
      <c r="C4355" s="161">
        <v>10</v>
      </c>
      <c r="D4355" s="161">
        <v>4</v>
      </c>
      <c r="F4355" s="161">
        <v>10</v>
      </c>
      <c r="G4355" s="161">
        <v>4</v>
      </c>
      <c r="H4355" s="161">
        <v>7</v>
      </c>
      <c r="I4355" s="161">
        <v>8</v>
      </c>
      <c r="J4355" s="161">
        <v>7</v>
      </c>
      <c r="M4355" s="165">
        <f t="shared" si="199"/>
        <v>4</v>
      </c>
      <c r="N4355" s="164">
        <f t="shared" si="200"/>
        <v>4</v>
      </c>
      <c r="O4355" s="164">
        <f t="shared" si="201"/>
        <v>7</v>
      </c>
    </row>
    <row r="4356" spans="3:15">
      <c r="C4356" s="161">
        <v>10</v>
      </c>
      <c r="D4356" s="161">
        <v>4</v>
      </c>
      <c r="F4356" s="161">
        <v>10</v>
      </c>
      <c r="G4356" s="161">
        <v>4</v>
      </c>
      <c r="H4356" s="161">
        <v>7</v>
      </c>
      <c r="I4356" s="161">
        <v>8</v>
      </c>
      <c r="J4356" s="161">
        <v>10</v>
      </c>
      <c r="M4356" s="165">
        <f t="shared" si="199"/>
        <v>4</v>
      </c>
      <c r="N4356" s="164">
        <f t="shared" si="200"/>
        <v>4</v>
      </c>
      <c r="O4356" s="164">
        <f t="shared" si="201"/>
        <v>8</v>
      </c>
    </row>
    <row r="4357" spans="3:15">
      <c r="C4357" s="161">
        <v>10</v>
      </c>
      <c r="D4357" s="161">
        <v>4</v>
      </c>
      <c r="F4357" s="161">
        <v>10</v>
      </c>
      <c r="G4357" s="161">
        <v>4</v>
      </c>
      <c r="H4357" s="161">
        <v>7</v>
      </c>
      <c r="I4357" s="161">
        <v>10</v>
      </c>
      <c r="J4357" s="161">
        <v>7</v>
      </c>
      <c r="M4357" s="165">
        <f t="shared" si="199"/>
        <v>4</v>
      </c>
      <c r="N4357" s="164">
        <f t="shared" si="200"/>
        <v>4</v>
      </c>
      <c r="O4357" s="164">
        <f t="shared" si="201"/>
        <v>7</v>
      </c>
    </row>
    <row r="4358" spans="3:15">
      <c r="C4358" s="161">
        <v>10</v>
      </c>
      <c r="D4358" s="161">
        <v>4</v>
      </c>
      <c r="F4358" s="161">
        <v>10</v>
      </c>
      <c r="G4358" s="161">
        <v>4</v>
      </c>
      <c r="H4358" s="161">
        <v>7</v>
      </c>
      <c r="I4358" s="161">
        <v>10</v>
      </c>
      <c r="J4358" s="161">
        <v>10</v>
      </c>
      <c r="M4358" s="165">
        <f t="shared" si="199"/>
        <v>4</v>
      </c>
      <c r="N4358" s="164">
        <f t="shared" si="200"/>
        <v>4</v>
      </c>
      <c r="O4358" s="164">
        <f t="shared" si="201"/>
        <v>8</v>
      </c>
    </row>
    <row r="4359" spans="3:15">
      <c r="C4359" s="161">
        <v>10</v>
      </c>
      <c r="D4359" s="161">
        <v>4</v>
      </c>
      <c r="F4359" s="161">
        <v>10</v>
      </c>
      <c r="G4359" s="161">
        <v>4</v>
      </c>
      <c r="H4359" s="161">
        <v>10</v>
      </c>
      <c r="I4359" s="161">
        <v>4</v>
      </c>
      <c r="J4359" s="161">
        <v>7</v>
      </c>
      <c r="M4359" s="165">
        <f t="shared" si="199"/>
        <v>4</v>
      </c>
      <c r="N4359" s="164">
        <f t="shared" si="200"/>
        <v>4</v>
      </c>
      <c r="O4359" s="164">
        <f t="shared" si="201"/>
        <v>7</v>
      </c>
    </row>
    <row r="4360" spans="3:15">
      <c r="C4360" s="161">
        <v>10</v>
      </c>
      <c r="D4360" s="161">
        <v>4</v>
      </c>
      <c r="F4360" s="161">
        <v>10</v>
      </c>
      <c r="G4360" s="161">
        <v>4</v>
      </c>
      <c r="H4360" s="161">
        <v>10</v>
      </c>
      <c r="I4360" s="161">
        <v>4</v>
      </c>
      <c r="J4360" s="161">
        <v>10</v>
      </c>
      <c r="M4360" s="165">
        <f t="shared" si="199"/>
        <v>4</v>
      </c>
      <c r="N4360" s="164">
        <f t="shared" si="200"/>
        <v>4</v>
      </c>
      <c r="O4360" s="164">
        <f t="shared" si="201"/>
        <v>7</v>
      </c>
    </row>
    <row r="4361" spans="3:15">
      <c r="C4361" s="161">
        <v>10</v>
      </c>
      <c r="D4361" s="161">
        <v>4</v>
      </c>
      <c r="F4361" s="161">
        <v>10</v>
      </c>
      <c r="G4361" s="161">
        <v>4</v>
      </c>
      <c r="H4361" s="161">
        <v>10</v>
      </c>
      <c r="I4361" s="161">
        <v>6</v>
      </c>
      <c r="J4361" s="161">
        <v>7</v>
      </c>
      <c r="M4361" s="165">
        <f t="shared" si="199"/>
        <v>4</v>
      </c>
      <c r="N4361" s="164">
        <f t="shared" si="200"/>
        <v>4</v>
      </c>
      <c r="O4361" s="164">
        <f t="shared" si="201"/>
        <v>7</v>
      </c>
    </row>
    <row r="4362" spans="3:15">
      <c r="C4362" s="161">
        <v>10</v>
      </c>
      <c r="D4362" s="161">
        <v>4</v>
      </c>
      <c r="F4362" s="161">
        <v>10</v>
      </c>
      <c r="G4362" s="161">
        <v>4</v>
      </c>
      <c r="H4362" s="161">
        <v>10</v>
      </c>
      <c r="I4362" s="161">
        <v>6</v>
      </c>
      <c r="J4362" s="161">
        <v>10</v>
      </c>
      <c r="M4362" s="165">
        <f t="shared" si="199"/>
        <v>4</v>
      </c>
      <c r="N4362" s="164">
        <f t="shared" si="200"/>
        <v>4</v>
      </c>
      <c r="O4362" s="164">
        <f t="shared" si="201"/>
        <v>8</v>
      </c>
    </row>
    <row r="4363" spans="3:15">
      <c r="C4363" s="161">
        <v>10</v>
      </c>
      <c r="D4363" s="161">
        <v>4</v>
      </c>
      <c r="F4363" s="161">
        <v>10</v>
      </c>
      <c r="G4363" s="161">
        <v>4</v>
      </c>
      <c r="H4363" s="161">
        <v>10</v>
      </c>
      <c r="I4363" s="161">
        <v>8</v>
      </c>
      <c r="J4363" s="161">
        <v>7</v>
      </c>
      <c r="M4363" s="165">
        <f t="shared" si="199"/>
        <v>4</v>
      </c>
      <c r="N4363" s="164">
        <f t="shared" si="200"/>
        <v>4</v>
      </c>
      <c r="O4363" s="164">
        <f t="shared" si="201"/>
        <v>8</v>
      </c>
    </row>
    <row r="4364" spans="3:15">
      <c r="C4364" s="161">
        <v>10</v>
      </c>
      <c r="D4364" s="161">
        <v>4</v>
      </c>
      <c r="F4364" s="161">
        <v>10</v>
      </c>
      <c r="G4364" s="161">
        <v>4</v>
      </c>
      <c r="H4364" s="161">
        <v>10</v>
      </c>
      <c r="I4364" s="161">
        <v>8</v>
      </c>
      <c r="J4364" s="161">
        <v>10</v>
      </c>
      <c r="M4364" s="165">
        <f t="shared" si="199"/>
        <v>4</v>
      </c>
      <c r="N4364" s="164">
        <f t="shared" si="200"/>
        <v>4</v>
      </c>
      <c r="O4364" s="164">
        <f t="shared" si="201"/>
        <v>8</v>
      </c>
    </row>
    <row r="4365" spans="3:15">
      <c r="C4365" s="161">
        <v>10</v>
      </c>
      <c r="D4365" s="161">
        <v>4</v>
      </c>
      <c r="F4365" s="161">
        <v>10</v>
      </c>
      <c r="G4365" s="161">
        <v>4</v>
      </c>
      <c r="H4365" s="161">
        <v>10</v>
      </c>
      <c r="I4365" s="161">
        <v>10</v>
      </c>
      <c r="J4365" s="161">
        <v>7</v>
      </c>
      <c r="M4365" s="165">
        <f t="shared" si="199"/>
        <v>4</v>
      </c>
      <c r="N4365" s="164">
        <f t="shared" si="200"/>
        <v>4</v>
      </c>
      <c r="O4365" s="164">
        <f t="shared" si="201"/>
        <v>8</v>
      </c>
    </row>
    <row r="4366" spans="3:15">
      <c r="C4366" s="161">
        <v>10</v>
      </c>
      <c r="D4366" s="161">
        <v>6</v>
      </c>
      <c r="F4366" s="161">
        <v>10</v>
      </c>
      <c r="G4366" s="161">
        <v>6</v>
      </c>
      <c r="H4366" s="161">
        <v>10</v>
      </c>
      <c r="I4366" s="161">
        <v>10</v>
      </c>
      <c r="J4366" s="161">
        <v>10</v>
      </c>
      <c r="M4366" s="165">
        <f t="shared" si="199"/>
        <v>6</v>
      </c>
      <c r="N4366" s="164">
        <f t="shared" si="200"/>
        <v>6</v>
      </c>
      <c r="O4366" s="164">
        <f t="shared" si="201"/>
        <v>9</v>
      </c>
    </row>
    <row r="4367" spans="3:15">
      <c r="C4367" s="161">
        <v>10</v>
      </c>
      <c r="D4367" s="161">
        <v>6</v>
      </c>
      <c r="F4367" s="161">
        <v>10</v>
      </c>
      <c r="G4367" s="161">
        <v>6</v>
      </c>
      <c r="H4367" s="161">
        <v>7</v>
      </c>
      <c r="I4367" s="161">
        <v>4</v>
      </c>
      <c r="J4367" s="161">
        <v>7</v>
      </c>
      <c r="M4367" s="165">
        <f t="shared" si="199"/>
        <v>4</v>
      </c>
      <c r="N4367" s="164">
        <f t="shared" si="200"/>
        <v>5</v>
      </c>
      <c r="O4367" s="164">
        <f t="shared" si="201"/>
        <v>7</v>
      </c>
    </row>
    <row r="4368" spans="3:15">
      <c r="C4368" s="161">
        <v>10</v>
      </c>
      <c r="D4368" s="161">
        <v>6</v>
      </c>
      <c r="F4368" s="161">
        <v>10</v>
      </c>
      <c r="G4368" s="161">
        <v>6</v>
      </c>
      <c r="H4368" s="161">
        <v>7</v>
      </c>
      <c r="I4368" s="161">
        <v>4</v>
      </c>
      <c r="J4368" s="161">
        <v>10</v>
      </c>
      <c r="M4368" s="165">
        <f t="shared" si="199"/>
        <v>4</v>
      </c>
      <c r="N4368" s="164">
        <f t="shared" si="200"/>
        <v>5</v>
      </c>
      <c r="O4368" s="164">
        <f t="shared" si="201"/>
        <v>8</v>
      </c>
    </row>
    <row r="4369" spans="3:15">
      <c r="C4369" s="161">
        <v>10</v>
      </c>
      <c r="D4369" s="161">
        <v>6</v>
      </c>
      <c r="F4369" s="161">
        <v>10</v>
      </c>
      <c r="G4369" s="161">
        <v>6</v>
      </c>
      <c r="H4369" s="161">
        <v>7</v>
      </c>
      <c r="I4369" s="161">
        <v>6</v>
      </c>
      <c r="J4369" s="161">
        <v>7</v>
      </c>
      <c r="M4369" s="165">
        <f t="shared" si="199"/>
        <v>6</v>
      </c>
      <c r="N4369" s="164">
        <f t="shared" si="200"/>
        <v>6</v>
      </c>
      <c r="O4369" s="164">
        <f t="shared" si="201"/>
        <v>7</v>
      </c>
    </row>
    <row r="4370" spans="3:15">
      <c r="C4370" s="161">
        <v>10</v>
      </c>
      <c r="D4370" s="161">
        <v>6</v>
      </c>
      <c r="F4370" s="161">
        <v>10</v>
      </c>
      <c r="G4370" s="161">
        <v>6</v>
      </c>
      <c r="H4370" s="161">
        <v>7</v>
      </c>
      <c r="I4370" s="161">
        <v>6</v>
      </c>
      <c r="J4370" s="161">
        <v>10</v>
      </c>
      <c r="M4370" s="165">
        <f t="shared" si="199"/>
        <v>6</v>
      </c>
      <c r="N4370" s="164">
        <f t="shared" si="200"/>
        <v>6</v>
      </c>
      <c r="O4370" s="164">
        <f t="shared" si="201"/>
        <v>8</v>
      </c>
    </row>
    <row r="4371" spans="3:15">
      <c r="C4371" s="161">
        <v>10</v>
      </c>
      <c r="D4371" s="161">
        <v>6</v>
      </c>
      <c r="F4371" s="161">
        <v>10</v>
      </c>
      <c r="G4371" s="161">
        <v>6</v>
      </c>
      <c r="H4371" s="161">
        <v>7</v>
      </c>
      <c r="I4371" s="161">
        <v>8</v>
      </c>
      <c r="J4371" s="161">
        <v>7</v>
      </c>
      <c r="M4371" s="165">
        <f t="shared" si="199"/>
        <v>6</v>
      </c>
      <c r="N4371" s="164">
        <f t="shared" si="200"/>
        <v>6</v>
      </c>
      <c r="O4371" s="164">
        <f t="shared" si="201"/>
        <v>8</v>
      </c>
    </row>
    <row r="4372" spans="3:15">
      <c r="C4372" s="161">
        <v>10</v>
      </c>
      <c r="D4372" s="161">
        <v>6</v>
      </c>
      <c r="F4372" s="161">
        <v>10</v>
      </c>
      <c r="G4372" s="161">
        <v>6</v>
      </c>
      <c r="H4372" s="161">
        <v>7</v>
      </c>
      <c r="I4372" s="161">
        <v>8</v>
      </c>
      <c r="J4372" s="161">
        <v>10</v>
      </c>
      <c r="M4372" s="165">
        <f t="shared" si="199"/>
        <v>6</v>
      </c>
      <c r="N4372" s="164">
        <f t="shared" si="200"/>
        <v>6</v>
      </c>
      <c r="O4372" s="164">
        <f t="shared" si="201"/>
        <v>8</v>
      </c>
    </row>
    <row r="4373" spans="3:15">
      <c r="C4373" s="161">
        <v>10</v>
      </c>
      <c r="D4373" s="161">
        <v>6</v>
      </c>
      <c r="F4373" s="161">
        <v>10</v>
      </c>
      <c r="G4373" s="161">
        <v>6</v>
      </c>
      <c r="H4373" s="161">
        <v>7</v>
      </c>
      <c r="I4373" s="161">
        <v>10</v>
      </c>
      <c r="J4373" s="161">
        <v>7</v>
      </c>
      <c r="M4373" s="165">
        <f t="shared" si="199"/>
        <v>6</v>
      </c>
      <c r="N4373" s="164">
        <f t="shared" si="200"/>
        <v>6</v>
      </c>
      <c r="O4373" s="164">
        <f t="shared" si="201"/>
        <v>8</v>
      </c>
    </row>
    <row r="4374" spans="3:15">
      <c r="C4374" s="161">
        <v>10</v>
      </c>
      <c r="D4374" s="161">
        <v>6</v>
      </c>
      <c r="F4374" s="161">
        <v>10</v>
      </c>
      <c r="G4374" s="161">
        <v>6</v>
      </c>
      <c r="H4374" s="161">
        <v>7</v>
      </c>
      <c r="I4374" s="161">
        <v>10</v>
      </c>
      <c r="J4374" s="161">
        <v>10</v>
      </c>
      <c r="M4374" s="165">
        <f t="shared" si="199"/>
        <v>6</v>
      </c>
      <c r="N4374" s="164">
        <f t="shared" si="200"/>
        <v>6</v>
      </c>
      <c r="O4374" s="164">
        <f t="shared" si="201"/>
        <v>8</v>
      </c>
    </row>
    <row r="4375" spans="3:15">
      <c r="C4375" s="161">
        <v>10</v>
      </c>
      <c r="D4375" s="161">
        <v>6</v>
      </c>
      <c r="F4375" s="161">
        <v>10</v>
      </c>
      <c r="G4375" s="161">
        <v>6</v>
      </c>
      <c r="H4375" s="161">
        <v>10</v>
      </c>
      <c r="I4375" s="161">
        <v>4</v>
      </c>
      <c r="J4375" s="161">
        <v>7</v>
      </c>
      <c r="M4375" s="165">
        <f t="shared" si="199"/>
        <v>4</v>
      </c>
      <c r="N4375" s="164">
        <f t="shared" si="200"/>
        <v>5</v>
      </c>
      <c r="O4375" s="164">
        <f t="shared" si="201"/>
        <v>8</v>
      </c>
    </row>
    <row r="4376" spans="3:15">
      <c r="C4376" s="161">
        <v>10</v>
      </c>
      <c r="D4376" s="161">
        <v>6</v>
      </c>
      <c r="F4376" s="161">
        <v>10</v>
      </c>
      <c r="G4376" s="161">
        <v>6</v>
      </c>
      <c r="H4376" s="161">
        <v>10</v>
      </c>
      <c r="I4376" s="161">
        <v>4</v>
      </c>
      <c r="J4376" s="161">
        <v>10</v>
      </c>
      <c r="M4376" s="165">
        <f t="shared" si="199"/>
        <v>4</v>
      </c>
      <c r="N4376" s="164">
        <f t="shared" si="200"/>
        <v>5</v>
      </c>
      <c r="O4376" s="164">
        <f t="shared" si="201"/>
        <v>8</v>
      </c>
    </row>
    <row r="4377" spans="3:15">
      <c r="C4377" s="161">
        <v>10</v>
      </c>
      <c r="D4377" s="161">
        <v>6</v>
      </c>
      <c r="F4377" s="161">
        <v>10</v>
      </c>
      <c r="G4377" s="161">
        <v>6</v>
      </c>
      <c r="H4377" s="161">
        <v>10</v>
      </c>
      <c r="I4377" s="161">
        <v>6</v>
      </c>
      <c r="J4377" s="161">
        <v>7</v>
      </c>
      <c r="M4377" s="165">
        <f t="shared" si="199"/>
        <v>6</v>
      </c>
      <c r="N4377" s="164">
        <f t="shared" si="200"/>
        <v>6</v>
      </c>
      <c r="O4377" s="164">
        <f t="shared" si="201"/>
        <v>8</v>
      </c>
    </row>
    <row r="4378" spans="3:15">
      <c r="C4378" s="161">
        <v>10</v>
      </c>
      <c r="D4378" s="161">
        <v>6</v>
      </c>
      <c r="F4378" s="161">
        <v>10</v>
      </c>
      <c r="G4378" s="161">
        <v>6</v>
      </c>
      <c r="H4378" s="161">
        <v>10</v>
      </c>
      <c r="I4378" s="161">
        <v>6</v>
      </c>
      <c r="J4378" s="161">
        <v>10</v>
      </c>
      <c r="M4378" s="165">
        <f t="shared" si="199"/>
        <v>6</v>
      </c>
      <c r="N4378" s="164">
        <f t="shared" si="200"/>
        <v>6</v>
      </c>
      <c r="O4378" s="164">
        <f t="shared" si="201"/>
        <v>8</v>
      </c>
    </row>
    <row r="4379" spans="3:15">
      <c r="C4379" s="161">
        <v>10</v>
      </c>
      <c r="D4379" s="161">
        <v>6</v>
      </c>
      <c r="F4379" s="161">
        <v>10</v>
      </c>
      <c r="G4379" s="161">
        <v>6</v>
      </c>
      <c r="H4379" s="161">
        <v>10</v>
      </c>
      <c r="I4379" s="161">
        <v>8</v>
      </c>
      <c r="J4379" s="161">
        <v>7</v>
      </c>
      <c r="M4379" s="165">
        <f t="shared" si="199"/>
        <v>6</v>
      </c>
      <c r="N4379" s="164">
        <f t="shared" si="200"/>
        <v>6</v>
      </c>
      <c r="O4379" s="164">
        <f t="shared" si="201"/>
        <v>8</v>
      </c>
    </row>
    <row r="4380" spans="3:15">
      <c r="C4380" s="161">
        <v>10</v>
      </c>
      <c r="D4380" s="161">
        <v>6</v>
      </c>
      <c r="F4380" s="161">
        <v>10</v>
      </c>
      <c r="G4380" s="161">
        <v>6</v>
      </c>
      <c r="H4380" s="161">
        <v>10</v>
      </c>
      <c r="I4380" s="161">
        <v>8</v>
      </c>
      <c r="J4380" s="161">
        <v>10</v>
      </c>
      <c r="M4380" s="165">
        <f t="shared" si="199"/>
        <v>6</v>
      </c>
      <c r="N4380" s="164">
        <f t="shared" si="200"/>
        <v>6</v>
      </c>
      <c r="O4380" s="164">
        <f t="shared" si="201"/>
        <v>9</v>
      </c>
    </row>
    <row r="4381" spans="3:15">
      <c r="C4381" s="161">
        <v>10</v>
      </c>
      <c r="D4381" s="161">
        <v>6</v>
      </c>
      <c r="F4381" s="161">
        <v>10</v>
      </c>
      <c r="G4381" s="161">
        <v>6</v>
      </c>
      <c r="H4381" s="161">
        <v>10</v>
      </c>
      <c r="I4381" s="161">
        <v>10</v>
      </c>
      <c r="J4381" s="161">
        <v>7</v>
      </c>
      <c r="M4381" s="165">
        <f t="shared" si="199"/>
        <v>6</v>
      </c>
      <c r="N4381" s="164">
        <f t="shared" si="200"/>
        <v>6</v>
      </c>
      <c r="O4381" s="164">
        <f t="shared" si="201"/>
        <v>8</v>
      </c>
    </row>
    <row r="4382" spans="3:15">
      <c r="C4382" s="161">
        <v>10</v>
      </c>
      <c r="D4382" s="161">
        <v>4</v>
      </c>
      <c r="F4382" s="161">
        <v>10</v>
      </c>
      <c r="G4382" s="161">
        <v>4</v>
      </c>
      <c r="H4382" s="161">
        <v>10</v>
      </c>
      <c r="I4382" s="161">
        <v>10</v>
      </c>
      <c r="J4382" s="161">
        <v>10</v>
      </c>
      <c r="M4382" s="165">
        <f t="shared" si="199"/>
        <v>4</v>
      </c>
      <c r="N4382" s="164">
        <f t="shared" si="200"/>
        <v>4</v>
      </c>
      <c r="O4382" s="164">
        <f t="shared" si="201"/>
        <v>8</v>
      </c>
    </row>
    <row r="4383" spans="3:15">
      <c r="C4383" s="161">
        <v>10</v>
      </c>
      <c r="D4383" s="161">
        <v>4</v>
      </c>
      <c r="F4383" s="161">
        <v>10</v>
      </c>
      <c r="G4383" s="161">
        <v>4</v>
      </c>
      <c r="H4383" s="161">
        <v>7</v>
      </c>
      <c r="I4383" s="161">
        <v>4</v>
      </c>
      <c r="J4383" s="161">
        <v>7</v>
      </c>
      <c r="M4383" s="165">
        <f t="shared" ref="M4383:M4446" si="202">MIN(C4383:L4383)</f>
        <v>4</v>
      </c>
      <c r="N4383" s="164">
        <f t="shared" si="200"/>
        <v>4</v>
      </c>
      <c r="O4383" s="164">
        <f t="shared" si="201"/>
        <v>7</v>
      </c>
    </row>
    <row r="4384" spans="3:15">
      <c r="C4384" s="161">
        <v>10</v>
      </c>
      <c r="D4384" s="161">
        <v>4</v>
      </c>
      <c r="F4384" s="161">
        <v>10</v>
      </c>
      <c r="G4384" s="161">
        <v>4</v>
      </c>
      <c r="H4384" s="161">
        <v>7</v>
      </c>
      <c r="I4384" s="161">
        <v>4</v>
      </c>
      <c r="J4384" s="161">
        <v>10</v>
      </c>
      <c r="M4384" s="165">
        <f t="shared" si="202"/>
        <v>4</v>
      </c>
      <c r="N4384" s="164">
        <f t="shared" ref="N4384:N4447" si="203">IF(SMALL(C4384:J4384,2)&gt;M4384,M4384+1,M4384)</f>
        <v>4</v>
      </c>
      <c r="O4384" s="164">
        <f t="shared" ref="O4384:O4447" si="204">ROUND(AVERAGE(C4384:J4384),0)</f>
        <v>7</v>
      </c>
    </row>
    <row r="4385" spans="3:15">
      <c r="C4385" s="161">
        <v>10</v>
      </c>
      <c r="D4385" s="161">
        <v>4</v>
      </c>
      <c r="F4385" s="161">
        <v>10</v>
      </c>
      <c r="G4385" s="161">
        <v>4</v>
      </c>
      <c r="H4385" s="161">
        <v>7</v>
      </c>
      <c r="I4385" s="161">
        <v>6</v>
      </c>
      <c r="J4385" s="161">
        <v>7</v>
      </c>
      <c r="M4385" s="165">
        <f t="shared" si="202"/>
        <v>4</v>
      </c>
      <c r="N4385" s="164">
        <f t="shared" si="203"/>
        <v>4</v>
      </c>
      <c r="O4385" s="164">
        <f t="shared" si="204"/>
        <v>7</v>
      </c>
    </row>
    <row r="4386" spans="3:15">
      <c r="C4386" s="161">
        <v>10</v>
      </c>
      <c r="D4386" s="161">
        <v>4</v>
      </c>
      <c r="F4386" s="161">
        <v>10</v>
      </c>
      <c r="G4386" s="161">
        <v>4</v>
      </c>
      <c r="H4386" s="161">
        <v>7</v>
      </c>
      <c r="I4386" s="161">
        <v>6</v>
      </c>
      <c r="J4386" s="161">
        <v>10</v>
      </c>
      <c r="M4386" s="165">
        <f t="shared" si="202"/>
        <v>4</v>
      </c>
      <c r="N4386" s="164">
        <f t="shared" si="203"/>
        <v>4</v>
      </c>
      <c r="O4386" s="164">
        <f t="shared" si="204"/>
        <v>7</v>
      </c>
    </row>
    <row r="4387" spans="3:15">
      <c r="C4387" s="161">
        <v>10</v>
      </c>
      <c r="D4387" s="161">
        <v>4</v>
      </c>
      <c r="F4387" s="161">
        <v>10</v>
      </c>
      <c r="G4387" s="161">
        <v>4</v>
      </c>
      <c r="H4387" s="161">
        <v>7</v>
      </c>
      <c r="I4387" s="161">
        <v>8</v>
      </c>
      <c r="J4387" s="161">
        <v>7</v>
      </c>
      <c r="M4387" s="165">
        <f t="shared" si="202"/>
        <v>4</v>
      </c>
      <c r="N4387" s="164">
        <f t="shared" si="203"/>
        <v>4</v>
      </c>
      <c r="O4387" s="164">
        <f t="shared" si="204"/>
        <v>7</v>
      </c>
    </row>
    <row r="4388" spans="3:15">
      <c r="C4388" s="161">
        <v>10</v>
      </c>
      <c r="D4388" s="161">
        <v>4</v>
      </c>
      <c r="F4388" s="161">
        <v>10</v>
      </c>
      <c r="G4388" s="161">
        <v>4</v>
      </c>
      <c r="H4388" s="161">
        <v>7</v>
      </c>
      <c r="I4388" s="161">
        <v>8</v>
      </c>
      <c r="J4388" s="161">
        <v>10</v>
      </c>
      <c r="M4388" s="165">
        <f t="shared" si="202"/>
        <v>4</v>
      </c>
      <c r="N4388" s="164">
        <f t="shared" si="203"/>
        <v>4</v>
      </c>
      <c r="O4388" s="164">
        <f t="shared" si="204"/>
        <v>8</v>
      </c>
    </row>
    <row r="4389" spans="3:15">
      <c r="C4389" s="161">
        <v>10</v>
      </c>
      <c r="D4389" s="161">
        <v>4</v>
      </c>
      <c r="F4389" s="161">
        <v>10</v>
      </c>
      <c r="G4389" s="161">
        <v>4</v>
      </c>
      <c r="H4389" s="161">
        <v>7</v>
      </c>
      <c r="I4389" s="161">
        <v>10</v>
      </c>
      <c r="J4389" s="161">
        <v>7</v>
      </c>
      <c r="M4389" s="165">
        <f t="shared" si="202"/>
        <v>4</v>
      </c>
      <c r="N4389" s="164">
        <f t="shared" si="203"/>
        <v>4</v>
      </c>
      <c r="O4389" s="164">
        <f t="shared" si="204"/>
        <v>7</v>
      </c>
    </row>
    <row r="4390" spans="3:15">
      <c r="C4390" s="161">
        <v>10</v>
      </c>
      <c r="D4390" s="161">
        <v>4</v>
      </c>
      <c r="F4390" s="161">
        <v>10</v>
      </c>
      <c r="G4390" s="161">
        <v>4</v>
      </c>
      <c r="H4390" s="161">
        <v>7</v>
      </c>
      <c r="I4390" s="161">
        <v>10</v>
      </c>
      <c r="J4390" s="161">
        <v>10</v>
      </c>
      <c r="M4390" s="165">
        <f t="shared" si="202"/>
        <v>4</v>
      </c>
      <c r="N4390" s="164">
        <f t="shared" si="203"/>
        <v>4</v>
      </c>
      <c r="O4390" s="164">
        <f t="shared" si="204"/>
        <v>8</v>
      </c>
    </row>
    <row r="4391" spans="3:15">
      <c r="C4391" s="161">
        <v>10</v>
      </c>
      <c r="D4391" s="161">
        <v>4</v>
      </c>
      <c r="F4391" s="161">
        <v>10</v>
      </c>
      <c r="G4391" s="161">
        <v>4</v>
      </c>
      <c r="H4391" s="161">
        <v>10</v>
      </c>
      <c r="I4391" s="161">
        <v>4</v>
      </c>
      <c r="J4391" s="161">
        <v>7</v>
      </c>
      <c r="M4391" s="165">
        <f t="shared" si="202"/>
        <v>4</v>
      </c>
      <c r="N4391" s="164">
        <f t="shared" si="203"/>
        <v>4</v>
      </c>
      <c r="O4391" s="164">
        <f t="shared" si="204"/>
        <v>7</v>
      </c>
    </row>
    <row r="4392" spans="3:15">
      <c r="C4392" s="161">
        <v>10</v>
      </c>
      <c r="D4392" s="161">
        <v>4</v>
      </c>
      <c r="F4392" s="161">
        <v>10</v>
      </c>
      <c r="G4392" s="161">
        <v>4</v>
      </c>
      <c r="H4392" s="161">
        <v>10</v>
      </c>
      <c r="I4392" s="161">
        <v>4</v>
      </c>
      <c r="J4392" s="161">
        <v>10</v>
      </c>
      <c r="M4392" s="165">
        <f t="shared" si="202"/>
        <v>4</v>
      </c>
      <c r="N4392" s="164">
        <f t="shared" si="203"/>
        <v>4</v>
      </c>
      <c r="O4392" s="164">
        <f t="shared" si="204"/>
        <v>7</v>
      </c>
    </row>
    <row r="4393" spans="3:15">
      <c r="C4393" s="161">
        <v>10</v>
      </c>
      <c r="D4393" s="161">
        <v>4</v>
      </c>
      <c r="F4393" s="161">
        <v>10</v>
      </c>
      <c r="G4393" s="161">
        <v>4</v>
      </c>
      <c r="H4393" s="161">
        <v>10</v>
      </c>
      <c r="I4393" s="161">
        <v>6</v>
      </c>
      <c r="J4393" s="161">
        <v>7</v>
      </c>
      <c r="M4393" s="165">
        <f t="shared" si="202"/>
        <v>4</v>
      </c>
      <c r="N4393" s="164">
        <f t="shared" si="203"/>
        <v>4</v>
      </c>
      <c r="O4393" s="164">
        <f t="shared" si="204"/>
        <v>7</v>
      </c>
    </row>
    <row r="4394" spans="3:15">
      <c r="C4394" s="161">
        <v>10</v>
      </c>
      <c r="D4394" s="161">
        <v>4</v>
      </c>
      <c r="F4394" s="161">
        <v>10</v>
      </c>
      <c r="G4394" s="161">
        <v>4</v>
      </c>
      <c r="H4394" s="161">
        <v>10</v>
      </c>
      <c r="I4394" s="161">
        <v>6</v>
      </c>
      <c r="J4394" s="161">
        <v>10</v>
      </c>
      <c r="M4394" s="165">
        <f t="shared" si="202"/>
        <v>4</v>
      </c>
      <c r="N4394" s="164">
        <f t="shared" si="203"/>
        <v>4</v>
      </c>
      <c r="O4394" s="164">
        <f t="shared" si="204"/>
        <v>8</v>
      </c>
    </row>
    <row r="4395" spans="3:15">
      <c r="C4395" s="161">
        <v>10</v>
      </c>
      <c r="D4395" s="161">
        <v>4</v>
      </c>
      <c r="F4395" s="161">
        <v>10</v>
      </c>
      <c r="G4395" s="161">
        <v>4</v>
      </c>
      <c r="H4395" s="161">
        <v>10</v>
      </c>
      <c r="I4395" s="161">
        <v>8</v>
      </c>
      <c r="J4395" s="161">
        <v>7</v>
      </c>
      <c r="M4395" s="165">
        <f t="shared" si="202"/>
        <v>4</v>
      </c>
      <c r="N4395" s="164">
        <f t="shared" si="203"/>
        <v>4</v>
      </c>
      <c r="O4395" s="164">
        <f t="shared" si="204"/>
        <v>8</v>
      </c>
    </row>
    <row r="4396" spans="3:15">
      <c r="C4396" s="161">
        <v>10</v>
      </c>
      <c r="D4396" s="161">
        <v>4</v>
      </c>
      <c r="F4396" s="161">
        <v>10</v>
      </c>
      <c r="G4396" s="161">
        <v>4</v>
      </c>
      <c r="H4396" s="161">
        <v>10</v>
      </c>
      <c r="I4396" s="161">
        <v>8</v>
      </c>
      <c r="J4396" s="161">
        <v>10</v>
      </c>
      <c r="M4396" s="165">
        <f t="shared" si="202"/>
        <v>4</v>
      </c>
      <c r="N4396" s="164">
        <f t="shared" si="203"/>
        <v>4</v>
      </c>
      <c r="O4396" s="164">
        <f t="shared" si="204"/>
        <v>8</v>
      </c>
    </row>
    <row r="4397" spans="3:15">
      <c r="C4397" s="161">
        <v>10</v>
      </c>
      <c r="D4397" s="161">
        <v>4</v>
      </c>
      <c r="F4397" s="161">
        <v>10</v>
      </c>
      <c r="G4397" s="161">
        <v>4</v>
      </c>
      <c r="H4397" s="161">
        <v>10</v>
      </c>
      <c r="I4397" s="161">
        <v>10</v>
      </c>
      <c r="J4397" s="161">
        <v>7</v>
      </c>
      <c r="M4397" s="165">
        <f t="shared" si="202"/>
        <v>4</v>
      </c>
      <c r="N4397" s="164">
        <f t="shared" si="203"/>
        <v>4</v>
      </c>
      <c r="O4397" s="164">
        <f t="shared" si="204"/>
        <v>8</v>
      </c>
    </row>
    <row r="4398" spans="3:15">
      <c r="C4398" s="161">
        <v>10</v>
      </c>
      <c r="D4398" s="161">
        <v>4</v>
      </c>
      <c r="F4398" s="161">
        <v>10</v>
      </c>
      <c r="G4398" s="161">
        <v>4</v>
      </c>
      <c r="H4398" s="161">
        <v>10</v>
      </c>
      <c r="I4398" s="161">
        <v>10</v>
      </c>
      <c r="J4398" s="161">
        <v>10</v>
      </c>
      <c r="M4398" s="165">
        <f t="shared" si="202"/>
        <v>4</v>
      </c>
      <c r="N4398" s="164">
        <f t="shared" si="203"/>
        <v>4</v>
      </c>
      <c r="O4398" s="164">
        <f t="shared" si="204"/>
        <v>8</v>
      </c>
    </row>
    <row r="4399" spans="3:15">
      <c r="C4399" s="161">
        <v>10</v>
      </c>
      <c r="D4399" s="161">
        <v>4</v>
      </c>
      <c r="F4399" s="161">
        <v>10</v>
      </c>
      <c r="G4399" s="161">
        <v>4</v>
      </c>
      <c r="H4399" s="161">
        <v>7</v>
      </c>
      <c r="I4399" s="161">
        <v>4</v>
      </c>
      <c r="J4399" s="161">
        <v>7</v>
      </c>
      <c r="M4399" s="165">
        <f t="shared" si="202"/>
        <v>4</v>
      </c>
      <c r="N4399" s="164">
        <f t="shared" si="203"/>
        <v>4</v>
      </c>
      <c r="O4399" s="164">
        <f t="shared" si="204"/>
        <v>7</v>
      </c>
    </row>
    <row r="4400" spans="3:15">
      <c r="C4400" s="161">
        <v>10</v>
      </c>
      <c r="D4400" s="161">
        <v>4</v>
      </c>
      <c r="F4400" s="161">
        <v>10</v>
      </c>
      <c r="G4400" s="161">
        <v>4</v>
      </c>
      <c r="H4400" s="161">
        <v>7</v>
      </c>
      <c r="I4400" s="161">
        <v>4</v>
      </c>
      <c r="J4400" s="161">
        <v>10</v>
      </c>
      <c r="M4400" s="165">
        <f t="shared" si="202"/>
        <v>4</v>
      </c>
      <c r="N4400" s="164">
        <f t="shared" si="203"/>
        <v>4</v>
      </c>
      <c r="O4400" s="164">
        <f t="shared" si="204"/>
        <v>7</v>
      </c>
    </row>
    <row r="4401" spans="3:15">
      <c r="C4401" s="161">
        <v>10</v>
      </c>
      <c r="D4401" s="161">
        <v>4</v>
      </c>
      <c r="F4401" s="161">
        <v>10</v>
      </c>
      <c r="G4401" s="161">
        <v>4</v>
      </c>
      <c r="H4401" s="161">
        <v>7</v>
      </c>
      <c r="I4401" s="161">
        <v>6</v>
      </c>
      <c r="J4401" s="161">
        <v>7</v>
      </c>
      <c r="M4401" s="165">
        <f t="shared" si="202"/>
        <v>4</v>
      </c>
      <c r="N4401" s="164">
        <f t="shared" si="203"/>
        <v>4</v>
      </c>
      <c r="O4401" s="164">
        <f t="shared" si="204"/>
        <v>7</v>
      </c>
    </row>
    <row r="4402" spans="3:15">
      <c r="C4402" s="161">
        <v>10</v>
      </c>
      <c r="D4402" s="161">
        <v>4</v>
      </c>
      <c r="F4402" s="161">
        <v>10</v>
      </c>
      <c r="G4402" s="161">
        <v>4</v>
      </c>
      <c r="H4402" s="161">
        <v>7</v>
      </c>
      <c r="I4402" s="161">
        <v>6</v>
      </c>
      <c r="J4402" s="161">
        <v>10</v>
      </c>
      <c r="M4402" s="165">
        <f t="shared" si="202"/>
        <v>4</v>
      </c>
      <c r="N4402" s="164">
        <f t="shared" si="203"/>
        <v>4</v>
      </c>
      <c r="O4402" s="164">
        <f t="shared" si="204"/>
        <v>7</v>
      </c>
    </row>
    <row r="4403" spans="3:15">
      <c r="C4403" s="161">
        <v>10</v>
      </c>
      <c r="D4403" s="161">
        <v>4</v>
      </c>
      <c r="F4403" s="161">
        <v>10</v>
      </c>
      <c r="G4403" s="161">
        <v>4</v>
      </c>
      <c r="H4403" s="161">
        <v>7</v>
      </c>
      <c r="I4403" s="161">
        <v>8</v>
      </c>
      <c r="J4403" s="161">
        <v>7</v>
      </c>
      <c r="M4403" s="165">
        <f t="shared" si="202"/>
        <v>4</v>
      </c>
      <c r="N4403" s="164">
        <f t="shared" si="203"/>
        <v>4</v>
      </c>
      <c r="O4403" s="164">
        <f t="shared" si="204"/>
        <v>7</v>
      </c>
    </row>
    <row r="4404" spans="3:15">
      <c r="C4404" s="161">
        <v>10</v>
      </c>
      <c r="D4404" s="161">
        <v>4</v>
      </c>
      <c r="F4404" s="161">
        <v>10</v>
      </c>
      <c r="G4404" s="161">
        <v>4</v>
      </c>
      <c r="H4404" s="161">
        <v>7</v>
      </c>
      <c r="I4404" s="161">
        <v>8</v>
      </c>
      <c r="J4404" s="161">
        <v>10</v>
      </c>
      <c r="M4404" s="165">
        <f t="shared" si="202"/>
        <v>4</v>
      </c>
      <c r="N4404" s="164">
        <f t="shared" si="203"/>
        <v>4</v>
      </c>
      <c r="O4404" s="164">
        <f t="shared" si="204"/>
        <v>8</v>
      </c>
    </row>
    <row r="4405" spans="3:15">
      <c r="C4405" s="161">
        <v>10</v>
      </c>
      <c r="D4405" s="161">
        <v>4</v>
      </c>
      <c r="F4405" s="161">
        <v>10</v>
      </c>
      <c r="G4405" s="161">
        <v>4</v>
      </c>
      <c r="H4405" s="161">
        <v>7</v>
      </c>
      <c r="I4405" s="161">
        <v>10</v>
      </c>
      <c r="J4405" s="161">
        <v>7</v>
      </c>
      <c r="M4405" s="165">
        <f t="shared" si="202"/>
        <v>4</v>
      </c>
      <c r="N4405" s="164">
        <f t="shared" si="203"/>
        <v>4</v>
      </c>
      <c r="O4405" s="164">
        <f t="shared" si="204"/>
        <v>7</v>
      </c>
    </row>
    <row r="4406" spans="3:15">
      <c r="C4406" s="161">
        <v>10</v>
      </c>
      <c r="D4406" s="161">
        <v>4</v>
      </c>
      <c r="F4406" s="161">
        <v>10</v>
      </c>
      <c r="G4406" s="161">
        <v>4</v>
      </c>
      <c r="H4406" s="161">
        <v>7</v>
      </c>
      <c r="I4406" s="161">
        <v>10</v>
      </c>
      <c r="J4406" s="161">
        <v>10</v>
      </c>
      <c r="M4406" s="165">
        <f t="shared" si="202"/>
        <v>4</v>
      </c>
      <c r="N4406" s="164">
        <f t="shared" si="203"/>
        <v>4</v>
      </c>
      <c r="O4406" s="164">
        <f t="shared" si="204"/>
        <v>8</v>
      </c>
    </row>
    <row r="4407" spans="3:15">
      <c r="C4407" s="161">
        <v>10</v>
      </c>
      <c r="D4407" s="161">
        <v>4</v>
      </c>
      <c r="F4407" s="161">
        <v>10</v>
      </c>
      <c r="G4407" s="161">
        <v>4</v>
      </c>
      <c r="H4407" s="161">
        <v>10</v>
      </c>
      <c r="I4407" s="161">
        <v>4</v>
      </c>
      <c r="J4407" s="161">
        <v>7</v>
      </c>
      <c r="M4407" s="165">
        <f t="shared" si="202"/>
        <v>4</v>
      </c>
      <c r="N4407" s="164">
        <f t="shared" si="203"/>
        <v>4</v>
      </c>
      <c r="O4407" s="164">
        <f t="shared" si="204"/>
        <v>7</v>
      </c>
    </row>
    <row r="4408" spans="3:15">
      <c r="C4408" s="161">
        <v>10</v>
      </c>
      <c r="D4408" s="161">
        <v>4</v>
      </c>
      <c r="F4408" s="161">
        <v>10</v>
      </c>
      <c r="G4408" s="161">
        <v>4</v>
      </c>
      <c r="H4408" s="161">
        <v>10</v>
      </c>
      <c r="I4408" s="161">
        <v>4</v>
      </c>
      <c r="J4408" s="161">
        <v>10</v>
      </c>
      <c r="M4408" s="165">
        <f t="shared" si="202"/>
        <v>4</v>
      </c>
      <c r="N4408" s="164">
        <f t="shared" si="203"/>
        <v>4</v>
      </c>
      <c r="O4408" s="164">
        <f t="shared" si="204"/>
        <v>7</v>
      </c>
    </row>
    <row r="4409" spans="3:15">
      <c r="C4409" s="161">
        <v>10</v>
      </c>
      <c r="D4409" s="161">
        <v>4</v>
      </c>
      <c r="F4409" s="161">
        <v>10</v>
      </c>
      <c r="G4409" s="161">
        <v>4</v>
      </c>
      <c r="H4409" s="161">
        <v>10</v>
      </c>
      <c r="I4409" s="161">
        <v>6</v>
      </c>
      <c r="J4409" s="161">
        <v>7</v>
      </c>
      <c r="M4409" s="165">
        <f t="shared" si="202"/>
        <v>4</v>
      </c>
      <c r="N4409" s="164">
        <f t="shared" si="203"/>
        <v>4</v>
      </c>
      <c r="O4409" s="164">
        <f t="shared" si="204"/>
        <v>7</v>
      </c>
    </row>
    <row r="4410" spans="3:15">
      <c r="C4410" s="161">
        <v>10</v>
      </c>
      <c r="D4410" s="161">
        <v>4</v>
      </c>
      <c r="F4410" s="161">
        <v>10</v>
      </c>
      <c r="G4410" s="161">
        <v>4</v>
      </c>
      <c r="H4410" s="161">
        <v>10</v>
      </c>
      <c r="I4410" s="161">
        <v>6</v>
      </c>
      <c r="J4410" s="161">
        <v>10</v>
      </c>
      <c r="M4410" s="165">
        <f t="shared" si="202"/>
        <v>4</v>
      </c>
      <c r="N4410" s="164">
        <f t="shared" si="203"/>
        <v>4</v>
      </c>
      <c r="O4410" s="164">
        <f t="shared" si="204"/>
        <v>8</v>
      </c>
    </row>
    <row r="4411" spans="3:15">
      <c r="C4411" s="161">
        <v>10</v>
      </c>
      <c r="D4411" s="161">
        <v>4</v>
      </c>
      <c r="F4411" s="161">
        <v>10</v>
      </c>
      <c r="G4411" s="161">
        <v>4</v>
      </c>
      <c r="H4411" s="161">
        <v>10</v>
      </c>
      <c r="I4411" s="161">
        <v>8</v>
      </c>
      <c r="J4411" s="161">
        <v>7</v>
      </c>
      <c r="M4411" s="165">
        <f t="shared" si="202"/>
        <v>4</v>
      </c>
      <c r="N4411" s="164">
        <f t="shared" si="203"/>
        <v>4</v>
      </c>
      <c r="O4411" s="164">
        <f t="shared" si="204"/>
        <v>8</v>
      </c>
    </row>
    <row r="4412" spans="3:15">
      <c r="C4412" s="161">
        <v>10</v>
      </c>
      <c r="D4412" s="161">
        <v>4</v>
      </c>
      <c r="F4412" s="161">
        <v>10</v>
      </c>
      <c r="G4412" s="161">
        <v>4</v>
      </c>
      <c r="H4412" s="161">
        <v>10</v>
      </c>
      <c r="I4412" s="161">
        <v>8</v>
      </c>
      <c r="J4412" s="161">
        <v>10</v>
      </c>
      <c r="M4412" s="165">
        <f t="shared" si="202"/>
        <v>4</v>
      </c>
      <c r="N4412" s="164">
        <f t="shared" si="203"/>
        <v>4</v>
      </c>
      <c r="O4412" s="164">
        <f t="shared" si="204"/>
        <v>8</v>
      </c>
    </row>
    <row r="4413" spans="3:15">
      <c r="C4413" s="161">
        <v>10</v>
      </c>
      <c r="D4413" s="161">
        <v>4</v>
      </c>
      <c r="F4413" s="161">
        <v>10</v>
      </c>
      <c r="G4413" s="161">
        <v>4</v>
      </c>
      <c r="H4413" s="161">
        <v>10</v>
      </c>
      <c r="I4413" s="161">
        <v>10</v>
      </c>
      <c r="J4413" s="161">
        <v>7</v>
      </c>
      <c r="M4413" s="165">
        <f t="shared" si="202"/>
        <v>4</v>
      </c>
      <c r="N4413" s="164">
        <f t="shared" si="203"/>
        <v>4</v>
      </c>
      <c r="O4413" s="164">
        <f t="shared" si="204"/>
        <v>8</v>
      </c>
    </row>
    <row r="4414" spans="3:15">
      <c r="C4414" s="161">
        <v>10</v>
      </c>
      <c r="D4414" s="161">
        <v>6</v>
      </c>
      <c r="F4414" s="161">
        <v>10</v>
      </c>
      <c r="G4414" s="161">
        <v>6</v>
      </c>
      <c r="H4414" s="161">
        <v>10</v>
      </c>
      <c r="I4414" s="161">
        <v>10</v>
      </c>
      <c r="J4414" s="161">
        <v>10</v>
      </c>
      <c r="M4414" s="165">
        <f t="shared" si="202"/>
        <v>6</v>
      </c>
      <c r="N4414" s="164">
        <f t="shared" si="203"/>
        <v>6</v>
      </c>
      <c r="O4414" s="164">
        <f t="shared" si="204"/>
        <v>9</v>
      </c>
    </row>
    <row r="4415" spans="3:15">
      <c r="C4415" s="161">
        <v>10</v>
      </c>
      <c r="D4415" s="161">
        <v>6</v>
      </c>
      <c r="F4415" s="161">
        <v>5</v>
      </c>
      <c r="G4415" s="161">
        <v>6</v>
      </c>
      <c r="H4415" s="161">
        <v>5</v>
      </c>
      <c r="I4415" s="161">
        <v>4</v>
      </c>
      <c r="J4415" s="161">
        <v>7</v>
      </c>
      <c r="M4415" s="165">
        <f t="shared" si="202"/>
        <v>4</v>
      </c>
      <c r="N4415" s="164">
        <f t="shared" si="203"/>
        <v>5</v>
      </c>
      <c r="O4415" s="164">
        <f t="shared" si="204"/>
        <v>6</v>
      </c>
    </row>
    <row r="4416" spans="3:15">
      <c r="C4416" s="161">
        <v>10</v>
      </c>
      <c r="D4416" s="161">
        <v>6</v>
      </c>
      <c r="F4416" s="161">
        <v>5</v>
      </c>
      <c r="G4416" s="161">
        <v>6</v>
      </c>
      <c r="H4416" s="161">
        <v>5</v>
      </c>
      <c r="I4416" s="161">
        <v>4</v>
      </c>
      <c r="J4416" s="161">
        <v>10</v>
      </c>
      <c r="M4416" s="165">
        <f t="shared" si="202"/>
        <v>4</v>
      </c>
      <c r="N4416" s="164">
        <f t="shared" si="203"/>
        <v>5</v>
      </c>
      <c r="O4416" s="164">
        <f t="shared" si="204"/>
        <v>7</v>
      </c>
    </row>
    <row r="4417" spans="3:15">
      <c r="C4417" s="161">
        <v>10</v>
      </c>
      <c r="D4417" s="161">
        <v>6</v>
      </c>
      <c r="F4417" s="161">
        <v>5</v>
      </c>
      <c r="G4417" s="161">
        <v>6</v>
      </c>
      <c r="H4417" s="161">
        <v>5</v>
      </c>
      <c r="I4417" s="161">
        <v>6</v>
      </c>
      <c r="J4417" s="161">
        <v>7</v>
      </c>
      <c r="M4417" s="165">
        <f t="shared" si="202"/>
        <v>5</v>
      </c>
      <c r="N4417" s="164">
        <f t="shared" si="203"/>
        <v>5</v>
      </c>
      <c r="O4417" s="164">
        <f t="shared" si="204"/>
        <v>6</v>
      </c>
    </row>
    <row r="4418" spans="3:15">
      <c r="C4418" s="161">
        <v>10</v>
      </c>
      <c r="D4418" s="161">
        <v>6</v>
      </c>
      <c r="F4418" s="161">
        <v>5</v>
      </c>
      <c r="G4418" s="161">
        <v>6</v>
      </c>
      <c r="H4418" s="161">
        <v>5</v>
      </c>
      <c r="I4418" s="161">
        <v>6</v>
      </c>
      <c r="J4418" s="161">
        <v>10</v>
      </c>
      <c r="M4418" s="165">
        <f t="shared" si="202"/>
        <v>5</v>
      </c>
      <c r="N4418" s="164">
        <f t="shared" si="203"/>
        <v>5</v>
      </c>
      <c r="O4418" s="164">
        <f t="shared" si="204"/>
        <v>7</v>
      </c>
    </row>
    <row r="4419" spans="3:15">
      <c r="C4419" s="161">
        <v>10</v>
      </c>
      <c r="D4419" s="161">
        <v>6</v>
      </c>
      <c r="F4419" s="161">
        <v>5</v>
      </c>
      <c r="G4419" s="161">
        <v>6</v>
      </c>
      <c r="H4419" s="161">
        <v>5</v>
      </c>
      <c r="I4419" s="161">
        <v>8</v>
      </c>
      <c r="J4419" s="161">
        <v>7</v>
      </c>
      <c r="M4419" s="165">
        <f t="shared" si="202"/>
        <v>5</v>
      </c>
      <c r="N4419" s="164">
        <f t="shared" si="203"/>
        <v>5</v>
      </c>
      <c r="O4419" s="164">
        <f t="shared" si="204"/>
        <v>7</v>
      </c>
    </row>
    <row r="4420" spans="3:15">
      <c r="C4420" s="161">
        <v>10</v>
      </c>
      <c r="D4420" s="161">
        <v>6</v>
      </c>
      <c r="F4420" s="161">
        <v>5</v>
      </c>
      <c r="G4420" s="161">
        <v>6</v>
      </c>
      <c r="H4420" s="161">
        <v>5</v>
      </c>
      <c r="I4420" s="161">
        <v>8</v>
      </c>
      <c r="J4420" s="161">
        <v>10</v>
      </c>
      <c r="M4420" s="165">
        <f t="shared" si="202"/>
        <v>5</v>
      </c>
      <c r="N4420" s="164">
        <f t="shared" si="203"/>
        <v>5</v>
      </c>
      <c r="O4420" s="164">
        <f t="shared" si="204"/>
        <v>7</v>
      </c>
    </row>
    <row r="4421" spans="3:15">
      <c r="C4421" s="161">
        <v>10</v>
      </c>
      <c r="D4421" s="161">
        <v>6</v>
      </c>
      <c r="F4421" s="161">
        <v>5</v>
      </c>
      <c r="G4421" s="161">
        <v>6</v>
      </c>
      <c r="H4421" s="161">
        <v>5</v>
      </c>
      <c r="I4421" s="161">
        <v>10</v>
      </c>
      <c r="J4421" s="161">
        <v>7</v>
      </c>
      <c r="M4421" s="165">
        <f t="shared" si="202"/>
        <v>5</v>
      </c>
      <c r="N4421" s="164">
        <f t="shared" si="203"/>
        <v>5</v>
      </c>
      <c r="O4421" s="164">
        <f t="shared" si="204"/>
        <v>7</v>
      </c>
    </row>
    <row r="4422" spans="3:15">
      <c r="C4422" s="161">
        <v>10</v>
      </c>
      <c r="D4422" s="161">
        <v>6</v>
      </c>
      <c r="F4422" s="161">
        <v>5</v>
      </c>
      <c r="G4422" s="161">
        <v>6</v>
      </c>
      <c r="H4422" s="161">
        <v>5</v>
      </c>
      <c r="I4422" s="161">
        <v>10</v>
      </c>
      <c r="J4422" s="161">
        <v>10</v>
      </c>
      <c r="M4422" s="165">
        <f t="shared" si="202"/>
        <v>5</v>
      </c>
      <c r="N4422" s="164">
        <f t="shared" si="203"/>
        <v>5</v>
      </c>
      <c r="O4422" s="164">
        <f t="shared" si="204"/>
        <v>7</v>
      </c>
    </row>
    <row r="4423" spans="3:15">
      <c r="C4423" s="161">
        <v>10</v>
      </c>
      <c r="D4423" s="161">
        <v>6</v>
      </c>
      <c r="F4423" s="161">
        <v>7</v>
      </c>
      <c r="G4423" s="161">
        <v>6</v>
      </c>
      <c r="H4423" s="161">
        <v>10</v>
      </c>
      <c r="I4423" s="161">
        <v>4</v>
      </c>
      <c r="J4423" s="161">
        <v>7</v>
      </c>
      <c r="M4423" s="165">
        <f t="shared" si="202"/>
        <v>4</v>
      </c>
      <c r="N4423" s="164">
        <f t="shared" si="203"/>
        <v>5</v>
      </c>
      <c r="O4423" s="164">
        <f t="shared" si="204"/>
        <v>7</v>
      </c>
    </row>
    <row r="4424" spans="3:15">
      <c r="C4424" s="161">
        <v>10</v>
      </c>
      <c r="D4424" s="161">
        <v>6</v>
      </c>
      <c r="F4424" s="161">
        <v>7</v>
      </c>
      <c r="G4424" s="161">
        <v>6</v>
      </c>
      <c r="H4424" s="161">
        <v>10</v>
      </c>
      <c r="I4424" s="161">
        <v>4</v>
      </c>
      <c r="J4424" s="161">
        <v>10</v>
      </c>
      <c r="M4424" s="165">
        <f t="shared" si="202"/>
        <v>4</v>
      </c>
      <c r="N4424" s="164">
        <f t="shared" si="203"/>
        <v>5</v>
      </c>
      <c r="O4424" s="164">
        <f t="shared" si="204"/>
        <v>8</v>
      </c>
    </row>
    <row r="4425" spans="3:15">
      <c r="C4425" s="161">
        <v>10</v>
      </c>
      <c r="D4425" s="161">
        <v>6</v>
      </c>
      <c r="F4425" s="161">
        <v>7</v>
      </c>
      <c r="G4425" s="161">
        <v>6</v>
      </c>
      <c r="H4425" s="161">
        <v>10</v>
      </c>
      <c r="I4425" s="161">
        <v>6</v>
      </c>
      <c r="J4425" s="161">
        <v>7</v>
      </c>
      <c r="M4425" s="165">
        <f t="shared" si="202"/>
        <v>6</v>
      </c>
      <c r="N4425" s="164">
        <f t="shared" si="203"/>
        <v>6</v>
      </c>
      <c r="O4425" s="164">
        <f t="shared" si="204"/>
        <v>7</v>
      </c>
    </row>
    <row r="4426" spans="3:15">
      <c r="C4426" s="161">
        <v>10</v>
      </c>
      <c r="D4426" s="161">
        <v>6</v>
      </c>
      <c r="F4426" s="161">
        <v>7</v>
      </c>
      <c r="G4426" s="161">
        <v>6</v>
      </c>
      <c r="H4426" s="161">
        <v>10</v>
      </c>
      <c r="I4426" s="161">
        <v>6</v>
      </c>
      <c r="J4426" s="161">
        <v>10</v>
      </c>
      <c r="M4426" s="165">
        <f t="shared" si="202"/>
        <v>6</v>
      </c>
      <c r="N4426" s="164">
        <f t="shared" si="203"/>
        <v>6</v>
      </c>
      <c r="O4426" s="164">
        <f t="shared" si="204"/>
        <v>8</v>
      </c>
    </row>
    <row r="4427" spans="3:15">
      <c r="C4427" s="161">
        <v>10</v>
      </c>
      <c r="D4427" s="161">
        <v>6</v>
      </c>
      <c r="F4427" s="161">
        <v>7</v>
      </c>
      <c r="G4427" s="161">
        <v>6</v>
      </c>
      <c r="H4427" s="161">
        <v>10</v>
      </c>
      <c r="I4427" s="161">
        <v>8</v>
      </c>
      <c r="J4427" s="161">
        <v>7</v>
      </c>
      <c r="M4427" s="165">
        <f t="shared" si="202"/>
        <v>6</v>
      </c>
      <c r="N4427" s="164">
        <f t="shared" si="203"/>
        <v>6</v>
      </c>
      <c r="O4427" s="164">
        <f t="shared" si="204"/>
        <v>8</v>
      </c>
    </row>
    <row r="4428" spans="3:15">
      <c r="C4428" s="161">
        <v>10</v>
      </c>
      <c r="D4428" s="161">
        <v>6</v>
      </c>
      <c r="F4428" s="161">
        <v>7</v>
      </c>
      <c r="G4428" s="161">
        <v>6</v>
      </c>
      <c r="H4428" s="161">
        <v>10</v>
      </c>
      <c r="I4428" s="161">
        <v>8</v>
      </c>
      <c r="J4428" s="161">
        <v>10</v>
      </c>
      <c r="M4428" s="165">
        <f t="shared" si="202"/>
        <v>6</v>
      </c>
      <c r="N4428" s="164">
        <f t="shared" si="203"/>
        <v>6</v>
      </c>
      <c r="O4428" s="164">
        <f t="shared" si="204"/>
        <v>8</v>
      </c>
    </row>
    <row r="4429" spans="3:15">
      <c r="C4429" s="161">
        <v>10</v>
      </c>
      <c r="D4429" s="161">
        <v>6</v>
      </c>
      <c r="F4429" s="161">
        <v>7</v>
      </c>
      <c r="G4429" s="161">
        <v>6</v>
      </c>
      <c r="H4429" s="161">
        <v>10</v>
      </c>
      <c r="I4429" s="161">
        <v>10</v>
      </c>
      <c r="J4429" s="161">
        <v>7</v>
      </c>
      <c r="M4429" s="165">
        <f t="shared" si="202"/>
        <v>6</v>
      </c>
      <c r="N4429" s="164">
        <f t="shared" si="203"/>
        <v>6</v>
      </c>
      <c r="O4429" s="164">
        <f t="shared" si="204"/>
        <v>8</v>
      </c>
    </row>
    <row r="4430" spans="3:15">
      <c r="C4430" s="161">
        <v>10</v>
      </c>
      <c r="D4430" s="161">
        <v>6</v>
      </c>
      <c r="F4430" s="161">
        <v>7</v>
      </c>
      <c r="G4430" s="161">
        <v>6</v>
      </c>
      <c r="H4430" s="161">
        <v>10</v>
      </c>
      <c r="I4430" s="161">
        <v>10</v>
      </c>
      <c r="J4430" s="161">
        <v>10</v>
      </c>
      <c r="M4430" s="165">
        <f t="shared" si="202"/>
        <v>6</v>
      </c>
      <c r="N4430" s="164">
        <f t="shared" si="203"/>
        <v>6</v>
      </c>
      <c r="O4430" s="164">
        <f t="shared" si="204"/>
        <v>8</v>
      </c>
    </row>
    <row r="4431" spans="3:15">
      <c r="C4431" s="161">
        <v>10</v>
      </c>
      <c r="D4431" s="161">
        <v>6</v>
      </c>
      <c r="F4431" s="161">
        <v>5</v>
      </c>
      <c r="G4431" s="161">
        <v>6</v>
      </c>
      <c r="H4431" s="161">
        <v>5</v>
      </c>
      <c r="I4431" s="161">
        <v>4</v>
      </c>
      <c r="J4431" s="161">
        <v>7</v>
      </c>
      <c r="M4431" s="165">
        <f t="shared" si="202"/>
        <v>4</v>
      </c>
      <c r="N4431" s="164">
        <f t="shared" si="203"/>
        <v>5</v>
      </c>
      <c r="O4431" s="164">
        <f t="shared" si="204"/>
        <v>6</v>
      </c>
    </row>
    <row r="4432" spans="3:15">
      <c r="C4432" s="161">
        <v>10</v>
      </c>
      <c r="D4432" s="161">
        <v>6</v>
      </c>
      <c r="F4432" s="161">
        <v>5</v>
      </c>
      <c r="G4432" s="161">
        <v>6</v>
      </c>
      <c r="H4432" s="161">
        <v>5</v>
      </c>
      <c r="I4432" s="161">
        <v>4</v>
      </c>
      <c r="J4432" s="161">
        <v>10</v>
      </c>
      <c r="M4432" s="165">
        <f t="shared" si="202"/>
        <v>4</v>
      </c>
      <c r="N4432" s="164">
        <f t="shared" si="203"/>
        <v>5</v>
      </c>
      <c r="O4432" s="164">
        <f t="shared" si="204"/>
        <v>7</v>
      </c>
    </row>
    <row r="4433" spans="3:15">
      <c r="C4433" s="161">
        <v>10</v>
      </c>
      <c r="D4433" s="161">
        <v>6</v>
      </c>
      <c r="F4433" s="161">
        <v>5</v>
      </c>
      <c r="G4433" s="161">
        <v>6</v>
      </c>
      <c r="H4433" s="161">
        <v>5</v>
      </c>
      <c r="I4433" s="161">
        <v>6</v>
      </c>
      <c r="J4433" s="161">
        <v>7</v>
      </c>
      <c r="M4433" s="165">
        <f t="shared" si="202"/>
        <v>5</v>
      </c>
      <c r="N4433" s="164">
        <f t="shared" si="203"/>
        <v>5</v>
      </c>
      <c r="O4433" s="164">
        <f t="shared" si="204"/>
        <v>6</v>
      </c>
    </row>
    <row r="4434" spans="3:15">
      <c r="C4434" s="161">
        <v>10</v>
      </c>
      <c r="D4434" s="161">
        <v>6</v>
      </c>
      <c r="F4434" s="161">
        <v>5</v>
      </c>
      <c r="G4434" s="161">
        <v>6</v>
      </c>
      <c r="H4434" s="161">
        <v>5</v>
      </c>
      <c r="I4434" s="161">
        <v>6</v>
      </c>
      <c r="J4434" s="161">
        <v>10</v>
      </c>
      <c r="M4434" s="165">
        <f t="shared" si="202"/>
        <v>5</v>
      </c>
      <c r="N4434" s="164">
        <f t="shared" si="203"/>
        <v>5</v>
      </c>
      <c r="O4434" s="164">
        <f t="shared" si="204"/>
        <v>7</v>
      </c>
    </row>
    <row r="4435" spans="3:15">
      <c r="C4435" s="161">
        <v>10</v>
      </c>
      <c r="D4435" s="161">
        <v>6</v>
      </c>
      <c r="F4435" s="161">
        <v>5</v>
      </c>
      <c r="G4435" s="161">
        <v>6</v>
      </c>
      <c r="H4435" s="161">
        <v>5</v>
      </c>
      <c r="I4435" s="161">
        <v>8</v>
      </c>
      <c r="J4435" s="161">
        <v>7</v>
      </c>
      <c r="M4435" s="165">
        <f t="shared" si="202"/>
        <v>5</v>
      </c>
      <c r="N4435" s="164">
        <f t="shared" si="203"/>
        <v>5</v>
      </c>
      <c r="O4435" s="164">
        <f t="shared" si="204"/>
        <v>7</v>
      </c>
    </row>
    <row r="4436" spans="3:15">
      <c r="C4436" s="161">
        <v>10</v>
      </c>
      <c r="D4436" s="161">
        <v>6</v>
      </c>
      <c r="F4436" s="161">
        <v>5</v>
      </c>
      <c r="G4436" s="161">
        <v>6</v>
      </c>
      <c r="H4436" s="161">
        <v>5</v>
      </c>
      <c r="I4436" s="161">
        <v>8</v>
      </c>
      <c r="J4436" s="161">
        <v>10</v>
      </c>
      <c r="M4436" s="165">
        <f t="shared" si="202"/>
        <v>5</v>
      </c>
      <c r="N4436" s="164">
        <f t="shared" si="203"/>
        <v>5</v>
      </c>
      <c r="O4436" s="164">
        <f t="shared" si="204"/>
        <v>7</v>
      </c>
    </row>
    <row r="4437" spans="3:15">
      <c r="C4437" s="161">
        <v>10</v>
      </c>
      <c r="D4437" s="161">
        <v>6</v>
      </c>
      <c r="F4437" s="161">
        <v>5</v>
      </c>
      <c r="G4437" s="161">
        <v>6</v>
      </c>
      <c r="H4437" s="161">
        <v>5</v>
      </c>
      <c r="I4437" s="161">
        <v>10</v>
      </c>
      <c r="J4437" s="161">
        <v>7</v>
      </c>
      <c r="M4437" s="165">
        <f t="shared" si="202"/>
        <v>5</v>
      </c>
      <c r="N4437" s="164">
        <f t="shared" si="203"/>
        <v>5</v>
      </c>
      <c r="O4437" s="164">
        <f t="shared" si="204"/>
        <v>7</v>
      </c>
    </row>
    <row r="4438" spans="3:15">
      <c r="C4438" s="161">
        <v>10</v>
      </c>
      <c r="D4438" s="161">
        <v>6</v>
      </c>
      <c r="F4438" s="161">
        <v>5</v>
      </c>
      <c r="G4438" s="161">
        <v>6</v>
      </c>
      <c r="H4438" s="161">
        <v>5</v>
      </c>
      <c r="I4438" s="161">
        <v>10</v>
      </c>
      <c r="J4438" s="161">
        <v>10</v>
      </c>
      <c r="M4438" s="165">
        <f t="shared" si="202"/>
        <v>5</v>
      </c>
      <c r="N4438" s="164">
        <f t="shared" si="203"/>
        <v>5</v>
      </c>
      <c r="O4438" s="164">
        <f t="shared" si="204"/>
        <v>7</v>
      </c>
    </row>
    <row r="4439" spans="3:15">
      <c r="C4439" s="161">
        <v>10</v>
      </c>
      <c r="D4439" s="161">
        <v>6</v>
      </c>
      <c r="F4439" s="161">
        <v>7</v>
      </c>
      <c r="G4439" s="161">
        <v>6</v>
      </c>
      <c r="H4439" s="161">
        <v>10</v>
      </c>
      <c r="I4439" s="161">
        <v>4</v>
      </c>
      <c r="J4439" s="161">
        <v>7</v>
      </c>
      <c r="M4439" s="165">
        <f t="shared" si="202"/>
        <v>4</v>
      </c>
      <c r="N4439" s="164">
        <f t="shared" si="203"/>
        <v>5</v>
      </c>
      <c r="O4439" s="164">
        <f t="shared" si="204"/>
        <v>7</v>
      </c>
    </row>
    <row r="4440" spans="3:15">
      <c r="C4440" s="161">
        <v>10</v>
      </c>
      <c r="D4440" s="161">
        <v>6</v>
      </c>
      <c r="F4440" s="161">
        <v>7</v>
      </c>
      <c r="G4440" s="161">
        <v>6</v>
      </c>
      <c r="H4440" s="161">
        <v>10</v>
      </c>
      <c r="I4440" s="161">
        <v>4</v>
      </c>
      <c r="J4440" s="161">
        <v>10</v>
      </c>
      <c r="M4440" s="165">
        <f t="shared" si="202"/>
        <v>4</v>
      </c>
      <c r="N4440" s="164">
        <f t="shared" si="203"/>
        <v>5</v>
      </c>
      <c r="O4440" s="164">
        <f t="shared" si="204"/>
        <v>8</v>
      </c>
    </row>
    <row r="4441" spans="3:15">
      <c r="C4441" s="161">
        <v>10</v>
      </c>
      <c r="D4441" s="161">
        <v>6</v>
      </c>
      <c r="F4441" s="161">
        <v>7</v>
      </c>
      <c r="G4441" s="161">
        <v>6</v>
      </c>
      <c r="H4441" s="161">
        <v>10</v>
      </c>
      <c r="I4441" s="161">
        <v>6</v>
      </c>
      <c r="J4441" s="161">
        <v>7</v>
      </c>
      <c r="M4441" s="165">
        <f t="shared" si="202"/>
        <v>6</v>
      </c>
      <c r="N4441" s="164">
        <f t="shared" si="203"/>
        <v>6</v>
      </c>
      <c r="O4441" s="164">
        <f t="shared" si="204"/>
        <v>7</v>
      </c>
    </row>
    <row r="4442" spans="3:15">
      <c r="C4442" s="161">
        <v>10</v>
      </c>
      <c r="D4442" s="161">
        <v>6</v>
      </c>
      <c r="F4442" s="161">
        <v>7</v>
      </c>
      <c r="G4442" s="161">
        <v>6</v>
      </c>
      <c r="H4442" s="161">
        <v>10</v>
      </c>
      <c r="I4442" s="161">
        <v>6</v>
      </c>
      <c r="J4442" s="161">
        <v>10</v>
      </c>
      <c r="M4442" s="165">
        <f t="shared" si="202"/>
        <v>6</v>
      </c>
      <c r="N4442" s="164">
        <f t="shared" si="203"/>
        <v>6</v>
      </c>
      <c r="O4442" s="164">
        <f t="shared" si="204"/>
        <v>8</v>
      </c>
    </row>
    <row r="4443" spans="3:15">
      <c r="C4443" s="161">
        <v>10</v>
      </c>
      <c r="D4443" s="161">
        <v>6</v>
      </c>
      <c r="F4443" s="161">
        <v>7</v>
      </c>
      <c r="G4443" s="161">
        <v>6</v>
      </c>
      <c r="H4443" s="161">
        <v>10</v>
      </c>
      <c r="I4443" s="161">
        <v>8</v>
      </c>
      <c r="J4443" s="161">
        <v>7</v>
      </c>
      <c r="M4443" s="165">
        <f t="shared" si="202"/>
        <v>6</v>
      </c>
      <c r="N4443" s="164">
        <f t="shared" si="203"/>
        <v>6</v>
      </c>
      <c r="O4443" s="164">
        <f t="shared" si="204"/>
        <v>8</v>
      </c>
    </row>
    <row r="4444" spans="3:15">
      <c r="C4444" s="161">
        <v>10</v>
      </c>
      <c r="D4444" s="161">
        <v>6</v>
      </c>
      <c r="F4444" s="161">
        <v>7</v>
      </c>
      <c r="G4444" s="161">
        <v>6</v>
      </c>
      <c r="H4444" s="161">
        <v>10</v>
      </c>
      <c r="I4444" s="161">
        <v>8</v>
      </c>
      <c r="J4444" s="161">
        <v>10</v>
      </c>
      <c r="M4444" s="165">
        <f t="shared" si="202"/>
        <v>6</v>
      </c>
      <c r="N4444" s="164">
        <f t="shared" si="203"/>
        <v>6</v>
      </c>
      <c r="O4444" s="164">
        <f t="shared" si="204"/>
        <v>8</v>
      </c>
    </row>
    <row r="4445" spans="3:15">
      <c r="C4445" s="161">
        <v>10</v>
      </c>
      <c r="D4445" s="161">
        <v>6</v>
      </c>
      <c r="F4445" s="161">
        <v>7</v>
      </c>
      <c r="G4445" s="161">
        <v>6</v>
      </c>
      <c r="H4445" s="161">
        <v>10</v>
      </c>
      <c r="I4445" s="161">
        <v>10</v>
      </c>
      <c r="J4445" s="161">
        <v>7</v>
      </c>
      <c r="M4445" s="165">
        <f t="shared" si="202"/>
        <v>6</v>
      </c>
      <c r="N4445" s="164">
        <f t="shared" si="203"/>
        <v>6</v>
      </c>
      <c r="O4445" s="164">
        <f t="shared" si="204"/>
        <v>8</v>
      </c>
    </row>
    <row r="4446" spans="3:15">
      <c r="C4446" s="161">
        <v>10</v>
      </c>
      <c r="D4446" s="161">
        <v>6</v>
      </c>
      <c r="F4446" s="161">
        <v>7</v>
      </c>
      <c r="G4446" s="161">
        <v>6</v>
      </c>
      <c r="H4446" s="161">
        <v>10</v>
      </c>
      <c r="I4446" s="161">
        <v>10</v>
      </c>
      <c r="J4446" s="161">
        <v>10</v>
      </c>
      <c r="M4446" s="165">
        <f t="shared" si="202"/>
        <v>6</v>
      </c>
      <c r="N4446" s="164">
        <f t="shared" si="203"/>
        <v>6</v>
      </c>
      <c r="O4446" s="164">
        <f t="shared" si="204"/>
        <v>8</v>
      </c>
    </row>
    <row r="4447" spans="3:15">
      <c r="C4447" s="161">
        <v>10</v>
      </c>
      <c r="D4447" s="161">
        <v>6</v>
      </c>
      <c r="F4447" s="161">
        <v>5</v>
      </c>
      <c r="G4447" s="161">
        <v>6</v>
      </c>
      <c r="H4447" s="161">
        <v>5</v>
      </c>
      <c r="I4447" s="161">
        <v>4</v>
      </c>
      <c r="J4447" s="161">
        <v>7</v>
      </c>
      <c r="M4447" s="165">
        <f t="shared" ref="M4447:M4510" si="205">MIN(C4447:L4447)</f>
        <v>4</v>
      </c>
      <c r="N4447" s="164">
        <f t="shared" si="203"/>
        <v>5</v>
      </c>
      <c r="O4447" s="164">
        <f t="shared" si="204"/>
        <v>6</v>
      </c>
    </row>
    <row r="4448" spans="3:15">
      <c r="C4448" s="161">
        <v>10</v>
      </c>
      <c r="D4448" s="161">
        <v>6</v>
      </c>
      <c r="F4448" s="161">
        <v>5</v>
      </c>
      <c r="G4448" s="161">
        <v>6</v>
      </c>
      <c r="H4448" s="161">
        <v>5</v>
      </c>
      <c r="I4448" s="161">
        <v>4</v>
      </c>
      <c r="J4448" s="161">
        <v>10</v>
      </c>
      <c r="M4448" s="165">
        <f t="shared" si="205"/>
        <v>4</v>
      </c>
      <c r="N4448" s="164">
        <f t="shared" ref="N4448:N4511" si="206">IF(SMALL(C4448:J4448,2)&gt;M4448,M4448+1,M4448)</f>
        <v>5</v>
      </c>
      <c r="O4448" s="164">
        <f t="shared" ref="O4448:O4511" si="207">ROUND(AVERAGE(C4448:J4448),0)</f>
        <v>7</v>
      </c>
    </row>
    <row r="4449" spans="3:15">
      <c r="C4449" s="161">
        <v>10</v>
      </c>
      <c r="D4449" s="161">
        <v>6</v>
      </c>
      <c r="F4449" s="161">
        <v>5</v>
      </c>
      <c r="G4449" s="161">
        <v>6</v>
      </c>
      <c r="H4449" s="161">
        <v>5</v>
      </c>
      <c r="I4449" s="161">
        <v>6</v>
      </c>
      <c r="J4449" s="161">
        <v>7</v>
      </c>
      <c r="M4449" s="165">
        <f t="shared" si="205"/>
        <v>5</v>
      </c>
      <c r="N4449" s="164">
        <f t="shared" si="206"/>
        <v>5</v>
      </c>
      <c r="O4449" s="164">
        <f t="shared" si="207"/>
        <v>6</v>
      </c>
    </row>
    <row r="4450" spans="3:15">
      <c r="C4450" s="161">
        <v>10</v>
      </c>
      <c r="D4450" s="161">
        <v>6</v>
      </c>
      <c r="F4450" s="161">
        <v>5</v>
      </c>
      <c r="G4450" s="161">
        <v>6</v>
      </c>
      <c r="H4450" s="161">
        <v>5</v>
      </c>
      <c r="I4450" s="161">
        <v>6</v>
      </c>
      <c r="J4450" s="161">
        <v>10</v>
      </c>
      <c r="M4450" s="165">
        <f t="shared" si="205"/>
        <v>5</v>
      </c>
      <c r="N4450" s="164">
        <f t="shared" si="206"/>
        <v>5</v>
      </c>
      <c r="O4450" s="164">
        <f t="shared" si="207"/>
        <v>7</v>
      </c>
    </row>
    <row r="4451" spans="3:15">
      <c r="C4451" s="161">
        <v>10</v>
      </c>
      <c r="D4451" s="161">
        <v>6</v>
      </c>
      <c r="F4451" s="161">
        <v>5</v>
      </c>
      <c r="G4451" s="161">
        <v>6</v>
      </c>
      <c r="H4451" s="161">
        <v>5</v>
      </c>
      <c r="I4451" s="161">
        <v>8</v>
      </c>
      <c r="J4451" s="161">
        <v>7</v>
      </c>
      <c r="M4451" s="165">
        <f t="shared" si="205"/>
        <v>5</v>
      </c>
      <c r="N4451" s="164">
        <f t="shared" si="206"/>
        <v>5</v>
      </c>
      <c r="O4451" s="164">
        <f t="shared" si="207"/>
        <v>7</v>
      </c>
    </row>
    <row r="4452" spans="3:15">
      <c r="C4452" s="161">
        <v>10</v>
      </c>
      <c r="D4452" s="161">
        <v>6</v>
      </c>
      <c r="F4452" s="161">
        <v>5</v>
      </c>
      <c r="G4452" s="161">
        <v>6</v>
      </c>
      <c r="H4452" s="161">
        <v>5</v>
      </c>
      <c r="I4452" s="161">
        <v>8</v>
      </c>
      <c r="J4452" s="161">
        <v>10</v>
      </c>
      <c r="M4452" s="165">
        <f t="shared" si="205"/>
        <v>5</v>
      </c>
      <c r="N4452" s="164">
        <f t="shared" si="206"/>
        <v>5</v>
      </c>
      <c r="O4452" s="164">
        <f t="shared" si="207"/>
        <v>7</v>
      </c>
    </row>
    <row r="4453" spans="3:15">
      <c r="C4453" s="161">
        <v>10</v>
      </c>
      <c r="D4453" s="161">
        <v>6</v>
      </c>
      <c r="F4453" s="161">
        <v>5</v>
      </c>
      <c r="G4453" s="161">
        <v>6</v>
      </c>
      <c r="H4453" s="161">
        <v>5</v>
      </c>
      <c r="I4453" s="161">
        <v>10</v>
      </c>
      <c r="J4453" s="161">
        <v>7</v>
      </c>
      <c r="M4453" s="165">
        <f t="shared" si="205"/>
        <v>5</v>
      </c>
      <c r="N4453" s="164">
        <f t="shared" si="206"/>
        <v>5</v>
      </c>
      <c r="O4453" s="164">
        <f t="shared" si="207"/>
        <v>7</v>
      </c>
    </row>
    <row r="4454" spans="3:15">
      <c r="C4454" s="161">
        <v>10</v>
      </c>
      <c r="D4454" s="161">
        <v>6</v>
      </c>
      <c r="F4454" s="161">
        <v>5</v>
      </c>
      <c r="G4454" s="161">
        <v>6</v>
      </c>
      <c r="H4454" s="161">
        <v>5</v>
      </c>
      <c r="I4454" s="161">
        <v>10</v>
      </c>
      <c r="J4454" s="161">
        <v>10</v>
      </c>
      <c r="M4454" s="165">
        <f t="shared" si="205"/>
        <v>5</v>
      </c>
      <c r="N4454" s="164">
        <f t="shared" si="206"/>
        <v>5</v>
      </c>
      <c r="O4454" s="164">
        <f t="shared" si="207"/>
        <v>7</v>
      </c>
    </row>
    <row r="4455" spans="3:15">
      <c r="C4455" s="161">
        <v>10</v>
      </c>
      <c r="D4455" s="161">
        <v>6</v>
      </c>
      <c r="F4455" s="161">
        <v>7</v>
      </c>
      <c r="G4455" s="161">
        <v>6</v>
      </c>
      <c r="H4455" s="161">
        <v>10</v>
      </c>
      <c r="I4455" s="161">
        <v>4</v>
      </c>
      <c r="J4455" s="161">
        <v>7</v>
      </c>
      <c r="M4455" s="165">
        <f t="shared" si="205"/>
        <v>4</v>
      </c>
      <c r="N4455" s="164">
        <f t="shared" si="206"/>
        <v>5</v>
      </c>
      <c r="O4455" s="164">
        <f t="shared" si="207"/>
        <v>7</v>
      </c>
    </row>
    <row r="4456" spans="3:15">
      <c r="C4456" s="161">
        <v>10</v>
      </c>
      <c r="D4456" s="161">
        <v>6</v>
      </c>
      <c r="F4456" s="161">
        <v>7</v>
      </c>
      <c r="G4456" s="161">
        <v>6</v>
      </c>
      <c r="H4456" s="161">
        <v>10</v>
      </c>
      <c r="I4456" s="161">
        <v>4</v>
      </c>
      <c r="J4456" s="161">
        <v>10</v>
      </c>
      <c r="M4456" s="165">
        <f t="shared" si="205"/>
        <v>4</v>
      </c>
      <c r="N4456" s="164">
        <f t="shared" si="206"/>
        <v>5</v>
      </c>
      <c r="O4456" s="164">
        <f t="shared" si="207"/>
        <v>8</v>
      </c>
    </row>
    <row r="4457" spans="3:15">
      <c r="C4457" s="161">
        <v>10</v>
      </c>
      <c r="D4457" s="161">
        <v>6</v>
      </c>
      <c r="F4457" s="161">
        <v>7</v>
      </c>
      <c r="G4457" s="161">
        <v>6</v>
      </c>
      <c r="H4457" s="161">
        <v>10</v>
      </c>
      <c r="I4457" s="161">
        <v>6</v>
      </c>
      <c r="J4457" s="161">
        <v>7</v>
      </c>
      <c r="M4457" s="165">
        <f t="shared" si="205"/>
        <v>6</v>
      </c>
      <c r="N4457" s="164">
        <f t="shared" si="206"/>
        <v>6</v>
      </c>
      <c r="O4457" s="164">
        <f t="shared" si="207"/>
        <v>7</v>
      </c>
    </row>
    <row r="4458" spans="3:15">
      <c r="C4458" s="161">
        <v>10</v>
      </c>
      <c r="D4458" s="161">
        <v>6</v>
      </c>
      <c r="F4458" s="161">
        <v>7</v>
      </c>
      <c r="G4458" s="161">
        <v>6</v>
      </c>
      <c r="H4458" s="161">
        <v>10</v>
      </c>
      <c r="I4458" s="161">
        <v>6</v>
      </c>
      <c r="J4458" s="161">
        <v>10</v>
      </c>
      <c r="M4458" s="165">
        <f t="shared" si="205"/>
        <v>6</v>
      </c>
      <c r="N4458" s="164">
        <f t="shared" si="206"/>
        <v>6</v>
      </c>
      <c r="O4458" s="164">
        <f t="shared" si="207"/>
        <v>8</v>
      </c>
    </row>
    <row r="4459" spans="3:15">
      <c r="C4459" s="161">
        <v>10</v>
      </c>
      <c r="D4459" s="161">
        <v>6</v>
      </c>
      <c r="F4459" s="161">
        <v>7</v>
      </c>
      <c r="G4459" s="161">
        <v>6</v>
      </c>
      <c r="H4459" s="161">
        <v>10</v>
      </c>
      <c r="I4459" s="161">
        <v>8</v>
      </c>
      <c r="J4459" s="161">
        <v>7</v>
      </c>
      <c r="M4459" s="165">
        <f t="shared" si="205"/>
        <v>6</v>
      </c>
      <c r="N4459" s="164">
        <f t="shared" si="206"/>
        <v>6</v>
      </c>
      <c r="O4459" s="164">
        <f t="shared" si="207"/>
        <v>8</v>
      </c>
    </row>
    <row r="4460" spans="3:15">
      <c r="C4460" s="161">
        <v>10</v>
      </c>
      <c r="D4460" s="161">
        <v>6</v>
      </c>
      <c r="F4460" s="161">
        <v>7</v>
      </c>
      <c r="G4460" s="161">
        <v>6</v>
      </c>
      <c r="H4460" s="161">
        <v>10</v>
      </c>
      <c r="I4460" s="161">
        <v>8</v>
      </c>
      <c r="J4460" s="161">
        <v>10</v>
      </c>
      <c r="M4460" s="165">
        <f t="shared" si="205"/>
        <v>6</v>
      </c>
      <c r="N4460" s="164">
        <f t="shared" si="206"/>
        <v>6</v>
      </c>
      <c r="O4460" s="164">
        <f t="shared" si="207"/>
        <v>8</v>
      </c>
    </row>
    <row r="4461" spans="3:15">
      <c r="C4461" s="161">
        <v>10</v>
      </c>
      <c r="D4461" s="161">
        <v>6</v>
      </c>
      <c r="F4461" s="161">
        <v>7</v>
      </c>
      <c r="G4461" s="161">
        <v>6</v>
      </c>
      <c r="H4461" s="161">
        <v>10</v>
      </c>
      <c r="I4461" s="161">
        <v>10</v>
      </c>
      <c r="J4461" s="161">
        <v>7</v>
      </c>
      <c r="M4461" s="165">
        <f t="shared" si="205"/>
        <v>6</v>
      </c>
      <c r="N4461" s="164">
        <f t="shared" si="206"/>
        <v>6</v>
      </c>
      <c r="O4461" s="164">
        <f t="shared" si="207"/>
        <v>8</v>
      </c>
    </row>
    <row r="4462" spans="3:15">
      <c r="C4462" s="161">
        <v>10</v>
      </c>
      <c r="D4462" s="161">
        <v>6</v>
      </c>
      <c r="F4462" s="161">
        <v>7</v>
      </c>
      <c r="G4462" s="161">
        <v>6</v>
      </c>
      <c r="H4462" s="161">
        <v>10</v>
      </c>
      <c r="I4462" s="161">
        <v>10</v>
      </c>
      <c r="J4462" s="161">
        <v>10</v>
      </c>
      <c r="M4462" s="165">
        <f t="shared" si="205"/>
        <v>6</v>
      </c>
      <c r="N4462" s="164">
        <f t="shared" si="206"/>
        <v>6</v>
      </c>
      <c r="O4462" s="164">
        <f t="shared" si="207"/>
        <v>8</v>
      </c>
    </row>
    <row r="4463" spans="3:15">
      <c r="C4463" s="161">
        <v>10</v>
      </c>
      <c r="D4463" s="161">
        <v>6</v>
      </c>
      <c r="F4463" s="161">
        <v>5</v>
      </c>
      <c r="G4463" s="161">
        <v>6</v>
      </c>
      <c r="H4463" s="161">
        <v>5</v>
      </c>
      <c r="I4463" s="161">
        <v>4</v>
      </c>
      <c r="J4463" s="161">
        <v>7</v>
      </c>
      <c r="M4463" s="165">
        <f t="shared" si="205"/>
        <v>4</v>
      </c>
      <c r="N4463" s="164">
        <f t="shared" si="206"/>
        <v>5</v>
      </c>
      <c r="O4463" s="164">
        <f t="shared" si="207"/>
        <v>6</v>
      </c>
    </row>
    <row r="4464" spans="3:15">
      <c r="C4464" s="161">
        <v>10</v>
      </c>
      <c r="D4464" s="161">
        <v>6</v>
      </c>
      <c r="F4464" s="161">
        <v>5</v>
      </c>
      <c r="G4464" s="161">
        <v>6</v>
      </c>
      <c r="H4464" s="161">
        <v>5</v>
      </c>
      <c r="I4464" s="161">
        <v>4</v>
      </c>
      <c r="J4464" s="161">
        <v>10</v>
      </c>
      <c r="M4464" s="165">
        <f t="shared" si="205"/>
        <v>4</v>
      </c>
      <c r="N4464" s="164">
        <f t="shared" si="206"/>
        <v>5</v>
      </c>
      <c r="O4464" s="164">
        <f t="shared" si="207"/>
        <v>7</v>
      </c>
    </row>
    <row r="4465" spans="3:15">
      <c r="C4465" s="161">
        <v>10</v>
      </c>
      <c r="D4465" s="161">
        <v>6</v>
      </c>
      <c r="F4465" s="161">
        <v>5</v>
      </c>
      <c r="G4465" s="161">
        <v>6</v>
      </c>
      <c r="H4465" s="161">
        <v>5</v>
      </c>
      <c r="I4465" s="161">
        <v>6</v>
      </c>
      <c r="J4465" s="161">
        <v>7</v>
      </c>
      <c r="M4465" s="165">
        <f t="shared" si="205"/>
        <v>5</v>
      </c>
      <c r="N4465" s="164">
        <f t="shared" si="206"/>
        <v>5</v>
      </c>
      <c r="O4465" s="164">
        <f t="shared" si="207"/>
        <v>6</v>
      </c>
    </row>
    <row r="4466" spans="3:15">
      <c r="C4466" s="161">
        <v>10</v>
      </c>
      <c r="D4466" s="161">
        <v>6</v>
      </c>
      <c r="F4466" s="161">
        <v>5</v>
      </c>
      <c r="G4466" s="161">
        <v>6</v>
      </c>
      <c r="H4466" s="161">
        <v>5</v>
      </c>
      <c r="I4466" s="161">
        <v>6</v>
      </c>
      <c r="J4466" s="161">
        <v>10</v>
      </c>
      <c r="M4466" s="165">
        <f t="shared" si="205"/>
        <v>5</v>
      </c>
      <c r="N4466" s="164">
        <f t="shared" si="206"/>
        <v>5</v>
      </c>
      <c r="O4466" s="164">
        <f t="shared" si="207"/>
        <v>7</v>
      </c>
    </row>
    <row r="4467" spans="3:15">
      <c r="C4467" s="161">
        <v>10</v>
      </c>
      <c r="D4467" s="161">
        <v>6</v>
      </c>
      <c r="F4467" s="161">
        <v>5</v>
      </c>
      <c r="G4467" s="161">
        <v>6</v>
      </c>
      <c r="H4467" s="161">
        <v>5</v>
      </c>
      <c r="I4467" s="161">
        <v>8</v>
      </c>
      <c r="J4467" s="161">
        <v>7</v>
      </c>
      <c r="M4467" s="165">
        <f t="shared" si="205"/>
        <v>5</v>
      </c>
      <c r="N4467" s="164">
        <f t="shared" si="206"/>
        <v>5</v>
      </c>
      <c r="O4467" s="164">
        <f t="shared" si="207"/>
        <v>7</v>
      </c>
    </row>
    <row r="4468" spans="3:15">
      <c r="C4468" s="161">
        <v>10</v>
      </c>
      <c r="D4468" s="161">
        <v>6</v>
      </c>
      <c r="F4468" s="161">
        <v>5</v>
      </c>
      <c r="G4468" s="161">
        <v>6</v>
      </c>
      <c r="H4468" s="161">
        <v>5</v>
      </c>
      <c r="I4468" s="161">
        <v>8</v>
      </c>
      <c r="J4468" s="161">
        <v>10</v>
      </c>
      <c r="M4468" s="165">
        <f t="shared" si="205"/>
        <v>5</v>
      </c>
      <c r="N4468" s="164">
        <f t="shared" si="206"/>
        <v>5</v>
      </c>
      <c r="O4468" s="164">
        <f t="shared" si="207"/>
        <v>7</v>
      </c>
    </row>
    <row r="4469" spans="3:15">
      <c r="C4469" s="161">
        <v>10</v>
      </c>
      <c r="D4469" s="161">
        <v>6</v>
      </c>
      <c r="F4469" s="161">
        <v>5</v>
      </c>
      <c r="G4469" s="161">
        <v>6</v>
      </c>
      <c r="H4469" s="161">
        <v>5</v>
      </c>
      <c r="I4469" s="161">
        <v>10</v>
      </c>
      <c r="J4469" s="161">
        <v>7</v>
      </c>
      <c r="M4469" s="165">
        <f t="shared" si="205"/>
        <v>5</v>
      </c>
      <c r="N4469" s="164">
        <f t="shared" si="206"/>
        <v>5</v>
      </c>
      <c r="O4469" s="164">
        <f t="shared" si="207"/>
        <v>7</v>
      </c>
    </row>
    <row r="4470" spans="3:15">
      <c r="C4470" s="161">
        <v>10</v>
      </c>
      <c r="D4470" s="161">
        <v>6</v>
      </c>
      <c r="F4470" s="161">
        <v>5</v>
      </c>
      <c r="G4470" s="161">
        <v>6</v>
      </c>
      <c r="H4470" s="161">
        <v>5</v>
      </c>
      <c r="I4470" s="161">
        <v>10</v>
      </c>
      <c r="J4470" s="161">
        <v>10</v>
      </c>
      <c r="M4470" s="165">
        <f t="shared" si="205"/>
        <v>5</v>
      </c>
      <c r="N4470" s="164">
        <f t="shared" si="206"/>
        <v>5</v>
      </c>
      <c r="O4470" s="164">
        <f t="shared" si="207"/>
        <v>7</v>
      </c>
    </row>
    <row r="4471" spans="3:15">
      <c r="C4471" s="161">
        <v>10</v>
      </c>
      <c r="D4471" s="161">
        <v>6</v>
      </c>
      <c r="F4471" s="161">
        <v>7</v>
      </c>
      <c r="G4471" s="161">
        <v>6</v>
      </c>
      <c r="H4471" s="161">
        <v>10</v>
      </c>
      <c r="I4471" s="161">
        <v>4</v>
      </c>
      <c r="J4471" s="161">
        <v>7</v>
      </c>
      <c r="M4471" s="165">
        <f t="shared" si="205"/>
        <v>4</v>
      </c>
      <c r="N4471" s="164">
        <f t="shared" si="206"/>
        <v>5</v>
      </c>
      <c r="O4471" s="164">
        <f t="shared" si="207"/>
        <v>7</v>
      </c>
    </row>
    <row r="4472" spans="3:15">
      <c r="C4472" s="161">
        <v>10</v>
      </c>
      <c r="D4472" s="161">
        <v>6</v>
      </c>
      <c r="F4472" s="161">
        <v>7</v>
      </c>
      <c r="G4472" s="161">
        <v>6</v>
      </c>
      <c r="H4472" s="161">
        <v>10</v>
      </c>
      <c r="I4472" s="161">
        <v>4</v>
      </c>
      <c r="J4472" s="161">
        <v>10</v>
      </c>
      <c r="M4472" s="165">
        <f t="shared" si="205"/>
        <v>4</v>
      </c>
      <c r="N4472" s="164">
        <f t="shared" si="206"/>
        <v>5</v>
      </c>
      <c r="O4472" s="164">
        <f t="shared" si="207"/>
        <v>8</v>
      </c>
    </row>
    <row r="4473" spans="3:15">
      <c r="C4473" s="161">
        <v>10</v>
      </c>
      <c r="D4473" s="161">
        <v>6</v>
      </c>
      <c r="F4473" s="161">
        <v>7</v>
      </c>
      <c r="G4473" s="161">
        <v>6</v>
      </c>
      <c r="H4473" s="161">
        <v>10</v>
      </c>
      <c r="I4473" s="161">
        <v>6</v>
      </c>
      <c r="J4473" s="161">
        <v>7</v>
      </c>
      <c r="M4473" s="165">
        <f t="shared" si="205"/>
        <v>6</v>
      </c>
      <c r="N4473" s="164">
        <f t="shared" si="206"/>
        <v>6</v>
      </c>
      <c r="O4473" s="164">
        <f t="shared" si="207"/>
        <v>7</v>
      </c>
    </row>
    <row r="4474" spans="3:15">
      <c r="C4474" s="161">
        <v>10</v>
      </c>
      <c r="D4474" s="161">
        <v>6</v>
      </c>
      <c r="F4474" s="161">
        <v>7</v>
      </c>
      <c r="G4474" s="161">
        <v>6</v>
      </c>
      <c r="H4474" s="161">
        <v>10</v>
      </c>
      <c r="I4474" s="161">
        <v>6</v>
      </c>
      <c r="J4474" s="161">
        <v>10</v>
      </c>
      <c r="M4474" s="165">
        <f t="shared" si="205"/>
        <v>6</v>
      </c>
      <c r="N4474" s="164">
        <f t="shared" si="206"/>
        <v>6</v>
      </c>
      <c r="O4474" s="164">
        <f t="shared" si="207"/>
        <v>8</v>
      </c>
    </row>
    <row r="4475" spans="3:15">
      <c r="C4475" s="161">
        <v>10</v>
      </c>
      <c r="D4475" s="161">
        <v>6</v>
      </c>
      <c r="F4475" s="161">
        <v>7</v>
      </c>
      <c r="G4475" s="161">
        <v>6</v>
      </c>
      <c r="H4475" s="161">
        <v>10</v>
      </c>
      <c r="I4475" s="161">
        <v>8</v>
      </c>
      <c r="J4475" s="161">
        <v>7</v>
      </c>
      <c r="M4475" s="165">
        <f t="shared" si="205"/>
        <v>6</v>
      </c>
      <c r="N4475" s="164">
        <f t="shared" si="206"/>
        <v>6</v>
      </c>
      <c r="O4475" s="164">
        <f t="shared" si="207"/>
        <v>8</v>
      </c>
    </row>
    <row r="4476" spans="3:15">
      <c r="C4476" s="161">
        <v>10</v>
      </c>
      <c r="D4476" s="161">
        <v>6</v>
      </c>
      <c r="F4476" s="161">
        <v>7</v>
      </c>
      <c r="G4476" s="161">
        <v>6</v>
      </c>
      <c r="H4476" s="161">
        <v>10</v>
      </c>
      <c r="I4476" s="161">
        <v>8</v>
      </c>
      <c r="J4476" s="161">
        <v>10</v>
      </c>
      <c r="M4476" s="165">
        <f t="shared" si="205"/>
        <v>6</v>
      </c>
      <c r="N4476" s="164">
        <f t="shared" si="206"/>
        <v>6</v>
      </c>
      <c r="O4476" s="164">
        <f t="shared" si="207"/>
        <v>8</v>
      </c>
    </row>
    <row r="4477" spans="3:15">
      <c r="C4477" s="161">
        <v>10</v>
      </c>
      <c r="D4477" s="161">
        <v>6</v>
      </c>
      <c r="F4477" s="161">
        <v>7</v>
      </c>
      <c r="G4477" s="161">
        <v>6</v>
      </c>
      <c r="H4477" s="161">
        <v>10</v>
      </c>
      <c r="I4477" s="161">
        <v>10</v>
      </c>
      <c r="J4477" s="161">
        <v>7</v>
      </c>
      <c r="M4477" s="165">
        <f t="shared" si="205"/>
        <v>6</v>
      </c>
      <c r="N4477" s="164">
        <f t="shared" si="206"/>
        <v>6</v>
      </c>
      <c r="O4477" s="164">
        <f t="shared" si="207"/>
        <v>8</v>
      </c>
    </row>
    <row r="4478" spans="3:15">
      <c r="C4478" s="161">
        <v>10</v>
      </c>
      <c r="D4478" s="161">
        <v>6</v>
      </c>
      <c r="F4478" s="161">
        <v>7</v>
      </c>
      <c r="G4478" s="161">
        <v>6</v>
      </c>
      <c r="H4478" s="161">
        <v>10</v>
      </c>
      <c r="I4478" s="161">
        <v>10</v>
      </c>
      <c r="J4478" s="161">
        <v>10</v>
      </c>
      <c r="M4478" s="165">
        <f t="shared" si="205"/>
        <v>6</v>
      </c>
      <c r="N4478" s="164">
        <f t="shared" si="206"/>
        <v>6</v>
      </c>
      <c r="O4478" s="164">
        <f t="shared" si="207"/>
        <v>8</v>
      </c>
    </row>
    <row r="4479" spans="3:15">
      <c r="C4479" s="161">
        <v>10</v>
      </c>
      <c r="D4479" s="161">
        <v>6</v>
      </c>
      <c r="F4479" s="161">
        <v>5</v>
      </c>
      <c r="G4479" s="161">
        <v>6</v>
      </c>
      <c r="H4479" s="161">
        <v>5</v>
      </c>
      <c r="I4479" s="161">
        <v>4</v>
      </c>
      <c r="J4479" s="161">
        <v>7</v>
      </c>
      <c r="M4479" s="165">
        <f t="shared" si="205"/>
        <v>4</v>
      </c>
      <c r="N4479" s="164">
        <f t="shared" si="206"/>
        <v>5</v>
      </c>
      <c r="O4479" s="164">
        <f t="shared" si="207"/>
        <v>6</v>
      </c>
    </row>
    <row r="4480" spans="3:15">
      <c r="C4480" s="161">
        <v>10</v>
      </c>
      <c r="D4480" s="161">
        <v>6</v>
      </c>
      <c r="F4480" s="161">
        <v>5</v>
      </c>
      <c r="G4480" s="161">
        <v>6</v>
      </c>
      <c r="H4480" s="161">
        <v>5</v>
      </c>
      <c r="I4480" s="161">
        <v>4</v>
      </c>
      <c r="J4480" s="161">
        <v>10</v>
      </c>
      <c r="M4480" s="165">
        <f t="shared" si="205"/>
        <v>4</v>
      </c>
      <c r="N4480" s="164">
        <f t="shared" si="206"/>
        <v>5</v>
      </c>
      <c r="O4480" s="164">
        <f t="shared" si="207"/>
        <v>7</v>
      </c>
    </row>
    <row r="4481" spans="3:15">
      <c r="C4481" s="161">
        <v>10</v>
      </c>
      <c r="D4481" s="161">
        <v>6</v>
      </c>
      <c r="F4481" s="161">
        <v>5</v>
      </c>
      <c r="G4481" s="161">
        <v>6</v>
      </c>
      <c r="H4481" s="161">
        <v>5</v>
      </c>
      <c r="I4481" s="161">
        <v>6</v>
      </c>
      <c r="J4481" s="161">
        <v>7</v>
      </c>
      <c r="M4481" s="165">
        <f t="shared" si="205"/>
        <v>5</v>
      </c>
      <c r="N4481" s="164">
        <f t="shared" si="206"/>
        <v>5</v>
      </c>
      <c r="O4481" s="164">
        <f t="shared" si="207"/>
        <v>6</v>
      </c>
    </row>
    <row r="4482" spans="3:15">
      <c r="C4482" s="161">
        <v>10</v>
      </c>
      <c r="D4482" s="161">
        <v>6</v>
      </c>
      <c r="F4482" s="161">
        <v>5</v>
      </c>
      <c r="G4482" s="161">
        <v>6</v>
      </c>
      <c r="H4482" s="161">
        <v>5</v>
      </c>
      <c r="I4482" s="161">
        <v>6</v>
      </c>
      <c r="J4482" s="161">
        <v>10</v>
      </c>
      <c r="M4482" s="165">
        <f t="shared" si="205"/>
        <v>5</v>
      </c>
      <c r="N4482" s="164">
        <f t="shared" si="206"/>
        <v>5</v>
      </c>
      <c r="O4482" s="164">
        <f t="shared" si="207"/>
        <v>7</v>
      </c>
    </row>
    <row r="4483" spans="3:15">
      <c r="C4483" s="161">
        <v>10</v>
      </c>
      <c r="D4483" s="161">
        <v>6</v>
      </c>
      <c r="F4483" s="161">
        <v>5</v>
      </c>
      <c r="G4483" s="161">
        <v>6</v>
      </c>
      <c r="H4483" s="161">
        <v>5</v>
      </c>
      <c r="I4483" s="161">
        <v>8</v>
      </c>
      <c r="J4483" s="161">
        <v>7</v>
      </c>
      <c r="M4483" s="165">
        <f t="shared" si="205"/>
        <v>5</v>
      </c>
      <c r="N4483" s="164">
        <f t="shared" si="206"/>
        <v>5</v>
      </c>
      <c r="O4483" s="164">
        <f t="shared" si="207"/>
        <v>7</v>
      </c>
    </row>
    <row r="4484" spans="3:15">
      <c r="C4484" s="161">
        <v>10</v>
      </c>
      <c r="D4484" s="161">
        <v>6</v>
      </c>
      <c r="F4484" s="161">
        <v>5</v>
      </c>
      <c r="G4484" s="161">
        <v>6</v>
      </c>
      <c r="H4484" s="161">
        <v>5</v>
      </c>
      <c r="I4484" s="161">
        <v>8</v>
      </c>
      <c r="J4484" s="161">
        <v>10</v>
      </c>
      <c r="M4484" s="165">
        <f t="shared" si="205"/>
        <v>5</v>
      </c>
      <c r="N4484" s="164">
        <f t="shared" si="206"/>
        <v>5</v>
      </c>
      <c r="O4484" s="164">
        <f t="shared" si="207"/>
        <v>7</v>
      </c>
    </row>
    <row r="4485" spans="3:15">
      <c r="C4485" s="161">
        <v>10</v>
      </c>
      <c r="D4485" s="161">
        <v>6</v>
      </c>
      <c r="F4485" s="161">
        <v>5</v>
      </c>
      <c r="G4485" s="161">
        <v>6</v>
      </c>
      <c r="H4485" s="161">
        <v>5</v>
      </c>
      <c r="I4485" s="161">
        <v>10</v>
      </c>
      <c r="J4485" s="161">
        <v>7</v>
      </c>
      <c r="M4485" s="165">
        <f t="shared" si="205"/>
        <v>5</v>
      </c>
      <c r="N4485" s="164">
        <f t="shared" si="206"/>
        <v>5</v>
      </c>
      <c r="O4485" s="164">
        <f t="shared" si="207"/>
        <v>7</v>
      </c>
    </row>
    <row r="4486" spans="3:15">
      <c r="C4486" s="161">
        <v>10</v>
      </c>
      <c r="D4486" s="161">
        <v>6</v>
      </c>
      <c r="F4486" s="161">
        <v>5</v>
      </c>
      <c r="G4486" s="161">
        <v>6</v>
      </c>
      <c r="H4486" s="161">
        <v>5</v>
      </c>
      <c r="I4486" s="161">
        <v>10</v>
      </c>
      <c r="J4486" s="161">
        <v>10</v>
      </c>
      <c r="M4486" s="165">
        <f t="shared" si="205"/>
        <v>5</v>
      </c>
      <c r="N4486" s="164">
        <f t="shared" si="206"/>
        <v>5</v>
      </c>
      <c r="O4486" s="164">
        <f t="shared" si="207"/>
        <v>7</v>
      </c>
    </row>
    <row r="4487" spans="3:15">
      <c r="C4487" s="161">
        <v>10</v>
      </c>
      <c r="D4487" s="161">
        <v>6</v>
      </c>
      <c r="F4487" s="161">
        <v>7</v>
      </c>
      <c r="G4487" s="161">
        <v>6</v>
      </c>
      <c r="H4487" s="161">
        <v>10</v>
      </c>
      <c r="I4487" s="161">
        <v>4</v>
      </c>
      <c r="J4487" s="161">
        <v>7</v>
      </c>
      <c r="M4487" s="165">
        <f t="shared" si="205"/>
        <v>4</v>
      </c>
      <c r="N4487" s="164">
        <f t="shared" si="206"/>
        <v>5</v>
      </c>
      <c r="O4487" s="164">
        <f t="shared" si="207"/>
        <v>7</v>
      </c>
    </row>
    <row r="4488" spans="3:15">
      <c r="C4488" s="161">
        <v>10</v>
      </c>
      <c r="D4488" s="161">
        <v>6</v>
      </c>
      <c r="F4488" s="161">
        <v>7</v>
      </c>
      <c r="G4488" s="161">
        <v>6</v>
      </c>
      <c r="H4488" s="161">
        <v>10</v>
      </c>
      <c r="I4488" s="161">
        <v>4</v>
      </c>
      <c r="J4488" s="161">
        <v>10</v>
      </c>
      <c r="M4488" s="165">
        <f t="shared" si="205"/>
        <v>4</v>
      </c>
      <c r="N4488" s="164">
        <f t="shared" si="206"/>
        <v>5</v>
      </c>
      <c r="O4488" s="164">
        <f t="shared" si="207"/>
        <v>8</v>
      </c>
    </row>
    <row r="4489" spans="3:15">
      <c r="C4489" s="161">
        <v>10</v>
      </c>
      <c r="D4489" s="161">
        <v>6</v>
      </c>
      <c r="F4489" s="161">
        <v>7</v>
      </c>
      <c r="G4489" s="161">
        <v>6</v>
      </c>
      <c r="H4489" s="161">
        <v>10</v>
      </c>
      <c r="I4489" s="161">
        <v>6</v>
      </c>
      <c r="J4489" s="161">
        <v>7</v>
      </c>
      <c r="M4489" s="165">
        <f t="shared" si="205"/>
        <v>6</v>
      </c>
      <c r="N4489" s="164">
        <f t="shared" si="206"/>
        <v>6</v>
      </c>
      <c r="O4489" s="164">
        <f t="shared" si="207"/>
        <v>7</v>
      </c>
    </row>
    <row r="4490" spans="3:15">
      <c r="C4490" s="161">
        <v>10</v>
      </c>
      <c r="D4490" s="161">
        <v>6</v>
      </c>
      <c r="F4490" s="161">
        <v>7</v>
      </c>
      <c r="G4490" s="161">
        <v>6</v>
      </c>
      <c r="H4490" s="161">
        <v>10</v>
      </c>
      <c r="I4490" s="161">
        <v>6</v>
      </c>
      <c r="J4490" s="161">
        <v>10</v>
      </c>
      <c r="M4490" s="165">
        <f t="shared" si="205"/>
        <v>6</v>
      </c>
      <c r="N4490" s="164">
        <f t="shared" si="206"/>
        <v>6</v>
      </c>
      <c r="O4490" s="164">
        <f t="shared" si="207"/>
        <v>8</v>
      </c>
    </row>
    <row r="4491" spans="3:15">
      <c r="C4491" s="161">
        <v>10</v>
      </c>
      <c r="D4491" s="161">
        <v>6</v>
      </c>
      <c r="F4491" s="161">
        <v>7</v>
      </c>
      <c r="G4491" s="161">
        <v>6</v>
      </c>
      <c r="H4491" s="161">
        <v>10</v>
      </c>
      <c r="I4491" s="161">
        <v>8</v>
      </c>
      <c r="J4491" s="161">
        <v>7</v>
      </c>
      <c r="M4491" s="165">
        <f t="shared" si="205"/>
        <v>6</v>
      </c>
      <c r="N4491" s="164">
        <f t="shared" si="206"/>
        <v>6</v>
      </c>
      <c r="O4491" s="164">
        <f t="shared" si="207"/>
        <v>8</v>
      </c>
    </row>
    <row r="4492" spans="3:15">
      <c r="C4492" s="161">
        <v>10</v>
      </c>
      <c r="D4492" s="161">
        <v>6</v>
      </c>
      <c r="F4492" s="161">
        <v>7</v>
      </c>
      <c r="G4492" s="161">
        <v>6</v>
      </c>
      <c r="H4492" s="161">
        <v>10</v>
      </c>
      <c r="I4492" s="161">
        <v>8</v>
      </c>
      <c r="J4492" s="161">
        <v>10</v>
      </c>
      <c r="M4492" s="165">
        <f t="shared" si="205"/>
        <v>6</v>
      </c>
      <c r="N4492" s="164">
        <f t="shared" si="206"/>
        <v>6</v>
      </c>
      <c r="O4492" s="164">
        <f t="shared" si="207"/>
        <v>8</v>
      </c>
    </row>
    <row r="4493" spans="3:15">
      <c r="C4493" s="161">
        <v>10</v>
      </c>
      <c r="D4493" s="161">
        <v>6</v>
      </c>
      <c r="F4493" s="161">
        <v>7</v>
      </c>
      <c r="G4493" s="161">
        <v>6</v>
      </c>
      <c r="H4493" s="161">
        <v>10</v>
      </c>
      <c r="I4493" s="161">
        <v>10</v>
      </c>
      <c r="J4493" s="161">
        <v>7</v>
      </c>
      <c r="M4493" s="165">
        <f t="shared" si="205"/>
        <v>6</v>
      </c>
      <c r="N4493" s="164">
        <f t="shared" si="206"/>
        <v>6</v>
      </c>
      <c r="O4493" s="164">
        <f t="shared" si="207"/>
        <v>8</v>
      </c>
    </row>
    <row r="4494" spans="3:15">
      <c r="C4494" s="161">
        <v>10</v>
      </c>
      <c r="D4494" s="161">
        <v>6</v>
      </c>
      <c r="F4494" s="161">
        <v>7</v>
      </c>
      <c r="G4494" s="161">
        <v>6</v>
      </c>
      <c r="H4494" s="161">
        <v>10</v>
      </c>
      <c r="I4494" s="161">
        <v>10</v>
      </c>
      <c r="J4494" s="161">
        <v>10</v>
      </c>
      <c r="M4494" s="165">
        <f t="shared" si="205"/>
        <v>6</v>
      </c>
      <c r="N4494" s="164">
        <f t="shared" si="206"/>
        <v>6</v>
      </c>
      <c r="O4494" s="164">
        <f t="shared" si="207"/>
        <v>8</v>
      </c>
    </row>
    <row r="4495" spans="3:15">
      <c r="C4495" s="161">
        <v>10</v>
      </c>
      <c r="D4495" s="161">
        <v>6</v>
      </c>
      <c r="F4495" s="161">
        <v>10</v>
      </c>
      <c r="G4495" s="161">
        <v>6</v>
      </c>
      <c r="H4495" s="161">
        <v>7</v>
      </c>
      <c r="I4495" s="161">
        <v>4</v>
      </c>
      <c r="J4495" s="161">
        <v>7</v>
      </c>
      <c r="M4495" s="165">
        <f t="shared" si="205"/>
        <v>4</v>
      </c>
      <c r="N4495" s="164">
        <f t="shared" si="206"/>
        <v>5</v>
      </c>
      <c r="O4495" s="164">
        <f t="shared" si="207"/>
        <v>7</v>
      </c>
    </row>
    <row r="4496" spans="3:15">
      <c r="C4496" s="161">
        <v>10</v>
      </c>
      <c r="D4496" s="161">
        <v>6</v>
      </c>
      <c r="F4496" s="161">
        <v>10</v>
      </c>
      <c r="G4496" s="161">
        <v>6</v>
      </c>
      <c r="H4496" s="161">
        <v>7</v>
      </c>
      <c r="I4496" s="161">
        <v>4</v>
      </c>
      <c r="J4496" s="161">
        <v>10</v>
      </c>
      <c r="M4496" s="165">
        <f t="shared" si="205"/>
        <v>4</v>
      </c>
      <c r="N4496" s="164">
        <f t="shared" si="206"/>
        <v>5</v>
      </c>
      <c r="O4496" s="164">
        <f t="shared" si="207"/>
        <v>8</v>
      </c>
    </row>
    <row r="4497" spans="3:15">
      <c r="C4497" s="161">
        <v>10</v>
      </c>
      <c r="D4497" s="161">
        <v>6</v>
      </c>
      <c r="F4497" s="161">
        <v>10</v>
      </c>
      <c r="G4497" s="161">
        <v>6</v>
      </c>
      <c r="H4497" s="161">
        <v>7</v>
      </c>
      <c r="I4497" s="161">
        <v>6</v>
      </c>
      <c r="J4497" s="161">
        <v>7</v>
      </c>
      <c r="M4497" s="165">
        <f t="shared" si="205"/>
        <v>6</v>
      </c>
      <c r="N4497" s="164">
        <f t="shared" si="206"/>
        <v>6</v>
      </c>
      <c r="O4497" s="164">
        <f t="shared" si="207"/>
        <v>7</v>
      </c>
    </row>
    <row r="4498" spans="3:15">
      <c r="C4498" s="161">
        <v>10</v>
      </c>
      <c r="D4498" s="161">
        <v>6</v>
      </c>
      <c r="F4498" s="161">
        <v>10</v>
      </c>
      <c r="G4498" s="161">
        <v>6</v>
      </c>
      <c r="H4498" s="161">
        <v>7</v>
      </c>
      <c r="I4498" s="161">
        <v>6</v>
      </c>
      <c r="J4498" s="161">
        <v>10</v>
      </c>
      <c r="M4498" s="165">
        <f t="shared" si="205"/>
        <v>6</v>
      </c>
      <c r="N4498" s="164">
        <f t="shared" si="206"/>
        <v>6</v>
      </c>
      <c r="O4498" s="164">
        <f t="shared" si="207"/>
        <v>8</v>
      </c>
    </row>
    <row r="4499" spans="3:15">
      <c r="C4499" s="161">
        <v>10</v>
      </c>
      <c r="D4499" s="161">
        <v>6</v>
      </c>
      <c r="F4499" s="161">
        <v>10</v>
      </c>
      <c r="G4499" s="161">
        <v>6</v>
      </c>
      <c r="H4499" s="161">
        <v>7</v>
      </c>
      <c r="I4499" s="161">
        <v>8</v>
      </c>
      <c r="J4499" s="161">
        <v>7</v>
      </c>
      <c r="M4499" s="165">
        <f t="shared" si="205"/>
        <v>6</v>
      </c>
      <c r="N4499" s="164">
        <f t="shared" si="206"/>
        <v>6</v>
      </c>
      <c r="O4499" s="164">
        <f t="shared" si="207"/>
        <v>8</v>
      </c>
    </row>
    <row r="4500" spans="3:15">
      <c r="C4500" s="161">
        <v>10</v>
      </c>
      <c r="D4500" s="161">
        <v>6</v>
      </c>
      <c r="F4500" s="161">
        <v>10</v>
      </c>
      <c r="G4500" s="161">
        <v>6</v>
      </c>
      <c r="H4500" s="161">
        <v>7</v>
      </c>
      <c r="I4500" s="161">
        <v>8</v>
      </c>
      <c r="J4500" s="161">
        <v>10</v>
      </c>
      <c r="M4500" s="165">
        <f t="shared" si="205"/>
        <v>6</v>
      </c>
      <c r="N4500" s="164">
        <f t="shared" si="206"/>
        <v>6</v>
      </c>
      <c r="O4500" s="164">
        <f t="shared" si="207"/>
        <v>8</v>
      </c>
    </row>
    <row r="4501" spans="3:15">
      <c r="C4501" s="161">
        <v>10</v>
      </c>
      <c r="D4501" s="161">
        <v>6</v>
      </c>
      <c r="F4501" s="161">
        <v>10</v>
      </c>
      <c r="G4501" s="161">
        <v>6</v>
      </c>
      <c r="H4501" s="161">
        <v>7</v>
      </c>
      <c r="I4501" s="161">
        <v>10</v>
      </c>
      <c r="J4501" s="161">
        <v>7</v>
      </c>
      <c r="M4501" s="165">
        <f t="shared" si="205"/>
        <v>6</v>
      </c>
      <c r="N4501" s="164">
        <f t="shared" si="206"/>
        <v>6</v>
      </c>
      <c r="O4501" s="164">
        <f t="shared" si="207"/>
        <v>8</v>
      </c>
    </row>
    <row r="4502" spans="3:15">
      <c r="C4502" s="161">
        <v>10</v>
      </c>
      <c r="D4502" s="161">
        <v>6</v>
      </c>
      <c r="F4502" s="161">
        <v>10</v>
      </c>
      <c r="G4502" s="161">
        <v>6</v>
      </c>
      <c r="H4502" s="161">
        <v>7</v>
      </c>
      <c r="I4502" s="161">
        <v>10</v>
      </c>
      <c r="J4502" s="161">
        <v>10</v>
      </c>
      <c r="M4502" s="165">
        <f t="shared" si="205"/>
        <v>6</v>
      </c>
      <c r="N4502" s="164">
        <f t="shared" si="206"/>
        <v>6</v>
      </c>
      <c r="O4502" s="164">
        <f t="shared" si="207"/>
        <v>8</v>
      </c>
    </row>
    <row r="4503" spans="3:15">
      <c r="C4503" s="161">
        <v>10</v>
      </c>
      <c r="D4503" s="161">
        <v>6</v>
      </c>
      <c r="F4503" s="161">
        <v>10</v>
      </c>
      <c r="G4503" s="161">
        <v>6</v>
      </c>
      <c r="H4503" s="161">
        <v>10</v>
      </c>
      <c r="I4503" s="161">
        <v>4</v>
      </c>
      <c r="J4503" s="161">
        <v>7</v>
      </c>
      <c r="M4503" s="165">
        <f t="shared" si="205"/>
        <v>4</v>
      </c>
      <c r="N4503" s="164">
        <f t="shared" si="206"/>
        <v>5</v>
      </c>
      <c r="O4503" s="164">
        <f t="shared" si="207"/>
        <v>8</v>
      </c>
    </row>
    <row r="4504" spans="3:15">
      <c r="C4504" s="161">
        <v>10</v>
      </c>
      <c r="D4504" s="161">
        <v>6</v>
      </c>
      <c r="F4504" s="161">
        <v>10</v>
      </c>
      <c r="G4504" s="161">
        <v>6</v>
      </c>
      <c r="H4504" s="161">
        <v>10</v>
      </c>
      <c r="I4504" s="161">
        <v>4</v>
      </c>
      <c r="J4504" s="161">
        <v>10</v>
      </c>
      <c r="M4504" s="165">
        <f t="shared" si="205"/>
        <v>4</v>
      </c>
      <c r="N4504" s="164">
        <f t="shared" si="206"/>
        <v>5</v>
      </c>
      <c r="O4504" s="164">
        <f t="shared" si="207"/>
        <v>8</v>
      </c>
    </row>
    <row r="4505" spans="3:15">
      <c r="C4505" s="161">
        <v>10</v>
      </c>
      <c r="D4505" s="161">
        <v>6</v>
      </c>
      <c r="F4505" s="161">
        <v>10</v>
      </c>
      <c r="G4505" s="161">
        <v>6</v>
      </c>
      <c r="H4505" s="161">
        <v>10</v>
      </c>
      <c r="I4505" s="161">
        <v>6</v>
      </c>
      <c r="J4505" s="161">
        <v>7</v>
      </c>
      <c r="M4505" s="165">
        <f t="shared" si="205"/>
        <v>6</v>
      </c>
      <c r="N4505" s="164">
        <f t="shared" si="206"/>
        <v>6</v>
      </c>
      <c r="O4505" s="164">
        <f t="shared" si="207"/>
        <v>8</v>
      </c>
    </row>
    <row r="4506" spans="3:15">
      <c r="C4506" s="161">
        <v>10</v>
      </c>
      <c r="D4506" s="161">
        <v>6</v>
      </c>
      <c r="F4506" s="161">
        <v>10</v>
      </c>
      <c r="G4506" s="161">
        <v>6</v>
      </c>
      <c r="H4506" s="161">
        <v>10</v>
      </c>
      <c r="I4506" s="161">
        <v>6</v>
      </c>
      <c r="J4506" s="161">
        <v>10</v>
      </c>
      <c r="M4506" s="165">
        <f t="shared" si="205"/>
        <v>6</v>
      </c>
      <c r="N4506" s="164">
        <f t="shared" si="206"/>
        <v>6</v>
      </c>
      <c r="O4506" s="164">
        <f t="shared" si="207"/>
        <v>8</v>
      </c>
    </row>
    <row r="4507" spans="3:15">
      <c r="C4507" s="161">
        <v>10</v>
      </c>
      <c r="D4507" s="161">
        <v>6</v>
      </c>
      <c r="F4507" s="161">
        <v>10</v>
      </c>
      <c r="G4507" s="161">
        <v>6</v>
      </c>
      <c r="H4507" s="161">
        <v>10</v>
      </c>
      <c r="I4507" s="161">
        <v>8</v>
      </c>
      <c r="J4507" s="161">
        <v>7</v>
      </c>
      <c r="M4507" s="165">
        <f t="shared" si="205"/>
        <v>6</v>
      </c>
      <c r="N4507" s="164">
        <f t="shared" si="206"/>
        <v>6</v>
      </c>
      <c r="O4507" s="164">
        <f t="shared" si="207"/>
        <v>8</v>
      </c>
    </row>
    <row r="4508" spans="3:15">
      <c r="C4508" s="161">
        <v>10</v>
      </c>
      <c r="D4508" s="161">
        <v>6</v>
      </c>
      <c r="F4508" s="161">
        <v>10</v>
      </c>
      <c r="G4508" s="161">
        <v>6</v>
      </c>
      <c r="H4508" s="161">
        <v>10</v>
      </c>
      <c r="I4508" s="161">
        <v>8</v>
      </c>
      <c r="J4508" s="161">
        <v>10</v>
      </c>
      <c r="M4508" s="165">
        <f t="shared" si="205"/>
        <v>6</v>
      </c>
      <c r="N4508" s="164">
        <f t="shared" si="206"/>
        <v>6</v>
      </c>
      <c r="O4508" s="164">
        <f t="shared" si="207"/>
        <v>9</v>
      </c>
    </row>
    <row r="4509" spans="3:15">
      <c r="C4509" s="161">
        <v>10</v>
      </c>
      <c r="D4509" s="161">
        <v>6</v>
      </c>
      <c r="F4509" s="161">
        <v>10</v>
      </c>
      <c r="G4509" s="161">
        <v>6</v>
      </c>
      <c r="H4509" s="161">
        <v>10</v>
      </c>
      <c r="I4509" s="161">
        <v>10</v>
      </c>
      <c r="J4509" s="161">
        <v>7</v>
      </c>
      <c r="M4509" s="165">
        <f t="shared" si="205"/>
        <v>6</v>
      </c>
      <c r="N4509" s="164">
        <f t="shared" si="206"/>
        <v>6</v>
      </c>
      <c r="O4509" s="164">
        <f t="shared" si="207"/>
        <v>8</v>
      </c>
    </row>
    <row r="4510" spans="3:15">
      <c r="C4510" s="161">
        <v>10</v>
      </c>
      <c r="D4510" s="161">
        <v>6</v>
      </c>
      <c r="F4510" s="161">
        <v>10</v>
      </c>
      <c r="G4510" s="161">
        <v>6</v>
      </c>
      <c r="H4510" s="161">
        <v>10</v>
      </c>
      <c r="I4510" s="161">
        <v>10</v>
      </c>
      <c r="J4510" s="161">
        <v>10</v>
      </c>
      <c r="M4510" s="165">
        <f t="shared" si="205"/>
        <v>6</v>
      </c>
      <c r="N4510" s="164">
        <f t="shared" si="206"/>
        <v>6</v>
      </c>
      <c r="O4510" s="164">
        <f t="shared" si="207"/>
        <v>9</v>
      </c>
    </row>
    <row r="4511" spans="3:15">
      <c r="C4511" s="161">
        <v>10</v>
      </c>
      <c r="D4511" s="161">
        <v>6</v>
      </c>
      <c r="F4511" s="161">
        <v>10</v>
      </c>
      <c r="G4511" s="161">
        <v>6</v>
      </c>
      <c r="H4511" s="161">
        <v>7</v>
      </c>
      <c r="I4511" s="161">
        <v>4</v>
      </c>
      <c r="J4511" s="161">
        <v>7</v>
      </c>
      <c r="M4511" s="165">
        <f t="shared" ref="M4511:M4574" si="208">MIN(C4511:L4511)</f>
        <v>4</v>
      </c>
      <c r="N4511" s="164">
        <f t="shared" si="206"/>
        <v>5</v>
      </c>
      <c r="O4511" s="164">
        <f t="shared" si="207"/>
        <v>7</v>
      </c>
    </row>
    <row r="4512" spans="3:15">
      <c r="C4512" s="161">
        <v>10</v>
      </c>
      <c r="D4512" s="161">
        <v>6</v>
      </c>
      <c r="F4512" s="161">
        <v>10</v>
      </c>
      <c r="G4512" s="161">
        <v>6</v>
      </c>
      <c r="H4512" s="161">
        <v>7</v>
      </c>
      <c r="I4512" s="161">
        <v>4</v>
      </c>
      <c r="J4512" s="161">
        <v>10</v>
      </c>
      <c r="M4512" s="165">
        <f t="shared" si="208"/>
        <v>4</v>
      </c>
      <c r="N4512" s="164">
        <f t="shared" ref="N4512:N4575" si="209">IF(SMALL(C4512:J4512,2)&gt;M4512,M4512+1,M4512)</f>
        <v>5</v>
      </c>
      <c r="O4512" s="164">
        <f t="shared" ref="O4512:O4575" si="210">ROUND(AVERAGE(C4512:J4512),0)</f>
        <v>8</v>
      </c>
    </row>
    <row r="4513" spans="3:15">
      <c r="C4513" s="161">
        <v>10</v>
      </c>
      <c r="D4513" s="161">
        <v>6</v>
      </c>
      <c r="F4513" s="161">
        <v>10</v>
      </c>
      <c r="G4513" s="161">
        <v>6</v>
      </c>
      <c r="H4513" s="161">
        <v>7</v>
      </c>
      <c r="I4513" s="161">
        <v>6</v>
      </c>
      <c r="J4513" s="161">
        <v>7</v>
      </c>
      <c r="M4513" s="165">
        <f t="shared" si="208"/>
        <v>6</v>
      </c>
      <c r="N4513" s="164">
        <f t="shared" si="209"/>
        <v>6</v>
      </c>
      <c r="O4513" s="164">
        <f t="shared" si="210"/>
        <v>7</v>
      </c>
    </row>
    <row r="4514" spans="3:15">
      <c r="C4514" s="161">
        <v>10</v>
      </c>
      <c r="D4514" s="161">
        <v>6</v>
      </c>
      <c r="F4514" s="161">
        <v>10</v>
      </c>
      <c r="G4514" s="161">
        <v>6</v>
      </c>
      <c r="H4514" s="161">
        <v>7</v>
      </c>
      <c r="I4514" s="161">
        <v>6</v>
      </c>
      <c r="J4514" s="161">
        <v>10</v>
      </c>
      <c r="M4514" s="165">
        <f t="shared" si="208"/>
        <v>6</v>
      </c>
      <c r="N4514" s="164">
        <f t="shared" si="209"/>
        <v>6</v>
      </c>
      <c r="O4514" s="164">
        <f t="shared" si="210"/>
        <v>8</v>
      </c>
    </row>
    <row r="4515" spans="3:15">
      <c r="C4515" s="161">
        <v>10</v>
      </c>
      <c r="D4515" s="161">
        <v>6</v>
      </c>
      <c r="F4515" s="161">
        <v>10</v>
      </c>
      <c r="G4515" s="161">
        <v>6</v>
      </c>
      <c r="H4515" s="161">
        <v>7</v>
      </c>
      <c r="I4515" s="161">
        <v>8</v>
      </c>
      <c r="J4515" s="161">
        <v>7</v>
      </c>
      <c r="M4515" s="165">
        <f t="shared" si="208"/>
        <v>6</v>
      </c>
      <c r="N4515" s="164">
        <f t="shared" si="209"/>
        <v>6</v>
      </c>
      <c r="O4515" s="164">
        <f t="shared" si="210"/>
        <v>8</v>
      </c>
    </row>
    <row r="4516" spans="3:15">
      <c r="C4516" s="161">
        <v>10</v>
      </c>
      <c r="D4516" s="161">
        <v>6</v>
      </c>
      <c r="F4516" s="161">
        <v>10</v>
      </c>
      <c r="G4516" s="161">
        <v>6</v>
      </c>
      <c r="H4516" s="161">
        <v>7</v>
      </c>
      <c r="I4516" s="161">
        <v>8</v>
      </c>
      <c r="J4516" s="161">
        <v>10</v>
      </c>
      <c r="M4516" s="165">
        <f t="shared" si="208"/>
        <v>6</v>
      </c>
      <c r="N4516" s="164">
        <f t="shared" si="209"/>
        <v>6</v>
      </c>
      <c r="O4516" s="164">
        <f t="shared" si="210"/>
        <v>8</v>
      </c>
    </row>
    <row r="4517" spans="3:15">
      <c r="C4517" s="161">
        <v>10</v>
      </c>
      <c r="D4517" s="161">
        <v>6</v>
      </c>
      <c r="F4517" s="161">
        <v>10</v>
      </c>
      <c r="G4517" s="161">
        <v>6</v>
      </c>
      <c r="H4517" s="161">
        <v>7</v>
      </c>
      <c r="I4517" s="161">
        <v>10</v>
      </c>
      <c r="J4517" s="161">
        <v>7</v>
      </c>
      <c r="M4517" s="165">
        <f t="shared" si="208"/>
        <v>6</v>
      </c>
      <c r="N4517" s="164">
        <f t="shared" si="209"/>
        <v>6</v>
      </c>
      <c r="O4517" s="164">
        <f t="shared" si="210"/>
        <v>8</v>
      </c>
    </row>
    <row r="4518" spans="3:15">
      <c r="C4518" s="161">
        <v>10</v>
      </c>
      <c r="D4518" s="161">
        <v>6</v>
      </c>
      <c r="F4518" s="161">
        <v>10</v>
      </c>
      <c r="G4518" s="161">
        <v>6</v>
      </c>
      <c r="H4518" s="161">
        <v>7</v>
      </c>
      <c r="I4518" s="161">
        <v>10</v>
      </c>
      <c r="J4518" s="161">
        <v>10</v>
      </c>
      <c r="M4518" s="165">
        <f t="shared" si="208"/>
        <v>6</v>
      </c>
      <c r="N4518" s="164">
        <f t="shared" si="209"/>
        <v>6</v>
      </c>
      <c r="O4518" s="164">
        <f t="shared" si="210"/>
        <v>8</v>
      </c>
    </row>
    <row r="4519" spans="3:15">
      <c r="C4519" s="161">
        <v>10</v>
      </c>
      <c r="D4519" s="161">
        <v>6</v>
      </c>
      <c r="F4519" s="161">
        <v>10</v>
      </c>
      <c r="G4519" s="161">
        <v>6</v>
      </c>
      <c r="H4519" s="161">
        <v>10</v>
      </c>
      <c r="I4519" s="161">
        <v>4</v>
      </c>
      <c r="J4519" s="161">
        <v>7</v>
      </c>
      <c r="M4519" s="165">
        <f t="shared" si="208"/>
        <v>4</v>
      </c>
      <c r="N4519" s="164">
        <f t="shared" si="209"/>
        <v>5</v>
      </c>
      <c r="O4519" s="164">
        <f t="shared" si="210"/>
        <v>8</v>
      </c>
    </row>
    <row r="4520" spans="3:15">
      <c r="C4520" s="161">
        <v>10</v>
      </c>
      <c r="D4520" s="161">
        <v>6</v>
      </c>
      <c r="F4520" s="161">
        <v>10</v>
      </c>
      <c r="G4520" s="161">
        <v>6</v>
      </c>
      <c r="H4520" s="161">
        <v>10</v>
      </c>
      <c r="I4520" s="161">
        <v>4</v>
      </c>
      <c r="J4520" s="161">
        <v>10</v>
      </c>
      <c r="M4520" s="165">
        <f t="shared" si="208"/>
        <v>4</v>
      </c>
      <c r="N4520" s="164">
        <f t="shared" si="209"/>
        <v>5</v>
      </c>
      <c r="O4520" s="164">
        <f t="shared" si="210"/>
        <v>8</v>
      </c>
    </row>
    <row r="4521" spans="3:15">
      <c r="C4521" s="161">
        <v>10</v>
      </c>
      <c r="D4521" s="161">
        <v>6</v>
      </c>
      <c r="F4521" s="161">
        <v>10</v>
      </c>
      <c r="G4521" s="161">
        <v>6</v>
      </c>
      <c r="H4521" s="161">
        <v>10</v>
      </c>
      <c r="I4521" s="161">
        <v>6</v>
      </c>
      <c r="J4521" s="161">
        <v>7</v>
      </c>
      <c r="M4521" s="165">
        <f t="shared" si="208"/>
        <v>6</v>
      </c>
      <c r="N4521" s="164">
        <f t="shared" si="209"/>
        <v>6</v>
      </c>
      <c r="O4521" s="164">
        <f t="shared" si="210"/>
        <v>8</v>
      </c>
    </row>
    <row r="4522" spans="3:15">
      <c r="C4522" s="161">
        <v>10</v>
      </c>
      <c r="D4522" s="161">
        <v>6</v>
      </c>
      <c r="F4522" s="161">
        <v>10</v>
      </c>
      <c r="G4522" s="161">
        <v>6</v>
      </c>
      <c r="H4522" s="161">
        <v>10</v>
      </c>
      <c r="I4522" s="161">
        <v>6</v>
      </c>
      <c r="J4522" s="161">
        <v>10</v>
      </c>
      <c r="M4522" s="165">
        <f t="shared" si="208"/>
        <v>6</v>
      </c>
      <c r="N4522" s="164">
        <f t="shared" si="209"/>
        <v>6</v>
      </c>
      <c r="O4522" s="164">
        <f t="shared" si="210"/>
        <v>8</v>
      </c>
    </row>
    <row r="4523" spans="3:15">
      <c r="C4523" s="161">
        <v>10</v>
      </c>
      <c r="D4523" s="161">
        <v>6</v>
      </c>
      <c r="F4523" s="161">
        <v>10</v>
      </c>
      <c r="G4523" s="161">
        <v>6</v>
      </c>
      <c r="H4523" s="161">
        <v>10</v>
      </c>
      <c r="I4523" s="161">
        <v>8</v>
      </c>
      <c r="J4523" s="161">
        <v>7</v>
      </c>
      <c r="M4523" s="165">
        <f t="shared" si="208"/>
        <v>6</v>
      </c>
      <c r="N4523" s="164">
        <f t="shared" si="209"/>
        <v>6</v>
      </c>
      <c r="O4523" s="164">
        <f t="shared" si="210"/>
        <v>8</v>
      </c>
    </row>
    <row r="4524" spans="3:15">
      <c r="C4524" s="161">
        <v>10</v>
      </c>
      <c r="D4524" s="161">
        <v>6</v>
      </c>
      <c r="F4524" s="161">
        <v>10</v>
      </c>
      <c r="G4524" s="161">
        <v>6</v>
      </c>
      <c r="H4524" s="161">
        <v>10</v>
      </c>
      <c r="I4524" s="161">
        <v>8</v>
      </c>
      <c r="J4524" s="161">
        <v>10</v>
      </c>
      <c r="M4524" s="165">
        <f t="shared" si="208"/>
        <v>6</v>
      </c>
      <c r="N4524" s="164">
        <f t="shared" si="209"/>
        <v>6</v>
      </c>
      <c r="O4524" s="164">
        <f t="shared" si="210"/>
        <v>9</v>
      </c>
    </row>
    <row r="4525" spans="3:15">
      <c r="C4525" s="161">
        <v>10</v>
      </c>
      <c r="D4525" s="161">
        <v>6</v>
      </c>
      <c r="F4525" s="161">
        <v>10</v>
      </c>
      <c r="G4525" s="161">
        <v>6</v>
      </c>
      <c r="H4525" s="161">
        <v>10</v>
      </c>
      <c r="I4525" s="161">
        <v>10</v>
      </c>
      <c r="J4525" s="161">
        <v>7</v>
      </c>
      <c r="M4525" s="165">
        <f t="shared" si="208"/>
        <v>6</v>
      </c>
      <c r="N4525" s="164">
        <f t="shared" si="209"/>
        <v>6</v>
      </c>
      <c r="O4525" s="164">
        <f t="shared" si="210"/>
        <v>8</v>
      </c>
    </row>
    <row r="4526" spans="3:15">
      <c r="C4526" s="161">
        <v>10</v>
      </c>
      <c r="D4526" s="161">
        <v>6</v>
      </c>
      <c r="F4526" s="161">
        <v>10</v>
      </c>
      <c r="G4526" s="161">
        <v>6</v>
      </c>
      <c r="H4526" s="161">
        <v>10</v>
      </c>
      <c r="I4526" s="161">
        <v>10</v>
      </c>
      <c r="J4526" s="161">
        <v>10</v>
      </c>
      <c r="M4526" s="165">
        <f t="shared" si="208"/>
        <v>6</v>
      </c>
      <c r="N4526" s="164">
        <f t="shared" si="209"/>
        <v>6</v>
      </c>
      <c r="O4526" s="164">
        <f t="shared" si="210"/>
        <v>9</v>
      </c>
    </row>
    <row r="4527" spans="3:15">
      <c r="C4527" s="161">
        <v>10</v>
      </c>
      <c r="D4527" s="161">
        <v>6</v>
      </c>
      <c r="F4527" s="161">
        <v>10</v>
      </c>
      <c r="G4527" s="161">
        <v>6</v>
      </c>
      <c r="H4527" s="161">
        <v>7</v>
      </c>
      <c r="I4527" s="161">
        <v>4</v>
      </c>
      <c r="J4527" s="161">
        <v>7</v>
      </c>
      <c r="M4527" s="165">
        <f t="shared" si="208"/>
        <v>4</v>
      </c>
      <c r="N4527" s="164">
        <f t="shared" si="209"/>
        <v>5</v>
      </c>
      <c r="O4527" s="164">
        <f t="shared" si="210"/>
        <v>7</v>
      </c>
    </row>
    <row r="4528" spans="3:15">
      <c r="C4528" s="161">
        <v>10</v>
      </c>
      <c r="D4528" s="161">
        <v>6</v>
      </c>
      <c r="F4528" s="161">
        <v>10</v>
      </c>
      <c r="G4528" s="161">
        <v>6</v>
      </c>
      <c r="H4528" s="161">
        <v>7</v>
      </c>
      <c r="I4528" s="161">
        <v>4</v>
      </c>
      <c r="J4528" s="161">
        <v>10</v>
      </c>
      <c r="M4528" s="165">
        <f t="shared" si="208"/>
        <v>4</v>
      </c>
      <c r="N4528" s="164">
        <f t="shared" si="209"/>
        <v>5</v>
      </c>
      <c r="O4528" s="164">
        <f t="shared" si="210"/>
        <v>8</v>
      </c>
    </row>
    <row r="4529" spans="3:15">
      <c r="C4529" s="161">
        <v>10</v>
      </c>
      <c r="D4529" s="161">
        <v>6</v>
      </c>
      <c r="F4529" s="161">
        <v>10</v>
      </c>
      <c r="G4529" s="161">
        <v>6</v>
      </c>
      <c r="H4529" s="161">
        <v>7</v>
      </c>
      <c r="I4529" s="161">
        <v>6</v>
      </c>
      <c r="J4529" s="161">
        <v>7</v>
      </c>
      <c r="M4529" s="165">
        <f t="shared" si="208"/>
        <v>6</v>
      </c>
      <c r="N4529" s="164">
        <f t="shared" si="209"/>
        <v>6</v>
      </c>
      <c r="O4529" s="164">
        <f t="shared" si="210"/>
        <v>7</v>
      </c>
    </row>
    <row r="4530" spans="3:15">
      <c r="C4530" s="161">
        <v>10</v>
      </c>
      <c r="D4530" s="161">
        <v>6</v>
      </c>
      <c r="F4530" s="161">
        <v>10</v>
      </c>
      <c r="G4530" s="161">
        <v>6</v>
      </c>
      <c r="H4530" s="161">
        <v>7</v>
      </c>
      <c r="I4530" s="161">
        <v>6</v>
      </c>
      <c r="J4530" s="161">
        <v>10</v>
      </c>
      <c r="M4530" s="165">
        <f t="shared" si="208"/>
        <v>6</v>
      </c>
      <c r="N4530" s="164">
        <f t="shared" si="209"/>
        <v>6</v>
      </c>
      <c r="O4530" s="164">
        <f t="shared" si="210"/>
        <v>8</v>
      </c>
    </row>
    <row r="4531" spans="3:15">
      <c r="C4531" s="161">
        <v>10</v>
      </c>
      <c r="D4531" s="161">
        <v>6</v>
      </c>
      <c r="F4531" s="161">
        <v>10</v>
      </c>
      <c r="G4531" s="161">
        <v>6</v>
      </c>
      <c r="H4531" s="161">
        <v>7</v>
      </c>
      <c r="I4531" s="161">
        <v>8</v>
      </c>
      <c r="J4531" s="161">
        <v>7</v>
      </c>
      <c r="M4531" s="165">
        <f t="shared" si="208"/>
        <v>6</v>
      </c>
      <c r="N4531" s="164">
        <f t="shared" si="209"/>
        <v>6</v>
      </c>
      <c r="O4531" s="164">
        <f t="shared" si="210"/>
        <v>8</v>
      </c>
    </row>
    <row r="4532" spans="3:15">
      <c r="C4532" s="161">
        <v>10</v>
      </c>
      <c r="D4532" s="161">
        <v>6</v>
      </c>
      <c r="F4532" s="161">
        <v>10</v>
      </c>
      <c r="G4532" s="161">
        <v>6</v>
      </c>
      <c r="H4532" s="161">
        <v>7</v>
      </c>
      <c r="I4532" s="161">
        <v>8</v>
      </c>
      <c r="J4532" s="161">
        <v>10</v>
      </c>
      <c r="M4532" s="165">
        <f t="shared" si="208"/>
        <v>6</v>
      </c>
      <c r="N4532" s="164">
        <f t="shared" si="209"/>
        <v>6</v>
      </c>
      <c r="O4532" s="164">
        <f t="shared" si="210"/>
        <v>8</v>
      </c>
    </row>
    <row r="4533" spans="3:15">
      <c r="C4533" s="161">
        <v>10</v>
      </c>
      <c r="D4533" s="161">
        <v>6</v>
      </c>
      <c r="F4533" s="161">
        <v>10</v>
      </c>
      <c r="G4533" s="161">
        <v>6</v>
      </c>
      <c r="H4533" s="161">
        <v>7</v>
      </c>
      <c r="I4533" s="161">
        <v>10</v>
      </c>
      <c r="J4533" s="161">
        <v>7</v>
      </c>
      <c r="M4533" s="165">
        <f t="shared" si="208"/>
        <v>6</v>
      </c>
      <c r="N4533" s="164">
        <f t="shared" si="209"/>
        <v>6</v>
      </c>
      <c r="O4533" s="164">
        <f t="shared" si="210"/>
        <v>8</v>
      </c>
    </row>
    <row r="4534" spans="3:15">
      <c r="C4534" s="161">
        <v>10</v>
      </c>
      <c r="D4534" s="161">
        <v>6</v>
      </c>
      <c r="F4534" s="161">
        <v>10</v>
      </c>
      <c r="G4534" s="161">
        <v>6</v>
      </c>
      <c r="H4534" s="161">
        <v>7</v>
      </c>
      <c r="I4534" s="161">
        <v>10</v>
      </c>
      <c r="J4534" s="161">
        <v>10</v>
      </c>
      <c r="M4534" s="165">
        <f t="shared" si="208"/>
        <v>6</v>
      </c>
      <c r="N4534" s="164">
        <f t="shared" si="209"/>
        <v>6</v>
      </c>
      <c r="O4534" s="164">
        <f t="shared" si="210"/>
        <v>8</v>
      </c>
    </row>
    <row r="4535" spans="3:15">
      <c r="C4535" s="161">
        <v>10</v>
      </c>
      <c r="D4535" s="161">
        <v>6</v>
      </c>
      <c r="F4535" s="161">
        <v>10</v>
      </c>
      <c r="G4535" s="161">
        <v>6</v>
      </c>
      <c r="H4535" s="161">
        <v>10</v>
      </c>
      <c r="I4535" s="161">
        <v>4</v>
      </c>
      <c r="J4535" s="161">
        <v>7</v>
      </c>
      <c r="M4535" s="165">
        <f t="shared" si="208"/>
        <v>4</v>
      </c>
      <c r="N4535" s="164">
        <f t="shared" si="209"/>
        <v>5</v>
      </c>
      <c r="O4535" s="164">
        <f t="shared" si="210"/>
        <v>8</v>
      </c>
    </row>
    <row r="4536" spans="3:15">
      <c r="C4536" s="161">
        <v>10</v>
      </c>
      <c r="D4536" s="161">
        <v>6</v>
      </c>
      <c r="F4536" s="161">
        <v>10</v>
      </c>
      <c r="G4536" s="161">
        <v>6</v>
      </c>
      <c r="H4536" s="161">
        <v>10</v>
      </c>
      <c r="I4536" s="161">
        <v>4</v>
      </c>
      <c r="J4536" s="161">
        <v>10</v>
      </c>
      <c r="M4536" s="165">
        <f t="shared" si="208"/>
        <v>4</v>
      </c>
      <c r="N4536" s="164">
        <f t="shared" si="209"/>
        <v>5</v>
      </c>
      <c r="O4536" s="164">
        <f t="shared" si="210"/>
        <v>8</v>
      </c>
    </row>
    <row r="4537" spans="3:15">
      <c r="C4537" s="161">
        <v>10</v>
      </c>
      <c r="D4537" s="161">
        <v>6</v>
      </c>
      <c r="F4537" s="161">
        <v>10</v>
      </c>
      <c r="G4537" s="161">
        <v>6</v>
      </c>
      <c r="H4537" s="161">
        <v>10</v>
      </c>
      <c r="I4537" s="161">
        <v>6</v>
      </c>
      <c r="J4537" s="161">
        <v>7</v>
      </c>
      <c r="M4537" s="165">
        <f t="shared" si="208"/>
        <v>6</v>
      </c>
      <c r="N4537" s="164">
        <f t="shared" si="209"/>
        <v>6</v>
      </c>
      <c r="O4537" s="164">
        <f t="shared" si="210"/>
        <v>8</v>
      </c>
    </row>
    <row r="4538" spans="3:15">
      <c r="C4538" s="161">
        <v>10</v>
      </c>
      <c r="D4538" s="161">
        <v>6</v>
      </c>
      <c r="F4538" s="161">
        <v>10</v>
      </c>
      <c r="G4538" s="161">
        <v>6</v>
      </c>
      <c r="H4538" s="161">
        <v>10</v>
      </c>
      <c r="I4538" s="161">
        <v>6</v>
      </c>
      <c r="J4538" s="161">
        <v>10</v>
      </c>
      <c r="M4538" s="165">
        <f t="shared" si="208"/>
        <v>6</v>
      </c>
      <c r="N4538" s="164">
        <f t="shared" si="209"/>
        <v>6</v>
      </c>
      <c r="O4538" s="164">
        <f t="shared" si="210"/>
        <v>8</v>
      </c>
    </row>
    <row r="4539" spans="3:15">
      <c r="C4539" s="161">
        <v>10</v>
      </c>
      <c r="D4539" s="161">
        <v>6</v>
      </c>
      <c r="F4539" s="161">
        <v>10</v>
      </c>
      <c r="G4539" s="161">
        <v>6</v>
      </c>
      <c r="H4539" s="161">
        <v>10</v>
      </c>
      <c r="I4539" s="161">
        <v>8</v>
      </c>
      <c r="J4539" s="161">
        <v>7</v>
      </c>
      <c r="M4539" s="165">
        <f t="shared" si="208"/>
        <v>6</v>
      </c>
      <c r="N4539" s="164">
        <f t="shared" si="209"/>
        <v>6</v>
      </c>
      <c r="O4539" s="164">
        <f t="shared" si="210"/>
        <v>8</v>
      </c>
    </row>
    <row r="4540" spans="3:15">
      <c r="C4540" s="161">
        <v>10</v>
      </c>
      <c r="D4540" s="161">
        <v>6</v>
      </c>
      <c r="F4540" s="161">
        <v>10</v>
      </c>
      <c r="G4540" s="161">
        <v>6</v>
      </c>
      <c r="H4540" s="161">
        <v>10</v>
      </c>
      <c r="I4540" s="161">
        <v>8</v>
      </c>
      <c r="J4540" s="161">
        <v>10</v>
      </c>
      <c r="M4540" s="165">
        <f t="shared" si="208"/>
        <v>6</v>
      </c>
      <c r="N4540" s="164">
        <f t="shared" si="209"/>
        <v>6</v>
      </c>
      <c r="O4540" s="164">
        <f t="shared" si="210"/>
        <v>9</v>
      </c>
    </row>
    <row r="4541" spans="3:15">
      <c r="C4541" s="161">
        <v>10</v>
      </c>
      <c r="D4541" s="161">
        <v>6</v>
      </c>
      <c r="F4541" s="161">
        <v>10</v>
      </c>
      <c r="G4541" s="161">
        <v>6</v>
      </c>
      <c r="H4541" s="161">
        <v>10</v>
      </c>
      <c r="I4541" s="161">
        <v>10</v>
      </c>
      <c r="J4541" s="161">
        <v>7</v>
      </c>
      <c r="M4541" s="165">
        <f t="shared" si="208"/>
        <v>6</v>
      </c>
      <c r="N4541" s="164">
        <f t="shared" si="209"/>
        <v>6</v>
      </c>
      <c r="O4541" s="164">
        <f t="shared" si="210"/>
        <v>8</v>
      </c>
    </row>
    <row r="4542" spans="3:15">
      <c r="C4542" s="161">
        <v>10</v>
      </c>
      <c r="D4542" s="161">
        <v>6</v>
      </c>
      <c r="F4542" s="161">
        <v>10</v>
      </c>
      <c r="G4542" s="161">
        <v>6</v>
      </c>
      <c r="H4542" s="161">
        <v>10</v>
      </c>
      <c r="I4542" s="161">
        <v>10</v>
      </c>
      <c r="J4542" s="161">
        <v>10</v>
      </c>
      <c r="M4542" s="165">
        <f t="shared" si="208"/>
        <v>6</v>
      </c>
      <c r="N4542" s="164">
        <f t="shared" si="209"/>
        <v>6</v>
      </c>
      <c r="O4542" s="164">
        <f t="shared" si="210"/>
        <v>9</v>
      </c>
    </row>
    <row r="4543" spans="3:15">
      <c r="C4543" s="161">
        <v>10</v>
      </c>
      <c r="D4543" s="161">
        <v>6</v>
      </c>
      <c r="F4543" s="161">
        <v>10</v>
      </c>
      <c r="G4543" s="161">
        <v>6</v>
      </c>
      <c r="H4543" s="161">
        <v>7</v>
      </c>
      <c r="I4543" s="161">
        <v>4</v>
      </c>
      <c r="J4543" s="161">
        <v>7</v>
      </c>
      <c r="M4543" s="165">
        <f t="shared" si="208"/>
        <v>4</v>
      </c>
      <c r="N4543" s="164">
        <f t="shared" si="209"/>
        <v>5</v>
      </c>
      <c r="O4543" s="164">
        <f t="shared" si="210"/>
        <v>7</v>
      </c>
    </row>
    <row r="4544" spans="3:15">
      <c r="C4544" s="161">
        <v>10</v>
      </c>
      <c r="D4544" s="161">
        <v>6</v>
      </c>
      <c r="F4544" s="161">
        <v>10</v>
      </c>
      <c r="G4544" s="161">
        <v>6</v>
      </c>
      <c r="H4544" s="161">
        <v>7</v>
      </c>
      <c r="I4544" s="161">
        <v>4</v>
      </c>
      <c r="J4544" s="161">
        <v>10</v>
      </c>
      <c r="M4544" s="165">
        <f t="shared" si="208"/>
        <v>4</v>
      </c>
      <c r="N4544" s="164">
        <f t="shared" si="209"/>
        <v>5</v>
      </c>
      <c r="O4544" s="164">
        <f t="shared" si="210"/>
        <v>8</v>
      </c>
    </row>
    <row r="4545" spans="3:15">
      <c r="C4545" s="161">
        <v>10</v>
      </c>
      <c r="D4545" s="161">
        <v>6</v>
      </c>
      <c r="F4545" s="161">
        <v>10</v>
      </c>
      <c r="G4545" s="161">
        <v>6</v>
      </c>
      <c r="H4545" s="161">
        <v>7</v>
      </c>
      <c r="I4545" s="161">
        <v>6</v>
      </c>
      <c r="J4545" s="161">
        <v>7</v>
      </c>
      <c r="M4545" s="165">
        <f t="shared" si="208"/>
        <v>6</v>
      </c>
      <c r="N4545" s="164">
        <f t="shared" si="209"/>
        <v>6</v>
      </c>
      <c r="O4545" s="164">
        <f t="shared" si="210"/>
        <v>7</v>
      </c>
    </row>
    <row r="4546" spans="3:15">
      <c r="C4546" s="161">
        <v>10</v>
      </c>
      <c r="D4546" s="161">
        <v>6</v>
      </c>
      <c r="F4546" s="161">
        <v>10</v>
      </c>
      <c r="G4546" s="161">
        <v>6</v>
      </c>
      <c r="H4546" s="161">
        <v>7</v>
      </c>
      <c r="I4546" s="161">
        <v>6</v>
      </c>
      <c r="J4546" s="161">
        <v>10</v>
      </c>
      <c r="M4546" s="165">
        <f t="shared" si="208"/>
        <v>6</v>
      </c>
      <c r="N4546" s="164">
        <f t="shared" si="209"/>
        <v>6</v>
      </c>
      <c r="O4546" s="164">
        <f t="shared" si="210"/>
        <v>8</v>
      </c>
    </row>
    <row r="4547" spans="3:15">
      <c r="C4547" s="161">
        <v>10</v>
      </c>
      <c r="D4547" s="161">
        <v>6</v>
      </c>
      <c r="F4547" s="161">
        <v>10</v>
      </c>
      <c r="G4547" s="161">
        <v>6</v>
      </c>
      <c r="H4547" s="161">
        <v>7</v>
      </c>
      <c r="I4547" s="161">
        <v>8</v>
      </c>
      <c r="J4547" s="161">
        <v>7</v>
      </c>
      <c r="M4547" s="165">
        <f t="shared" si="208"/>
        <v>6</v>
      </c>
      <c r="N4547" s="164">
        <f t="shared" si="209"/>
        <v>6</v>
      </c>
      <c r="O4547" s="164">
        <f t="shared" si="210"/>
        <v>8</v>
      </c>
    </row>
    <row r="4548" spans="3:15">
      <c r="C4548" s="161">
        <v>10</v>
      </c>
      <c r="D4548" s="161">
        <v>6</v>
      </c>
      <c r="F4548" s="161">
        <v>10</v>
      </c>
      <c r="G4548" s="161">
        <v>6</v>
      </c>
      <c r="H4548" s="161">
        <v>7</v>
      </c>
      <c r="I4548" s="161">
        <v>8</v>
      </c>
      <c r="J4548" s="161">
        <v>10</v>
      </c>
      <c r="M4548" s="165">
        <f t="shared" si="208"/>
        <v>6</v>
      </c>
      <c r="N4548" s="164">
        <f t="shared" si="209"/>
        <v>6</v>
      </c>
      <c r="O4548" s="164">
        <f t="shared" si="210"/>
        <v>8</v>
      </c>
    </row>
    <row r="4549" spans="3:15">
      <c r="C4549" s="161">
        <v>10</v>
      </c>
      <c r="D4549" s="161">
        <v>6</v>
      </c>
      <c r="F4549" s="161">
        <v>10</v>
      </c>
      <c r="G4549" s="161">
        <v>6</v>
      </c>
      <c r="H4549" s="161">
        <v>7</v>
      </c>
      <c r="I4549" s="161">
        <v>10</v>
      </c>
      <c r="J4549" s="161">
        <v>7</v>
      </c>
      <c r="M4549" s="165">
        <f t="shared" si="208"/>
        <v>6</v>
      </c>
      <c r="N4549" s="164">
        <f t="shared" si="209"/>
        <v>6</v>
      </c>
      <c r="O4549" s="164">
        <f t="shared" si="210"/>
        <v>8</v>
      </c>
    </row>
    <row r="4550" spans="3:15">
      <c r="C4550" s="161">
        <v>10</v>
      </c>
      <c r="D4550" s="161">
        <v>6</v>
      </c>
      <c r="F4550" s="161">
        <v>10</v>
      </c>
      <c r="G4550" s="161">
        <v>6</v>
      </c>
      <c r="H4550" s="161">
        <v>7</v>
      </c>
      <c r="I4550" s="161">
        <v>10</v>
      </c>
      <c r="J4550" s="161">
        <v>10</v>
      </c>
      <c r="M4550" s="165">
        <f t="shared" si="208"/>
        <v>6</v>
      </c>
      <c r="N4550" s="164">
        <f t="shared" si="209"/>
        <v>6</v>
      </c>
      <c r="O4550" s="164">
        <f t="shared" si="210"/>
        <v>8</v>
      </c>
    </row>
    <row r="4551" spans="3:15">
      <c r="C4551" s="161">
        <v>10</v>
      </c>
      <c r="D4551" s="161">
        <v>6</v>
      </c>
      <c r="F4551" s="161">
        <v>10</v>
      </c>
      <c r="G4551" s="161">
        <v>6</v>
      </c>
      <c r="H4551" s="161">
        <v>10</v>
      </c>
      <c r="I4551" s="161">
        <v>4</v>
      </c>
      <c r="J4551" s="161">
        <v>7</v>
      </c>
      <c r="M4551" s="165">
        <f t="shared" si="208"/>
        <v>4</v>
      </c>
      <c r="N4551" s="164">
        <f t="shared" si="209"/>
        <v>5</v>
      </c>
      <c r="O4551" s="164">
        <f t="shared" si="210"/>
        <v>8</v>
      </c>
    </row>
    <row r="4552" spans="3:15">
      <c r="C4552" s="161">
        <v>10</v>
      </c>
      <c r="D4552" s="161">
        <v>6</v>
      </c>
      <c r="F4552" s="161">
        <v>10</v>
      </c>
      <c r="G4552" s="161">
        <v>6</v>
      </c>
      <c r="H4552" s="161">
        <v>10</v>
      </c>
      <c r="I4552" s="161">
        <v>4</v>
      </c>
      <c r="J4552" s="161">
        <v>10</v>
      </c>
      <c r="M4552" s="165">
        <f t="shared" si="208"/>
        <v>4</v>
      </c>
      <c r="N4552" s="164">
        <f t="shared" si="209"/>
        <v>5</v>
      </c>
      <c r="O4552" s="164">
        <f t="shared" si="210"/>
        <v>8</v>
      </c>
    </row>
    <row r="4553" spans="3:15">
      <c r="C4553" s="161">
        <v>10</v>
      </c>
      <c r="D4553" s="161">
        <v>6</v>
      </c>
      <c r="F4553" s="161">
        <v>10</v>
      </c>
      <c r="G4553" s="161">
        <v>6</v>
      </c>
      <c r="H4553" s="161">
        <v>10</v>
      </c>
      <c r="I4553" s="161">
        <v>6</v>
      </c>
      <c r="J4553" s="161">
        <v>7</v>
      </c>
      <c r="M4553" s="165">
        <f t="shared" si="208"/>
        <v>6</v>
      </c>
      <c r="N4553" s="164">
        <f t="shared" si="209"/>
        <v>6</v>
      </c>
      <c r="O4553" s="164">
        <f t="shared" si="210"/>
        <v>8</v>
      </c>
    </row>
    <row r="4554" spans="3:15">
      <c r="C4554" s="161">
        <v>10</v>
      </c>
      <c r="D4554" s="161">
        <v>6</v>
      </c>
      <c r="F4554" s="161">
        <v>10</v>
      </c>
      <c r="G4554" s="161">
        <v>6</v>
      </c>
      <c r="H4554" s="161">
        <v>10</v>
      </c>
      <c r="I4554" s="161">
        <v>6</v>
      </c>
      <c r="J4554" s="161">
        <v>10</v>
      </c>
      <c r="M4554" s="165">
        <f t="shared" si="208"/>
        <v>6</v>
      </c>
      <c r="N4554" s="164">
        <f t="shared" si="209"/>
        <v>6</v>
      </c>
      <c r="O4554" s="164">
        <f t="shared" si="210"/>
        <v>8</v>
      </c>
    </row>
    <row r="4555" spans="3:15">
      <c r="C4555" s="161">
        <v>10</v>
      </c>
      <c r="D4555" s="161">
        <v>6</v>
      </c>
      <c r="F4555" s="161">
        <v>10</v>
      </c>
      <c r="G4555" s="161">
        <v>6</v>
      </c>
      <c r="H4555" s="161">
        <v>10</v>
      </c>
      <c r="I4555" s="161">
        <v>8</v>
      </c>
      <c r="J4555" s="161">
        <v>7</v>
      </c>
      <c r="M4555" s="165">
        <f t="shared" si="208"/>
        <v>6</v>
      </c>
      <c r="N4555" s="164">
        <f t="shared" si="209"/>
        <v>6</v>
      </c>
      <c r="O4555" s="164">
        <f t="shared" si="210"/>
        <v>8</v>
      </c>
    </row>
    <row r="4556" spans="3:15">
      <c r="C4556" s="161">
        <v>10</v>
      </c>
      <c r="D4556" s="161">
        <v>6</v>
      </c>
      <c r="F4556" s="161">
        <v>10</v>
      </c>
      <c r="G4556" s="161">
        <v>6</v>
      </c>
      <c r="H4556" s="161">
        <v>10</v>
      </c>
      <c r="I4556" s="161">
        <v>8</v>
      </c>
      <c r="J4556" s="161">
        <v>10</v>
      </c>
      <c r="M4556" s="165">
        <f t="shared" si="208"/>
        <v>6</v>
      </c>
      <c r="N4556" s="164">
        <f t="shared" si="209"/>
        <v>6</v>
      </c>
      <c r="O4556" s="164">
        <f t="shared" si="210"/>
        <v>9</v>
      </c>
    </row>
    <row r="4557" spans="3:15">
      <c r="C4557" s="161">
        <v>10</v>
      </c>
      <c r="D4557" s="161">
        <v>6</v>
      </c>
      <c r="F4557" s="161">
        <v>10</v>
      </c>
      <c r="G4557" s="161">
        <v>6</v>
      </c>
      <c r="H4557" s="161">
        <v>10</v>
      </c>
      <c r="I4557" s="161">
        <v>10</v>
      </c>
      <c r="J4557" s="161">
        <v>7</v>
      </c>
      <c r="M4557" s="165">
        <f t="shared" si="208"/>
        <v>6</v>
      </c>
      <c r="N4557" s="164">
        <f t="shared" si="209"/>
        <v>6</v>
      </c>
      <c r="O4557" s="164">
        <f t="shared" si="210"/>
        <v>8</v>
      </c>
    </row>
    <row r="4558" spans="3:15">
      <c r="C4558" s="161">
        <v>10</v>
      </c>
      <c r="D4558" s="161">
        <v>6</v>
      </c>
      <c r="F4558" s="161">
        <v>10</v>
      </c>
      <c r="G4558" s="161">
        <v>6</v>
      </c>
      <c r="H4558" s="161">
        <v>10</v>
      </c>
      <c r="I4558" s="161">
        <v>10</v>
      </c>
      <c r="J4558" s="161">
        <v>10</v>
      </c>
      <c r="M4558" s="165">
        <f t="shared" si="208"/>
        <v>6</v>
      </c>
      <c r="N4558" s="164">
        <f t="shared" si="209"/>
        <v>6</v>
      </c>
      <c r="O4558" s="164">
        <f t="shared" si="210"/>
        <v>9</v>
      </c>
    </row>
    <row r="4559" spans="3:15">
      <c r="C4559" s="161">
        <v>10</v>
      </c>
      <c r="D4559" s="161">
        <v>6</v>
      </c>
      <c r="F4559" s="161">
        <v>10</v>
      </c>
      <c r="G4559" s="161">
        <v>6</v>
      </c>
      <c r="H4559" s="161">
        <v>7</v>
      </c>
      <c r="I4559" s="161">
        <v>4</v>
      </c>
      <c r="J4559" s="161">
        <v>7</v>
      </c>
      <c r="M4559" s="165">
        <f t="shared" si="208"/>
        <v>4</v>
      </c>
      <c r="N4559" s="164">
        <f t="shared" si="209"/>
        <v>5</v>
      </c>
      <c r="O4559" s="164">
        <f t="shared" si="210"/>
        <v>7</v>
      </c>
    </row>
    <row r="4560" spans="3:15">
      <c r="C4560" s="161">
        <v>10</v>
      </c>
      <c r="D4560" s="161">
        <v>6</v>
      </c>
      <c r="F4560" s="161">
        <v>10</v>
      </c>
      <c r="G4560" s="161">
        <v>6</v>
      </c>
      <c r="H4560" s="161">
        <v>7</v>
      </c>
      <c r="I4560" s="161">
        <v>4</v>
      </c>
      <c r="J4560" s="161">
        <v>10</v>
      </c>
      <c r="M4560" s="165">
        <f t="shared" si="208"/>
        <v>4</v>
      </c>
      <c r="N4560" s="164">
        <f t="shared" si="209"/>
        <v>5</v>
      </c>
      <c r="O4560" s="164">
        <f t="shared" si="210"/>
        <v>8</v>
      </c>
    </row>
    <row r="4561" spans="3:15">
      <c r="C4561" s="161">
        <v>10</v>
      </c>
      <c r="D4561" s="161">
        <v>6</v>
      </c>
      <c r="F4561" s="161">
        <v>10</v>
      </c>
      <c r="G4561" s="161">
        <v>6</v>
      </c>
      <c r="H4561" s="161">
        <v>7</v>
      </c>
      <c r="I4561" s="161">
        <v>6</v>
      </c>
      <c r="J4561" s="161">
        <v>7</v>
      </c>
      <c r="M4561" s="165">
        <f t="shared" si="208"/>
        <v>6</v>
      </c>
      <c r="N4561" s="164">
        <f t="shared" si="209"/>
        <v>6</v>
      </c>
      <c r="O4561" s="164">
        <f t="shared" si="210"/>
        <v>7</v>
      </c>
    </row>
    <row r="4562" spans="3:15">
      <c r="C4562" s="161">
        <v>10</v>
      </c>
      <c r="D4562" s="161">
        <v>6</v>
      </c>
      <c r="F4562" s="161">
        <v>10</v>
      </c>
      <c r="G4562" s="161">
        <v>6</v>
      </c>
      <c r="H4562" s="161">
        <v>7</v>
      </c>
      <c r="I4562" s="161">
        <v>6</v>
      </c>
      <c r="J4562" s="161">
        <v>10</v>
      </c>
      <c r="M4562" s="165">
        <f t="shared" si="208"/>
        <v>6</v>
      </c>
      <c r="N4562" s="164">
        <f t="shared" si="209"/>
        <v>6</v>
      </c>
      <c r="O4562" s="164">
        <f t="shared" si="210"/>
        <v>8</v>
      </c>
    </row>
    <row r="4563" spans="3:15">
      <c r="C4563" s="161">
        <v>10</v>
      </c>
      <c r="D4563" s="161">
        <v>6</v>
      </c>
      <c r="F4563" s="161">
        <v>10</v>
      </c>
      <c r="G4563" s="161">
        <v>6</v>
      </c>
      <c r="H4563" s="161">
        <v>7</v>
      </c>
      <c r="I4563" s="161">
        <v>8</v>
      </c>
      <c r="J4563" s="161">
        <v>7</v>
      </c>
      <c r="M4563" s="165">
        <f t="shared" si="208"/>
        <v>6</v>
      </c>
      <c r="N4563" s="164">
        <f t="shared" si="209"/>
        <v>6</v>
      </c>
      <c r="O4563" s="164">
        <f t="shared" si="210"/>
        <v>8</v>
      </c>
    </row>
    <row r="4564" spans="3:15">
      <c r="C4564" s="161">
        <v>10</v>
      </c>
      <c r="D4564" s="161">
        <v>6</v>
      </c>
      <c r="F4564" s="161">
        <v>10</v>
      </c>
      <c r="G4564" s="161">
        <v>6</v>
      </c>
      <c r="H4564" s="161">
        <v>7</v>
      </c>
      <c r="I4564" s="161">
        <v>8</v>
      </c>
      <c r="J4564" s="161">
        <v>10</v>
      </c>
      <c r="M4564" s="165">
        <f t="shared" si="208"/>
        <v>6</v>
      </c>
      <c r="N4564" s="164">
        <f t="shared" si="209"/>
        <v>6</v>
      </c>
      <c r="O4564" s="164">
        <f t="shared" si="210"/>
        <v>8</v>
      </c>
    </row>
    <row r="4565" spans="3:15">
      <c r="C4565" s="161">
        <v>10</v>
      </c>
      <c r="D4565" s="161">
        <v>6</v>
      </c>
      <c r="F4565" s="161">
        <v>10</v>
      </c>
      <c r="G4565" s="161">
        <v>6</v>
      </c>
      <c r="H4565" s="161">
        <v>7</v>
      </c>
      <c r="I4565" s="161">
        <v>10</v>
      </c>
      <c r="J4565" s="161">
        <v>7</v>
      </c>
      <c r="M4565" s="165">
        <f t="shared" si="208"/>
        <v>6</v>
      </c>
      <c r="N4565" s="164">
        <f t="shared" si="209"/>
        <v>6</v>
      </c>
      <c r="O4565" s="164">
        <f t="shared" si="210"/>
        <v>8</v>
      </c>
    </row>
    <row r="4566" spans="3:15">
      <c r="C4566" s="161">
        <v>10</v>
      </c>
      <c r="D4566" s="161">
        <v>6</v>
      </c>
      <c r="F4566" s="161">
        <v>10</v>
      </c>
      <c r="G4566" s="161">
        <v>6</v>
      </c>
      <c r="H4566" s="161">
        <v>7</v>
      </c>
      <c r="I4566" s="161">
        <v>10</v>
      </c>
      <c r="J4566" s="161">
        <v>10</v>
      </c>
      <c r="M4566" s="165">
        <f t="shared" si="208"/>
        <v>6</v>
      </c>
      <c r="N4566" s="164">
        <f t="shared" si="209"/>
        <v>6</v>
      </c>
      <c r="O4566" s="164">
        <f t="shared" si="210"/>
        <v>8</v>
      </c>
    </row>
    <row r="4567" spans="3:15">
      <c r="C4567" s="161">
        <v>10</v>
      </c>
      <c r="D4567" s="161">
        <v>6</v>
      </c>
      <c r="F4567" s="161">
        <v>10</v>
      </c>
      <c r="G4567" s="161">
        <v>6</v>
      </c>
      <c r="H4567" s="161">
        <v>10</v>
      </c>
      <c r="I4567" s="161">
        <v>4</v>
      </c>
      <c r="J4567" s="161">
        <v>7</v>
      </c>
      <c r="M4567" s="165">
        <f t="shared" si="208"/>
        <v>4</v>
      </c>
      <c r="N4567" s="164">
        <f t="shared" si="209"/>
        <v>5</v>
      </c>
      <c r="O4567" s="164">
        <f t="shared" si="210"/>
        <v>8</v>
      </c>
    </row>
    <row r="4568" spans="3:15">
      <c r="C4568" s="161">
        <v>10</v>
      </c>
      <c r="D4568" s="161">
        <v>6</v>
      </c>
      <c r="F4568" s="161">
        <v>10</v>
      </c>
      <c r="G4568" s="161">
        <v>6</v>
      </c>
      <c r="H4568" s="161">
        <v>10</v>
      </c>
      <c r="I4568" s="161">
        <v>4</v>
      </c>
      <c r="J4568" s="161">
        <v>10</v>
      </c>
      <c r="M4568" s="165">
        <f t="shared" si="208"/>
        <v>4</v>
      </c>
      <c r="N4568" s="164">
        <f t="shared" si="209"/>
        <v>5</v>
      </c>
      <c r="O4568" s="164">
        <f t="shared" si="210"/>
        <v>8</v>
      </c>
    </row>
    <row r="4569" spans="3:15">
      <c r="C4569" s="161">
        <v>10</v>
      </c>
      <c r="D4569" s="161">
        <v>6</v>
      </c>
      <c r="F4569" s="161">
        <v>10</v>
      </c>
      <c r="G4569" s="161">
        <v>6</v>
      </c>
      <c r="H4569" s="161">
        <v>10</v>
      </c>
      <c r="I4569" s="161">
        <v>6</v>
      </c>
      <c r="J4569" s="161">
        <v>7</v>
      </c>
      <c r="M4569" s="165">
        <f t="shared" si="208"/>
        <v>6</v>
      </c>
      <c r="N4569" s="164">
        <f t="shared" si="209"/>
        <v>6</v>
      </c>
      <c r="O4569" s="164">
        <f t="shared" si="210"/>
        <v>8</v>
      </c>
    </row>
    <row r="4570" spans="3:15">
      <c r="C4570" s="161">
        <v>10</v>
      </c>
      <c r="D4570" s="161">
        <v>6</v>
      </c>
      <c r="F4570" s="161">
        <v>10</v>
      </c>
      <c r="G4570" s="161">
        <v>6</v>
      </c>
      <c r="H4570" s="161">
        <v>10</v>
      </c>
      <c r="I4570" s="161">
        <v>6</v>
      </c>
      <c r="J4570" s="161">
        <v>10</v>
      </c>
      <c r="M4570" s="165">
        <f t="shared" si="208"/>
        <v>6</v>
      </c>
      <c r="N4570" s="164">
        <f t="shared" si="209"/>
        <v>6</v>
      </c>
      <c r="O4570" s="164">
        <f t="shared" si="210"/>
        <v>8</v>
      </c>
    </row>
    <row r="4571" spans="3:15">
      <c r="C4571" s="161">
        <v>10</v>
      </c>
      <c r="D4571" s="161">
        <v>6</v>
      </c>
      <c r="F4571" s="161">
        <v>10</v>
      </c>
      <c r="G4571" s="161">
        <v>6</v>
      </c>
      <c r="H4571" s="161">
        <v>10</v>
      </c>
      <c r="I4571" s="161">
        <v>8</v>
      </c>
      <c r="J4571" s="161">
        <v>7</v>
      </c>
      <c r="M4571" s="165">
        <f t="shared" si="208"/>
        <v>6</v>
      </c>
      <c r="N4571" s="164">
        <f t="shared" si="209"/>
        <v>6</v>
      </c>
      <c r="O4571" s="164">
        <f t="shared" si="210"/>
        <v>8</v>
      </c>
    </row>
    <row r="4572" spans="3:15">
      <c r="C4572" s="161">
        <v>10</v>
      </c>
      <c r="D4572" s="161">
        <v>6</v>
      </c>
      <c r="F4572" s="161">
        <v>10</v>
      </c>
      <c r="G4572" s="161">
        <v>6</v>
      </c>
      <c r="H4572" s="161">
        <v>10</v>
      </c>
      <c r="I4572" s="161">
        <v>8</v>
      </c>
      <c r="J4572" s="161">
        <v>10</v>
      </c>
      <c r="M4572" s="165">
        <f t="shared" si="208"/>
        <v>6</v>
      </c>
      <c r="N4572" s="164">
        <f t="shared" si="209"/>
        <v>6</v>
      </c>
      <c r="O4572" s="164">
        <f t="shared" si="210"/>
        <v>9</v>
      </c>
    </row>
    <row r="4573" spans="3:15">
      <c r="C4573" s="161">
        <v>10</v>
      </c>
      <c r="D4573" s="161">
        <v>6</v>
      </c>
      <c r="F4573" s="161">
        <v>10</v>
      </c>
      <c r="G4573" s="161">
        <v>6</v>
      </c>
      <c r="H4573" s="161">
        <v>10</v>
      </c>
      <c r="I4573" s="161">
        <v>10</v>
      </c>
      <c r="J4573" s="161">
        <v>7</v>
      </c>
      <c r="M4573" s="165">
        <f t="shared" si="208"/>
        <v>6</v>
      </c>
      <c r="N4573" s="164">
        <f t="shared" si="209"/>
        <v>6</v>
      </c>
      <c r="O4573" s="164">
        <f t="shared" si="210"/>
        <v>8</v>
      </c>
    </row>
    <row r="4574" spans="3:15">
      <c r="C4574" s="161">
        <v>10</v>
      </c>
      <c r="D4574" s="161">
        <v>8</v>
      </c>
      <c r="F4574" s="161">
        <v>10</v>
      </c>
      <c r="G4574" s="161">
        <v>8</v>
      </c>
      <c r="H4574" s="161">
        <v>10</v>
      </c>
      <c r="I4574" s="161">
        <v>10</v>
      </c>
      <c r="J4574" s="161">
        <v>10</v>
      </c>
      <c r="M4574" s="165">
        <f t="shared" si="208"/>
        <v>8</v>
      </c>
      <c r="N4574" s="164">
        <f t="shared" si="209"/>
        <v>8</v>
      </c>
      <c r="O4574" s="164">
        <f t="shared" si="210"/>
        <v>9</v>
      </c>
    </row>
    <row r="4575" spans="3:15">
      <c r="C4575" s="161">
        <v>10</v>
      </c>
      <c r="D4575" s="161">
        <v>8</v>
      </c>
      <c r="F4575" s="161">
        <v>5</v>
      </c>
      <c r="G4575" s="161">
        <v>8</v>
      </c>
      <c r="H4575" s="161">
        <v>5</v>
      </c>
      <c r="I4575" s="161">
        <v>4</v>
      </c>
      <c r="J4575" s="161">
        <v>7</v>
      </c>
      <c r="M4575" s="165">
        <f t="shared" ref="M4575:M4638" si="211">MIN(C4575:L4575)</f>
        <v>4</v>
      </c>
      <c r="N4575" s="164">
        <f t="shared" si="209"/>
        <v>5</v>
      </c>
      <c r="O4575" s="164">
        <f t="shared" si="210"/>
        <v>7</v>
      </c>
    </row>
    <row r="4576" spans="3:15">
      <c r="C4576" s="161">
        <v>10</v>
      </c>
      <c r="D4576" s="161">
        <v>8</v>
      </c>
      <c r="F4576" s="161">
        <v>5</v>
      </c>
      <c r="G4576" s="161">
        <v>8</v>
      </c>
      <c r="H4576" s="161">
        <v>5</v>
      </c>
      <c r="I4576" s="161">
        <v>4</v>
      </c>
      <c r="J4576" s="161">
        <v>10</v>
      </c>
      <c r="M4576" s="165">
        <f t="shared" si="211"/>
        <v>4</v>
      </c>
      <c r="N4576" s="164">
        <f t="shared" ref="N4576:N4639" si="212">IF(SMALL(C4576:J4576,2)&gt;M4576,M4576+1,M4576)</f>
        <v>5</v>
      </c>
      <c r="O4576" s="164">
        <f t="shared" ref="O4576:O4639" si="213">ROUND(AVERAGE(C4576:J4576),0)</f>
        <v>7</v>
      </c>
    </row>
    <row r="4577" spans="3:15">
      <c r="C4577" s="161">
        <v>10</v>
      </c>
      <c r="D4577" s="161">
        <v>8</v>
      </c>
      <c r="F4577" s="161">
        <v>5</v>
      </c>
      <c r="G4577" s="161">
        <v>8</v>
      </c>
      <c r="H4577" s="161">
        <v>5</v>
      </c>
      <c r="I4577" s="161">
        <v>6</v>
      </c>
      <c r="J4577" s="161">
        <v>7</v>
      </c>
      <c r="M4577" s="165">
        <f t="shared" si="211"/>
        <v>5</v>
      </c>
      <c r="N4577" s="164">
        <f t="shared" si="212"/>
        <v>5</v>
      </c>
      <c r="O4577" s="164">
        <f t="shared" si="213"/>
        <v>7</v>
      </c>
    </row>
    <row r="4578" spans="3:15">
      <c r="C4578" s="161">
        <v>10</v>
      </c>
      <c r="D4578" s="161">
        <v>8</v>
      </c>
      <c r="F4578" s="161">
        <v>5</v>
      </c>
      <c r="G4578" s="161">
        <v>8</v>
      </c>
      <c r="H4578" s="161">
        <v>5</v>
      </c>
      <c r="I4578" s="161">
        <v>6</v>
      </c>
      <c r="J4578" s="161">
        <v>10</v>
      </c>
      <c r="M4578" s="165">
        <f t="shared" si="211"/>
        <v>5</v>
      </c>
      <c r="N4578" s="164">
        <f t="shared" si="212"/>
        <v>5</v>
      </c>
      <c r="O4578" s="164">
        <f t="shared" si="213"/>
        <v>7</v>
      </c>
    </row>
    <row r="4579" spans="3:15">
      <c r="C4579" s="161">
        <v>10</v>
      </c>
      <c r="D4579" s="161">
        <v>8</v>
      </c>
      <c r="F4579" s="161">
        <v>5</v>
      </c>
      <c r="G4579" s="161">
        <v>8</v>
      </c>
      <c r="H4579" s="161">
        <v>5</v>
      </c>
      <c r="I4579" s="161">
        <v>8</v>
      </c>
      <c r="J4579" s="161">
        <v>7</v>
      </c>
      <c r="M4579" s="165">
        <f t="shared" si="211"/>
        <v>5</v>
      </c>
      <c r="N4579" s="164">
        <f t="shared" si="212"/>
        <v>5</v>
      </c>
      <c r="O4579" s="164">
        <f t="shared" si="213"/>
        <v>7</v>
      </c>
    </row>
    <row r="4580" spans="3:15">
      <c r="C4580" s="161">
        <v>10</v>
      </c>
      <c r="D4580" s="161">
        <v>8</v>
      </c>
      <c r="F4580" s="161">
        <v>5</v>
      </c>
      <c r="G4580" s="161">
        <v>8</v>
      </c>
      <c r="H4580" s="161">
        <v>5</v>
      </c>
      <c r="I4580" s="161">
        <v>8</v>
      </c>
      <c r="J4580" s="161">
        <v>10</v>
      </c>
      <c r="M4580" s="165">
        <f t="shared" si="211"/>
        <v>5</v>
      </c>
      <c r="N4580" s="164">
        <f t="shared" si="212"/>
        <v>5</v>
      </c>
      <c r="O4580" s="164">
        <f t="shared" si="213"/>
        <v>8</v>
      </c>
    </row>
    <row r="4581" spans="3:15">
      <c r="C4581" s="161">
        <v>10</v>
      </c>
      <c r="D4581" s="161">
        <v>8</v>
      </c>
      <c r="F4581" s="161">
        <v>5</v>
      </c>
      <c r="G4581" s="161">
        <v>8</v>
      </c>
      <c r="H4581" s="161">
        <v>5</v>
      </c>
      <c r="I4581" s="161">
        <v>10</v>
      </c>
      <c r="J4581" s="161">
        <v>7</v>
      </c>
      <c r="M4581" s="165">
        <f t="shared" si="211"/>
        <v>5</v>
      </c>
      <c r="N4581" s="164">
        <f t="shared" si="212"/>
        <v>5</v>
      </c>
      <c r="O4581" s="164">
        <f t="shared" si="213"/>
        <v>8</v>
      </c>
    </row>
    <row r="4582" spans="3:15">
      <c r="C4582" s="161">
        <v>10</v>
      </c>
      <c r="D4582" s="161">
        <v>8</v>
      </c>
      <c r="F4582" s="161">
        <v>5</v>
      </c>
      <c r="G4582" s="161">
        <v>8</v>
      </c>
      <c r="H4582" s="161">
        <v>5</v>
      </c>
      <c r="I4582" s="161">
        <v>10</v>
      </c>
      <c r="J4582" s="161">
        <v>10</v>
      </c>
      <c r="M4582" s="165">
        <f t="shared" si="211"/>
        <v>5</v>
      </c>
      <c r="N4582" s="164">
        <f t="shared" si="212"/>
        <v>5</v>
      </c>
      <c r="O4582" s="164">
        <f t="shared" si="213"/>
        <v>8</v>
      </c>
    </row>
    <row r="4583" spans="3:15">
      <c r="C4583" s="161">
        <v>10</v>
      </c>
      <c r="D4583" s="161">
        <v>8</v>
      </c>
      <c r="F4583" s="161">
        <v>7</v>
      </c>
      <c r="G4583" s="161">
        <v>8</v>
      </c>
      <c r="H4583" s="161">
        <v>10</v>
      </c>
      <c r="I4583" s="161">
        <v>4</v>
      </c>
      <c r="J4583" s="161">
        <v>7</v>
      </c>
      <c r="M4583" s="165">
        <f t="shared" si="211"/>
        <v>4</v>
      </c>
      <c r="N4583" s="164">
        <f t="shared" si="212"/>
        <v>5</v>
      </c>
      <c r="O4583" s="164">
        <f t="shared" si="213"/>
        <v>8</v>
      </c>
    </row>
    <row r="4584" spans="3:15">
      <c r="C4584" s="161">
        <v>10</v>
      </c>
      <c r="D4584" s="161">
        <v>8</v>
      </c>
      <c r="F4584" s="161">
        <v>7</v>
      </c>
      <c r="G4584" s="161">
        <v>8</v>
      </c>
      <c r="H4584" s="161">
        <v>10</v>
      </c>
      <c r="I4584" s="161">
        <v>4</v>
      </c>
      <c r="J4584" s="161">
        <v>10</v>
      </c>
      <c r="M4584" s="165">
        <f t="shared" si="211"/>
        <v>4</v>
      </c>
      <c r="N4584" s="164">
        <f t="shared" si="212"/>
        <v>5</v>
      </c>
      <c r="O4584" s="164">
        <f t="shared" si="213"/>
        <v>8</v>
      </c>
    </row>
    <row r="4585" spans="3:15">
      <c r="C4585" s="161">
        <v>10</v>
      </c>
      <c r="D4585" s="161">
        <v>8</v>
      </c>
      <c r="F4585" s="161">
        <v>7</v>
      </c>
      <c r="G4585" s="161">
        <v>8</v>
      </c>
      <c r="H4585" s="161">
        <v>10</v>
      </c>
      <c r="I4585" s="161">
        <v>6</v>
      </c>
      <c r="J4585" s="161">
        <v>7</v>
      </c>
      <c r="M4585" s="165">
        <f t="shared" si="211"/>
        <v>6</v>
      </c>
      <c r="N4585" s="164">
        <f t="shared" si="212"/>
        <v>7</v>
      </c>
      <c r="O4585" s="164">
        <f t="shared" si="213"/>
        <v>8</v>
      </c>
    </row>
    <row r="4586" spans="3:15">
      <c r="C4586" s="161">
        <v>10</v>
      </c>
      <c r="D4586" s="161">
        <v>8</v>
      </c>
      <c r="F4586" s="161">
        <v>7</v>
      </c>
      <c r="G4586" s="161">
        <v>8</v>
      </c>
      <c r="H4586" s="161">
        <v>10</v>
      </c>
      <c r="I4586" s="161">
        <v>6</v>
      </c>
      <c r="J4586" s="161">
        <v>10</v>
      </c>
      <c r="M4586" s="165">
        <f t="shared" si="211"/>
        <v>6</v>
      </c>
      <c r="N4586" s="164">
        <f t="shared" si="212"/>
        <v>7</v>
      </c>
      <c r="O4586" s="164">
        <f t="shared" si="213"/>
        <v>8</v>
      </c>
    </row>
    <row r="4587" spans="3:15">
      <c r="C4587" s="161">
        <v>10</v>
      </c>
      <c r="D4587" s="161">
        <v>8</v>
      </c>
      <c r="F4587" s="161">
        <v>7</v>
      </c>
      <c r="G4587" s="161">
        <v>8</v>
      </c>
      <c r="H4587" s="161">
        <v>10</v>
      </c>
      <c r="I4587" s="161">
        <v>8</v>
      </c>
      <c r="J4587" s="161">
        <v>7</v>
      </c>
      <c r="M4587" s="165">
        <f t="shared" si="211"/>
        <v>7</v>
      </c>
      <c r="N4587" s="164">
        <f t="shared" si="212"/>
        <v>7</v>
      </c>
      <c r="O4587" s="164">
        <f t="shared" si="213"/>
        <v>8</v>
      </c>
    </row>
    <row r="4588" spans="3:15">
      <c r="C4588" s="161">
        <v>10</v>
      </c>
      <c r="D4588" s="161">
        <v>8</v>
      </c>
      <c r="F4588" s="161">
        <v>7</v>
      </c>
      <c r="G4588" s="161">
        <v>8</v>
      </c>
      <c r="H4588" s="161">
        <v>10</v>
      </c>
      <c r="I4588" s="161">
        <v>8</v>
      </c>
      <c r="J4588" s="161">
        <v>10</v>
      </c>
      <c r="M4588" s="165">
        <f t="shared" si="211"/>
        <v>7</v>
      </c>
      <c r="N4588" s="164">
        <f t="shared" si="212"/>
        <v>8</v>
      </c>
      <c r="O4588" s="164">
        <f t="shared" si="213"/>
        <v>9</v>
      </c>
    </row>
    <row r="4589" spans="3:15">
      <c r="C4589" s="161">
        <v>10</v>
      </c>
      <c r="D4589" s="161">
        <v>8</v>
      </c>
      <c r="F4589" s="161">
        <v>7</v>
      </c>
      <c r="G4589" s="161">
        <v>8</v>
      </c>
      <c r="H4589" s="161">
        <v>10</v>
      </c>
      <c r="I4589" s="161">
        <v>10</v>
      </c>
      <c r="J4589" s="161">
        <v>7</v>
      </c>
      <c r="M4589" s="165">
        <f t="shared" si="211"/>
        <v>7</v>
      </c>
      <c r="N4589" s="164">
        <f t="shared" si="212"/>
        <v>7</v>
      </c>
      <c r="O4589" s="164">
        <f t="shared" si="213"/>
        <v>9</v>
      </c>
    </row>
    <row r="4590" spans="3:15">
      <c r="C4590" s="161">
        <v>10</v>
      </c>
      <c r="D4590" s="161">
        <v>8</v>
      </c>
      <c r="F4590" s="161">
        <v>7</v>
      </c>
      <c r="G4590" s="161">
        <v>8</v>
      </c>
      <c r="H4590" s="161">
        <v>10</v>
      </c>
      <c r="I4590" s="161">
        <v>10</v>
      </c>
      <c r="J4590" s="161">
        <v>10</v>
      </c>
      <c r="M4590" s="165">
        <f t="shared" si="211"/>
        <v>7</v>
      </c>
      <c r="N4590" s="164">
        <f t="shared" si="212"/>
        <v>8</v>
      </c>
      <c r="O4590" s="164">
        <f t="shared" si="213"/>
        <v>9</v>
      </c>
    </row>
    <row r="4591" spans="3:15">
      <c r="C4591" s="161">
        <v>10</v>
      </c>
      <c r="D4591" s="161">
        <v>8</v>
      </c>
      <c r="F4591" s="161">
        <v>5</v>
      </c>
      <c r="G4591" s="161">
        <v>8</v>
      </c>
      <c r="H4591" s="161">
        <v>5</v>
      </c>
      <c r="I4591" s="161">
        <v>4</v>
      </c>
      <c r="J4591" s="161">
        <v>7</v>
      </c>
      <c r="M4591" s="165">
        <f t="shared" si="211"/>
        <v>4</v>
      </c>
      <c r="N4591" s="164">
        <f t="shared" si="212"/>
        <v>5</v>
      </c>
      <c r="O4591" s="164">
        <f t="shared" si="213"/>
        <v>7</v>
      </c>
    </row>
    <row r="4592" spans="3:15">
      <c r="C4592" s="161">
        <v>10</v>
      </c>
      <c r="D4592" s="161">
        <v>8</v>
      </c>
      <c r="F4592" s="161">
        <v>5</v>
      </c>
      <c r="G4592" s="161">
        <v>8</v>
      </c>
      <c r="H4592" s="161">
        <v>5</v>
      </c>
      <c r="I4592" s="161">
        <v>4</v>
      </c>
      <c r="J4592" s="161">
        <v>10</v>
      </c>
      <c r="M4592" s="165">
        <f t="shared" si="211"/>
        <v>4</v>
      </c>
      <c r="N4592" s="164">
        <f t="shared" si="212"/>
        <v>5</v>
      </c>
      <c r="O4592" s="164">
        <f t="shared" si="213"/>
        <v>7</v>
      </c>
    </row>
    <row r="4593" spans="3:15">
      <c r="C4593" s="161">
        <v>10</v>
      </c>
      <c r="D4593" s="161">
        <v>8</v>
      </c>
      <c r="F4593" s="161">
        <v>5</v>
      </c>
      <c r="G4593" s="161">
        <v>8</v>
      </c>
      <c r="H4593" s="161">
        <v>5</v>
      </c>
      <c r="I4593" s="161">
        <v>6</v>
      </c>
      <c r="J4593" s="161">
        <v>7</v>
      </c>
      <c r="M4593" s="165">
        <f t="shared" si="211"/>
        <v>5</v>
      </c>
      <c r="N4593" s="164">
        <f t="shared" si="212"/>
        <v>5</v>
      </c>
      <c r="O4593" s="164">
        <f t="shared" si="213"/>
        <v>7</v>
      </c>
    </row>
    <row r="4594" spans="3:15">
      <c r="C4594" s="161">
        <v>10</v>
      </c>
      <c r="D4594" s="161">
        <v>8</v>
      </c>
      <c r="F4594" s="161">
        <v>5</v>
      </c>
      <c r="G4594" s="161">
        <v>8</v>
      </c>
      <c r="H4594" s="161">
        <v>5</v>
      </c>
      <c r="I4594" s="161">
        <v>6</v>
      </c>
      <c r="J4594" s="161">
        <v>10</v>
      </c>
      <c r="M4594" s="165">
        <f t="shared" si="211"/>
        <v>5</v>
      </c>
      <c r="N4594" s="164">
        <f t="shared" si="212"/>
        <v>5</v>
      </c>
      <c r="O4594" s="164">
        <f t="shared" si="213"/>
        <v>7</v>
      </c>
    </row>
    <row r="4595" spans="3:15">
      <c r="C4595" s="161">
        <v>10</v>
      </c>
      <c r="D4595" s="161">
        <v>8</v>
      </c>
      <c r="F4595" s="161">
        <v>5</v>
      </c>
      <c r="G4595" s="161">
        <v>8</v>
      </c>
      <c r="H4595" s="161">
        <v>5</v>
      </c>
      <c r="I4595" s="161">
        <v>8</v>
      </c>
      <c r="J4595" s="161">
        <v>7</v>
      </c>
      <c r="M4595" s="165">
        <f t="shared" si="211"/>
        <v>5</v>
      </c>
      <c r="N4595" s="164">
        <f t="shared" si="212"/>
        <v>5</v>
      </c>
      <c r="O4595" s="164">
        <f t="shared" si="213"/>
        <v>7</v>
      </c>
    </row>
    <row r="4596" spans="3:15">
      <c r="C4596" s="161">
        <v>10</v>
      </c>
      <c r="D4596" s="161">
        <v>8</v>
      </c>
      <c r="F4596" s="161">
        <v>5</v>
      </c>
      <c r="G4596" s="161">
        <v>8</v>
      </c>
      <c r="H4596" s="161">
        <v>5</v>
      </c>
      <c r="I4596" s="161">
        <v>8</v>
      </c>
      <c r="J4596" s="161">
        <v>10</v>
      </c>
      <c r="M4596" s="165">
        <f t="shared" si="211"/>
        <v>5</v>
      </c>
      <c r="N4596" s="164">
        <f t="shared" si="212"/>
        <v>5</v>
      </c>
      <c r="O4596" s="164">
        <f t="shared" si="213"/>
        <v>8</v>
      </c>
    </row>
    <row r="4597" spans="3:15">
      <c r="C4597" s="161">
        <v>10</v>
      </c>
      <c r="D4597" s="161">
        <v>8</v>
      </c>
      <c r="F4597" s="161">
        <v>5</v>
      </c>
      <c r="G4597" s="161">
        <v>8</v>
      </c>
      <c r="H4597" s="161">
        <v>5</v>
      </c>
      <c r="I4597" s="161">
        <v>10</v>
      </c>
      <c r="J4597" s="161">
        <v>7</v>
      </c>
      <c r="M4597" s="165">
        <f t="shared" si="211"/>
        <v>5</v>
      </c>
      <c r="N4597" s="164">
        <f t="shared" si="212"/>
        <v>5</v>
      </c>
      <c r="O4597" s="164">
        <f t="shared" si="213"/>
        <v>8</v>
      </c>
    </row>
    <row r="4598" spans="3:15">
      <c r="C4598" s="161">
        <v>10</v>
      </c>
      <c r="D4598" s="161">
        <v>8</v>
      </c>
      <c r="F4598" s="161">
        <v>5</v>
      </c>
      <c r="G4598" s="161">
        <v>8</v>
      </c>
      <c r="H4598" s="161">
        <v>5</v>
      </c>
      <c r="I4598" s="161">
        <v>10</v>
      </c>
      <c r="J4598" s="161">
        <v>10</v>
      </c>
      <c r="M4598" s="165">
        <f t="shared" si="211"/>
        <v>5</v>
      </c>
      <c r="N4598" s="164">
        <f t="shared" si="212"/>
        <v>5</v>
      </c>
      <c r="O4598" s="164">
        <f t="shared" si="213"/>
        <v>8</v>
      </c>
    </row>
    <row r="4599" spans="3:15">
      <c r="C4599" s="161">
        <v>10</v>
      </c>
      <c r="D4599" s="161">
        <v>8</v>
      </c>
      <c r="F4599" s="161">
        <v>7</v>
      </c>
      <c r="G4599" s="161">
        <v>8</v>
      </c>
      <c r="H4599" s="161">
        <v>10</v>
      </c>
      <c r="I4599" s="161">
        <v>4</v>
      </c>
      <c r="J4599" s="161">
        <v>7</v>
      </c>
      <c r="M4599" s="165">
        <f t="shared" si="211"/>
        <v>4</v>
      </c>
      <c r="N4599" s="164">
        <f t="shared" si="212"/>
        <v>5</v>
      </c>
      <c r="O4599" s="164">
        <f t="shared" si="213"/>
        <v>8</v>
      </c>
    </row>
    <row r="4600" spans="3:15">
      <c r="C4600" s="161">
        <v>10</v>
      </c>
      <c r="D4600" s="161">
        <v>8</v>
      </c>
      <c r="F4600" s="161">
        <v>7</v>
      </c>
      <c r="G4600" s="161">
        <v>8</v>
      </c>
      <c r="H4600" s="161">
        <v>10</v>
      </c>
      <c r="I4600" s="161">
        <v>4</v>
      </c>
      <c r="J4600" s="161">
        <v>10</v>
      </c>
      <c r="M4600" s="165">
        <f t="shared" si="211"/>
        <v>4</v>
      </c>
      <c r="N4600" s="164">
        <f t="shared" si="212"/>
        <v>5</v>
      </c>
      <c r="O4600" s="164">
        <f t="shared" si="213"/>
        <v>8</v>
      </c>
    </row>
    <row r="4601" spans="3:15">
      <c r="C4601" s="161">
        <v>10</v>
      </c>
      <c r="D4601" s="161">
        <v>8</v>
      </c>
      <c r="F4601" s="161">
        <v>7</v>
      </c>
      <c r="G4601" s="161">
        <v>8</v>
      </c>
      <c r="H4601" s="161">
        <v>10</v>
      </c>
      <c r="I4601" s="161">
        <v>6</v>
      </c>
      <c r="J4601" s="161">
        <v>7</v>
      </c>
      <c r="M4601" s="165">
        <f t="shared" si="211"/>
        <v>6</v>
      </c>
      <c r="N4601" s="164">
        <f t="shared" si="212"/>
        <v>7</v>
      </c>
      <c r="O4601" s="164">
        <f t="shared" si="213"/>
        <v>8</v>
      </c>
    </row>
    <row r="4602" spans="3:15">
      <c r="C4602" s="161">
        <v>10</v>
      </c>
      <c r="D4602" s="161">
        <v>8</v>
      </c>
      <c r="F4602" s="161">
        <v>7</v>
      </c>
      <c r="G4602" s="161">
        <v>8</v>
      </c>
      <c r="H4602" s="161">
        <v>10</v>
      </c>
      <c r="I4602" s="161">
        <v>6</v>
      </c>
      <c r="J4602" s="161">
        <v>10</v>
      </c>
      <c r="M4602" s="165">
        <f t="shared" si="211"/>
        <v>6</v>
      </c>
      <c r="N4602" s="164">
        <f t="shared" si="212"/>
        <v>7</v>
      </c>
      <c r="O4602" s="164">
        <f t="shared" si="213"/>
        <v>8</v>
      </c>
    </row>
    <row r="4603" spans="3:15">
      <c r="C4603" s="161">
        <v>10</v>
      </c>
      <c r="D4603" s="161">
        <v>8</v>
      </c>
      <c r="F4603" s="161">
        <v>7</v>
      </c>
      <c r="G4603" s="161">
        <v>8</v>
      </c>
      <c r="H4603" s="161">
        <v>10</v>
      </c>
      <c r="I4603" s="161">
        <v>8</v>
      </c>
      <c r="J4603" s="161">
        <v>7</v>
      </c>
      <c r="M4603" s="165">
        <f t="shared" si="211"/>
        <v>7</v>
      </c>
      <c r="N4603" s="164">
        <f t="shared" si="212"/>
        <v>7</v>
      </c>
      <c r="O4603" s="164">
        <f t="shared" si="213"/>
        <v>8</v>
      </c>
    </row>
    <row r="4604" spans="3:15">
      <c r="C4604" s="161">
        <v>10</v>
      </c>
      <c r="D4604" s="161">
        <v>8</v>
      </c>
      <c r="F4604" s="161">
        <v>7</v>
      </c>
      <c r="G4604" s="161">
        <v>8</v>
      </c>
      <c r="H4604" s="161">
        <v>10</v>
      </c>
      <c r="I4604" s="161">
        <v>8</v>
      </c>
      <c r="J4604" s="161">
        <v>10</v>
      </c>
      <c r="M4604" s="165">
        <f t="shared" si="211"/>
        <v>7</v>
      </c>
      <c r="N4604" s="164">
        <f t="shared" si="212"/>
        <v>8</v>
      </c>
      <c r="O4604" s="164">
        <f t="shared" si="213"/>
        <v>9</v>
      </c>
    </row>
    <row r="4605" spans="3:15">
      <c r="C4605" s="161">
        <v>10</v>
      </c>
      <c r="D4605" s="161">
        <v>8</v>
      </c>
      <c r="F4605" s="161">
        <v>7</v>
      </c>
      <c r="G4605" s="161">
        <v>8</v>
      </c>
      <c r="H4605" s="161">
        <v>10</v>
      </c>
      <c r="I4605" s="161">
        <v>10</v>
      </c>
      <c r="J4605" s="161">
        <v>7</v>
      </c>
      <c r="M4605" s="165">
        <f t="shared" si="211"/>
        <v>7</v>
      </c>
      <c r="N4605" s="164">
        <f t="shared" si="212"/>
        <v>7</v>
      </c>
      <c r="O4605" s="164">
        <f t="shared" si="213"/>
        <v>9</v>
      </c>
    </row>
    <row r="4606" spans="3:15">
      <c r="C4606" s="161">
        <v>10</v>
      </c>
      <c r="D4606" s="161">
        <v>8</v>
      </c>
      <c r="F4606" s="161">
        <v>7</v>
      </c>
      <c r="G4606" s="161">
        <v>8</v>
      </c>
      <c r="H4606" s="161">
        <v>10</v>
      </c>
      <c r="I4606" s="161">
        <v>10</v>
      </c>
      <c r="J4606" s="161">
        <v>10</v>
      </c>
      <c r="M4606" s="165">
        <f t="shared" si="211"/>
        <v>7</v>
      </c>
      <c r="N4606" s="164">
        <f t="shared" si="212"/>
        <v>8</v>
      </c>
      <c r="O4606" s="164">
        <f t="shared" si="213"/>
        <v>9</v>
      </c>
    </row>
    <row r="4607" spans="3:15">
      <c r="C4607" s="161">
        <v>10</v>
      </c>
      <c r="D4607" s="161">
        <v>8</v>
      </c>
      <c r="F4607" s="161">
        <v>5</v>
      </c>
      <c r="G4607" s="161">
        <v>8</v>
      </c>
      <c r="H4607" s="161">
        <v>5</v>
      </c>
      <c r="I4607" s="161">
        <v>4</v>
      </c>
      <c r="J4607" s="161">
        <v>7</v>
      </c>
      <c r="M4607" s="165">
        <f t="shared" si="211"/>
        <v>4</v>
      </c>
      <c r="N4607" s="164">
        <f t="shared" si="212"/>
        <v>5</v>
      </c>
      <c r="O4607" s="164">
        <f t="shared" si="213"/>
        <v>7</v>
      </c>
    </row>
    <row r="4608" spans="3:15">
      <c r="C4608" s="161">
        <v>10</v>
      </c>
      <c r="D4608" s="161">
        <v>8</v>
      </c>
      <c r="F4608" s="161">
        <v>5</v>
      </c>
      <c r="G4608" s="161">
        <v>8</v>
      </c>
      <c r="H4608" s="161">
        <v>5</v>
      </c>
      <c r="I4608" s="161">
        <v>4</v>
      </c>
      <c r="J4608" s="161">
        <v>10</v>
      </c>
      <c r="M4608" s="165">
        <f t="shared" si="211"/>
        <v>4</v>
      </c>
      <c r="N4608" s="164">
        <f t="shared" si="212"/>
        <v>5</v>
      </c>
      <c r="O4608" s="164">
        <f t="shared" si="213"/>
        <v>7</v>
      </c>
    </row>
    <row r="4609" spans="3:15">
      <c r="C4609" s="161">
        <v>10</v>
      </c>
      <c r="D4609" s="161">
        <v>8</v>
      </c>
      <c r="F4609" s="161">
        <v>5</v>
      </c>
      <c r="G4609" s="161">
        <v>8</v>
      </c>
      <c r="H4609" s="161">
        <v>5</v>
      </c>
      <c r="I4609" s="161">
        <v>6</v>
      </c>
      <c r="J4609" s="161">
        <v>7</v>
      </c>
      <c r="M4609" s="165">
        <f t="shared" si="211"/>
        <v>5</v>
      </c>
      <c r="N4609" s="164">
        <f t="shared" si="212"/>
        <v>5</v>
      </c>
      <c r="O4609" s="164">
        <f t="shared" si="213"/>
        <v>7</v>
      </c>
    </row>
    <row r="4610" spans="3:15">
      <c r="C4610" s="161">
        <v>10</v>
      </c>
      <c r="D4610" s="161">
        <v>8</v>
      </c>
      <c r="F4610" s="161">
        <v>5</v>
      </c>
      <c r="G4610" s="161">
        <v>8</v>
      </c>
      <c r="H4610" s="161">
        <v>5</v>
      </c>
      <c r="I4610" s="161">
        <v>6</v>
      </c>
      <c r="J4610" s="161">
        <v>10</v>
      </c>
      <c r="M4610" s="165">
        <f t="shared" si="211"/>
        <v>5</v>
      </c>
      <c r="N4610" s="164">
        <f t="shared" si="212"/>
        <v>5</v>
      </c>
      <c r="O4610" s="164">
        <f t="shared" si="213"/>
        <v>7</v>
      </c>
    </row>
    <row r="4611" spans="3:15">
      <c r="C4611" s="161">
        <v>10</v>
      </c>
      <c r="D4611" s="161">
        <v>8</v>
      </c>
      <c r="F4611" s="161">
        <v>5</v>
      </c>
      <c r="G4611" s="161">
        <v>8</v>
      </c>
      <c r="H4611" s="161">
        <v>5</v>
      </c>
      <c r="I4611" s="161">
        <v>8</v>
      </c>
      <c r="J4611" s="161">
        <v>7</v>
      </c>
      <c r="M4611" s="165">
        <f t="shared" si="211"/>
        <v>5</v>
      </c>
      <c r="N4611" s="164">
        <f t="shared" si="212"/>
        <v>5</v>
      </c>
      <c r="O4611" s="164">
        <f t="shared" si="213"/>
        <v>7</v>
      </c>
    </row>
    <row r="4612" spans="3:15">
      <c r="C4612" s="161">
        <v>10</v>
      </c>
      <c r="D4612" s="161">
        <v>8</v>
      </c>
      <c r="F4612" s="161">
        <v>5</v>
      </c>
      <c r="G4612" s="161">
        <v>8</v>
      </c>
      <c r="H4612" s="161">
        <v>5</v>
      </c>
      <c r="I4612" s="161">
        <v>8</v>
      </c>
      <c r="J4612" s="161">
        <v>10</v>
      </c>
      <c r="M4612" s="165">
        <f t="shared" si="211"/>
        <v>5</v>
      </c>
      <c r="N4612" s="164">
        <f t="shared" si="212"/>
        <v>5</v>
      </c>
      <c r="O4612" s="164">
        <f t="shared" si="213"/>
        <v>8</v>
      </c>
    </row>
    <row r="4613" spans="3:15">
      <c r="C4613" s="161">
        <v>10</v>
      </c>
      <c r="D4613" s="161">
        <v>8</v>
      </c>
      <c r="F4613" s="161">
        <v>5</v>
      </c>
      <c r="G4613" s="161">
        <v>8</v>
      </c>
      <c r="H4613" s="161">
        <v>5</v>
      </c>
      <c r="I4613" s="161">
        <v>10</v>
      </c>
      <c r="J4613" s="161">
        <v>7</v>
      </c>
      <c r="M4613" s="165">
        <f t="shared" si="211"/>
        <v>5</v>
      </c>
      <c r="N4613" s="164">
        <f t="shared" si="212"/>
        <v>5</v>
      </c>
      <c r="O4613" s="164">
        <f t="shared" si="213"/>
        <v>8</v>
      </c>
    </row>
    <row r="4614" spans="3:15">
      <c r="C4614" s="161">
        <v>10</v>
      </c>
      <c r="D4614" s="161">
        <v>8</v>
      </c>
      <c r="F4614" s="161">
        <v>5</v>
      </c>
      <c r="G4614" s="161">
        <v>8</v>
      </c>
      <c r="H4614" s="161">
        <v>5</v>
      </c>
      <c r="I4614" s="161">
        <v>10</v>
      </c>
      <c r="J4614" s="161">
        <v>10</v>
      </c>
      <c r="M4614" s="165">
        <f t="shared" si="211"/>
        <v>5</v>
      </c>
      <c r="N4614" s="164">
        <f t="shared" si="212"/>
        <v>5</v>
      </c>
      <c r="O4614" s="164">
        <f t="shared" si="213"/>
        <v>8</v>
      </c>
    </row>
    <row r="4615" spans="3:15">
      <c r="C4615" s="161">
        <v>10</v>
      </c>
      <c r="D4615" s="161">
        <v>8</v>
      </c>
      <c r="F4615" s="161">
        <v>7</v>
      </c>
      <c r="G4615" s="161">
        <v>8</v>
      </c>
      <c r="H4615" s="161">
        <v>10</v>
      </c>
      <c r="I4615" s="161">
        <v>4</v>
      </c>
      <c r="J4615" s="161">
        <v>7</v>
      </c>
      <c r="M4615" s="165">
        <f t="shared" si="211"/>
        <v>4</v>
      </c>
      <c r="N4615" s="164">
        <f t="shared" si="212"/>
        <v>5</v>
      </c>
      <c r="O4615" s="164">
        <f t="shared" si="213"/>
        <v>8</v>
      </c>
    </row>
    <row r="4616" spans="3:15">
      <c r="C4616" s="161">
        <v>10</v>
      </c>
      <c r="D4616" s="161">
        <v>8</v>
      </c>
      <c r="F4616" s="161">
        <v>7</v>
      </c>
      <c r="G4616" s="161">
        <v>8</v>
      </c>
      <c r="H4616" s="161">
        <v>10</v>
      </c>
      <c r="I4616" s="161">
        <v>4</v>
      </c>
      <c r="J4616" s="161">
        <v>10</v>
      </c>
      <c r="M4616" s="165">
        <f t="shared" si="211"/>
        <v>4</v>
      </c>
      <c r="N4616" s="164">
        <f t="shared" si="212"/>
        <v>5</v>
      </c>
      <c r="O4616" s="164">
        <f t="shared" si="213"/>
        <v>8</v>
      </c>
    </row>
    <row r="4617" spans="3:15">
      <c r="C4617" s="161">
        <v>10</v>
      </c>
      <c r="D4617" s="161">
        <v>8</v>
      </c>
      <c r="F4617" s="161">
        <v>7</v>
      </c>
      <c r="G4617" s="161">
        <v>8</v>
      </c>
      <c r="H4617" s="161">
        <v>10</v>
      </c>
      <c r="I4617" s="161">
        <v>6</v>
      </c>
      <c r="J4617" s="161">
        <v>7</v>
      </c>
      <c r="M4617" s="165">
        <f t="shared" si="211"/>
        <v>6</v>
      </c>
      <c r="N4617" s="164">
        <f t="shared" si="212"/>
        <v>7</v>
      </c>
      <c r="O4617" s="164">
        <f t="shared" si="213"/>
        <v>8</v>
      </c>
    </row>
    <row r="4618" spans="3:15">
      <c r="C4618" s="161">
        <v>10</v>
      </c>
      <c r="D4618" s="161">
        <v>8</v>
      </c>
      <c r="F4618" s="161">
        <v>7</v>
      </c>
      <c r="G4618" s="161">
        <v>8</v>
      </c>
      <c r="H4618" s="161">
        <v>10</v>
      </c>
      <c r="I4618" s="161">
        <v>6</v>
      </c>
      <c r="J4618" s="161">
        <v>10</v>
      </c>
      <c r="M4618" s="165">
        <f t="shared" si="211"/>
        <v>6</v>
      </c>
      <c r="N4618" s="164">
        <f t="shared" si="212"/>
        <v>7</v>
      </c>
      <c r="O4618" s="164">
        <f t="shared" si="213"/>
        <v>8</v>
      </c>
    </row>
    <row r="4619" spans="3:15">
      <c r="C4619" s="161">
        <v>10</v>
      </c>
      <c r="D4619" s="161">
        <v>8</v>
      </c>
      <c r="F4619" s="161">
        <v>7</v>
      </c>
      <c r="G4619" s="161">
        <v>8</v>
      </c>
      <c r="H4619" s="161">
        <v>10</v>
      </c>
      <c r="I4619" s="161">
        <v>8</v>
      </c>
      <c r="J4619" s="161">
        <v>7</v>
      </c>
      <c r="M4619" s="165">
        <f t="shared" si="211"/>
        <v>7</v>
      </c>
      <c r="N4619" s="164">
        <f t="shared" si="212"/>
        <v>7</v>
      </c>
      <c r="O4619" s="164">
        <f t="shared" si="213"/>
        <v>8</v>
      </c>
    </row>
    <row r="4620" spans="3:15">
      <c r="C4620" s="161">
        <v>10</v>
      </c>
      <c r="D4620" s="161">
        <v>8</v>
      </c>
      <c r="F4620" s="161">
        <v>7</v>
      </c>
      <c r="G4620" s="161">
        <v>8</v>
      </c>
      <c r="H4620" s="161">
        <v>10</v>
      </c>
      <c r="I4620" s="161">
        <v>8</v>
      </c>
      <c r="J4620" s="161">
        <v>10</v>
      </c>
      <c r="M4620" s="165">
        <f t="shared" si="211"/>
        <v>7</v>
      </c>
      <c r="N4620" s="164">
        <f t="shared" si="212"/>
        <v>8</v>
      </c>
      <c r="O4620" s="164">
        <f t="shared" si="213"/>
        <v>9</v>
      </c>
    </row>
    <row r="4621" spans="3:15">
      <c r="C4621" s="161">
        <v>10</v>
      </c>
      <c r="D4621" s="161">
        <v>8</v>
      </c>
      <c r="F4621" s="161">
        <v>7</v>
      </c>
      <c r="G4621" s="161">
        <v>8</v>
      </c>
      <c r="H4621" s="161">
        <v>10</v>
      </c>
      <c r="I4621" s="161">
        <v>10</v>
      </c>
      <c r="J4621" s="161">
        <v>7</v>
      </c>
      <c r="M4621" s="165">
        <f t="shared" si="211"/>
        <v>7</v>
      </c>
      <c r="N4621" s="164">
        <f t="shared" si="212"/>
        <v>7</v>
      </c>
      <c r="O4621" s="164">
        <f t="shared" si="213"/>
        <v>9</v>
      </c>
    </row>
    <row r="4622" spans="3:15">
      <c r="C4622" s="161">
        <v>10</v>
      </c>
      <c r="D4622" s="161">
        <v>8</v>
      </c>
      <c r="F4622" s="161">
        <v>7</v>
      </c>
      <c r="G4622" s="161">
        <v>8</v>
      </c>
      <c r="H4622" s="161">
        <v>10</v>
      </c>
      <c r="I4622" s="161">
        <v>10</v>
      </c>
      <c r="J4622" s="161">
        <v>10</v>
      </c>
      <c r="M4622" s="165">
        <f t="shared" si="211"/>
        <v>7</v>
      </c>
      <c r="N4622" s="164">
        <f t="shared" si="212"/>
        <v>8</v>
      </c>
      <c r="O4622" s="164">
        <f t="shared" si="213"/>
        <v>9</v>
      </c>
    </row>
    <row r="4623" spans="3:15">
      <c r="C4623" s="161">
        <v>10</v>
      </c>
      <c r="D4623" s="161">
        <v>8</v>
      </c>
      <c r="F4623" s="161">
        <v>5</v>
      </c>
      <c r="G4623" s="161">
        <v>8</v>
      </c>
      <c r="H4623" s="161">
        <v>5</v>
      </c>
      <c r="I4623" s="161">
        <v>4</v>
      </c>
      <c r="J4623" s="161">
        <v>7</v>
      </c>
      <c r="M4623" s="165">
        <f t="shared" si="211"/>
        <v>4</v>
      </c>
      <c r="N4623" s="164">
        <f t="shared" si="212"/>
        <v>5</v>
      </c>
      <c r="O4623" s="164">
        <f t="shared" si="213"/>
        <v>7</v>
      </c>
    </row>
    <row r="4624" spans="3:15">
      <c r="C4624" s="161">
        <v>10</v>
      </c>
      <c r="D4624" s="161">
        <v>8</v>
      </c>
      <c r="F4624" s="161">
        <v>5</v>
      </c>
      <c r="G4624" s="161">
        <v>8</v>
      </c>
      <c r="H4624" s="161">
        <v>5</v>
      </c>
      <c r="I4624" s="161">
        <v>4</v>
      </c>
      <c r="J4624" s="161">
        <v>10</v>
      </c>
      <c r="M4624" s="165">
        <f t="shared" si="211"/>
        <v>4</v>
      </c>
      <c r="N4624" s="164">
        <f t="shared" si="212"/>
        <v>5</v>
      </c>
      <c r="O4624" s="164">
        <f t="shared" si="213"/>
        <v>7</v>
      </c>
    </row>
    <row r="4625" spans="3:15">
      <c r="C4625" s="161">
        <v>10</v>
      </c>
      <c r="D4625" s="161">
        <v>8</v>
      </c>
      <c r="F4625" s="161">
        <v>5</v>
      </c>
      <c r="G4625" s="161">
        <v>8</v>
      </c>
      <c r="H4625" s="161">
        <v>5</v>
      </c>
      <c r="I4625" s="161">
        <v>6</v>
      </c>
      <c r="J4625" s="161">
        <v>7</v>
      </c>
      <c r="M4625" s="165">
        <f t="shared" si="211"/>
        <v>5</v>
      </c>
      <c r="N4625" s="164">
        <f t="shared" si="212"/>
        <v>5</v>
      </c>
      <c r="O4625" s="164">
        <f t="shared" si="213"/>
        <v>7</v>
      </c>
    </row>
    <row r="4626" spans="3:15">
      <c r="C4626" s="161">
        <v>10</v>
      </c>
      <c r="D4626" s="161">
        <v>8</v>
      </c>
      <c r="F4626" s="161">
        <v>5</v>
      </c>
      <c r="G4626" s="161">
        <v>8</v>
      </c>
      <c r="H4626" s="161">
        <v>5</v>
      </c>
      <c r="I4626" s="161">
        <v>6</v>
      </c>
      <c r="J4626" s="161">
        <v>10</v>
      </c>
      <c r="M4626" s="165">
        <f t="shared" si="211"/>
        <v>5</v>
      </c>
      <c r="N4626" s="164">
        <f t="shared" si="212"/>
        <v>5</v>
      </c>
      <c r="O4626" s="164">
        <f t="shared" si="213"/>
        <v>7</v>
      </c>
    </row>
    <row r="4627" spans="3:15">
      <c r="C4627" s="161">
        <v>10</v>
      </c>
      <c r="D4627" s="161">
        <v>8</v>
      </c>
      <c r="F4627" s="161">
        <v>5</v>
      </c>
      <c r="G4627" s="161">
        <v>8</v>
      </c>
      <c r="H4627" s="161">
        <v>5</v>
      </c>
      <c r="I4627" s="161">
        <v>8</v>
      </c>
      <c r="J4627" s="161">
        <v>7</v>
      </c>
      <c r="M4627" s="165">
        <f t="shared" si="211"/>
        <v>5</v>
      </c>
      <c r="N4627" s="164">
        <f t="shared" si="212"/>
        <v>5</v>
      </c>
      <c r="O4627" s="164">
        <f t="shared" si="213"/>
        <v>7</v>
      </c>
    </row>
    <row r="4628" spans="3:15">
      <c r="C4628" s="161">
        <v>10</v>
      </c>
      <c r="D4628" s="161">
        <v>8</v>
      </c>
      <c r="F4628" s="161">
        <v>5</v>
      </c>
      <c r="G4628" s="161">
        <v>8</v>
      </c>
      <c r="H4628" s="161">
        <v>5</v>
      </c>
      <c r="I4628" s="161">
        <v>8</v>
      </c>
      <c r="J4628" s="161">
        <v>10</v>
      </c>
      <c r="M4628" s="165">
        <f t="shared" si="211"/>
        <v>5</v>
      </c>
      <c r="N4628" s="164">
        <f t="shared" si="212"/>
        <v>5</v>
      </c>
      <c r="O4628" s="164">
        <f t="shared" si="213"/>
        <v>8</v>
      </c>
    </row>
    <row r="4629" spans="3:15">
      <c r="C4629" s="161">
        <v>10</v>
      </c>
      <c r="D4629" s="161">
        <v>8</v>
      </c>
      <c r="F4629" s="161">
        <v>5</v>
      </c>
      <c r="G4629" s="161">
        <v>8</v>
      </c>
      <c r="H4629" s="161">
        <v>5</v>
      </c>
      <c r="I4629" s="161">
        <v>10</v>
      </c>
      <c r="J4629" s="161">
        <v>7</v>
      </c>
      <c r="M4629" s="165">
        <f t="shared" si="211"/>
        <v>5</v>
      </c>
      <c r="N4629" s="164">
        <f t="shared" si="212"/>
        <v>5</v>
      </c>
      <c r="O4629" s="164">
        <f t="shared" si="213"/>
        <v>8</v>
      </c>
    </row>
    <row r="4630" spans="3:15">
      <c r="C4630" s="161">
        <v>10</v>
      </c>
      <c r="D4630" s="161">
        <v>8</v>
      </c>
      <c r="F4630" s="161">
        <v>5</v>
      </c>
      <c r="G4630" s="161">
        <v>8</v>
      </c>
      <c r="H4630" s="161">
        <v>5</v>
      </c>
      <c r="I4630" s="161">
        <v>10</v>
      </c>
      <c r="J4630" s="161">
        <v>10</v>
      </c>
      <c r="M4630" s="165">
        <f t="shared" si="211"/>
        <v>5</v>
      </c>
      <c r="N4630" s="164">
        <f t="shared" si="212"/>
        <v>5</v>
      </c>
      <c r="O4630" s="164">
        <f t="shared" si="213"/>
        <v>8</v>
      </c>
    </row>
    <row r="4631" spans="3:15">
      <c r="C4631" s="161">
        <v>10</v>
      </c>
      <c r="D4631" s="161">
        <v>8</v>
      </c>
      <c r="F4631" s="161">
        <v>7</v>
      </c>
      <c r="G4631" s="161">
        <v>8</v>
      </c>
      <c r="H4631" s="161">
        <v>10</v>
      </c>
      <c r="I4631" s="161">
        <v>4</v>
      </c>
      <c r="J4631" s="161">
        <v>7</v>
      </c>
      <c r="M4631" s="165">
        <f t="shared" si="211"/>
        <v>4</v>
      </c>
      <c r="N4631" s="164">
        <f t="shared" si="212"/>
        <v>5</v>
      </c>
      <c r="O4631" s="164">
        <f t="shared" si="213"/>
        <v>8</v>
      </c>
    </row>
    <row r="4632" spans="3:15">
      <c r="C4632" s="161">
        <v>10</v>
      </c>
      <c r="D4632" s="161">
        <v>8</v>
      </c>
      <c r="F4632" s="161">
        <v>7</v>
      </c>
      <c r="G4632" s="161">
        <v>8</v>
      </c>
      <c r="H4632" s="161">
        <v>10</v>
      </c>
      <c r="I4632" s="161">
        <v>4</v>
      </c>
      <c r="J4632" s="161">
        <v>10</v>
      </c>
      <c r="M4632" s="165">
        <f t="shared" si="211"/>
        <v>4</v>
      </c>
      <c r="N4632" s="164">
        <f t="shared" si="212"/>
        <v>5</v>
      </c>
      <c r="O4632" s="164">
        <f t="shared" si="213"/>
        <v>8</v>
      </c>
    </row>
    <row r="4633" spans="3:15">
      <c r="C4633" s="161">
        <v>10</v>
      </c>
      <c r="D4633" s="161">
        <v>8</v>
      </c>
      <c r="F4633" s="161">
        <v>7</v>
      </c>
      <c r="G4633" s="161">
        <v>8</v>
      </c>
      <c r="H4633" s="161">
        <v>10</v>
      </c>
      <c r="I4633" s="161">
        <v>6</v>
      </c>
      <c r="J4633" s="161">
        <v>7</v>
      </c>
      <c r="M4633" s="165">
        <f t="shared" si="211"/>
        <v>6</v>
      </c>
      <c r="N4633" s="164">
        <f t="shared" si="212"/>
        <v>7</v>
      </c>
      <c r="O4633" s="164">
        <f t="shared" si="213"/>
        <v>8</v>
      </c>
    </row>
    <row r="4634" spans="3:15">
      <c r="C4634" s="161">
        <v>10</v>
      </c>
      <c r="D4634" s="161">
        <v>8</v>
      </c>
      <c r="F4634" s="161">
        <v>7</v>
      </c>
      <c r="G4634" s="161">
        <v>8</v>
      </c>
      <c r="H4634" s="161">
        <v>10</v>
      </c>
      <c r="I4634" s="161">
        <v>6</v>
      </c>
      <c r="J4634" s="161">
        <v>10</v>
      </c>
      <c r="M4634" s="165">
        <f t="shared" si="211"/>
        <v>6</v>
      </c>
      <c r="N4634" s="164">
        <f t="shared" si="212"/>
        <v>7</v>
      </c>
      <c r="O4634" s="164">
        <f t="shared" si="213"/>
        <v>8</v>
      </c>
    </row>
    <row r="4635" spans="3:15">
      <c r="C4635" s="161">
        <v>10</v>
      </c>
      <c r="D4635" s="161">
        <v>8</v>
      </c>
      <c r="F4635" s="161">
        <v>7</v>
      </c>
      <c r="G4635" s="161">
        <v>8</v>
      </c>
      <c r="H4635" s="161">
        <v>10</v>
      </c>
      <c r="I4635" s="161">
        <v>8</v>
      </c>
      <c r="J4635" s="161">
        <v>7</v>
      </c>
      <c r="M4635" s="165">
        <f t="shared" si="211"/>
        <v>7</v>
      </c>
      <c r="N4635" s="164">
        <f t="shared" si="212"/>
        <v>7</v>
      </c>
      <c r="O4635" s="164">
        <f t="shared" si="213"/>
        <v>8</v>
      </c>
    </row>
    <row r="4636" spans="3:15">
      <c r="C4636" s="161">
        <v>10</v>
      </c>
      <c r="D4636" s="161">
        <v>8</v>
      </c>
      <c r="F4636" s="161">
        <v>7</v>
      </c>
      <c r="G4636" s="161">
        <v>8</v>
      </c>
      <c r="H4636" s="161">
        <v>10</v>
      </c>
      <c r="I4636" s="161">
        <v>8</v>
      </c>
      <c r="J4636" s="161">
        <v>10</v>
      </c>
      <c r="M4636" s="165">
        <f t="shared" si="211"/>
        <v>7</v>
      </c>
      <c r="N4636" s="164">
        <f t="shared" si="212"/>
        <v>8</v>
      </c>
      <c r="O4636" s="164">
        <f t="shared" si="213"/>
        <v>9</v>
      </c>
    </row>
    <row r="4637" spans="3:15">
      <c r="C4637" s="161">
        <v>10</v>
      </c>
      <c r="D4637" s="161">
        <v>8</v>
      </c>
      <c r="F4637" s="161">
        <v>7</v>
      </c>
      <c r="G4637" s="161">
        <v>8</v>
      </c>
      <c r="H4637" s="161">
        <v>10</v>
      </c>
      <c r="I4637" s="161">
        <v>10</v>
      </c>
      <c r="J4637" s="161">
        <v>7</v>
      </c>
      <c r="M4637" s="165">
        <f t="shared" si="211"/>
        <v>7</v>
      </c>
      <c r="N4637" s="164">
        <f t="shared" si="212"/>
        <v>7</v>
      </c>
      <c r="O4637" s="164">
        <f t="shared" si="213"/>
        <v>9</v>
      </c>
    </row>
    <row r="4638" spans="3:15">
      <c r="C4638" s="161">
        <v>10</v>
      </c>
      <c r="D4638" s="161">
        <v>8</v>
      </c>
      <c r="F4638" s="161">
        <v>7</v>
      </c>
      <c r="G4638" s="161">
        <v>8</v>
      </c>
      <c r="H4638" s="161">
        <v>10</v>
      </c>
      <c r="I4638" s="161">
        <v>10</v>
      </c>
      <c r="J4638" s="161">
        <v>10</v>
      </c>
      <c r="M4638" s="165">
        <f t="shared" si="211"/>
        <v>7</v>
      </c>
      <c r="N4638" s="164">
        <f t="shared" si="212"/>
        <v>8</v>
      </c>
      <c r="O4638" s="164">
        <f t="shared" si="213"/>
        <v>9</v>
      </c>
    </row>
    <row r="4639" spans="3:15">
      <c r="C4639" s="161">
        <v>10</v>
      </c>
      <c r="D4639" s="161">
        <v>8</v>
      </c>
      <c r="F4639" s="161">
        <v>5</v>
      </c>
      <c r="G4639" s="161">
        <v>8</v>
      </c>
      <c r="H4639" s="161">
        <v>5</v>
      </c>
      <c r="I4639" s="161">
        <v>4</v>
      </c>
      <c r="J4639" s="161">
        <v>7</v>
      </c>
      <c r="M4639" s="165">
        <f t="shared" ref="M4639:M4702" si="214">MIN(C4639:L4639)</f>
        <v>4</v>
      </c>
      <c r="N4639" s="164">
        <f t="shared" si="212"/>
        <v>5</v>
      </c>
      <c r="O4639" s="164">
        <f t="shared" si="213"/>
        <v>7</v>
      </c>
    </row>
    <row r="4640" spans="3:15">
      <c r="C4640" s="161">
        <v>10</v>
      </c>
      <c r="D4640" s="161">
        <v>8</v>
      </c>
      <c r="F4640" s="161">
        <v>5</v>
      </c>
      <c r="G4640" s="161">
        <v>8</v>
      </c>
      <c r="H4640" s="161">
        <v>5</v>
      </c>
      <c r="I4640" s="161">
        <v>4</v>
      </c>
      <c r="J4640" s="161">
        <v>10</v>
      </c>
      <c r="M4640" s="165">
        <f t="shared" si="214"/>
        <v>4</v>
      </c>
      <c r="N4640" s="164">
        <f t="shared" ref="N4640:N4703" si="215">IF(SMALL(C4640:J4640,2)&gt;M4640,M4640+1,M4640)</f>
        <v>5</v>
      </c>
      <c r="O4640" s="164">
        <f t="shared" ref="O4640:O4703" si="216">ROUND(AVERAGE(C4640:J4640),0)</f>
        <v>7</v>
      </c>
    </row>
    <row r="4641" spans="3:15">
      <c r="C4641" s="161">
        <v>10</v>
      </c>
      <c r="D4641" s="161">
        <v>8</v>
      </c>
      <c r="F4641" s="161">
        <v>5</v>
      </c>
      <c r="G4641" s="161">
        <v>8</v>
      </c>
      <c r="H4641" s="161">
        <v>5</v>
      </c>
      <c r="I4641" s="161">
        <v>6</v>
      </c>
      <c r="J4641" s="161">
        <v>7</v>
      </c>
      <c r="M4641" s="165">
        <f t="shared" si="214"/>
        <v>5</v>
      </c>
      <c r="N4641" s="164">
        <f t="shared" si="215"/>
        <v>5</v>
      </c>
      <c r="O4641" s="164">
        <f t="shared" si="216"/>
        <v>7</v>
      </c>
    </row>
    <row r="4642" spans="3:15">
      <c r="C4642" s="161">
        <v>10</v>
      </c>
      <c r="D4642" s="161">
        <v>8</v>
      </c>
      <c r="F4642" s="161">
        <v>5</v>
      </c>
      <c r="G4642" s="161">
        <v>8</v>
      </c>
      <c r="H4642" s="161">
        <v>5</v>
      </c>
      <c r="I4642" s="161">
        <v>6</v>
      </c>
      <c r="J4642" s="161">
        <v>10</v>
      </c>
      <c r="M4642" s="165">
        <f t="shared" si="214"/>
        <v>5</v>
      </c>
      <c r="N4642" s="164">
        <f t="shared" si="215"/>
        <v>5</v>
      </c>
      <c r="O4642" s="164">
        <f t="shared" si="216"/>
        <v>7</v>
      </c>
    </row>
    <row r="4643" spans="3:15">
      <c r="C4643" s="161">
        <v>10</v>
      </c>
      <c r="D4643" s="161">
        <v>8</v>
      </c>
      <c r="F4643" s="161">
        <v>5</v>
      </c>
      <c r="G4643" s="161">
        <v>8</v>
      </c>
      <c r="H4643" s="161">
        <v>5</v>
      </c>
      <c r="I4643" s="161">
        <v>8</v>
      </c>
      <c r="J4643" s="161">
        <v>7</v>
      </c>
      <c r="M4643" s="165">
        <f t="shared" si="214"/>
        <v>5</v>
      </c>
      <c r="N4643" s="164">
        <f t="shared" si="215"/>
        <v>5</v>
      </c>
      <c r="O4643" s="164">
        <f t="shared" si="216"/>
        <v>7</v>
      </c>
    </row>
    <row r="4644" spans="3:15">
      <c r="C4644" s="161">
        <v>10</v>
      </c>
      <c r="D4644" s="161">
        <v>8</v>
      </c>
      <c r="F4644" s="161">
        <v>5</v>
      </c>
      <c r="G4644" s="161">
        <v>8</v>
      </c>
      <c r="H4644" s="161">
        <v>5</v>
      </c>
      <c r="I4644" s="161">
        <v>8</v>
      </c>
      <c r="J4644" s="161">
        <v>10</v>
      </c>
      <c r="M4644" s="165">
        <f t="shared" si="214"/>
        <v>5</v>
      </c>
      <c r="N4644" s="164">
        <f t="shared" si="215"/>
        <v>5</v>
      </c>
      <c r="O4644" s="164">
        <f t="shared" si="216"/>
        <v>8</v>
      </c>
    </row>
    <row r="4645" spans="3:15">
      <c r="C4645" s="161">
        <v>10</v>
      </c>
      <c r="D4645" s="161">
        <v>8</v>
      </c>
      <c r="F4645" s="161">
        <v>5</v>
      </c>
      <c r="G4645" s="161">
        <v>8</v>
      </c>
      <c r="H4645" s="161">
        <v>5</v>
      </c>
      <c r="I4645" s="161">
        <v>10</v>
      </c>
      <c r="J4645" s="161">
        <v>7</v>
      </c>
      <c r="M4645" s="165">
        <f t="shared" si="214"/>
        <v>5</v>
      </c>
      <c r="N4645" s="164">
        <f t="shared" si="215"/>
        <v>5</v>
      </c>
      <c r="O4645" s="164">
        <f t="shared" si="216"/>
        <v>8</v>
      </c>
    </row>
    <row r="4646" spans="3:15">
      <c r="C4646" s="161">
        <v>10</v>
      </c>
      <c r="D4646" s="161">
        <v>8</v>
      </c>
      <c r="F4646" s="161">
        <v>5</v>
      </c>
      <c r="G4646" s="161">
        <v>8</v>
      </c>
      <c r="H4646" s="161">
        <v>5</v>
      </c>
      <c r="I4646" s="161">
        <v>10</v>
      </c>
      <c r="J4646" s="161">
        <v>10</v>
      </c>
      <c r="M4646" s="165">
        <f t="shared" si="214"/>
        <v>5</v>
      </c>
      <c r="N4646" s="164">
        <f t="shared" si="215"/>
        <v>5</v>
      </c>
      <c r="O4646" s="164">
        <f t="shared" si="216"/>
        <v>8</v>
      </c>
    </row>
    <row r="4647" spans="3:15">
      <c r="C4647" s="161">
        <v>10</v>
      </c>
      <c r="D4647" s="161">
        <v>8</v>
      </c>
      <c r="F4647" s="161">
        <v>7</v>
      </c>
      <c r="G4647" s="161">
        <v>8</v>
      </c>
      <c r="H4647" s="161">
        <v>10</v>
      </c>
      <c r="I4647" s="161">
        <v>4</v>
      </c>
      <c r="J4647" s="161">
        <v>7</v>
      </c>
      <c r="M4647" s="165">
        <f t="shared" si="214"/>
        <v>4</v>
      </c>
      <c r="N4647" s="164">
        <f t="shared" si="215"/>
        <v>5</v>
      </c>
      <c r="O4647" s="164">
        <f t="shared" si="216"/>
        <v>8</v>
      </c>
    </row>
    <row r="4648" spans="3:15">
      <c r="C4648" s="161">
        <v>10</v>
      </c>
      <c r="D4648" s="161">
        <v>8</v>
      </c>
      <c r="F4648" s="161">
        <v>7</v>
      </c>
      <c r="G4648" s="161">
        <v>8</v>
      </c>
      <c r="H4648" s="161">
        <v>10</v>
      </c>
      <c r="I4648" s="161">
        <v>4</v>
      </c>
      <c r="J4648" s="161">
        <v>10</v>
      </c>
      <c r="M4648" s="165">
        <f t="shared" si="214"/>
        <v>4</v>
      </c>
      <c r="N4648" s="164">
        <f t="shared" si="215"/>
        <v>5</v>
      </c>
      <c r="O4648" s="164">
        <f t="shared" si="216"/>
        <v>8</v>
      </c>
    </row>
    <row r="4649" spans="3:15">
      <c r="C4649" s="161">
        <v>10</v>
      </c>
      <c r="D4649" s="161">
        <v>8</v>
      </c>
      <c r="F4649" s="161">
        <v>7</v>
      </c>
      <c r="G4649" s="161">
        <v>8</v>
      </c>
      <c r="H4649" s="161">
        <v>10</v>
      </c>
      <c r="I4649" s="161">
        <v>6</v>
      </c>
      <c r="J4649" s="161">
        <v>7</v>
      </c>
      <c r="M4649" s="165">
        <f t="shared" si="214"/>
        <v>6</v>
      </c>
      <c r="N4649" s="164">
        <f t="shared" si="215"/>
        <v>7</v>
      </c>
      <c r="O4649" s="164">
        <f t="shared" si="216"/>
        <v>8</v>
      </c>
    </row>
    <row r="4650" spans="3:15">
      <c r="C4650" s="161">
        <v>10</v>
      </c>
      <c r="D4650" s="161">
        <v>8</v>
      </c>
      <c r="F4650" s="161">
        <v>7</v>
      </c>
      <c r="G4650" s="161">
        <v>8</v>
      </c>
      <c r="H4650" s="161">
        <v>10</v>
      </c>
      <c r="I4650" s="161">
        <v>6</v>
      </c>
      <c r="J4650" s="161">
        <v>10</v>
      </c>
      <c r="M4650" s="165">
        <f t="shared" si="214"/>
        <v>6</v>
      </c>
      <c r="N4650" s="164">
        <f t="shared" si="215"/>
        <v>7</v>
      </c>
      <c r="O4650" s="164">
        <f t="shared" si="216"/>
        <v>8</v>
      </c>
    </row>
    <row r="4651" spans="3:15">
      <c r="C4651" s="161">
        <v>10</v>
      </c>
      <c r="D4651" s="161">
        <v>8</v>
      </c>
      <c r="F4651" s="161">
        <v>7</v>
      </c>
      <c r="G4651" s="161">
        <v>8</v>
      </c>
      <c r="H4651" s="161">
        <v>10</v>
      </c>
      <c r="I4651" s="161">
        <v>8</v>
      </c>
      <c r="J4651" s="161">
        <v>7</v>
      </c>
      <c r="M4651" s="165">
        <f t="shared" si="214"/>
        <v>7</v>
      </c>
      <c r="N4651" s="164">
        <f t="shared" si="215"/>
        <v>7</v>
      </c>
      <c r="O4651" s="164">
        <f t="shared" si="216"/>
        <v>8</v>
      </c>
    </row>
    <row r="4652" spans="3:15">
      <c r="C4652" s="161">
        <v>10</v>
      </c>
      <c r="D4652" s="161">
        <v>8</v>
      </c>
      <c r="F4652" s="161">
        <v>7</v>
      </c>
      <c r="G4652" s="161">
        <v>8</v>
      </c>
      <c r="H4652" s="161">
        <v>10</v>
      </c>
      <c r="I4652" s="161">
        <v>8</v>
      </c>
      <c r="J4652" s="161">
        <v>10</v>
      </c>
      <c r="M4652" s="165">
        <f t="shared" si="214"/>
        <v>7</v>
      </c>
      <c r="N4652" s="164">
        <f t="shared" si="215"/>
        <v>8</v>
      </c>
      <c r="O4652" s="164">
        <f t="shared" si="216"/>
        <v>9</v>
      </c>
    </row>
    <row r="4653" spans="3:15">
      <c r="C4653" s="161">
        <v>10</v>
      </c>
      <c r="D4653" s="161">
        <v>8</v>
      </c>
      <c r="F4653" s="161">
        <v>7</v>
      </c>
      <c r="G4653" s="161">
        <v>8</v>
      </c>
      <c r="H4653" s="161">
        <v>10</v>
      </c>
      <c r="I4653" s="161">
        <v>10</v>
      </c>
      <c r="J4653" s="161">
        <v>7</v>
      </c>
      <c r="M4653" s="165">
        <f t="shared" si="214"/>
        <v>7</v>
      </c>
      <c r="N4653" s="164">
        <f t="shared" si="215"/>
        <v>7</v>
      </c>
      <c r="O4653" s="164">
        <f t="shared" si="216"/>
        <v>9</v>
      </c>
    </row>
    <row r="4654" spans="3:15">
      <c r="C4654" s="161">
        <v>10</v>
      </c>
      <c r="D4654" s="161">
        <v>8</v>
      </c>
      <c r="F4654" s="161">
        <v>7</v>
      </c>
      <c r="G4654" s="161">
        <v>8</v>
      </c>
      <c r="H4654" s="161">
        <v>10</v>
      </c>
      <c r="I4654" s="161">
        <v>10</v>
      </c>
      <c r="J4654" s="161">
        <v>10</v>
      </c>
      <c r="M4654" s="165">
        <f t="shared" si="214"/>
        <v>7</v>
      </c>
      <c r="N4654" s="164">
        <f t="shared" si="215"/>
        <v>8</v>
      </c>
      <c r="O4654" s="164">
        <f t="shared" si="216"/>
        <v>9</v>
      </c>
    </row>
    <row r="4655" spans="3:15">
      <c r="C4655" s="161">
        <v>10</v>
      </c>
      <c r="D4655" s="161">
        <v>8</v>
      </c>
      <c r="F4655" s="161">
        <v>10</v>
      </c>
      <c r="G4655" s="161">
        <v>8</v>
      </c>
      <c r="H4655" s="161">
        <v>7</v>
      </c>
      <c r="I4655" s="161">
        <v>4</v>
      </c>
      <c r="J4655" s="161">
        <v>7</v>
      </c>
      <c r="M4655" s="165">
        <f t="shared" si="214"/>
        <v>4</v>
      </c>
      <c r="N4655" s="164">
        <f t="shared" si="215"/>
        <v>5</v>
      </c>
      <c r="O4655" s="164">
        <f t="shared" si="216"/>
        <v>8</v>
      </c>
    </row>
    <row r="4656" spans="3:15">
      <c r="C4656" s="161">
        <v>10</v>
      </c>
      <c r="D4656" s="161">
        <v>8</v>
      </c>
      <c r="F4656" s="161">
        <v>10</v>
      </c>
      <c r="G4656" s="161">
        <v>8</v>
      </c>
      <c r="H4656" s="161">
        <v>7</v>
      </c>
      <c r="I4656" s="161">
        <v>4</v>
      </c>
      <c r="J4656" s="161">
        <v>10</v>
      </c>
      <c r="M4656" s="165">
        <f t="shared" si="214"/>
        <v>4</v>
      </c>
      <c r="N4656" s="164">
        <f t="shared" si="215"/>
        <v>5</v>
      </c>
      <c r="O4656" s="164">
        <f t="shared" si="216"/>
        <v>8</v>
      </c>
    </row>
    <row r="4657" spans="3:15">
      <c r="C4657" s="161">
        <v>10</v>
      </c>
      <c r="D4657" s="161">
        <v>8</v>
      </c>
      <c r="F4657" s="161">
        <v>10</v>
      </c>
      <c r="G4657" s="161">
        <v>8</v>
      </c>
      <c r="H4657" s="161">
        <v>7</v>
      </c>
      <c r="I4657" s="161">
        <v>6</v>
      </c>
      <c r="J4657" s="161">
        <v>7</v>
      </c>
      <c r="M4657" s="165">
        <f t="shared" si="214"/>
        <v>6</v>
      </c>
      <c r="N4657" s="164">
        <f t="shared" si="215"/>
        <v>7</v>
      </c>
      <c r="O4657" s="164">
        <f t="shared" si="216"/>
        <v>8</v>
      </c>
    </row>
    <row r="4658" spans="3:15">
      <c r="C4658" s="161">
        <v>10</v>
      </c>
      <c r="D4658" s="161">
        <v>8</v>
      </c>
      <c r="F4658" s="161">
        <v>10</v>
      </c>
      <c r="G4658" s="161">
        <v>8</v>
      </c>
      <c r="H4658" s="161">
        <v>7</v>
      </c>
      <c r="I4658" s="161">
        <v>6</v>
      </c>
      <c r="J4658" s="161">
        <v>10</v>
      </c>
      <c r="M4658" s="165">
        <f t="shared" si="214"/>
        <v>6</v>
      </c>
      <c r="N4658" s="164">
        <f t="shared" si="215"/>
        <v>7</v>
      </c>
      <c r="O4658" s="164">
        <f t="shared" si="216"/>
        <v>8</v>
      </c>
    </row>
    <row r="4659" spans="3:15">
      <c r="C4659" s="161">
        <v>10</v>
      </c>
      <c r="D4659" s="161">
        <v>8</v>
      </c>
      <c r="F4659" s="161">
        <v>10</v>
      </c>
      <c r="G4659" s="161">
        <v>8</v>
      </c>
      <c r="H4659" s="161">
        <v>7</v>
      </c>
      <c r="I4659" s="161">
        <v>8</v>
      </c>
      <c r="J4659" s="161">
        <v>7</v>
      </c>
      <c r="M4659" s="165">
        <f t="shared" si="214"/>
        <v>7</v>
      </c>
      <c r="N4659" s="164">
        <f t="shared" si="215"/>
        <v>7</v>
      </c>
      <c r="O4659" s="164">
        <f t="shared" si="216"/>
        <v>8</v>
      </c>
    </row>
    <row r="4660" spans="3:15">
      <c r="C4660" s="161">
        <v>10</v>
      </c>
      <c r="D4660" s="161">
        <v>8</v>
      </c>
      <c r="F4660" s="161">
        <v>10</v>
      </c>
      <c r="G4660" s="161">
        <v>8</v>
      </c>
      <c r="H4660" s="161">
        <v>7</v>
      </c>
      <c r="I4660" s="161">
        <v>8</v>
      </c>
      <c r="J4660" s="161">
        <v>10</v>
      </c>
      <c r="M4660" s="165">
        <f t="shared" si="214"/>
        <v>7</v>
      </c>
      <c r="N4660" s="164">
        <f t="shared" si="215"/>
        <v>8</v>
      </c>
      <c r="O4660" s="164">
        <f t="shared" si="216"/>
        <v>9</v>
      </c>
    </row>
    <row r="4661" spans="3:15">
      <c r="C4661" s="161">
        <v>10</v>
      </c>
      <c r="D4661" s="161">
        <v>8</v>
      </c>
      <c r="F4661" s="161">
        <v>10</v>
      </c>
      <c r="G4661" s="161">
        <v>8</v>
      </c>
      <c r="H4661" s="161">
        <v>7</v>
      </c>
      <c r="I4661" s="161">
        <v>10</v>
      </c>
      <c r="J4661" s="161">
        <v>7</v>
      </c>
      <c r="M4661" s="165">
        <f t="shared" si="214"/>
        <v>7</v>
      </c>
      <c r="N4661" s="164">
        <f t="shared" si="215"/>
        <v>7</v>
      </c>
      <c r="O4661" s="164">
        <f t="shared" si="216"/>
        <v>9</v>
      </c>
    </row>
    <row r="4662" spans="3:15">
      <c r="C4662" s="161">
        <v>10</v>
      </c>
      <c r="D4662" s="161">
        <v>8</v>
      </c>
      <c r="F4662" s="161">
        <v>10</v>
      </c>
      <c r="G4662" s="161">
        <v>8</v>
      </c>
      <c r="H4662" s="161">
        <v>7</v>
      </c>
      <c r="I4662" s="161">
        <v>10</v>
      </c>
      <c r="J4662" s="161">
        <v>10</v>
      </c>
      <c r="M4662" s="165">
        <f t="shared" si="214"/>
        <v>7</v>
      </c>
      <c r="N4662" s="164">
        <f t="shared" si="215"/>
        <v>8</v>
      </c>
      <c r="O4662" s="164">
        <f t="shared" si="216"/>
        <v>9</v>
      </c>
    </row>
    <row r="4663" spans="3:15">
      <c r="C4663" s="161">
        <v>10</v>
      </c>
      <c r="D4663" s="161">
        <v>8</v>
      </c>
      <c r="F4663" s="161">
        <v>10</v>
      </c>
      <c r="G4663" s="161">
        <v>8</v>
      </c>
      <c r="H4663" s="161">
        <v>10</v>
      </c>
      <c r="I4663" s="161">
        <v>4</v>
      </c>
      <c r="J4663" s="161">
        <v>7</v>
      </c>
      <c r="M4663" s="165">
        <f t="shared" si="214"/>
        <v>4</v>
      </c>
      <c r="N4663" s="164">
        <f t="shared" si="215"/>
        <v>5</v>
      </c>
      <c r="O4663" s="164">
        <f t="shared" si="216"/>
        <v>8</v>
      </c>
    </row>
    <row r="4664" spans="3:15">
      <c r="C4664" s="161">
        <v>10</v>
      </c>
      <c r="D4664" s="161">
        <v>8</v>
      </c>
      <c r="F4664" s="161">
        <v>10</v>
      </c>
      <c r="G4664" s="161">
        <v>8</v>
      </c>
      <c r="H4664" s="161">
        <v>10</v>
      </c>
      <c r="I4664" s="161">
        <v>4</v>
      </c>
      <c r="J4664" s="161">
        <v>10</v>
      </c>
      <c r="M4664" s="165">
        <f t="shared" si="214"/>
        <v>4</v>
      </c>
      <c r="N4664" s="164">
        <f t="shared" si="215"/>
        <v>5</v>
      </c>
      <c r="O4664" s="164">
        <f t="shared" si="216"/>
        <v>9</v>
      </c>
    </row>
    <row r="4665" spans="3:15">
      <c r="C4665" s="161">
        <v>10</v>
      </c>
      <c r="D4665" s="161">
        <v>8</v>
      </c>
      <c r="F4665" s="161">
        <v>10</v>
      </c>
      <c r="G4665" s="161">
        <v>8</v>
      </c>
      <c r="H4665" s="161">
        <v>10</v>
      </c>
      <c r="I4665" s="161">
        <v>6</v>
      </c>
      <c r="J4665" s="161">
        <v>7</v>
      </c>
      <c r="M4665" s="165">
        <f t="shared" si="214"/>
        <v>6</v>
      </c>
      <c r="N4665" s="164">
        <f t="shared" si="215"/>
        <v>7</v>
      </c>
      <c r="O4665" s="164">
        <f t="shared" si="216"/>
        <v>8</v>
      </c>
    </row>
    <row r="4666" spans="3:15">
      <c r="C4666" s="161">
        <v>10</v>
      </c>
      <c r="D4666" s="161">
        <v>8</v>
      </c>
      <c r="F4666" s="161">
        <v>10</v>
      </c>
      <c r="G4666" s="161">
        <v>8</v>
      </c>
      <c r="H4666" s="161">
        <v>10</v>
      </c>
      <c r="I4666" s="161">
        <v>6</v>
      </c>
      <c r="J4666" s="161">
        <v>10</v>
      </c>
      <c r="M4666" s="165">
        <f t="shared" si="214"/>
        <v>6</v>
      </c>
      <c r="N4666" s="164">
        <f t="shared" si="215"/>
        <v>7</v>
      </c>
      <c r="O4666" s="164">
        <f t="shared" si="216"/>
        <v>9</v>
      </c>
    </row>
    <row r="4667" spans="3:15">
      <c r="C4667" s="161">
        <v>10</v>
      </c>
      <c r="D4667" s="161">
        <v>8</v>
      </c>
      <c r="F4667" s="161">
        <v>10</v>
      </c>
      <c r="G4667" s="161">
        <v>8</v>
      </c>
      <c r="H4667" s="161">
        <v>10</v>
      </c>
      <c r="I4667" s="161">
        <v>8</v>
      </c>
      <c r="J4667" s="161">
        <v>7</v>
      </c>
      <c r="M4667" s="165">
        <f t="shared" si="214"/>
        <v>7</v>
      </c>
      <c r="N4667" s="164">
        <f t="shared" si="215"/>
        <v>8</v>
      </c>
      <c r="O4667" s="164">
        <f t="shared" si="216"/>
        <v>9</v>
      </c>
    </row>
    <row r="4668" spans="3:15">
      <c r="C4668" s="161">
        <v>10</v>
      </c>
      <c r="D4668" s="161">
        <v>8</v>
      </c>
      <c r="F4668" s="161">
        <v>10</v>
      </c>
      <c r="G4668" s="161">
        <v>8</v>
      </c>
      <c r="H4668" s="161">
        <v>10</v>
      </c>
      <c r="I4668" s="161">
        <v>8</v>
      </c>
      <c r="J4668" s="161">
        <v>10</v>
      </c>
      <c r="M4668" s="165">
        <f t="shared" si="214"/>
        <v>8</v>
      </c>
      <c r="N4668" s="164">
        <f t="shared" si="215"/>
        <v>8</v>
      </c>
      <c r="O4668" s="164">
        <f t="shared" si="216"/>
        <v>9</v>
      </c>
    </row>
    <row r="4669" spans="3:15">
      <c r="C4669" s="161">
        <v>10</v>
      </c>
      <c r="D4669" s="161">
        <v>8</v>
      </c>
      <c r="F4669" s="161">
        <v>10</v>
      </c>
      <c r="G4669" s="161">
        <v>8</v>
      </c>
      <c r="H4669" s="161">
        <v>10</v>
      </c>
      <c r="I4669" s="161">
        <v>10</v>
      </c>
      <c r="J4669" s="161">
        <v>7</v>
      </c>
      <c r="M4669" s="165">
        <f t="shared" si="214"/>
        <v>7</v>
      </c>
      <c r="N4669" s="164">
        <f t="shared" si="215"/>
        <v>8</v>
      </c>
      <c r="O4669" s="164">
        <f t="shared" si="216"/>
        <v>9</v>
      </c>
    </row>
    <row r="4670" spans="3:15">
      <c r="C4670" s="161">
        <v>10</v>
      </c>
      <c r="D4670" s="161">
        <v>8</v>
      </c>
      <c r="F4670" s="161">
        <v>10</v>
      </c>
      <c r="G4670" s="161">
        <v>8</v>
      </c>
      <c r="H4670" s="161">
        <v>10</v>
      </c>
      <c r="I4670" s="161">
        <v>10</v>
      </c>
      <c r="J4670" s="161">
        <v>10</v>
      </c>
      <c r="M4670" s="165">
        <f t="shared" si="214"/>
        <v>8</v>
      </c>
      <c r="N4670" s="164">
        <f t="shared" si="215"/>
        <v>8</v>
      </c>
      <c r="O4670" s="164">
        <f t="shared" si="216"/>
        <v>9</v>
      </c>
    </row>
    <row r="4671" spans="3:15">
      <c r="C4671" s="161">
        <v>10</v>
      </c>
      <c r="D4671" s="161">
        <v>8</v>
      </c>
      <c r="F4671" s="161">
        <v>10</v>
      </c>
      <c r="G4671" s="161">
        <v>8</v>
      </c>
      <c r="H4671" s="161">
        <v>7</v>
      </c>
      <c r="I4671" s="161">
        <v>4</v>
      </c>
      <c r="J4671" s="161">
        <v>7</v>
      </c>
      <c r="M4671" s="165">
        <f t="shared" si="214"/>
        <v>4</v>
      </c>
      <c r="N4671" s="164">
        <f t="shared" si="215"/>
        <v>5</v>
      </c>
      <c r="O4671" s="164">
        <f t="shared" si="216"/>
        <v>8</v>
      </c>
    </row>
    <row r="4672" spans="3:15">
      <c r="C4672" s="161">
        <v>10</v>
      </c>
      <c r="D4672" s="161">
        <v>8</v>
      </c>
      <c r="F4672" s="161">
        <v>10</v>
      </c>
      <c r="G4672" s="161">
        <v>8</v>
      </c>
      <c r="H4672" s="161">
        <v>7</v>
      </c>
      <c r="I4672" s="161">
        <v>4</v>
      </c>
      <c r="J4672" s="161">
        <v>10</v>
      </c>
      <c r="M4672" s="165">
        <f t="shared" si="214"/>
        <v>4</v>
      </c>
      <c r="N4672" s="164">
        <f t="shared" si="215"/>
        <v>5</v>
      </c>
      <c r="O4672" s="164">
        <f t="shared" si="216"/>
        <v>8</v>
      </c>
    </row>
    <row r="4673" spans="3:15">
      <c r="C4673" s="161">
        <v>10</v>
      </c>
      <c r="D4673" s="161">
        <v>8</v>
      </c>
      <c r="F4673" s="161">
        <v>10</v>
      </c>
      <c r="G4673" s="161">
        <v>8</v>
      </c>
      <c r="H4673" s="161">
        <v>7</v>
      </c>
      <c r="I4673" s="161">
        <v>6</v>
      </c>
      <c r="J4673" s="161">
        <v>7</v>
      </c>
      <c r="M4673" s="165">
        <f t="shared" si="214"/>
        <v>6</v>
      </c>
      <c r="N4673" s="164">
        <f t="shared" si="215"/>
        <v>7</v>
      </c>
      <c r="O4673" s="164">
        <f t="shared" si="216"/>
        <v>8</v>
      </c>
    </row>
    <row r="4674" spans="3:15">
      <c r="C4674" s="161">
        <v>10</v>
      </c>
      <c r="D4674" s="161">
        <v>8</v>
      </c>
      <c r="F4674" s="161">
        <v>10</v>
      </c>
      <c r="G4674" s="161">
        <v>8</v>
      </c>
      <c r="H4674" s="161">
        <v>7</v>
      </c>
      <c r="I4674" s="161">
        <v>6</v>
      </c>
      <c r="J4674" s="161">
        <v>10</v>
      </c>
      <c r="M4674" s="165">
        <f t="shared" si="214"/>
        <v>6</v>
      </c>
      <c r="N4674" s="164">
        <f t="shared" si="215"/>
        <v>7</v>
      </c>
      <c r="O4674" s="164">
        <f t="shared" si="216"/>
        <v>8</v>
      </c>
    </row>
    <row r="4675" spans="3:15">
      <c r="C4675" s="161">
        <v>10</v>
      </c>
      <c r="D4675" s="161">
        <v>8</v>
      </c>
      <c r="F4675" s="161">
        <v>10</v>
      </c>
      <c r="G4675" s="161">
        <v>8</v>
      </c>
      <c r="H4675" s="161">
        <v>7</v>
      </c>
      <c r="I4675" s="161">
        <v>8</v>
      </c>
      <c r="J4675" s="161">
        <v>7</v>
      </c>
      <c r="M4675" s="165">
        <f t="shared" si="214"/>
        <v>7</v>
      </c>
      <c r="N4675" s="164">
        <f t="shared" si="215"/>
        <v>7</v>
      </c>
      <c r="O4675" s="164">
        <f t="shared" si="216"/>
        <v>8</v>
      </c>
    </row>
    <row r="4676" spans="3:15">
      <c r="C4676" s="161">
        <v>10</v>
      </c>
      <c r="D4676" s="161">
        <v>8</v>
      </c>
      <c r="F4676" s="161">
        <v>10</v>
      </c>
      <c r="G4676" s="161">
        <v>8</v>
      </c>
      <c r="H4676" s="161">
        <v>7</v>
      </c>
      <c r="I4676" s="161">
        <v>8</v>
      </c>
      <c r="J4676" s="161">
        <v>10</v>
      </c>
      <c r="M4676" s="165">
        <f t="shared" si="214"/>
        <v>7</v>
      </c>
      <c r="N4676" s="164">
        <f t="shared" si="215"/>
        <v>8</v>
      </c>
      <c r="O4676" s="164">
        <f t="shared" si="216"/>
        <v>9</v>
      </c>
    </row>
    <row r="4677" spans="3:15">
      <c r="C4677" s="161">
        <v>10</v>
      </c>
      <c r="D4677" s="161">
        <v>8</v>
      </c>
      <c r="F4677" s="161">
        <v>10</v>
      </c>
      <c r="G4677" s="161">
        <v>8</v>
      </c>
      <c r="H4677" s="161">
        <v>7</v>
      </c>
      <c r="I4677" s="161">
        <v>10</v>
      </c>
      <c r="J4677" s="161">
        <v>7</v>
      </c>
      <c r="M4677" s="165">
        <f t="shared" si="214"/>
        <v>7</v>
      </c>
      <c r="N4677" s="164">
        <f t="shared" si="215"/>
        <v>7</v>
      </c>
      <c r="O4677" s="164">
        <f t="shared" si="216"/>
        <v>9</v>
      </c>
    </row>
    <row r="4678" spans="3:15">
      <c r="C4678" s="161">
        <v>10</v>
      </c>
      <c r="D4678" s="161">
        <v>8</v>
      </c>
      <c r="F4678" s="161">
        <v>10</v>
      </c>
      <c r="G4678" s="161">
        <v>8</v>
      </c>
      <c r="H4678" s="161">
        <v>7</v>
      </c>
      <c r="I4678" s="161">
        <v>10</v>
      </c>
      <c r="J4678" s="161">
        <v>10</v>
      </c>
      <c r="M4678" s="165">
        <f t="shared" si="214"/>
        <v>7</v>
      </c>
      <c r="N4678" s="164">
        <f t="shared" si="215"/>
        <v>8</v>
      </c>
      <c r="O4678" s="164">
        <f t="shared" si="216"/>
        <v>9</v>
      </c>
    </row>
    <row r="4679" spans="3:15">
      <c r="C4679" s="161">
        <v>10</v>
      </c>
      <c r="D4679" s="161">
        <v>8</v>
      </c>
      <c r="F4679" s="161">
        <v>10</v>
      </c>
      <c r="G4679" s="161">
        <v>8</v>
      </c>
      <c r="H4679" s="161">
        <v>10</v>
      </c>
      <c r="I4679" s="161">
        <v>4</v>
      </c>
      <c r="J4679" s="161">
        <v>7</v>
      </c>
      <c r="M4679" s="165">
        <f t="shared" si="214"/>
        <v>4</v>
      </c>
      <c r="N4679" s="164">
        <f t="shared" si="215"/>
        <v>5</v>
      </c>
      <c r="O4679" s="164">
        <f t="shared" si="216"/>
        <v>8</v>
      </c>
    </row>
    <row r="4680" spans="3:15">
      <c r="C4680" s="161">
        <v>10</v>
      </c>
      <c r="D4680" s="161">
        <v>8</v>
      </c>
      <c r="F4680" s="161">
        <v>10</v>
      </c>
      <c r="G4680" s="161">
        <v>8</v>
      </c>
      <c r="H4680" s="161">
        <v>10</v>
      </c>
      <c r="I4680" s="161">
        <v>4</v>
      </c>
      <c r="J4680" s="161">
        <v>10</v>
      </c>
      <c r="M4680" s="165">
        <f t="shared" si="214"/>
        <v>4</v>
      </c>
      <c r="N4680" s="164">
        <f t="shared" si="215"/>
        <v>5</v>
      </c>
      <c r="O4680" s="164">
        <f t="shared" si="216"/>
        <v>9</v>
      </c>
    </row>
    <row r="4681" spans="3:15">
      <c r="C4681" s="161">
        <v>10</v>
      </c>
      <c r="D4681" s="161">
        <v>8</v>
      </c>
      <c r="F4681" s="161">
        <v>10</v>
      </c>
      <c r="G4681" s="161">
        <v>8</v>
      </c>
      <c r="H4681" s="161">
        <v>10</v>
      </c>
      <c r="I4681" s="161">
        <v>6</v>
      </c>
      <c r="J4681" s="161">
        <v>7</v>
      </c>
      <c r="M4681" s="165">
        <f t="shared" si="214"/>
        <v>6</v>
      </c>
      <c r="N4681" s="164">
        <f t="shared" si="215"/>
        <v>7</v>
      </c>
      <c r="O4681" s="164">
        <f t="shared" si="216"/>
        <v>8</v>
      </c>
    </row>
    <row r="4682" spans="3:15">
      <c r="C4682" s="161">
        <v>10</v>
      </c>
      <c r="D4682" s="161">
        <v>8</v>
      </c>
      <c r="F4682" s="161">
        <v>10</v>
      </c>
      <c r="G4682" s="161">
        <v>8</v>
      </c>
      <c r="H4682" s="161">
        <v>10</v>
      </c>
      <c r="I4682" s="161">
        <v>6</v>
      </c>
      <c r="J4682" s="161">
        <v>10</v>
      </c>
      <c r="M4682" s="165">
        <f t="shared" si="214"/>
        <v>6</v>
      </c>
      <c r="N4682" s="164">
        <f t="shared" si="215"/>
        <v>7</v>
      </c>
      <c r="O4682" s="164">
        <f t="shared" si="216"/>
        <v>9</v>
      </c>
    </row>
    <row r="4683" spans="3:15">
      <c r="C4683" s="161">
        <v>10</v>
      </c>
      <c r="D4683" s="161">
        <v>8</v>
      </c>
      <c r="F4683" s="161">
        <v>10</v>
      </c>
      <c r="G4683" s="161">
        <v>8</v>
      </c>
      <c r="H4683" s="161">
        <v>10</v>
      </c>
      <c r="I4683" s="161">
        <v>8</v>
      </c>
      <c r="J4683" s="161">
        <v>7</v>
      </c>
      <c r="M4683" s="165">
        <f t="shared" si="214"/>
        <v>7</v>
      </c>
      <c r="N4683" s="164">
        <f t="shared" si="215"/>
        <v>8</v>
      </c>
      <c r="O4683" s="164">
        <f t="shared" si="216"/>
        <v>9</v>
      </c>
    </row>
    <row r="4684" spans="3:15">
      <c r="C4684" s="161">
        <v>10</v>
      </c>
      <c r="D4684" s="161">
        <v>8</v>
      </c>
      <c r="F4684" s="161">
        <v>10</v>
      </c>
      <c r="G4684" s="161">
        <v>8</v>
      </c>
      <c r="H4684" s="161">
        <v>10</v>
      </c>
      <c r="I4684" s="161">
        <v>8</v>
      </c>
      <c r="J4684" s="161">
        <v>10</v>
      </c>
      <c r="M4684" s="165">
        <f t="shared" si="214"/>
        <v>8</v>
      </c>
      <c r="N4684" s="164">
        <f t="shared" si="215"/>
        <v>8</v>
      </c>
      <c r="O4684" s="164">
        <f t="shared" si="216"/>
        <v>9</v>
      </c>
    </row>
    <row r="4685" spans="3:15">
      <c r="C4685" s="161">
        <v>10</v>
      </c>
      <c r="D4685" s="161">
        <v>8</v>
      </c>
      <c r="F4685" s="161">
        <v>10</v>
      </c>
      <c r="G4685" s="161">
        <v>8</v>
      </c>
      <c r="H4685" s="161">
        <v>10</v>
      </c>
      <c r="I4685" s="161">
        <v>10</v>
      </c>
      <c r="J4685" s="161">
        <v>7</v>
      </c>
      <c r="M4685" s="165">
        <f t="shared" si="214"/>
        <v>7</v>
      </c>
      <c r="N4685" s="164">
        <f t="shared" si="215"/>
        <v>8</v>
      </c>
      <c r="O4685" s="164">
        <f t="shared" si="216"/>
        <v>9</v>
      </c>
    </row>
    <row r="4686" spans="3:15">
      <c r="C4686" s="161">
        <v>10</v>
      </c>
      <c r="D4686" s="161">
        <v>8</v>
      </c>
      <c r="F4686" s="161">
        <v>10</v>
      </c>
      <c r="G4686" s="161">
        <v>8</v>
      </c>
      <c r="H4686" s="161">
        <v>10</v>
      </c>
      <c r="I4686" s="161">
        <v>10</v>
      </c>
      <c r="J4686" s="161">
        <v>10</v>
      </c>
      <c r="M4686" s="165">
        <f t="shared" si="214"/>
        <v>8</v>
      </c>
      <c r="N4686" s="164">
        <f t="shared" si="215"/>
        <v>8</v>
      </c>
      <c r="O4686" s="164">
        <f t="shared" si="216"/>
        <v>9</v>
      </c>
    </row>
    <row r="4687" spans="3:15">
      <c r="C4687" s="161">
        <v>10</v>
      </c>
      <c r="D4687" s="161">
        <v>8</v>
      </c>
      <c r="F4687" s="161">
        <v>10</v>
      </c>
      <c r="G4687" s="161">
        <v>8</v>
      </c>
      <c r="H4687" s="161">
        <v>7</v>
      </c>
      <c r="I4687" s="161">
        <v>4</v>
      </c>
      <c r="J4687" s="161">
        <v>7</v>
      </c>
      <c r="M4687" s="165">
        <f t="shared" si="214"/>
        <v>4</v>
      </c>
      <c r="N4687" s="164">
        <f t="shared" si="215"/>
        <v>5</v>
      </c>
      <c r="O4687" s="164">
        <f t="shared" si="216"/>
        <v>8</v>
      </c>
    </row>
    <row r="4688" spans="3:15">
      <c r="C4688" s="161">
        <v>10</v>
      </c>
      <c r="D4688" s="161">
        <v>8</v>
      </c>
      <c r="F4688" s="161">
        <v>10</v>
      </c>
      <c r="G4688" s="161">
        <v>8</v>
      </c>
      <c r="H4688" s="161">
        <v>7</v>
      </c>
      <c r="I4688" s="161">
        <v>4</v>
      </c>
      <c r="J4688" s="161">
        <v>10</v>
      </c>
      <c r="M4688" s="165">
        <f t="shared" si="214"/>
        <v>4</v>
      </c>
      <c r="N4688" s="164">
        <f t="shared" si="215"/>
        <v>5</v>
      </c>
      <c r="O4688" s="164">
        <f t="shared" si="216"/>
        <v>8</v>
      </c>
    </row>
    <row r="4689" spans="3:15">
      <c r="C4689" s="161">
        <v>10</v>
      </c>
      <c r="D4689" s="161">
        <v>8</v>
      </c>
      <c r="F4689" s="161">
        <v>10</v>
      </c>
      <c r="G4689" s="161">
        <v>8</v>
      </c>
      <c r="H4689" s="161">
        <v>7</v>
      </c>
      <c r="I4689" s="161">
        <v>6</v>
      </c>
      <c r="J4689" s="161">
        <v>7</v>
      </c>
      <c r="M4689" s="165">
        <f t="shared" si="214"/>
        <v>6</v>
      </c>
      <c r="N4689" s="164">
        <f t="shared" si="215"/>
        <v>7</v>
      </c>
      <c r="O4689" s="164">
        <f t="shared" si="216"/>
        <v>8</v>
      </c>
    </row>
    <row r="4690" spans="3:15">
      <c r="C4690" s="161">
        <v>10</v>
      </c>
      <c r="D4690" s="161">
        <v>8</v>
      </c>
      <c r="F4690" s="161">
        <v>10</v>
      </c>
      <c r="G4690" s="161">
        <v>8</v>
      </c>
      <c r="H4690" s="161">
        <v>7</v>
      </c>
      <c r="I4690" s="161">
        <v>6</v>
      </c>
      <c r="J4690" s="161">
        <v>10</v>
      </c>
      <c r="M4690" s="165">
        <f t="shared" si="214"/>
        <v>6</v>
      </c>
      <c r="N4690" s="164">
        <f t="shared" si="215"/>
        <v>7</v>
      </c>
      <c r="O4690" s="164">
        <f t="shared" si="216"/>
        <v>8</v>
      </c>
    </row>
    <row r="4691" spans="3:15">
      <c r="C4691" s="161">
        <v>10</v>
      </c>
      <c r="D4691" s="161">
        <v>8</v>
      </c>
      <c r="F4691" s="161">
        <v>10</v>
      </c>
      <c r="G4691" s="161">
        <v>8</v>
      </c>
      <c r="H4691" s="161">
        <v>7</v>
      </c>
      <c r="I4691" s="161">
        <v>8</v>
      </c>
      <c r="J4691" s="161">
        <v>7</v>
      </c>
      <c r="M4691" s="165">
        <f t="shared" si="214"/>
        <v>7</v>
      </c>
      <c r="N4691" s="164">
        <f t="shared" si="215"/>
        <v>7</v>
      </c>
      <c r="O4691" s="164">
        <f t="shared" si="216"/>
        <v>8</v>
      </c>
    </row>
    <row r="4692" spans="3:15">
      <c r="C4692" s="161">
        <v>10</v>
      </c>
      <c r="D4692" s="161">
        <v>8</v>
      </c>
      <c r="F4692" s="161">
        <v>10</v>
      </c>
      <c r="G4692" s="161">
        <v>8</v>
      </c>
      <c r="H4692" s="161">
        <v>7</v>
      </c>
      <c r="I4692" s="161">
        <v>8</v>
      </c>
      <c r="J4692" s="161">
        <v>10</v>
      </c>
      <c r="M4692" s="165">
        <f t="shared" si="214"/>
        <v>7</v>
      </c>
      <c r="N4692" s="164">
        <f t="shared" si="215"/>
        <v>8</v>
      </c>
      <c r="O4692" s="164">
        <f t="shared" si="216"/>
        <v>9</v>
      </c>
    </row>
    <row r="4693" spans="3:15">
      <c r="C4693" s="161">
        <v>10</v>
      </c>
      <c r="D4693" s="161">
        <v>8</v>
      </c>
      <c r="F4693" s="161">
        <v>10</v>
      </c>
      <c r="G4693" s="161">
        <v>8</v>
      </c>
      <c r="H4693" s="161">
        <v>7</v>
      </c>
      <c r="I4693" s="161">
        <v>10</v>
      </c>
      <c r="J4693" s="161">
        <v>7</v>
      </c>
      <c r="M4693" s="165">
        <f t="shared" si="214"/>
        <v>7</v>
      </c>
      <c r="N4693" s="164">
        <f t="shared" si="215"/>
        <v>7</v>
      </c>
      <c r="O4693" s="164">
        <f t="shared" si="216"/>
        <v>9</v>
      </c>
    </row>
    <row r="4694" spans="3:15">
      <c r="C4694" s="161">
        <v>10</v>
      </c>
      <c r="D4694" s="161">
        <v>8</v>
      </c>
      <c r="F4694" s="161">
        <v>10</v>
      </c>
      <c r="G4694" s="161">
        <v>8</v>
      </c>
      <c r="H4694" s="161">
        <v>7</v>
      </c>
      <c r="I4694" s="161">
        <v>10</v>
      </c>
      <c r="J4694" s="161">
        <v>10</v>
      </c>
      <c r="M4694" s="165">
        <f t="shared" si="214"/>
        <v>7</v>
      </c>
      <c r="N4694" s="164">
        <f t="shared" si="215"/>
        <v>8</v>
      </c>
      <c r="O4694" s="164">
        <f t="shared" si="216"/>
        <v>9</v>
      </c>
    </row>
    <row r="4695" spans="3:15">
      <c r="C4695" s="161">
        <v>10</v>
      </c>
      <c r="D4695" s="161">
        <v>8</v>
      </c>
      <c r="F4695" s="161">
        <v>10</v>
      </c>
      <c r="G4695" s="161">
        <v>8</v>
      </c>
      <c r="H4695" s="161">
        <v>10</v>
      </c>
      <c r="I4695" s="161">
        <v>4</v>
      </c>
      <c r="J4695" s="161">
        <v>7</v>
      </c>
      <c r="M4695" s="165">
        <f t="shared" si="214"/>
        <v>4</v>
      </c>
      <c r="N4695" s="164">
        <f t="shared" si="215"/>
        <v>5</v>
      </c>
      <c r="O4695" s="164">
        <f t="shared" si="216"/>
        <v>8</v>
      </c>
    </row>
    <row r="4696" spans="3:15">
      <c r="C4696" s="161">
        <v>10</v>
      </c>
      <c r="D4696" s="161">
        <v>8</v>
      </c>
      <c r="F4696" s="161">
        <v>10</v>
      </c>
      <c r="G4696" s="161">
        <v>8</v>
      </c>
      <c r="H4696" s="161">
        <v>10</v>
      </c>
      <c r="I4696" s="161">
        <v>4</v>
      </c>
      <c r="J4696" s="161">
        <v>10</v>
      </c>
      <c r="M4696" s="165">
        <f t="shared" si="214"/>
        <v>4</v>
      </c>
      <c r="N4696" s="164">
        <f t="shared" si="215"/>
        <v>5</v>
      </c>
      <c r="O4696" s="164">
        <f t="shared" si="216"/>
        <v>9</v>
      </c>
    </row>
    <row r="4697" spans="3:15">
      <c r="C4697" s="161">
        <v>10</v>
      </c>
      <c r="D4697" s="161">
        <v>8</v>
      </c>
      <c r="F4697" s="161">
        <v>10</v>
      </c>
      <c r="G4697" s="161">
        <v>8</v>
      </c>
      <c r="H4697" s="161">
        <v>10</v>
      </c>
      <c r="I4697" s="161">
        <v>6</v>
      </c>
      <c r="J4697" s="161">
        <v>7</v>
      </c>
      <c r="M4697" s="165">
        <f t="shared" si="214"/>
        <v>6</v>
      </c>
      <c r="N4697" s="164">
        <f t="shared" si="215"/>
        <v>7</v>
      </c>
      <c r="O4697" s="164">
        <f t="shared" si="216"/>
        <v>8</v>
      </c>
    </row>
    <row r="4698" spans="3:15">
      <c r="C4698" s="161">
        <v>10</v>
      </c>
      <c r="D4698" s="161">
        <v>8</v>
      </c>
      <c r="F4698" s="161">
        <v>10</v>
      </c>
      <c r="G4698" s="161">
        <v>8</v>
      </c>
      <c r="H4698" s="161">
        <v>10</v>
      </c>
      <c r="I4698" s="161">
        <v>6</v>
      </c>
      <c r="J4698" s="161">
        <v>10</v>
      </c>
      <c r="M4698" s="165">
        <f t="shared" si="214"/>
        <v>6</v>
      </c>
      <c r="N4698" s="164">
        <f t="shared" si="215"/>
        <v>7</v>
      </c>
      <c r="O4698" s="164">
        <f t="shared" si="216"/>
        <v>9</v>
      </c>
    </row>
    <row r="4699" spans="3:15">
      <c r="C4699" s="161">
        <v>10</v>
      </c>
      <c r="D4699" s="161">
        <v>8</v>
      </c>
      <c r="F4699" s="161">
        <v>10</v>
      </c>
      <c r="G4699" s="161">
        <v>8</v>
      </c>
      <c r="H4699" s="161">
        <v>10</v>
      </c>
      <c r="I4699" s="161">
        <v>8</v>
      </c>
      <c r="J4699" s="161">
        <v>7</v>
      </c>
      <c r="M4699" s="165">
        <f t="shared" si="214"/>
        <v>7</v>
      </c>
      <c r="N4699" s="164">
        <f t="shared" si="215"/>
        <v>8</v>
      </c>
      <c r="O4699" s="164">
        <f t="shared" si="216"/>
        <v>9</v>
      </c>
    </row>
    <row r="4700" spans="3:15">
      <c r="C4700" s="161">
        <v>10</v>
      </c>
      <c r="D4700" s="161">
        <v>8</v>
      </c>
      <c r="F4700" s="161">
        <v>10</v>
      </c>
      <c r="G4700" s="161">
        <v>8</v>
      </c>
      <c r="H4700" s="161">
        <v>10</v>
      </c>
      <c r="I4700" s="161">
        <v>8</v>
      </c>
      <c r="J4700" s="161">
        <v>10</v>
      </c>
      <c r="M4700" s="165">
        <f t="shared" si="214"/>
        <v>8</v>
      </c>
      <c r="N4700" s="164">
        <f t="shared" si="215"/>
        <v>8</v>
      </c>
      <c r="O4700" s="164">
        <f t="shared" si="216"/>
        <v>9</v>
      </c>
    </row>
    <row r="4701" spans="3:15">
      <c r="C4701" s="161">
        <v>10</v>
      </c>
      <c r="D4701" s="161">
        <v>8</v>
      </c>
      <c r="F4701" s="161">
        <v>10</v>
      </c>
      <c r="G4701" s="161">
        <v>8</v>
      </c>
      <c r="H4701" s="161">
        <v>10</v>
      </c>
      <c r="I4701" s="161">
        <v>10</v>
      </c>
      <c r="J4701" s="161">
        <v>7</v>
      </c>
      <c r="M4701" s="165">
        <f t="shared" si="214"/>
        <v>7</v>
      </c>
      <c r="N4701" s="164">
        <f t="shared" si="215"/>
        <v>8</v>
      </c>
      <c r="O4701" s="164">
        <f t="shared" si="216"/>
        <v>9</v>
      </c>
    </row>
    <row r="4702" spans="3:15">
      <c r="C4702" s="161">
        <v>10</v>
      </c>
      <c r="D4702" s="161">
        <v>8</v>
      </c>
      <c r="F4702" s="161">
        <v>10</v>
      </c>
      <c r="G4702" s="161">
        <v>8</v>
      </c>
      <c r="H4702" s="161">
        <v>10</v>
      </c>
      <c r="I4702" s="161">
        <v>10</v>
      </c>
      <c r="J4702" s="161">
        <v>10</v>
      </c>
      <c r="M4702" s="165">
        <f t="shared" si="214"/>
        <v>8</v>
      </c>
      <c r="N4702" s="164">
        <f t="shared" si="215"/>
        <v>8</v>
      </c>
      <c r="O4702" s="164">
        <f t="shared" si="216"/>
        <v>9</v>
      </c>
    </row>
    <row r="4703" spans="3:15">
      <c r="C4703" s="161">
        <v>10</v>
      </c>
      <c r="D4703" s="161">
        <v>8</v>
      </c>
      <c r="F4703" s="161">
        <v>10</v>
      </c>
      <c r="G4703" s="161">
        <v>8</v>
      </c>
      <c r="H4703" s="161">
        <v>7</v>
      </c>
      <c r="I4703" s="161">
        <v>4</v>
      </c>
      <c r="J4703" s="161">
        <v>7</v>
      </c>
      <c r="M4703" s="165">
        <f t="shared" ref="M4703:M4766" si="217">MIN(C4703:L4703)</f>
        <v>4</v>
      </c>
      <c r="N4703" s="164">
        <f t="shared" si="215"/>
        <v>5</v>
      </c>
      <c r="O4703" s="164">
        <f t="shared" si="216"/>
        <v>8</v>
      </c>
    </row>
    <row r="4704" spans="3:15">
      <c r="C4704" s="161">
        <v>10</v>
      </c>
      <c r="D4704" s="161">
        <v>8</v>
      </c>
      <c r="F4704" s="161">
        <v>10</v>
      </c>
      <c r="G4704" s="161">
        <v>8</v>
      </c>
      <c r="H4704" s="161">
        <v>7</v>
      </c>
      <c r="I4704" s="161">
        <v>4</v>
      </c>
      <c r="J4704" s="161">
        <v>10</v>
      </c>
      <c r="M4704" s="165">
        <f t="shared" si="217"/>
        <v>4</v>
      </c>
      <c r="N4704" s="164">
        <f t="shared" ref="N4704:N4767" si="218">IF(SMALL(C4704:J4704,2)&gt;M4704,M4704+1,M4704)</f>
        <v>5</v>
      </c>
      <c r="O4704" s="164">
        <f t="shared" ref="O4704:O4767" si="219">ROUND(AVERAGE(C4704:J4704),0)</f>
        <v>8</v>
      </c>
    </row>
    <row r="4705" spans="3:15">
      <c r="C4705" s="161">
        <v>10</v>
      </c>
      <c r="D4705" s="161">
        <v>8</v>
      </c>
      <c r="F4705" s="161">
        <v>10</v>
      </c>
      <c r="G4705" s="161">
        <v>8</v>
      </c>
      <c r="H4705" s="161">
        <v>7</v>
      </c>
      <c r="I4705" s="161">
        <v>6</v>
      </c>
      <c r="J4705" s="161">
        <v>7</v>
      </c>
      <c r="M4705" s="165">
        <f t="shared" si="217"/>
        <v>6</v>
      </c>
      <c r="N4705" s="164">
        <f t="shared" si="218"/>
        <v>7</v>
      </c>
      <c r="O4705" s="164">
        <f t="shared" si="219"/>
        <v>8</v>
      </c>
    </row>
    <row r="4706" spans="3:15">
      <c r="C4706" s="161">
        <v>10</v>
      </c>
      <c r="D4706" s="161">
        <v>8</v>
      </c>
      <c r="F4706" s="161">
        <v>10</v>
      </c>
      <c r="G4706" s="161">
        <v>8</v>
      </c>
      <c r="H4706" s="161">
        <v>7</v>
      </c>
      <c r="I4706" s="161">
        <v>6</v>
      </c>
      <c r="J4706" s="161">
        <v>10</v>
      </c>
      <c r="M4706" s="165">
        <f t="shared" si="217"/>
        <v>6</v>
      </c>
      <c r="N4706" s="164">
        <f t="shared" si="218"/>
        <v>7</v>
      </c>
      <c r="O4706" s="164">
        <f t="shared" si="219"/>
        <v>8</v>
      </c>
    </row>
    <row r="4707" spans="3:15">
      <c r="C4707" s="161">
        <v>10</v>
      </c>
      <c r="D4707" s="161">
        <v>8</v>
      </c>
      <c r="F4707" s="161">
        <v>10</v>
      </c>
      <c r="G4707" s="161">
        <v>8</v>
      </c>
      <c r="H4707" s="161">
        <v>7</v>
      </c>
      <c r="I4707" s="161">
        <v>8</v>
      </c>
      <c r="J4707" s="161">
        <v>7</v>
      </c>
      <c r="M4707" s="165">
        <f t="shared" si="217"/>
        <v>7</v>
      </c>
      <c r="N4707" s="164">
        <f t="shared" si="218"/>
        <v>7</v>
      </c>
      <c r="O4707" s="164">
        <f t="shared" si="219"/>
        <v>8</v>
      </c>
    </row>
    <row r="4708" spans="3:15">
      <c r="C4708" s="161">
        <v>10</v>
      </c>
      <c r="D4708" s="161">
        <v>8</v>
      </c>
      <c r="F4708" s="161">
        <v>10</v>
      </c>
      <c r="G4708" s="161">
        <v>8</v>
      </c>
      <c r="H4708" s="161">
        <v>7</v>
      </c>
      <c r="I4708" s="161">
        <v>8</v>
      </c>
      <c r="J4708" s="161">
        <v>10</v>
      </c>
      <c r="M4708" s="165">
        <f t="shared" si="217"/>
        <v>7</v>
      </c>
      <c r="N4708" s="164">
        <f t="shared" si="218"/>
        <v>8</v>
      </c>
      <c r="O4708" s="164">
        <f t="shared" si="219"/>
        <v>9</v>
      </c>
    </row>
    <row r="4709" spans="3:15">
      <c r="C4709" s="161">
        <v>10</v>
      </c>
      <c r="D4709" s="161">
        <v>8</v>
      </c>
      <c r="F4709" s="161">
        <v>10</v>
      </c>
      <c r="G4709" s="161">
        <v>8</v>
      </c>
      <c r="H4709" s="161">
        <v>7</v>
      </c>
      <c r="I4709" s="161">
        <v>10</v>
      </c>
      <c r="J4709" s="161">
        <v>7</v>
      </c>
      <c r="M4709" s="165">
        <f t="shared" si="217"/>
        <v>7</v>
      </c>
      <c r="N4709" s="164">
        <f t="shared" si="218"/>
        <v>7</v>
      </c>
      <c r="O4709" s="164">
        <f t="shared" si="219"/>
        <v>9</v>
      </c>
    </row>
    <row r="4710" spans="3:15">
      <c r="C4710" s="161">
        <v>10</v>
      </c>
      <c r="D4710" s="161">
        <v>8</v>
      </c>
      <c r="F4710" s="161">
        <v>10</v>
      </c>
      <c r="G4710" s="161">
        <v>8</v>
      </c>
      <c r="H4710" s="161">
        <v>7</v>
      </c>
      <c r="I4710" s="161">
        <v>10</v>
      </c>
      <c r="J4710" s="161">
        <v>10</v>
      </c>
      <c r="M4710" s="165">
        <f t="shared" si="217"/>
        <v>7</v>
      </c>
      <c r="N4710" s="164">
        <f t="shared" si="218"/>
        <v>8</v>
      </c>
      <c r="O4710" s="164">
        <f t="shared" si="219"/>
        <v>9</v>
      </c>
    </row>
    <row r="4711" spans="3:15">
      <c r="C4711" s="161">
        <v>10</v>
      </c>
      <c r="D4711" s="161">
        <v>8</v>
      </c>
      <c r="F4711" s="161">
        <v>10</v>
      </c>
      <c r="G4711" s="161">
        <v>8</v>
      </c>
      <c r="H4711" s="161">
        <v>10</v>
      </c>
      <c r="I4711" s="161">
        <v>4</v>
      </c>
      <c r="J4711" s="161">
        <v>7</v>
      </c>
      <c r="M4711" s="165">
        <f t="shared" si="217"/>
        <v>4</v>
      </c>
      <c r="N4711" s="164">
        <f t="shared" si="218"/>
        <v>5</v>
      </c>
      <c r="O4711" s="164">
        <f t="shared" si="219"/>
        <v>8</v>
      </c>
    </row>
    <row r="4712" spans="3:15">
      <c r="C4712" s="161">
        <v>10</v>
      </c>
      <c r="D4712" s="161">
        <v>8</v>
      </c>
      <c r="F4712" s="161">
        <v>10</v>
      </c>
      <c r="G4712" s="161">
        <v>8</v>
      </c>
      <c r="H4712" s="161">
        <v>10</v>
      </c>
      <c r="I4712" s="161">
        <v>4</v>
      </c>
      <c r="J4712" s="161">
        <v>10</v>
      </c>
      <c r="M4712" s="165">
        <f t="shared" si="217"/>
        <v>4</v>
      </c>
      <c r="N4712" s="164">
        <f t="shared" si="218"/>
        <v>5</v>
      </c>
      <c r="O4712" s="164">
        <f t="shared" si="219"/>
        <v>9</v>
      </c>
    </row>
    <row r="4713" spans="3:15">
      <c r="C4713" s="161">
        <v>10</v>
      </c>
      <c r="D4713" s="161">
        <v>8</v>
      </c>
      <c r="F4713" s="161">
        <v>10</v>
      </c>
      <c r="G4713" s="161">
        <v>8</v>
      </c>
      <c r="H4713" s="161">
        <v>10</v>
      </c>
      <c r="I4713" s="161">
        <v>6</v>
      </c>
      <c r="J4713" s="161">
        <v>7</v>
      </c>
      <c r="M4713" s="165">
        <f t="shared" si="217"/>
        <v>6</v>
      </c>
      <c r="N4713" s="164">
        <f t="shared" si="218"/>
        <v>7</v>
      </c>
      <c r="O4713" s="164">
        <f t="shared" si="219"/>
        <v>8</v>
      </c>
    </row>
    <row r="4714" spans="3:15">
      <c r="C4714" s="161">
        <v>10</v>
      </c>
      <c r="D4714" s="161">
        <v>8</v>
      </c>
      <c r="F4714" s="161">
        <v>10</v>
      </c>
      <c r="G4714" s="161">
        <v>8</v>
      </c>
      <c r="H4714" s="161">
        <v>10</v>
      </c>
      <c r="I4714" s="161">
        <v>6</v>
      </c>
      <c r="J4714" s="161">
        <v>10</v>
      </c>
      <c r="M4714" s="165">
        <f t="shared" si="217"/>
        <v>6</v>
      </c>
      <c r="N4714" s="164">
        <f t="shared" si="218"/>
        <v>7</v>
      </c>
      <c r="O4714" s="164">
        <f t="shared" si="219"/>
        <v>9</v>
      </c>
    </row>
    <row r="4715" spans="3:15">
      <c r="C4715" s="161">
        <v>10</v>
      </c>
      <c r="D4715" s="161">
        <v>8</v>
      </c>
      <c r="F4715" s="161">
        <v>10</v>
      </c>
      <c r="G4715" s="161">
        <v>8</v>
      </c>
      <c r="H4715" s="161">
        <v>10</v>
      </c>
      <c r="I4715" s="161">
        <v>8</v>
      </c>
      <c r="J4715" s="161">
        <v>7</v>
      </c>
      <c r="M4715" s="165">
        <f t="shared" si="217"/>
        <v>7</v>
      </c>
      <c r="N4715" s="164">
        <f t="shared" si="218"/>
        <v>8</v>
      </c>
      <c r="O4715" s="164">
        <f t="shared" si="219"/>
        <v>9</v>
      </c>
    </row>
    <row r="4716" spans="3:15">
      <c r="C4716" s="161">
        <v>10</v>
      </c>
      <c r="D4716" s="161">
        <v>8</v>
      </c>
      <c r="F4716" s="161">
        <v>10</v>
      </c>
      <c r="G4716" s="161">
        <v>8</v>
      </c>
      <c r="H4716" s="161">
        <v>10</v>
      </c>
      <c r="I4716" s="161">
        <v>8</v>
      </c>
      <c r="J4716" s="161">
        <v>10</v>
      </c>
      <c r="M4716" s="165">
        <f t="shared" si="217"/>
        <v>8</v>
      </c>
      <c r="N4716" s="164">
        <f t="shared" si="218"/>
        <v>8</v>
      </c>
      <c r="O4716" s="164">
        <f t="shared" si="219"/>
        <v>9</v>
      </c>
    </row>
    <row r="4717" spans="3:15">
      <c r="C4717" s="161">
        <v>10</v>
      </c>
      <c r="D4717" s="161">
        <v>8</v>
      </c>
      <c r="F4717" s="161">
        <v>10</v>
      </c>
      <c r="G4717" s="161">
        <v>8</v>
      </c>
      <c r="H4717" s="161">
        <v>10</v>
      </c>
      <c r="I4717" s="161">
        <v>10</v>
      </c>
      <c r="J4717" s="161">
        <v>7</v>
      </c>
      <c r="M4717" s="165">
        <f t="shared" si="217"/>
        <v>7</v>
      </c>
      <c r="N4717" s="164">
        <f t="shared" si="218"/>
        <v>8</v>
      </c>
      <c r="O4717" s="164">
        <f t="shared" si="219"/>
        <v>9</v>
      </c>
    </row>
    <row r="4718" spans="3:15">
      <c r="C4718" s="161">
        <v>10</v>
      </c>
      <c r="D4718" s="161">
        <v>8</v>
      </c>
      <c r="F4718" s="161">
        <v>10</v>
      </c>
      <c r="G4718" s="161">
        <v>8</v>
      </c>
      <c r="H4718" s="161">
        <v>10</v>
      </c>
      <c r="I4718" s="161">
        <v>10</v>
      </c>
      <c r="J4718" s="161">
        <v>10</v>
      </c>
      <c r="M4718" s="165">
        <f t="shared" si="217"/>
        <v>8</v>
      </c>
      <c r="N4718" s="164">
        <f t="shared" si="218"/>
        <v>8</v>
      </c>
      <c r="O4718" s="164">
        <f t="shared" si="219"/>
        <v>9</v>
      </c>
    </row>
    <row r="4719" spans="3:15">
      <c r="C4719" s="161">
        <v>10</v>
      </c>
      <c r="D4719" s="161">
        <v>8</v>
      </c>
      <c r="F4719" s="161">
        <v>10</v>
      </c>
      <c r="G4719" s="161">
        <v>8</v>
      </c>
      <c r="H4719" s="161">
        <v>7</v>
      </c>
      <c r="I4719" s="161">
        <v>4</v>
      </c>
      <c r="J4719" s="161">
        <v>7</v>
      </c>
      <c r="M4719" s="165">
        <f t="shared" si="217"/>
        <v>4</v>
      </c>
      <c r="N4719" s="164">
        <f t="shared" si="218"/>
        <v>5</v>
      </c>
      <c r="O4719" s="164">
        <f t="shared" si="219"/>
        <v>8</v>
      </c>
    </row>
    <row r="4720" spans="3:15">
      <c r="C4720" s="161">
        <v>10</v>
      </c>
      <c r="D4720" s="161">
        <v>8</v>
      </c>
      <c r="F4720" s="161">
        <v>10</v>
      </c>
      <c r="G4720" s="161">
        <v>8</v>
      </c>
      <c r="H4720" s="161">
        <v>7</v>
      </c>
      <c r="I4720" s="161">
        <v>4</v>
      </c>
      <c r="J4720" s="161">
        <v>10</v>
      </c>
      <c r="M4720" s="165">
        <f t="shared" si="217"/>
        <v>4</v>
      </c>
      <c r="N4720" s="164">
        <f t="shared" si="218"/>
        <v>5</v>
      </c>
      <c r="O4720" s="164">
        <f t="shared" si="219"/>
        <v>8</v>
      </c>
    </row>
    <row r="4721" spans="3:15">
      <c r="C4721" s="161">
        <v>10</v>
      </c>
      <c r="D4721" s="161">
        <v>8</v>
      </c>
      <c r="F4721" s="161">
        <v>10</v>
      </c>
      <c r="G4721" s="161">
        <v>8</v>
      </c>
      <c r="H4721" s="161">
        <v>7</v>
      </c>
      <c r="I4721" s="161">
        <v>6</v>
      </c>
      <c r="J4721" s="161">
        <v>7</v>
      </c>
      <c r="M4721" s="165">
        <f t="shared" si="217"/>
        <v>6</v>
      </c>
      <c r="N4721" s="164">
        <f t="shared" si="218"/>
        <v>7</v>
      </c>
      <c r="O4721" s="164">
        <f t="shared" si="219"/>
        <v>8</v>
      </c>
    </row>
    <row r="4722" spans="3:15">
      <c r="C4722" s="161">
        <v>10</v>
      </c>
      <c r="D4722" s="161">
        <v>8</v>
      </c>
      <c r="F4722" s="161">
        <v>10</v>
      </c>
      <c r="G4722" s="161">
        <v>8</v>
      </c>
      <c r="H4722" s="161">
        <v>7</v>
      </c>
      <c r="I4722" s="161">
        <v>6</v>
      </c>
      <c r="J4722" s="161">
        <v>10</v>
      </c>
      <c r="M4722" s="165">
        <f t="shared" si="217"/>
        <v>6</v>
      </c>
      <c r="N4722" s="164">
        <f t="shared" si="218"/>
        <v>7</v>
      </c>
      <c r="O4722" s="164">
        <f t="shared" si="219"/>
        <v>8</v>
      </c>
    </row>
    <row r="4723" spans="3:15">
      <c r="C4723" s="161">
        <v>10</v>
      </c>
      <c r="D4723" s="161">
        <v>8</v>
      </c>
      <c r="F4723" s="161">
        <v>10</v>
      </c>
      <c r="G4723" s="161">
        <v>8</v>
      </c>
      <c r="H4723" s="161">
        <v>7</v>
      </c>
      <c r="I4723" s="161">
        <v>8</v>
      </c>
      <c r="J4723" s="161">
        <v>7</v>
      </c>
      <c r="M4723" s="165">
        <f t="shared" si="217"/>
        <v>7</v>
      </c>
      <c r="N4723" s="164">
        <f t="shared" si="218"/>
        <v>7</v>
      </c>
      <c r="O4723" s="164">
        <f t="shared" si="219"/>
        <v>8</v>
      </c>
    </row>
    <row r="4724" spans="3:15">
      <c r="C4724" s="161">
        <v>10</v>
      </c>
      <c r="D4724" s="161">
        <v>8</v>
      </c>
      <c r="F4724" s="161">
        <v>10</v>
      </c>
      <c r="G4724" s="161">
        <v>8</v>
      </c>
      <c r="H4724" s="161">
        <v>7</v>
      </c>
      <c r="I4724" s="161">
        <v>8</v>
      </c>
      <c r="J4724" s="161">
        <v>10</v>
      </c>
      <c r="M4724" s="165">
        <f t="shared" si="217"/>
        <v>7</v>
      </c>
      <c r="N4724" s="164">
        <f t="shared" si="218"/>
        <v>8</v>
      </c>
      <c r="O4724" s="164">
        <f t="shared" si="219"/>
        <v>9</v>
      </c>
    </row>
    <row r="4725" spans="3:15">
      <c r="C4725" s="161">
        <v>10</v>
      </c>
      <c r="D4725" s="161">
        <v>8</v>
      </c>
      <c r="F4725" s="161">
        <v>10</v>
      </c>
      <c r="G4725" s="161">
        <v>8</v>
      </c>
      <c r="H4725" s="161">
        <v>7</v>
      </c>
      <c r="I4725" s="161">
        <v>10</v>
      </c>
      <c r="J4725" s="161">
        <v>7</v>
      </c>
      <c r="M4725" s="165">
        <f t="shared" si="217"/>
        <v>7</v>
      </c>
      <c r="N4725" s="164">
        <f t="shared" si="218"/>
        <v>7</v>
      </c>
      <c r="O4725" s="164">
        <f t="shared" si="219"/>
        <v>9</v>
      </c>
    </row>
    <row r="4726" spans="3:15">
      <c r="C4726" s="161">
        <v>10</v>
      </c>
      <c r="D4726" s="161">
        <v>8</v>
      </c>
      <c r="F4726" s="161">
        <v>10</v>
      </c>
      <c r="G4726" s="161">
        <v>8</v>
      </c>
      <c r="H4726" s="161">
        <v>7</v>
      </c>
      <c r="I4726" s="161">
        <v>10</v>
      </c>
      <c r="J4726" s="161">
        <v>10</v>
      </c>
      <c r="M4726" s="165">
        <f t="shared" si="217"/>
        <v>7</v>
      </c>
      <c r="N4726" s="164">
        <f t="shared" si="218"/>
        <v>8</v>
      </c>
      <c r="O4726" s="164">
        <f t="shared" si="219"/>
        <v>9</v>
      </c>
    </row>
    <row r="4727" spans="3:15">
      <c r="C4727" s="161">
        <v>10</v>
      </c>
      <c r="D4727" s="161">
        <v>8</v>
      </c>
      <c r="F4727" s="161">
        <v>10</v>
      </c>
      <c r="G4727" s="161">
        <v>8</v>
      </c>
      <c r="H4727" s="161">
        <v>10</v>
      </c>
      <c r="I4727" s="161">
        <v>4</v>
      </c>
      <c r="J4727" s="161">
        <v>7</v>
      </c>
      <c r="M4727" s="165">
        <f t="shared" si="217"/>
        <v>4</v>
      </c>
      <c r="N4727" s="164">
        <f t="shared" si="218"/>
        <v>5</v>
      </c>
      <c r="O4727" s="164">
        <f t="shared" si="219"/>
        <v>8</v>
      </c>
    </row>
    <row r="4728" spans="3:15">
      <c r="C4728" s="161">
        <v>10</v>
      </c>
      <c r="D4728" s="161">
        <v>8</v>
      </c>
      <c r="F4728" s="161">
        <v>10</v>
      </c>
      <c r="G4728" s="161">
        <v>8</v>
      </c>
      <c r="H4728" s="161">
        <v>10</v>
      </c>
      <c r="I4728" s="161">
        <v>4</v>
      </c>
      <c r="J4728" s="161">
        <v>10</v>
      </c>
      <c r="M4728" s="165">
        <f t="shared" si="217"/>
        <v>4</v>
      </c>
      <c r="N4728" s="164">
        <f t="shared" si="218"/>
        <v>5</v>
      </c>
      <c r="O4728" s="164">
        <f t="shared" si="219"/>
        <v>9</v>
      </c>
    </row>
    <row r="4729" spans="3:15">
      <c r="C4729" s="161">
        <v>10</v>
      </c>
      <c r="D4729" s="161">
        <v>8</v>
      </c>
      <c r="F4729" s="161">
        <v>10</v>
      </c>
      <c r="G4729" s="161">
        <v>8</v>
      </c>
      <c r="H4729" s="161">
        <v>10</v>
      </c>
      <c r="I4729" s="161">
        <v>6</v>
      </c>
      <c r="J4729" s="161">
        <v>7</v>
      </c>
      <c r="M4729" s="165">
        <f t="shared" si="217"/>
        <v>6</v>
      </c>
      <c r="N4729" s="164">
        <f t="shared" si="218"/>
        <v>7</v>
      </c>
      <c r="O4729" s="164">
        <f t="shared" si="219"/>
        <v>8</v>
      </c>
    </row>
    <row r="4730" spans="3:15">
      <c r="C4730" s="161">
        <v>10</v>
      </c>
      <c r="D4730" s="161">
        <v>8</v>
      </c>
      <c r="F4730" s="161">
        <v>10</v>
      </c>
      <c r="G4730" s="161">
        <v>8</v>
      </c>
      <c r="H4730" s="161">
        <v>10</v>
      </c>
      <c r="I4730" s="161">
        <v>6</v>
      </c>
      <c r="J4730" s="161">
        <v>10</v>
      </c>
      <c r="M4730" s="165">
        <f t="shared" si="217"/>
        <v>6</v>
      </c>
      <c r="N4730" s="164">
        <f t="shared" si="218"/>
        <v>7</v>
      </c>
      <c r="O4730" s="164">
        <f t="shared" si="219"/>
        <v>9</v>
      </c>
    </row>
    <row r="4731" spans="3:15">
      <c r="C4731" s="161">
        <v>10</v>
      </c>
      <c r="D4731" s="161">
        <v>8</v>
      </c>
      <c r="F4731" s="161">
        <v>10</v>
      </c>
      <c r="G4731" s="161">
        <v>8</v>
      </c>
      <c r="H4731" s="161">
        <v>10</v>
      </c>
      <c r="I4731" s="161">
        <v>8</v>
      </c>
      <c r="J4731" s="161">
        <v>7</v>
      </c>
      <c r="M4731" s="165">
        <f t="shared" si="217"/>
        <v>7</v>
      </c>
      <c r="N4731" s="164">
        <f t="shared" si="218"/>
        <v>8</v>
      </c>
      <c r="O4731" s="164">
        <f t="shared" si="219"/>
        <v>9</v>
      </c>
    </row>
    <row r="4732" spans="3:15">
      <c r="C4732" s="161">
        <v>10</v>
      </c>
      <c r="D4732" s="161">
        <v>8</v>
      </c>
      <c r="F4732" s="161">
        <v>10</v>
      </c>
      <c r="G4732" s="161">
        <v>8</v>
      </c>
      <c r="H4732" s="161">
        <v>10</v>
      </c>
      <c r="I4732" s="161">
        <v>8</v>
      </c>
      <c r="J4732" s="161">
        <v>10</v>
      </c>
      <c r="M4732" s="165">
        <f t="shared" si="217"/>
        <v>8</v>
      </c>
      <c r="N4732" s="164">
        <f t="shared" si="218"/>
        <v>8</v>
      </c>
      <c r="O4732" s="164">
        <f t="shared" si="219"/>
        <v>9</v>
      </c>
    </row>
    <row r="4733" spans="3:15">
      <c r="C4733" s="161">
        <v>10</v>
      </c>
      <c r="D4733" s="161">
        <v>8</v>
      </c>
      <c r="F4733" s="161">
        <v>10</v>
      </c>
      <c r="G4733" s="161">
        <v>8</v>
      </c>
      <c r="H4733" s="161">
        <v>10</v>
      </c>
      <c r="I4733" s="161">
        <v>10</v>
      </c>
      <c r="J4733" s="161">
        <v>7</v>
      </c>
      <c r="M4733" s="165">
        <f t="shared" si="217"/>
        <v>7</v>
      </c>
      <c r="N4733" s="164">
        <f t="shared" si="218"/>
        <v>8</v>
      </c>
      <c r="O4733" s="164">
        <f t="shared" si="219"/>
        <v>9</v>
      </c>
    </row>
    <row r="4734" spans="3:15">
      <c r="C4734" s="161">
        <v>10</v>
      </c>
      <c r="D4734" s="161">
        <v>10</v>
      </c>
      <c r="F4734" s="161">
        <v>10</v>
      </c>
      <c r="G4734" s="161">
        <v>10</v>
      </c>
      <c r="H4734" s="161">
        <v>10</v>
      </c>
      <c r="I4734" s="161">
        <v>10</v>
      </c>
      <c r="J4734" s="161">
        <v>10</v>
      </c>
      <c r="M4734" s="165">
        <f t="shared" si="217"/>
        <v>10</v>
      </c>
      <c r="N4734" s="164">
        <f t="shared" si="218"/>
        <v>10</v>
      </c>
      <c r="O4734" s="164">
        <f t="shared" si="219"/>
        <v>10</v>
      </c>
    </row>
    <row r="4735" spans="3:15">
      <c r="C4735" s="161">
        <v>10</v>
      </c>
      <c r="D4735" s="161">
        <v>10</v>
      </c>
      <c r="F4735" s="161">
        <v>5</v>
      </c>
      <c r="G4735" s="161">
        <v>10</v>
      </c>
      <c r="H4735" s="161">
        <v>5</v>
      </c>
      <c r="I4735" s="161">
        <v>4</v>
      </c>
      <c r="J4735" s="161">
        <v>7</v>
      </c>
      <c r="M4735" s="165">
        <f t="shared" si="217"/>
        <v>4</v>
      </c>
      <c r="N4735" s="164">
        <f t="shared" si="218"/>
        <v>5</v>
      </c>
      <c r="O4735" s="164">
        <f t="shared" si="219"/>
        <v>7</v>
      </c>
    </row>
    <row r="4736" spans="3:15">
      <c r="C4736" s="161">
        <v>10</v>
      </c>
      <c r="D4736" s="161">
        <v>10</v>
      </c>
      <c r="F4736" s="161">
        <v>5</v>
      </c>
      <c r="G4736" s="161">
        <v>10</v>
      </c>
      <c r="H4736" s="161">
        <v>5</v>
      </c>
      <c r="I4736" s="161">
        <v>4</v>
      </c>
      <c r="J4736" s="161">
        <v>10</v>
      </c>
      <c r="M4736" s="165">
        <f t="shared" si="217"/>
        <v>4</v>
      </c>
      <c r="N4736" s="164">
        <f t="shared" si="218"/>
        <v>5</v>
      </c>
      <c r="O4736" s="164">
        <f t="shared" si="219"/>
        <v>8</v>
      </c>
    </row>
    <row r="4737" spans="3:15">
      <c r="C4737" s="161">
        <v>10</v>
      </c>
      <c r="D4737" s="161">
        <v>10</v>
      </c>
      <c r="F4737" s="161">
        <v>5</v>
      </c>
      <c r="G4737" s="161">
        <v>10</v>
      </c>
      <c r="H4737" s="161">
        <v>5</v>
      </c>
      <c r="I4737" s="161">
        <v>6</v>
      </c>
      <c r="J4737" s="161">
        <v>7</v>
      </c>
      <c r="M4737" s="165">
        <f t="shared" si="217"/>
        <v>5</v>
      </c>
      <c r="N4737" s="164">
        <f t="shared" si="218"/>
        <v>5</v>
      </c>
      <c r="O4737" s="164">
        <f t="shared" si="219"/>
        <v>8</v>
      </c>
    </row>
    <row r="4738" spans="3:15">
      <c r="C4738" s="161">
        <v>10</v>
      </c>
      <c r="D4738" s="161">
        <v>10</v>
      </c>
      <c r="F4738" s="161">
        <v>5</v>
      </c>
      <c r="G4738" s="161">
        <v>10</v>
      </c>
      <c r="H4738" s="161">
        <v>5</v>
      </c>
      <c r="I4738" s="161">
        <v>6</v>
      </c>
      <c r="J4738" s="161">
        <v>10</v>
      </c>
      <c r="M4738" s="165">
        <f t="shared" si="217"/>
        <v>5</v>
      </c>
      <c r="N4738" s="164">
        <f t="shared" si="218"/>
        <v>5</v>
      </c>
      <c r="O4738" s="164">
        <f t="shared" si="219"/>
        <v>8</v>
      </c>
    </row>
    <row r="4739" spans="3:15">
      <c r="C4739" s="161">
        <v>10</v>
      </c>
      <c r="D4739" s="161">
        <v>10</v>
      </c>
      <c r="F4739" s="161">
        <v>5</v>
      </c>
      <c r="G4739" s="161">
        <v>10</v>
      </c>
      <c r="H4739" s="161">
        <v>5</v>
      </c>
      <c r="I4739" s="161">
        <v>8</v>
      </c>
      <c r="J4739" s="161">
        <v>7</v>
      </c>
      <c r="M4739" s="165">
        <f t="shared" si="217"/>
        <v>5</v>
      </c>
      <c r="N4739" s="164">
        <f t="shared" si="218"/>
        <v>5</v>
      </c>
      <c r="O4739" s="164">
        <f t="shared" si="219"/>
        <v>8</v>
      </c>
    </row>
    <row r="4740" spans="3:15">
      <c r="C4740" s="161">
        <v>10</v>
      </c>
      <c r="D4740" s="161">
        <v>10</v>
      </c>
      <c r="F4740" s="161">
        <v>5</v>
      </c>
      <c r="G4740" s="161">
        <v>10</v>
      </c>
      <c r="H4740" s="161">
        <v>5</v>
      </c>
      <c r="I4740" s="161">
        <v>8</v>
      </c>
      <c r="J4740" s="161">
        <v>10</v>
      </c>
      <c r="M4740" s="165">
        <f t="shared" si="217"/>
        <v>5</v>
      </c>
      <c r="N4740" s="164">
        <f t="shared" si="218"/>
        <v>5</v>
      </c>
      <c r="O4740" s="164">
        <f t="shared" si="219"/>
        <v>8</v>
      </c>
    </row>
    <row r="4741" spans="3:15">
      <c r="C4741" s="161">
        <v>10</v>
      </c>
      <c r="D4741" s="161">
        <v>10</v>
      </c>
      <c r="F4741" s="161">
        <v>5</v>
      </c>
      <c r="G4741" s="161">
        <v>10</v>
      </c>
      <c r="H4741" s="161">
        <v>5</v>
      </c>
      <c r="I4741" s="161">
        <v>10</v>
      </c>
      <c r="J4741" s="161">
        <v>7</v>
      </c>
      <c r="M4741" s="165">
        <f t="shared" si="217"/>
        <v>5</v>
      </c>
      <c r="N4741" s="164">
        <f t="shared" si="218"/>
        <v>5</v>
      </c>
      <c r="O4741" s="164">
        <f t="shared" si="219"/>
        <v>8</v>
      </c>
    </row>
    <row r="4742" spans="3:15">
      <c r="C4742" s="161">
        <v>10</v>
      </c>
      <c r="D4742" s="161">
        <v>10</v>
      </c>
      <c r="F4742" s="161">
        <v>5</v>
      </c>
      <c r="G4742" s="161">
        <v>10</v>
      </c>
      <c r="H4742" s="161">
        <v>5</v>
      </c>
      <c r="I4742" s="161">
        <v>10</v>
      </c>
      <c r="J4742" s="161">
        <v>10</v>
      </c>
      <c r="M4742" s="165">
        <f t="shared" si="217"/>
        <v>5</v>
      </c>
      <c r="N4742" s="164">
        <f t="shared" si="218"/>
        <v>5</v>
      </c>
      <c r="O4742" s="164">
        <f t="shared" si="219"/>
        <v>9</v>
      </c>
    </row>
    <row r="4743" spans="3:15">
      <c r="C4743" s="161">
        <v>10</v>
      </c>
      <c r="D4743" s="161">
        <v>10</v>
      </c>
      <c r="F4743" s="161">
        <v>7</v>
      </c>
      <c r="G4743" s="161">
        <v>10</v>
      </c>
      <c r="H4743" s="161">
        <v>10</v>
      </c>
      <c r="I4743" s="161">
        <v>4</v>
      </c>
      <c r="J4743" s="161">
        <v>7</v>
      </c>
      <c r="M4743" s="165">
        <f t="shared" si="217"/>
        <v>4</v>
      </c>
      <c r="N4743" s="164">
        <f t="shared" si="218"/>
        <v>5</v>
      </c>
      <c r="O4743" s="164">
        <f t="shared" si="219"/>
        <v>8</v>
      </c>
    </row>
    <row r="4744" spans="3:15">
      <c r="C4744" s="161">
        <v>10</v>
      </c>
      <c r="D4744" s="161">
        <v>10</v>
      </c>
      <c r="F4744" s="161">
        <v>7</v>
      </c>
      <c r="G4744" s="161">
        <v>10</v>
      </c>
      <c r="H4744" s="161">
        <v>10</v>
      </c>
      <c r="I4744" s="161">
        <v>4</v>
      </c>
      <c r="J4744" s="161">
        <v>10</v>
      </c>
      <c r="M4744" s="165">
        <f t="shared" si="217"/>
        <v>4</v>
      </c>
      <c r="N4744" s="164">
        <f t="shared" si="218"/>
        <v>5</v>
      </c>
      <c r="O4744" s="164">
        <f t="shared" si="219"/>
        <v>9</v>
      </c>
    </row>
    <row r="4745" spans="3:15">
      <c r="C4745" s="161">
        <v>10</v>
      </c>
      <c r="D4745" s="161">
        <v>10</v>
      </c>
      <c r="F4745" s="161">
        <v>7</v>
      </c>
      <c r="G4745" s="161">
        <v>10</v>
      </c>
      <c r="H4745" s="161">
        <v>10</v>
      </c>
      <c r="I4745" s="161">
        <v>6</v>
      </c>
      <c r="J4745" s="161">
        <v>7</v>
      </c>
      <c r="M4745" s="165">
        <f t="shared" si="217"/>
        <v>6</v>
      </c>
      <c r="N4745" s="164">
        <f t="shared" si="218"/>
        <v>7</v>
      </c>
      <c r="O4745" s="164">
        <f t="shared" si="219"/>
        <v>9</v>
      </c>
    </row>
    <row r="4746" spans="3:15">
      <c r="C4746" s="161">
        <v>10</v>
      </c>
      <c r="D4746" s="161">
        <v>10</v>
      </c>
      <c r="F4746" s="161">
        <v>7</v>
      </c>
      <c r="G4746" s="161">
        <v>10</v>
      </c>
      <c r="H4746" s="161">
        <v>10</v>
      </c>
      <c r="I4746" s="161">
        <v>6</v>
      </c>
      <c r="J4746" s="161">
        <v>10</v>
      </c>
      <c r="M4746" s="165">
        <f t="shared" si="217"/>
        <v>6</v>
      </c>
      <c r="N4746" s="164">
        <f t="shared" si="218"/>
        <v>7</v>
      </c>
      <c r="O4746" s="164">
        <f t="shared" si="219"/>
        <v>9</v>
      </c>
    </row>
    <row r="4747" spans="3:15">
      <c r="C4747" s="161">
        <v>10</v>
      </c>
      <c r="D4747" s="161">
        <v>10</v>
      </c>
      <c r="F4747" s="161">
        <v>7</v>
      </c>
      <c r="G4747" s="161">
        <v>10</v>
      </c>
      <c r="H4747" s="161">
        <v>10</v>
      </c>
      <c r="I4747" s="161">
        <v>8</v>
      </c>
      <c r="J4747" s="161">
        <v>7</v>
      </c>
      <c r="M4747" s="165">
        <f t="shared" si="217"/>
        <v>7</v>
      </c>
      <c r="N4747" s="164">
        <f t="shared" si="218"/>
        <v>7</v>
      </c>
      <c r="O4747" s="164">
        <f t="shared" si="219"/>
        <v>9</v>
      </c>
    </row>
    <row r="4748" spans="3:15">
      <c r="C4748" s="161">
        <v>10</v>
      </c>
      <c r="D4748" s="161">
        <v>10</v>
      </c>
      <c r="F4748" s="161">
        <v>7</v>
      </c>
      <c r="G4748" s="161">
        <v>10</v>
      </c>
      <c r="H4748" s="161">
        <v>10</v>
      </c>
      <c r="I4748" s="161">
        <v>8</v>
      </c>
      <c r="J4748" s="161">
        <v>10</v>
      </c>
      <c r="M4748" s="165">
        <f t="shared" si="217"/>
        <v>7</v>
      </c>
      <c r="N4748" s="164">
        <f t="shared" si="218"/>
        <v>8</v>
      </c>
      <c r="O4748" s="164">
        <f t="shared" si="219"/>
        <v>9</v>
      </c>
    </row>
    <row r="4749" spans="3:15">
      <c r="C4749" s="161">
        <v>10</v>
      </c>
      <c r="D4749" s="161">
        <v>10</v>
      </c>
      <c r="F4749" s="161">
        <v>7</v>
      </c>
      <c r="G4749" s="161">
        <v>10</v>
      </c>
      <c r="H4749" s="161">
        <v>10</v>
      </c>
      <c r="I4749" s="161">
        <v>10</v>
      </c>
      <c r="J4749" s="161">
        <v>7</v>
      </c>
      <c r="M4749" s="165">
        <f t="shared" si="217"/>
        <v>7</v>
      </c>
      <c r="N4749" s="164">
        <f t="shared" si="218"/>
        <v>7</v>
      </c>
      <c r="O4749" s="164">
        <f t="shared" si="219"/>
        <v>9</v>
      </c>
    </row>
    <row r="4750" spans="3:15">
      <c r="C4750" s="161">
        <v>10</v>
      </c>
      <c r="D4750" s="161">
        <v>10</v>
      </c>
      <c r="F4750" s="161">
        <v>7</v>
      </c>
      <c r="G4750" s="161">
        <v>10</v>
      </c>
      <c r="H4750" s="161">
        <v>10</v>
      </c>
      <c r="I4750" s="161">
        <v>10</v>
      </c>
      <c r="J4750" s="161">
        <v>10</v>
      </c>
      <c r="M4750" s="165">
        <f t="shared" si="217"/>
        <v>7</v>
      </c>
      <c r="N4750" s="164">
        <f t="shared" si="218"/>
        <v>8</v>
      </c>
      <c r="O4750" s="164">
        <f t="shared" si="219"/>
        <v>10</v>
      </c>
    </row>
    <row r="4751" spans="3:15">
      <c r="C4751" s="161">
        <v>10</v>
      </c>
      <c r="D4751" s="161">
        <v>10</v>
      </c>
      <c r="F4751" s="161">
        <v>5</v>
      </c>
      <c r="G4751" s="161">
        <v>10</v>
      </c>
      <c r="H4751" s="161">
        <v>5</v>
      </c>
      <c r="I4751" s="161">
        <v>4</v>
      </c>
      <c r="J4751" s="161">
        <v>7</v>
      </c>
      <c r="M4751" s="165">
        <f t="shared" si="217"/>
        <v>4</v>
      </c>
      <c r="N4751" s="164">
        <f t="shared" si="218"/>
        <v>5</v>
      </c>
      <c r="O4751" s="164">
        <f t="shared" si="219"/>
        <v>7</v>
      </c>
    </row>
    <row r="4752" spans="3:15">
      <c r="C4752" s="161">
        <v>10</v>
      </c>
      <c r="D4752" s="161">
        <v>10</v>
      </c>
      <c r="F4752" s="161">
        <v>5</v>
      </c>
      <c r="G4752" s="161">
        <v>10</v>
      </c>
      <c r="H4752" s="161">
        <v>5</v>
      </c>
      <c r="I4752" s="161">
        <v>4</v>
      </c>
      <c r="J4752" s="161">
        <v>10</v>
      </c>
      <c r="M4752" s="165">
        <f t="shared" si="217"/>
        <v>4</v>
      </c>
      <c r="N4752" s="164">
        <f t="shared" si="218"/>
        <v>5</v>
      </c>
      <c r="O4752" s="164">
        <f t="shared" si="219"/>
        <v>8</v>
      </c>
    </row>
    <row r="4753" spans="3:15">
      <c r="C4753" s="161">
        <v>10</v>
      </c>
      <c r="D4753" s="161">
        <v>10</v>
      </c>
      <c r="F4753" s="161">
        <v>5</v>
      </c>
      <c r="G4753" s="161">
        <v>10</v>
      </c>
      <c r="H4753" s="161">
        <v>5</v>
      </c>
      <c r="I4753" s="161">
        <v>6</v>
      </c>
      <c r="J4753" s="161">
        <v>7</v>
      </c>
      <c r="M4753" s="165">
        <f t="shared" si="217"/>
        <v>5</v>
      </c>
      <c r="N4753" s="164">
        <f t="shared" si="218"/>
        <v>5</v>
      </c>
      <c r="O4753" s="164">
        <f t="shared" si="219"/>
        <v>8</v>
      </c>
    </row>
    <row r="4754" spans="3:15">
      <c r="C4754" s="161">
        <v>10</v>
      </c>
      <c r="D4754" s="161">
        <v>10</v>
      </c>
      <c r="F4754" s="161">
        <v>5</v>
      </c>
      <c r="G4754" s="161">
        <v>10</v>
      </c>
      <c r="H4754" s="161">
        <v>5</v>
      </c>
      <c r="I4754" s="161">
        <v>6</v>
      </c>
      <c r="J4754" s="161">
        <v>10</v>
      </c>
      <c r="M4754" s="165">
        <f t="shared" si="217"/>
        <v>5</v>
      </c>
      <c r="N4754" s="164">
        <f t="shared" si="218"/>
        <v>5</v>
      </c>
      <c r="O4754" s="164">
        <f t="shared" si="219"/>
        <v>8</v>
      </c>
    </row>
    <row r="4755" spans="3:15">
      <c r="C4755" s="161">
        <v>10</v>
      </c>
      <c r="D4755" s="161">
        <v>10</v>
      </c>
      <c r="F4755" s="161">
        <v>5</v>
      </c>
      <c r="G4755" s="161">
        <v>10</v>
      </c>
      <c r="H4755" s="161">
        <v>5</v>
      </c>
      <c r="I4755" s="161">
        <v>8</v>
      </c>
      <c r="J4755" s="161">
        <v>7</v>
      </c>
      <c r="M4755" s="165">
        <f t="shared" si="217"/>
        <v>5</v>
      </c>
      <c r="N4755" s="164">
        <f t="shared" si="218"/>
        <v>5</v>
      </c>
      <c r="O4755" s="164">
        <f t="shared" si="219"/>
        <v>8</v>
      </c>
    </row>
    <row r="4756" spans="3:15">
      <c r="C4756" s="161">
        <v>10</v>
      </c>
      <c r="D4756" s="161">
        <v>10</v>
      </c>
      <c r="F4756" s="161">
        <v>5</v>
      </c>
      <c r="G4756" s="161">
        <v>10</v>
      </c>
      <c r="H4756" s="161">
        <v>5</v>
      </c>
      <c r="I4756" s="161">
        <v>8</v>
      </c>
      <c r="J4756" s="161">
        <v>10</v>
      </c>
      <c r="M4756" s="165">
        <f t="shared" si="217"/>
        <v>5</v>
      </c>
      <c r="N4756" s="164">
        <f t="shared" si="218"/>
        <v>5</v>
      </c>
      <c r="O4756" s="164">
        <f t="shared" si="219"/>
        <v>8</v>
      </c>
    </row>
    <row r="4757" spans="3:15">
      <c r="C4757" s="161">
        <v>10</v>
      </c>
      <c r="D4757" s="161">
        <v>10</v>
      </c>
      <c r="F4757" s="161">
        <v>5</v>
      </c>
      <c r="G4757" s="161">
        <v>10</v>
      </c>
      <c r="H4757" s="161">
        <v>5</v>
      </c>
      <c r="I4757" s="161">
        <v>10</v>
      </c>
      <c r="J4757" s="161">
        <v>7</v>
      </c>
      <c r="M4757" s="165">
        <f t="shared" si="217"/>
        <v>5</v>
      </c>
      <c r="N4757" s="164">
        <f t="shared" si="218"/>
        <v>5</v>
      </c>
      <c r="O4757" s="164">
        <f t="shared" si="219"/>
        <v>8</v>
      </c>
    </row>
    <row r="4758" spans="3:15">
      <c r="C4758" s="161">
        <v>10</v>
      </c>
      <c r="D4758" s="161">
        <v>10</v>
      </c>
      <c r="F4758" s="161">
        <v>5</v>
      </c>
      <c r="G4758" s="161">
        <v>10</v>
      </c>
      <c r="H4758" s="161">
        <v>5</v>
      </c>
      <c r="I4758" s="161">
        <v>10</v>
      </c>
      <c r="J4758" s="161">
        <v>10</v>
      </c>
      <c r="M4758" s="165">
        <f t="shared" si="217"/>
        <v>5</v>
      </c>
      <c r="N4758" s="164">
        <f t="shared" si="218"/>
        <v>5</v>
      </c>
      <c r="O4758" s="164">
        <f t="shared" si="219"/>
        <v>9</v>
      </c>
    </row>
    <row r="4759" spans="3:15">
      <c r="C4759" s="161">
        <v>10</v>
      </c>
      <c r="D4759" s="161">
        <v>10</v>
      </c>
      <c r="F4759" s="161">
        <v>7</v>
      </c>
      <c r="G4759" s="161">
        <v>10</v>
      </c>
      <c r="H4759" s="161">
        <v>10</v>
      </c>
      <c r="I4759" s="161">
        <v>4</v>
      </c>
      <c r="J4759" s="161">
        <v>7</v>
      </c>
      <c r="M4759" s="165">
        <f t="shared" si="217"/>
        <v>4</v>
      </c>
      <c r="N4759" s="164">
        <f t="shared" si="218"/>
        <v>5</v>
      </c>
      <c r="O4759" s="164">
        <f t="shared" si="219"/>
        <v>8</v>
      </c>
    </row>
    <row r="4760" spans="3:15">
      <c r="C4760" s="161">
        <v>10</v>
      </c>
      <c r="D4760" s="161">
        <v>10</v>
      </c>
      <c r="F4760" s="161">
        <v>7</v>
      </c>
      <c r="G4760" s="161">
        <v>10</v>
      </c>
      <c r="H4760" s="161">
        <v>10</v>
      </c>
      <c r="I4760" s="161">
        <v>4</v>
      </c>
      <c r="J4760" s="161">
        <v>10</v>
      </c>
      <c r="M4760" s="165">
        <f t="shared" si="217"/>
        <v>4</v>
      </c>
      <c r="N4760" s="164">
        <f t="shared" si="218"/>
        <v>5</v>
      </c>
      <c r="O4760" s="164">
        <f t="shared" si="219"/>
        <v>9</v>
      </c>
    </row>
    <row r="4761" spans="3:15">
      <c r="C4761" s="161">
        <v>10</v>
      </c>
      <c r="D4761" s="161">
        <v>10</v>
      </c>
      <c r="F4761" s="161">
        <v>7</v>
      </c>
      <c r="G4761" s="161">
        <v>10</v>
      </c>
      <c r="H4761" s="161">
        <v>10</v>
      </c>
      <c r="I4761" s="161">
        <v>6</v>
      </c>
      <c r="J4761" s="161">
        <v>7</v>
      </c>
      <c r="M4761" s="165">
        <f t="shared" si="217"/>
        <v>6</v>
      </c>
      <c r="N4761" s="164">
        <f t="shared" si="218"/>
        <v>7</v>
      </c>
      <c r="O4761" s="164">
        <f t="shared" si="219"/>
        <v>9</v>
      </c>
    </row>
    <row r="4762" spans="3:15">
      <c r="C4762" s="161">
        <v>10</v>
      </c>
      <c r="D4762" s="161">
        <v>10</v>
      </c>
      <c r="F4762" s="161">
        <v>7</v>
      </c>
      <c r="G4762" s="161">
        <v>10</v>
      </c>
      <c r="H4762" s="161">
        <v>10</v>
      </c>
      <c r="I4762" s="161">
        <v>6</v>
      </c>
      <c r="J4762" s="161">
        <v>10</v>
      </c>
      <c r="M4762" s="165">
        <f t="shared" si="217"/>
        <v>6</v>
      </c>
      <c r="N4762" s="164">
        <f t="shared" si="218"/>
        <v>7</v>
      </c>
      <c r="O4762" s="164">
        <f t="shared" si="219"/>
        <v>9</v>
      </c>
    </row>
    <row r="4763" spans="3:15">
      <c r="C4763" s="161">
        <v>10</v>
      </c>
      <c r="D4763" s="161">
        <v>10</v>
      </c>
      <c r="F4763" s="161">
        <v>7</v>
      </c>
      <c r="G4763" s="161">
        <v>10</v>
      </c>
      <c r="H4763" s="161">
        <v>10</v>
      </c>
      <c r="I4763" s="161">
        <v>8</v>
      </c>
      <c r="J4763" s="161">
        <v>7</v>
      </c>
      <c r="M4763" s="165">
        <f t="shared" si="217"/>
        <v>7</v>
      </c>
      <c r="N4763" s="164">
        <f t="shared" si="218"/>
        <v>7</v>
      </c>
      <c r="O4763" s="164">
        <f t="shared" si="219"/>
        <v>9</v>
      </c>
    </row>
    <row r="4764" spans="3:15">
      <c r="C4764" s="161">
        <v>10</v>
      </c>
      <c r="D4764" s="161">
        <v>10</v>
      </c>
      <c r="F4764" s="161">
        <v>7</v>
      </c>
      <c r="G4764" s="161">
        <v>10</v>
      </c>
      <c r="H4764" s="161">
        <v>10</v>
      </c>
      <c r="I4764" s="161">
        <v>8</v>
      </c>
      <c r="J4764" s="161">
        <v>10</v>
      </c>
      <c r="M4764" s="165">
        <f t="shared" si="217"/>
        <v>7</v>
      </c>
      <c r="N4764" s="164">
        <f t="shared" si="218"/>
        <v>8</v>
      </c>
      <c r="O4764" s="164">
        <f t="shared" si="219"/>
        <v>9</v>
      </c>
    </row>
    <row r="4765" spans="3:15">
      <c r="C4765" s="161">
        <v>10</v>
      </c>
      <c r="D4765" s="161">
        <v>10</v>
      </c>
      <c r="F4765" s="161">
        <v>7</v>
      </c>
      <c r="G4765" s="161">
        <v>10</v>
      </c>
      <c r="H4765" s="161">
        <v>10</v>
      </c>
      <c r="I4765" s="161">
        <v>10</v>
      </c>
      <c r="J4765" s="161">
        <v>7</v>
      </c>
      <c r="M4765" s="165">
        <f t="shared" si="217"/>
        <v>7</v>
      </c>
      <c r="N4765" s="164">
        <f t="shared" si="218"/>
        <v>7</v>
      </c>
      <c r="O4765" s="164">
        <f t="shared" si="219"/>
        <v>9</v>
      </c>
    </row>
    <row r="4766" spans="3:15">
      <c r="C4766" s="161">
        <v>10</v>
      </c>
      <c r="D4766" s="161">
        <v>10</v>
      </c>
      <c r="F4766" s="161">
        <v>7</v>
      </c>
      <c r="G4766" s="161">
        <v>10</v>
      </c>
      <c r="H4766" s="161">
        <v>10</v>
      </c>
      <c r="I4766" s="161">
        <v>10</v>
      </c>
      <c r="J4766" s="161">
        <v>10</v>
      </c>
      <c r="M4766" s="165">
        <f t="shared" si="217"/>
        <v>7</v>
      </c>
      <c r="N4766" s="164">
        <f t="shared" si="218"/>
        <v>8</v>
      </c>
      <c r="O4766" s="164">
        <f t="shared" si="219"/>
        <v>10</v>
      </c>
    </row>
    <row r="4767" spans="3:15">
      <c r="C4767" s="161">
        <v>10</v>
      </c>
      <c r="D4767" s="161">
        <v>10</v>
      </c>
      <c r="F4767" s="161">
        <v>5</v>
      </c>
      <c r="G4767" s="161">
        <v>10</v>
      </c>
      <c r="H4767" s="161">
        <v>5</v>
      </c>
      <c r="I4767" s="161">
        <v>4</v>
      </c>
      <c r="J4767" s="161">
        <v>7</v>
      </c>
      <c r="M4767" s="165">
        <f t="shared" ref="M4767:M4830" si="220">MIN(C4767:L4767)</f>
        <v>4</v>
      </c>
      <c r="N4767" s="164">
        <f t="shared" si="218"/>
        <v>5</v>
      </c>
      <c r="O4767" s="164">
        <f t="shared" si="219"/>
        <v>7</v>
      </c>
    </row>
    <row r="4768" spans="3:15">
      <c r="C4768" s="161">
        <v>10</v>
      </c>
      <c r="D4768" s="161">
        <v>10</v>
      </c>
      <c r="F4768" s="161">
        <v>5</v>
      </c>
      <c r="G4768" s="161">
        <v>10</v>
      </c>
      <c r="H4768" s="161">
        <v>5</v>
      </c>
      <c r="I4768" s="161">
        <v>4</v>
      </c>
      <c r="J4768" s="161">
        <v>10</v>
      </c>
      <c r="M4768" s="165">
        <f t="shared" si="220"/>
        <v>4</v>
      </c>
      <c r="N4768" s="164">
        <f t="shared" ref="N4768:N4831" si="221">IF(SMALL(C4768:J4768,2)&gt;M4768,M4768+1,M4768)</f>
        <v>5</v>
      </c>
      <c r="O4768" s="164">
        <f t="shared" ref="O4768:O4831" si="222">ROUND(AVERAGE(C4768:J4768),0)</f>
        <v>8</v>
      </c>
    </row>
    <row r="4769" spans="3:15">
      <c r="C4769" s="161">
        <v>10</v>
      </c>
      <c r="D4769" s="161">
        <v>10</v>
      </c>
      <c r="F4769" s="161">
        <v>5</v>
      </c>
      <c r="G4769" s="161">
        <v>10</v>
      </c>
      <c r="H4769" s="161">
        <v>5</v>
      </c>
      <c r="I4769" s="161">
        <v>6</v>
      </c>
      <c r="J4769" s="161">
        <v>7</v>
      </c>
      <c r="M4769" s="165">
        <f t="shared" si="220"/>
        <v>5</v>
      </c>
      <c r="N4769" s="164">
        <f t="shared" si="221"/>
        <v>5</v>
      </c>
      <c r="O4769" s="164">
        <f t="shared" si="222"/>
        <v>8</v>
      </c>
    </row>
    <row r="4770" spans="3:15">
      <c r="C4770" s="161">
        <v>10</v>
      </c>
      <c r="D4770" s="161">
        <v>10</v>
      </c>
      <c r="F4770" s="161">
        <v>5</v>
      </c>
      <c r="G4770" s="161">
        <v>10</v>
      </c>
      <c r="H4770" s="161">
        <v>5</v>
      </c>
      <c r="I4770" s="161">
        <v>6</v>
      </c>
      <c r="J4770" s="161">
        <v>10</v>
      </c>
      <c r="M4770" s="165">
        <f t="shared" si="220"/>
        <v>5</v>
      </c>
      <c r="N4770" s="164">
        <f t="shared" si="221"/>
        <v>5</v>
      </c>
      <c r="O4770" s="164">
        <f t="shared" si="222"/>
        <v>8</v>
      </c>
    </row>
    <row r="4771" spans="3:15">
      <c r="C4771" s="161">
        <v>10</v>
      </c>
      <c r="D4771" s="161">
        <v>10</v>
      </c>
      <c r="F4771" s="161">
        <v>5</v>
      </c>
      <c r="G4771" s="161">
        <v>10</v>
      </c>
      <c r="H4771" s="161">
        <v>5</v>
      </c>
      <c r="I4771" s="161">
        <v>8</v>
      </c>
      <c r="J4771" s="161">
        <v>7</v>
      </c>
      <c r="M4771" s="165">
        <f t="shared" si="220"/>
        <v>5</v>
      </c>
      <c r="N4771" s="164">
        <f t="shared" si="221"/>
        <v>5</v>
      </c>
      <c r="O4771" s="164">
        <f t="shared" si="222"/>
        <v>8</v>
      </c>
    </row>
    <row r="4772" spans="3:15">
      <c r="C4772" s="161">
        <v>10</v>
      </c>
      <c r="D4772" s="161">
        <v>10</v>
      </c>
      <c r="F4772" s="161">
        <v>5</v>
      </c>
      <c r="G4772" s="161">
        <v>10</v>
      </c>
      <c r="H4772" s="161">
        <v>5</v>
      </c>
      <c r="I4772" s="161">
        <v>8</v>
      </c>
      <c r="J4772" s="161">
        <v>10</v>
      </c>
      <c r="M4772" s="165">
        <f t="shared" si="220"/>
        <v>5</v>
      </c>
      <c r="N4772" s="164">
        <f t="shared" si="221"/>
        <v>5</v>
      </c>
      <c r="O4772" s="164">
        <f t="shared" si="222"/>
        <v>8</v>
      </c>
    </row>
    <row r="4773" spans="3:15">
      <c r="C4773" s="161">
        <v>10</v>
      </c>
      <c r="D4773" s="161">
        <v>10</v>
      </c>
      <c r="F4773" s="161">
        <v>5</v>
      </c>
      <c r="G4773" s="161">
        <v>10</v>
      </c>
      <c r="H4773" s="161">
        <v>5</v>
      </c>
      <c r="I4773" s="161">
        <v>10</v>
      </c>
      <c r="J4773" s="161">
        <v>7</v>
      </c>
      <c r="M4773" s="165">
        <f t="shared" si="220"/>
        <v>5</v>
      </c>
      <c r="N4773" s="164">
        <f t="shared" si="221"/>
        <v>5</v>
      </c>
      <c r="O4773" s="164">
        <f t="shared" si="222"/>
        <v>8</v>
      </c>
    </row>
    <row r="4774" spans="3:15">
      <c r="C4774" s="161">
        <v>10</v>
      </c>
      <c r="D4774" s="161">
        <v>10</v>
      </c>
      <c r="F4774" s="161">
        <v>5</v>
      </c>
      <c r="G4774" s="161">
        <v>10</v>
      </c>
      <c r="H4774" s="161">
        <v>5</v>
      </c>
      <c r="I4774" s="161">
        <v>10</v>
      </c>
      <c r="J4774" s="161">
        <v>10</v>
      </c>
      <c r="M4774" s="165">
        <f t="shared" si="220"/>
        <v>5</v>
      </c>
      <c r="N4774" s="164">
        <f t="shared" si="221"/>
        <v>5</v>
      </c>
      <c r="O4774" s="164">
        <f t="shared" si="222"/>
        <v>9</v>
      </c>
    </row>
    <row r="4775" spans="3:15">
      <c r="C4775" s="161">
        <v>10</v>
      </c>
      <c r="D4775" s="161">
        <v>10</v>
      </c>
      <c r="F4775" s="161">
        <v>7</v>
      </c>
      <c r="G4775" s="161">
        <v>10</v>
      </c>
      <c r="H4775" s="161">
        <v>10</v>
      </c>
      <c r="I4775" s="161">
        <v>4</v>
      </c>
      <c r="J4775" s="161">
        <v>7</v>
      </c>
      <c r="M4775" s="165">
        <f t="shared" si="220"/>
        <v>4</v>
      </c>
      <c r="N4775" s="164">
        <f t="shared" si="221"/>
        <v>5</v>
      </c>
      <c r="O4775" s="164">
        <f t="shared" si="222"/>
        <v>8</v>
      </c>
    </row>
    <row r="4776" spans="3:15">
      <c r="C4776" s="161">
        <v>10</v>
      </c>
      <c r="D4776" s="161">
        <v>10</v>
      </c>
      <c r="F4776" s="161">
        <v>7</v>
      </c>
      <c r="G4776" s="161">
        <v>10</v>
      </c>
      <c r="H4776" s="161">
        <v>10</v>
      </c>
      <c r="I4776" s="161">
        <v>4</v>
      </c>
      <c r="J4776" s="161">
        <v>10</v>
      </c>
      <c r="M4776" s="165">
        <f t="shared" si="220"/>
        <v>4</v>
      </c>
      <c r="N4776" s="164">
        <f t="shared" si="221"/>
        <v>5</v>
      </c>
      <c r="O4776" s="164">
        <f t="shared" si="222"/>
        <v>9</v>
      </c>
    </row>
    <row r="4777" spans="3:15">
      <c r="C4777" s="161">
        <v>10</v>
      </c>
      <c r="D4777" s="161">
        <v>10</v>
      </c>
      <c r="F4777" s="161">
        <v>7</v>
      </c>
      <c r="G4777" s="161">
        <v>10</v>
      </c>
      <c r="H4777" s="161">
        <v>10</v>
      </c>
      <c r="I4777" s="161">
        <v>6</v>
      </c>
      <c r="J4777" s="161">
        <v>7</v>
      </c>
      <c r="M4777" s="165">
        <f t="shared" si="220"/>
        <v>6</v>
      </c>
      <c r="N4777" s="164">
        <f t="shared" si="221"/>
        <v>7</v>
      </c>
      <c r="O4777" s="164">
        <f t="shared" si="222"/>
        <v>9</v>
      </c>
    </row>
    <row r="4778" spans="3:15">
      <c r="C4778" s="161">
        <v>10</v>
      </c>
      <c r="D4778" s="161">
        <v>10</v>
      </c>
      <c r="F4778" s="161">
        <v>7</v>
      </c>
      <c r="G4778" s="161">
        <v>10</v>
      </c>
      <c r="H4778" s="161">
        <v>10</v>
      </c>
      <c r="I4778" s="161">
        <v>6</v>
      </c>
      <c r="J4778" s="161">
        <v>10</v>
      </c>
      <c r="M4778" s="165">
        <f t="shared" si="220"/>
        <v>6</v>
      </c>
      <c r="N4778" s="164">
        <f t="shared" si="221"/>
        <v>7</v>
      </c>
      <c r="O4778" s="164">
        <f t="shared" si="222"/>
        <v>9</v>
      </c>
    </row>
    <row r="4779" spans="3:15">
      <c r="C4779" s="161">
        <v>10</v>
      </c>
      <c r="D4779" s="161">
        <v>10</v>
      </c>
      <c r="F4779" s="161">
        <v>7</v>
      </c>
      <c r="G4779" s="161">
        <v>10</v>
      </c>
      <c r="H4779" s="161">
        <v>10</v>
      </c>
      <c r="I4779" s="161">
        <v>8</v>
      </c>
      <c r="J4779" s="161">
        <v>7</v>
      </c>
      <c r="M4779" s="165">
        <f t="shared" si="220"/>
        <v>7</v>
      </c>
      <c r="N4779" s="164">
        <f t="shared" si="221"/>
        <v>7</v>
      </c>
      <c r="O4779" s="164">
        <f t="shared" si="222"/>
        <v>9</v>
      </c>
    </row>
    <row r="4780" spans="3:15">
      <c r="C4780" s="161">
        <v>10</v>
      </c>
      <c r="D4780" s="161">
        <v>10</v>
      </c>
      <c r="F4780" s="161">
        <v>7</v>
      </c>
      <c r="G4780" s="161">
        <v>10</v>
      </c>
      <c r="H4780" s="161">
        <v>10</v>
      </c>
      <c r="I4780" s="161">
        <v>8</v>
      </c>
      <c r="J4780" s="161">
        <v>10</v>
      </c>
      <c r="M4780" s="165">
        <f t="shared" si="220"/>
        <v>7</v>
      </c>
      <c r="N4780" s="164">
        <f t="shared" si="221"/>
        <v>8</v>
      </c>
      <c r="O4780" s="164">
        <f t="shared" si="222"/>
        <v>9</v>
      </c>
    </row>
    <row r="4781" spans="3:15">
      <c r="C4781" s="161">
        <v>10</v>
      </c>
      <c r="D4781" s="161">
        <v>10</v>
      </c>
      <c r="F4781" s="161">
        <v>7</v>
      </c>
      <c r="G4781" s="161">
        <v>10</v>
      </c>
      <c r="H4781" s="161">
        <v>10</v>
      </c>
      <c r="I4781" s="161">
        <v>10</v>
      </c>
      <c r="J4781" s="161">
        <v>7</v>
      </c>
      <c r="M4781" s="165">
        <f t="shared" si="220"/>
        <v>7</v>
      </c>
      <c r="N4781" s="164">
        <f t="shared" si="221"/>
        <v>7</v>
      </c>
      <c r="O4781" s="164">
        <f t="shared" si="222"/>
        <v>9</v>
      </c>
    </row>
    <row r="4782" spans="3:15">
      <c r="C4782" s="161">
        <v>10</v>
      </c>
      <c r="D4782" s="161">
        <v>10</v>
      </c>
      <c r="F4782" s="161">
        <v>7</v>
      </c>
      <c r="G4782" s="161">
        <v>10</v>
      </c>
      <c r="H4782" s="161">
        <v>10</v>
      </c>
      <c r="I4782" s="161">
        <v>10</v>
      </c>
      <c r="J4782" s="161">
        <v>10</v>
      </c>
      <c r="M4782" s="165">
        <f t="shared" si="220"/>
        <v>7</v>
      </c>
      <c r="N4782" s="164">
        <f t="shared" si="221"/>
        <v>8</v>
      </c>
      <c r="O4782" s="164">
        <f t="shared" si="222"/>
        <v>10</v>
      </c>
    </row>
    <row r="4783" spans="3:15">
      <c r="C4783" s="161">
        <v>10</v>
      </c>
      <c r="D4783" s="161">
        <v>10</v>
      </c>
      <c r="F4783" s="161">
        <v>5</v>
      </c>
      <c r="G4783" s="161">
        <v>10</v>
      </c>
      <c r="H4783" s="161">
        <v>5</v>
      </c>
      <c r="I4783" s="161">
        <v>4</v>
      </c>
      <c r="J4783" s="161">
        <v>7</v>
      </c>
      <c r="M4783" s="165">
        <f t="shared" si="220"/>
        <v>4</v>
      </c>
      <c r="N4783" s="164">
        <f t="shared" si="221"/>
        <v>5</v>
      </c>
      <c r="O4783" s="164">
        <f t="shared" si="222"/>
        <v>7</v>
      </c>
    </row>
    <row r="4784" spans="3:15">
      <c r="C4784" s="161">
        <v>10</v>
      </c>
      <c r="D4784" s="161">
        <v>10</v>
      </c>
      <c r="F4784" s="161">
        <v>5</v>
      </c>
      <c r="G4784" s="161">
        <v>10</v>
      </c>
      <c r="H4784" s="161">
        <v>5</v>
      </c>
      <c r="I4784" s="161">
        <v>4</v>
      </c>
      <c r="J4784" s="161">
        <v>10</v>
      </c>
      <c r="M4784" s="165">
        <f t="shared" si="220"/>
        <v>4</v>
      </c>
      <c r="N4784" s="164">
        <f t="shared" si="221"/>
        <v>5</v>
      </c>
      <c r="O4784" s="164">
        <f t="shared" si="222"/>
        <v>8</v>
      </c>
    </row>
    <row r="4785" spans="3:15">
      <c r="C4785" s="161">
        <v>10</v>
      </c>
      <c r="D4785" s="161">
        <v>10</v>
      </c>
      <c r="F4785" s="161">
        <v>5</v>
      </c>
      <c r="G4785" s="161">
        <v>10</v>
      </c>
      <c r="H4785" s="161">
        <v>5</v>
      </c>
      <c r="I4785" s="161">
        <v>6</v>
      </c>
      <c r="J4785" s="161">
        <v>7</v>
      </c>
      <c r="M4785" s="165">
        <f t="shared" si="220"/>
        <v>5</v>
      </c>
      <c r="N4785" s="164">
        <f t="shared" si="221"/>
        <v>5</v>
      </c>
      <c r="O4785" s="164">
        <f t="shared" si="222"/>
        <v>8</v>
      </c>
    </row>
    <row r="4786" spans="3:15">
      <c r="C4786" s="161">
        <v>10</v>
      </c>
      <c r="D4786" s="161">
        <v>10</v>
      </c>
      <c r="F4786" s="161">
        <v>5</v>
      </c>
      <c r="G4786" s="161">
        <v>10</v>
      </c>
      <c r="H4786" s="161">
        <v>5</v>
      </c>
      <c r="I4786" s="161">
        <v>6</v>
      </c>
      <c r="J4786" s="161">
        <v>10</v>
      </c>
      <c r="M4786" s="165">
        <f t="shared" si="220"/>
        <v>5</v>
      </c>
      <c r="N4786" s="164">
        <f t="shared" si="221"/>
        <v>5</v>
      </c>
      <c r="O4786" s="164">
        <f t="shared" si="222"/>
        <v>8</v>
      </c>
    </row>
    <row r="4787" spans="3:15">
      <c r="C4787" s="161">
        <v>10</v>
      </c>
      <c r="D4787" s="161">
        <v>10</v>
      </c>
      <c r="F4787" s="161">
        <v>5</v>
      </c>
      <c r="G4787" s="161">
        <v>10</v>
      </c>
      <c r="H4787" s="161">
        <v>5</v>
      </c>
      <c r="I4787" s="161">
        <v>8</v>
      </c>
      <c r="J4787" s="161">
        <v>7</v>
      </c>
      <c r="M4787" s="165">
        <f t="shared" si="220"/>
        <v>5</v>
      </c>
      <c r="N4787" s="164">
        <f t="shared" si="221"/>
        <v>5</v>
      </c>
      <c r="O4787" s="164">
        <f t="shared" si="222"/>
        <v>8</v>
      </c>
    </row>
    <row r="4788" spans="3:15">
      <c r="C4788" s="161">
        <v>10</v>
      </c>
      <c r="D4788" s="161">
        <v>10</v>
      </c>
      <c r="F4788" s="161">
        <v>5</v>
      </c>
      <c r="G4788" s="161">
        <v>10</v>
      </c>
      <c r="H4788" s="161">
        <v>5</v>
      </c>
      <c r="I4788" s="161">
        <v>8</v>
      </c>
      <c r="J4788" s="161">
        <v>10</v>
      </c>
      <c r="M4788" s="165">
        <f t="shared" si="220"/>
        <v>5</v>
      </c>
      <c r="N4788" s="164">
        <f t="shared" si="221"/>
        <v>5</v>
      </c>
      <c r="O4788" s="164">
        <f t="shared" si="222"/>
        <v>8</v>
      </c>
    </row>
    <row r="4789" spans="3:15">
      <c r="C4789" s="161">
        <v>10</v>
      </c>
      <c r="D4789" s="161">
        <v>10</v>
      </c>
      <c r="F4789" s="161">
        <v>5</v>
      </c>
      <c r="G4789" s="161">
        <v>10</v>
      </c>
      <c r="H4789" s="161">
        <v>5</v>
      </c>
      <c r="I4789" s="161">
        <v>10</v>
      </c>
      <c r="J4789" s="161">
        <v>7</v>
      </c>
      <c r="M4789" s="165">
        <f t="shared" si="220"/>
        <v>5</v>
      </c>
      <c r="N4789" s="164">
        <f t="shared" si="221"/>
        <v>5</v>
      </c>
      <c r="O4789" s="164">
        <f t="shared" si="222"/>
        <v>8</v>
      </c>
    </row>
    <row r="4790" spans="3:15">
      <c r="C4790" s="161">
        <v>10</v>
      </c>
      <c r="D4790" s="161">
        <v>10</v>
      </c>
      <c r="F4790" s="161">
        <v>5</v>
      </c>
      <c r="G4790" s="161">
        <v>10</v>
      </c>
      <c r="H4790" s="161">
        <v>5</v>
      </c>
      <c r="I4790" s="161">
        <v>10</v>
      </c>
      <c r="J4790" s="161">
        <v>10</v>
      </c>
      <c r="M4790" s="165">
        <f t="shared" si="220"/>
        <v>5</v>
      </c>
      <c r="N4790" s="164">
        <f t="shared" si="221"/>
        <v>5</v>
      </c>
      <c r="O4790" s="164">
        <f t="shared" si="222"/>
        <v>9</v>
      </c>
    </row>
    <row r="4791" spans="3:15">
      <c r="C4791" s="161">
        <v>10</v>
      </c>
      <c r="D4791" s="161">
        <v>10</v>
      </c>
      <c r="F4791" s="161">
        <v>7</v>
      </c>
      <c r="G4791" s="161">
        <v>10</v>
      </c>
      <c r="H4791" s="161">
        <v>10</v>
      </c>
      <c r="I4791" s="161">
        <v>4</v>
      </c>
      <c r="J4791" s="161">
        <v>7</v>
      </c>
      <c r="M4791" s="165">
        <f t="shared" si="220"/>
        <v>4</v>
      </c>
      <c r="N4791" s="164">
        <f t="shared" si="221"/>
        <v>5</v>
      </c>
      <c r="O4791" s="164">
        <f t="shared" si="222"/>
        <v>8</v>
      </c>
    </row>
    <row r="4792" spans="3:15">
      <c r="C4792" s="161">
        <v>10</v>
      </c>
      <c r="D4792" s="161">
        <v>10</v>
      </c>
      <c r="F4792" s="161">
        <v>7</v>
      </c>
      <c r="G4792" s="161">
        <v>10</v>
      </c>
      <c r="H4792" s="161">
        <v>10</v>
      </c>
      <c r="I4792" s="161">
        <v>4</v>
      </c>
      <c r="J4792" s="161">
        <v>10</v>
      </c>
      <c r="M4792" s="165">
        <f t="shared" si="220"/>
        <v>4</v>
      </c>
      <c r="N4792" s="164">
        <f t="shared" si="221"/>
        <v>5</v>
      </c>
      <c r="O4792" s="164">
        <f t="shared" si="222"/>
        <v>9</v>
      </c>
    </row>
    <row r="4793" spans="3:15">
      <c r="C4793" s="161">
        <v>10</v>
      </c>
      <c r="D4793" s="161">
        <v>10</v>
      </c>
      <c r="F4793" s="161">
        <v>7</v>
      </c>
      <c r="G4793" s="161">
        <v>10</v>
      </c>
      <c r="H4793" s="161">
        <v>10</v>
      </c>
      <c r="I4793" s="161">
        <v>6</v>
      </c>
      <c r="J4793" s="161">
        <v>7</v>
      </c>
      <c r="M4793" s="165">
        <f t="shared" si="220"/>
        <v>6</v>
      </c>
      <c r="N4793" s="164">
        <f t="shared" si="221"/>
        <v>7</v>
      </c>
      <c r="O4793" s="164">
        <f t="shared" si="222"/>
        <v>9</v>
      </c>
    </row>
    <row r="4794" spans="3:15">
      <c r="C4794" s="161">
        <v>10</v>
      </c>
      <c r="D4794" s="161">
        <v>10</v>
      </c>
      <c r="F4794" s="161">
        <v>7</v>
      </c>
      <c r="G4794" s="161">
        <v>10</v>
      </c>
      <c r="H4794" s="161">
        <v>10</v>
      </c>
      <c r="I4794" s="161">
        <v>6</v>
      </c>
      <c r="J4794" s="161">
        <v>10</v>
      </c>
      <c r="M4794" s="165">
        <f t="shared" si="220"/>
        <v>6</v>
      </c>
      <c r="N4794" s="164">
        <f t="shared" si="221"/>
        <v>7</v>
      </c>
      <c r="O4794" s="164">
        <f t="shared" si="222"/>
        <v>9</v>
      </c>
    </row>
    <row r="4795" spans="3:15">
      <c r="C4795" s="161">
        <v>10</v>
      </c>
      <c r="D4795" s="161">
        <v>10</v>
      </c>
      <c r="F4795" s="161">
        <v>7</v>
      </c>
      <c r="G4795" s="161">
        <v>10</v>
      </c>
      <c r="H4795" s="161">
        <v>10</v>
      </c>
      <c r="I4795" s="161">
        <v>8</v>
      </c>
      <c r="J4795" s="161">
        <v>7</v>
      </c>
      <c r="M4795" s="165">
        <f t="shared" si="220"/>
        <v>7</v>
      </c>
      <c r="N4795" s="164">
        <f t="shared" si="221"/>
        <v>7</v>
      </c>
      <c r="O4795" s="164">
        <f t="shared" si="222"/>
        <v>9</v>
      </c>
    </row>
    <row r="4796" spans="3:15">
      <c r="C4796" s="161">
        <v>10</v>
      </c>
      <c r="D4796" s="161">
        <v>10</v>
      </c>
      <c r="F4796" s="161">
        <v>7</v>
      </c>
      <c r="G4796" s="161">
        <v>10</v>
      </c>
      <c r="H4796" s="161">
        <v>10</v>
      </c>
      <c r="I4796" s="161">
        <v>8</v>
      </c>
      <c r="J4796" s="161">
        <v>10</v>
      </c>
      <c r="M4796" s="165">
        <f t="shared" si="220"/>
        <v>7</v>
      </c>
      <c r="N4796" s="164">
        <f t="shared" si="221"/>
        <v>8</v>
      </c>
      <c r="O4796" s="164">
        <f t="shared" si="222"/>
        <v>9</v>
      </c>
    </row>
    <row r="4797" spans="3:15">
      <c r="C4797" s="161">
        <v>10</v>
      </c>
      <c r="D4797" s="161">
        <v>10</v>
      </c>
      <c r="F4797" s="161">
        <v>7</v>
      </c>
      <c r="G4797" s="161">
        <v>10</v>
      </c>
      <c r="H4797" s="161">
        <v>10</v>
      </c>
      <c r="I4797" s="161">
        <v>10</v>
      </c>
      <c r="J4797" s="161">
        <v>7</v>
      </c>
      <c r="M4797" s="165">
        <f t="shared" si="220"/>
        <v>7</v>
      </c>
      <c r="N4797" s="164">
        <f t="shared" si="221"/>
        <v>7</v>
      </c>
      <c r="O4797" s="164">
        <f t="shared" si="222"/>
        <v>9</v>
      </c>
    </row>
    <row r="4798" spans="3:15">
      <c r="C4798" s="161">
        <v>10</v>
      </c>
      <c r="D4798" s="161">
        <v>10</v>
      </c>
      <c r="F4798" s="161">
        <v>7</v>
      </c>
      <c r="G4798" s="161">
        <v>10</v>
      </c>
      <c r="H4798" s="161">
        <v>10</v>
      </c>
      <c r="I4798" s="161">
        <v>10</v>
      </c>
      <c r="J4798" s="161">
        <v>10</v>
      </c>
      <c r="M4798" s="165">
        <f t="shared" si="220"/>
        <v>7</v>
      </c>
      <c r="N4798" s="164">
        <f t="shared" si="221"/>
        <v>8</v>
      </c>
      <c r="O4798" s="164">
        <f t="shared" si="222"/>
        <v>10</v>
      </c>
    </row>
    <row r="4799" spans="3:15">
      <c r="C4799" s="161">
        <v>10</v>
      </c>
      <c r="D4799" s="161">
        <v>10</v>
      </c>
      <c r="F4799" s="161">
        <v>5</v>
      </c>
      <c r="G4799" s="161">
        <v>10</v>
      </c>
      <c r="H4799" s="161">
        <v>5</v>
      </c>
      <c r="I4799" s="161">
        <v>4</v>
      </c>
      <c r="J4799" s="161">
        <v>7</v>
      </c>
      <c r="M4799" s="165">
        <f t="shared" si="220"/>
        <v>4</v>
      </c>
      <c r="N4799" s="164">
        <f t="shared" si="221"/>
        <v>5</v>
      </c>
      <c r="O4799" s="164">
        <f t="shared" si="222"/>
        <v>7</v>
      </c>
    </row>
    <row r="4800" spans="3:15">
      <c r="C4800" s="161">
        <v>10</v>
      </c>
      <c r="D4800" s="161">
        <v>10</v>
      </c>
      <c r="F4800" s="161">
        <v>5</v>
      </c>
      <c r="G4800" s="161">
        <v>10</v>
      </c>
      <c r="H4800" s="161">
        <v>5</v>
      </c>
      <c r="I4800" s="161">
        <v>4</v>
      </c>
      <c r="J4800" s="161">
        <v>10</v>
      </c>
      <c r="M4800" s="165">
        <f t="shared" si="220"/>
        <v>4</v>
      </c>
      <c r="N4800" s="164">
        <f t="shared" si="221"/>
        <v>5</v>
      </c>
      <c r="O4800" s="164">
        <f t="shared" si="222"/>
        <v>8</v>
      </c>
    </row>
    <row r="4801" spans="3:15">
      <c r="C4801" s="161">
        <v>10</v>
      </c>
      <c r="D4801" s="161">
        <v>10</v>
      </c>
      <c r="F4801" s="161">
        <v>5</v>
      </c>
      <c r="G4801" s="161">
        <v>10</v>
      </c>
      <c r="H4801" s="161">
        <v>5</v>
      </c>
      <c r="I4801" s="161">
        <v>6</v>
      </c>
      <c r="J4801" s="161">
        <v>7</v>
      </c>
      <c r="M4801" s="165">
        <f t="shared" si="220"/>
        <v>5</v>
      </c>
      <c r="N4801" s="164">
        <f t="shared" si="221"/>
        <v>5</v>
      </c>
      <c r="O4801" s="164">
        <f t="shared" si="222"/>
        <v>8</v>
      </c>
    </row>
    <row r="4802" spans="3:15">
      <c r="C4802" s="161">
        <v>10</v>
      </c>
      <c r="D4802" s="161">
        <v>10</v>
      </c>
      <c r="F4802" s="161">
        <v>5</v>
      </c>
      <c r="G4802" s="161">
        <v>10</v>
      </c>
      <c r="H4802" s="161">
        <v>5</v>
      </c>
      <c r="I4802" s="161">
        <v>6</v>
      </c>
      <c r="J4802" s="161">
        <v>10</v>
      </c>
      <c r="M4802" s="165">
        <f t="shared" si="220"/>
        <v>5</v>
      </c>
      <c r="N4802" s="164">
        <f t="shared" si="221"/>
        <v>5</v>
      </c>
      <c r="O4802" s="164">
        <f t="shared" si="222"/>
        <v>8</v>
      </c>
    </row>
    <row r="4803" spans="3:15">
      <c r="C4803" s="161">
        <v>10</v>
      </c>
      <c r="D4803" s="161">
        <v>10</v>
      </c>
      <c r="F4803" s="161">
        <v>5</v>
      </c>
      <c r="G4803" s="161">
        <v>10</v>
      </c>
      <c r="H4803" s="161">
        <v>5</v>
      </c>
      <c r="I4803" s="161">
        <v>8</v>
      </c>
      <c r="J4803" s="161">
        <v>7</v>
      </c>
      <c r="M4803" s="165">
        <f t="shared" si="220"/>
        <v>5</v>
      </c>
      <c r="N4803" s="164">
        <f t="shared" si="221"/>
        <v>5</v>
      </c>
      <c r="O4803" s="164">
        <f t="shared" si="222"/>
        <v>8</v>
      </c>
    </row>
    <row r="4804" spans="3:15">
      <c r="C4804" s="161">
        <v>10</v>
      </c>
      <c r="D4804" s="161">
        <v>10</v>
      </c>
      <c r="F4804" s="161">
        <v>5</v>
      </c>
      <c r="G4804" s="161">
        <v>10</v>
      </c>
      <c r="H4804" s="161">
        <v>5</v>
      </c>
      <c r="I4804" s="161">
        <v>8</v>
      </c>
      <c r="J4804" s="161">
        <v>10</v>
      </c>
      <c r="M4804" s="165">
        <f t="shared" si="220"/>
        <v>5</v>
      </c>
      <c r="N4804" s="164">
        <f t="shared" si="221"/>
        <v>5</v>
      </c>
      <c r="O4804" s="164">
        <f t="shared" si="222"/>
        <v>8</v>
      </c>
    </row>
    <row r="4805" spans="3:15">
      <c r="C4805" s="161">
        <v>10</v>
      </c>
      <c r="D4805" s="161">
        <v>10</v>
      </c>
      <c r="F4805" s="161">
        <v>5</v>
      </c>
      <c r="G4805" s="161">
        <v>10</v>
      </c>
      <c r="H4805" s="161">
        <v>5</v>
      </c>
      <c r="I4805" s="161">
        <v>10</v>
      </c>
      <c r="J4805" s="161">
        <v>7</v>
      </c>
      <c r="M4805" s="165">
        <f t="shared" si="220"/>
        <v>5</v>
      </c>
      <c r="N4805" s="164">
        <f t="shared" si="221"/>
        <v>5</v>
      </c>
      <c r="O4805" s="164">
        <f t="shared" si="222"/>
        <v>8</v>
      </c>
    </row>
    <row r="4806" spans="3:15">
      <c r="C4806" s="161">
        <v>10</v>
      </c>
      <c r="D4806" s="161">
        <v>10</v>
      </c>
      <c r="F4806" s="161">
        <v>5</v>
      </c>
      <c r="G4806" s="161">
        <v>10</v>
      </c>
      <c r="H4806" s="161">
        <v>5</v>
      </c>
      <c r="I4806" s="161">
        <v>10</v>
      </c>
      <c r="J4806" s="161">
        <v>10</v>
      </c>
      <c r="M4806" s="165">
        <f t="shared" si="220"/>
        <v>5</v>
      </c>
      <c r="N4806" s="164">
        <f t="shared" si="221"/>
        <v>5</v>
      </c>
      <c r="O4806" s="164">
        <f t="shared" si="222"/>
        <v>9</v>
      </c>
    </row>
    <row r="4807" spans="3:15">
      <c r="C4807" s="161">
        <v>10</v>
      </c>
      <c r="D4807" s="161">
        <v>10</v>
      </c>
      <c r="F4807" s="161">
        <v>7</v>
      </c>
      <c r="G4807" s="161">
        <v>10</v>
      </c>
      <c r="H4807" s="161">
        <v>10</v>
      </c>
      <c r="I4807" s="161">
        <v>4</v>
      </c>
      <c r="J4807" s="161">
        <v>7</v>
      </c>
      <c r="M4807" s="165">
        <f t="shared" si="220"/>
        <v>4</v>
      </c>
      <c r="N4807" s="164">
        <f t="shared" si="221"/>
        <v>5</v>
      </c>
      <c r="O4807" s="164">
        <f t="shared" si="222"/>
        <v>8</v>
      </c>
    </row>
    <row r="4808" spans="3:15">
      <c r="C4808" s="161">
        <v>10</v>
      </c>
      <c r="D4808" s="161">
        <v>10</v>
      </c>
      <c r="F4808" s="161">
        <v>7</v>
      </c>
      <c r="G4808" s="161">
        <v>10</v>
      </c>
      <c r="H4808" s="161">
        <v>10</v>
      </c>
      <c r="I4808" s="161">
        <v>4</v>
      </c>
      <c r="J4808" s="161">
        <v>10</v>
      </c>
      <c r="M4808" s="165">
        <f t="shared" si="220"/>
        <v>4</v>
      </c>
      <c r="N4808" s="164">
        <f t="shared" si="221"/>
        <v>5</v>
      </c>
      <c r="O4808" s="164">
        <f t="shared" si="222"/>
        <v>9</v>
      </c>
    </row>
    <row r="4809" spans="3:15">
      <c r="C4809" s="161">
        <v>10</v>
      </c>
      <c r="D4809" s="161">
        <v>10</v>
      </c>
      <c r="F4809" s="161">
        <v>7</v>
      </c>
      <c r="G4809" s="161">
        <v>10</v>
      </c>
      <c r="H4809" s="161">
        <v>10</v>
      </c>
      <c r="I4809" s="161">
        <v>6</v>
      </c>
      <c r="J4809" s="161">
        <v>7</v>
      </c>
      <c r="M4809" s="165">
        <f t="shared" si="220"/>
        <v>6</v>
      </c>
      <c r="N4809" s="164">
        <f t="shared" si="221"/>
        <v>7</v>
      </c>
      <c r="O4809" s="164">
        <f t="shared" si="222"/>
        <v>9</v>
      </c>
    </row>
    <row r="4810" spans="3:15">
      <c r="C4810" s="161">
        <v>10</v>
      </c>
      <c r="D4810" s="161">
        <v>10</v>
      </c>
      <c r="F4810" s="161">
        <v>7</v>
      </c>
      <c r="G4810" s="161">
        <v>10</v>
      </c>
      <c r="H4810" s="161">
        <v>10</v>
      </c>
      <c r="I4810" s="161">
        <v>6</v>
      </c>
      <c r="J4810" s="161">
        <v>10</v>
      </c>
      <c r="M4810" s="165">
        <f t="shared" si="220"/>
        <v>6</v>
      </c>
      <c r="N4810" s="164">
        <f t="shared" si="221"/>
        <v>7</v>
      </c>
      <c r="O4810" s="164">
        <f t="shared" si="222"/>
        <v>9</v>
      </c>
    </row>
    <row r="4811" spans="3:15">
      <c r="C4811" s="161">
        <v>10</v>
      </c>
      <c r="D4811" s="161">
        <v>10</v>
      </c>
      <c r="F4811" s="161">
        <v>7</v>
      </c>
      <c r="G4811" s="161">
        <v>10</v>
      </c>
      <c r="H4811" s="161">
        <v>10</v>
      </c>
      <c r="I4811" s="161">
        <v>8</v>
      </c>
      <c r="J4811" s="161">
        <v>7</v>
      </c>
      <c r="M4811" s="165">
        <f t="shared" si="220"/>
        <v>7</v>
      </c>
      <c r="N4811" s="164">
        <f t="shared" si="221"/>
        <v>7</v>
      </c>
      <c r="O4811" s="164">
        <f t="shared" si="222"/>
        <v>9</v>
      </c>
    </row>
    <row r="4812" spans="3:15">
      <c r="C4812" s="161">
        <v>10</v>
      </c>
      <c r="D4812" s="161">
        <v>10</v>
      </c>
      <c r="F4812" s="161">
        <v>7</v>
      </c>
      <c r="G4812" s="161">
        <v>10</v>
      </c>
      <c r="H4812" s="161">
        <v>10</v>
      </c>
      <c r="I4812" s="161">
        <v>8</v>
      </c>
      <c r="J4812" s="161">
        <v>10</v>
      </c>
      <c r="M4812" s="165">
        <f t="shared" si="220"/>
        <v>7</v>
      </c>
      <c r="N4812" s="164">
        <f t="shared" si="221"/>
        <v>8</v>
      </c>
      <c r="O4812" s="164">
        <f t="shared" si="222"/>
        <v>9</v>
      </c>
    </row>
    <row r="4813" spans="3:15">
      <c r="C4813" s="161">
        <v>10</v>
      </c>
      <c r="D4813" s="161">
        <v>10</v>
      </c>
      <c r="F4813" s="161">
        <v>7</v>
      </c>
      <c r="G4813" s="161">
        <v>10</v>
      </c>
      <c r="H4813" s="161">
        <v>10</v>
      </c>
      <c r="I4813" s="161">
        <v>10</v>
      </c>
      <c r="J4813" s="161">
        <v>7</v>
      </c>
      <c r="M4813" s="165">
        <f t="shared" si="220"/>
        <v>7</v>
      </c>
      <c r="N4813" s="164">
        <f t="shared" si="221"/>
        <v>7</v>
      </c>
      <c r="O4813" s="164">
        <f t="shared" si="222"/>
        <v>9</v>
      </c>
    </row>
    <row r="4814" spans="3:15">
      <c r="C4814" s="161">
        <v>10</v>
      </c>
      <c r="D4814" s="161">
        <v>10</v>
      </c>
      <c r="F4814" s="161">
        <v>7</v>
      </c>
      <c r="G4814" s="161">
        <v>10</v>
      </c>
      <c r="H4814" s="161">
        <v>10</v>
      </c>
      <c r="I4814" s="161">
        <v>10</v>
      </c>
      <c r="J4814" s="161">
        <v>10</v>
      </c>
      <c r="M4814" s="165">
        <f t="shared" si="220"/>
        <v>7</v>
      </c>
      <c r="N4814" s="164">
        <f t="shared" si="221"/>
        <v>8</v>
      </c>
      <c r="O4814" s="164">
        <f t="shared" si="222"/>
        <v>10</v>
      </c>
    </row>
    <row r="4815" spans="3:15">
      <c r="C4815" s="161">
        <v>10</v>
      </c>
      <c r="D4815" s="161">
        <v>10</v>
      </c>
      <c r="F4815" s="161">
        <v>10</v>
      </c>
      <c r="G4815" s="161">
        <v>10</v>
      </c>
      <c r="H4815" s="161">
        <v>7</v>
      </c>
      <c r="I4815" s="161">
        <v>4</v>
      </c>
      <c r="J4815" s="161">
        <v>7</v>
      </c>
      <c r="M4815" s="165">
        <f t="shared" si="220"/>
        <v>4</v>
      </c>
      <c r="N4815" s="164">
        <f t="shared" si="221"/>
        <v>5</v>
      </c>
      <c r="O4815" s="164">
        <f t="shared" si="222"/>
        <v>8</v>
      </c>
    </row>
    <row r="4816" spans="3:15">
      <c r="C4816" s="161">
        <v>10</v>
      </c>
      <c r="D4816" s="161">
        <v>10</v>
      </c>
      <c r="F4816" s="161">
        <v>10</v>
      </c>
      <c r="G4816" s="161">
        <v>10</v>
      </c>
      <c r="H4816" s="161">
        <v>7</v>
      </c>
      <c r="I4816" s="161">
        <v>4</v>
      </c>
      <c r="J4816" s="161">
        <v>10</v>
      </c>
      <c r="M4816" s="165">
        <f t="shared" si="220"/>
        <v>4</v>
      </c>
      <c r="N4816" s="164">
        <f t="shared" si="221"/>
        <v>5</v>
      </c>
      <c r="O4816" s="164">
        <f t="shared" si="222"/>
        <v>9</v>
      </c>
    </row>
    <row r="4817" spans="3:15">
      <c r="C4817" s="161">
        <v>10</v>
      </c>
      <c r="D4817" s="161">
        <v>10</v>
      </c>
      <c r="F4817" s="161">
        <v>10</v>
      </c>
      <c r="G4817" s="161">
        <v>10</v>
      </c>
      <c r="H4817" s="161">
        <v>7</v>
      </c>
      <c r="I4817" s="161">
        <v>6</v>
      </c>
      <c r="J4817" s="161">
        <v>7</v>
      </c>
      <c r="M4817" s="165">
        <f t="shared" si="220"/>
        <v>6</v>
      </c>
      <c r="N4817" s="164">
        <f t="shared" si="221"/>
        <v>7</v>
      </c>
      <c r="O4817" s="164">
        <f t="shared" si="222"/>
        <v>9</v>
      </c>
    </row>
    <row r="4818" spans="3:15">
      <c r="C4818" s="161">
        <v>10</v>
      </c>
      <c r="D4818" s="161">
        <v>10</v>
      </c>
      <c r="F4818" s="161">
        <v>10</v>
      </c>
      <c r="G4818" s="161">
        <v>10</v>
      </c>
      <c r="H4818" s="161">
        <v>7</v>
      </c>
      <c r="I4818" s="161">
        <v>6</v>
      </c>
      <c r="J4818" s="161">
        <v>10</v>
      </c>
      <c r="M4818" s="165">
        <f t="shared" si="220"/>
        <v>6</v>
      </c>
      <c r="N4818" s="164">
        <f t="shared" si="221"/>
        <v>7</v>
      </c>
      <c r="O4818" s="164">
        <f t="shared" si="222"/>
        <v>9</v>
      </c>
    </row>
    <row r="4819" spans="3:15">
      <c r="C4819" s="161">
        <v>10</v>
      </c>
      <c r="D4819" s="161">
        <v>10</v>
      </c>
      <c r="F4819" s="161">
        <v>10</v>
      </c>
      <c r="G4819" s="161">
        <v>10</v>
      </c>
      <c r="H4819" s="161">
        <v>7</v>
      </c>
      <c r="I4819" s="161">
        <v>8</v>
      </c>
      <c r="J4819" s="161">
        <v>7</v>
      </c>
      <c r="M4819" s="165">
        <f t="shared" si="220"/>
        <v>7</v>
      </c>
      <c r="N4819" s="164">
        <f t="shared" si="221"/>
        <v>7</v>
      </c>
      <c r="O4819" s="164">
        <f t="shared" si="222"/>
        <v>9</v>
      </c>
    </row>
    <row r="4820" spans="3:15">
      <c r="C4820" s="161">
        <v>10</v>
      </c>
      <c r="D4820" s="161">
        <v>10</v>
      </c>
      <c r="F4820" s="161">
        <v>10</v>
      </c>
      <c r="G4820" s="161">
        <v>10</v>
      </c>
      <c r="H4820" s="161">
        <v>7</v>
      </c>
      <c r="I4820" s="161">
        <v>8</v>
      </c>
      <c r="J4820" s="161">
        <v>10</v>
      </c>
      <c r="M4820" s="165">
        <f t="shared" si="220"/>
        <v>7</v>
      </c>
      <c r="N4820" s="164">
        <f t="shared" si="221"/>
        <v>8</v>
      </c>
      <c r="O4820" s="164">
        <f t="shared" si="222"/>
        <v>9</v>
      </c>
    </row>
    <row r="4821" spans="3:15">
      <c r="C4821" s="161">
        <v>10</v>
      </c>
      <c r="D4821" s="161">
        <v>10</v>
      </c>
      <c r="F4821" s="161">
        <v>10</v>
      </c>
      <c r="G4821" s="161">
        <v>10</v>
      </c>
      <c r="H4821" s="161">
        <v>7</v>
      </c>
      <c r="I4821" s="161">
        <v>10</v>
      </c>
      <c r="J4821" s="161">
        <v>7</v>
      </c>
      <c r="M4821" s="165">
        <f t="shared" si="220"/>
        <v>7</v>
      </c>
      <c r="N4821" s="164">
        <f t="shared" si="221"/>
        <v>7</v>
      </c>
      <c r="O4821" s="164">
        <f t="shared" si="222"/>
        <v>9</v>
      </c>
    </row>
    <row r="4822" spans="3:15">
      <c r="C4822" s="161">
        <v>10</v>
      </c>
      <c r="D4822" s="161">
        <v>10</v>
      </c>
      <c r="F4822" s="161">
        <v>10</v>
      </c>
      <c r="G4822" s="161">
        <v>10</v>
      </c>
      <c r="H4822" s="161">
        <v>7</v>
      </c>
      <c r="I4822" s="161">
        <v>10</v>
      </c>
      <c r="J4822" s="161">
        <v>10</v>
      </c>
      <c r="M4822" s="165">
        <f t="shared" si="220"/>
        <v>7</v>
      </c>
      <c r="N4822" s="164">
        <f t="shared" si="221"/>
        <v>8</v>
      </c>
      <c r="O4822" s="164">
        <f t="shared" si="222"/>
        <v>10</v>
      </c>
    </row>
    <row r="4823" spans="3:15">
      <c r="C4823" s="161">
        <v>10</v>
      </c>
      <c r="D4823" s="161">
        <v>10</v>
      </c>
      <c r="F4823" s="161">
        <v>10</v>
      </c>
      <c r="G4823" s="161">
        <v>10</v>
      </c>
      <c r="H4823" s="161">
        <v>10</v>
      </c>
      <c r="I4823" s="161">
        <v>4</v>
      </c>
      <c r="J4823" s="161">
        <v>7</v>
      </c>
      <c r="M4823" s="165">
        <f t="shared" si="220"/>
        <v>4</v>
      </c>
      <c r="N4823" s="164">
        <f t="shared" si="221"/>
        <v>5</v>
      </c>
      <c r="O4823" s="164">
        <f t="shared" si="222"/>
        <v>9</v>
      </c>
    </row>
    <row r="4824" spans="3:15">
      <c r="C4824" s="161">
        <v>10</v>
      </c>
      <c r="D4824" s="161">
        <v>10</v>
      </c>
      <c r="F4824" s="161">
        <v>10</v>
      </c>
      <c r="G4824" s="161">
        <v>10</v>
      </c>
      <c r="H4824" s="161">
        <v>10</v>
      </c>
      <c r="I4824" s="161">
        <v>4</v>
      </c>
      <c r="J4824" s="161">
        <v>10</v>
      </c>
      <c r="M4824" s="165">
        <f t="shared" si="220"/>
        <v>4</v>
      </c>
      <c r="N4824" s="164">
        <f t="shared" si="221"/>
        <v>5</v>
      </c>
      <c r="O4824" s="164">
        <f t="shared" si="222"/>
        <v>9</v>
      </c>
    </row>
    <row r="4825" spans="3:15">
      <c r="C4825" s="161">
        <v>10</v>
      </c>
      <c r="D4825" s="161">
        <v>10</v>
      </c>
      <c r="F4825" s="161">
        <v>10</v>
      </c>
      <c r="G4825" s="161">
        <v>10</v>
      </c>
      <c r="H4825" s="161">
        <v>10</v>
      </c>
      <c r="I4825" s="161">
        <v>6</v>
      </c>
      <c r="J4825" s="161">
        <v>7</v>
      </c>
      <c r="M4825" s="165">
        <f t="shared" si="220"/>
        <v>6</v>
      </c>
      <c r="N4825" s="164">
        <f t="shared" si="221"/>
        <v>7</v>
      </c>
      <c r="O4825" s="164">
        <f t="shared" si="222"/>
        <v>9</v>
      </c>
    </row>
    <row r="4826" spans="3:15">
      <c r="C4826" s="161">
        <v>10</v>
      </c>
      <c r="D4826" s="161">
        <v>10</v>
      </c>
      <c r="F4826" s="161">
        <v>10</v>
      </c>
      <c r="G4826" s="161">
        <v>10</v>
      </c>
      <c r="H4826" s="161">
        <v>10</v>
      </c>
      <c r="I4826" s="161">
        <v>6</v>
      </c>
      <c r="J4826" s="161">
        <v>10</v>
      </c>
      <c r="M4826" s="165">
        <f t="shared" si="220"/>
        <v>6</v>
      </c>
      <c r="N4826" s="164">
        <f t="shared" si="221"/>
        <v>7</v>
      </c>
      <c r="O4826" s="164">
        <f t="shared" si="222"/>
        <v>9</v>
      </c>
    </row>
    <row r="4827" spans="3:15">
      <c r="C4827" s="161">
        <v>10</v>
      </c>
      <c r="D4827" s="161">
        <v>10</v>
      </c>
      <c r="F4827" s="161">
        <v>10</v>
      </c>
      <c r="G4827" s="161">
        <v>10</v>
      </c>
      <c r="H4827" s="161">
        <v>10</v>
      </c>
      <c r="I4827" s="161">
        <v>8</v>
      </c>
      <c r="J4827" s="161">
        <v>7</v>
      </c>
      <c r="M4827" s="165">
        <f t="shared" si="220"/>
        <v>7</v>
      </c>
      <c r="N4827" s="164">
        <f t="shared" si="221"/>
        <v>8</v>
      </c>
      <c r="O4827" s="164">
        <f t="shared" si="222"/>
        <v>9</v>
      </c>
    </row>
    <row r="4828" spans="3:15">
      <c r="C4828" s="161">
        <v>10</v>
      </c>
      <c r="D4828" s="161">
        <v>10</v>
      </c>
      <c r="F4828" s="161">
        <v>10</v>
      </c>
      <c r="G4828" s="161">
        <v>10</v>
      </c>
      <c r="H4828" s="161">
        <v>10</v>
      </c>
      <c r="I4828" s="161">
        <v>8</v>
      </c>
      <c r="J4828" s="161">
        <v>10</v>
      </c>
      <c r="M4828" s="165">
        <f t="shared" si="220"/>
        <v>8</v>
      </c>
      <c r="N4828" s="164">
        <f t="shared" si="221"/>
        <v>9</v>
      </c>
      <c r="O4828" s="164">
        <f t="shared" si="222"/>
        <v>10</v>
      </c>
    </row>
    <row r="4829" spans="3:15">
      <c r="C4829" s="161">
        <v>10</v>
      </c>
      <c r="D4829" s="161">
        <v>10</v>
      </c>
      <c r="F4829" s="161">
        <v>10</v>
      </c>
      <c r="G4829" s="161">
        <v>10</v>
      </c>
      <c r="H4829" s="161">
        <v>10</v>
      </c>
      <c r="I4829" s="161">
        <v>10</v>
      </c>
      <c r="J4829" s="161">
        <v>7</v>
      </c>
      <c r="M4829" s="165">
        <f t="shared" si="220"/>
        <v>7</v>
      </c>
      <c r="N4829" s="164">
        <f t="shared" si="221"/>
        <v>8</v>
      </c>
      <c r="O4829" s="164">
        <f t="shared" si="222"/>
        <v>10</v>
      </c>
    </row>
    <row r="4830" spans="3:15">
      <c r="C4830" s="161">
        <v>10</v>
      </c>
      <c r="D4830" s="161">
        <v>10</v>
      </c>
      <c r="F4830" s="161">
        <v>10</v>
      </c>
      <c r="G4830" s="161">
        <v>10</v>
      </c>
      <c r="H4830" s="161">
        <v>10</v>
      </c>
      <c r="I4830" s="161">
        <v>10</v>
      </c>
      <c r="J4830" s="161">
        <v>10</v>
      </c>
      <c r="M4830" s="165">
        <f t="shared" si="220"/>
        <v>10</v>
      </c>
      <c r="N4830" s="164">
        <f t="shared" si="221"/>
        <v>10</v>
      </c>
      <c r="O4830" s="164">
        <f t="shared" si="222"/>
        <v>10</v>
      </c>
    </row>
    <row r="4831" spans="3:15">
      <c r="C4831" s="161">
        <v>10</v>
      </c>
      <c r="D4831" s="161">
        <v>10</v>
      </c>
      <c r="F4831" s="161">
        <v>10</v>
      </c>
      <c r="G4831" s="161">
        <v>10</v>
      </c>
      <c r="H4831" s="161">
        <v>7</v>
      </c>
      <c r="I4831" s="161">
        <v>4</v>
      </c>
      <c r="J4831" s="161">
        <v>7</v>
      </c>
      <c r="M4831" s="165">
        <f t="shared" ref="M4831:M4894" si="223">MIN(C4831:L4831)</f>
        <v>4</v>
      </c>
      <c r="N4831" s="164">
        <f t="shared" si="221"/>
        <v>5</v>
      </c>
      <c r="O4831" s="164">
        <f t="shared" si="222"/>
        <v>8</v>
      </c>
    </row>
    <row r="4832" spans="3:15">
      <c r="C4832" s="161">
        <v>10</v>
      </c>
      <c r="D4832" s="161">
        <v>10</v>
      </c>
      <c r="F4832" s="161">
        <v>10</v>
      </c>
      <c r="G4832" s="161">
        <v>10</v>
      </c>
      <c r="H4832" s="161">
        <v>7</v>
      </c>
      <c r="I4832" s="161">
        <v>4</v>
      </c>
      <c r="J4832" s="161">
        <v>10</v>
      </c>
      <c r="M4832" s="165">
        <f t="shared" si="223"/>
        <v>4</v>
      </c>
      <c r="N4832" s="164">
        <f t="shared" ref="N4832:N4894" si="224">IF(SMALL(C4832:J4832,2)&gt;M4832,M4832+1,M4832)</f>
        <v>5</v>
      </c>
      <c r="O4832" s="164">
        <f t="shared" ref="O4832:O4894" si="225">ROUND(AVERAGE(C4832:J4832),0)</f>
        <v>9</v>
      </c>
    </row>
    <row r="4833" spans="3:15">
      <c r="C4833" s="161">
        <v>10</v>
      </c>
      <c r="D4833" s="161">
        <v>10</v>
      </c>
      <c r="F4833" s="161">
        <v>10</v>
      </c>
      <c r="G4833" s="161">
        <v>10</v>
      </c>
      <c r="H4833" s="161">
        <v>7</v>
      </c>
      <c r="I4833" s="161">
        <v>6</v>
      </c>
      <c r="J4833" s="161">
        <v>7</v>
      </c>
      <c r="M4833" s="165">
        <f t="shared" si="223"/>
        <v>6</v>
      </c>
      <c r="N4833" s="164">
        <f t="shared" si="224"/>
        <v>7</v>
      </c>
      <c r="O4833" s="164">
        <f t="shared" si="225"/>
        <v>9</v>
      </c>
    </row>
    <row r="4834" spans="3:15">
      <c r="C4834" s="161">
        <v>10</v>
      </c>
      <c r="D4834" s="161">
        <v>10</v>
      </c>
      <c r="F4834" s="161">
        <v>10</v>
      </c>
      <c r="G4834" s="161">
        <v>10</v>
      </c>
      <c r="H4834" s="161">
        <v>7</v>
      </c>
      <c r="I4834" s="161">
        <v>6</v>
      </c>
      <c r="J4834" s="161">
        <v>10</v>
      </c>
      <c r="M4834" s="165">
        <f t="shared" si="223"/>
        <v>6</v>
      </c>
      <c r="N4834" s="164">
        <f t="shared" si="224"/>
        <v>7</v>
      </c>
      <c r="O4834" s="164">
        <f t="shared" si="225"/>
        <v>9</v>
      </c>
    </row>
    <row r="4835" spans="3:15">
      <c r="C4835" s="161">
        <v>10</v>
      </c>
      <c r="D4835" s="161">
        <v>10</v>
      </c>
      <c r="F4835" s="161">
        <v>10</v>
      </c>
      <c r="G4835" s="161">
        <v>10</v>
      </c>
      <c r="H4835" s="161">
        <v>7</v>
      </c>
      <c r="I4835" s="161">
        <v>8</v>
      </c>
      <c r="J4835" s="161">
        <v>7</v>
      </c>
      <c r="M4835" s="165">
        <f t="shared" si="223"/>
        <v>7</v>
      </c>
      <c r="N4835" s="164">
        <f t="shared" si="224"/>
        <v>7</v>
      </c>
      <c r="O4835" s="164">
        <f t="shared" si="225"/>
        <v>9</v>
      </c>
    </row>
    <row r="4836" spans="3:15">
      <c r="C4836" s="161">
        <v>10</v>
      </c>
      <c r="D4836" s="161">
        <v>10</v>
      </c>
      <c r="F4836" s="161">
        <v>10</v>
      </c>
      <c r="G4836" s="161">
        <v>10</v>
      </c>
      <c r="H4836" s="161">
        <v>7</v>
      </c>
      <c r="I4836" s="161">
        <v>8</v>
      </c>
      <c r="J4836" s="161">
        <v>10</v>
      </c>
      <c r="M4836" s="165">
        <f t="shared" si="223"/>
        <v>7</v>
      </c>
      <c r="N4836" s="164">
        <f t="shared" si="224"/>
        <v>8</v>
      </c>
      <c r="O4836" s="164">
        <f t="shared" si="225"/>
        <v>9</v>
      </c>
    </row>
    <row r="4837" spans="3:15">
      <c r="C4837" s="161">
        <v>10</v>
      </c>
      <c r="D4837" s="161">
        <v>10</v>
      </c>
      <c r="F4837" s="161">
        <v>10</v>
      </c>
      <c r="G4837" s="161">
        <v>10</v>
      </c>
      <c r="H4837" s="161">
        <v>7</v>
      </c>
      <c r="I4837" s="161">
        <v>10</v>
      </c>
      <c r="J4837" s="161">
        <v>7</v>
      </c>
      <c r="M4837" s="165">
        <f t="shared" si="223"/>
        <v>7</v>
      </c>
      <c r="N4837" s="164">
        <f t="shared" si="224"/>
        <v>7</v>
      </c>
      <c r="O4837" s="164">
        <f t="shared" si="225"/>
        <v>9</v>
      </c>
    </row>
    <row r="4838" spans="3:15">
      <c r="C4838" s="161">
        <v>10</v>
      </c>
      <c r="D4838" s="161">
        <v>10</v>
      </c>
      <c r="F4838" s="161">
        <v>10</v>
      </c>
      <c r="G4838" s="161">
        <v>10</v>
      </c>
      <c r="H4838" s="161">
        <v>7</v>
      </c>
      <c r="I4838" s="161">
        <v>10</v>
      </c>
      <c r="J4838" s="161">
        <v>10</v>
      </c>
      <c r="M4838" s="165">
        <f t="shared" si="223"/>
        <v>7</v>
      </c>
      <c r="N4838" s="164">
        <f t="shared" si="224"/>
        <v>8</v>
      </c>
      <c r="O4838" s="164">
        <f t="shared" si="225"/>
        <v>10</v>
      </c>
    </row>
    <row r="4839" spans="3:15">
      <c r="C4839" s="161">
        <v>10</v>
      </c>
      <c r="D4839" s="161">
        <v>10</v>
      </c>
      <c r="F4839" s="161">
        <v>10</v>
      </c>
      <c r="G4839" s="161">
        <v>10</v>
      </c>
      <c r="H4839" s="161">
        <v>10</v>
      </c>
      <c r="I4839" s="161">
        <v>4</v>
      </c>
      <c r="J4839" s="161">
        <v>7</v>
      </c>
      <c r="M4839" s="165">
        <f t="shared" si="223"/>
        <v>4</v>
      </c>
      <c r="N4839" s="164">
        <f t="shared" si="224"/>
        <v>5</v>
      </c>
      <c r="O4839" s="164">
        <f t="shared" si="225"/>
        <v>9</v>
      </c>
    </row>
    <row r="4840" spans="3:15">
      <c r="C4840" s="161">
        <v>10</v>
      </c>
      <c r="D4840" s="161">
        <v>10</v>
      </c>
      <c r="F4840" s="161">
        <v>10</v>
      </c>
      <c r="G4840" s="161">
        <v>10</v>
      </c>
      <c r="H4840" s="161">
        <v>10</v>
      </c>
      <c r="I4840" s="161">
        <v>4</v>
      </c>
      <c r="J4840" s="161">
        <v>10</v>
      </c>
      <c r="M4840" s="165">
        <f t="shared" si="223"/>
        <v>4</v>
      </c>
      <c r="N4840" s="164">
        <f t="shared" si="224"/>
        <v>5</v>
      </c>
      <c r="O4840" s="164">
        <f t="shared" si="225"/>
        <v>9</v>
      </c>
    </row>
    <row r="4841" spans="3:15">
      <c r="C4841" s="161">
        <v>10</v>
      </c>
      <c r="D4841" s="161">
        <v>10</v>
      </c>
      <c r="F4841" s="161">
        <v>10</v>
      </c>
      <c r="G4841" s="161">
        <v>10</v>
      </c>
      <c r="H4841" s="161">
        <v>10</v>
      </c>
      <c r="I4841" s="161">
        <v>6</v>
      </c>
      <c r="J4841" s="161">
        <v>7</v>
      </c>
      <c r="M4841" s="165">
        <f t="shared" si="223"/>
        <v>6</v>
      </c>
      <c r="N4841" s="164">
        <f t="shared" si="224"/>
        <v>7</v>
      </c>
      <c r="O4841" s="164">
        <f t="shared" si="225"/>
        <v>9</v>
      </c>
    </row>
    <row r="4842" spans="3:15">
      <c r="C4842" s="161">
        <v>10</v>
      </c>
      <c r="D4842" s="161">
        <v>10</v>
      </c>
      <c r="F4842" s="161">
        <v>10</v>
      </c>
      <c r="G4842" s="161">
        <v>10</v>
      </c>
      <c r="H4842" s="161">
        <v>10</v>
      </c>
      <c r="I4842" s="161">
        <v>6</v>
      </c>
      <c r="J4842" s="161">
        <v>10</v>
      </c>
      <c r="M4842" s="165">
        <f t="shared" si="223"/>
        <v>6</v>
      </c>
      <c r="N4842" s="164">
        <f t="shared" si="224"/>
        <v>7</v>
      </c>
      <c r="O4842" s="164">
        <f t="shared" si="225"/>
        <v>9</v>
      </c>
    </row>
    <row r="4843" spans="3:15">
      <c r="C4843" s="161">
        <v>10</v>
      </c>
      <c r="D4843" s="161">
        <v>10</v>
      </c>
      <c r="F4843" s="161">
        <v>10</v>
      </c>
      <c r="G4843" s="161">
        <v>10</v>
      </c>
      <c r="H4843" s="161">
        <v>10</v>
      </c>
      <c r="I4843" s="161">
        <v>8</v>
      </c>
      <c r="J4843" s="161">
        <v>7</v>
      </c>
      <c r="M4843" s="165">
        <f t="shared" si="223"/>
        <v>7</v>
      </c>
      <c r="N4843" s="164">
        <f t="shared" si="224"/>
        <v>8</v>
      </c>
      <c r="O4843" s="164">
        <f t="shared" si="225"/>
        <v>9</v>
      </c>
    </row>
    <row r="4844" spans="3:15">
      <c r="C4844" s="161">
        <v>10</v>
      </c>
      <c r="D4844" s="161">
        <v>10</v>
      </c>
      <c r="F4844" s="161">
        <v>10</v>
      </c>
      <c r="G4844" s="161">
        <v>10</v>
      </c>
      <c r="H4844" s="161">
        <v>10</v>
      </c>
      <c r="I4844" s="161">
        <v>8</v>
      </c>
      <c r="J4844" s="161">
        <v>10</v>
      </c>
      <c r="M4844" s="165">
        <f t="shared" si="223"/>
        <v>8</v>
      </c>
      <c r="N4844" s="164">
        <f t="shared" si="224"/>
        <v>9</v>
      </c>
      <c r="O4844" s="164">
        <f t="shared" si="225"/>
        <v>10</v>
      </c>
    </row>
    <row r="4845" spans="3:15">
      <c r="C4845" s="161">
        <v>10</v>
      </c>
      <c r="D4845" s="161">
        <v>10</v>
      </c>
      <c r="F4845" s="161">
        <v>10</v>
      </c>
      <c r="G4845" s="161">
        <v>10</v>
      </c>
      <c r="H4845" s="161">
        <v>10</v>
      </c>
      <c r="I4845" s="161">
        <v>10</v>
      </c>
      <c r="J4845" s="161">
        <v>7</v>
      </c>
      <c r="M4845" s="165">
        <f t="shared" si="223"/>
        <v>7</v>
      </c>
      <c r="N4845" s="164">
        <f t="shared" si="224"/>
        <v>8</v>
      </c>
      <c r="O4845" s="164">
        <f t="shared" si="225"/>
        <v>10</v>
      </c>
    </row>
    <row r="4846" spans="3:15">
      <c r="C4846" s="161">
        <v>10</v>
      </c>
      <c r="D4846" s="161">
        <v>10</v>
      </c>
      <c r="F4846" s="161">
        <v>10</v>
      </c>
      <c r="G4846" s="161">
        <v>10</v>
      </c>
      <c r="H4846" s="161">
        <v>10</v>
      </c>
      <c r="I4846" s="161">
        <v>10</v>
      </c>
      <c r="J4846" s="161">
        <v>10</v>
      </c>
      <c r="M4846" s="165">
        <f t="shared" si="223"/>
        <v>10</v>
      </c>
      <c r="N4846" s="164">
        <f t="shared" si="224"/>
        <v>10</v>
      </c>
      <c r="O4846" s="164">
        <f t="shared" si="225"/>
        <v>10</v>
      </c>
    </row>
    <row r="4847" spans="3:15">
      <c r="C4847" s="161">
        <v>10</v>
      </c>
      <c r="D4847" s="161">
        <v>10</v>
      </c>
      <c r="F4847" s="161">
        <v>10</v>
      </c>
      <c r="G4847" s="161">
        <v>10</v>
      </c>
      <c r="H4847" s="161">
        <v>7</v>
      </c>
      <c r="I4847" s="161">
        <v>4</v>
      </c>
      <c r="J4847" s="161">
        <v>7</v>
      </c>
      <c r="M4847" s="165">
        <f t="shared" si="223"/>
        <v>4</v>
      </c>
      <c r="N4847" s="164">
        <f t="shared" si="224"/>
        <v>5</v>
      </c>
      <c r="O4847" s="164">
        <f t="shared" si="225"/>
        <v>8</v>
      </c>
    </row>
    <row r="4848" spans="3:15">
      <c r="C4848" s="161">
        <v>10</v>
      </c>
      <c r="D4848" s="161">
        <v>10</v>
      </c>
      <c r="F4848" s="161">
        <v>10</v>
      </c>
      <c r="G4848" s="161">
        <v>10</v>
      </c>
      <c r="H4848" s="161">
        <v>7</v>
      </c>
      <c r="I4848" s="161">
        <v>4</v>
      </c>
      <c r="J4848" s="161">
        <v>10</v>
      </c>
      <c r="M4848" s="165">
        <f t="shared" si="223"/>
        <v>4</v>
      </c>
      <c r="N4848" s="164">
        <f t="shared" si="224"/>
        <v>5</v>
      </c>
      <c r="O4848" s="164">
        <f t="shared" si="225"/>
        <v>9</v>
      </c>
    </row>
    <row r="4849" spans="3:15">
      <c r="C4849" s="161">
        <v>10</v>
      </c>
      <c r="D4849" s="161">
        <v>10</v>
      </c>
      <c r="F4849" s="161">
        <v>10</v>
      </c>
      <c r="G4849" s="161">
        <v>10</v>
      </c>
      <c r="H4849" s="161">
        <v>7</v>
      </c>
      <c r="I4849" s="161">
        <v>6</v>
      </c>
      <c r="J4849" s="161">
        <v>7</v>
      </c>
      <c r="M4849" s="165">
        <f t="shared" si="223"/>
        <v>6</v>
      </c>
      <c r="N4849" s="164">
        <f t="shared" si="224"/>
        <v>7</v>
      </c>
      <c r="O4849" s="164">
        <f t="shared" si="225"/>
        <v>9</v>
      </c>
    </row>
    <row r="4850" spans="3:15">
      <c r="C4850" s="161">
        <v>10</v>
      </c>
      <c r="D4850" s="161">
        <v>10</v>
      </c>
      <c r="F4850" s="161">
        <v>10</v>
      </c>
      <c r="G4850" s="161">
        <v>10</v>
      </c>
      <c r="H4850" s="161">
        <v>7</v>
      </c>
      <c r="I4850" s="161">
        <v>6</v>
      </c>
      <c r="J4850" s="161">
        <v>10</v>
      </c>
      <c r="M4850" s="165">
        <f t="shared" si="223"/>
        <v>6</v>
      </c>
      <c r="N4850" s="164">
        <f t="shared" si="224"/>
        <v>7</v>
      </c>
      <c r="O4850" s="164">
        <f t="shared" si="225"/>
        <v>9</v>
      </c>
    </row>
    <row r="4851" spans="3:15">
      <c r="C4851" s="161">
        <v>10</v>
      </c>
      <c r="D4851" s="161">
        <v>10</v>
      </c>
      <c r="F4851" s="161">
        <v>10</v>
      </c>
      <c r="G4851" s="161">
        <v>10</v>
      </c>
      <c r="H4851" s="161">
        <v>7</v>
      </c>
      <c r="I4851" s="161">
        <v>8</v>
      </c>
      <c r="J4851" s="161">
        <v>7</v>
      </c>
      <c r="M4851" s="165">
        <f t="shared" si="223"/>
        <v>7</v>
      </c>
      <c r="N4851" s="164">
        <f t="shared" si="224"/>
        <v>7</v>
      </c>
      <c r="O4851" s="164">
        <f t="shared" si="225"/>
        <v>9</v>
      </c>
    </row>
    <row r="4852" spans="3:15">
      <c r="C4852" s="161">
        <v>10</v>
      </c>
      <c r="D4852" s="161">
        <v>10</v>
      </c>
      <c r="F4852" s="161">
        <v>10</v>
      </c>
      <c r="G4852" s="161">
        <v>10</v>
      </c>
      <c r="H4852" s="161">
        <v>7</v>
      </c>
      <c r="I4852" s="161">
        <v>8</v>
      </c>
      <c r="J4852" s="161">
        <v>10</v>
      </c>
      <c r="M4852" s="165">
        <f t="shared" si="223"/>
        <v>7</v>
      </c>
      <c r="N4852" s="164">
        <f t="shared" si="224"/>
        <v>8</v>
      </c>
      <c r="O4852" s="164">
        <f t="shared" si="225"/>
        <v>9</v>
      </c>
    </row>
    <row r="4853" spans="3:15">
      <c r="C4853" s="161">
        <v>10</v>
      </c>
      <c r="D4853" s="161">
        <v>10</v>
      </c>
      <c r="F4853" s="161">
        <v>10</v>
      </c>
      <c r="G4853" s="161">
        <v>10</v>
      </c>
      <c r="H4853" s="161">
        <v>7</v>
      </c>
      <c r="I4853" s="161">
        <v>10</v>
      </c>
      <c r="J4853" s="161">
        <v>7</v>
      </c>
      <c r="M4853" s="165">
        <f t="shared" si="223"/>
        <v>7</v>
      </c>
      <c r="N4853" s="164">
        <f t="shared" si="224"/>
        <v>7</v>
      </c>
      <c r="O4853" s="164">
        <f t="shared" si="225"/>
        <v>9</v>
      </c>
    </row>
    <row r="4854" spans="3:15">
      <c r="C4854" s="161">
        <v>10</v>
      </c>
      <c r="D4854" s="161">
        <v>10</v>
      </c>
      <c r="F4854" s="161">
        <v>10</v>
      </c>
      <c r="G4854" s="161">
        <v>10</v>
      </c>
      <c r="H4854" s="161">
        <v>7</v>
      </c>
      <c r="I4854" s="161">
        <v>10</v>
      </c>
      <c r="J4854" s="161">
        <v>10</v>
      </c>
      <c r="M4854" s="165">
        <f t="shared" si="223"/>
        <v>7</v>
      </c>
      <c r="N4854" s="164">
        <f t="shared" si="224"/>
        <v>8</v>
      </c>
      <c r="O4854" s="164">
        <f t="shared" si="225"/>
        <v>10</v>
      </c>
    </row>
    <row r="4855" spans="3:15">
      <c r="C4855" s="161">
        <v>10</v>
      </c>
      <c r="D4855" s="161">
        <v>10</v>
      </c>
      <c r="F4855" s="161">
        <v>10</v>
      </c>
      <c r="G4855" s="161">
        <v>10</v>
      </c>
      <c r="H4855" s="161">
        <v>10</v>
      </c>
      <c r="I4855" s="161">
        <v>4</v>
      </c>
      <c r="J4855" s="161">
        <v>7</v>
      </c>
      <c r="M4855" s="165">
        <f t="shared" si="223"/>
        <v>4</v>
      </c>
      <c r="N4855" s="164">
        <f t="shared" si="224"/>
        <v>5</v>
      </c>
      <c r="O4855" s="164">
        <f t="shared" si="225"/>
        <v>9</v>
      </c>
    </row>
    <row r="4856" spans="3:15">
      <c r="C4856" s="161">
        <v>10</v>
      </c>
      <c r="D4856" s="161">
        <v>10</v>
      </c>
      <c r="F4856" s="161">
        <v>10</v>
      </c>
      <c r="G4856" s="161">
        <v>10</v>
      </c>
      <c r="H4856" s="161">
        <v>10</v>
      </c>
      <c r="I4856" s="161">
        <v>4</v>
      </c>
      <c r="J4856" s="161">
        <v>10</v>
      </c>
      <c r="M4856" s="165">
        <f t="shared" si="223"/>
        <v>4</v>
      </c>
      <c r="N4856" s="164">
        <f t="shared" si="224"/>
        <v>5</v>
      </c>
      <c r="O4856" s="164">
        <f t="shared" si="225"/>
        <v>9</v>
      </c>
    </row>
    <row r="4857" spans="3:15">
      <c r="C4857" s="161">
        <v>10</v>
      </c>
      <c r="D4857" s="161">
        <v>10</v>
      </c>
      <c r="F4857" s="161">
        <v>10</v>
      </c>
      <c r="G4857" s="161">
        <v>10</v>
      </c>
      <c r="H4857" s="161">
        <v>10</v>
      </c>
      <c r="I4857" s="161">
        <v>6</v>
      </c>
      <c r="J4857" s="161">
        <v>7</v>
      </c>
      <c r="M4857" s="165">
        <f t="shared" si="223"/>
        <v>6</v>
      </c>
      <c r="N4857" s="164">
        <f t="shared" si="224"/>
        <v>7</v>
      </c>
      <c r="O4857" s="164">
        <f t="shared" si="225"/>
        <v>9</v>
      </c>
    </row>
    <row r="4858" spans="3:15">
      <c r="C4858" s="161">
        <v>10</v>
      </c>
      <c r="D4858" s="161">
        <v>10</v>
      </c>
      <c r="F4858" s="161">
        <v>10</v>
      </c>
      <c r="G4858" s="161">
        <v>10</v>
      </c>
      <c r="H4858" s="161">
        <v>10</v>
      </c>
      <c r="I4858" s="161">
        <v>6</v>
      </c>
      <c r="J4858" s="161">
        <v>10</v>
      </c>
      <c r="M4858" s="165">
        <f t="shared" si="223"/>
        <v>6</v>
      </c>
      <c r="N4858" s="164">
        <f t="shared" si="224"/>
        <v>7</v>
      </c>
      <c r="O4858" s="164">
        <f t="shared" si="225"/>
        <v>9</v>
      </c>
    </row>
    <row r="4859" spans="3:15">
      <c r="C4859" s="161">
        <v>10</v>
      </c>
      <c r="D4859" s="161">
        <v>10</v>
      </c>
      <c r="F4859" s="161">
        <v>10</v>
      </c>
      <c r="G4859" s="161">
        <v>10</v>
      </c>
      <c r="H4859" s="161">
        <v>10</v>
      </c>
      <c r="I4859" s="161">
        <v>8</v>
      </c>
      <c r="J4859" s="161">
        <v>7</v>
      </c>
      <c r="M4859" s="165">
        <f t="shared" si="223"/>
        <v>7</v>
      </c>
      <c r="N4859" s="164">
        <f t="shared" si="224"/>
        <v>8</v>
      </c>
      <c r="O4859" s="164">
        <f t="shared" si="225"/>
        <v>9</v>
      </c>
    </row>
    <row r="4860" spans="3:15">
      <c r="C4860" s="161">
        <v>10</v>
      </c>
      <c r="D4860" s="161">
        <v>10</v>
      </c>
      <c r="F4860" s="161">
        <v>10</v>
      </c>
      <c r="G4860" s="161">
        <v>10</v>
      </c>
      <c r="H4860" s="161">
        <v>10</v>
      </c>
      <c r="I4860" s="161">
        <v>8</v>
      </c>
      <c r="J4860" s="161">
        <v>10</v>
      </c>
      <c r="M4860" s="165">
        <f t="shared" si="223"/>
        <v>8</v>
      </c>
      <c r="N4860" s="164">
        <f t="shared" si="224"/>
        <v>9</v>
      </c>
      <c r="O4860" s="164">
        <f t="shared" si="225"/>
        <v>10</v>
      </c>
    </row>
    <row r="4861" spans="3:15">
      <c r="C4861" s="161">
        <v>10</v>
      </c>
      <c r="D4861" s="161">
        <v>10</v>
      </c>
      <c r="F4861" s="161">
        <v>10</v>
      </c>
      <c r="G4861" s="161">
        <v>10</v>
      </c>
      <c r="H4861" s="161">
        <v>10</v>
      </c>
      <c r="I4861" s="161">
        <v>10</v>
      </c>
      <c r="J4861" s="161">
        <v>7</v>
      </c>
      <c r="M4861" s="165">
        <f t="shared" si="223"/>
        <v>7</v>
      </c>
      <c r="N4861" s="164">
        <f t="shared" si="224"/>
        <v>8</v>
      </c>
      <c r="O4861" s="164">
        <f t="shared" si="225"/>
        <v>10</v>
      </c>
    </row>
    <row r="4862" spans="3:15">
      <c r="C4862" s="161">
        <v>10</v>
      </c>
      <c r="D4862" s="161">
        <v>10</v>
      </c>
      <c r="F4862" s="161">
        <v>10</v>
      </c>
      <c r="G4862" s="161">
        <v>10</v>
      </c>
      <c r="H4862" s="161">
        <v>10</v>
      </c>
      <c r="I4862" s="161">
        <v>10</v>
      </c>
      <c r="J4862" s="161">
        <v>10</v>
      </c>
      <c r="M4862" s="165">
        <f t="shared" si="223"/>
        <v>10</v>
      </c>
      <c r="N4862" s="164">
        <f t="shared" si="224"/>
        <v>10</v>
      </c>
      <c r="O4862" s="164">
        <f t="shared" si="225"/>
        <v>10</v>
      </c>
    </row>
    <row r="4863" spans="3:15">
      <c r="C4863" s="161">
        <v>10</v>
      </c>
      <c r="D4863" s="161">
        <v>10</v>
      </c>
      <c r="F4863" s="161">
        <v>10</v>
      </c>
      <c r="G4863" s="161">
        <v>10</v>
      </c>
      <c r="H4863" s="161">
        <v>7</v>
      </c>
      <c r="I4863" s="161">
        <v>4</v>
      </c>
      <c r="J4863" s="161">
        <v>7</v>
      </c>
      <c r="M4863" s="165">
        <f t="shared" si="223"/>
        <v>4</v>
      </c>
      <c r="N4863" s="164">
        <f t="shared" si="224"/>
        <v>5</v>
      </c>
      <c r="O4863" s="164">
        <f t="shared" si="225"/>
        <v>8</v>
      </c>
    </row>
    <row r="4864" spans="3:15">
      <c r="C4864" s="161">
        <v>10</v>
      </c>
      <c r="D4864" s="161">
        <v>10</v>
      </c>
      <c r="F4864" s="161">
        <v>10</v>
      </c>
      <c r="G4864" s="161">
        <v>10</v>
      </c>
      <c r="H4864" s="161">
        <v>7</v>
      </c>
      <c r="I4864" s="161">
        <v>4</v>
      </c>
      <c r="J4864" s="161">
        <v>10</v>
      </c>
      <c r="M4864" s="165">
        <f t="shared" si="223"/>
        <v>4</v>
      </c>
      <c r="N4864" s="164">
        <f t="shared" si="224"/>
        <v>5</v>
      </c>
      <c r="O4864" s="164">
        <f t="shared" si="225"/>
        <v>9</v>
      </c>
    </row>
    <row r="4865" spans="3:15">
      <c r="C4865" s="161">
        <v>10</v>
      </c>
      <c r="D4865" s="161">
        <v>10</v>
      </c>
      <c r="F4865" s="161">
        <v>10</v>
      </c>
      <c r="G4865" s="161">
        <v>10</v>
      </c>
      <c r="H4865" s="161">
        <v>7</v>
      </c>
      <c r="I4865" s="161">
        <v>6</v>
      </c>
      <c r="J4865" s="161">
        <v>7</v>
      </c>
      <c r="M4865" s="165">
        <f t="shared" si="223"/>
        <v>6</v>
      </c>
      <c r="N4865" s="164">
        <f t="shared" si="224"/>
        <v>7</v>
      </c>
      <c r="O4865" s="164">
        <f t="shared" si="225"/>
        <v>9</v>
      </c>
    </row>
    <row r="4866" spans="3:15">
      <c r="C4866" s="161">
        <v>10</v>
      </c>
      <c r="D4866" s="161">
        <v>10</v>
      </c>
      <c r="F4866" s="161">
        <v>10</v>
      </c>
      <c r="G4866" s="161">
        <v>10</v>
      </c>
      <c r="H4866" s="161">
        <v>7</v>
      </c>
      <c r="I4866" s="161">
        <v>6</v>
      </c>
      <c r="J4866" s="161">
        <v>10</v>
      </c>
      <c r="M4866" s="165">
        <f t="shared" si="223"/>
        <v>6</v>
      </c>
      <c r="N4866" s="164">
        <f t="shared" si="224"/>
        <v>7</v>
      </c>
      <c r="O4866" s="164">
        <f t="shared" si="225"/>
        <v>9</v>
      </c>
    </row>
    <row r="4867" spans="3:15">
      <c r="C4867" s="161">
        <v>10</v>
      </c>
      <c r="D4867" s="161">
        <v>10</v>
      </c>
      <c r="F4867" s="161">
        <v>10</v>
      </c>
      <c r="G4867" s="161">
        <v>10</v>
      </c>
      <c r="H4867" s="161">
        <v>7</v>
      </c>
      <c r="I4867" s="161">
        <v>8</v>
      </c>
      <c r="J4867" s="161">
        <v>7</v>
      </c>
      <c r="M4867" s="165">
        <f t="shared" si="223"/>
        <v>7</v>
      </c>
      <c r="N4867" s="164">
        <f t="shared" si="224"/>
        <v>7</v>
      </c>
      <c r="O4867" s="164">
        <f t="shared" si="225"/>
        <v>9</v>
      </c>
    </row>
    <row r="4868" spans="3:15">
      <c r="C4868" s="161">
        <v>10</v>
      </c>
      <c r="D4868" s="161">
        <v>10</v>
      </c>
      <c r="F4868" s="161">
        <v>10</v>
      </c>
      <c r="G4868" s="161">
        <v>10</v>
      </c>
      <c r="H4868" s="161">
        <v>7</v>
      </c>
      <c r="I4868" s="161">
        <v>8</v>
      </c>
      <c r="J4868" s="161">
        <v>10</v>
      </c>
      <c r="M4868" s="165">
        <f t="shared" si="223"/>
        <v>7</v>
      </c>
      <c r="N4868" s="164">
        <f t="shared" si="224"/>
        <v>8</v>
      </c>
      <c r="O4868" s="164">
        <f t="shared" si="225"/>
        <v>9</v>
      </c>
    </row>
    <row r="4869" spans="3:15">
      <c r="C4869" s="161">
        <v>10</v>
      </c>
      <c r="D4869" s="161">
        <v>10</v>
      </c>
      <c r="F4869" s="161">
        <v>10</v>
      </c>
      <c r="G4869" s="161">
        <v>10</v>
      </c>
      <c r="H4869" s="161">
        <v>7</v>
      </c>
      <c r="I4869" s="161">
        <v>10</v>
      </c>
      <c r="J4869" s="161">
        <v>7</v>
      </c>
      <c r="M4869" s="165">
        <f t="shared" si="223"/>
        <v>7</v>
      </c>
      <c r="N4869" s="164">
        <f t="shared" si="224"/>
        <v>7</v>
      </c>
      <c r="O4869" s="164">
        <f t="shared" si="225"/>
        <v>9</v>
      </c>
    </row>
    <row r="4870" spans="3:15">
      <c r="C4870" s="161">
        <v>10</v>
      </c>
      <c r="D4870" s="161">
        <v>10</v>
      </c>
      <c r="F4870" s="161">
        <v>10</v>
      </c>
      <c r="G4870" s="161">
        <v>10</v>
      </c>
      <c r="H4870" s="161">
        <v>7</v>
      </c>
      <c r="I4870" s="161">
        <v>10</v>
      </c>
      <c r="J4870" s="161">
        <v>10</v>
      </c>
      <c r="M4870" s="165">
        <f t="shared" si="223"/>
        <v>7</v>
      </c>
      <c r="N4870" s="164">
        <f t="shared" si="224"/>
        <v>8</v>
      </c>
      <c r="O4870" s="164">
        <f t="shared" si="225"/>
        <v>10</v>
      </c>
    </row>
    <row r="4871" spans="3:15">
      <c r="C4871" s="161">
        <v>10</v>
      </c>
      <c r="D4871" s="161">
        <v>10</v>
      </c>
      <c r="F4871" s="161">
        <v>10</v>
      </c>
      <c r="G4871" s="161">
        <v>10</v>
      </c>
      <c r="H4871" s="161">
        <v>10</v>
      </c>
      <c r="I4871" s="161">
        <v>4</v>
      </c>
      <c r="J4871" s="161">
        <v>7</v>
      </c>
      <c r="M4871" s="165">
        <f t="shared" si="223"/>
        <v>4</v>
      </c>
      <c r="N4871" s="164">
        <f t="shared" si="224"/>
        <v>5</v>
      </c>
      <c r="O4871" s="164">
        <f t="shared" si="225"/>
        <v>9</v>
      </c>
    </row>
    <row r="4872" spans="3:15">
      <c r="C4872" s="161">
        <v>10</v>
      </c>
      <c r="D4872" s="161">
        <v>10</v>
      </c>
      <c r="F4872" s="161">
        <v>10</v>
      </c>
      <c r="G4872" s="161">
        <v>10</v>
      </c>
      <c r="H4872" s="161">
        <v>10</v>
      </c>
      <c r="I4872" s="161">
        <v>4</v>
      </c>
      <c r="J4872" s="161">
        <v>10</v>
      </c>
      <c r="M4872" s="165">
        <f t="shared" si="223"/>
        <v>4</v>
      </c>
      <c r="N4872" s="164">
        <f t="shared" si="224"/>
        <v>5</v>
      </c>
      <c r="O4872" s="164">
        <f t="shared" si="225"/>
        <v>9</v>
      </c>
    </row>
    <row r="4873" spans="3:15">
      <c r="C4873" s="161">
        <v>10</v>
      </c>
      <c r="D4873" s="161">
        <v>10</v>
      </c>
      <c r="F4873" s="161">
        <v>10</v>
      </c>
      <c r="G4873" s="161">
        <v>10</v>
      </c>
      <c r="H4873" s="161">
        <v>10</v>
      </c>
      <c r="I4873" s="161">
        <v>6</v>
      </c>
      <c r="J4873" s="161">
        <v>7</v>
      </c>
      <c r="M4873" s="165">
        <f t="shared" si="223"/>
        <v>6</v>
      </c>
      <c r="N4873" s="164">
        <f t="shared" si="224"/>
        <v>7</v>
      </c>
      <c r="O4873" s="164">
        <f t="shared" si="225"/>
        <v>9</v>
      </c>
    </row>
    <row r="4874" spans="3:15">
      <c r="C4874" s="161">
        <v>10</v>
      </c>
      <c r="D4874" s="161">
        <v>10</v>
      </c>
      <c r="F4874" s="161">
        <v>10</v>
      </c>
      <c r="G4874" s="161">
        <v>10</v>
      </c>
      <c r="H4874" s="161">
        <v>10</v>
      </c>
      <c r="I4874" s="161">
        <v>6</v>
      </c>
      <c r="J4874" s="161">
        <v>10</v>
      </c>
      <c r="M4874" s="165">
        <f t="shared" si="223"/>
        <v>6</v>
      </c>
      <c r="N4874" s="164">
        <f t="shared" si="224"/>
        <v>7</v>
      </c>
      <c r="O4874" s="164">
        <f t="shared" si="225"/>
        <v>9</v>
      </c>
    </row>
    <row r="4875" spans="3:15">
      <c r="C4875" s="161">
        <v>10</v>
      </c>
      <c r="D4875" s="161">
        <v>10</v>
      </c>
      <c r="F4875" s="161">
        <v>10</v>
      </c>
      <c r="G4875" s="161">
        <v>10</v>
      </c>
      <c r="H4875" s="161">
        <v>10</v>
      </c>
      <c r="I4875" s="161">
        <v>8</v>
      </c>
      <c r="J4875" s="161">
        <v>7</v>
      </c>
      <c r="M4875" s="165">
        <f t="shared" si="223"/>
        <v>7</v>
      </c>
      <c r="N4875" s="164">
        <f t="shared" si="224"/>
        <v>8</v>
      </c>
      <c r="O4875" s="164">
        <f t="shared" si="225"/>
        <v>9</v>
      </c>
    </row>
    <row r="4876" spans="3:15">
      <c r="C4876" s="161">
        <v>10</v>
      </c>
      <c r="D4876" s="161">
        <v>10</v>
      </c>
      <c r="F4876" s="161">
        <v>10</v>
      </c>
      <c r="G4876" s="161">
        <v>10</v>
      </c>
      <c r="H4876" s="161">
        <v>10</v>
      </c>
      <c r="I4876" s="161">
        <v>8</v>
      </c>
      <c r="J4876" s="161">
        <v>10</v>
      </c>
      <c r="M4876" s="165">
        <f t="shared" si="223"/>
        <v>8</v>
      </c>
      <c r="N4876" s="164">
        <f t="shared" si="224"/>
        <v>9</v>
      </c>
      <c r="O4876" s="164">
        <f t="shared" si="225"/>
        <v>10</v>
      </c>
    </row>
    <row r="4877" spans="3:15">
      <c r="C4877" s="161">
        <v>10</v>
      </c>
      <c r="D4877" s="161">
        <v>10</v>
      </c>
      <c r="F4877" s="161">
        <v>10</v>
      </c>
      <c r="G4877" s="161">
        <v>10</v>
      </c>
      <c r="H4877" s="161">
        <v>10</v>
      </c>
      <c r="I4877" s="161">
        <v>10</v>
      </c>
      <c r="J4877" s="161">
        <v>7</v>
      </c>
      <c r="M4877" s="165">
        <f t="shared" si="223"/>
        <v>7</v>
      </c>
      <c r="N4877" s="164">
        <f t="shared" si="224"/>
        <v>8</v>
      </c>
      <c r="O4877" s="164">
        <f t="shared" si="225"/>
        <v>10</v>
      </c>
    </row>
    <row r="4878" spans="3:15">
      <c r="C4878" s="161">
        <v>10</v>
      </c>
      <c r="D4878" s="161">
        <v>10</v>
      </c>
      <c r="F4878" s="161">
        <v>10</v>
      </c>
      <c r="G4878" s="161">
        <v>10</v>
      </c>
      <c r="H4878" s="161">
        <v>10</v>
      </c>
      <c r="I4878" s="161">
        <v>10</v>
      </c>
      <c r="J4878" s="161">
        <v>10</v>
      </c>
      <c r="M4878" s="165">
        <f t="shared" si="223"/>
        <v>10</v>
      </c>
      <c r="N4878" s="164">
        <f t="shared" si="224"/>
        <v>10</v>
      </c>
      <c r="O4878" s="164">
        <f t="shared" si="225"/>
        <v>10</v>
      </c>
    </row>
    <row r="4879" spans="3:15">
      <c r="C4879" s="161">
        <v>10</v>
      </c>
      <c r="D4879" s="161">
        <v>10</v>
      </c>
      <c r="F4879" s="161">
        <v>10</v>
      </c>
      <c r="G4879" s="161">
        <v>10</v>
      </c>
      <c r="H4879" s="161">
        <v>7</v>
      </c>
      <c r="I4879" s="161">
        <v>4</v>
      </c>
      <c r="J4879" s="161">
        <v>7</v>
      </c>
      <c r="M4879" s="165">
        <f t="shared" si="223"/>
        <v>4</v>
      </c>
      <c r="N4879" s="164">
        <f t="shared" si="224"/>
        <v>5</v>
      </c>
      <c r="O4879" s="164">
        <f t="shared" si="225"/>
        <v>8</v>
      </c>
    </row>
    <row r="4880" spans="3:15">
      <c r="C4880" s="161">
        <v>10</v>
      </c>
      <c r="D4880" s="161">
        <v>10</v>
      </c>
      <c r="F4880" s="161">
        <v>10</v>
      </c>
      <c r="G4880" s="161">
        <v>10</v>
      </c>
      <c r="H4880" s="161">
        <v>7</v>
      </c>
      <c r="I4880" s="161">
        <v>4</v>
      </c>
      <c r="J4880" s="161">
        <v>10</v>
      </c>
      <c r="M4880" s="165">
        <f t="shared" si="223"/>
        <v>4</v>
      </c>
      <c r="N4880" s="164">
        <f t="shared" si="224"/>
        <v>5</v>
      </c>
      <c r="O4880" s="164">
        <f t="shared" si="225"/>
        <v>9</v>
      </c>
    </row>
    <row r="4881" spans="3:15">
      <c r="C4881" s="161">
        <v>10</v>
      </c>
      <c r="D4881" s="161">
        <v>10</v>
      </c>
      <c r="F4881" s="161">
        <v>10</v>
      </c>
      <c r="G4881" s="161">
        <v>10</v>
      </c>
      <c r="H4881" s="161">
        <v>7</v>
      </c>
      <c r="I4881" s="161">
        <v>6</v>
      </c>
      <c r="J4881" s="161">
        <v>7</v>
      </c>
      <c r="M4881" s="165">
        <f t="shared" si="223"/>
        <v>6</v>
      </c>
      <c r="N4881" s="164">
        <f t="shared" si="224"/>
        <v>7</v>
      </c>
      <c r="O4881" s="164">
        <f t="shared" si="225"/>
        <v>9</v>
      </c>
    </row>
    <row r="4882" spans="3:15">
      <c r="C4882" s="161">
        <v>10</v>
      </c>
      <c r="D4882" s="161">
        <v>10</v>
      </c>
      <c r="F4882" s="161">
        <v>10</v>
      </c>
      <c r="G4882" s="161">
        <v>10</v>
      </c>
      <c r="H4882" s="161">
        <v>7</v>
      </c>
      <c r="I4882" s="161">
        <v>6</v>
      </c>
      <c r="J4882" s="161">
        <v>10</v>
      </c>
      <c r="M4882" s="165">
        <f t="shared" si="223"/>
        <v>6</v>
      </c>
      <c r="N4882" s="164">
        <f t="shared" si="224"/>
        <v>7</v>
      </c>
      <c r="O4882" s="164">
        <f t="shared" si="225"/>
        <v>9</v>
      </c>
    </row>
    <row r="4883" spans="3:15">
      <c r="C4883" s="161">
        <v>10</v>
      </c>
      <c r="D4883" s="161">
        <v>10</v>
      </c>
      <c r="F4883" s="161">
        <v>10</v>
      </c>
      <c r="G4883" s="161">
        <v>10</v>
      </c>
      <c r="H4883" s="161">
        <v>7</v>
      </c>
      <c r="I4883" s="161">
        <v>8</v>
      </c>
      <c r="J4883" s="161">
        <v>7</v>
      </c>
      <c r="M4883" s="165">
        <f t="shared" si="223"/>
        <v>7</v>
      </c>
      <c r="N4883" s="164">
        <f t="shared" si="224"/>
        <v>7</v>
      </c>
      <c r="O4883" s="164">
        <f t="shared" si="225"/>
        <v>9</v>
      </c>
    </row>
    <row r="4884" spans="3:15">
      <c r="C4884" s="161">
        <v>10</v>
      </c>
      <c r="D4884" s="161">
        <v>10</v>
      </c>
      <c r="F4884" s="161">
        <v>10</v>
      </c>
      <c r="G4884" s="161">
        <v>10</v>
      </c>
      <c r="H4884" s="161">
        <v>7</v>
      </c>
      <c r="I4884" s="161">
        <v>8</v>
      </c>
      <c r="J4884" s="161">
        <v>10</v>
      </c>
      <c r="M4884" s="165">
        <f t="shared" si="223"/>
        <v>7</v>
      </c>
      <c r="N4884" s="164">
        <f t="shared" si="224"/>
        <v>8</v>
      </c>
      <c r="O4884" s="164">
        <f t="shared" si="225"/>
        <v>9</v>
      </c>
    </row>
    <row r="4885" spans="3:15">
      <c r="C4885" s="161">
        <v>10</v>
      </c>
      <c r="D4885" s="161">
        <v>10</v>
      </c>
      <c r="F4885" s="161">
        <v>10</v>
      </c>
      <c r="G4885" s="161">
        <v>10</v>
      </c>
      <c r="H4885" s="161">
        <v>7</v>
      </c>
      <c r="I4885" s="161">
        <v>10</v>
      </c>
      <c r="J4885" s="161">
        <v>7</v>
      </c>
      <c r="M4885" s="165">
        <f t="shared" si="223"/>
        <v>7</v>
      </c>
      <c r="N4885" s="164">
        <f t="shared" si="224"/>
        <v>7</v>
      </c>
      <c r="O4885" s="164">
        <f t="shared" si="225"/>
        <v>9</v>
      </c>
    </row>
    <row r="4886" spans="3:15">
      <c r="C4886" s="161">
        <v>10</v>
      </c>
      <c r="D4886" s="161">
        <v>10</v>
      </c>
      <c r="F4886" s="161">
        <v>10</v>
      </c>
      <c r="G4886" s="161">
        <v>10</v>
      </c>
      <c r="H4886" s="161">
        <v>7</v>
      </c>
      <c r="I4886" s="161">
        <v>10</v>
      </c>
      <c r="J4886" s="161">
        <v>10</v>
      </c>
      <c r="M4886" s="165">
        <f t="shared" si="223"/>
        <v>7</v>
      </c>
      <c r="N4886" s="164">
        <f t="shared" si="224"/>
        <v>8</v>
      </c>
      <c r="O4886" s="164">
        <f t="shared" si="225"/>
        <v>10</v>
      </c>
    </row>
    <row r="4887" spans="3:15">
      <c r="C4887" s="161">
        <v>10</v>
      </c>
      <c r="D4887" s="161">
        <v>10</v>
      </c>
      <c r="F4887" s="161">
        <v>10</v>
      </c>
      <c r="G4887" s="161">
        <v>10</v>
      </c>
      <c r="H4887" s="161">
        <v>10</v>
      </c>
      <c r="I4887" s="161">
        <v>4</v>
      </c>
      <c r="J4887" s="161">
        <v>7</v>
      </c>
      <c r="M4887" s="165">
        <f t="shared" si="223"/>
        <v>4</v>
      </c>
      <c r="N4887" s="164">
        <f t="shared" si="224"/>
        <v>5</v>
      </c>
      <c r="O4887" s="164">
        <f t="shared" si="225"/>
        <v>9</v>
      </c>
    </row>
    <row r="4888" spans="3:15">
      <c r="C4888" s="161">
        <v>10</v>
      </c>
      <c r="D4888" s="161">
        <v>10</v>
      </c>
      <c r="F4888" s="161">
        <v>10</v>
      </c>
      <c r="G4888" s="161">
        <v>10</v>
      </c>
      <c r="H4888" s="161">
        <v>10</v>
      </c>
      <c r="I4888" s="161">
        <v>4</v>
      </c>
      <c r="J4888" s="161">
        <v>10</v>
      </c>
      <c r="M4888" s="165">
        <f t="shared" si="223"/>
        <v>4</v>
      </c>
      <c r="N4888" s="164">
        <f t="shared" si="224"/>
        <v>5</v>
      </c>
      <c r="O4888" s="164">
        <f t="shared" si="225"/>
        <v>9</v>
      </c>
    </row>
    <row r="4889" spans="3:15">
      <c r="C4889" s="161">
        <v>10</v>
      </c>
      <c r="D4889" s="161">
        <v>10</v>
      </c>
      <c r="F4889" s="161">
        <v>10</v>
      </c>
      <c r="G4889" s="161">
        <v>10</v>
      </c>
      <c r="H4889" s="161">
        <v>10</v>
      </c>
      <c r="I4889" s="161">
        <v>6</v>
      </c>
      <c r="J4889" s="161">
        <v>7</v>
      </c>
      <c r="M4889" s="165">
        <f t="shared" si="223"/>
        <v>6</v>
      </c>
      <c r="N4889" s="164">
        <f t="shared" si="224"/>
        <v>7</v>
      </c>
      <c r="O4889" s="164">
        <f t="shared" si="225"/>
        <v>9</v>
      </c>
    </row>
    <row r="4890" spans="3:15">
      <c r="C4890" s="161">
        <v>10</v>
      </c>
      <c r="D4890" s="161">
        <v>10</v>
      </c>
      <c r="F4890" s="161">
        <v>10</v>
      </c>
      <c r="G4890" s="161">
        <v>10</v>
      </c>
      <c r="H4890" s="161">
        <v>10</v>
      </c>
      <c r="I4890" s="161">
        <v>6</v>
      </c>
      <c r="J4890" s="161">
        <v>10</v>
      </c>
      <c r="M4890" s="165">
        <f t="shared" si="223"/>
        <v>6</v>
      </c>
      <c r="N4890" s="164">
        <f t="shared" si="224"/>
        <v>7</v>
      </c>
      <c r="O4890" s="164">
        <f t="shared" si="225"/>
        <v>9</v>
      </c>
    </row>
    <row r="4891" spans="3:15">
      <c r="C4891" s="161">
        <v>10</v>
      </c>
      <c r="D4891" s="161">
        <v>10</v>
      </c>
      <c r="F4891" s="161">
        <v>10</v>
      </c>
      <c r="G4891" s="161">
        <v>10</v>
      </c>
      <c r="H4891" s="161">
        <v>10</v>
      </c>
      <c r="I4891" s="161">
        <v>8</v>
      </c>
      <c r="J4891" s="161">
        <v>7</v>
      </c>
      <c r="M4891" s="165">
        <f t="shared" si="223"/>
        <v>7</v>
      </c>
      <c r="N4891" s="164">
        <f t="shared" si="224"/>
        <v>8</v>
      </c>
      <c r="O4891" s="164">
        <f t="shared" si="225"/>
        <v>9</v>
      </c>
    </row>
    <row r="4892" spans="3:15">
      <c r="C4892" s="161">
        <v>10</v>
      </c>
      <c r="D4892" s="161">
        <v>10</v>
      </c>
      <c r="F4892" s="161">
        <v>10</v>
      </c>
      <c r="G4892" s="161">
        <v>10</v>
      </c>
      <c r="H4892" s="161">
        <v>10</v>
      </c>
      <c r="I4892" s="161">
        <v>8</v>
      </c>
      <c r="J4892" s="161">
        <v>10</v>
      </c>
      <c r="M4892" s="165">
        <f t="shared" si="223"/>
        <v>8</v>
      </c>
      <c r="N4892" s="164">
        <f t="shared" si="224"/>
        <v>9</v>
      </c>
      <c r="O4892" s="164">
        <f t="shared" si="225"/>
        <v>10</v>
      </c>
    </row>
    <row r="4893" spans="3:15">
      <c r="C4893" s="161">
        <v>10</v>
      </c>
      <c r="D4893" s="161">
        <v>10</v>
      </c>
      <c r="F4893" s="161">
        <v>10</v>
      </c>
      <c r="G4893" s="161">
        <v>10</v>
      </c>
      <c r="H4893" s="161">
        <v>10</v>
      </c>
      <c r="I4893" s="161">
        <v>10</v>
      </c>
      <c r="J4893" s="161">
        <v>7</v>
      </c>
      <c r="M4893" s="165">
        <f t="shared" si="223"/>
        <v>7</v>
      </c>
      <c r="N4893" s="164">
        <f t="shared" si="224"/>
        <v>8</v>
      </c>
      <c r="O4893" s="164">
        <f t="shared" si="225"/>
        <v>10</v>
      </c>
    </row>
    <row r="4894" spans="3:15">
      <c r="C4894" s="161">
        <v>10</v>
      </c>
      <c r="F4894" s="161">
        <v>10</v>
      </c>
      <c r="H4894" s="161">
        <v>10</v>
      </c>
      <c r="I4894" s="161">
        <v>10</v>
      </c>
      <c r="J4894" s="161">
        <v>10</v>
      </c>
      <c r="M4894" s="165">
        <f t="shared" si="223"/>
        <v>10</v>
      </c>
      <c r="N4894" s="164">
        <f t="shared" si="224"/>
        <v>10</v>
      </c>
      <c r="O4894" s="164">
        <f t="shared" si="225"/>
        <v>10</v>
      </c>
    </row>
  </sheetData>
  <sheetProtection algorithmName="SHA-512" hashValue="UHAw4jmHPq4LnvoJcfpvhDn5iMD9+ZEz/zjp9kyVLsW7VD93nanZ7CYDMpOMf0i49I3pbizsCvOx03+3pPcjsw==" saltValue="PMu0KEFny05estvg53bVCQ==" spinCount="100000" sheet="1" objects="1" scenarios="1"/>
  <conditionalFormatting sqref="D92:E92 G92 C93 F93 H93:I93">
    <cfRule type="expression" dxfId="196" priority="1">
      <formula>MOD(ROW(),2)=1</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dimension ref="B1:G40"/>
  <sheetViews>
    <sheetView workbookViewId="0">
      <selection activeCell="F27" sqref="F27"/>
    </sheetView>
  </sheetViews>
  <sheetFormatPr defaultColWidth="9.109375" defaultRowHeight="13.2"/>
  <cols>
    <col min="1" max="1" width="9.109375" style="174"/>
    <col min="2" max="2" width="11.88671875" style="174" customWidth="1"/>
    <col min="3" max="5" width="40.44140625" style="174" customWidth="1"/>
    <col min="6" max="6" width="38.109375" style="174" bestFit="1" customWidth="1"/>
    <col min="7" max="7" width="2.88671875" style="174" bestFit="1" customWidth="1"/>
    <col min="8" max="9" width="22.88671875" style="174" customWidth="1"/>
    <col min="10" max="16384" width="9.109375" style="174"/>
  </cols>
  <sheetData>
    <row r="1" spans="2:7" ht="26.4">
      <c r="B1" s="53" t="s">
        <v>354</v>
      </c>
      <c r="E1" s="175" t="s">
        <v>310</v>
      </c>
      <c r="F1" s="175"/>
    </row>
    <row r="2" spans="2:7">
      <c r="B2" s="174" t="s">
        <v>25</v>
      </c>
      <c r="C2" s="174" t="s">
        <v>339</v>
      </c>
    </row>
    <row r="3" spans="2:7">
      <c r="B3" s="174" t="s">
        <v>311</v>
      </c>
      <c r="C3" s="544" t="s">
        <v>355</v>
      </c>
      <c r="D3" s="544" t="s">
        <v>356</v>
      </c>
      <c r="E3" s="544" t="s">
        <v>357</v>
      </c>
      <c r="F3" s="544" t="s">
        <v>358</v>
      </c>
    </row>
    <row r="4" spans="2:7" ht="26.4">
      <c r="B4" s="174" t="s">
        <v>270</v>
      </c>
      <c r="C4" s="174" t="s">
        <v>359</v>
      </c>
      <c r="D4" s="174" t="s">
        <v>720</v>
      </c>
      <c r="E4" s="174" t="s">
        <v>326</v>
      </c>
      <c r="F4" s="174" t="s">
        <v>360</v>
      </c>
    </row>
    <row r="5" spans="2:7" ht="39.6">
      <c r="B5" s="174" t="s">
        <v>280</v>
      </c>
      <c r="C5" s="174" t="s">
        <v>361</v>
      </c>
      <c r="D5" s="544" t="s">
        <v>1069</v>
      </c>
      <c r="E5" s="544" t="s">
        <v>718</v>
      </c>
      <c r="F5" s="174" t="s">
        <v>362</v>
      </c>
    </row>
    <row r="6" spans="2:7">
      <c r="B6" s="174">
        <v>1</v>
      </c>
      <c r="G6" s="177">
        <v>1</v>
      </c>
    </row>
    <row r="7" spans="2:7">
      <c r="B7" s="174">
        <v>2</v>
      </c>
      <c r="G7" s="177">
        <v>2</v>
      </c>
    </row>
    <row r="8" spans="2:7">
      <c r="B8" s="174">
        <v>3</v>
      </c>
      <c r="C8" s="174" t="s">
        <v>263</v>
      </c>
      <c r="D8" s="174" t="s">
        <v>263</v>
      </c>
      <c r="G8" s="177">
        <v>3</v>
      </c>
    </row>
    <row r="9" spans="2:7">
      <c r="B9" s="174">
        <v>4</v>
      </c>
      <c r="E9" s="174" t="s">
        <v>263</v>
      </c>
      <c r="G9" s="177">
        <v>4</v>
      </c>
    </row>
    <row r="10" spans="2:7" ht="39.6">
      <c r="B10" s="174">
        <v>5</v>
      </c>
      <c r="D10" s="174" t="s">
        <v>719</v>
      </c>
      <c r="G10" s="177">
        <v>5</v>
      </c>
    </row>
    <row r="11" spans="2:7">
      <c r="B11" s="174">
        <v>6</v>
      </c>
      <c r="D11" s="174" t="s">
        <v>363</v>
      </c>
      <c r="G11" s="177">
        <v>6</v>
      </c>
    </row>
    <row r="12" spans="2:7">
      <c r="B12" s="174">
        <v>7</v>
      </c>
      <c r="C12" s="174" t="s">
        <v>364</v>
      </c>
      <c r="F12" s="544" t="s">
        <v>1296</v>
      </c>
      <c r="G12" s="177">
        <v>7</v>
      </c>
    </row>
    <row r="13" spans="2:7">
      <c r="B13" s="174">
        <v>8</v>
      </c>
      <c r="G13" s="177">
        <v>8</v>
      </c>
    </row>
    <row r="14" spans="2:7">
      <c r="B14" s="174">
        <v>9</v>
      </c>
      <c r="D14" s="174" t="s">
        <v>365</v>
      </c>
      <c r="G14" s="177">
        <v>9</v>
      </c>
    </row>
    <row r="15" spans="2:7" ht="26.4">
      <c r="B15" s="174">
        <v>10</v>
      </c>
      <c r="C15" s="174" t="s">
        <v>366</v>
      </c>
      <c r="D15" s="174" t="s">
        <v>367</v>
      </c>
      <c r="E15" s="174" t="s">
        <v>330</v>
      </c>
      <c r="F15" s="174" t="s">
        <v>368</v>
      </c>
      <c r="G15" s="177">
        <v>10</v>
      </c>
    </row>
    <row r="16" spans="2:7" ht="26.4">
      <c r="B16" s="174">
        <v>10</v>
      </c>
      <c r="E16" s="175" t="s">
        <v>331</v>
      </c>
      <c r="F16" s="544"/>
      <c r="G16" s="177">
        <v>10</v>
      </c>
    </row>
    <row r="23" spans="2:6">
      <c r="B23" s="165" t="s">
        <v>338</v>
      </c>
      <c r="C23" s="174" t="str">
        <f>C8</f>
        <v>No</v>
      </c>
      <c r="D23" s="174" t="str">
        <f>D8</f>
        <v>No</v>
      </c>
      <c r="E23" s="174" t="str">
        <f>E9</f>
        <v>No</v>
      </c>
      <c r="F23" s="174" t="str">
        <f>F12</f>
        <v>Importing or Exporting Utility only</v>
      </c>
    </row>
    <row r="24" spans="2:6">
      <c r="C24" s="174" t="str">
        <f>C12</f>
        <v>Yes, but not written</v>
      </c>
      <c r="D24" s="174" t="str">
        <f>D10</f>
        <v>No, but meter accuracy testing and/or electronic calibration is conducted upon request of the importing utility</v>
      </c>
      <c r="E24" s="174" t="str">
        <f>E15</f>
        <v>Yes, results are analyzed and incorporated</v>
      </c>
      <c r="F24" s="174" t="str">
        <f>F15</f>
        <v>Exporting and Importing Utility</v>
      </c>
    </row>
    <row r="25" spans="2:6">
      <c r="C25" s="174" t="str">
        <f>C15</f>
        <v>Yes, written</v>
      </c>
      <c r="D25" s="174" t="str">
        <f>D11</f>
        <v>Yes, and stipulated as less frequent than annual</v>
      </c>
      <c r="E25" s="174" t="str">
        <f>E16</f>
        <v>Yes, results are analyzed and a 'no-adjustment' was determined</v>
      </c>
    </row>
    <row r="26" spans="2:6">
      <c r="D26" s="174" t="str">
        <f>D14</f>
        <v>Yes, and stipulated frequency as annual</v>
      </c>
    </row>
    <row r="27" spans="2:6">
      <c r="D27" s="174" t="str">
        <f>D15</f>
        <v>Yes, and stipulated as more frequent than annual</v>
      </c>
    </row>
    <row r="33" spans="2:2">
      <c r="B33" s="159" t="s">
        <v>812</v>
      </c>
    </row>
    <row r="34" spans="2:2">
      <c r="B34" s="176" t="s">
        <v>361</v>
      </c>
    </row>
    <row r="35" spans="2:2">
      <c r="B35" s="176" t="s">
        <v>1069</v>
      </c>
    </row>
    <row r="36" spans="2:2">
      <c r="B36" s="176" t="s">
        <v>718</v>
      </c>
    </row>
    <row r="37" spans="2:2">
      <c r="B37" t="s">
        <v>362</v>
      </c>
    </row>
    <row r="39" spans="2:2">
      <c r="B39" s="176"/>
    </row>
    <row r="40" spans="2:2">
      <c r="B40" s="176"/>
    </row>
  </sheetData>
  <sheetProtection algorithmName="SHA-512" hashValue="9y2K1Dfc9GWCi8ZRu7QWDVb7pLkq5cdE+NPCTQbR2smGijcxVssE/coEbjkT4X3iayI5LwKhbpEzTgV2QG6Tew==" saltValue="iDlET0mo2toVRCst+52YOQ=="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outlinePr summaryBelow="0" summaryRight="0"/>
  </sheetPr>
  <dimension ref="A1:S4894"/>
  <sheetViews>
    <sheetView topLeftCell="A5" workbookViewId="0">
      <selection activeCell="D16" sqref="D16"/>
    </sheetView>
  </sheetViews>
  <sheetFormatPr defaultColWidth="14.44140625" defaultRowHeight="13.2"/>
  <cols>
    <col min="1" max="1" width="16.5546875" style="161" customWidth="1"/>
    <col min="2" max="2" width="13.109375" style="161" customWidth="1"/>
    <col min="3" max="3" width="12.109375" style="161" customWidth="1"/>
    <col min="4" max="5" width="29.44140625" style="161" customWidth="1"/>
    <col min="6" max="6" width="15.109375" style="161" customWidth="1"/>
    <col min="7" max="7" width="34.109375" style="161" customWidth="1"/>
    <col min="8" max="8" width="15.109375" style="161" customWidth="1"/>
    <col min="9" max="9" width="23.44140625" style="161" customWidth="1"/>
    <col min="10" max="10" width="24" style="161" customWidth="1"/>
    <col min="11" max="11" width="18.109375" style="161" customWidth="1"/>
    <col min="12" max="12" width="32.88671875" style="161" customWidth="1"/>
    <col min="13" max="13" width="9.88671875" style="161" bestFit="1" customWidth="1"/>
    <col min="14" max="14" width="21.5546875" style="161" customWidth="1"/>
    <col min="15" max="15" width="11.5546875" style="161" customWidth="1"/>
    <col min="16" max="16" width="102.44140625" style="161" bestFit="1" customWidth="1"/>
    <col min="17" max="17" width="52.5546875" style="161" customWidth="1"/>
    <col min="18" max="18" width="10.44140625" style="161" customWidth="1"/>
    <col min="19" max="19" width="12.109375" style="161" bestFit="1" customWidth="1"/>
    <col min="20" max="20" width="16.5546875" style="161" customWidth="1"/>
    <col min="21" max="16384" width="14.44140625" style="161"/>
  </cols>
  <sheetData>
    <row r="1" spans="2:18">
      <c r="B1" s="159" t="s">
        <v>15</v>
      </c>
      <c r="C1" s="136"/>
      <c r="D1" s="166" t="s">
        <v>289</v>
      </c>
      <c r="E1" s="166"/>
      <c r="F1" s="160"/>
      <c r="G1" s="136"/>
      <c r="H1" s="136"/>
      <c r="I1" s="172" t="s">
        <v>310</v>
      </c>
      <c r="J1" s="136"/>
      <c r="K1" s="136"/>
      <c r="L1" s="136"/>
      <c r="M1" s="136"/>
      <c r="N1" s="136"/>
      <c r="O1" s="136"/>
      <c r="P1" s="136"/>
      <c r="Q1" s="136"/>
      <c r="R1" s="136"/>
    </row>
    <row r="2" spans="2:18">
      <c r="B2" s="159" t="s">
        <v>25</v>
      </c>
      <c r="C2" s="136" t="s">
        <v>457</v>
      </c>
      <c r="D2" s="136"/>
      <c r="E2" s="136"/>
      <c r="F2" s="136"/>
      <c r="G2" s="136"/>
      <c r="H2" s="136"/>
      <c r="I2" s="136"/>
      <c r="J2" s="136"/>
      <c r="K2" s="136"/>
      <c r="L2" s="136"/>
      <c r="M2" s="136"/>
      <c r="N2" s="136"/>
      <c r="O2" s="136"/>
      <c r="P2" s="136"/>
      <c r="Q2" s="136"/>
      <c r="R2" s="136"/>
    </row>
    <row r="3" spans="2:18">
      <c r="B3" s="137" t="s">
        <v>311</v>
      </c>
      <c r="C3" s="137" t="s">
        <v>373</v>
      </c>
      <c r="D3" s="137" t="s">
        <v>374</v>
      </c>
      <c r="E3" s="137" t="s">
        <v>375</v>
      </c>
      <c r="F3" s="137" t="s">
        <v>376</v>
      </c>
      <c r="G3" s="137" t="s">
        <v>377</v>
      </c>
      <c r="H3" s="137" t="s">
        <v>378</v>
      </c>
      <c r="I3" s="137" t="s">
        <v>379</v>
      </c>
      <c r="J3" s="137" t="s">
        <v>380</v>
      </c>
      <c r="K3" s="137" t="s">
        <v>381</v>
      </c>
      <c r="L3" s="137" t="s">
        <v>807</v>
      </c>
      <c r="M3" s="137"/>
      <c r="N3" s="137"/>
      <c r="O3" s="137"/>
      <c r="P3" s="137"/>
      <c r="Q3" s="137"/>
      <c r="R3" s="137"/>
    </row>
    <row r="4" spans="2:18" ht="39.6">
      <c r="B4" s="170" t="s">
        <v>270</v>
      </c>
      <c r="C4" s="170" t="s">
        <v>389</v>
      </c>
      <c r="D4" s="170" t="s">
        <v>272</v>
      </c>
      <c r="E4" s="170"/>
      <c r="F4" s="170" t="s">
        <v>273</v>
      </c>
      <c r="G4" s="170" t="s">
        <v>274</v>
      </c>
      <c r="H4" s="170" t="s">
        <v>275</v>
      </c>
      <c r="I4" s="170" t="s">
        <v>276</v>
      </c>
      <c r="J4" s="170" t="s">
        <v>277</v>
      </c>
      <c r="K4" s="170" t="s">
        <v>278</v>
      </c>
      <c r="L4" s="170" t="s">
        <v>279</v>
      </c>
      <c r="M4" s="170"/>
      <c r="N4" s="170"/>
      <c r="O4" s="170"/>
      <c r="P4" s="170"/>
      <c r="Q4" s="170"/>
      <c r="R4" s="170"/>
    </row>
    <row r="5" spans="2:18" ht="92.4">
      <c r="B5" s="138" t="s">
        <v>280</v>
      </c>
      <c r="C5" s="138" t="s">
        <v>390</v>
      </c>
      <c r="D5" s="138" t="s">
        <v>801</v>
      </c>
      <c r="E5" s="138" t="s">
        <v>789</v>
      </c>
      <c r="F5" s="138" t="s">
        <v>282</v>
      </c>
      <c r="G5" s="138" t="s">
        <v>790</v>
      </c>
      <c r="H5" s="138" t="s">
        <v>283</v>
      </c>
      <c r="I5" s="138" t="s">
        <v>981</v>
      </c>
      <c r="J5" s="138" t="s">
        <v>791</v>
      </c>
      <c r="K5" s="138" t="s">
        <v>804</v>
      </c>
      <c r="L5" s="138" t="s">
        <v>808</v>
      </c>
      <c r="N5" s="138"/>
      <c r="P5" s="138"/>
      <c r="Q5" s="138"/>
      <c r="R5" s="138"/>
    </row>
    <row r="6" spans="2:18" ht="26.4">
      <c r="B6" s="163">
        <v>1</v>
      </c>
      <c r="C6" s="138" t="s">
        <v>261</v>
      </c>
      <c r="D6" s="138"/>
      <c r="E6" s="138"/>
      <c r="F6" s="138"/>
      <c r="G6" s="138"/>
      <c r="H6" s="138"/>
      <c r="I6" s="138" t="s">
        <v>329</v>
      </c>
      <c r="J6" s="138"/>
      <c r="K6" s="138"/>
      <c r="L6" s="138" t="s">
        <v>393</v>
      </c>
      <c r="M6" s="163">
        <v>1</v>
      </c>
      <c r="N6" s="138"/>
      <c r="P6" s="138"/>
      <c r="Q6" s="138"/>
      <c r="R6" s="138"/>
    </row>
    <row r="7" spans="2:18" ht="26.4">
      <c r="B7" s="163">
        <v>2</v>
      </c>
      <c r="C7" s="138" t="s">
        <v>284</v>
      </c>
      <c r="F7" s="138"/>
      <c r="H7" s="138"/>
      <c r="I7" s="138" t="s">
        <v>792</v>
      </c>
      <c r="J7" s="138"/>
      <c r="K7" s="138"/>
      <c r="L7" s="138"/>
      <c r="M7" s="163">
        <v>2</v>
      </c>
      <c r="N7" s="138"/>
      <c r="P7" s="138"/>
      <c r="Q7" s="138"/>
      <c r="R7" s="138"/>
    </row>
    <row r="8" spans="2:18">
      <c r="B8" s="163">
        <v>3</v>
      </c>
      <c r="C8" s="138" t="s">
        <v>286</v>
      </c>
      <c r="D8" s="138" t="s">
        <v>1173</v>
      </c>
      <c r="E8" s="138"/>
      <c r="F8" s="138"/>
      <c r="G8" s="138" t="s">
        <v>1173</v>
      </c>
      <c r="H8" s="138"/>
      <c r="I8" s="138"/>
      <c r="J8" s="138"/>
      <c r="K8" s="138"/>
      <c r="L8" s="138"/>
      <c r="M8" s="163">
        <v>3</v>
      </c>
      <c r="N8" s="138"/>
      <c r="P8" s="138"/>
      <c r="Q8" s="138"/>
      <c r="R8" s="138"/>
    </row>
    <row r="9" spans="2:18" ht="26.4">
      <c r="B9" s="163">
        <v>4</v>
      </c>
      <c r="C9" s="138" t="s">
        <v>712</v>
      </c>
      <c r="E9" s="161" t="s">
        <v>977</v>
      </c>
      <c r="F9" s="138"/>
      <c r="G9" s="138"/>
      <c r="H9" s="138"/>
      <c r="I9" s="138"/>
      <c r="J9" s="138"/>
      <c r="K9" s="138" t="s">
        <v>285</v>
      </c>
      <c r="L9" s="138" t="s">
        <v>285</v>
      </c>
      <c r="M9" s="163">
        <v>4</v>
      </c>
      <c r="N9" s="138"/>
      <c r="P9" s="138"/>
      <c r="Q9" s="138"/>
      <c r="R9" s="138"/>
    </row>
    <row r="10" spans="2:18" ht="26.4">
      <c r="B10" s="163">
        <v>5</v>
      </c>
      <c r="D10" s="138" t="s">
        <v>262</v>
      </c>
      <c r="E10" s="138"/>
      <c r="F10" s="138" t="s">
        <v>263</v>
      </c>
      <c r="G10" s="138" t="s">
        <v>262</v>
      </c>
      <c r="H10" s="138" t="s">
        <v>263</v>
      </c>
      <c r="I10" s="138"/>
      <c r="J10" s="138"/>
      <c r="K10" s="138"/>
      <c r="L10" s="138"/>
      <c r="M10" s="163">
        <v>5</v>
      </c>
      <c r="N10" s="138"/>
      <c r="P10" s="138"/>
      <c r="Q10" s="138"/>
      <c r="R10" s="138"/>
    </row>
    <row r="11" spans="2:18">
      <c r="B11" s="163">
        <v>6</v>
      </c>
      <c r="C11" s="138" t="s">
        <v>713</v>
      </c>
      <c r="F11" s="748"/>
      <c r="H11" s="748"/>
      <c r="I11" s="138"/>
      <c r="J11" s="138"/>
      <c r="K11" s="138" t="s">
        <v>316</v>
      </c>
      <c r="L11" s="138" t="s">
        <v>316</v>
      </c>
      <c r="M11" s="163">
        <v>6</v>
      </c>
      <c r="N11" s="138"/>
      <c r="P11" s="138"/>
      <c r="Q11" s="138"/>
      <c r="R11" s="138"/>
    </row>
    <row r="12" spans="2:18" ht="39.6">
      <c r="B12" s="163">
        <v>7</v>
      </c>
      <c r="D12" s="138" t="s">
        <v>265</v>
      </c>
      <c r="E12" s="138" t="s">
        <v>793</v>
      </c>
      <c r="F12" s="138"/>
      <c r="G12" s="138" t="s">
        <v>265</v>
      </c>
      <c r="H12" s="138"/>
      <c r="I12" s="138" t="s">
        <v>794</v>
      </c>
      <c r="J12" s="138"/>
      <c r="K12" s="138"/>
      <c r="L12" s="138"/>
      <c r="M12" s="163">
        <v>7</v>
      </c>
      <c r="N12" s="138"/>
      <c r="P12" s="138"/>
      <c r="Q12" s="138"/>
      <c r="R12" s="138"/>
    </row>
    <row r="13" spans="2:18" ht="39.6">
      <c r="B13" s="163">
        <v>8</v>
      </c>
      <c r="C13" s="139" t="s">
        <v>714</v>
      </c>
      <c r="E13" s="138"/>
      <c r="F13" s="138"/>
      <c r="H13" s="138"/>
      <c r="I13" s="138"/>
      <c r="J13" s="138"/>
      <c r="K13" s="138" t="s">
        <v>796</v>
      </c>
      <c r="L13" s="138" t="s">
        <v>796</v>
      </c>
      <c r="M13" s="163">
        <v>8</v>
      </c>
      <c r="N13" s="138"/>
      <c r="P13" s="138"/>
      <c r="Q13" s="138"/>
      <c r="R13" s="138"/>
    </row>
    <row r="14" spans="2:18">
      <c r="B14" s="163">
        <v>9</v>
      </c>
      <c r="C14" s="139"/>
      <c r="D14" s="138"/>
      <c r="E14" s="138"/>
      <c r="F14" s="138"/>
      <c r="G14" s="138"/>
      <c r="H14" s="138"/>
      <c r="I14" s="138" t="s">
        <v>795</v>
      </c>
      <c r="J14" s="138" t="s">
        <v>263</v>
      </c>
      <c r="K14" s="138" t="s">
        <v>715</v>
      </c>
      <c r="L14" s="138"/>
      <c r="M14" s="163">
        <v>9</v>
      </c>
      <c r="N14" s="138"/>
      <c r="P14" s="138"/>
      <c r="Q14" s="138"/>
      <c r="R14" s="138"/>
    </row>
    <row r="15" spans="2:18" ht="39.6">
      <c r="B15" s="163">
        <v>10</v>
      </c>
      <c r="C15" s="138" t="s">
        <v>287</v>
      </c>
      <c r="D15" s="138" t="s">
        <v>288</v>
      </c>
      <c r="E15" s="138" t="s">
        <v>797</v>
      </c>
      <c r="F15" s="138" t="s">
        <v>256</v>
      </c>
      <c r="G15" s="138" t="s">
        <v>288</v>
      </c>
      <c r="H15" s="138" t="s">
        <v>256</v>
      </c>
      <c r="I15" s="138" t="s">
        <v>798</v>
      </c>
      <c r="J15" s="138" t="s">
        <v>256</v>
      </c>
      <c r="K15" s="138" t="s">
        <v>317</v>
      </c>
      <c r="L15" s="138" t="s">
        <v>715</v>
      </c>
      <c r="M15" s="163">
        <v>10</v>
      </c>
      <c r="N15" s="138"/>
      <c r="O15" s="164"/>
      <c r="P15" s="138"/>
      <c r="Q15" s="138"/>
      <c r="R15" s="138"/>
    </row>
    <row r="16" spans="2:18" ht="39.6">
      <c r="B16" s="173">
        <v>10</v>
      </c>
      <c r="C16" s="164"/>
      <c r="D16" s="749" t="s">
        <v>1297</v>
      </c>
      <c r="E16" s="749" t="s">
        <v>799</v>
      </c>
      <c r="F16" s="164"/>
      <c r="G16" s="164"/>
      <c r="H16" s="164"/>
      <c r="I16" s="164"/>
      <c r="J16" s="164"/>
      <c r="K16" s="164"/>
      <c r="L16" s="164"/>
      <c r="M16" s="173">
        <v>10</v>
      </c>
      <c r="N16" s="164"/>
      <c r="O16" s="164"/>
      <c r="P16" s="164"/>
      <c r="Q16" s="164"/>
      <c r="R16" s="164"/>
    </row>
    <row r="17" spans="2:18" ht="66">
      <c r="B17" s="165"/>
      <c r="C17" s="164"/>
      <c r="D17" s="167" t="s">
        <v>318</v>
      </c>
      <c r="E17" s="167"/>
      <c r="F17" s="167" t="s">
        <v>716</v>
      </c>
      <c r="G17" s="167" t="s">
        <v>318</v>
      </c>
      <c r="H17" s="164"/>
      <c r="I17" s="164"/>
      <c r="J17" s="164"/>
      <c r="K17" s="167"/>
      <c r="L17" s="167"/>
      <c r="M17" s="164"/>
      <c r="N17" s="164"/>
      <c r="O17" s="164"/>
      <c r="P17" s="164"/>
      <c r="Q17" s="164"/>
      <c r="R17" s="164"/>
    </row>
    <row r="18" spans="2:18">
      <c r="B18" s="165"/>
      <c r="D18" s="166"/>
      <c r="E18" s="166"/>
      <c r="M18" s="164"/>
      <c r="N18" s="164"/>
      <c r="O18" s="164"/>
    </row>
    <row r="19" spans="2:18">
      <c r="M19" s="164"/>
      <c r="N19" s="164"/>
      <c r="O19" s="164"/>
    </row>
    <row r="20" spans="2:18">
      <c r="O20" s="164"/>
      <c r="P20" s="164"/>
      <c r="Q20" s="164"/>
    </row>
    <row r="21" spans="2:18">
      <c r="B21" s="165"/>
      <c r="C21" s="164"/>
      <c r="D21" s="164"/>
      <c r="E21" s="164"/>
      <c r="F21" s="164"/>
      <c r="G21" s="164"/>
      <c r="H21" s="164"/>
      <c r="I21" s="164"/>
      <c r="J21" s="164"/>
      <c r="K21" s="164"/>
      <c r="L21" s="164"/>
      <c r="M21" s="164"/>
      <c r="N21" s="164"/>
      <c r="O21" s="164"/>
      <c r="P21" s="164"/>
      <c r="Q21" s="164"/>
      <c r="R21" s="164"/>
    </row>
    <row r="22" spans="2:18">
      <c r="B22" s="165"/>
      <c r="C22" s="164"/>
      <c r="D22" s="164"/>
      <c r="E22" s="164"/>
      <c r="F22" s="164"/>
      <c r="G22" s="164"/>
      <c r="H22" s="164"/>
      <c r="I22" s="164"/>
      <c r="J22" s="164"/>
      <c r="K22" s="164"/>
      <c r="L22" s="164"/>
      <c r="M22" s="164"/>
      <c r="N22" s="164"/>
      <c r="O22" s="164"/>
      <c r="P22" s="164"/>
      <c r="Q22" s="164"/>
      <c r="R22" s="164"/>
    </row>
    <row r="23" spans="2:18" ht="26.4">
      <c r="B23" s="165" t="s">
        <v>336</v>
      </c>
      <c r="C23" s="138" t="str">
        <f>C6</f>
        <v>&lt;25%</v>
      </c>
      <c r="D23" s="138" t="str">
        <f>D8</f>
        <v>None, or Not within last 5 years</v>
      </c>
      <c r="E23" s="161" t="str">
        <f>E9</f>
        <v>Data transfer errors are not checked, or not sure</v>
      </c>
      <c r="F23" s="138" t="str">
        <f>F10</f>
        <v>No</v>
      </c>
      <c r="G23" s="138" t="str">
        <f>G8</f>
        <v>None, or Not within last 5 years</v>
      </c>
      <c r="H23" s="138" t="str">
        <f>H10</f>
        <v>No</v>
      </c>
      <c r="I23" s="161" t="str">
        <f>I6</f>
        <v>Not sure</v>
      </c>
      <c r="J23" s="138" t="str">
        <f>J14</f>
        <v>No</v>
      </c>
      <c r="K23" s="138" t="str">
        <f>K9</f>
        <v>Less frequently than monthly</v>
      </c>
      <c r="L23" s="138" t="str">
        <f>L6</f>
        <v>Regular review not conducted / Not sure</v>
      </c>
      <c r="M23" s="164"/>
      <c r="N23" s="164"/>
      <c r="O23" s="164"/>
      <c r="P23" s="164"/>
      <c r="Q23" s="164"/>
      <c r="R23" s="164"/>
    </row>
    <row r="24" spans="2:18" ht="39.6">
      <c r="B24" s="164"/>
      <c r="C24" s="138" t="str">
        <f>C7</f>
        <v>25-50%</v>
      </c>
      <c r="D24" s="138" t="str">
        <f>D10</f>
        <v>Less than annual but within last 5 years</v>
      </c>
      <c r="E24" s="138" t="str">
        <f>E12</f>
        <v>Data transfer errors are checked at secondary device(s), but not to tertiary device(s)</v>
      </c>
      <c r="F24" s="138" t="str">
        <f>F15</f>
        <v>Yes</v>
      </c>
      <c r="G24" s="138" t="str">
        <f>G10</f>
        <v>Less than annual but within last 5 years</v>
      </c>
      <c r="H24" s="138" t="str">
        <f>H15</f>
        <v>Yes</v>
      </c>
      <c r="I24" s="138" t="str">
        <f>I12</f>
        <v>At ±6% or greater</v>
      </c>
      <c r="J24" s="138" t="str">
        <f>J15</f>
        <v>Yes</v>
      </c>
      <c r="K24" s="138" t="str">
        <f>K11</f>
        <v>Once per month</v>
      </c>
      <c r="L24" s="138" t="str">
        <f>L9</f>
        <v>Less frequently than monthly</v>
      </c>
      <c r="M24" s="164"/>
      <c r="N24" s="164"/>
      <c r="O24" s="164"/>
      <c r="P24" s="164"/>
      <c r="Q24" s="164"/>
      <c r="R24" s="164"/>
    </row>
    <row r="25" spans="2:18" ht="39.6">
      <c r="B25" s="164"/>
      <c r="C25" s="138" t="str">
        <f>C8</f>
        <v>&gt;50-75%</v>
      </c>
      <c r="D25" s="138" t="str">
        <f>D12</f>
        <v>Annually</v>
      </c>
      <c r="E25" s="138" t="str">
        <f>E15</f>
        <v>Data transfer errors are checked at secondary device(s) AND tertiary device(s)</v>
      </c>
      <c r="G25" s="138" t="str">
        <f>G12</f>
        <v>Annually</v>
      </c>
      <c r="I25" s="138" t="str">
        <f>I14</f>
        <v>Between ±3% to ±6%</v>
      </c>
      <c r="K25" s="138" t="str">
        <f>K13</f>
        <v>More frequently than monthly, but not every day</v>
      </c>
      <c r="L25" s="138" t="str">
        <f t="shared" ref="L25" si="0">L11</f>
        <v>Once per month</v>
      </c>
      <c r="M25" s="164"/>
      <c r="N25" s="164"/>
      <c r="O25" s="164"/>
      <c r="P25" s="164"/>
      <c r="Q25" s="164"/>
      <c r="R25" s="164"/>
    </row>
    <row r="26" spans="2:18" ht="39.6">
      <c r="B26" s="165"/>
      <c r="C26" s="161" t="str">
        <f>C9</f>
        <v>&gt;75% - 90%</v>
      </c>
      <c r="D26" s="161" t="str">
        <f>D15</f>
        <v>At least semi-annually</v>
      </c>
      <c r="E26" s="138" t="str">
        <f>E16</f>
        <v>Data transfer errors are checked at secondary device(s), but no tertiary device(s) exist</v>
      </c>
      <c r="G26" s="138" t="str">
        <f>G15</f>
        <v>At least semi-annually</v>
      </c>
      <c r="I26" s="138" t="str">
        <f>I15</f>
        <v>At or within ±3%</v>
      </c>
      <c r="K26" s="138" t="str">
        <f>K14</f>
        <v>Daily</v>
      </c>
      <c r="L26" s="138" t="str">
        <f>L13</f>
        <v>More frequently than monthly, but not every day</v>
      </c>
      <c r="M26" s="164"/>
      <c r="N26" s="164"/>
      <c r="O26" s="164"/>
      <c r="P26" s="164"/>
      <c r="Q26" s="164"/>
      <c r="R26" s="164"/>
    </row>
    <row r="27" spans="2:18" ht="26.4">
      <c r="B27" s="165"/>
      <c r="C27" s="139" t="str">
        <f>C11</f>
        <v>&gt;90% - 95%</v>
      </c>
      <c r="D27" s="164" t="str">
        <f>D16</f>
        <v>Not applicable due to no electronic signal output</v>
      </c>
      <c r="E27" s="164"/>
      <c r="K27" s="138" t="str">
        <f>K15</f>
        <v>Continuous</v>
      </c>
      <c r="L27" s="161" t="str">
        <f>L15</f>
        <v>Daily</v>
      </c>
      <c r="M27" s="164"/>
      <c r="N27" s="164"/>
      <c r="O27" s="164"/>
      <c r="P27" s="164"/>
      <c r="Q27" s="164"/>
      <c r="R27" s="164"/>
    </row>
    <row r="28" spans="2:18">
      <c r="B28" s="165"/>
      <c r="C28" s="139" t="str">
        <f>C13</f>
        <v>&gt;95 - 99%</v>
      </c>
      <c r="G28" s="164"/>
      <c r="K28" s="138"/>
      <c r="M28" s="164"/>
      <c r="N28" s="164"/>
      <c r="O28" s="164"/>
      <c r="P28" s="164"/>
      <c r="Q28" s="164"/>
      <c r="R28" s="164"/>
    </row>
    <row r="29" spans="2:18">
      <c r="B29" s="165"/>
      <c r="C29" s="138" t="str">
        <f>C15</f>
        <v>&gt;99%</v>
      </c>
      <c r="D29" s="164"/>
      <c r="E29" s="164"/>
      <c r="G29" s="164"/>
      <c r="M29" s="164"/>
      <c r="N29" s="164"/>
      <c r="O29" s="164"/>
      <c r="P29" s="164"/>
      <c r="Q29" s="164"/>
      <c r="R29" s="164"/>
    </row>
    <row r="32" spans="2:18">
      <c r="B32" s="165"/>
      <c r="C32" s="164"/>
      <c r="D32" s="164"/>
      <c r="E32" s="164"/>
      <c r="F32" s="164"/>
      <c r="G32" s="164"/>
      <c r="H32" s="164"/>
      <c r="I32" s="164"/>
      <c r="J32" s="164"/>
      <c r="K32" s="164"/>
      <c r="L32" s="164"/>
      <c r="M32" s="164"/>
      <c r="N32" s="164"/>
      <c r="O32" s="164"/>
      <c r="P32" s="164"/>
      <c r="Q32" s="164"/>
      <c r="R32" s="164"/>
    </row>
    <row r="33" spans="1:18">
      <c r="B33" s="159" t="s">
        <v>812</v>
      </c>
      <c r="C33" s="164"/>
      <c r="D33" s="164"/>
      <c r="E33" s="164"/>
      <c r="F33" s="164"/>
      <c r="G33" s="164"/>
      <c r="H33" s="164"/>
      <c r="I33" s="164"/>
      <c r="J33" s="164"/>
      <c r="K33" s="164"/>
      <c r="L33" s="164"/>
      <c r="M33" s="164"/>
      <c r="N33" s="164"/>
      <c r="O33" s="164"/>
      <c r="P33" s="164"/>
      <c r="Q33" s="164"/>
      <c r="R33" s="164"/>
    </row>
    <row r="34" spans="1:18">
      <c r="B34" s="161" t="s">
        <v>457</v>
      </c>
      <c r="C34" s="164"/>
      <c r="D34" s="164"/>
      <c r="E34" s="164"/>
      <c r="F34" s="164"/>
      <c r="G34" s="164"/>
      <c r="H34" s="164"/>
      <c r="I34" s="164"/>
      <c r="J34" s="164"/>
      <c r="K34" s="164"/>
      <c r="L34" s="164"/>
      <c r="M34" s="164"/>
      <c r="N34" s="164"/>
      <c r="O34" s="164"/>
      <c r="P34" s="164"/>
      <c r="Q34" s="164"/>
      <c r="R34" s="164"/>
    </row>
    <row r="35" spans="1:18">
      <c r="B35" s="176" t="s">
        <v>390</v>
      </c>
      <c r="C35" s="164"/>
      <c r="D35" s="164"/>
      <c r="E35" s="164"/>
      <c r="F35" s="164"/>
      <c r="G35" s="164"/>
      <c r="H35" s="164"/>
      <c r="I35" s="164"/>
      <c r="J35" s="164"/>
      <c r="K35" s="164"/>
      <c r="L35" s="164"/>
      <c r="M35" s="164"/>
      <c r="N35" s="164"/>
      <c r="O35" s="164"/>
      <c r="P35" s="164"/>
      <c r="Q35" s="164"/>
      <c r="R35" s="164"/>
    </row>
    <row r="36" spans="1:18">
      <c r="B36" s="176" t="s">
        <v>801</v>
      </c>
      <c r="C36" s="164"/>
      <c r="D36" s="164"/>
      <c r="E36" s="164"/>
      <c r="F36" s="164"/>
      <c r="G36" s="164"/>
      <c r="H36" s="164"/>
      <c r="I36" s="164"/>
      <c r="J36" s="164"/>
      <c r="K36" s="164"/>
      <c r="L36" s="164"/>
      <c r="M36" s="164"/>
      <c r="N36" s="164"/>
      <c r="O36" s="164"/>
      <c r="P36" s="164"/>
      <c r="Q36" s="164"/>
      <c r="R36" s="164"/>
    </row>
    <row r="37" spans="1:18">
      <c r="B37" s="176" t="s">
        <v>789</v>
      </c>
      <c r="C37" s="164"/>
      <c r="D37" s="164"/>
      <c r="E37" s="164"/>
      <c r="F37" s="164"/>
      <c r="G37" s="164"/>
      <c r="H37" s="164"/>
      <c r="I37" s="164"/>
      <c r="J37" s="164"/>
      <c r="K37" s="164"/>
      <c r="L37" s="164"/>
      <c r="M37" s="164"/>
      <c r="N37" s="164"/>
      <c r="O37" s="164"/>
      <c r="P37" s="164"/>
      <c r="Q37" s="164"/>
      <c r="R37" s="164"/>
    </row>
    <row r="38" spans="1:18">
      <c r="B38" s="176" t="s">
        <v>282</v>
      </c>
      <c r="C38" s="164"/>
      <c r="D38" s="164"/>
      <c r="E38" s="164"/>
      <c r="F38" s="164"/>
      <c r="G38" s="164"/>
      <c r="H38" s="164"/>
      <c r="I38" s="164"/>
      <c r="J38" s="164"/>
      <c r="K38" s="164"/>
      <c r="L38" s="164"/>
      <c r="M38" s="164"/>
      <c r="N38" s="164"/>
      <c r="O38" s="164"/>
      <c r="P38" s="164"/>
      <c r="Q38" s="164"/>
      <c r="R38" s="164"/>
    </row>
    <row r="39" spans="1:18">
      <c r="B39" s="176" t="s">
        <v>790</v>
      </c>
      <c r="C39" s="164"/>
      <c r="D39" s="164"/>
      <c r="E39" s="164"/>
      <c r="F39" s="164"/>
      <c r="G39" s="164"/>
      <c r="H39" s="164"/>
      <c r="I39" s="164"/>
      <c r="J39" s="164"/>
      <c r="K39" s="164"/>
      <c r="L39" s="164"/>
      <c r="M39" s="164"/>
      <c r="N39" s="164"/>
      <c r="O39" s="164"/>
      <c r="P39" s="164"/>
      <c r="Q39" s="164"/>
      <c r="R39" s="164"/>
    </row>
    <row r="40" spans="1:18">
      <c r="B40" s="176" t="s">
        <v>283</v>
      </c>
      <c r="C40" s="164"/>
      <c r="D40" s="164"/>
      <c r="E40" s="164"/>
      <c r="F40" s="164"/>
      <c r="G40" s="164"/>
      <c r="H40" s="164"/>
      <c r="I40" s="164"/>
      <c r="J40" s="164"/>
      <c r="K40" s="164"/>
      <c r="L40" s="164"/>
      <c r="M40" s="164"/>
      <c r="N40" s="164"/>
      <c r="O40" s="164"/>
      <c r="P40" s="164"/>
      <c r="Q40" s="164"/>
      <c r="R40" s="164"/>
    </row>
    <row r="41" spans="1:18">
      <c r="B41" s="176" t="s">
        <v>981</v>
      </c>
      <c r="C41" s="164"/>
      <c r="D41" s="164"/>
      <c r="E41" s="164"/>
      <c r="F41" s="164"/>
      <c r="G41" s="164"/>
      <c r="H41" s="164"/>
      <c r="I41" s="164"/>
      <c r="J41" s="164"/>
      <c r="K41" s="164"/>
      <c r="L41" s="164"/>
      <c r="M41" s="164"/>
      <c r="N41" s="164"/>
      <c r="O41" s="164"/>
      <c r="P41" s="164"/>
      <c r="Q41" s="164"/>
      <c r="R41" s="164"/>
    </row>
    <row r="42" spans="1:18">
      <c r="B42" s="176" t="s">
        <v>791</v>
      </c>
      <c r="C42" s="164"/>
      <c r="D42" s="164"/>
      <c r="E42" s="164"/>
      <c r="F42" s="164"/>
      <c r="G42" s="164"/>
      <c r="H42" s="164"/>
      <c r="I42" s="164"/>
      <c r="J42" s="164"/>
      <c r="K42" s="164"/>
      <c r="L42" s="164"/>
      <c r="M42" s="164"/>
      <c r="N42" s="164"/>
      <c r="O42" s="164"/>
      <c r="P42" s="164"/>
      <c r="Q42" s="164"/>
      <c r="R42" s="164"/>
    </row>
    <row r="43" spans="1:18">
      <c r="B43" s="176" t="s">
        <v>804</v>
      </c>
      <c r="C43" s="164"/>
      <c r="D43" s="164"/>
      <c r="E43" s="164"/>
      <c r="F43" s="164"/>
      <c r="G43" s="164"/>
      <c r="H43" s="164"/>
      <c r="I43" s="164"/>
      <c r="J43" s="164"/>
      <c r="K43" s="164"/>
      <c r="L43" s="164"/>
      <c r="M43" s="164"/>
      <c r="N43" s="164"/>
      <c r="O43" s="164"/>
      <c r="P43" s="164"/>
      <c r="Q43" s="164"/>
      <c r="R43" s="164"/>
    </row>
    <row r="44" spans="1:18">
      <c r="B44" s="176" t="s">
        <v>805</v>
      </c>
      <c r="C44" s="164"/>
      <c r="D44" s="164"/>
      <c r="E44" s="164"/>
      <c r="F44" s="164"/>
      <c r="G44" s="164"/>
      <c r="H44" s="164"/>
      <c r="I44" s="164"/>
      <c r="J44" s="164"/>
      <c r="K44" s="164"/>
      <c r="L44" s="164"/>
      <c r="M44" s="164"/>
      <c r="N44" s="164"/>
      <c r="O44" s="164"/>
      <c r="P44" s="164"/>
      <c r="Q44" s="164"/>
      <c r="R44" s="164"/>
    </row>
    <row r="45" spans="1:18">
      <c r="B45" s="165"/>
      <c r="C45" s="164"/>
      <c r="D45" s="164"/>
      <c r="E45" s="164"/>
      <c r="F45" s="164"/>
      <c r="G45" s="164"/>
      <c r="H45" s="164"/>
      <c r="I45" s="164"/>
      <c r="J45" s="164"/>
      <c r="K45" s="164"/>
      <c r="L45" s="164"/>
      <c r="M45" s="164"/>
      <c r="N45" s="164"/>
      <c r="O45" s="164"/>
      <c r="P45" s="164"/>
      <c r="Q45" s="164"/>
      <c r="R45" s="164"/>
    </row>
    <row r="46" spans="1:18">
      <c r="B46" s="165"/>
      <c r="C46" s="164"/>
      <c r="D46" s="164"/>
      <c r="E46" s="164"/>
      <c r="F46" s="164"/>
      <c r="G46" s="164"/>
      <c r="H46" s="164"/>
      <c r="I46" s="164"/>
      <c r="J46" s="164"/>
      <c r="K46" s="164"/>
      <c r="L46" s="164"/>
      <c r="M46" s="164"/>
      <c r="N46" s="164"/>
      <c r="O46" s="164"/>
      <c r="P46" s="164"/>
      <c r="Q46" s="164"/>
      <c r="R46" s="164"/>
    </row>
    <row r="47" spans="1:18">
      <c r="B47" s="165"/>
      <c r="C47" s="164"/>
      <c r="F47" s="164"/>
      <c r="H47" s="164"/>
      <c r="I47" s="164"/>
      <c r="J47" s="164"/>
      <c r="K47" s="164"/>
      <c r="L47" s="164"/>
      <c r="M47" s="164"/>
      <c r="N47" s="164"/>
      <c r="O47" s="164"/>
      <c r="P47" s="164"/>
      <c r="Q47" s="164"/>
      <c r="R47" s="164"/>
    </row>
    <row r="48" spans="1:18">
      <c r="A48" s="168"/>
      <c r="B48" s="165"/>
      <c r="C48" s="164"/>
      <c r="D48" s="164"/>
      <c r="E48" s="164"/>
      <c r="F48" s="164"/>
      <c r="G48" s="164"/>
      <c r="H48" s="164"/>
      <c r="I48" s="164"/>
      <c r="J48" s="164"/>
      <c r="K48" s="164"/>
      <c r="L48" s="164"/>
      <c r="M48" s="164"/>
      <c r="N48" s="164"/>
      <c r="O48" s="164"/>
      <c r="P48" s="164"/>
      <c r="Q48" s="164"/>
      <c r="R48" s="164"/>
    </row>
    <row r="49" spans="1:18">
      <c r="A49" s="168"/>
      <c r="B49" s="165"/>
      <c r="C49" s="164"/>
      <c r="D49" s="164"/>
      <c r="E49" s="164"/>
      <c r="F49" s="164"/>
      <c r="G49" s="164"/>
      <c r="H49" s="164"/>
      <c r="I49" s="164"/>
      <c r="J49" s="164"/>
      <c r="K49" s="164"/>
      <c r="L49" s="164"/>
      <c r="M49" s="164"/>
      <c r="N49" s="164"/>
      <c r="O49" s="164"/>
      <c r="P49" s="164"/>
      <c r="Q49" s="164"/>
      <c r="R49" s="164"/>
    </row>
    <row r="50" spans="1:18">
      <c r="B50" s="165"/>
      <c r="C50" s="164"/>
      <c r="D50" s="164"/>
      <c r="E50" s="164"/>
      <c r="F50" s="164"/>
      <c r="G50" s="164"/>
      <c r="H50" s="164"/>
      <c r="I50" s="164"/>
      <c r="J50" s="164"/>
      <c r="K50" s="164"/>
      <c r="L50" s="164"/>
      <c r="M50" s="164"/>
      <c r="N50" s="164"/>
      <c r="O50" s="164"/>
      <c r="P50" s="164"/>
      <c r="Q50" s="164"/>
      <c r="R50" s="164"/>
    </row>
    <row r="51" spans="1:18">
      <c r="B51" s="165"/>
      <c r="C51" s="164"/>
      <c r="D51" s="164"/>
      <c r="E51" s="164"/>
      <c r="F51" s="164"/>
      <c r="G51" s="164"/>
      <c r="H51" s="164"/>
      <c r="I51" s="164"/>
      <c r="J51" s="164"/>
      <c r="K51" s="164"/>
      <c r="L51" s="164"/>
      <c r="M51" s="164"/>
      <c r="N51" s="164"/>
      <c r="O51" s="164"/>
      <c r="P51" s="164"/>
      <c r="Q51" s="164"/>
      <c r="R51" s="164"/>
    </row>
    <row r="52" spans="1:18">
      <c r="B52" s="165"/>
      <c r="C52" s="164"/>
      <c r="D52" s="164"/>
      <c r="E52" s="164"/>
      <c r="F52" s="164"/>
      <c r="G52" s="164"/>
      <c r="H52" s="164"/>
      <c r="I52" s="164"/>
      <c r="J52" s="164"/>
      <c r="K52" s="164"/>
      <c r="L52" s="164"/>
      <c r="M52" s="164"/>
      <c r="N52" s="164"/>
      <c r="O52" s="164"/>
      <c r="P52" s="164"/>
      <c r="Q52" s="164"/>
      <c r="R52" s="164"/>
    </row>
    <row r="53" spans="1:18">
      <c r="B53" s="165"/>
      <c r="C53" s="164"/>
      <c r="D53" s="164"/>
      <c r="E53" s="164"/>
      <c r="F53" s="164"/>
      <c r="G53" s="164"/>
      <c r="H53" s="164"/>
      <c r="I53" s="164"/>
      <c r="J53" s="164"/>
      <c r="K53" s="164"/>
      <c r="L53" s="164"/>
      <c r="M53" s="164"/>
      <c r="N53" s="164"/>
      <c r="O53" s="164"/>
      <c r="P53" s="164"/>
      <c r="Q53" s="164"/>
      <c r="R53" s="164"/>
    </row>
    <row r="54" spans="1:18">
      <c r="B54" s="165"/>
      <c r="C54" s="164"/>
      <c r="D54" s="164"/>
      <c r="E54" s="164"/>
      <c r="F54" s="164"/>
      <c r="G54" s="164"/>
      <c r="H54" s="164"/>
      <c r="I54" s="164"/>
      <c r="J54" s="164"/>
      <c r="K54" s="164"/>
      <c r="L54" s="164"/>
      <c r="M54" s="164"/>
      <c r="N54" s="164"/>
      <c r="O54" s="164"/>
      <c r="P54" s="164"/>
      <c r="Q54" s="164"/>
      <c r="R54" s="164"/>
    </row>
    <row r="55" spans="1:18">
      <c r="B55" s="165"/>
      <c r="C55" s="164"/>
      <c r="D55" s="164"/>
      <c r="E55" s="164"/>
      <c r="F55" s="164"/>
      <c r="G55" s="164"/>
      <c r="H55" s="164"/>
      <c r="I55" s="164"/>
      <c r="J55" s="164"/>
      <c r="K55" s="164"/>
      <c r="L55" s="164"/>
      <c r="M55" s="164"/>
      <c r="N55" s="164"/>
      <c r="O55" s="164"/>
      <c r="P55" s="164"/>
      <c r="Q55" s="164"/>
      <c r="R55" s="164"/>
    </row>
    <row r="56" spans="1:18">
      <c r="B56" s="165"/>
      <c r="C56" s="164"/>
      <c r="D56" s="164"/>
      <c r="E56" s="164"/>
      <c r="F56" s="164"/>
      <c r="G56" s="164"/>
      <c r="H56" s="164"/>
      <c r="I56" s="164"/>
      <c r="J56" s="164"/>
      <c r="K56" s="164"/>
      <c r="L56" s="164"/>
      <c r="M56" s="164"/>
      <c r="N56" s="164"/>
      <c r="O56" s="164"/>
      <c r="P56" s="164"/>
      <c r="Q56" s="164"/>
      <c r="R56" s="164"/>
    </row>
    <row r="57" spans="1:18">
      <c r="B57" s="165"/>
      <c r="C57" s="164"/>
      <c r="D57" s="164"/>
      <c r="E57" s="164"/>
      <c r="F57" s="164"/>
      <c r="G57" s="164"/>
      <c r="H57" s="164"/>
      <c r="I57" s="164"/>
      <c r="J57" s="164"/>
      <c r="K57" s="164"/>
      <c r="L57" s="164"/>
      <c r="M57" s="164"/>
      <c r="N57" s="164"/>
      <c r="O57" s="164"/>
      <c r="P57" s="164"/>
      <c r="Q57" s="164"/>
      <c r="R57" s="164"/>
    </row>
    <row r="58" spans="1:18">
      <c r="B58" s="165"/>
      <c r="C58" s="164"/>
      <c r="D58" s="164"/>
      <c r="E58" s="164"/>
      <c r="F58" s="164"/>
      <c r="G58" s="164"/>
      <c r="H58" s="164"/>
      <c r="I58" s="164"/>
      <c r="J58" s="164"/>
      <c r="K58" s="164"/>
      <c r="L58" s="164"/>
      <c r="M58" s="164"/>
      <c r="N58" s="164"/>
      <c r="O58" s="164"/>
      <c r="P58" s="164"/>
      <c r="Q58" s="164"/>
      <c r="R58" s="164"/>
    </row>
    <row r="59" spans="1:18">
      <c r="B59" s="165"/>
      <c r="C59" s="164"/>
      <c r="D59" s="164"/>
      <c r="E59" s="164"/>
      <c r="F59" s="164"/>
      <c r="G59" s="164"/>
      <c r="H59" s="164"/>
      <c r="I59" s="164"/>
      <c r="J59" s="164"/>
      <c r="K59" s="164"/>
      <c r="L59" s="164"/>
      <c r="M59" s="164"/>
      <c r="N59" s="164"/>
      <c r="O59" s="164"/>
      <c r="P59" s="164"/>
      <c r="Q59" s="164"/>
      <c r="R59" s="164"/>
    </row>
    <row r="60" spans="1:18">
      <c r="B60" s="165"/>
      <c r="C60" s="164"/>
      <c r="D60" s="164"/>
      <c r="E60" s="164"/>
      <c r="F60" s="164"/>
      <c r="G60" s="164"/>
      <c r="H60" s="164"/>
      <c r="I60" s="164"/>
      <c r="J60" s="164"/>
      <c r="K60" s="164"/>
      <c r="L60" s="164"/>
      <c r="M60" s="164"/>
      <c r="N60" s="164"/>
      <c r="O60" s="164"/>
      <c r="P60" s="164"/>
      <c r="Q60" s="164"/>
      <c r="R60" s="164"/>
    </row>
    <row r="61" spans="1:18">
      <c r="B61" s="165"/>
      <c r="C61" s="164"/>
      <c r="D61" s="164"/>
      <c r="E61" s="164"/>
      <c r="F61" s="164"/>
      <c r="G61" s="164"/>
      <c r="H61" s="164"/>
      <c r="I61" s="164"/>
      <c r="J61" s="164"/>
      <c r="K61" s="164"/>
      <c r="L61" s="164"/>
      <c r="M61" s="164"/>
      <c r="N61" s="164"/>
      <c r="O61" s="164"/>
      <c r="P61" s="164"/>
      <c r="Q61" s="164"/>
      <c r="R61" s="164"/>
    </row>
    <row r="62" spans="1:18">
      <c r="B62" s="165"/>
      <c r="C62" s="164"/>
      <c r="D62" s="164"/>
      <c r="E62" s="164"/>
      <c r="F62" s="164"/>
      <c r="G62" s="164"/>
      <c r="H62" s="164"/>
      <c r="I62" s="164"/>
      <c r="J62" s="164"/>
      <c r="K62" s="164"/>
      <c r="L62" s="164"/>
      <c r="M62" s="164"/>
      <c r="N62" s="164"/>
      <c r="O62" s="164"/>
      <c r="P62" s="164"/>
      <c r="Q62" s="164"/>
      <c r="R62" s="164"/>
    </row>
    <row r="63" spans="1:18">
      <c r="B63" s="165"/>
      <c r="C63" s="164"/>
      <c r="D63" s="164"/>
      <c r="E63" s="164"/>
      <c r="F63" s="164"/>
      <c r="G63" s="164"/>
      <c r="H63" s="164"/>
      <c r="I63" s="164"/>
      <c r="J63" s="164"/>
      <c r="K63" s="164"/>
      <c r="L63" s="164"/>
      <c r="M63" s="164"/>
      <c r="N63" s="164"/>
      <c r="O63" s="164"/>
      <c r="P63" s="164"/>
      <c r="Q63" s="164"/>
      <c r="R63" s="164"/>
    </row>
    <row r="64" spans="1:18">
      <c r="B64" s="165"/>
      <c r="C64" s="164"/>
      <c r="D64" s="164"/>
      <c r="E64" s="164"/>
      <c r="F64" s="164"/>
      <c r="G64" s="164"/>
      <c r="H64" s="164"/>
      <c r="I64" s="164"/>
      <c r="J64" s="164"/>
      <c r="K64" s="164"/>
      <c r="L64" s="164"/>
      <c r="M64" s="164"/>
      <c r="N64" s="164"/>
      <c r="O64" s="164"/>
      <c r="P64" s="164"/>
      <c r="Q64" s="164"/>
      <c r="R64" s="164"/>
    </row>
    <row r="65" spans="2:18">
      <c r="B65" s="165"/>
      <c r="C65" s="164"/>
      <c r="D65" s="164"/>
      <c r="E65" s="164"/>
      <c r="F65" s="164"/>
      <c r="G65" s="164"/>
      <c r="H65" s="164"/>
      <c r="I65" s="164"/>
      <c r="J65" s="164"/>
      <c r="K65" s="164"/>
      <c r="L65" s="164"/>
      <c r="M65" s="164"/>
      <c r="N65" s="164"/>
      <c r="O65" s="164"/>
      <c r="P65" s="164"/>
      <c r="Q65" s="164"/>
      <c r="R65" s="164"/>
    </row>
    <row r="66" spans="2:18">
      <c r="B66" s="165"/>
      <c r="C66" s="164"/>
      <c r="D66" s="164"/>
      <c r="E66" s="164"/>
      <c r="F66" s="164"/>
      <c r="G66" s="164"/>
      <c r="H66" s="164"/>
      <c r="I66" s="164"/>
      <c r="J66" s="164"/>
      <c r="K66" s="164"/>
      <c r="L66" s="164"/>
      <c r="M66" s="164"/>
      <c r="N66" s="164"/>
      <c r="O66" s="164"/>
      <c r="P66" s="164"/>
      <c r="Q66" s="164"/>
      <c r="R66" s="164"/>
    </row>
    <row r="67" spans="2:18">
      <c r="B67" s="165"/>
      <c r="C67" s="164"/>
      <c r="D67" s="164"/>
      <c r="E67" s="164"/>
      <c r="F67" s="164"/>
      <c r="G67" s="164"/>
      <c r="H67" s="164"/>
      <c r="I67" s="164"/>
      <c r="J67" s="164"/>
      <c r="K67" s="164"/>
      <c r="L67" s="164"/>
      <c r="M67" s="164"/>
      <c r="N67" s="164"/>
      <c r="O67" s="164"/>
      <c r="P67" s="164"/>
      <c r="Q67" s="164"/>
      <c r="R67" s="164"/>
    </row>
    <row r="68" spans="2:18">
      <c r="B68" s="165"/>
      <c r="C68" s="164"/>
      <c r="D68" s="164"/>
      <c r="E68" s="164"/>
      <c r="F68" s="164"/>
      <c r="G68" s="164"/>
      <c r="H68" s="164"/>
      <c r="I68" s="164"/>
      <c r="J68" s="164"/>
      <c r="K68" s="164"/>
      <c r="L68" s="164"/>
      <c r="M68" s="164"/>
      <c r="N68" s="164"/>
      <c r="O68" s="164"/>
      <c r="P68" s="164"/>
      <c r="Q68" s="164"/>
      <c r="R68" s="164"/>
    </row>
    <row r="69" spans="2:18">
      <c r="B69" s="165"/>
      <c r="C69" s="164"/>
      <c r="D69" s="164"/>
      <c r="E69" s="164"/>
      <c r="F69" s="164"/>
      <c r="G69" s="164"/>
      <c r="H69" s="164"/>
      <c r="I69" s="164"/>
      <c r="J69" s="164"/>
      <c r="K69" s="164"/>
      <c r="L69" s="164"/>
      <c r="M69" s="164"/>
      <c r="N69" s="164"/>
      <c r="O69" s="164"/>
      <c r="P69" s="164"/>
      <c r="Q69" s="164"/>
      <c r="R69" s="164"/>
    </row>
    <row r="70" spans="2:18">
      <c r="B70" s="165"/>
      <c r="C70" s="164"/>
      <c r="D70" s="164"/>
      <c r="E70" s="164"/>
      <c r="F70" s="164"/>
      <c r="G70" s="164"/>
      <c r="H70" s="164"/>
      <c r="I70" s="164"/>
      <c r="J70" s="164"/>
      <c r="K70" s="164"/>
      <c r="L70" s="164"/>
      <c r="M70" s="164"/>
      <c r="N70" s="164"/>
      <c r="O70" s="164"/>
      <c r="P70" s="164"/>
      <c r="Q70" s="164"/>
      <c r="R70" s="164"/>
    </row>
    <row r="71" spans="2:18">
      <c r="B71" s="165"/>
      <c r="C71" s="164"/>
      <c r="D71" s="164"/>
      <c r="E71" s="164"/>
      <c r="F71" s="164"/>
      <c r="G71" s="164"/>
      <c r="H71" s="164"/>
      <c r="I71" s="164"/>
      <c r="J71" s="164"/>
      <c r="K71" s="164"/>
      <c r="L71" s="164"/>
      <c r="M71" s="164"/>
      <c r="N71" s="164"/>
      <c r="O71" s="164"/>
      <c r="P71" s="164"/>
      <c r="Q71" s="164"/>
      <c r="R71" s="164"/>
    </row>
    <row r="72" spans="2:18">
      <c r="B72" s="165"/>
      <c r="C72" s="164"/>
      <c r="D72" s="164"/>
      <c r="E72" s="164"/>
      <c r="F72" s="164"/>
      <c r="G72" s="164"/>
      <c r="H72" s="164"/>
      <c r="I72" s="164"/>
      <c r="J72" s="164"/>
      <c r="K72" s="164"/>
      <c r="L72" s="164"/>
      <c r="M72" s="164"/>
      <c r="N72" s="164"/>
      <c r="O72" s="164"/>
      <c r="P72" s="164"/>
      <c r="Q72" s="164"/>
      <c r="R72" s="164"/>
    </row>
    <row r="73" spans="2:18">
      <c r="B73" s="165"/>
      <c r="C73" s="164"/>
      <c r="D73" s="164"/>
      <c r="E73" s="164"/>
      <c r="F73" s="164"/>
      <c r="G73" s="164"/>
      <c r="H73" s="164"/>
      <c r="I73" s="164"/>
      <c r="J73" s="164"/>
      <c r="K73" s="164"/>
      <c r="L73" s="164"/>
      <c r="M73" s="164"/>
      <c r="N73" s="164"/>
      <c r="O73" s="164"/>
      <c r="P73" s="164"/>
      <c r="Q73" s="164"/>
      <c r="R73" s="164"/>
    </row>
    <row r="74" spans="2:18">
      <c r="B74" s="165"/>
      <c r="C74" s="164"/>
      <c r="D74" s="164"/>
      <c r="E74" s="164"/>
      <c r="F74" s="164"/>
      <c r="G74" s="164"/>
      <c r="H74" s="164"/>
      <c r="I74" s="164"/>
      <c r="J74" s="164"/>
      <c r="K74" s="164"/>
      <c r="L74" s="164"/>
      <c r="M74" s="164"/>
      <c r="N74" s="164"/>
      <c r="O74" s="164"/>
      <c r="P74" s="164"/>
      <c r="Q74" s="164"/>
      <c r="R74" s="164"/>
    </row>
    <row r="75" spans="2:18">
      <c r="B75" s="165"/>
      <c r="C75" s="164"/>
      <c r="D75" s="164"/>
      <c r="E75" s="164"/>
      <c r="F75" s="164"/>
      <c r="G75" s="164"/>
      <c r="H75" s="164"/>
      <c r="I75" s="164"/>
      <c r="J75" s="164"/>
      <c r="K75" s="164"/>
      <c r="L75" s="164"/>
      <c r="M75" s="164"/>
      <c r="N75" s="164"/>
      <c r="O75" s="164"/>
      <c r="P75" s="164"/>
      <c r="Q75" s="164"/>
      <c r="R75" s="164"/>
    </row>
    <row r="76" spans="2:18">
      <c r="B76" s="165"/>
      <c r="C76" s="164"/>
      <c r="D76" s="164"/>
      <c r="E76" s="164"/>
      <c r="F76" s="164"/>
      <c r="G76" s="164"/>
      <c r="H76" s="164"/>
      <c r="I76" s="164"/>
      <c r="J76" s="164"/>
      <c r="K76" s="164"/>
      <c r="L76" s="164"/>
      <c r="M76" s="164"/>
      <c r="N76" s="164"/>
      <c r="O76" s="164"/>
      <c r="P76" s="164"/>
      <c r="Q76" s="164"/>
      <c r="R76" s="164"/>
    </row>
    <row r="77" spans="2:18">
      <c r="B77" s="165"/>
      <c r="C77" s="164"/>
      <c r="D77" s="164"/>
      <c r="E77" s="164"/>
      <c r="F77" s="164"/>
      <c r="G77" s="164"/>
      <c r="H77" s="164"/>
      <c r="I77" s="164"/>
      <c r="J77" s="164"/>
      <c r="K77" s="164"/>
      <c r="L77" s="164"/>
      <c r="M77" s="164"/>
      <c r="N77" s="164"/>
      <c r="O77" s="164"/>
      <c r="P77" s="164"/>
      <c r="Q77" s="164"/>
      <c r="R77" s="164"/>
    </row>
    <row r="78" spans="2:18">
      <c r="B78" s="165"/>
      <c r="C78" s="164"/>
      <c r="D78" s="164"/>
      <c r="E78" s="164"/>
      <c r="F78" s="164"/>
      <c r="G78" s="164"/>
      <c r="H78" s="164"/>
      <c r="I78" s="164"/>
      <c r="J78" s="164"/>
      <c r="K78" s="164"/>
      <c r="L78" s="164"/>
      <c r="M78" s="164"/>
      <c r="N78" s="164"/>
      <c r="O78" s="164"/>
      <c r="P78" s="164"/>
      <c r="Q78" s="164"/>
      <c r="R78" s="164"/>
    </row>
    <row r="79" spans="2:18">
      <c r="B79" s="165"/>
      <c r="C79" s="164"/>
      <c r="D79" s="164"/>
      <c r="E79" s="164"/>
      <c r="F79" s="164"/>
      <c r="G79" s="164"/>
      <c r="H79" s="164"/>
      <c r="I79" s="164"/>
      <c r="J79" s="164"/>
      <c r="K79" s="164"/>
      <c r="L79" s="164"/>
      <c r="M79" s="164"/>
      <c r="N79" s="164"/>
      <c r="O79" s="164"/>
      <c r="P79" s="164"/>
      <c r="Q79" s="164"/>
      <c r="R79" s="164"/>
    </row>
    <row r="80" spans="2:18">
      <c r="B80" s="165"/>
      <c r="C80" s="164"/>
      <c r="D80" s="164"/>
      <c r="E80" s="164"/>
      <c r="F80" s="164"/>
      <c r="G80" s="164"/>
      <c r="H80" s="164"/>
      <c r="I80" s="164"/>
      <c r="J80" s="164"/>
      <c r="K80" s="164"/>
      <c r="L80" s="164"/>
      <c r="M80" s="164"/>
      <c r="N80" s="164"/>
      <c r="O80" s="164"/>
      <c r="P80" s="164"/>
      <c r="Q80" s="164"/>
      <c r="R80" s="164"/>
    </row>
    <row r="81" spans="2:19">
      <c r="B81" s="165"/>
      <c r="C81" s="164"/>
      <c r="D81" s="164"/>
      <c r="E81" s="164"/>
      <c r="F81" s="164"/>
      <c r="G81" s="164"/>
      <c r="H81" s="164"/>
      <c r="I81" s="164"/>
      <c r="J81" s="164"/>
      <c r="K81" s="164"/>
      <c r="L81" s="164"/>
      <c r="M81" s="164"/>
      <c r="N81" s="164"/>
      <c r="O81" s="164"/>
      <c r="P81" s="164"/>
      <c r="Q81" s="164"/>
      <c r="R81" s="164"/>
    </row>
    <row r="82" spans="2:19">
      <c r="B82" s="165"/>
      <c r="C82" s="164"/>
      <c r="D82" s="164"/>
      <c r="E82" s="164"/>
      <c r="F82" s="164"/>
      <c r="G82" s="164"/>
      <c r="H82" s="164"/>
      <c r="I82" s="164"/>
      <c r="J82" s="164"/>
      <c r="K82" s="164"/>
      <c r="L82" s="164"/>
      <c r="M82" s="164"/>
      <c r="N82" s="164"/>
      <c r="O82" s="164"/>
      <c r="P82" s="164"/>
      <c r="Q82" s="164"/>
      <c r="R82" s="164"/>
    </row>
    <row r="83" spans="2:19">
      <c r="B83" s="165"/>
      <c r="C83" s="164"/>
      <c r="D83" s="164"/>
      <c r="E83" s="164"/>
      <c r="F83" s="164"/>
      <c r="G83" s="164"/>
      <c r="H83" s="164"/>
      <c r="I83" s="164"/>
      <c r="J83" s="164"/>
      <c r="K83" s="164"/>
      <c r="L83" s="164"/>
      <c r="M83" s="164"/>
      <c r="N83" s="164"/>
      <c r="O83" s="164"/>
      <c r="P83" s="164"/>
      <c r="Q83" s="164"/>
      <c r="R83" s="164"/>
    </row>
    <row r="84" spans="2:19">
      <c r="B84" s="165"/>
      <c r="C84" s="164"/>
      <c r="D84" s="164"/>
      <c r="E84" s="164"/>
      <c r="F84" s="164"/>
      <c r="G84" s="164"/>
      <c r="H84" s="164"/>
      <c r="I84" s="164"/>
      <c r="J84" s="164"/>
      <c r="K84" s="164"/>
      <c r="L84" s="164"/>
      <c r="M84" s="164"/>
      <c r="N84" s="164"/>
      <c r="O84" s="164"/>
      <c r="P84" s="164"/>
      <c r="Q84" s="164"/>
      <c r="R84" s="164"/>
    </row>
    <row r="85" spans="2:19">
      <c r="B85" s="165"/>
      <c r="C85" s="164"/>
      <c r="D85" s="164"/>
      <c r="E85" s="164"/>
      <c r="F85" s="164"/>
      <c r="G85" s="164"/>
      <c r="H85" s="164"/>
      <c r="I85" s="164"/>
      <c r="J85" s="164"/>
      <c r="K85" s="164"/>
      <c r="L85" s="164"/>
      <c r="M85" s="164"/>
      <c r="N85" s="164"/>
      <c r="O85" s="164"/>
      <c r="P85" s="164"/>
      <c r="Q85" s="164"/>
      <c r="R85" s="164"/>
    </row>
    <row r="86" spans="2:19">
      <c r="B86" s="165"/>
      <c r="C86" s="164"/>
      <c r="D86" s="164"/>
      <c r="E86" s="164"/>
      <c r="F86" s="164"/>
      <c r="G86" s="164"/>
      <c r="H86" s="164"/>
      <c r="I86" s="164"/>
      <c r="J86" s="164"/>
      <c r="K86" s="164"/>
      <c r="L86" s="164"/>
      <c r="M86" s="164"/>
      <c r="N86" s="164"/>
      <c r="O86" s="164"/>
      <c r="P86" s="164"/>
      <c r="Q86" s="164"/>
      <c r="R86" s="164"/>
    </row>
    <row r="87" spans="2:19">
      <c r="B87" s="165"/>
      <c r="C87" s="164"/>
      <c r="D87" s="164"/>
      <c r="E87" s="164"/>
      <c r="F87" s="164"/>
      <c r="G87" s="164"/>
      <c r="H87" s="164"/>
      <c r="I87" s="164"/>
      <c r="J87" s="164"/>
      <c r="K87" s="164"/>
      <c r="L87" s="164"/>
      <c r="M87" s="164"/>
      <c r="N87" s="164"/>
      <c r="O87" s="164"/>
      <c r="P87" s="164"/>
      <c r="Q87" s="164"/>
      <c r="R87" s="164"/>
    </row>
    <row r="88" spans="2:19">
      <c r="B88" s="165"/>
      <c r="C88" s="164"/>
      <c r="D88" s="164"/>
      <c r="E88" s="164"/>
      <c r="F88" s="164"/>
      <c r="G88" s="164"/>
      <c r="H88" s="164"/>
      <c r="I88" s="164"/>
      <c r="J88" s="164"/>
      <c r="K88" s="164"/>
      <c r="L88" s="164"/>
      <c r="M88" s="164"/>
      <c r="N88" s="164"/>
      <c r="O88" s="164"/>
      <c r="P88" s="164"/>
      <c r="Q88" s="164"/>
      <c r="R88" s="164"/>
    </row>
    <row r="89" spans="2:19">
      <c r="B89" s="165"/>
      <c r="C89" s="164"/>
      <c r="D89" s="164"/>
      <c r="E89" s="164"/>
      <c r="F89" s="164"/>
      <c r="G89" s="164"/>
      <c r="H89" s="164"/>
      <c r="I89" s="164"/>
      <c r="J89" s="164"/>
      <c r="K89" s="164"/>
      <c r="L89" s="164"/>
      <c r="M89" s="164"/>
      <c r="N89" s="164"/>
      <c r="O89" s="164"/>
      <c r="P89" s="164"/>
      <c r="Q89" s="164"/>
      <c r="R89" s="164"/>
    </row>
    <row r="90" spans="2:19">
      <c r="B90" s="165"/>
      <c r="C90" s="164"/>
      <c r="D90" s="164"/>
      <c r="E90" s="164"/>
      <c r="F90" s="164"/>
      <c r="G90" s="164"/>
      <c r="H90" s="164"/>
      <c r="I90" s="164"/>
      <c r="J90" s="164"/>
      <c r="K90" s="164"/>
      <c r="L90" s="164"/>
      <c r="M90" s="164"/>
      <c r="N90" s="164"/>
      <c r="O90" s="164"/>
      <c r="P90" s="164"/>
      <c r="Q90" s="164"/>
      <c r="R90" s="164"/>
    </row>
    <row r="91" spans="2:19">
      <c r="B91" s="165"/>
      <c r="C91" s="164"/>
      <c r="D91" s="164"/>
      <c r="E91" s="164"/>
      <c r="F91" s="164"/>
      <c r="G91" s="164"/>
      <c r="H91" s="164"/>
      <c r="I91" s="164"/>
      <c r="J91" s="164"/>
      <c r="K91" s="164"/>
      <c r="L91" s="164"/>
      <c r="M91" s="164"/>
      <c r="N91" s="164"/>
      <c r="O91" s="164"/>
      <c r="P91" s="164"/>
      <c r="Q91" s="164"/>
      <c r="R91" s="164"/>
    </row>
    <row r="92" spans="2:19">
      <c r="B92" s="165"/>
      <c r="C92" s="164"/>
      <c r="D92" s="169">
        <v>10</v>
      </c>
      <c r="E92" s="169"/>
      <c r="F92" s="164"/>
      <c r="G92" s="169">
        <v>10</v>
      </c>
      <c r="H92" s="164"/>
      <c r="I92" s="164"/>
      <c r="J92" s="164"/>
      <c r="K92" s="164"/>
      <c r="L92" s="164"/>
      <c r="M92" s="164"/>
      <c r="N92" s="164"/>
      <c r="O92" s="164"/>
      <c r="P92" s="164"/>
      <c r="Q92" s="164"/>
      <c r="R92" s="164"/>
    </row>
    <row r="93" spans="2:19">
      <c r="B93" s="165"/>
      <c r="C93" s="169">
        <v>80</v>
      </c>
      <c r="D93" s="170" t="s">
        <v>272</v>
      </c>
      <c r="E93" s="170"/>
      <c r="F93" s="169">
        <v>10</v>
      </c>
      <c r="G93" s="170" t="s">
        <v>274</v>
      </c>
      <c r="H93" s="169">
        <v>10</v>
      </c>
      <c r="I93" s="169">
        <v>10</v>
      </c>
      <c r="J93" s="169">
        <v>10</v>
      </c>
      <c r="K93" s="164"/>
      <c r="L93" s="164"/>
      <c r="M93" s="164"/>
      <c r="N93" s="164"/>
      <c r="O93" s="164"/>
      <c r="P93" s="164"/>
      <c r="Q93" s="164"/>
      <c r="R93" s="164"/>
    </row>
    <row r="94" spans="2:19" ht="39.6">
      <c r="C94" s="170" t="s">
        <v>271</v>
      </c>
      <c r="D94" s="164">
        <v>2</v>
      </c>
      <c r="E94" s="164"/>
      <c r="F94" s="170" t="s">
        <v>273</v>
      </c>
      <c r="G94" s="164">
        <v>2</v>
      </c>
      <c r="H94" s="170" t="s">
        <v>275</v>
      </c>
      <c r="I94" s="170" t="s">
        <v>276</v>
      </c>
      <c r="J94" s="170" t="s">
        <v>277</v>
      </c>
      <c r="K94" s="170" t="s">
        <v>278</v>
      </c>
      <c r="L94" s="170" t="s">
        <v>279</v>
      </c>
      <c r="M94" s="171" t="s">
        <v>292</v>
      </c>
      <c r="N94" s="171" t="s">
        <v>293</v>
      </c>
      <c r="O94" s="171" t="s">
        <v>294</v>
      </c>
      <c r="P94" s="164"/>
      <c r="Q94" s="164"/>
      <c r="R94" s="164"/>
      <c r="S94" s="164"/>
    </row>
    <row r="95" spans="2:19">
      <c r="C95" s="164">
        <v>1</v>
      </c>
      <c r="D95" s="164">
        <v>2</v>
      </c>
      <c r="E95" s="164"/>
      <c r="F95" s="164">
        <v>5</v>
      </c>
      <c r="G95" s="164">
        <v>2</v>
      </c>
      <c r="H95" s="164">
        <v>5</v>
      </c>
      <c r="I95" s="164">
        <v>4</v>
      </c>
      <c r="J95" s="164">
        <v>7</v>
      </c>
      <c r="K95" s="164"/>
      <c r="L95" s="164"/>
      <c r="M95" s="165">
        <f t="shared" ref="M95:M158" si="1">MIN(C95:L95)</f>
        <v>1</v>
      </c>
      <c r="N95" s="164">
        <f>IF(SMALL(C95:J95,2)&gt;M95,M95+1,M95)</f>
        <v>2</v>
      </c>
      <c r="O95" s="164">
        <f>ROUND(AVERAGE(C95:J95),0)</f>
        <v>4</v>
      </c>
      <c r="P95" s="164"/>
      <c r="Q95" s="164"/>
      <c r="R95" s="164"/>
    </row>
    <row r="96" spans="2:19">
      <c r="C96" s="164">
        <v>1</v>
      </c>
      <c r="D96" s="164">
        <v>2</v>
      </c>
      <c r="E96" s="164"/>
      <c r="F96" s="164">
        <v>5</v>
      </c>
      <c r="G96" s="164">
        <v>2</v>
      </c>
      <c r="H96" s="164">
        <v>5</v>
      </c>
      <c r="I96" s="164">
        <v>4</v>
      </c>
      <c r="J96" s="164">
        <v>10</v>
      </c>
      <c r="K96" s="164"/>
      <c r="L96" s="164"/>
      <c r="M96" s="165">
        <f t="shared" si="1"/>
        <v>1</v>
      </c>
      <c r="N96" s="164">
        <f t="shared" ref="N96:N159" si="2">IF(SMALL(C96:J96,2)&gt;M96,M96+1,M96)</f>
        <v>2</v>
      </c>
      <c r="O96" s="164">
        <f t="shared" ref="O96:O159" si="3">ROUND(AVERAGE(C96:J96),0)</f>
        <v>4</v>
      </c>
      <c r="P96" s="164"/>
      <c r="Q96" s="164"/>
      <c r="R96" s="164"/>
    </row>
    <row r="97" spans="3:18">
      <c r="C97" s="164">
        <v>1</v>
      </c>
      <c r="D97" s="164">
        <v>2</v>
      </c>
      <c r="E97" s="164"/>
      <c r="F97" s="164">
        <v>5</v>
      </c>
      <c r="G97" s="164">
        <v>2</v>
      </c>
      <c r="H97" s="164">
        <v>5</v>
      </c>
      <c r="I97" s="164">
        <v>6</v>
      </c>
      <c r="J97" s="164">
        <v>7</v>
      </c>
      <c r="K97" s="164"/>
      <c r="L97" s="164"/>
      <c r="M97" s="165">
        <f t="shared" si="1"/>
        <v>1</v>
      </c>
      <c r="N97" s="164">
        <f t="shared" si="2"/>
        <v>2</v>
      </c>
      <c r="O97" s="164">
        <f t="shared" si="3"/>
        <v>4</v>
      </c>
      <c r="P97" s="164"/>
      <c r="Q97" s="164"/>
      <c r="R97" s="164"/>
    </row>
    <row r="98" spans="3:18">
      <c r="C98" s="164">
        <v>1</v>
      </c>
      <c r="D98" s="164">
        <v>2</v>
      </c>
      <c r="E98" s="164"/>
      <c r="F98" s="164">
        <v>5</v>
      </c>
      <c r="G98" s="164">
        <v>2</v>
      </c>
      <c r="H98" s="164">
        <v>5</v>
      </c>
      <c r="I98" s="164">
        <v>6</v>
      </c>
      <c r="J98" s="164">
        <v>10</v>
      </c>
      <c r="K98" s="164"/>
      <c r="L98" s="164"/>
      <c r="M98" s="165">
        <f t="shared" si="1"/>
        <v>1</v>
      </c>
      <c r="N98" s="164">
        <f t="shared" si="2"/>
        <v>2</v>
      </c>
      <c r="O98" s="164">
        <f t="shared" si="3"/>
        <v>4</v>
      </c>
      <c r="P98" s="164"/>
      <c r="Q98" s="164"/>
      <c r="R98" s="164"/>
    </row>
    <row r="99" spans="3:18">
      <c r="C99" s="164">
        <v>1</v>
      </c>
      <c r="D99" s="164">
        <v>2</v>
      </c>
      <c r="E99" s="164"/>
      <c r="F99" s="164">
        <v>5</v>
      </c>
      <c r="G99" s="164">
        <v>2</v>
      </c>
      <c r="H99" s="164">
        <v>5</v>
      </c>
      <c r="I99" s="164">
        <v>8</v>
      </c>
      <c r="J99" s="164">
        <v>7</v>
      </c>
      <c r="K99" s="164"/>
      <c r="L99" s="164"/>
      <c r="M99" s="165">
        <f t="shared" si="1"/>
        <v>1</v>
      </c>
      <c r="N99" s="164">
        <f t="shared" si="2"/>
        <v>2</v>
      </c>
      <c r="O99" s="164">
        <f t="shared" si="3"/>
        <v>4</v>
      </c>
      <c r="P99" s="164"/>
      <c r="Q99" s="164"/>
      <c r="R99" s="164"/>
    </row>
    <row r="100" spans="3:18">
      <c r="C100" s="164">
        <v>1</v>
      </c>
      <c r="D100" s="164">
        <v>2</v>
      </c>
      <c r="E100" s="164"/>
      <c r="F100" s="164">
        <v>5</v>
      </c>
      <c r="G100" s="164">
        <v>2</v>
      </c>
      <c r="H100" s="164">
        <v>5</v>
      </c>
      <c r="I100" s="164">
        <v>8</v>
      </c>
      <c r="J100" s="164">
        <v>10</v>
      </c>
      <c r="K100" s="164"/>
      <c r="L100" s="164"/>
      <c r="M100" s="165">
        <f t="shared" si="1"/>
        <v>1</v>
      </c>
      <c r="N100" s="164">
        <f t="shared" si="2"/>
        <v>2</v>
      </c>
      <c r="O100" s="164">
        <f t="shared" si="3"/>
        <v>5</v>
      </c>
      <c r="P100" s="164"/>
      <c r="Q100" s="164"/>
      <c r="R100" s="164"/>
    </row>
    <row r="101" spans="3:18">
      <c r="C101" s="164">
        <v>1</v>
      </c>
      <c r="D101" s="164">
        <v>2</v>
      </c>
      <c r="E101" s="164"/>
      <c r="F101" s="164">
        <v>5</v>
      </c>
      <c r="G101" s="164">
        <v>2</v>
      </c>
      <c r="H101" s="164">
        <v>5</v>
      </c>
      <c r="I101" s="164">
        <v>10</v>
      </c>
      <c r="J101" s="164">
        <v>7</v>
      </c>
      <c r="K101" s="164"/>
      <c r="L101" s="164"/>
      <c r="M101" s="165">
        <f t="shared" si="1"/>
        <v>1</v>
      </c>
      <c r="N101" s="164">
        <f t="shared" si="2"/>
        <v>2</v>
      </c>
      <c r="O101" s="164">
        <f t="shared" si="3"/>
        <v>5</v>
      </c>
      <c r="P101" s="164"/>
      <c r="Q101" s="164"/>
      <c r="R101" s="164"/>
    </row>
    <row r="102" spans="3:18">
      <c r="C102" s="164">
        <v>1</v>
      </c>
      <c r="D102" s="164">
        <v>2</v>
      </c>
      <c r="E102" s="164"/>
      <c r="F102" s="164">
        <v>5</v>
      </c>
      <c r="G102" s="164">
        <v>2</v>
      </c>
      <c r="H102" s="164">
        <v>5</v>
      </c>
      <c r="I102" s="164">
        <v>10</v>
      </c>
      <c r="J102" s="164">
        <v>10</v>
      </c>
      <c r="K102" s="164"/>
      <c r="L102" s="164"/>
      <c r="M102" s="165">
        <f t="shared" si="1"/>
        <v>1</v>
      </c>
      <c r="N102" s="164">
        <f t="shared" si="2"/>
        <v>2</v>
      </c>
      <c r="O102" s="164">
        <f t="shared" si="3"/>
        <v>5</v>
      </c>
      <c r="P102" s="164"/>
      <c r="Q102" s="164"/>
      <c r="R102" s="164"/>
    </row>
    <row r="103" spans="3:18">
      <c r="C103" s="164">
        <v>1</v>
      </c>
      <c r="D103" s="164">
        <v>2</v>
      </c>
      <c r="E103" s="164"/>
      <c r="F103" s="164">
        <v>7</v>
      </c>
      <c r="G103" s="164">
        <v>2</v>
      </c>
      <c r="H103" s="164">
        <v>10</v>
      </c>
      <c r="I103" s="164">
        <v>4</v>
      </c>
      <c r="J103" s="164">
        <v>7</v>
      </c>
      <c r="K103" s="164"/>
      <c r="L103" s="164"/>
      <c r="M103" s="165">
        <f t="shared" si="1"/>
        <v>1</v>
      </c>
      <c r="N103" s="164">
        <f t="shared" si="2"/>
        <v>2</v>
      </c>
      <c r="O103" s="164">
        <f t="shared" si="3"/>
        <v>5</v>
      </c>
      <c r="P103" s="164"/>
      <c r="Q103" s="164"/>
      <c r="R103" s="164"/>
    </row>
    <row r="104" spans="3:18">
      <c r="C104" s="164">
        <v>1</v>
      </c>
      <c r="D104" s="164">
        <v>2</v>
      </c>
      <c r="E104" s="164"/>
      <c r="F104" s="164">
        <v>7</v>
      </c>
      <c r="G104" s="164">
        <v>2</v>
      </c>
      <c r="H104" s="164">
        <v>10</v>
      </c>
      <c r="I104" s="164">
        <v>4</v>
      </c>
      <c r="J104" s="164">
        <v>10</v>
      </c>
      <c r="K104" s="164"/>
      <c r="L104" s="164"/>
      <c r="M104" s="165">
        <f t="shared" si="1"/>
        <v>1</v>
      </c>
      <c r="N104" s="164">
        <f t="shared" si="2"/>
        <v>2</v>
      </c>
      <c r="O104" s="164">
        <f t="shared" si="3"/>
        <v>5</v>
      </c>
      <c r="P104" s="164"/>
      <c r="Q104" s="164"/>
      <c r="R104" s="164"/>
    </row>
    <row r="105" spans="3:18">
      <c r="C105" s="164">
        <v>1</v>
      </c>
      <c r="D105" s="164">
        <v>2</v>
      </c>
      <c r="E105" s="164"/>
      <c r="F105" s="164">
        <v>7</v>
      </c>
      <c r="G105" s="164">
        <v>2</v>
      </c>
      <c r="H105" s="164">
        <v>10</v>
      </c>
      <c r="I105" s="164">
        <v>6</v>
      </c>
      <c r="J105" s="164">
        <v>7</v>
      </c>
      <c r="K105" s="164"/>
      <c r="L105" s="164"/>
      <c r="M105" s="165">
        <f t="shared" si="1"/>
        <v>1</v>
      </c>
      <c r="N105" s="164">
        <f t="shared" si="2"/>
        <v>2</v>
      </c>
      <c r="O105" s="164">
        <f t="shared" si="3"/>
        <v>5</v>
      </c>
      <c r="P105" s="164"/>
      <c r="Q105" s="164"/>
      <c r="R105" s="164"/>
    </row>
    <row r="106" spans="3:18">
      <c r="C106" s="164">
        <v>1</v>
      </c>
      <c r="D106" s="164">
        <v>2</v>
      </c>
      <c r="E106" s="164"/>
      <c r="F106" s="164">
        <v>7</v>
      </c>
      <c r="G106" s="164">
        <v>2</v>
      </c>
      <c r="H106" s="164">
        <v>10</v>
      </c>
      <c r="I106" s="164">
        <v>6</v>
      </c>
      <c r="J106" s="164">
        <v>10</v>
      </c>
      <c r="K106" s="164"/>
      <c r="L106" s="164"/>
      <c r="M106" s="165">
        <f t="shared" si="1"/>
        <v>1</v>
      </c>
      <c r="N106" s="164">
        <f t="shared" si="2"/>
        <v>2</v>
      </c>
      <c r="O106" s="164">
        <f t="shared" si="3"/>
        <v>5</v>
      </c>
      <c r="P106" s="164"/>
      <c r="Q106" s="164"/>
      <c r="R106" s="164"/>
    </row>
    <row r="107" spans="3:18">
      <c r="C107" s="164">
        <v>1</v>
      </c>
      <c r="D107" s="164">
        <v>2</v>
      </c>
      <c r="E107" s="164"/>
      <c r="F107" s="164">
        <v>7</v>
      </c>
      <c r="G107" s="164">
        <v>2</v>
      </c>
      <c r="H107" s="164">
        <v>10</v>
      </c>
      <c r="I107" s="164">
        <v>8</v>
      </c>
      <c r="J107" s="164">
        <v>7</v>
      </c>
      <c r="K107" s="164"/>
      <c r="L107" s="164"/>
      <c r="M107" s="165">
        <f t="shared" si="1"/>
        <v>1</v>
      </c>
      <c r="N107" s="164">
        <f t="shared" si="2"/>
        <v>2</v>
      </c>
      <c r="O107" s="164">
        <f t="shared" si="3"/>
        <v>5</v>
      </c>
      <c r="P107" s="164"/>
      <c r="Q107" s="164"/>
      <c r="R107" s="164"/>
    </row>
    <row r="108" spans="3:18">
      <c r="C108" s="164">
        <v>1</v>
      </c>
      <c r="D108" s="164">
        <v>2</v>
      </c>
      <c r="E108" s="164"/>
      <c r="F108" s="164">
        <v>7</v>
      </c>
      <c r="G108" s="164">
        <v>2</v>
      </c>
      <c r="H108" s="164">
        <v>10</v>
      </c>
      <c r="I108" s="164">
        <v>8</v>
      </c>
      <c r="J108" s="164">
        <v>10</v>
      </c>
      <c r="K108" s="164"/>
      <c r="L108" s="164"/>
      <c r="M108" s="165">
        <f t="shared" si="1"/>
        <v>1</v>
      </c>
      <c r="N108" s="164">
        <f t="shared" si="2"/>
        <v>2</v>
      </c>
      <c r="O108" s="164">
        <f t="shared" si="3"/>
        <v>6</v>
      </c>
      <c r="P108" s="164"/>
      <c r="Q108" s="164"/>
      <c r="R108" s="164"/>
    </row>
    <row r="109" spans="3:18">
      <c r="C109" s="164">
        <v>1</v>
      </c>
      <c r="D109" s="164">
        <v>2</v>
      </c>
      <c r="E109" s="164"/>
      <c r="F109" s="164">
        <v>7</v>
      </c>
      <c r="G109" s="164">
        <v>2</v>
      </c>
      <c r="H109" s="164">
        <v>10</v>
      </c>
      <c r="I109" s="164">
        <v>10</v>
      </c>
      <c r="J109" s="164">
        <v>7</v>
      </c>
      <c r="K109" s="164"/>
      <c r="L109" s="164"/>
      <c r="M109" s="165">
        <f t="shared" si="1"/>
        <v>1</v>
      </c>
      <c r="N109" s="164">
        <f t="shared" si="2"/>
        <v>2</v>
      </c>
      <c r="O109" s="164">
        <f t="shared" si="3"/>
        <v>6</v>
      </c>
      <c r="P109" s="164"/>
      <c r="Q109" s="164"/>
      <c r="R109" s="164"/>
    </row>
    <row r="110" spans="3:18">
      <c r="C110" s="164">
        <v>1</v>
      </c>
      <c r="D110" s="164">
        <v>4</v>
      </c>
      <c r="E110" s="164"/>
      <c r="F110" s="164">
        <v>7</v>
      </c>
      <c r="G110" s="164">
        <v>4</v>
      </c>
      <c r="H110" s="164">
        <v>10</v>
      </c>
      <c r="I110" s="164">
        <v>10</v>
      </c>
      <c r="J110" s="164">
        <v>10</v>
      </c>
      <c r="K110" s="164"/>
      <c r="L110" s="164"/>
      <c r="M110" s="165">
        <f t="shared" si="1"/>
        <v>1</v>
      </c>
      <c r="N110" s="164">
        <f t="shared" si="2"/>
        <v>2</v>
      </c>
      <c r="O110" s="164">
        <f t="shared" si="3"/>
        <v>7</v>
      </c>
      <c r="P110" s="164"/>
      <c r="Q110" s="164"/>
      <c r="R110" s="164"/>
    </row>
    <row r="111" spans="3:18">
      <c r="C111" s="164">
        <v>1</v>
      </c>
      <c r="D111" s="164">
        <v>4</v>
      </c>
      <c r="E111" s="164"/>
      <c r="F111" s="164">
        <v>5</v>
      </c>
      <c r="G111" s="164">
        <v>4</v>
      </c>
      <c r="H111" s="164">
        <v>5</v>
      </c>
      <c r="I111" s="164">
        <v>4</v>
      </c>
      <c r="J111" s="164">
        <v>7</v>
      </c>
      <c r="K111" s="164"/>
      <c r="L111" s="164"/>
      <c r="M111" s="165">
        <f t="shared" si="1"/>
        <v>1</v>
      </c>
      <c r="N111" s="164">
        <f t="shared" si="2"/>
        <v>2</v>
      </c>
      <c r="O111" s="164">
        <f t="shared" si="3"/>
        <v>4</v>
      </c>
      <c r="P111" s="164"/>
      <c r="Q111" s="164"/>
      <c r="R111" s="164"/>
    </row>
    <row r="112" spans="3:18">
      <c r="C112" s="164">
        <v>1</v>
      </c>
      <c r="D112" s="164">
        <v>4</v>
      </c>
      <c r="E112" s="164"/>
      <c r="F112" s="164">
        <v>5</v>
      </c>
      <c r="G112" s="164">
        <v>4</v>
      </c>
      <c r="H112" s="164">
        <v>5</v>
      </c>
      <c r="I112" s="164">
        <v>4</v>
      </c>
      <c r="J112" s="164">
        <v>10</v>
      </c>
      <c r="K112" s="164"/>
      <c r="L112" s="164"/>
      <c r="M112" s="165">
        <f t="shared" si="1"/>
        <v>1</v>
      </c>
      <c r="N112" s="164">
        <f t="shared" si="2"/>
        <v>2</v>
      </c>
      <c r="O112" s="164">
        <f t="shared" si="3"/>
        <v>5</v>
      </c>
      <c r="P112" s="164"/>
      <c r="Q112" s="164"/>
      <c r="R112" s="164"/>
    </row>
    <row r="113" spans="3:18">
      <c r="C113" s="164">
        <v>1</v>
      </c>
      <c r="D113" s="164">
        <v>4</v>
      </c>
      <c r="E113" s="164"/>
      <c r="F113" s="164">
        <v>5</v>
      </c>
      <c r="G113" s="164">
        <v>4</v>
      </c>
      <c r="H113" s="164">
        <v>5</v>
      </c>
      <c r="I113" s="164">
        <v>6</v>
      </c>
      <c r="J113" s="164">
        <v>7</v>
      </c>
      <c r="K113" s="164"/>
      <c r="L113" s="164"/>
      <c r="M113" s="165">
        <f t="shared" si="1"/>
        <v>1</v>
      </c>
      <c r="N113" s="164">
        <f t="shared" si="2"/>
        <v>2</v>
      </c>
      <c r="O113" s="164">
        <f t="shared" si="3"/>
        <v>5</v>
      </c>
      <c r="P113" s="164"/>
      <c r="Q113" s="164"/>
      <c r="R113" s="164"/>
    </row>
    <row r="114" spans="3:18">
      <c r="C114" s="164">
        <v>1</v>
      </c>
      <c r="D114" s="164">
        <v>4</v>
      </c>
      <c r="E114" s="164"/>
      <c r="F114" s="164">
        <v>5</v>
      </c>
      <c r="G114" s="164">
        <v>4</v>
      </c>
      <c r="H114" s="164">
        <v>5</v>
      </c>
      <c r="I114" s="164">
        <v>6</v>
      </c>
      <c r="J114" s="164">
        <v>10</v>
      </c>
      <c r="K114" s="164"/>
      <c r="L114" s="164"/>
      <c r="M114" s="165">
        <f t="shared" si="1"/>
        <v>1</v>
      </c>
      <c r="N114" s="164">
        <f t="shared" si="2"/>
        <v>2</v>
      </c>
      <c r="O114" s="164">
        <f t="shared" si="3"/>
        <v>5</v>
      </c>
      <c r="P114" s="164"/>
      <c r="Q114" s="164"/>
      <c r="R114" s="164"/>
    </row>
    <row r="115" spans="3:18">
      <c r="C115" s="164">
        <v>1</v>
      </c>
      <c r="D115" s="164">
        <v>4</v>
      </c>
      <c r="E115" s="164"/>
      <c r="F115" s="164">
        <v>5</v>
      </c>
      <c r="G115" s="164">
        <v>4</v>
      </c>
      <c r="H115" s="164">
        <v>5</v>
      </c>
      <c r="I115" s="164">
        <v>8</v>
      </c>
      <c r="J115" s="164">
        <v>7</v>
      </c>
      <c r="K115" s="164"/>
      <c r="L115" s="164"/>
      <c r="M115" s="165">
        <f t="shared" si="1"/>
        <v>1</v>
      </c>
      <c r="N115" s="164">
        <f t="shared" si="2"/>
        <v>2</v>
      </c>
      <c r="O115" s="164">
        <f t="shared" si="3"/>
        <v>5</v>
      </c>
      <c r="P115" s="164"/>
      <c r="Q115" s="164"/>
      <c r="R115" s="164"/>
    </row>
    <row r="116" spans="3:18">
      <c r="C116" s="164">
        <v>1</v>
      </c>
      <c r="D116" s="164">
        <v>4</v>
      </c>
      <c r="E116" s="164"/>
      <c r="F116" s="164">
        <v>5</v>
      </c>
      <c r="G116" s="164">
        <v>4</v>
      </c>
      <c r="H116" s="164">
        <v>5</v>
      </c>
      <c r="I116" s="164">
        <v>8</v>
      </c>
      <c r="J116" s="164">
        <v>10</v>
      </c>
      <c r="K116" s="164"/>
      <c r="L116" s="164"/>
      <c r="M116" s="165">
        <f t="shared" si="1"/>
        <v>1</v>
      </c>
      <c r="N116" s="164">
        <f t="shared" si="2"/>
        <v>2</v>
      </c>
      <c r="O116" s="164">
        <f t="shared" si="3"/>
        <v>5</v>
      </c>
      <c r="P116" s="164"/>
      <c r="Q116" s="164"/>
      <c r="R116" s="164"/>
    </row>
    <row r="117" spans="3:18">
      <c r="C117" s="164">
        <v>1</v>
      </c>
      <c r="D117" s="164">
        <v>4</v>
      </c>
      <c r="E117" s="164"/>
      <c r="F117" s="164">
        <v>5</v>
      </c>
      <c r="G117" s="164">
        <v>4</v>
      </c>
      <c r="H117" s="164">
        <v>5</v>
      </c>
      <c r="I117" s="164">
        <v>10</v>
      </c>
      <c r="J117" s="164">
        <v>7</v>
      </c>
      <c r="K117" s="164"/>
      <c r="L117" s="164"/>
      <c r="M117" s="165">
        <f t="shared" si="1"/>
        <v>1</v>
      </c>
      <c r="N117" s="164">
        <f t="shared" si="2"/>
        <v>2</v>
      </c>
      <c r="O117" s="164">
        <f t="shared" si="3"/>
        <v>5</v>
      </c>
      <c r="P117" s="164"/>
      <c r="Q117" s="164"/>
      <c r="R117" s="164"/>
    </row>
    <row r="118" spans="3:18">
      <c r="C118" s="164">
        <v>1</v>
      </c>
      <c r="D118" s="164">
        <v>4</v>
      </c>
      <c r="E118" s="164"/>
      <c r="F118" s="164">
        <v>5</v>
      </c>
      <c r="G118" s="164">
        <v>4</v>
      </c>
      <c r="H118" s="164">
        <v>5</v>
      </c>
      <c r="I118" s="164">
        <v>10</v>
      </c>
      <c r="J118" s="164">
        <v>10</v>
      </c>
      <c r="K118" s="164"/>
      <c r="L118" s="164"/>
      <c r="M118" s="165">
        <f t="shared" si="1"/>
        <v>1</v>
      </c>
      <c r="N118" s="164">
        <f t="shared" si="2"/>
        <v>2</v>
      </c>
      <c r="O118" s="164">
        <f t="shared" si="3"/>
        <v>6</v>
      </c>
      <c r="P118" s="164"/>
      <c r="Q118" s="164"/>
      <c r="R118" s="164"/>
    </row>
    <row r="119" spans="3:18">
      <c r="C119" s="164">
        <v>1</v>
      </c>
      <c r="D119" s="164">
        <v>4</v>
      </c>
      <c r="E119" s="164"/>
      <c r="F119" s="164">
        <v>7</v>
      </c>
      <c r="G119" s="164">
        <v>4</v>
      </c>
      <c r="H119" s="164">
        <v>10</v>
      </c>
      <c r="I119" s="164">
        <v>4</v>
      </c>
      <c r="J119" s="164">
        <v>7</v>
      </c>
      <c r="K119" s="164"/>
      <c r="L119" s="164"/>
      <c r="M119" s="165">
        <f t="shared" si="1"/>
        <v>1</v>
      </c>
      <c r="N119" s="164">
        <f t="shared" si="2"/>
        <v>2</v>
      </c>
      <c r="O119" s="164">
        <f t="shared" si="3"/>
        <v>5</v>
      </c>
      <c r="P119" s="164"/>
      <c r="Q119" s="164"/>
      <c r="R119" s="164"/>
    </row>
    <row r="120" spans="3:18">
      <c r="C120" s="164">
        <v>1</v>
      </c>
      <c r="D120" s="164">
        <v>4</v>
      </c>
      <c r="E120" s="164"/>
      <c r="F120" s="164">
        <v>7</v>
      </c>
      <c r="G120" s="164">
        <v>4</v>
      </c>
      <c r="H120" s="164">
        <v>10</v>
      </c>
      <c r="I120" s="164">
        <v>4</v>
      </c>
      <c r="J120" s="164">
        <v>10</v>
      </c>
      <c r="K120" s="164"/>
      <c r="L120" s="164"/>
      <c r="M120" s="165">
        <f t="shared" si="1"/>
        <v>1</v>
      </c>
      <c r="N120" s="164">
        <f t="shared" si="2"/>
        <v>2</v>
      </c>
      <c r="O120" s="164">
        <f t="shared" si="3"/>
        <v>6</v>
      </c>
      <c r="P120" s="164"/>
      <c r="Q120" s="164"/>
      <c r="R120" s="164"/>
    </row>
    <row r="121" spans="3:18">
      <c r="C121" s="164">
        <v>1</v>
      </c>
      <c r="D121" s="164">
        <v>4</v>
      </c>
      <c r="E121" s="164"/>
      <c r="F121" s="164">
        <v>7</v>
      </c>
      <c r="G121" s="164">
        <v>4</v>
      </c>
      <c r="H121" s="164">
        <v>10</v>
      </c>
      <c r="I121" s="164">
        <v>6</v>
      </c>
      <c r="J121" s="164">
        <v>7</v>
      </c>
      <c r="K121" s="164"/>
      <c r="L121" s="164"/>
      <c r="M121" s="165">
        <f t="shared" si="1"/>
        <v>1</v>
      </c>
      <c r="N121" s="164">
        <f t="shared" si="2"/>
        <v>2</v>
      </c>
      <c r="O121" s="164">
        <f t="shared" si="3"/>
        <v>6</v>
      </c>
      <c r="P121" s="164"/>
      <c r="Q121" s="164"/>
      <c r="R121" s="164"/>
    </row>
    <row r="122" spans="3:18">
      <c r="C122" s="164">
        <v>1</v>
      </c>
      <c r="D122" s="164">
        <v>4</v>
      </c>
      <c r="E122" s="164"/>
      <c r="F122" s="164">
        <v>7</v>
      </c>
      <c r="G122" s="164">
        <v>4</v>
      </c>
      <c r="H122" s="164">
        <v>10</v>
      </c>
      <c r="I122" s="164">
        <v>6</v>
      </c>
      <c r="J122" s="164">
        <v>10</v>
      </c>
      <c r="K122" s="164"/>
      <c r="L122" s="164"/>
      <c r="M122" s="165">
        <f t="shared" si="1"/>
        <v>1</v>
      </c>
      <c r="N122" s="164">
        <f t="shared" si="2"/>
        <v>2</v>
      </c>
      <c r="O122" s="164">
        <f t="shared" si="3"/>
        <v>6</v>
      </c>
      <c r="P122" s="164"/>
      <c r="Q122" s="164"/>
      <c r="R122" s="164"/>
    </row>
    <row r="123" spans="3:18">
      <c r="C123" s="164">
        <v>1</v>
      </c>
      <c r="D123" s="164">
        <v>4</v>
      </c>
      <c r="E123" s="164"/>
      <c r="F123" s="164">
        <v>7</v>
      </c>
      <c r="G123" s="164">
        <v>4</v>
      </c>
      <c r="H123" s="164">
        <v>10</v>
      </c>
      <c r="I123" s="164">
        <v>8</v>
      </c>
      <c r="J123" s="164">
        <v>7</v>
      </c>
      <c r="K123" s="164"/>
      <c r="L123" s="164"/>
      <c r="M123" s="165">
        <f t="shared" si="1"/>
        <v>1</v>
      </c>
      <c r="N123" s="164">
        <f t="shared" si="2"/>
        <v>2</v>
      </c>
      <c r="O123" s="164">
        <f t="shared" si="3"/>
        <v>6</v>
      </c>
      <c r="P123" s="164"/>
      <c r="Q123" s="164"/>
      <c r="R123" s="164"/>
    </row>
    <row r="124" spans="3:18">
      <c r="C124" s="164">
        <v>1</v>
      </c>
      <c r="D124" s="164">
        <v>4</v>
      </c>
      <c r="E124" s="164"/>
      <c r="F124" s="164">
        <v>7</v>
      </c>
      <c r="G124" s="164">
        <v>4</v>
      </c>
      <c r="H124" s="164">
        <v>10</v>
      </c>
      <c r="I124" s="164">
        <v>8</v>
      </c>
      <c r="J124" s="164">
        <v>10</v>
      </c>
      <c r="K124" s="164"/>
      <c r="L124" s="164"/>
      <c r="M124" s="165">
        <f t="shared" si="1"/>
        <v>1</v>
      </c>
      <c r="N124" s="164">
        <f t="shared" si="2"/>
        <v>2</v>
      </c>
      <c r="O124" s="164">
        <f t="shared" si="3"/>
        <v>6</v>
      </c>
      <c r="P124" s="164"/>
      <c r="Q124" s="164"/>
      <c r="R124" s="164"/>
    </row>
    <row r="125" spans="3:18">
      <c r="C125" s="164">
        <v>1</v>
      </c>
      <c r="D125" s="164">
        <v>4</v>
      </c>
      <c r="E125" s="164"/>
      <c r="F125" s="164">
        <v>7</v>
      </c>
      <c r="G125" s="164">
        <v>4</v>
      </c>
      <c r="H125" s="164">
        <v>10</v>
      </c>
      <c r="I125" s="164">
        <v>10</v>
      </c>
      <c r="J125" s="164">
        <v>7</v>
      </c>
      <c r="K125" s="164"/>
      <c r="L125" s="164"/>
      <c r="M125" s="165">
        <f t="shared" si="1"/>
        <v>1</v>
      </c>
      <c r="N125" s="164">
        <f t="shared" si="2"/>
        <v>2</v>
      </c>
      <c r="O125" s="164">
        <f t="shared" si="3"/>
        <v>6</v>
      </c>
      <c r="P125" s="164"/>
      <c r="Q125" s="164"/>
      <c r="R125" s="164"/>
    </row>
    <row r="126" spans="3:18">
      <c r="C126" s="164">
        <v>1</v>
      </c>
      <c r="D126" s="164">
        <v>6</v>
      </c>
      <c r="E126" s="164"/>
      <c r="F126" s="164">
        <v>7</v>
      </c>
      <c r="G126" s="164">
        <v>6</v>
      </c>
      <c r="H126" s="164">
        <v>10</v>
      </c>
      <c r="I126" s="164">
        <v>10</v>
      </c>
      <c r="J126" s="164">
        <v>10</v>
      </c>
      <c r="K126" s="164"/>
      <c r="L126" s="164"/>
      <c r="M126" s="165">
        <f t="shared" si="1"/>
        <v>1</v>
      </c>
      <c r="N126" s="164">
        <f t="shared" si="2"/>
        <v>2</v>
      </c>
      <c r="O126" s="164">
        <f t="shared" si="3"/>
        <v>7</v>
      </c>
      <c r="P126" s="164"/>
      <c r="Q126" s="164"/>
      <c r="R126" s="164"/>
    </row>
    <row r="127" spans="3:18">
      <c r="C127" s="164">
        <v>1</v>
      </c>
      <c r="D127" s="164">
        <v>6</v>
      </c>
      <c r="E127" s="164"/>
      <c r="F127" s="164">
        <v>5</v>
      </c>
      <c r="G127" s="164">
        <v>6</v>
      </c>
      <c r="H127" s="164">
        <v>5</v>
      </c>
      <c r="I127" s="164">
        <v>4</v>
      </c>
      <c r="J127" s="164">
        <v>7</v>
      </c>
      <c r="K127" s="164"/>
      <c r="L127" s="164"/>
      <c r="M127" s="165">
        <f t="shared" si="1"/>
        <v>1</v>
      </c>
      <c r="N127" s="164">
        <f t="shared" si="2"/>
        <v>2</v>
      </c>
      <c r="O127" s="164">
        <f t="shared" si="3"/>
        <v>5</v>
      </c>
      <c r="P127" s="164"/>
      <c r="Q127" s="164"/>
      <c r="R127" s="164"/>
    </row>
    <row r="128" spans="3:18">
      <c r="C128" s="164">
        <v>1</v>
      </c>
      <c r="D128" s="164">
        <v>6</v>
      </c>
      <c r="E128" s="164"/>
      <c r="F128" s="164">
        <v>5</v>
      </c>
      <c r="G128" s="164">
        <v>6</v>
      </c>
      <c r="H128" s="164">
        <v>5</v>
      </c>
      <c r="I128" s="164">
        <v>4</v>
      </c>
      <c r="J128" s="164">
        <v>10</v>
      </c>
      <c r="K128" s="164"/>
      <c r="L128" s="164"/>
      <c r="M128" s="165">
        <f t="shared" si="1"/>
        <v>1</v>
      </c>
      <c r="N128" s="164">
        <f t="shared" si="2"/>
        <v>2</v>
      </c>
      <c r="O128" s="164">
        <f t="shared" si="3"/>
        <v>5</v>
      </c>
      <c r="P128" s="164"/>
      <c r="Q128" s="164"/>
      <c r="R128" s="164"/>
    </row>
    <row r="129" spans="3:18">
      <c r="C129" s="164">
        <v>1</v>
      </c>
      <c r="D129" s="164">
        <v>6</v>
      </c>
      <c r="E129" s="164"/>
      <c r="F129" s="164">
        <v>5</v>
      </c>
      <c r="G129" s="164">
        <v>6</v>
      </c>
      <c r="H129" s="164">
        <v>5</v>
      </c>
      <c r="I129" s="164">
        <v>6</v>
      </c>
      <c r="J129" s="164">
        <v>7</v>
      </c>
      <c r="K129" s="164"/>
      <c r="L129" s="164"/>
      <c r="M129" s="165">
        <f t="shared" si="1"/>
        <v>1</v>
      </c>
      <c r="N129" s="164">
        <f t="shared" si="2"/>
        <v>2</v>
      </c>
      <c r="O129" s="164">
        <f t="shared" si="3"/>
        <v>5</v>
      </c>
      <c r="P129" s="164"/>
      <c r="Q129" s="164"/>
      <c r="R129" s="164"/>
    </row>
    <row r="130" spans="3:18">
      <c r="C130" s="164">
        <v>1</v>
      </c>
      <c r="D130" s="164">
        <v>6</v>
      </c>
      <c r="E130" s="164"/>
      <c r="F130" s="164">
        <v>5</v>
      </c>
      <c r="G130" s="164">
        <v>6</v>
      </c>
      <c r="H130" s="164">
        <v>5</v>
      </c>
      <c r="I130" s="164">
        <v>6</v>
      </c>
      <c r="J130" s="164">
        <v>10</v>
      </c>
      <c r="K130" s="164"/>
      <c r="L130" s="164"/>
      <c r="M130" s="165">
        <f t="shared" si="1"/>
        <v>1</v>
      </c>
      <c r="N130" s="164">
        <f t="shared" si="2"/>
        <v>2</v>
      </c>
      <c r="O130" s="164">
        <f t="shared" si="3"/>
        <v>6</v>
      </c>
      <c r="P130" s="164"/>
      <c r="Q130" s="164"/>
      <c r="R130" s="164"/>
    </row>
    <row r="131" spans="3:18">
      <c r="C131" s="164">
        <v>1</v>
      </c>
      <c r="D131" s="164">
        <v>6</v>
      </c>
      <c r="E131" s="164"/>
      <c r="F131" s="164">
        <v>5</v>
      </c>
      <c r="G131" s="164">
        <v>6</v>
      </c>
      <c r="H131" s="164">
        <v>5</v>
      </c>
      <c r="I131" s="164">
        <v>8</v>
      </c>
      <c r="J131" s="164">
        <v>7</v>
      </c>
      <c r="K131" s="164"/>
      <c r="L131" s="164"/>
      <c r="M131" s="165">
        <f t="shared" si="1"/>
        <v>1</v>
      </c>
      <c r="N131" s="164">
        <f t="shared" si="2"/>
        <v>2</v>
      </c>
      <c r="O131" s="164">
        <f t="shared" si="3"/>
        <v>5</v>
      </c>
      <c r="P131" s="164"/>
      <c r="Q131" s="164"/>
      <c r="R131" s="164"/>
    </row>
    <row r="132" spans="3:18">
      <c r="C132" s="164">
        <v>1</v>
      </c>
      <c r="D132" s="164">
        <v>6</v>
      </c>
      <c r="E132" s="164"/>
      <c r="F132" s="164">
        <v>5</v>
      </c>
      <c r="G132" s="164">
        <v>6</v>
      </c>
      <c r="H132" s="164">
        <v>5</v>
      </c>
      <c r="I132" s="164">
        <v>8</v>
      </c>
      <c r="J132" s="164">
        <v>10</v>
      </c>
      <c r="K132" s="164"/>
      <c r="L132" s="164"/>
      <c r="M132" s="165">
        <f t="shared" si="1"/>
        <v>1</v>
      </c>
      <c r="N132" s="164">
        <f t="shared" si="2"/>
        <v>2</v>
      </c>
      <c r="O132" s="164">
        <f t="shared" si="3"/>
        <v>6</v>
      </c>
      <c r="P132" s="164"/>
      <c r="Q132" s="164"/>
      <c r="R132" s="164"/>
    </row>
    <row r="133" spans="3:18">
      <c r="C133" s="164">
        <v>1</v>
      </c>
      <c r="D133" s="164">
        <v>6</v>
      </c>
      <c r="E133" s="164"/>
      <c r="F133" s="164">
        <v>5</v>
      </c>
      <c r="G133" s="164">
        <v>6</v>
      </c>
      <c r="H133" s="164">
        <v>5</v>
      </c>
      <c r="I133" s="164">
        <v>10</v>
      </c>
      <c r="J133" s="164">
        <v>7</v>
      </c>
      <c r="K133" s="164"/>
      <c r="L133" s="164"/>
      <c r="M133" s="165">
        <f t="shared" si="1"/>
        <v>1</v>
      </c>
      <c r="N133" s="164">
        <f t="shared" si="2"/>
        <v>2</v>
      </c>
      <c r="O133" s="164">
        <f t="shared" si="3"/>
        <v>6</v>
      </c>
      <c r="P133" s="164"/>
      <c r="Q133" s="164"/>
      <c r="R133" s="164"/>
    </row>
    <row r="134" spans="3:18">
      <c r="C134" s="164">
        <v>1</v>
      </c>
      <c r="D134" s="164">
        <v>6</v>
      </c>
      <c r="E134" s="164"/>
      <c r="F134" s="164">
        <v>5</v>
      </c>
      <c r="G134" s="164">
        <v>6</v>
      </c>
      <c r="H134" s="164">
        <v>5</v>
      </c>
      <c r="I134" s="164">
        <v>10</v>
      </c>
      <c r="J134" s="164">
        <v>10</v>
      </c>
      <c r="K134" s="164"/>
      <c r="L134" s="164"/>
      <c r="M134" s="165">
        <f t="shared" si="1"/>
        <v>1</v>
      </c>
      <c r="N134" s="164">
        <f t="shared" si="2"/>
        <v>2</v>
      </c>
      <c r="O134" s="164">
        <f t="shared" si="3"/>
        <v>6</v>
      </c>
      <c r="P134" s="164"/>
      <c r="Q134" s="164"/>
      <c r="R134" s="164"/>
    </row>
    <row r="135" spans="3:18">
      <c r="C135" s="164">
        <v>1</v>
      </c>
      <c r="D135" s="164">
        <v>6</v>
      </c>
      <c r="E135" s="164"/>
      <c r="F135" s="164">
        <v>7</v>
      </c>
      <c r="G135" s="164">
        <v>6</v>
      </c>
      <c r="H135" s="164">
        <v>10</v>
      </c>
      <c r="I135" s="164">
        <v>4</v>
      </c>
      <c r="J135" s="164">
        <v>7</v>
      </c>
      <c r="K135" s="164"/>
      <c r="L135" s="164"/>
      <c r="M135" s="165">
        <f t="shared" si="1"/>
        <v>1</v>
      </c>
      <c r="N135" s="164">
        <f t="shared" si="2"/>
        <v>2</v>
      </c>
      <c r="O135" s="164">
        <f t="shared" si="3"/>
        <v>6</v>
      </c>
      <c r="P135" s="164"/>
      <c r="Q135" s="164"/>
      <c r="R135" s="164"/>
    </row>
    <row r="136" spans="3:18">
      <c r="C136" s="164">
        <v>1</v>
      </c>
      <c r="D136" s="164">
        <v>6</v>
      </c>
      <c r="E136" s="164"/>
      <c r="F136" s="164">
        <v>7</v>
      </c>
      <c r="G136" s="164">
        <v>6</v>
      </c>
      <c r="H136" s="164">
        <v>10</v>
      </c>
      <c r="I136" s="164">
        <v>4</v>
      </c>
      <c r="J136" s="164">
        <v>10</v>
      </c>
      <c r="K136" s="164"/>
      <c r="L136" s="164"/>
      <c r="M136" s="165">
        <f t="shared" si="1"/>
        <v>1</v>
      </c>
      <c r="N136" s="164">
        <f t="shared" si="2"/>
        <v>2</v>
      </c>
      <c r="O136" s="164">
        <f t="shared" si="3"/>
        <v>6</v>
      </c>
      <c r="P136" s="164"/>
      <c r="Q136" s="164"/>
      <c r="R136" s="164"/>
    </row>
    <row r="137" spans="3:18">
      <c r="C137" s="164">
        <v>1</v>
      </c>
      <c r="D137" s="164">
        <v>6</v>
      </c>
      <c r="E137" s="164"/>
      <c r="F137" s="164">
        <v>7</v>
      </c>
      <c r="G137" s="164">
        <v>6</v>
      </c>
      <c r="H137" s="164">
        <v>10</v>
      </c>
      <c r="I137" s="164">
        <v>6</v>
      </c>
      <c r="J137" s="164">
        <v>7</v>
      </c>
      <c r="K137" s="164"/>
      <c r="L137" s="164"/>
      <c r="M137" s="165">
        <f t="shared" si="1"/>
        <v>1</v>
      </c>
      <c r="N137" s="164">
        <f t="shared" si="2"/>
        <v>2</v>
      </c>
      <c r="O137" s="164">
        <f t="shared" si="3"/>
        <v>6</v>
      </c>
      <c r="P137" s="164"/>
      <c r="Q137" s="164"/>
      <c r="R137" s="164"/>
    </row>
    <row r="138" spans="3:18">
      <c r="C138" s="164">
        <v>1</v>
      </c>
      <c r="D138" s="164">
        <v>6</v>
      </c>
      <c r="E138" s="164"/>
      <c r="F138" s="164">
        <v>7</v>
      </c>
      <c r="G138" s="164">
        <v>6</v>
      </c>
      <c r="H138" s="164">
        <v>10</v>
      </c>
      <c r="I138" s="164">
        <v>6</v>
      </c>
      <c r="J138" s="164">
        <v>10</v>
      </c>
      <c r="K138" s="164"/>
      <c r="L138" s="164"/>
      <c r="M138" s="165">
        <f t="shared" si="1"/>
        <v>1</v>
      </c>
      <c r="N138" s="164">
        <f t="shared" si="2"/>
        <v>2</v>
      </c>
      <c r="O138" s="164">
        <f t="shared" si="3"/>
        <v>7</v>
      </c>
      <c r="P138" s="164"/>
      <c r="Q138" s="164"/>
      <c r="R138" s="164"/>
    </row>
    <row r="139" spans="3:18">
      <c r="C139" s="164">
        <v>1</v>
      </c>
      <c r="D139" s="164">
        <v>6</v>
      </c>
      <c r="E139" s="164"/>
      <c r="F139" s="164">
        <v>7</v>
      </c>
      <c r="G139" s="164">
        <v>6</v>
      </c>
      <c r="H139" s="164">
        <v>10</v>
      </c>
      <c r="I139" s="164">
        <v>8</v>
      </c>
      <c r="J139" s="164">
        <v>7</v>
      </c>
      <c r="K139" s="164"/>
      <c r="L139" s="164"/>
      <c r="M139" s="165">
        <f t="shared" si="1"/>
        <v>1</v>
      </c>
      <c r="N139" s="164">
        <f t="shared" si="2"/>
        <v>2</v>
      </c>
      <c r="O139" s="164">
        <f t="shared" si="3"/>
        <v>6</v>
      </c>
      <c r="P139" s="164"/>
      <c r="Q139" s="164"/>
      <c r="R139" s="164"/>
    </row>
    <row r="140" spans="3:18">
      <c r="C140" s="164">
        <v>1</v>
      </c>
      <c r="D140" s="164">
        <v>6</v>
      </c>
      <c r="E140" s="164"/>
      <c r="F140" s="164">
        <v>7</v>
      </c>
      <c r="G140" s="164">
        <v>6</v>
      </c>
      <c r="H140" s="164">
        <v>10</v>
      </c>
      <c r="I140" s="164">
        <v>8</v>
      </c>
      <c r="J140" s="164">
        <v>10</v>
      </c>
      <c r="K140" s="164"/>
      <c r="L140" s="164"/>
      <c r="M140" s="165">
        <f t="shared" si="1"/>
        <v>1</v>
      </c>
      <c r="N140" s="164">
        <f t="shared" si="2"/>
        <v>2</v>
      </c>
      <c r="O140" s="164">
        <f t="shared" si="3"/>
        <v>7</v>
      </c>
      <c r="P140" s="164"/>
      <c r="Q140" s="164"/>
      <c r="R140" s="164"/>
    </row>
    <row r="141" spans="3:18">
      <c r="C141" s="164">
        <v>1</v>
      </c>
      <c r="D141" s="164">
        <v>6</v>
      </c>
      <c r="E141" s="164"/>
      <c r="F141" s="164">
        <v>7</v>
      </c>
      <c r="G141" s="164">
        <v>6</v>
      </c>
      <c r="H141" s="164">
        <v>10</v>
      </c>
      <c r="I141" s="164">
        <v>10</v>
      </c>
      <c r="J141" s="164">
        <v>7</v>
      </c>
      <c r="K141" s="164"/>
      <c r="L141" s="164"/>
      <c r="M141" s="165">
        <f t="shared" si="1"/>
        <v>1</v>
      </c>
      <c r="N141" s="164">
        <f t="shared" si="2"/>
        <v>2</v>
      </c>
      <c r="O141" s="164">
        <f t="shared" si="3"/>
        <v>7</v>
      </c>
      <c r="P141" s="164"/>
      <c r="Q141" s="164"/>
      <c r="R141" s="164"/>
    </row>
    <row r="142" spans="3:18">
      <c r="C142" s="164">
        <v>1</v>
      </c>
      <c r="D142" s="164">
        <v>2</v>
      </c>
      <c r="E142" s="164"/>
      <c r="F142" s="164">
        <v>7</v>
      </c>
      <c r="G142" s="164">
        <v>2</v>
      </c>
      <c r="H142" s="164">
        <v>10</v>
      </c>
      <c r="I142" s="164">
        <v>10</v>
      </c>
      <c r="J142" s="164">
        <v>10</v>
      </c>
      <c r="K142" s="164"/>
      <c r="L142" s="164"/>
      <c r="M142" s="165">
        <f t="shared" si="1"/>
        <v>1</v>
      </c>
      <c r="N142" s="164">
        <f t="shared" si="2"/>
        <v>2</v>
      </c>
      <c r="O142" s="164">
        <f t="shared" si="3"/>
        <v>6</v>
      </c>
      <c r="P142" s="164"/>
      <c r="Q142" s="164"/>
      <c r="R142" s="164"/>
    </row>
    <row r="143" spans="3:18">
      <c r="C143" s="164">
        <v>1</v>
      </c>
      <c r="D143" s="164">
        <v>2</v>
      </c>
      <c r="E143" s="164"/>
      <c r="F143" s="164">
        <v>5</v>
      </c>
      <c r="G143" s="164">
        <v>2</v>
      </c>
      <c r="H143" s="164">
        <v>5</v>
      </c>
      <c r="I143" s="164">
        <v>4</v>
      </c>
      <c r="J143" s="164">
        <v>7</v>
      </c>
      <c r="K143" s="164"/>
      <c r="L143" s="164"/>
      <c r="M143" s="165">
        <f t="shared" si="1"/>
        <v>1</v>
      </c>
      <c r="N143" s="164">
        <f t="shared" si="2"/>
        <v>2</v>
      </c>
      <c r="O143" s="164">
        <f t="shared" si="3"/>
        <v>4</v>
      </c>
      <c r="P143" s="164"/>
      <c r="Q143" s="164"/>
      <c r="R143" s="164"/>
    </row>
    <row r="144" spans="3:18">
      <c r="C144" s="164">
        <v>1</v>
      </c>
      <c r="D144" s="164">
        <v>2</v>
      </c>
      <c r="E144" s="164"/>
      <c r="F144" s="164">
        <v>5</v>
      </c>
      <c r="G144" s="164">
        <v>2</v>
      </c>
      <c r="H144" s="164">
        <v>5</v>
      </c>
      <c r="I144" s="164">
        <v>4</v>
      </c>
      <c r="J144" s="164">
        <v>10</v>
      </c>
      <c r="K144" s="164"/>
      <c r="L144" s="164"/>
      <c r="M144" s="165">
        <f t="shared" si="1"/>
        <v>1</v>
      </c>
      <c r="N144" s="164">
        <f t="shared" si="2"/>
        <v>2</v>
      </c>
      <c r="O144" s="164">
        <f t="shared" si="3"/>
        <v>4</v>
      </c>
      <c r="P144" s="164"/>
      <c r="Q144" s="164"/>
      <c r="R144" s="164"/>
    </row>
    <row r="145" spans="3:18">
      <c r="C145" s="164">
        <v>1</v>
      </c>
      <c r="D145" s="164">
        <v>2</v>
      </c>
      <c r="E145" s="164"/>
      <c r="F145" s="164">
        <v>5</v>
      </c>
      <c r="G145" s="164">
        <v>2</v>
      </c>
      <c r="H145" s="164">
        <v>5</v>
      </c>
      <c r="I145" s="164">
        <v>6</v>
      </c>
      <c r="J145" s="164">
        <v>7</v>
      </c>
      <c r="K145" s="164"/>
      <c r="L145" s="164"/>
      <c r="M145" s="165">
        <f t="shared" si="1"/>
        <v>1</v>
      </c>
      <c r="N145" s="164">
        <f t="shared" si="2"/>
        <v>2</v>
      </c>
      <c r="O145" s="164">
        <f t="shared" si="3"/>
        <v>4</v>
      </c>
      <c r="P145" s="164"/>
      <c r="Q145" s="164"/>
      <c r="R145" s="164"/>
    </row>
    <row r="146" spans="3:18">
      <c r="C146" s="164">
        <v>1</v>
      </c>
      <c r="D146" s="164">
        <v>2</v>
      </c>
      <c r="E146" s="164"/>
      <c r="F146" s="164">
        <v>5</v>
      </c>
      <c r="G146" s="164">
        <v>2</v>
      </c>
      <c r="H146" s="164">
        <v>5</v>
      </c>
      <c r="I146" s="164">
        <v>6</v>
      </c>
      <c r="J146" s="164">
        <v>10</v>
      </c>
      <c r="K146" s="164"/>
      <c r="L146" s="164"/>
      <c r="M146" s="165">
        <f t="shared" si="1"/>
        <v>1</v>
      </c>
      <c r="N146" s="164">
        <f t="shared" si="2"/>
        <v>2</v>
      </c>
      <c r="O146" s="164">
        <f t="shared" si="3"/>
        <v>4</v>
      </c>
      <c r="P146" s="164"/>
      <c r="Q146" s="164"/>
      <c r="R146" s="164"/>
    </row>
    <row r="147" spans="3:18">
      <c r="C147" s="164">
        <v>1</v>
      </c>
      <c r="D147" s="164">
        <v>2</v>
      </c>
      <c r="E147" s="164"/>
      <c r="F147" s="164">
        <v>5</v>
      </c>
      <c r="G147" s="164">
        <v>2</v>
      </c>
      <c r="H147" s="164">
        <v>5</v>
      </c>
      <c r="I147" s="164">
        <v>8</v>
      </c>
      <c r="J147" s="164">
        <v>7</v>
      </c>
      <c r="K147" s="164"/>
      <c r="L147" s="164"/>
      <c r="M147" s="165">
        <f t="shared" si="1"/>
        <v>1</v>
      </c>
      <c r="N147" s="164">
        <f t="shared" si="2"/>
        <v>2</v>
      </c>
      <c r="O147" s="164">
        <f t="shared" si="3"/>
        <v>4</v>
      </c>
      <c r="P147" s="164"/>
      <c r="Q147" s="164"/>
      <c r="R147" s="164"/>
    </row>
    <row r="148" spans="3:18">
      <c r="C148" s="164">
        <v>1</v>
      </c>
      <c r="D148" s="164">
        <v>2</v>
      </c>
      <c r="E148" s="164"/>
      <c r="F148" s="164">
        <v>5</v>
      </c>
      <c r="G148" s="164">
        <v>2</v>
      </c>
      <c r="H148" s="164">
        <v>5</v>
      </c>
      <c r="I148" s="164">
        <v>8</v>
      </c>
      <c r="J148" s="164">
        <v>10</v>
      </c>
      <c r="K148" s="164"/>
      <c r="L148" s="164"/>
      <c r="M148" s="165">
        <f t="shared" si="1"/>
        <v>1</v>
      </c>
      <c r="N148" s="164">
        <f t="shared" si="2"/>
        <v>2</v>
      </c>
      <c r="O148" s="164">
        <f t="shared" si="3"/>
        <v>5</v>
      </c>
      <c r="P148" s="164"/>
      <c r="Q148" s="164"/>
      <c r="R148" s="164"/>
    </row>
    <row r="149" spans="3:18">
      <c r="C149" s="164">
        <v>1</v>
      </c>
      <c r="D149" s="164">
        <v>2</v>
      </c>
      <c r="E149" s="164"/>
      <c r="F149" s="164">
        <v>5</v>
      </c>
      <c r="G149" s="164">
        <v>2</v>
      </c>
      <c r="H149" s="164">
        <v>5</v>
      </c>
      <c r="I149" s="164">
        <v>10</v>
      </c>
      <c r="J149" s="164">
        <v>7</v>
      </c>
      <c r="K149" s="164"/>
      <c r="L149" s="164"/>
      <c r="M149" s="165">
        <f t="shared" si="1"/>
        <v>1</v>
      </c>
      <c r="N149" s="164">
        <f t="shared" si="2"/>
        <v>2</v>
      </c>
      <c r="O149" s="164">
        <f t="shared" si="3"/>
        <v>5</v>
      </c>
      <c r="P149" s="164"/>
      <c r="Q149" s="164"/>
      <c r="R149" s="164"/>
    </row>
    <row r="150" spans="3:18">
      <c r="C150" s="164">
        <v>1</v>
      </c>
      <c r="D150" s="164">
        <v>2</v>
      </c>
      <c r="E150" s="164"/>
      <c r="F150" s="164">
        <v>5</v>
      </c>
      <c r="G150" s="164">
        <v>2</v>
      </c>
      <c r="H150" s="164">
        <v>5</v>
      </c>
      <c r="I150" s="164">
        <v>10</v>
      </c>
      <c r="J150" s="164">
        <v>10</v>
      </c>
      <c r="K150" s="164"/>
      <c r="L150" s="164"/>
      <c r="M150" s="165">
        <f t="shared" si="1"/>
        <v>1</v>
      </c>
      <c r="N150" s="164">
        <f t="shared" si="2"/>
        <v>2</v>
      </c>
      <c r="O150" s="164">
        <f t="shared" si="3"/>
        <v>5</v>
      </c>
      <c r="P150" s="164"/>
      <c r="Q150" s="164"/>
      <c r="R150" s="164"/>
    </row>
    <row r="151" spans="3:18">
      <c r="C151" s="164">
        <v>1</v>
      </c>
      <c r="D151" s="164">
        <v>2</v>
      </c>
      <c r="E151" s="164"/>
      <c r="F151" s="164">
        <v>7</v>
      </c>
      <c r="G151" s="164">
        <v>2</v>
      </c>
      <c r="H151" s="164">
        <v>10</v>
      </c>
      <c r="I151" s="164">
        <v>4</v>
      </c>
      <c r="J151" s="164">
        <v>7</v>
      </c>
      <c r="K151" s="164"/>
      <c r="L151" s="164"/>
      <c r="M151" s="165">
        <f t="shared" si="1"/>
        <v>1</v>
      </c>
      <c r="N151" s="164">
        <f t="shared" si="2"/>
        <v>2</v>
      </c>
      <c r="O151" s="164">
        <f t="shared" si="3"/>
        <v>5</v>
      </c>
      <c r="P151" s="164"/>
      <c r="Q151" s="164"/>
      <c r="R151" s="164"/>
    </row>
    <row r="152" spans="3:18">
      <c r="C152" s="164">
        <v>1</v>
      </c>
      <c r="D152" s="164">
        <v>2</v>
      </c>
      <c r="E152" s="164"/>
      <c r="F152" s="164">
        <v>7</v>
      </c>
      <c r="G152" s="164">
        <v>2</v>
      </c>
      <c r="H152" s="164">
        <v>10</v>
      </c>
      <c r="I152" s="164">
        <v>4</v>
      </c>
      <c r="J152" s="164">
        <v>10</v>
      </c>
      <c r="K152" s="164"/>
      <c r="L152" s="164"/>
      <c r="M152" s="165">
        <f t="shared" si="1"/>
        <v>1</v>
      </c>
      <c r="N152" s="164">
        <f t="shared" si="2"/>
        <v>2</v>
      </c>
      <c r="O152" s="164">
        <f t="shared" si="3"/>
        <v>5</v>
      </c>
      <c r="P152" s="164"/>
      <c r="Q152" s="164"/>
      <c r="R152" s="164"/>
    </row>
    <row r="153" spans="3:18">
      <c r="C153" s="164">
        <v>1</v>
      </c>
      <c r="D153" s="164">
        <v>2</v>
      </c>
      <c r="E153" s="164"/>
      <c r="F153" s="164">
        <v>7</v>
      </c>
      <c r="G153" s="164">
        <v>2</v>
      </c>
      <c r="H153" s="164">
        <v>10</v>
      </c>
      <c r="I153" s="164">
        <v>6</v>
      </c>
      <c r="J153" s="164">
        <v>7</v>
      </c>
      <c r="K153" s="164"/>
      <c r="L153" s="164"/>
      <c r="M153" s="165">
        <f t="shared" si="1"/>
        <v>1</v>
      </c>
      <c r="N153" s="164">
        <f t="shared" si="2"/>
        <v>2</v>
      </c>
      <c r="O153" s="164">
        <f t="shared" si="3"/>
        <v>5</v>
      </c>
      <c r="P153" s="164"/>
      <c r="Q153" s="164"/>
      <c r="R153" s="164"/>
    </row>
    <row r="154" spans="3:18">
      <c r="C154" s="164">
        <v>1</v>
      </c>
      <c r="D154" s="164">
        <v>2</v>
      </c>
      <c r="E154" s="164"/>
      <c r="F154" s="164">
        <v>7</v>
      </c>
      <c r="G154" s="164">
        <v>2</v>
      </c>
      <c r="H154" s="164">
        <v>10</v>
      </c>
      <c r="I154" s="164">
        <v>6</v>
      </c>
      <c r="J154" s="164">
        <v>10</v>
      </c>
      <c r="K154" s="164"/>
      <c r="L154" s="164"/>
      <c r="M154" s="165">
        <f t="shared" si="1"/>
        <v>1</v>
      </c>
      <c r="N154" s="164">
        <f t="shared" si="2"/>
        <v>2</v>
      </c>
      <c r="O154" s="164">
        <f t="shared" si="3"/>
        <v>5</v>
      </c>
      <c r="P154" s="164"/>
      <c r="Q154" s="164"/>
      <c r="R154" s="164"/>
    </row>
    <row r="155" spans="3:18">
      <c r="C155" s="164">
        <v>1</v>
      </c>
      <c r="D155" s="164">
        <v>2</v>
      </c>
      <c r="E155" s="164"/>
      <c r="F155" s="164">
        <v>7</v>
      </c>
      <c r="G155" s="164">
        <v>2</v>
      </c>
      <c r="H155" s="164">
        <v>10</v>
      </c>
      <c r="I155" s="164">
        <v>8</v>
      </c>
      <c r="J155" s="164">
        <v>7</v>
      </c>
      <c r="K155" s="164"/>
      <c r="L155" s="164"/>
      <c r="M155" s="165">
        <f t="shared" si="1"/>
        <v>1</v>
      </c>
      <c r="N155" s="164">
        <f t="shared" si="2"/>
        <v>2</v>
      </c>
      <c r="O155" s="164">
        <f t="shared" si="3"/>
        <v>5</v>
      </c>
      <c r="P155" s="164"/>
      <c r="Q155" s="164"/>
      <c r="R155" s="164"/>
    </row>
    <row r="156" spans="3:18">
      <c r="C156" s="164">
        <v>1</v>
      </c>
      <c r="D156" s="164">
        <v>2</v>
      </c>
      <c r="E156" s="164"/>
      <c r="F156" s="164">
        <v>7</v>
      </c>
      <c r="G156" s="164">
        <v>2</v>
      </c>
      <c r="H156" s="164">
        <v>10</v>
      </c>
      <c r="I156" s="164">
        <v>8</v>
      </c>
      <c r="J156" s="164">
        <v>10</v>
      </c>
      <c r="K156" s="164"/>
      <c r="L156" s="164"/>
      <c r="M156" s="165">
        <f t="shared" si="1"/>
        <v>1</v>
      </c>
      <c r="N156" s="164">
        <f t="shared" si="2"/>
        <v>2</v>
      </c>
      <c r="O156" s="164">
        <f t="shared" si="3"/>
        <v>6</v>
      </c>
      <c r="P156" s="164"/>
      <c r="Q156" s="164"/>
      <c r="R156" s="164"/>
    </row>
    <row r="157" spans="3:18">
      <c r="C157" s="164">
        <v>1</v>
      </c>
      <c r="D157" s="164">
        <v>2</v>
      </c>
      <c r="E157" s="164"/>
      <c r="F157" s="164">
        <v>7</v>
      </c>
      <c r="G157" s="164">
        <v>2</v>
      </c>
      <c r="H157" s="164">
        <v>10</v>
      </c>
      <c r="I157" s="164">
        <v>10</v>
      </c>
      <c r="J157" s="164">
        <v>7</v>
      </c>
      <c r="K157" s="164"/>
      <c r="L157" s="164"/>
      <c r="M157" s="165">
        <f t="shared" si="1"/>
        <v>1</v>
      </c>
      <c r="N157" s="164">
        <f t="shared" si="2"/>
        <v>2</v>
      </c>
      <c r="O157" s="164">
        <f t="shared" si="3"/>
        <v>6</v>
      </c>
      <c r="P157" s="164"/>
      <c r="Q157" s="164"/>
      <c r="R157" s="164"/>
    </row>
    <row r="158" spans="3:18">
      <c r="C158" s="164">
        <v>1</v>
      </c>
      <c r="D158" s="164">
        <v>2</v>
      </c>
      <c r="E158" s="164"/>
      <c r="F158" s="164">
        <v>7</v>
      </c>
      <c r="G158" s="164">
        <v>2</v>
      </c>
      <c r="H158" s="164">
        <v>10</v>
      </c>
      <c r="I158" s="164">
        <v>10</v>
      </c>
      <c r="J158" s="164">
        <v>10</v>
      </c>
      <c r="K158" s="164"/>
      <c r="L158" s="164"/>
      <c r="M158" s="165">
        <f t="shared" si="1"/>
        <v>1</v>
      </c>
      <c r="N158" s="164">
        <f t="shared" si="2"/>
        <v>2</v>
      </c>
      <c r="O158" s="164">
        <f t="shared" si="3"/>
        <v>6</v>
      </c>
      <c r="P158" s="164"/>
      <c r="Q158" s="164"/>
      <c r="R158" s="164"/>
    </row>
    <row r="159" spans="3:18">
      <c r="C159" s="164">
        <v>1</v>
      </c>
      <c r="D159" s="164">
        <v>2</v>
      </c>
      <c r="E159" s="164"/>
      <c r="F159" s="164">
        <v>5</v>
      </c>
      <c r="G159" s="164">
        <v>2</v>
      </c>
      <c r="H159" s="164">
        <v>5</v>
      </c>
      <c r="I159" s="164">
        <v>4</v>
      </c>
      <c r="J159" s="164">
        <v>7</v>
      </c>
      <c r="K159" s="164"/>
      <c r="L159" s="164"/>
      <c r="M159" s="165">
        <f t="shared" ref="M159:M222" si="4">MIN(C159:L159)</f>
        <v>1</v>
      </c>
      <c r="N159" s="164">
        <f t="shared" si="2"/>
        <v>2</v>
      </c>
      <c r="O159" s="164">
        <f t="shared" si="3"/>
        <v>4</v>
      </c>
      <c r="P159" s="164"/>
      <c r="Q159" s="164"/>
      <c r="R159" s="164"/>
    </row>
    <row r="160" spans="3:18">
      <c r="C160" s="164">
        <v>1</v>
      </c>
      <c r="D160" s="164">
        <v>2</v>
      </c>
      <c r="E160" s="164"/>
      <c r="F160" s="164">
        <v>5</v>
      </c>
      <c r="G160" s="164">
        <v>2</v>
      </c>
      <c r="H160" s="164">
        <v>5</v>
      </c>
      <c r="I160" s="164">
        <v>4</v>
      </c>
      <c r="J160" s="164">
        <v>10</v>
      </c>
      <c r="K160" s="164"/>
      <c r="L160" s="164"/>
      <c r="M160" s="165">
        <f t="shared" si="4"/>
        <v>1</v>
      </c>
      <c r="N160" s="164">
        <f t="shared" ref="N160:N223" si="5">IF(SMALL(C160:J160,2)&gt;M160,M160+1,M160)</f>
        <v>2</v>
      </c>
      <c r="O160" s="164">
        <f t="shared" ref="O160:O223" si="6">ROUND(AVERAGE(C160:J160),0)</f>
        <v>4</v>
      </c>
      <c r="P160" s="164"/>
      <c r="Q160" s="164"/>
      <c r="R160" s="164"/>
    </row>
    <row r="161" spans="3:18">
      <c r="C161" s="164">
        <v>1</v>
      </c>
      <c r="D161" s="164">
        <v>2</v>
      </c>
      <c r="E161" s="164"/>
      <c r="F161" s="164">
        <v>5</v>
      </c>
      <c r="G161" s="164">
        <v>2</v>
      </c>
      <c r="H161" s="164">
        <v>5</v>
      </c>
      <c r="I161" s="164">
        <v>6</v>
      </c>
      <c r="J161" s="164">
        <v>7</v>
      </c>
      <c r="K161" s="164"/>
      <c r="L161" s="164"/>
      <c r="M161" s="165">
        <f t="shared" si="4"/>
        <v>1</v>
      </c>
      <c r="N161" s="164">
        <f t="shared" si="5"/>
        <v>2</v>
      </c>
      <c r="O161" s="164">
        <f t="shared" si="6"/>
        <v>4</v>
      </c>
      <c r="P161" s="164"/>
      <c r="Q161" s="164"/>
      <c r="R161" s="164"/>
    </row>
    <row r="162" spans="3:18">
      <c r="C162" s="164">
        <v>1</v>
      </c>
      <c r="D162" s="164">
        <v>2</v>
      </c>
      <c r="E162" s="164"/>
      <c r="F162" s="164">
        <v>5</v>
      </c>
      <c r="G162" s="164">
        <v>2</v>
      </c>
      <c r="H162" s="164">
        <v>5</v>
      </c>
      <c r="I162" s="164">
        <v>6</v>
      </c>
      <c r="J162" s="164">
        <v>10</v>
      </c>
      <c r="K162" s="164"/>
      <c r="L162" s="164"/>
      <c r="M162" s="165">
        <f t="shared" si="4"/>
        <v>1</v>
      </c>
      <c r="N162" s="164">
        <f t="shared" si="5"/>
        <v>2</v>
      </c>
      <c r="O162" s="164">
        <f t="shared" si="6"/>
        <v>4</v>
      </c>
      <c r="P162" s="164"/>
      <c r="Q162" s="164"/>
      <c r="R162" s="164"/>
    </row>
    <row r="163" spans="3:18">
      <c r="C163" s="164">
        <v>1</v>
      </c>
      <c r="D163" s="164">
        <v>2</v>
      </c>
      <c r="E163" s="164"/>
      <c r="F163" s="164">
        <v>5</v>
      </c>
      <c r="G163" s="164">
        <v>2</v>
      </c>
      <c r="H163" s="164">
        <v>5</v>
      </c>
      <c r="I163" s="164">
        <v>8</v>
      </c>
      <c r="J163" s="164">
        <v>7</v>
      </c>
      <c r="K163" s="164"/>
      <c r="L163" s="164"/>
      <c r="M163" s="165">
        <f t="shared" si="4"/>
        <v>1</v>
      </c>
      <c r="N163" s="164">
        <f t="shared" si="5"/>
        <v>2</v>
      </c>
      <c r="O163" s="164">
        <f t="shared" si="6"/>
        <v>4</v>
      </c>
      <c r="P163" s="164"/>
      <c r="Q163" s="164"/>
      <c r="R163" s="164"/>
    </row>
    <row r="164" spans="3:18">
      <c r="C164" s="164">
        <v>1</v>
      </c>
      <c r="D164" s="164">
        <v>2</v>
      </c>
      <c r="E164" s="164"/>
      <c r="F164" s="164">
        <v>5</v>
      </c>
      <c r="G164" s="164">
        <v>2</v>
      </c>
      <c r="H164" s="164">
        <v>5</v>
      </c>
      <c r="I164" s="164">
        <v>8</v>
      </c>
      <c r="J164" s="164">
        <v>10</v>
      </c>
      <c r="K164" s="164"/>
      <c r="L164" s="164"/>
      <c r="M164" s="165">
        <f t="shared" si="4"/>
        <v>1</v>
      </c>
      <c r="N164" s="164">
        <f t="shared" si="5"/>
        <v>2</v>
      </c>
      <c r="O164" s="164">
        <f t="shared" si="6"/>
        <v>5</v>
      </c>
      <c r="P164" s="164"/>
      <c r="Q164" s="164"/>
      <c r="R164" s="164"/>
    </row>
    <row r="165" spans="3:18">
      <c r="C165" s="164">
        <v>1</v>
      </c>
      <c r="D165" s="164">
        <v>2</v>
      </c>
      <c r="E165" s="164"/>
      <c r="F165" s="164">
        <v>5</v>
      </c>
      <c r="G165" s="164">
        <v>2</v>
      </c>
      <c r="H165" s="164">
        <v>5</v>
      </c>
      <c r="I165" s="164">
        <v>10</v>
      </c>
      <c r="J165" s="164">
        <v>7</v>
      </c>
      <c r="K165" s="164"/>
      <c r="L165" s="164"/>
      <c r="M165" s="165">
        <f t="shared" si="4"/>
        <v>1</v>
      </c>
      <c r="N165" s="164">
        <f t="shared" si="5"/>
        <v>2</v>
      </c>
      <c r="O165" s="164">
        <f t="shared" si="6"/>
        <v>5</v>
      </c>
      <c r="P165" s="164"/>
      <c r="Q165" s="164"/>
      <c r="R165" s="164"/>
    </row>
    <row r="166" spans="3:18">
      <c r="C166" s="164">
        <v>1</v>
      </c>
      <c r="D166" s="164">
        <v>2</v>
      </c>
      <c r="E166" s="164"/>
      <c r="F166" s="164">
        <v>5</v>
      </c>
      <c r="G166" s="164">
        <v>2</v>
      </c>
      <c r="H166" s="164">
        <v>5</v>
      </c>
      <c r="I166" s="164">
        <v>10</v>
      </c>
      <c r="J166" s="164">
        <v>10</v>
      </c>
      <c r="K166" s="164"/>
      <c r="L166" s="164"/>
      <c r="M166" s="165">
        <f t="shared" si="4"/>
        <v>1</v>
      </c>
      <c r="N166" s="164">
        <f t="shared" si="5"/>
        <v>2</v>
      </c>
      <c r="O166" s="164">
        <f t="shared" si="6"/>
        <v>5</v>
      </c>
      <c r="P166" s="164"/>
      <c r="Q166" s="164"/>
      <c r="R166" s="164"/>
    </row>
    <row r="167" spans="3:18">
      <c r="C167" s="164">
        <v>1</v>
      </c>
      <c r="D167" s="164">
        <v>2</v>
      </c>
      <c r="E167" s="164"/>
      <c r="F167" s="164">
        <v>7</v>
      </c>
      <c r="G167" s="164">
        <v>2</v>
      </c>
      <c r="H167" s="164">
        <v>10</v>
      </c>
      <c r="I167" s="164">
        <v>4</v>
      </c>
      <c r="J167" s="164">
        <v>7</v>
      </c>
      <c r="K167" s="164"/>
      <c r="L167" s="164"/>
      <c r="M167" s="165">
        <f t="shared" si="4"/>
        <v>1</v>
      </c>
      <c r="N167" s="164">
        <f t="shared" si="5"/>
        <v>2</v>
      </c>
      <c r="O167" s="164">
        <f t="shared" si="6"/>
        <v>5</v>
      </c>
      <c r="P167" s="164"/>
      <c r="Q167" s="164"/>
      <c r="R167" s="164"/>
    </row>
    <row r="168" spans="3:18">
      <c r="C168" s="164">
        <v>1</v>
      </c>
      <c r="D168" s="164">
        <v>2</v>
      </c>
      <c r="E168" s="164"/>
      <c r="F168" s="164">
        <v>7</v>
      </c>
      <c r="G168" s="164">
        <v>2</v>
      </c>
      <c r="H168" s="164">
        <v>10</v>
      </c>
      <c r="I168" s="164">
        <v>4</v>
      </c>
      <c r="J168" s="164">
        <v>10</v>
      </c>
      <c r="K168" s="164"/>
      <c r="L168" s="164"/>
      <c r="M168" s="165">
        <f t="shared" si="4"/>
        <v>1</v>
      </c>
      <c r="N168" s="164">
        <f t="shared" si="5"/>
        <v>2</v>
      </c>
      <c r="O168" s="164">
        <f t="shared" si="6"/>
        <v>5</v>
      </c>
      <c r="P168" s="164"/>
      <c r="Q168" s="164"/>
      <c r="R168" s="164"/>
    </row>
    <row r="169" spans="3:18">
      <c r="C169" s="164">
        <v>1</v>
      </c>
      <c r="D169" s="164">
        <v>2</v>
      </c>
      <c r="E169" s="164"/>
      <c r="F169" s="164">
        <v>7</v>
      </c>
      <c r="G169" s="164">
        <v>2</v>
      </c>
      <c r="H169" s="164">
        <v>10</v>
      </c>
      <c r="I169" s="164">
        <v>6</v>
      </c>
      <c r="J169" s="164">
        <v>7</v>
      </c>
      <c r="K169" s="164"/>
      <c r="L169" s="164"/>
      <c r="M169" s="165">
        <f t="shared" si="4"/>
        <v>1</v>
      </c>
      <c r="N169" s="164">
        <f t="shared" si="5"/>
        <v>2</v>
      </c>
      <c r="O169" s="164">
        <f t="shared" si="6"/>
        <v>5</v>
      </c>
      <c r="P169" s="164"/>
      <c r="Q169" s="164"/>
      <c r="R169" s="164"/>
    </row>
    <row r="170" spans="3:18">
      <c r="C170" s="164">
        <v>1</v>
      </c>
      <c r="D170" s="164">
        <v>2</v>
      </c>
      <c r="E170" s="164"/>
      <c r="F170" s="164">
        <v>7</v>
      </c>
      <c r="G170" s="164">
        <v>2</v>
      </c>
      <c r="H170" s="164">
        <v>10</v>
      </c>
      <c r="I170" s="164">
        <v>6</v>
      </c>
      <c r="J170" s="164">
        <v>10</v>
      </c>
      <c r="K170" s="164"/>
      <c r="L170" s="164"/>
      <c r="M170" s="165">
        <f t="shared" si="4"/>
        <v>1</v>
      </c>
      <c r="N170" s="164">
        <f t="shared" si="5"/>
        <v>2</v>
      </c>
      <c r="O170" s="164">
        <f t="shared" si="6"/>
        <v>5</v>
      </c>
      <c r="P170" s="164"/>
      <c r="Q170" s="164"/>
      <c r="R170" s="164"/>
    </row>
    <row r="171" spans="3:18">
      <c r="C171" s="164">
        <v>1</v>
      </c>
      <c r="D171" s="164">
        <v>2</v>
      </c>
      <c r="E171" s="164"/>
      <c r="F171" s="164">
        <v>7</v>
      </c>
      <c r="G171" s="164">
        <v>2</v>
      </c>
      <c r="H171" s="164">
        <v>10</v>
      </c>
      <c r="I171" s="164">
        <v>8</v>
      </c>
      <c r="J171" s="164">
        <v>7</v>
      </c>
      <c r="K171" s="164"/>
      <c r="L171" s="164"/>
      <c r="M171" s="165">
        <f t="shared" si="4"/>
        <v>1</v>
      </c>
      <c r="N171" s="164">
        <f t="shared" si="5"/>
        <v>2</v>
      </c>
      <c r="O171" s="164">
        <f t="shared" si="6"/>
        <v>5</v>
      </c>
      <c r="P171" s="164"/>
      <c r="Q171" s="164"/>
      <c r="R171" s="164"/>
    </row>
    <row r="172" spans="3:18">
      <c r="C172" s="164">
        <v>1</v>
      </c>
      <c r="D172" s="164">
        <v>2</v>
      </c>
      <c r="E172" s="164"/>
      <c r="F172" s="164">
        <v>7</v>
      </c>
      <c r="G172" s="164">
        <v>2</v>
      </c>
      <c r="H172" s="164">
        <v>10</v>
      </c>
      <c r="I172" s="164">
        <v>8</v>
      </c>
      <c r="J172" s="164">
        <v>10</v>
      </c>
      <c r="K172" s="164"/>
      <c r="L172" s="164"/>
      <c r="M172" s="165">
        <f t="shared" si="4"/>
        <v>1</v>
      </c>
      <c r="N172" s="164">
        <f t="shared" si="5"/>
        <v>2</v>
      </c>
      <c r="O172" s="164">
        <f t="shared" si="6"/>
        <v>6</v>
      </c>
      <c r="P172" s="164"/>
      <c r="Q172" s="164"/>
      <c r="R172" s="164"/>
    </row>
    <row r="173" spans="3:18">
      <c r="C173" s="164">
        <v>1</v>
      </c>
      <c r="D173" s="164">
        <v>2</v>
      </c>
      <c r="E173" s="164"/>
      <c r="F173" s="164">
        <v>7</v>
      </c>
      <c r="G173" s="164">
        <v>2</v>
      </c>
      <c r="H173" s="164">
        <v>10</v>
      </c>
      <c r="I173" s="164">
        <v>10</v>
      </c>
      <c r="J173" s="164">
        <v>7</v>
      </c>
      <c r="K173" s="164"/>
      <c r="L173" s="164"/>
      <c r="M173" s="165">
        <f t="shared" si="4"/>
        <v>1</v>
      </c>
      <c r="N173" s="164">
        <f t="shared" si="5"/>
        <v>2</v>
      </c>
      <c r="O173" s="164">
        <f t="shared" si="6"/>
        <v>6</v>
      </c>
      <c r="P173" s="164"/>
      <c r="Q173" s="164"/>
      <c r="R173" s="164"/>
    </row>
    <row r="174" spans="3:18">
      <c r="C174" s="164">
        <v>1</v>
      </c>
      <c r="D174" s="164">
        <v>2</v>
      </c>
      <c r="E174" s="164"/>
      <c r="F174" s="164">
        <v>7</v>
      </c>
      <c r="G174" s="164">
        <v>2</v>
      </c>
      <c r="H174" s="164">
        <v>10</v>
      </c>
      <c r="I174" s="164">
        <v>10</v>
      </c>
      <c r="J174" s="164">
        <v>10</v>
      </c>
      <c r="K174" s="164"/>
      <c r="L174" s="164"/>
      <c r="M174" s="165">
        <f t="shared" si="4"/>
        <v>1</v>
      </c>
      <c r="N174" s="164">
        <f t="shared" si="5"/>
        <v>2</v>
      </c>
      <c r="O174" s="164">
        <f t="shared" si="6"/>
        <v>6</v>
      </c>
      <c r="P174" s="164"/>
      <c r="Q174" s="164"/>
      <c r="R174" s="164"/>
    </row>
    <row r="175" spans="3:18">
      <c r="C175" s="164">
        <v>1</v>
      </c>
      <c r="D175" s="164">
        <v>2</v>
      </c>
      <c r="E175" s="164"/>
      <c r="F175" s="164">
        <v>10</v>
      </c>
      <c r="G175" s="164">
        <v>2</v>
      </c>
      <c r="H175" s="164">
        <v>7</v>
      </c>
      <c r="I175" s="164">
        <v>4</v>
      </c>
      <c r="J175" s="164">
        <v>7</v>
      </c>
      <c r="K175" s="164"/>
      <c r="L175" s="164"/>
      <c r="M175" s="165">
        <f t="shared" si="4"/>
        <v>1</v>
      </c>
      <c r="N175" s="164">
        <f t="shared" si="5"/>
        <v>2</v>
      </c>
      <c r="O175" s="164">
        <f t="shared" si="6"/>
        <v>5</v>
      </c>
      <c r="P175" s="164"/>
      <c r="Q175" s="164"/>
      <c r="R175" s="164"/>
    </row>
    <row r="176" spans="3:18">
      <c r="C176" s="164">
        <v>1</v>
      </c>
      <c r="D176" s="164">
        <v>2</v>
      </c>
      <c r="E176" s="164"/>
      <c r="F176" s="164">
        <v>10</v>
      </c>
      <c r="G176" s="164">
        <v>2</v>
      </c>
      <c r="H176" s="164">
        <v>7</v>
      </c>
      <c r="I176" s="164">
        <v>4</v>
      </c>
      <c r="J176" s="164">
        <v>10</v>
      </c>
      <c r="K176" s="164"/>
      <c r="L176" s="164"/>
      <c r="M176" s="165">
        <f t="shared" si="4"/>
        <v>1</v>
      </c>
      <c r="N176" s="164">
        <f t="shared" si="5"/>
        <v>2</v>
      </c>
      <c r="O176" s="164">
        <f t="shared" si="6"/>
        <v>5</v>
      </c>
      <c r="P176" s="164"/>
      <c r="Q176" s="164"/>
      <c r="R176" s="164"/>
    </row>
    <row r="177" spans="3:18">
      <c r="C177" s="164">
        <v>1</v>
      </c>
      <c r="D177" s="164">
        <v>2</v>
      </c>
      <c r="E177" s="164"/>
      <c r="F177" s="164">
        <v>10</v>
      </c>
      <c r="G177" s="164">
        <v>2</v>
      </c>
      <c r="H177" s="164">
        <v>7</v>
      </c>
      <c r="I177" s="164">
        <v>6</v>
      </c>
      <c r="J177" s="164">
        <v>7</v>
      </c>
      <c r="K177" s="164"/>
      <c r="L177" s="164"/>
      <c r="M177" s="165">
        <f t="shared" si="4"/>
        <v>1</v>
      </c>
      <c r="N177" s="164">
        <f t="shared" si="5"/>
        <v>2</v>
      </c>
      <c r="O177" s="164">
        <f t="shared" si="6"/>
        <v>5</v>
      </c>
      <c r="P177" s="164"/>
      <c r="Q177" s="164"/>
      <c r="R177" s="164"/>
    </row>
    <row r="178" spans="3:18">
      <c r="C178" s="164">
        <v>1</v>
      </c>
      <c r="D178" s="164">
        <v>2</v>
      </c>
      <c r="E178" s="164"/>
      <c r="F178" s="164">
        <v>10</v>
      </c>
      <c r="G178" s="164">
        <v>2</v>
      </c>
      <c r="H178" s="164">
        <v>7</v>
      </c>
      <c r="I178" s="164">
        <v>6</v>
      </c>
      <c r="J178" s="164">
        <v>10</v>
      </c>
      <c r="K178" s="164"/>
      <c r="L178" s="164"/>
      <c r="M178" s="165">
        <f t="shared" si="4"/>
        <v>1</v>
      </c>
      <c r="N178" s="164">
        <f t="shared" si="5"/>
        <v>2</v>
      </c>
      <c r="O178" s="164">
        <f t="shared" si="6"/>
        <v>5</v>
      </c>
      <c r="P178" s="164"/>
      <c r="Q178" s="164"/>
      <c r="R178" s="164"/>
    </row>
    <row r="179" spans="3:18">
      <c r="C179" s="164">
        <v>1</v>
      </c>
      <c r="D179" s="164">
        <v>2</v>
      </c>
      <c r="E179" s="164"/>
      <c r="F179" s="164">
        <v>10</v>
      </c>
      <c r="G179" s="164">
        <v>2</v>
      </c>
      <c r="H179" s="164">
        <v>7</v>
      </c>
      <c r="I179" s="164">
        <v>8</v>
      </c>
      <c r="J179" s="164">
        <v>7</v>
      </c>
      <c r="K179" s="164"/>
      <c r="L179" s="164"/>
      <c r="M179" s="165">
        <f t="shared" si="4"/>
        <v>1</v>
      </c>
      <c r="N179" s="164">
        <f t="shared" si="5"/>
        <v>2</v>
      </c>
      <c r="O179" s="164">
        <f t="shared" si="6"/>
        <v>5</v>
      </c>
      <c r="P179" s="164"/>
      <c r="Q179" s="164"/>
      <c r="R179" s="164"/>
    </row>
    <row r="180" spans="3:18">
      <c r="C180" s="164">
        <v>1</v>
      </c>
      <c r="D180" s="164">
        <v>2</v>
      </c>
      <c r="E180" s="164"/>
      <c r="F180" s="164">
        <v>10</v>
      </c>
      <c r="G180" s="164">
        <v>2</v>
      </c>
      <c r="H180" s="164">
        <v>7</v>
      </c>
      <c r="I180" s="164">
        <v>8</v>
      </c>
      <c r="J180" s="164">
        <v>10</v>
      </c>
      <c r="K180" s="164"/>
      <c r="L180" s="164"/>
      <c r="M180" s="165">
        <f t="shared" si="4"/>
        <v>1</v>
      </c>
      <c r="N180" s="164">
        <f t="shared" si="5"/>
        <v>2</v>
      </c>
      <c r="O180" s="164">
        <f t="shared" si="6"/>
        <v>6</v>
      </c>
      <c r="P180" s="164"/>
      <c r="Q180" s="164"/>
      <c r="R180" s="164"/>
    </row>
    <row r="181" spans="3:18">
      <c r="C181" s="164">
        <v>1</v>
      </c>
      <c r="D181" s="164">
        <v>2</v>
      </c>
      <c r="E181" s="164"/>
      <c r="F181" s="164">
        <v>10</v>
      </c>
      <c r="G181" s="164">
        <v>2</v>
      </c>
      <c r="H181" s="164">
        <v>7</v>
      </c>
      <c r="I181" s="164">
        <v>10</v>
      </c>
      <c r="J181" s="164">
        <v>7</v>
      </c>
      <c r="K181" s="164"/>
      <c r="L181" s="164"/>
      <c r="M181" s="165">
        <f t="shared" si="4"/>
        <v>1</v>
      </c>
      <c r="N181" s="164">
        <f t="shared" si="5"/>
        <v>2</v>
      </c>
      <c r="O181" s="164">
        <f t="shared" si="6"/>
        <v>6</v>
      </c>
      <c r="P181" s="164"/>
      <c r="Q181" s="164"/>
      <c r="R181" s="164"/>
    </row>
    <row r="182" spans="3:18">
      <c r="C182" s="164">
        <v>1</v>
      </c>
      <c r="D182" s="164">
        <v>2</v>
      </c>
      <c r="E182" s="164"/>
      <c r="F182" s="164">
        <v>10</v>
      </c>
      <c r="G182" s="164">
        <v>2</v>
      </c>
      <c r="H182" s="164">
        <v>7</v>
      </c>
      <c r="I182" s="164">
        <v>10</v>
      </c>
      <c r="J182" s="164">
        <v>10</v>
      </c>
      <c r="K182" s="164"/>
      <c r="L182" s="164"/>
      <c r="M182" s="165">
        <f t="shared" si="4"/>
        <v>1</v>
      </c>
      <c r="N182" s="164">
        <f t="shared" si="5"/>
        <v>2</v>
      </c>
      <c r="O182" s="164">
        <f t="shared" si="6"/>
        <v>6</v>
      </c>
      <c r="P182" s="164"/>
      <c r="Q182" s="164"/>
      <c r="R182" s="164"/>
    </row>
    <row r="183" spans="3:18">
      <c r="C183" s="164">
        <v>1</v>
      </c>
      <c r="D183" s="164">
        <v>2</v>
      </c>
      <c r="E183" s="164"/>
      <c r="F183" s="164">
        <v>10</v>
      </c>
      <c r="G183" s="164">
        <v>2</v>
      </c>
      <c r="H183" s="164">
        <v>10</v>
      </c>
      <c r="I183" s="164">
        <v>4</v>
      </c>
      <c r="J183" s="164">
        <v>7</v>
      </c>
      <c r="K183" s="164"/>
      <c r="L183" s="164"/>
      <c r="M183" s="165">
        <f t="shared" si="4"/>
        <v>1</v>
      </c>
      <c r="N183" s="164">
        <f t="shared" si="5"/>
        <v>2</v>
      </c>
      <c r="O183" s="164">
        <f t="shared" si="6"/>
        <v>5</v>
      </c>
      <c r="P183" s="164"/>
      <c r="Q183" s="164"/>
      <c r="R183" s="164"/>
    </row>
    <row r="184" spans="3:18">
      <c r="C184" s="164">
        <v>1</v>
      </c>
      <c r="D184" s="164">
        <v>2</v>
      </c>
      <c r="E184" s="164"/>
      <c r="F184" s="164">
        <v>10</v>
      </c>
      <c r="G184" s="164">
        <v>2</v>
      </c>
      <c r="H184" s="164">
        <v>10</v>
      </c>
      <c r="I184" s="164">
        <v>4</v>
      </c>
      <c r="J184" s="164">
        <v>10</v>
      </c>
      <c r="K184" s="164"/>
      <c r="L184" s="164"/>
      <c r="M184" s="165">
        <f t="shared" si="4"/>
        <v>1</v>
      </c>
      <c r="N184" s="164">
        <f t="shared" si="5"/>
        <v>2</v>
      </c>
      <c r="O184" s="164">
        <f t="shared" si="6"/>
        <v>6</v>
      </c>
      <c r="P184" s="164"/>
      <c r="Q184" s="164"/>
      <c r="R184" s="164"/>
    </row>
    <row r="185" spans="3:18">
      <c r="C185" s="164">
        <v>1</v>
      </c>
      <c r="D185" s="164">
        <v>2</v>
      </c>
      <c r="E185" s="164"/>
      <c r="F185" s="164">
        <v>10</v>
      </c>
      <c r="G185" s="164">
        <v>2</v>
      </c>
      <c r="H185" s="164">
        <v>10</v>
      </c>
      <c r="I185" s="164">
        <v>6</v>
      </c>
      <c r="J185" s="164">
        <v>7</v>
      </c>
      <c r="K185" s="164"/>
      <c r="L185" s="164"/>
      <c r="M185" s="165">
        <f t="shared" si="4"/>
        <v>1</v>
      </c>
      <c r="N185" s="164">
        <f t="shared" si="5"/>
        <v>2</v>
      </c>
      <c r="O185" s="164">
        <f t="shared" si="6"/>
        <v>5</v>
      </c>
      <c r="P185" s="164"/>
      <c r="Q185" s="164"/>
      <c r="R185" s="164"/>
    </row>
    <row r="186" spans="3:18">
      <c r="C186" s="164">
        <v>1</v>
      </c>
      <c r="D186" s="164">
        <v>2</v>
      </c>
      <c r="E186" s="164"/>
      <c r="F186" s="164">
        <v>10</v>
      </c>
      <c r="G186" s="164">
        <v>2</v>
      </c>
      <c r="H186" s="164">
        <v>10</v>
      </c>
      <c r="I186" s="164">
        <v>6</v>
      </c>
      <c r="J186" s="164">
        <v>10</v>
      </c>
      <c r="K186" s="164"/>
      <c r="L186" s="164"/>
      <c r="M186" s="165">
        <f t="shared" si="4"/>
        <v>1</v>
      </c>
      <c r="N186" s="164">
        <f t="shared" si="5"/>
        <v>2</v>
      </c>
      <c r="O186" s="164">
        <f t="shared" si="6"/>
        <v>6</v>
      </c>
      <c r="P186" s="164"/>
      <c r="Q186" s="164"/>
      <c r="R186" s="164"/>
    </row>
    <row r="187" spans="3:18">
      <c r="C187" s="164">
        <v>1</v>
      </c>
      <c r="D187" s="164">
        <v>2</v>
      </c>
      <c r="E187" s="164"/>
      <c r="F187" s="164">
        <v>10</v>
      </c>
      <c r="G187" s="164">
        <v>2</v>
      </c>
      <c r="H187" s="164">
        <v>10</v>
      </c>
      <c r="I187" s="164">
        <v>8</v>
      </c>
      <c r="J187" s="164">
        <v>7</v>
      </c>
      <c r="K187" s="164"/>
      <c r="L187" s="164"/>
      <c r="M187" s="165">
        <f t="shared" si="4"/>
        <v>1</v>
      </c>
      <c r="N187" s="164">
        <f t="shared" si="5"/>
        <v>2</v>
      </c>
      <c r="O187" s="164">
        <f t="shared" si="6"/>
        <v>6</v>
      </c>
      <c r="P187" s="164"/>
      <c r="Q187" s="164"/>
      <c r="R187" s="164"/>
    </row>
    <row r="188" spans="3:18">
      <c r="C188" s="164">
        <v>1</v>
      </c>
      <c r="D188" s="164">
        <v>2</v>
      </c>
      <c r="E188" s="164"/>
      <c r="F188" s="164">
        <v>10</v>
      </c>
      <c r="G188" s="164">
        <v>2</v>
      </c>
      <c r="H188" s="164">
        <v>10</v>
      </c>
      <c r="I188" s="164">
        <v>8</v>
      </c>
      <c r="J188" s="164">
        <v>10</v>
      </c>
      <c r="K188" s="164"/>
      <c r="L188" s="164"/>
      <c r="M188" s="165">
        <f t="shared" si="4"/>
        <v>1</v>
      </c>
      <c r="N188" s="164">
        <f t="shared" si="5"/>
        <v>2</v>
      </c>
      <c r="O188" s="164">
        <f t="shared" si="6"/>
        <v>6</v>
      </c>
      <c r="P188" s="164"/>
      <c r="Q188" s="164"/>
      <c r="R188" s="164"/>
    </row>
    <row r="189" spans="3:18">
      <c r="C189" s="164">
        <v>1</v>
      </c>
      <c r="D189" s="164">
        <v>2</v>
      </c>
      <c r="E189" s="164"/>
      <c r="F189" s="164">
        <v>10</v>
      </c>
      <c r="G189" s="164">
        <v>2</v>
      </c>
      <c r="H189" s="164">
        <v>10</v>
      </c>
      <c r="I189" s="164">
        <v>10</v>
      </c>
      <c r="J189" s="164">
        <v>7</v>
      </c>
      <c r="K189" s="164"/>
      <c r="L189" s="164"/>
      <c r="M189" s="165">
        <f t="shared" si="4"/>
        <v>1</v>
      </c>
      <c r="N189" s="164">
        <f t="shared" si="5"/>
        <v>2</v>
      </c>
      <c r="O189" s="164">
        <f t="shared" si="6"/>
        <v>6</v>
      </c>
      <c r="P189" s="164"/>
      <c r="Q189" s="164"/>
      <c r="R189" s="164"/>
    </row>
    <row r="190" spans="3:18">
      <c r="C190" s="164">
        <v>1</v>
      </c>
      <c r="D190" s="164">
        <v>4</v>
      </c>
      <c r="E190" s="164"/>
      <c r="F190" s="164">
        <v>10</v>
      </c>
      <c r="G190" s="164">
        <v>4</v>
      </c>
      <c r="H190" s="164">
        <v>10</v>
      </c>
      <c r="I190" s="164">
        <v>10</v>
      </c>
      <c r="J190" s="164">
        <v>10</v>
      </c>
      <c r="K190" s="164"/>
      <c r="L190" s="164"/>
      <c r="M190" s="165">
        <f t="shared" si="4"/>
        <v>1</v>
      </c>
      <c r="N190" s="164">
        <f t="shared" si="5"/>
        <v>2</v>
      </c>
      <c r="O190" s="164">
        <f t="shared" si="6"/>
        <v>7</v>
      </c>
      <c r="P190" s="164"/>
      <c r="Q190" s="164"/>
      <c r="R190" s="164"/>
    </row>
    <row r="191" spans="3:18">
      <c r="C191" s="164">
        <v>1</v>
      </c>
      <c r="D191" s="164">
        <v>4</v>
      </c>
      <c r="E191" s="164"/>
      <c r="F191" s="164">
        <v>10</v>
      </c>
      <c r="G191" s="164">
        <v>4</v>
      </c>
      <c r="H191" s="164">
        <v>7</v>
      </c>
      <c r="I191" s="164">
        <v>4</v>
      </c>
      <c r="J191" s="164">
        <v>7</v>
      </c>
      <c r="K191" s="164"/>
      <c r="L191" s="164"/>
      <c r="M191" s="165">
        <f t="shared" si="4"/>
        <v>1</v>
      </c>
      <c r="N191" s="164">
        <f t="shared" si="5"/>
        <v>2</v>
      </c>
      <c r="O191" s="164">
        <f t="shared" si="6"/>
        <v>5</v>
      </c>
      <c r="P191" s="164"/>
      <c r="Q191" s="164"/>
      <c r="R191" s="164"/>
    </row>
    <row r="192" spans="3:18">
      <c r="C192" s="164">
        <v>1</v>
      </c>
      <c r="D192" s="164">
        <v>4</v>
      </c>
      <c r="E192" s="164"/>
      <c r="F192" s="164">
        <v>10</v>
      </c>
      <c r="G192" s="164">
        <v>4</v>
      </c>
      <c r="H192" s="164">
        <v>7</v>
      </c>
      <c r="I192" s="164">
        <v>4</v>
      </c>
      <c r="J192" s="164">
        <v>10</v>
      </c>
      <c r="K192" s="164"/>
      <c r="L192" s="164"/>
      <c r="M192" s="165">
        <f t="shared" si="4"/>
        <v>1</v>
      </c>
      <c r="N192" s="164">
        <f t="shared" si="5"/>
        <v>2</v>
      </c>
      <c r="O192" s="164">
        <f t="shared" si="6"/>
        <v>6</v>
      </c>
      <c r="P192" s="164"/>
      <c r="Q192" s="164"/>
      <c r="R192" s="164"/>
    </row>
    <row r="193" spans="3:18">
      <c r="C193" s="164">
        <v>1</v>
      </c>
      <c r="D193" s="164">
        <v>4</v>
      </c>
      <c r="E193" s="164"/>
      <c r="F193" s="164">
        <v>10</v>
      </c>
      <c r="G193" s="164">
        <v>4</v>
      </c>
      <c r="H193" s="164">
        <v>7</v>
      </c>
      <c r="I193" s="164">
        <v>6</v>
      </c>
      <c r="J193" s="164">
        <v>7</v>
      </c>
      <c r="K193" s="164"/>
      <c r="L193" s="164"/>
      <c r="M193" s="165">
        <f t="shared" si="4"/>
        <v>1</v>
      </c>
      <c r="N193" s="164">
        <f t="shared" si="5"/>
        <v>2</v>
      </c>
      <c r="O193" s="164">
        <f t="shared" si="6"/>
        <v>6</v>
      </c>
      <c r="P193" s="164"/>
      <c r="Q193" s="164"/>
      <c r="R193" s="164"/>
    </row>
    <row r="194" spans="3:18">
      <c r="C194" s="164">
        <v>1</v>
      </c>
      <c r="D194" s="164">
        <v>4</v>
      </c>
      <c r="E194" s="164"/>
      <c r="F194" s="164">
        <v>10</v>
      </c>
      <c r="G194" s="164">
        <v>4</v>
      </c>
      <c r="H194" s="164">
        <v>7</v>
      </c>
      <c r="I194" s="164">
        <v>6</v>
      </c>
      <c r="J194" s="164">
        <v>10</v>
      </c>
      <c r="K194" s="164"/>
      <c r="L194" s="164"/>
      <c r="M194" s="165">
        <f t="shared" si="4"/>
        <v>1</v>
      </c>
      <c r="N194" s="164">
        <f t="shared" si="5"/>
        <v>2</v>
      </c>
      <c r="O194" s="164">
        <f t="shared" si="6"/>
        <v>6</v>
      </c>
      <c r="P194" s="164"/>
      <c r="Q194" s="164"/>
      <c r="R194" s="164"/>
    </row>
    <row r="195" spans="3:18">
      <c r="C195" s="164">
        <v>1</v>
      </c>
      <c r="D195" s="164">
        <v>4</v>
      </c>
      <c r="E195" s="164"/>
      <c r="F195" s="164">
        <v>10</v>
      </c>
      <c r="G195" s="164">
        <v>4</v>
      </c>
      <c r="H195" s="164">
        <v>7</v>
      </c>
      <c r="I195" s="164">
        <v>8</v>
      </c>
      <c r="J195" s="164">
        <v>7</v>
      </c>
      <c r="K195" s="164"/>
      <c r="L195" s="164"/>
      <c r="M195" s="165">
        <f t="shared" si="4"/>
        <v>1</v>
      </c>
      <c r="N195" s="164">
        <f t="shared" si="5"/>
        <v>2</v>
      </c>
      <c r="O195" s="164">
        <f t="shared" si="6"/>
        <v>6</v>
      </c>
      <c r="P195" s="164"/>
      <c r="Q195" s="164"/>
      <c r="R195" s="164"/>
    </row>
    <row r="196" spans="3:18">
      <c r="C196" s="164">
        <v>1</v>
      </c>
      <c r="D196" s="164">
        <v>4</v>
      </c>
      <c r="E196" s="164"/>
      <c r="F196" s="164">
        <v>10</v>
      </c>
      <c r="G196" s="164">
        <v>4</v>
      </c>
      <c r="H196" s="164">
        <v>7</v>
      </c>
      <c r="I196" s="164">
        <v>8</v>
      </c>
      <c r="J196" s="164">
        <v>10</v>
      </c>
      <c r="K196" s="164"/>
      <c r="L196" s="164"/>
      <c r="M196" s="165">
        <f t="shared" si="4"/>
        <v>1</v>
      </c>
      <c r="N196" s="164">
        <f t="shared" si="5"/>
        <v>2</v>
      </c>
      <c r="O196" s="164">
        <f t="shared" si="6"/>
        <v>6</v>
      </c>
      <c r="P196" s="164"/>
      <c r="Q196" s="164"/>
      <c r="R196" s="164"/>
    </row>
    <row r="197" spans="3:18">
      <c r="C197" s="164">
        <v>1</v>
      </c>
      <c r="D197" s="164">
        <v>4</v>
      </c>
      <c r="E197" s="164"/>
      <c r="F197" s="164">
        <v>10</v>
      </c>
      <c r="G197" s="164">
        <v>4</v>
      </c>
      <c r="H197" s="164">
        <v>7</v>
      </c>
      <c r="I197" s="164">
        <v>10</v>
      </c>
      <c r="J197" s="164">
        <v>7</v>
      </c>
      <c r="K197" s="164"/>
      <c r="L197" s="164"/>
      <c r="M197" s="165">
        <f t="shared" si="4"/>
        <v>1</v>
      </c>
      <c r="N197" s="164">
        <f t="shared" si="5"/>
        <v>2</v>
      </c>
      <c r="O197" s="164">
        <f t="shared" si="6"/>
        <v>6</v>
      </c>
      <c r="P197" s="164"/>
      <c r="Q197" s="164"/>
      <c r="R197" s="164"/>
    </row>
    <row r="198" spans="3:18">
      <c r="C198" s="164">
        <v>1</v>
      </c>
      <c r="D198" s="164">
        <v>4</v>
      </c>
      <c r="E198" s="164"/>
      <c r="F198" s="164">
        <v>10</v>
      </c>
      <c r="G198" s="164">
        <v>4</v>
      </c>
      <c r="H198" s="164">
        <v>7</v>
      </c>
      <c r="I198" s="164">
        <v>10</v>
      </c>
      <c r="J198" s="164">
        <v>10</v>
      </c>
      <c r="K198" s="164"/>
      <c r="L198" s="164"/>
      <c r="M198" s="165">
        <f t="shared" si="4"/>
        <v>1</v>
      </c>
      <c r="N198" s="164">
        <f t="shared" si="5"/>
        <v>2</v>
      </c>
      <c r="O198" s="164">
        <f t="shared" si="6"/>
        <v>7</v>
      </c>
      <c r="P198" s="164"/>
      <c r="Q198" s="164"/>
      <c r="R198" s="164"/>
    </row>
    <row r="199" spans="3:18">
      <c r="C199" s="164">
        <v>1</v>
      </c>
      <c r="D199" s="164">
        <v>4</v>
      </c>
      <c r="E199" s="164"/>
      <c r="F199" s="164">
        <v>10</v>
      </c>
      <c r="G199" s="164">
        <v>4</v>
      </c>
      <c r="H199" s="164">
        <v>10</v>
      </c>
      <c r="I199" s="164">
        <v>4</v>
      </c>
      <c r="J199" s="164">
        <v>7</v>
      </c>
      <c r="K199" s="164"/>
      <c r="L199" s="164"/>
      <c r="M199" s="165">
        <f t="shared" si="4"/>
        <v>1</v>
      </c>
      <c r="N199" s="164">
        <f t="shared" si="5"/>
        <v>2</v>
      </c>
      <c r="O199" s="164">
        <f t="shared" si="6"/>
        <v>6</v>
      </c>
      <c r="P199" s="164"/>
      <c r="Q199" s="164"/>
      <c r="R199" s="164"/>
    </row>
    <row r="200" spans="3:18">
      <c r="C200" s="164">
        <v>1</v>
      </c>
      <c r="D200" s="164">
        <v>4</v>
      </c>
      <c r="E200" s="164"/>
      <c r="F200" s="164">
        <v>10</v>
      </c>
      <c r="G200" s="164">
        <v>4</v>
      </c>
      <c r="H200" s="164">
        <v>10</v>
      </c>
      <c r="I200" s="164">
        <v>4</v>
      </c>
      <c r="J200" s="164">
        <v>10</v>
      </c>
      <c r="K200" s="164"/>
      <c r="L200" s="164"/>
      <c r="M200" s="165">
        <f t="shared" si="4"/>
        <v>1</v>
      </c>
      <c r="N200" s="164">
        <f t="shared" si="5"/>
        <v>2</v>
      </c>
      <c r="O200" s="164">
        <f t="shared" si="6"/>
        <v>6</v>
      </c>
      <c r="P200" s="164"/>
      <c r="Q200" s="164"/>
      <c r="R200" s="164"/>
    </row>
    <row r="201" spans="3:18">
      <c r="C201" s="164">
        <v>1</v>
      </c>
      <c r="D201" s="164">
        <v>4</v>
      </c>
      <c r="E201" s="164"/>
      <c r="F201" s="164">
        <v>10</v>
      </c>
      <c r="G201" s="164">
        <v>4</v>
      </c>
      <c r="H201" s="164">
        <v>10</v>
      </c>
      <c r="I201" s="164">
        <v>6</v>
      </c>
      <c r="J201" s="164">
        <v>7</v>
      </c>
      <c r="K201" s="164"/>
      <c r="L201" s="164"/>
      <c r="M201" s="165">
        <f t="shared" si="4"/>
        <v>1</v>
      </c>
      <c r="N201" s="164">
        <f t="shared" si="5"/>
        <v>2</v>
      </c>
      <c r="O201" s="164">
        <f t="shared" si="6"/>
        <v>6</v>
      </c>
      <c r="P201" s="164"/>
      <c r="Q201" s="164"/>
      <c r="R201" s="164"/>
    </row>
    <row r="202" spans="3:18">
      <c r="C202" s="164">
        <v>1</v>
      </c>
      <c r="D202" s="164">
        <v>4</v>
      </c>
      <c r="E202" s="164"/>
      <c r="F202" s="164">
        <v>10</v>
      </c>
      <c r="G202" s="164">
        <v>4</v>
      </c>
      <c r="H202" s="164">
        <v>10</v>
      </c>
      <c r="I202" s="164">
        <v>6</v>
      </c>
      <c r="J202" s="164">
        <v>10</v>
      </c>
      <c r="K202" s="164"/>
      <c r="L202" s="164"/>
      <c r="M202" s="165">
        <f t="shared" si="4"/>
        <v>1</v>
      </c>
      <c r="N202" s="164">
        <f t="shared" si="5"/>
        <v>2</v>
      </c>
      <c r="O202" s="164">
        <f t="shared" si="6"/>
        <v>6</v>
      </c>
      <c r="P202" s="164"/>
      <c r="Q202" s="164"/>
      <c r="R202" s="164"/>
    </row>
    <row r="203" spans="3:18">
      <c r="C203" s="164">
        <v>1</v>
      </c>
      <c r="D203" s="164">
        <v>4</v>
      </c>
      <c r="E203" s="164"/>
      <c r="F203" s="164">
        <v>10</v>
      </c>
      <c r="G203" s="164">
        <v>4</v>
      </c>
      <c r="H203" s="164">
        <v>10</v>
      </c>
      <c r="I203" s="164">
        <v>8</v>
      </c>
      <c r="J203" s="164">
        <v>7</v>
      </c>
      <c r="K203" s="164"/>
      <c r="L203" s="164"/>
      <c r="M203" s="165">
        <f t="shared" si="4"/>
        <v>1</v>
      </c>
      <c r="N203" s="164">
        <f t="shared" si="5"/>
        <v>2</v>
      </c>
      <c r="O203" s="164">
        <f t="shared" si="6"/>
        <v>6</v>
      </c>
      <c r="P203" s="164"/>
      <c r="Q203" s="164"/>
      <c r="R203" s="164"/>
    </row>
    <row r="204" spans="3:18">
      <c r="C204" s="164">
        <v>1</v>
      </c>
      <c r="D204" s="164">
        <v>4</v>
      </c>
      <c r="E204" s="164"/>
      <c r="F204" s="164">
        <v>10</v>
      </c>
      <c r="G204" s="164">
        <v>4</v>
      </c>
      <c r="H204" s="164">
        <v>10</v>
      </c>
      <c r="I204" s="164">
        <v>8</v>
      </c>
      <c r="J204" s="164">
        <v>10</v>
      </c>
      <c r="K204" s="164"/>
      <c r="L204" s="164"/>
      <c r="M204" s="165">
        <f t="shared" si="4"/>
        <v>1</v>
      </c>
      <c r="N204" s="164">
        <f t="shared" si="5"/>
        <v>2</v>
      </c>
      <c r="O204" s="164">
        <f t="shared" si="6"/>
        <v>7</v>
      </c>
      <c r="P204" s="164"/>
      <c r="Q204" s="164"/>
      <c r="R204" s="164"/>
    </row>
    <row r="205" spans="3:18">
      <c r="C205" s="164">
        <v>1</v>
      </c>
      <c r="D205" s="164">
        <v>4</v>
      </c>
      <c r="E205" s="164"/>
      <c r="F205" s="164">
        <v>10</v>
      </c>
      <c r="G205" s="164">
        <v>4</v>
      </c>
      <c r="H205" s="164">
        <v>10</v>
      </c>
      <c r="I205" s="164">
        <v>10</v>
      </c>
      <c r="J205" s="164">
        <v>7</v>
      </c>
      <c r="K205" s="164"/>
      <c r="L205" s="164"/>
      <c r="M205" s="165">
        <f t="shared" si="4"/>
        <v>1</v>
      </c>
      <c r="N205" s="164">
        <f t="shared" si="5"/>
        <v>2</v>
      </c>
      <c r="O205" s="164">
        <f t="shared" si="6"/>
        <v>7</v>
      </c>
      <c r="P205" s="164"/>
      <c r="Q205" s="164"/>
      <c r="R205" s="164"/>
    </row>
    <row r="206" spans="3:18">
      <c r="C206" s="164">
        <v>1</v>
      </c>
      <c r="D206" s="164">
        <v>6</v>
      </c>
      <c r="E206" s="164"/>
      <c r="F206" s="164">
        <v>10</v>
      </c>
      <c r="G206" s="164">
        <v>6</v>
      </c>
      <c r="H206" s="164">
        <v>10</v>
      </c>
      <c r="I206" s="164">
        <v>10</v>
      </c>
      <c r="J206" s="164">
        <v>10</v>
      </c>
      <c r="K206" s="164"/>
      <c r="L206" s="164"/>
      <c r="M206" s="165">
        <f t="shared" si="4"/>
        <v>1</v>
      </c>
      <c r="N206" s="164">
        <f t="shared" si="5"/>
        <v>2</v>
      </c>
      <c r="O206" s="164">
        <f t="shared" si="6"/>
        <v>8</v>
      </c>
      <c r="P206" s="164"/>
      <c r="Q206" s="164"/>
      <c r="R206" s="164"/>
    </row>
    <row r="207" spans="3:18">
      <c r="C207" s="164">
        <v>1</v>
      </c>
      <c r="D207" s="164">
        <v>6</v>
      </c>
      <c r="E207" s="164"/>
      <c r="F207" s="164">
        <v>10</v>
      </c>
      <c r="G207" s="164">
        <v>6</v>
      </c>
      <c r="H207" s="164">
        <v>7</v>
      </c>
      <c r="I207" s="164">
        <v>4</v>
      </c>
      <c r="J207" s="164">
        <v>7</v>
      </c>
      <c r="K207" s="164"/>
      <c r="L207" s="164"/>
      <c r="M207" s="165">
        <f t="shared" si="4"/>
        <v>1</v>
      </c>
      <c r="N207" s="164">
        <f t="shared" si="5"/>
        <v>2</v>
      </c>
      <c r="O207" s="164">
        <f t="shared" si="6"/>
        <v>6</v>
      </c>
      <c r="P207" s="164"/>
      <c r="Q207" s="164"/>
      <c r="R207" s="164"/>
    </row>
    <row r="208" spans="3:18">
      <c r="C208" s="164">
        <v>1</v>
      </c>
      <c r="D208" s="164">
        <v>6</v>
      </c>
      <c r="E208" s="164"/>
      <c r="F208" s="164">
        <v>10</v>
      </c>
      <c r="G208" s="164">
        <v>6</v>
      </c>
      <c r="H208" s="164">
        <v>7</v>
      </c>
      <c r="I208" s="164">
        <v>4</v>
      </c>
      <c r="J208" s="164">
        <v>10</v>
      </c>
      <c r="K208" s="164"/>
      <c r="L208" s="164"/>
      <c r="M208" s="165">
        <f t="shared" si="4"/>
        <v>1</v>
      </c>
      <c r="N208" s="164">
        <f t="shared" si="5"/>
        <v>2</v>
      </c>
      <c r="O208" s="164">
        <f t="shared" si="6"/>
        <v>6</v>
      </c>
      <c r="P208" s="164"/>
      <c r="Q208" s="164"/>
      <c r="R208" s="164"/>
    </row>
    <row r="209" spans="3:18">
      <c r="C209" s="164">
        <v>1</v>
      </c>
      <c r="D209" s="164">
        <v>6</v>
      </c>
      <c r="E209" s="164"/>
      <c r="F209" s="164">
        <v>10</v>
      </c>
      <c r="G209" s="164">
        <v>6</v>
      </c>
      <c r="H209" s="164">
        <v>7</v>
      </c>
      <c r="I209" s="164">
        <v>6</v>
      </c>
      <c r="J209" s="164">
        <v>7</v>
      </c>
      <c r="K209" s="164"/>
      <c r="L209" s="164"/>
      <c r="M209" s="165">
        <f t="shared" si="4"/>
        <v>1</v>
      </c>
      <c r="N209" s="164">
        <f t="shared" si="5"/>
        <v>2</v>
      </c>
      <c r="O209" s="164">
        <f t="shared" si="6"/>
        <v>6</v>
      </c>
      <c r="P209" s="164"/>
      <c r="Q209" s="164"/>
      <c r="R209" s="164"/>
    </row>
    <row r="210" spans="3:18">
      <c r="C210" s="164">
        <v>1</v>
      </c>
      <c r="D210" s="164">
        <v>6</v>
      </c>
      <c r="E210" s="164"/>
      <c r="F210" s="164">
        <v>10</v>
      </c>
      <c r="G210" s="164">
        <v>6</v>
      </c>
      <c r="H210" s="164">
        <v>7</v>
      </c>
      <c r="I210" s="164">
        <v>6</v>
      </c>
      <c r="J210" s="164">
        <v>10</v>
      </c>
      <c r="K210" s="164"/>
      <c r="L210" s="164"/>
      <c r="M210" s="165">
        <f t="shared" si="4"/>
        <v>1</v>
      </c>
      <c r="N210" s="164">
        <f t="shared" si="5"/>
        <v>2</v>
      </c>
      <c r="O210" s="164">
        <f t="shared" si="6"/>
        <v>7</v>
      </c>
      <c r="P210" s="164"/>
      <c r="Q210" s="164"/>
      <c r="R210" s="164"/>
    </row>
    <row r="211" spans="3:18">
      <c r="C211" s="164">
        <v>1</v>
      </c>
      <c r="D211" s="164">
        <v>6</v>
      </c>
      <c r="E211" s="164"/>
      <c r="F211" s="164">
        <v>10</v>
      </c>
      <c r="G211" s="164">
        <v>6</v>
      </c>
      <c r="H211" s="164">
        <v>7</v>
      </c>
      <c r="I211" s="164">
        <v>8</v>
      </c>
      <c r="J211" s="164">
        <v>7</v>
      </c>
      <c r="K211" s="164"/>
      <c r="L211" s="164"/>
      <c r="M211" s="165">
        <f t="shared" si="4"/>
        <v>1</v>
      </c>
      <c r="N211" s="164">
        <f t="shared" si="5"/>
        <v>2</v>
      </c>
      <c r="O211" s="164">
        <f t="shared" si="6"/>
        <v>6</v>
      </c>
      <c r="P211" s="164"/>
      <c r="Q211" s="164"/>
      <c r="R211" s="164"/>
    </row>
    <row r="212" spans="3:18">
      <c r="C212" s="164">
        <v>1</v>
      </c>
      <c r="D212" s="164">
        <v>6</v>
      </c>
      <c r="E212" s="164"/>
      <c r="F212" s="164">
        <v>10</v>
      </c>
      <c r="G212" s="164">
        <v>6</v>
      </c>
      <c r="H212" s="164">
        <v>7</v>
      </c>
      <c r="I212" s="164">
        <v>8</v>
      </c>
      <c r="J212" s="164">
        <v>10</v>
      </c>
      <c r="K212" s="164"/>
      <c r="L212" s="164"/>
      <c r="M212" s="165">
        <f t="shared" si="4"/>
        <v>1</v>
      </c>
      <c r="N212" s="164">
        <f t="shared" si="5"/>
        <v>2</v>
      </c>
      <c r="O212" s="164">
        <f t="shared" si="6"/>
        <v>7</v>
      </c>
      <c r="P212" s="164"/>
      <c r="Q212" s="164"/>
      <c r="R212" s="164"/>
    </row>
    <row r="213" spans="3:18">
      <c r="C213" s="164">
        <v>1</v>
      </c>
      <c r="D213" s="164">
        <v>6</v>
      </c>
      <c r="E213" s="164"/>
      <c r="F213" s="164">
        <v>10</v>
      </c>
      <c r="G213" s="164">
        <v>6</v>
      </c>
      <c r="H213" s="164">
        <v>7</v>
      </c>
      <c r="I213" s="164">
        <v>10</v>
      </c>
      <c r="J213" s="164">
        <v>7</v>
      </c>
      <c r="K213" s="164"/>
      <c r="L213" s="164"/>
      <c r="M213" s="165">
        <f t="shared" si="4"/>
        <v>1</v>
      </c>
      <c r="N213" s="164">
        <f t="shared" si="5"/>
        <v>2</v>
      </c>
      <c r="O213" s="164">
        <f t="shared" si="6"/>
        <v>7</v>
      </c>
      <c r="P213" s="164"/>
      <c r="Q213" s="164"/>
      <c r="R213" s="164"/>
    </row>
    <row r="214" spans="3:18">
      <c r="C214" s="164">
        <v>1</v>
      </c>
      <c r="D214" s="164">
        <v>6</v>
      </c>
      <c r="E214" s="164"/>
      <c r="F214" s="164">
        <v>10</v>
      </c>
      <c r="G214" s="164">
        <v>6</v>
      </c>
      <c r="H214" s="164">
        <v>7</v>
      </c>
      <c r="I214" s="164">
        <v>10</v>
      </c>
      <c r="J214" s="164">
        <v>10</v>
      </c>
      <c r="K214" s="164"/>
      <c r="L214" s="164"/>
      <c r="M214" s="165">
        <f t="shared" si="4"/>
        <v>1</v>
      </c>
      <c r="N214" s="164">
        <f t="shared" si="5"/>
        <v>2</v>
      </c>
      <c r="O214" s="164">
        <f t="shared" si="6"/>
        <v>7</v>
      </c>
      <c r="P214" s="164"/>
      <c r="Q214" s="164"/>
      <c r="R214" s="164"/>
    </row>
    <row r="215" spans="3:18">
      <c r="C215" s="164">
        <v>1</v>
      </c>
      <c r="D215" s="164">
        <v>6</v>
      </c>
      <c r="E215" s="164"/>
      <c r="F215" s="164">
        <v>10</v>
      </c>
      <c r="G215" s="164">
        <v>6</v>
      </c>
      <c r="H215" s="164">
        <v>10</v>
      </c>
      <c r="I215" s="164">
        <v>4</v>
      </c>
      <c r="J215" s="164">
        <v>7</v>
      </c>
      <c r="K215" s="164"/>
      <c r="L215" s="164"/>
      <c r="M215" s="165">
        <f t="shared" si="4"/>
        <v>1</v>
      </c>
      <c r="N215" s="164">
        <f t="shared" si="5"/>
        <v>2</v>
      </c>
      <c r="O215" s="164">
        <f t="shared" si="6"/>
        <v>6</v>
      </c>
      <c r="P215" s="164"/>
      <c r="Q215" s="164"/>
      <c r="R215" s="164"/>
    </row>
    <row r="216" spans="3:18">
      <c r="C216" s="164">
        <v>1</v>
      </c>
      <c r="D216" s="164">
        <v>6</v>
      </c>
      <c r="E216" s="164"/>
      <c r="F216" s="164">
        <v>10</v>
      </c>
      <c r="G216" s="164">
        <v>6</v>
      </c>
      <c r="H216" s="164">
        <v>10</v>
      </c>
      <c r="I216" s="164">
        <v>4</v>
      </c>
      <c r="J216" s="164">
        <v>10</v>
      </c>
      <c r="K216" s="164"/>
      <c r="L216" s="164"/>
      <c r="M216" s="165">
        <f t="shared" si="4"/>
        <v>1</v>
      </c>
      <c r="N216" s="164">
        <f t="shared" si="5"/>
        <v>2</v>
      </c>
      <c r="O216" s="164">
        <f t="shared" si="6"/>
        <v>7</v>
      </c>
      <c r="P216" s="164"/>
      <c r="Q216" s="164"/>
      <c r="R216" s="164"/>
    </row>
    <row r="217" spans="3:18">
      <c r="C217" s="164">
        <v>1</v>
      </c>
      <c r="D217" s="164">
        <v>6</v>
      </c>
      <c r="E217" s="164"/>
      <c r="F217" s="164">
        <v>10</v>
      </c>
      <c r="G217" s="164">
        <v>6</v>
      </c>
      <c r="H217" s="164">
        <v>10</v>
      </c>
      <c r="I217" s="164">
        <v>6</v>
      </c>
      <c r="J217" s="164">
        <v>7</v>
      </c>
      <c r="K217" s="164"/>
      <c r="L217" s="164"/>
      <c r="M217" s="165">
        <f t="shared" si="4"/>
        <v>1</v>
      </c>
      <c r="N217" s="164">
        <f t="shared" si="5"/>
        <v>2</v>
      </c>
      <c r="O217" s="164">
        <f t="shared" si="6"/>
        <v>7</v>
      </c>
      <c r="P217" s="164"/>
      <c r="Q217" s="164"/>
      <c r="R217" s="164"/>
    </row>
    <row r="218" spans="3:18">
      <c r="C218" s="164">
        <v>1</v>
      </c>
      <c r="D218" s="164">
        <v>6</v>
      </c>
      <c r="E218" s="164"/>
      <c r="F218" s="164">
        <v>10</v>
      </c>
      <c r="G218" s="164">
        <v>6</v>
      </c>
      <c r="H218" s="164">
        <v>10</v>
      </c>
      <c r="I218" s="164">
        <v>6</v>
      </c>
      <c r="J218" s="164">
        <v>10</v>
      </c>
      <c r="K218" s="164"/>
      <c r="L218" s="164"/>
      <c r="M218" s="165">
        <f t="shared" si="4"/>
        <v>1</v>
      </c>
      <c r="N218" s="164">
        <f t="shared" si="5"/>
        <v>2</v>
      </c>
      <c r="O218" s="164">
        <f t="shared" si="6"/>
        <v>7</v>
      </c>
      <c r="P218" s="164"/>
      <c r="Q218" s="164"/>
      <c r="R218" s="164"/>
    </row>
    <row r="219" spans="3:18">
      <c r="C219" s="164">
        <v>1</v>
      </c>
      <c r="D219" s="164">
        <v>6</v>
      </c>
      <c r="E219" s="164"/>
      <c r="F219" s="164">
        <v>10</v>
      </c>
      <c r="G219" s="164">
        <v>6</v>
      </c>
      <c r="H219" s="164">
        <v>10</v>
      </c>
      <c r="I219" s="164">
        <v>8</v>
      </c>
      <c r="J219" s="164">
        <v>7</v>
      </c>
      <c r="K219" s="164"/>
      <c r="L219" s="164"/>
      <c r="M219" s="165">
        <f t="shared" si="4"/>
        <v>1</v>
      </c>
      <c r="N219" s="164">
        <f t="shared" si="5"/>
        <v>2</v>
      </c>
      <c r="O219" s="164">
        <f t="shared" si="6"/>
        <v>7</v>
      </c>
      <c r="P219" s="164"/>
      <c r="Q219" s="164"/>
      <c r="R219" s="164"/>
    </row>
    <row r="220" spans="3:18">
      <c r="C220" s="164">
        <v>1</v>
      </c>
      <c r="D220" s="164">
        <v>6</v>
      </c>
      <c r="E220" s="164"/>
      <c r="F220" s="164">
        <v>10</v>
      </c>
      <c r="G220" s="164">
        <v>6</v>
      </c>
      <c r="H220" s="164">
        <v>10</v>
      </c>
      <c r="I220" s="164">
        <v>8</v>
      </c>
      <c r="J220" s="164">
        <v>10</v>
      </c>
      <c r="K220" s="164"/>
      <c r="L220" s="164"/>
      <c r="M220" s="165">
        <f t="shared" si="4"/>
        <v>1</v>
      </c>
      <c r="N220" s="164">
        <f t="shared" si="5"/>
        <v>2</v>
      </c>
      <c r="O220" s="164">
        <f t="shared" si="6"/>
        <v>7</v>
      </c>
      <c r="P220" s="164"/>
      <c r="Q220" s="164"/>
      <c r="R220" s="164"/>
    </row>
    <row r="221" spans="3:18">
      <c r="C221" s="164">
        <v>1</v>
      </c>
      <c r="D221" s="164">
        <v>6</v>
      </c>
      <c r="E221" s="164"/>
      <c r="F221" s="164">
        <v>10</v>
      </c>
      <c r="G221" s="164">
        <v>6</v>
      </c>
      <c r="H221" s="164">
        <v>10</v>
      </c>
      <c r="I221" s="164">
        <v>10</v>
      </c>
      <c r="J221" s="164">
        <v>7</v>
      </c>
      <c r="K221" s="164"/>
      <c r="L221" s="164"/>
      <c r="M221" s="165">
        <f t="shared" si="4"/>
        <v>1</v>
      </c>
      <c r="N221" s="164">
        <f t="shared" si="5"/>
        <v>2</v>
      </c>
      <c r="O221" s="164">
        <f t="shared" si="6"/>
        <v>7</v>
      </c>
      <c r="P221" s="164"/>
      <c r="Q221" s="164"/>
      <c r="R221" s="164"/>
    </row>
    <row r="222" spans="3:18">
      <c r="C222" s="164">
        <v>1</v>
      </c>
      <c r="D222" s="164">
        <v>2</v>
      </c>
      <c r="E222" s="164"/>
      <c r="F222" s="164">
        <v>10</v>
      </c>
      <c r="G222" s="164">
        <v>2</v>
      </c>
      <c r="H222" s="164">
        <v>10</v>
      </c>
      <c r="I222" s="164">
        <v>10</v>
      </c>
      <c r="J222" s="164">
        <v>10</v>
      </c>
      <c r="K222" s="164"/>
      <c r="L222" s="164"/>
      <c r="M222" s="165">
        <f t="shared" si="4"/>
        <v>1</v>
      </c>
      <c r="N222" s="164">
        <f t="shared" si="5"/>
        <v>2</v>
      </c>
      <c r="O222" s="164">
        <f t="shared" si="6"/>
        <v>6</v>
      </c>
      <c r="P222" s="164"/>
      <c r="Q222" s="164"/>
      <c r="R222" s="164"/>
    </row>
    <row r="223" spans="3:18">
      <c r="C223" s="164">
        <v>1</v>
      </c>
      <c r="D223" s="164">
        <v>2</v>
      </c>
      <c r="E223" s="164"/>
      <c r="F223" s="164">
        <v>10</v>
      </c>
      <c r="G223" s="164">
        <v>2</v>
      </c>
      <c r="H223" s="164">
        <v>7</v>
      </c>
      <c r="I223" s="164">
        <v>4</v>
      </c>
      <c r="J223" s="164">
        <v>7</v>
      </c>
      <c r="K223" s="164"/>
      <c r="L223" s="164"/>
      <c r="M223" s="165">
        <f t="shared" ref="M223:M286" si="7">MIN(C223:L223)</f>
        <v>1</v>
      </c>
      <c r="N223" s="164">
        <f t="shared" si="5"/>
        <v>2</v>
      </c>
      <c r="O223" s="164">
        <f t="shared" si="6"/>
        <v>5</v>
      </c>
      <c r="P223" s="164"/>
      <c r="Q223" s="164"/>
      <c r="R223" s="164"/>
    </row>
    <row r="224" spans="3:18">
      <c r="C224" s="164">
        <v>1</v>
      </c>
      <c r="D224" s="164">
        <v>2</v>
      </c>
      <c r="E224" s="164"/>
      <c r="F224" s="164">
        <v>10</v>
      </c>
      <c r="G224" s="164">
        <v>2</v>
      </c>
      <c r="H224" s="164">
        <v>7</v>
      </c>
      <c r="I224" s="164">
        <v>4</v>
      </c>
      <c r="J224" s="164">
        <v>10</v>
      </c>
      <c r="K224" s="164"/>
      <c r="L224" s="164"/>
      <c r="M224" s="165">
        <f t="shared" si="7"/>
        <v>1</v>
      </c>
      <c r="N224" s="164">
        <f t="shared" ref="N224:N287" si="8">IF(SMALL(C224:J224,2)&gt;M224,M224+1,M224)</f>
        <v>2</v>
      </c>
      <c r="O224" s="164">
        <f t="shared" ref="O224:O287" si="9">ROUND(AVERAGE(C224:J224),0)</f>
        <v>5</v>
      </c>
      <c r="P224" s="164"/>
      <c r="Q224" s="164"/>
      <c r="R224" s="164"/>
    </row>
    <row r="225" spans="3:18">
      <c r="C225" s="164">
        <v>1</v>
      </c>
      <c r="D225" s="164">
        <v>2</v>
      </c>
      <c r="E225" s="164"/>
      <c r="F225" s="164">
        <v>10</v>
      </c>
      <c r="G225" s="164">
        <v>2</v>
      </c>
      <c r="H225" s="164">
        <v>7</v>
      </c>
      <c r="I225" s="164">
        <v>6</v>
      </c>
      <c r="J225" s="164">
        <v>7</v>
      </c>
      <c r="K225" s="164"/>
      <c r="L225" s="164"/>
      <c r="M225" s="165">
        <f t="shared" si="7"/>
        <v>1</v>
      </c>
      <c r="N225" s="164">
        <f t="shared" si="8"/>
        <v>2</v>
      </c>
      <c r="O225" s="164">
        <f t="shared" si="9"/>
        <v>5</v>
      </c>
      <c r="P225" s="164"/>
      <c r="Q225" s="164"/>
      <c r="R225" s="164"/>
    </row>
    <row r="226" spans="3:18">
      <c r="C226" s="164">
        <v>1</v>
      </c>
      <c r="D226" s="164">
        <v>2</v>
      </c>
      <c r="E226" s="164"/>
      <c r="F226" s="164">
        <v>10</v>
      </c>
      <c r="G226" s="164">
        <v>2</v>
      </c>
      <c r="H226" s="164">
        <v>7</v>
      </c>
      <c r="I226" s="164">
        <v>6</v>
      </c>
      <c r="J226" s="164">
        <v>10</v>
      </c>
      <c r="K226" s="164"/>
      <c r="L226" s="164"/>
      <c r="M226" s="165">
        <f t="shared" si="7"/>
        <v>1</v>
      </c>
      <c r="N226" s="164">
        <f t="shared" si="8"/>
        <v>2</v>
      </c>
      <c r="O226" s="164">
        <f t="shared" si="9"/>
        <v>5</v>
      </c>
      <c r="P226" s="164"/>
      <c r="Q226" s="164"/>
      <c r="R226" s="164"/>
    </row>
    <row r="227" spans="3:18">
      <c r="C227" s="164">
        <v>1</v>
      </c>
      <c r="D227" s="164">
        <v>2</v>
      </c>
      <c r="E227" s="164"/>
      <c r="F227" s="164">
        <v>10</v>
      </c>
      <c r="G227" s="164">
        <v>2</v>
      </c>
      <c r="H227" s="164">
        <v>7</v>
      </c>
      <c r="I227" s="164">
        <v>8</v>
      </c>
      <c r="J227" s="164">
        <v>7</v>
      </c>
      <c r="K227" s="164"/>
      <c r="L227" s="164"/>
      <c r="M227" s="165">
        <f t="shared" si="7"/>
        <v>1</v>
      </c>
      <c r="N227" s="164">
        <f t="shared" si="8"/>
        <v>2</v>
      </c>
      <c r="O227" s="164">
        <f t="shared" si="9"/>
        <v>5</v>
      </c>
      <c r="P227" s="164"/>
      <c r="Q227" s="164"/>
      <c r="R227" s="164"/>
    </row>
    <row r="228" spans="3:18">
      <c r="C228" s="164">
        <v>1</v>
      </c>
      <c r="D228" s="164">
        <v>2</v>
      </c>
      <c r="E228" s="164"/>
      <c r="F228" s="164">
        <v>10</v>
      </c>
      <c r="G228" s="164">
        <v>2</v>
      </c>
      <c r="H228" s="164">
        <v>7</v>
      </c>
      <c r="I228" s="164">
        <v>8</v>
      </c>
      <c r="J228" s="164">
        <v>10</v>
      </c>
      <c r="K228" s="164"/>
      <c r="L228" s="164"/>
      <c r="M228" s="165">
        <f t="shared" si="7"/>
        <v>1</v>
      </c>
      <c r="N228" s="164">
        <f t="shared" si="8"/>
        <v>2</v>
      </c>
      <c r="O228" s="164">
        <f t="shared" si="9"/>
        <v>6</v>
      </c>
      <c r="P228" s="164"/>
      <c r="Q228" s="164"/>
      <c r="R228" s="164"/>
    </row>
    <row r="229" spans="3:18">
      <c r="C229" s="164">
        <v>1</v>
      </c>
      <c r="D229" s="164">
        <v>2</v>
      </c>
      <c r="E229" s="164"/>
      <c r="F229" s="164">
        <v>10</v>
      </c>
      <c r="G229" s="164">
        <v>2</v>
      </c>
      <c r="H229" s="164">
        <v>7</v>
      </c>
      <c r="I229" s="164">
        <v>10</v>
      </c>
      <c r="J229" s="164">
        <v>7</v>
      </c>
      <c r="K229" s="164"/>
      <c r="L229" s="164"/>
      <c r="M229" s="165">
        <f t="shared" si="7"/>
        <v>1</v>
      </c>
      <c r="N229" s="164">
        <f t="shared" si="8"/>
        <v>2</v>
      </c>
      <c r="O229" s="164">
        <f t="shared" si="9"/>
        <v>6</v>
      </c>
      <c r="P229" s="164"/>
      <c r="Q229" s="164"/>
      <c r="R229" s="164"/>
    </row>
    <row r="230" spans="3:18">
      <c r="C230" s="164">
        <v>1</v>
      </c>
      <c r="D230" s="164">
        <v>2</v>
      </c>
      <c r="E230" s="164"/>
      <c r="F230" s="164">
        <v>10</v>
      </c>
      <c r="G230" s="164">
        <v>2</v>
      </c>
      <c r="H230" s="164">
        <v>7</v>
      </c>
      <c r="I230" s="164">
        <v>10</v>
      </c>
      <c r="J230" s="164">
        <v>10</v>
      </c>
      <c r="K230" s="164"/>
      <c r="L230" s="164"/>
      <c r="M230" s="165">
        <f t="shared" si="7"/>
        <v>1</v>
      </c>
      <c r="N230" s="164">
        <f t="shared" si="8"/>
        <v>2</v>
      </c>
      <c r="O230" s="164">
        <f t="shared" si="9"/>
        <v>6</v>
      </c>
      <c r="P230" s="164"/>
      <c r="Q230" s="164"/>
      <c r="R230" s="164"/>
    </row>
    <row r="231" spans="3:18">
      <c r="C231" s="164">
        <v>1</v>
      </c>
      <c r="D231" s="164">
        <v>2</v>
      </c>
      <c r="E231" s="164"/>
      <c r="F231" s="164">
        <v>10</v>
      </c>
      <c r="G231" s="164">
        <v>2</v>
      </c>
      <c r="H231" s="164">
        <v>10</v>
      </c>
      <c r="I231" s="164">
        <v>4</v>
      </c>
      <c r="J231" s="164">
        <v>7</v>
      </c>
      <c r="K231" s="164"/>
      <c r="L231" s="164"/>
      <c r="M231" s="165">
        <f t="shared" si="7"/>
        <v>1</v>
      </c>
      <c r="N231" s="164">
        <f t="shared" si="8"/>
        <v>2</v>
      </c>
      <c r="O231" s="164">
        <f t="shared" si="9"/>
        <v>5</v>
      </c>
      <c r="P231" s="164"/>
      <c r="Q231" s="164"/>
      <c r="R231" s="164"/>
    </row>
    <row r="232" spans="3:18">
      <c r="C232" s="164">
        <v>1</v>
      </c>
      <c r="D232" s="164">
        <v>2</v>
      </c>
      <c r="E232" s="164"/>
      <c r="F232" s="164">
        <v>10</v>
      </c>
      <c r="G232" s="164">
        <v>2</v>
      </c>
      <c r="H232" s="164">
        <v>10</v>
      </c>
      <c r="I232" s="164">
        <v>4</v>
      </c>
      <c r="J232" s="164">
        <v>10</v>
      </c>
      <c r="K232" s="164"/>
      <c r="L232" s="164"/>
      <c r="M232" s="165">
        <f t="shared" si="7"/>
        <v>1</v>
      </c>
      <c r="N232" s="164">
        <f t="shared" si="8"/>
        <v>2</v>
      </c>
      <c r="O232" s="164">
        <f t="shared" si="9"/>
        <v>6</v>
      </c>
      <c r="P232" s="164"/>
      <c r="Q232" s="164"/>
      <c r="R232" s="164"/>
    </row>
    <row r="233" spans="3:18">
      <c r="C233" s="164">
        <v>1</v>
      </c>
      <c r="D233" s="164">
        <v>2</v>
      </c>
      <c r="E233" s="164"/>
      <c r="F233" s="164">
        <v>10</v>
      </c>
      <c r="G233" s="164">
        <v>2</v>
      </c>
      <c r="H233" s="164">
        <v>10</v>
      </c>
      <c r="I233" s="164">
        <v>6</v>
      </c>
      <c r="J233" s="164">
        <v>7</v>
      </c>
      <c r="K233" s="164"/>
      <c r="L233" s="164"/>
      <c r="M233" s="165">
        <f t="shared" si="7"/>
        <v>1</v>
      </c>
      <c r="N233" s="164">
        <f t="shared" si="8"/>
        <v>2</v>
      </c>
      <c r="O233" s="164">
        <f t="shared" si="9"/>
        <v>5</v>
      </c>
      <c r="P233" s="164"/>
      <c r="Q233" s="164"/>
      <c r="R233" s="164"/>
    </row>
    <row r="234" spans="3:18">
      <c r="C234" s="164">
        <v>1</v>
      </c>
      <c r="D234" s="164">
        <v>2</v>
      </c>
      <c r="E234" s="164"/>
      <c r="F234" s="164">
        <v>10</v>
      </c>
      <c r="G234" s="164">
        <v>2</v>
      </c>
      <c r="H234" s="164">
        <v>10</v>
      </c>
      <c r="I234" s="164">
        <v>6</v>
      </c>
      <c r="J234" s="164">
        <v>10</v>
      </c>
      <c r="K234" s="164"/>
      <c r="L234" s="164"/>
      <c r="M234" s="165">
        <f t="shared" si="7"/>
        <v>1</v>
      </c>
      <c r="N234" s="164">
        <f t="shared" si="8"/>
        <v>2</v>
      </c>
      <c r="O234" s="164">
        <f t="shared" si="9"/>
        <v>6</v>
      </c>
      <c r="P234" s="164"/>
      <c r="Q234" s="164"/>
      <c r="R234" s="164"/>
    </row>
    <row r="235" spans="3:18">
      <c r="C235" s="164">
        <v>1</v>
      </c>
      <c r="D235" s="164">
        <v>2</v>
      </c>
      <c r="E235" s="164"/>
      <c r="F235" s="164">
        <v>10</v>
      </c>
      <c r="G235" s="164">
        <v>2</v>
      </c>
      <c r="H235" s="164">
        <v>10</v>
      </c>
      <c r="I235" s="164">
        <v>8</v>
      </c>
      <c r="J235" s="164">
        <v>7</v>
      </c>
      <c r="K235" s="164"/>
      <c r="L235" s="164"/>
      <c r="M235" s="165">
        <f t="shared" si="7"/>
        <v>1</v>
      </c>
      <c r="N235" s="164">
        <f t="shared" si="8"/>
        <v>2</v>
      </c>
      <c r="O235" s="164">
        <f t="shared" si="9"/>
        <v>6</v>
      </c>
      <c r="P235" s="164"/>
      <c r="Q235" s="164"/>
      <c r="R235" s="164"/>
    </row>
    <row r="236" spans="3:18">
      <c r="C236" s="164">
        <v>1</v>
      </c>
      <c r="D236" s="164">
        <v>2</v>
      </c>
      <c r="E236" s="164"/>
      <c r="F236" s="164">
        <v>10</v>
      </c>
      <c r="G236" s="164">
        <v>2</v>
      </c>
      <c r="H236" s="164">
        <v>10</v>
      </c>
      <c r="I236" s="164">
        <v>8</v>
      </c>
      <c r="J236" s="164">
        <v>10</v>
      </c>
      <c r="K236" s="164"/>
      <c r="L236" s="164"/>
      <c r="M236" s="165">
        <f t="shared" si="7"/>
        <v>1</v>
      </c>
      <c r="N236" s="164">
        <f t="shared" si="8"/>
        <v>2</v>
      </c>
      <c r="O236" s="164">
        <f t="shared" si="9"/>
        <v>6</v>
      </c>
      <c r="P236" s="164"/>
      <c r="Q236" s="164"/>
      <c r="R236" s="164"/>
    </row>
    <row r="237" spans="3:18">
      <c r="C237" s="164">
        <v>1</v>
      </c>
      <c r="D237" s="164">
        <v>2</v>
      </c>
      <c r="E237" s="164"/>
      <c r="F237" s="164">
        <v>10</v>
      </c>
      <c r="G237" s="164">
        <v>2</v>
      </c>
      <c r="H237" s="164">
        <v>10</v>
      </c>
      <c r="I237" s="164">
        <v>10</v>
      </c>
      <c r="J237" s="164">
        <v>7</v>
      </c>
      <c r="K237" s="164"/>
      <c r="L237" s="164"/>
      <c r="M237" s="165">
        <f t="shared" si="7"/>
        <v>1</v>
      </c>
      <c r="N237" s="164">
        <f t="shared" si="8"/>
        <v>2</v>
      </c>
      <c r="O237" s="164">
        <f t="shared" si="9"/>
        <v>6</v>
      </c>
      <c r="P237" s="164"/>
      <c r="Q237" s="164"/>
      <c r="R237" s="164"/>
    </row>
    <row r="238" spans="3:18">
      <c r="C238" s="164">
        <v>1</v>
      </c>
      <c r="D238" s="164">
        <v>2</v>
      </c>
      <c r="E238" s="164"/>
      <c r="F238" s="164">
        <v>10</v>
      </c>
      <c r="G238" s="164">
        <v>2</v>
      </c>
      <c r="H238" s="164">
        <v>10</v>
      </c>
      <c r="I238" s="164">
        <v>10</v>
      </c>
      <c r="J238" s="164">
        <v>10</v>
      </c>
      <c r="K238" s="164"/>
      <c r="L238" s="164"/>
      <c r="M238" s="165">
        <f t="shared" si="7"/>
        <v>1</v>
      </c>
      <c r="N238" s="164">
        <f t="shared" si="8"/>
        <v>2</v>
      </c>
      <c r="O238" s="164">
        <f t="shared" si="9"/>
        <v>6</v>
      </c>
      <c r="P238" s="164"/>
      <c r="Q238" s="164"/>
      <c r="R238" s="164"/>
    </row>
    <row r="239" spans="3:18">
      <c r="C239" s="164">
        <v>1</v>
      </c>
      <c r="D239" s="164">
        <v>2</v>
      </c>
      <c r="E239" s="164"/>
      <c r="F239" s="164">
        <v>10</v>
      </c>
      <c r="G239" s="164">
        <v>2</v>
      </c>
      <c r="H239" s="164">
        <v>7</v>
      </c>
      <c r="I239" s="164">
        <v>4</v>
      </c>
      <c r="J239" s="164">
        <v>7</v>
      </c>
      <c r="K239" s="164"/>
      <c r="L239" s="164"/>
      <c r="M239" s="165">
        <f t="shared" si="7"/>
        <v>1</v>
      </c>
      <c r="N239" s="164">
        <f t="shared" si="8"/>
        <v>2</v>
      </c>
      <c r="O239" s="164">
        <f t="shared" si="9"/>
        <v>5</v>
      </c>
      <c r="P239" s="164"/>
      <c r="Q239" s="164"/>
      <c r="R239" s="164"/>
    </row>
    <row r="240" spans="3:18">
      <c r="C240" s="164">
        <v>1</v>
      </c>
      <c r="D240" s="164">
        <v>2</v>
      </c>
      <c r="E240" s="164"/>
      <c r="F240" s="164">
        <v>10</v>
      </c>
      <c r="G240" s="164">
        <v>2</v>
      </c>
      <c r="H240" s="164">
        <v>7</v>
      </c>
      <c r="I240" s="164">
        <v>4</v>
      </c>
      <c r="J240" s="164">
        <v>10</v>
      </c>
      <c r="K240" s="164"/>
      <c r="L240" s="164"/>
      <c r="M240" s="165">
        <f t="shared" si="7"/>
        <v>1</v>
      </c>
      <c r="N240" s="164">
        <f t="shared" si="8"/>
        <v>2</v>
      </c>
      <c r="O240" s="164">
        <f t="shared" si="9"/>
        <v>5</v>
      </c>
      <c r="P240" s="164"/>
      <c r="Q240" s="164"/>
      <c r="R240" s="164"/>
    </row>
    <row r="241" spans="3:18">
      <c r="C241" s="164">
        <v>1</v>
      </c>
      <c r="D241" s="164">
        <v>2</v>
      </c>
      <c r="E241" s="164"/>
      <c r="F241" s="164">
        <v>10</v>
      </c>
      <c r="G241" s="164">
        <v>2</v>
      </c>
      <c r="H241" s="164">
        <v>7</v>
      </c>
      <c r="I241" s="164">
        <v>6</v>
      </c>
      <c r="J241" s="164">
        <v>7</v>
      </c>
      <c r="K241" s="164"/>
      <c r="L241" s="164"/>
      <c r="M241" s="165">
        <f t="shared" si="7"/>
        <v>1</v>
      </c>
      <c r="N241" s="164">
        <f t="shared" si="8"/>
        <v>2</v>
      </c>
      <c r="O241" s="164">
        <f t="shared" si="9"/>
        <v>5</v>
      </c>
      <c r="P241" s="164"/>
      <c r="Q241" s="164"/>
      <c r="R241" s="164"/>
    </row>
    <row r="242" spans="3:18">
      <c r="C242" s="164">
        <v>1</v>
      </c>
      <c r="D242" s="164">
        <v>2</v>
      </c>
      <c r="E242" s="164"/>
      <c r="F242" s="164">
        <v>10</v>
      </c>
      <c r="G242" s="164">
        <v>2</v>
      </c>
      <c r="H242" s="164">
        <v>7</v>
      </c>
      <c r="I242" s="164">
        <v>6</v>
      </c>
      <c r="J242" s="164">
        <v>10</v>
      </c>
      <c r="K242" s="164"/>
      <c r="L242" s="164"/>
      <c r="M242" s="165">
        <f t="shared" si="7"/>
        <v>1</v>
      </c>
      <c r="N242" s="164">
        <f t="shared" si="8"/>
        <v>2</v>
      </c>
      <c r="O242" s="164">
        <f t="shared" si="9"/>
        <v>5</v>
      </c>
      <c r="P242" s="164"/>
      <c r="Q242" s="164"/>
      <c r="R242" s="164"/>
    </row>
    <row r="243" spans="3:18">
      <c r="C243" s="164">
        <v>1</v>
      </c>
      <c r="D243" s="164">
        <v>2</v>
      </c>
      <c r="E243" s="164"/>
      <c r="F243" s="164">
        <v>10</v>
      </c>
      <c r="G243" s="164">
        <v>2</v>
      </c>
      <c r="H243" s="164">
        <v>7</v>
      </c>
      <c r="I243" s="164">
        <v>8</v>
      </c>
      <c r="J243" s="164">
        <v>7</v>
      </c>
      <c r="K243" s="164"/>
      <c r="L243" s="164"/>
      <c r="M243" s="165">
        <f t="shared" si="7"/>
        <v>1</v>
      </c>
      <c r="N243" s="164">
        <f t="shared" si="8"/>
        <v>2</v>
      </c>
      <c r="O243" s="164">
        <f t="shared" si="9"/>
        <v>5</v>
      </c>
      <c r="P243" s="164"/>
      <c r="Q243" s="164"/>
      <c r="R243" s="164"/>
    </row>
    <row r="244" spans="3:18">
      <c r="C244" s="164">
        <v>1</v>
      </c>
      <c r="D244" s="164">
        <v>2</v>
      </c>
      <c r="E244" s="164"/>
      <c r="F244" s="164">
        <v>10</v>
      </c>
      <c r="G244" s="164">
        <v>2</v>
      </c>
      <c r="H244" s="164">
        <v>7</v>
      </c>
      <c r="I244" s="164">
        <v>8</v>
      </c>
      <c r="J244" s="164">
        <v>10</v>
      </c>
      <c r="K244" s="164"/>
      <c r="L244" s="164"/>
      <c r="M244" s="165">
        <f t="shared" si="7"/>
        <v>1</v>
      </c>
      <c r="N244" s="164">
        <f t="shared" si="8"/>
        <v>2</v>
      </c>
      <c r="O244" s="164">
        <f t="shared" si="9"/>
        <v>6</v>
      </c>
      <c r="P244" s="164"/>
      <c r="Q244" s="164"/>
      <c r="R244" s="164"/>
    </row>
    <row r="245" spans="3:18">
      <c r="C245" s="164">
        <v>1</v>
      </c>
      <c r="D245" s="164">
        <v>2</v>
      </c>
      <c r="E245" s="164"/>
      <c r="F245" s="164">
        <v>10</v>
      </c>
      <c r="G245" s="164">
        <v>2</v>
      </c>
      <c r="H245" s="164">
        <v>7</v>
      </c>
      <c r="I245" s="164">
        <v>10</v>
      </c>
      <c r="J245" s="164">
        <v>7</v>
      </c>
      <c r="K245" s="164"/>
      <c r="L245" s="164"/>
      <c r="M245" s="165">
        <f t="shared" si="7"/>
        <v>1</v>
      </c>
      <c r="N245" s="164">
        <f t="shared" si="8"/>
        <v>2</v>
      </c>
      <c r="O245" s="164">
        <f t="shared" si="9"/>
        <v>6</v>
      </c>
      <c r="P245" s="164"/>
      <c r="Q245" s="164"/>
      <c r="R245" s="164"/>
    </row>
    <row r="246" spans="3:18">
      <c r="C246" s="164">
        <v>1</v>
      </c>
      <c r="D246" s="164">
        <v>2</v>
      </c>
      <c r="E246" s="164"/>
      <c r="F246" s="164">
        <v>10</v>
      </c>
      <c r="G246" s="164">
        <v>2</v>
      </c>
      <c r="H246" s="164">
        <v>7</v>
      </c>
      <c r="I246" s="164">
        <v>10</v>
      </c>
      <c r="J246" s="164">
        <v>10</v>
      </c>
      <c r="K246" s="164"/>
      <c r="L246" s="164"/>
      <c r="M246" s="165">
        <f t="shared" si="7"/>
        <v>1</v>
      </c>
      <c r="N246" s="164">
        <f t="shared" si="8"/>
        <v>2</v>
      </c>
      <c r="O246" s="164">
        <f t="shared" si="9"/>
        <v>6</v>
      </c>
      <c r="P246" s="164"/>
      <c r="Q246" s="164"/>
      <c r="R246" s="164"/>
    </row>
    <row r="247" spans="3:18">
      <c r="C247" s="164">
        <v>1</v>
      </c>
      <c r="D247" s="164">
        <v>2</v>
      </c>
      <c r="E247" s="164"/>
      <c r="F247" s="164">
        <v>10</v>
      </c>
      <c r="G247" s="164">
        <v>2</v>
      </c>
      <c r="H247" s="164">
        <v>10</v>
      </c>
      <c r="I247" s="164">
        <v>4</v>
      </c>
      <c r="J247" s="164">
        <v>7</v>
      </c>
      <c r="K247" s="164"/>
      <c r="L247" s="164"/>
      <c r="M247" s="165">
        <f t="shared" si="7"/>
        <v>1</v>
      </c>
      <c r="N247" s="164">
        <f t="shared" si="8"/>
        <v>2</v>
      </c>
      <c r="O247" s="164">
        <f t="shared" si="9"/>
        <v>5</v>
      </c>
      <c r="P247" s="164"/>
      <c r="Q247" s="164"/>
      <c r="R247" s="164"/>
    </row>
    <row r="248" spans="3:18">
      <c r="C248" s="164">
        <v>1</v>
      </c>
      <c r="D248" s="164">
        <v>2</v>
      </c>
      <c r="E248" s="164"/>
      <c r="F248" s="164">
        <v>10</v>
      </c>
      <c r="G248" s="164">
        <v>2</v>
      </c>
      <c r="H248" s="164">
        <v>10</v>
      </c>
      <c r="I248" s="164">
        <v>4</v>
      </c>
      <c r="J248" s="164">
        <v>10</v>
      </c>
      <c r="K248" s="164"/>
      <c r="L248" s="164"/>
      <c r="M248" s="165">
        <f t="shared" si="7"/>
        <v>1</v>
      </c>
      <c r="N248" s="164">
        <f t="shared" si="8"/>
        <v>2</v>
      </c>
      <c r="O248" s="164">
        <f t="shared" si="9"/>
        <v>6</v>
      </c>
      <c r="P248" s="164"/>
      <c r="Q248" s="164"/>
      <c r="R248" s="164"/>
    </row>
    <row r="249" spans="3:18">
      <c r="C249" s="164">
        <v>1</v>
      </c>
      <c r="D249" s="164">
        <v>2</v>
      </c>
      <c r="E249" s="164"/>
      <c r="F249" s="164">
        <v>10</v>
      </c>
      <c r="G249" s="164">
        <v>2</v>
      </c>
      <c r="H249" s="164">
        <v>10</v>
      </c>
      <c r="I249" s="164">
        <v>6</v>
      </c>
      <c r="J249" s="164">
        <v>7</v>
      </c>
      <c r="K249" s="164"/>
      <c r="L249" s="164"/>
      <c r="M249" s="165">
        <f t="shared" si="7"/>
        <v>1</v>
      </c>
      <c r="N249" s="164">
        <f t="shared" si="8"/>
        <v>2</v>
      </c>
      <c r="O249" s="164">
        <f t="shared" si="9"/>
        <v>5</v>
      </c>
      <c r="P249" s="164"/>
      <c r="Q249" s="164"/>
      <c r="R249" s="164"/>
    </row>
    <row r="250" spans="3:18">
      <c r="C250" s="164">
        <v>1</v>
      </c>
      <c r="D250" s="164">
        <v>2</v>
      </c>
      <c r="E250" s="164"/>
      <c r="F250" s="164">
        <v>10</v>
      </c>
      <c r="G250" s="164">
        <v>2</v>
      </c>
      <c r="H250" s="164">
        <v>10</v>
      </c>
      <c r="I250" s="164">
        <v>6</v>
      </c>
      <c r="J250" s="164">
        <v>10</v>
      </c>
      <c r="K250" s="164"/>
      <c r="L250" s="164"/>
      <c r="M250" s="165">
        <f t="shared" si="7"/>
        <v>1</v>
      </c>
      <c r="N250" s="164">
        <f t="shared" si="8"/>
        <v>2</v>
      </c>
      <c r="O250" s="164">
        <f t="shared" si="9"/>
        <v>6</v>
      </c>
      <c r="P250" s="164"/>
      <c r="Q250" s="164"/>
      <c r="R250" s="164"/>
    </row>
    <row r="251" spans="3:18">
      <c r="C251" s="164">
        <v>1</v>
      </c>
      <c r="D251" s="164">
        <v>2</v>
      </c>
      <c r="E251" s="164"/>
      <c r="F251" s="164">
        <v>10</v>
      </c>
      <c r="G251" s="164">
        <v>2</v>
      </c>
      <c r="H251" s="164">
        <v>10</v>
      </c>
      <c r="I251" s="164">
        <v>8</v>
      </c>
      <c r="J251" s="164">
        <v>7</v>
      </c>
      <c r="K251" s="164"/>
      <c r="L251" s="164"/>
      <c r="M251" s="165">
        <f t="shared" si="7"/>
        <v>1</v>
      </c>
      <c r="N251" s="164">
        <f t="shared" si="8"/>
        <v>2</v>
      </c>
      <c r="O251" s="164">
        <f t="shared" si="9"/>
        <v>6</v>
      </c>
      <c r="P251" s="164"/>
      <c r="Q251" s="164"/>
      <c r="R251" s="164"/>
    </row>
    <row r="252" spans="3:18">
      <c r="C252" s="164">
        <v>1</v>
      </c>
      <c r="D252" s="164">
        <v>2</v>
      </c>
      <c r="E252" s="164"/>
      <c r="F252" s="164">
        <v>10</v>
      </c>
      <c r="G252" s="164">
        <v>2</v>
      </c>
      <c r="H252" s="164">
        <v>10</v>
      </c>
      <c r="I252" s="164">
        <v>8</v>
      </c>
      <c r="J252" s="164">
        <v>10</v>
      </c>
      <c r="K252" s="164"/>
      <c r="L252" s="164"/>
      <c r="M252" s="165">
        <f t="shared" si="7"/>
        <v>1</v>
      </c>
      <c r="N252" s="164">
        <f t="shared" si="8"/>
        <v>2</v>
      </c>
      <c r="O252" s="164">
        <f t="shared" si="9"/>
        <v>6</v>
      </c>
      <c r="P252" s="164"/>
      <c r="Q252" s="164"/>
      <c r="R252" s="164"/>
    </row>
    <row r="253" spans="3:18">
      <c r="C253" s="164">
        <v>1</v>
      </c>
      <c r="D253" s="164">
        <v>2</v>
      </c>
      <c r="E253" s="164"/>
      <c r="F253" s="164">
        <v>10</v>
      </c>
      <c r="G253" s="164">
        <v>2</v>
      </c>
      <c r="H253" s="164">
        <v>10</v>
      </c>
      <c r="I253" s="164">
        <v>10</v>
      </c>
      <c r="J253" s="164">
        <v>7</v>
      </c>
      <c r="K253" s="164"/>
      <c r="L253" s="164"/>
      <c r="M253" s="165">
        <f t="shared" si="7"/>
        <v>1</v>
      </c>
      <c r="N253" s="164">
        <f t="shared" si="8"/>
        <v>2</v>
      </c>
      <c r="O253" s="164">
        <f t="shared" si="9"/>
        <v>6</v>
      </c>
      <c r="P253" s="164"/>
      <c r="Q253" s="164"/>
      <c r="R253" s="164"/>
    </row>
    <row r="254" spans="3:18">
      <c r="C254" s="164">
        <v>1</v>
      </c>
      <c r="D254" s="164">
        <v>4</v>
      </c>
      <c r="E254" s="164"/>
      <c r="F254" s="164">
        <v>10</v>
      </c>
      <c r="G254" s="164">
        <v>4</v>
      </c>
      <c r="H254" s="164">
        <v>10</v>
      </c>
      <c r="I254" s="164">
        <v>10</v>
      </c>
      <c r="J254" s="164">
        <v>10</v>
      </c>
      <c r="K254" s="164"/>
      <c r="L254" s="164"/>
      <c r="M254" s="165">
        <f t="shared" si="7"/>
        <v>1</v>
      </c>
      <c r="N254" s="164">
        <f t="shared" si="8"/>
        <v>2</v>
      </c>
      <c r="O254" s="164">
        <f t="shared" si="9"/>
        <v>7</v>
      </c>
      <c r="P254" s="164"/>
      <c r="Q254" s="164"/>
      <c r="R254" s="164"/>
    </row>
    <row r="255" spans="3:18">
      <c r="C255" s="164">
        <v>1</v>
      </c>
      <c r="D255" s="164">
        <v>4</v>
      </c>
      <c r="E255" s="164"/>
      <c r="F255" s="164">
        <v>5</v>
      </c>
      <c r="G255" s="164">
        <v>4</v>
      </c>
      <c r="H255" s="164">
        <v>5</v>
      </c>
      <c r="I255" s="164">
        <v>4</v>
      </c>
      <c r="J255" s="164">
        <v>7</v>
      </c>
      <c r="K255" s="164"/>
      <c r="L255" s="164"/>
      <c r="M255" s="165">
        <f t="shared" si="7"/>
        <v>1</v>
      </c>
      <c r="N255" s="164">
        <f t="shared" si="8"/>
        <v>2</v>
      </c>
      <c r="O255" s="164">
        <f t="shared" si="9"/>
        <v>4</v>
      </c>
      <c r="P255" s="164"/>
      <c r="Q255" s="164"/>
      <c r="R255" s="164"/>
    </row>
    <row r="256" spans="3:18">
      <c r="C256" s="164">
        <v>1</v>
      </c>
      <c r="D256" s="164">
        <v>4</v>
      </c>
      <c r="E256" s="164"/>
      <c r="F256" s="164">
        <v>5</v>
      </c>
      <c r="G256" s="164">
        <v>4</v>
      </c>
      <c r="H256" s="164">
        <v>5</v>
      </c>
      <c r="I256" s="164">
        <v>4</v>
      </c>
      <c r="J256" s="164">
        <v>10</v>
      </c>
      <c r="K256" s="164"/>
      <c r="L256" s="164"/>
      <c r="M256" s="165">
        <f t="shared" si="7"/>
        <v>1</v>
      </c>
      <c r="N256" s="164">
        <f t="shared" si="8"/>
        <v>2</v>
      </c>
      <c r="O256" s="164">
        <f t="shared" si="9"/>
        <v>5</v>
      </c>
      <c r="P256" s="164"/>
      <c r="Q256" s="164"/>
      <c r="R256" s="164"/>
    </row>
    <row r="257" spans="3:18">
      <c r="C257" s="164">
        <v>1</v>
      </c>
      <c r="D257" s="164">
        <v>4</v>
      </c>
      <c r="E257" s="164"/>
      <c r="F257" s="164">
        <v>5</v>
      </c>
      <c r="G257" s="164">
        <v>4</v>
      </c>
      <c r="H257" s="164">
        <v>5</v>
      </c>
      <c r="I257" s="164">
        <v>6</v>
      </c>
      <c r="J257" s="164">
        <v>7</v>
      </c>
      <c r="K257" s="164"/>
      <c r="L257" s="164"/>
      <c r="M257" s="165">
        <f t="shared" si="7"/>
        <v>1</v>
      </c>
      <c r="N257" s="164">
        <f t="shared" si="8"/>
        <v>2</v>
      </c>
      <c r="O257" s="164">
        <f t="shared" si="9"/>
        <v>5</v>
      </c>
      <c r="P257" s="164"/>
      <c r="Q257" s="164"/>
      <c r="R257" s="164"/>
    </row>
    <row r="258" spans="3:18">
      <c r="C258" s="164">
        <v>1</v>
      </c>
      <c r="D258" s="164">
        <v>4</v>
      </c>
      <c r="E258" s="164"/>
      <c r="F258" s="164">
        <v>5</v>
      </c>
      <c r="G258" s="164">
        <v>4</v>
      </c>
      <c r="H258" s="164">
        <v>5</v>
      </c>
      <c r="I258" s="164">
        <v>6</v>
      </c>
      <c r="J258" s="164">
        <v>10</v>
      </c>
      <c r="K258" s="164"/>
      <c r="L258" s="164"/>
      <c r="M258" s="165">
        <f t="shared" si="7"/>
        <v>1</v>
      </c>
      <c r="N258" s="164">
        <f t="shared" si="8"/>
        <v>2</v>
      </c>
      <c r="O258" s="164">
        <f t="shared" si="9"/>
        <v>5</v>
      </c>
      <c r="P258" s="164"/>
      <c r="Q258" s="164"/>
      <c r="R258" s="164"/>
    </row>
    <row r="259" spans="3:18">
      <c r="C259" s="164">
        <v>1</v>
      </c>
      <c r="D259" s="164">
        <v>4</v>
      </c>
      <c r="E259" s="164"/>
      <c r="F259" s="164">
        <v>5</v>
      </c>
      <c r="G259" s="164">
        <v>4</v>
      </c>
      <c r="H259" s="164">
        <v>5</v>
      </c>
      <c r="I259" s="164">
        <v>8</v>
      </c>
      <c r="J259" s="164">
        <v>7</v>
      </c>
      <c r="K259" s="164"/>
      <c r="L259" s="164"/>
      <c r="M259" s="165">
        <f t="shared" si="7"/>
        <v>1</v>
      </c>
      <c r="N259" s="164">
        <f t="shared" si="8"/>
        <v>2</v>
      </c>
      <c r="O259" s="164">
        <f t="shared" si="9"/>
        <v>5</v>
      </c>
      <c r="P259" s="164"/>
      <c r="Q259" s="164"/>
      <c r="R259" s="164"/>
    </row>
    <row r="260" spans="3:18">
      <c r="C260" s="164">
        <v>1</v>
      </c>
      <c r="D260" s="164">
        <v>4</v>
      </c>
      <c r="E260" s="164"/>
      <c r="F260" s="164">
        <v>5</v>
      </c>
      <c r="G260" s="164">
        <v>4</v>
      </c>
      <c r="H260" s="164">
        <v>5</v>
      </c>
      <c r="I260" s="164">
        <v>8</v>
      </c>
      <c r="J260" s="164">
        <v>10</v>
      </c>
      <c r="K260" s="164"/>
      <c r="L260" s="164"/>
      <c r="M260" s="165">
        <f t="shared" si="7"/>
        <v>1</v>
      </c>
      <c r="N260" s="164">
        <f t="shared" si="8"/>
        <v>2</v>
      </c>
      <c r="O260" s="164">
        <f t="shared" si="9"/>
        <v>5</v>
      </c>
      <c r="P260" s="164"/>
      <c r="Q260" s="164"/>
      <c r="R260" s="164"/>
    </row>
    <row r="261" spans="3:18">
      <c r="C261" s="164">
        <v>1</v>
      </c>
      <c r="D261" s="164">
        <v>4</v>
      </c>
      <c r="E261" s="164"/>
      <c r="F261" s="164">
        <v>5</v>
      </c>
      <c r="G261" s="164">
        <v>4</v>
      </c>
      <c r="H261" s="164">
        <v>5</v>
      </c>
      <c r="I261" s="164">
        <v>10</v>
      </c>
      <c r="J261" s="164">
        <v>7</v>
      </c>
      <c r="K261" s="164"/>
      <c r="L261" s="164"/>
      <c r="M261" s="165">
        <f t="shared" si="7"/>
        <v>1</v>
      </c>
      <c r="N261" s="164">
        <f t="shared" si="8"/>
        <v>2</v>
      </c>
      <c r="O261" s="164">
        <f t="shared" si="9"/>
        <v>5</v>
      </c>
      <c r="P261" s="164"/>
      <c r="Q261" s="164"/>
      <c r="R261" s="164"/>
    </row>
    <row r="262" spans="3:18">
      <c r="C262" s="164">
        <v>1</v>
      </c>
      <c r="D262" s="164">
        <v>4</v>
      </c>
      <c r="E262" s="164"/>
      <c r="F262" s="164">
        <v>5</v>
      </c>
      <c r="G262" s="164">
        <v>4</v>
      </c>
      <c r="H262" s="164">
        <v>5</v>
      </c>
      <c r="I262" s="164">
        <v>10</v>
      </c>
      <c r="J262" s="164">
        <v>10</v>
      </c>
      <c r="K262" s="164"/>
      <c r="L262" s="164"/>
      <c r="M262" s="165">
        <f t="shared" si="7"/>
        <v>1</v>
      </c>
      <c r="N262" s="164">
        <f t="shared" si="8"/>
        <v>2</v>
      </c>
      <c r="O262" s="164">
        <f t="shared" si="9"/>
        <v>6</v>
      </c>
      <c r="P262" s="164"/>
      <c r="Q262" s="164"/>
      <c r="R262" s="164"/>
    </row>
    <row r="263" spans="3:18">
      <c r="C263" s="164">
        <v>1</v>
      </c>
      <c r="D263" s="164">
        <v>4</v>
      </c>
      <c r="E263" s="164"/>
      <c r="F263" s="164">
        <v>7</v>
      </c>
      <c r="G263" s="164">
        <v>4</v>
      </c>
      <c r="H263" s="164">
        <v>10</v>
      </c>
      <c r="I263" s="164">
        <v>4</v>
      </c>
      <c r="J263" s="164">
        <v>7</v>
      </c>
      <c r="K263" s="164"/>
      <c r="L263" s="164"/>
      <c r="M263" s="165">
        <f t="shared" si="7"/>
        <v>1</v>
      </c>
      <c r="N263" s="164">
        <f t="shared" si="8"/>
        <v>2</v>
      </c>
      <c r="O263" s="164">
        <f t="shared" si="9"/>
        <v>5</v>
      </c>
      <c r="P263" s="164"/>
      <c r="Q263" s="164"/>
      <c r="R263" s="164"/>
    </row>
    <row r="264" spans="3:18">
      <c r="C264" s="164">
        <v>1</v>
      </c>
      <c r="D264" s="164">
        <v>4</v>
      </c>
      <c r="E264" s="164"/>
      <c r="F264" s="164">
        <v>7</v>
      </c>
      <c r="G264" s="164">
        <v>4</v>
      </c>
      <c r="H264" s="164">
        <v>10</v>
      </c>
      <c r="I264" s="164">
        <v>4</v>
      </c>
      <c r="J264" s="164">
        <v>10</v>
      </c>
      <c r="K264" s="164"/>
      <c r="L264" s="164"/>
      <c r="M264" s="165">
        <f t="shared" si="7"/>
        <v>1</v>
      </c>
      <c r="N264" s="164">
        <f t="shared" si="8"/>
        <v>2</v>
      </c>
      <c r="O264" s="164">
        <f t="shared" si="9"/>
        <v>6</v>
      </c>
      <c r="P264" s="164"/>
      <c r="Q264" s="164"/>
      <c r="R264" s="164"/>
    </row>
    <row r="265" spans="3:18">
      <c r="C265" s="164">
        <v>1</v>
      </c>
      <c r="D265" s="164">
        <v>4</v>
      </c>
      <c r="E265" s="164"/>
      <c r="F265" s="164">
        <v>7</v>
      </c>
      <c r="G265" s="164">
        <v>4</v>
      </c>
      <c r="H265" s="164">
        <v>10</v>
      </c>
      <c r="I265" s="164">
        <v>6</v>
      </c>
      <c r="J265" s="164">
        <v>7</v>
      </c>
      <c r="K265" s="164"/>
      <c r="L265" s="164"/>
      <c r="M265" s="165">
        <f t="shared" si="7"/>
        <v>1</v>
      </c>
      <c r="N265" s="164">
        <f t="shared" si="8"/>
        <v>2</v>
      </c>
      <c r="O265" s="164">
        <f t="shared" si="9"/>
        <v>6</v>
      </c>
      <c r="P265" s="164"/>
      <c r="Q265" s="164"/>
      <c r="R265" s="164"/>
    </row>
    <row r="266" spans="3:18">
      <c r="C266" s="164">
        <v>1</v>
      </c>
      <c r="D266" s="164">
        <v>4</v>
      </c>
      <c r="E266" s="164"/>
      <c r="F266" s="164">
        <v>7</v>
      </c>
      <c r="G266" s="164">
        <v>4</v>
      </c>
      <c r="H266" s="164">
        <v>10</v>
      </c>
      <c r="I266" s="164">
        <v>6</v>
      </c>
      <c r="J266" s="164">
        <v>10</v>
      </c>
      <c r="K266" s="164"/>
      <c r="L266" s="164"/>
      <c r="M266" s="165">
        <f t="shared" si="7"/>
        <v>1</v>
      </c>
      <c r="N266" s="164">
        <f t="shared" si="8"/>
        <v>2</v>
      </c>
      <c r="O266" s="164">
        <f t="shared" si="9"/>
        <v>6</v>
      </c>
      <c r="P266" s="164"/>
      <c r="Q266" s="164"/>
      <c r="R266" s="164"/>
    </row>
    <row r="267" spans="3:18">
      <c r="C267" s="164">
        <v>1</v>
      </c>
      <c r="D267" s="164">
        <v>4</v>
      </c>
      <c r="E267" s="164"/>
      <c r="F267" s="164">
        <v>7</v>
      </c>
      <c r="G267" s="164">
        <v>4</v>
      </c>
      <c r="H267" s="164">
        <v>10</v>
      </c>
      <c r="I267" s="164">
        <v>8</v>
      </c>
      <c r="J267" s="164">
        <v>7</v>
      </c>
      <c r="K267" s="164"/>
      <c r="L267" s="164"/>
      <c r="M267" s="165">
        <f t="shared" si="7"/>
        <v>1</v>
      </c>
      <c r="N267" s="164">
        <f t="shared" si="8"/>
        <v>2</v>
      </c>
      <c r="O267" s="164">
        <f t="shared" si="9"/>
        <v>6</v>
      </c>
      <c r="P267" s="164"/>
      <c r="Q267" s="164"/>
      <c r="R267" s="164"/>
    </row>
    <row r="268" spans="3:18">
      <c r="C268" s="164">
        <v>1</v>
      </c>
      <c r="D268" s="164">
        <v>4</v>
      </c>
      <c r="E268" s="164"/>
      <c r="F268" s="164">
        <v>7</v>
      </c>
      <c r="G268" s="164">
        <v>4</v>
      </c>
      <c r="H268" s="164">
        <v>10</v>
      </c>
      <c r="I268" s="164">
        <v>8</v>
      </c>
      <c r="J268" s="164">
        <v>10</v>
      </c>
      <c r="K268" s="164"/>
      <c r="L268" s="164"/>
      <c r="M268" s="165">
        <f t="shared" si="7"/>
        <v>1</v>
      </c>
      <c r="N268" s="164">
        <f t="shared" si="8"/>
        <v>2</v>
      </c>
      <c r="O268" s="164">
        <f t="shared" si="9"/>
        <v>6</v>
      </c>
      <c r="P268" s="164"/>
      <c r="Q268" s="164"/>
      <c r="R268" s="164"/>
    </row>
    <row r="269" spans="3:18">
      <c r="C269" s="164">
        <v>1</v>
      </c>
      <c r="D269" s="164">
        <v>4</v>
      </c>
      <c r="E269" s="164"/>
      <c r="F269" s="164">
        <v>7</v>
      </c>
      <c r="G269" s="164">
        <v>4</v>
      </c>
      <c r="H269" s="164">
        <v>10</v>
      </c>
      <c r="I269" s="164">
        <v>10</v>
      </c>
      <c r="J269" s="164">
        <v>7</v>
      </c>
      <c r="K269" s="164"/>
      <c r="L269" s="164"/>
      <c r="M269" s="165">
        <f t="shared" si="7"/>
        <v>1</v>
      </c>
      <c r="N269" s="164">
        <f t="shared" si="8"/>
        <v>2</v>
      </c>
      <c r="O269" s="164">
        <f t="shared" si="9"/>
        <v>6</v>
      </c>
      <c r="P269" s="164"/>
      <c r="Q269" s="164"/>
      <c r="R269" s="164"/>
    </row>
    <row r="270" spans="3:18">
      <c r="C270" s="164">
        <v>1</v>
      </c>
      <c r="D270" s="164">
        <v>4</v>
      </c>
      <c r="E270" s="164"/>
      <c r="F270" s="164">
        <v>7</v>
      </c>
      <c r="G270" s="164">
        <v>4</v>
      </c>
      <c r="H270" s="164">
        <v>10</v>
      </c>
      <c r="I270" s="164">
        <v>10</v>
      </c>
      <c r="J270" s="164">
        <v>10</v>
      </c>
      <c r="K270" s="164"/>
      <c r="L270" s="164"/>
      <c r="M270" s="165">
        <f t="shared" si="7"/>
        <v>1</v>
      </c>
      <c r="N270" s="164">
        <f t="shared" si="8"/>
        <v>2</v>
      </c>
      <c r="O270" s="164">
        <f t="shared" si="9"/>
        <v>7</v>
      </c>
      <c r="P270" s="164"/>
      <c r="Q270" s="164"/>
      <c r="R270" s="164"/>
    </row>
    <row r="271" spans="3:18">
      <c r="C271" s="164">
        <v>1</v>
      </c>
      <c r="D271" s="164">
        <v>4</v>
      </c>
      <c r="E271" s="164"/>
      <c r="F271" s="164">
        <v>5</v>
      </c>
      <c r="G271" s="164">
        <v>4</v>
      </c>
      <c r="H271" s="164">
        <v>5</v>
      </c>
      <c r="I271" s="164">
        <v>4</v>
      </c>
      <c r="J271" s="164">
        <v>7</v>
      </c>
      <c r="K271" s="164"/>
      <c r="L271" s="164"/>
      <c r="M271" s="165">
        <f t="shared" si="7"/>
        <v>1</v>
      </c>
      <c r="N271" s="164">
        <f t="shared" si="8"/>
        <v>2</v>
      </c>
      <c r="O271" s="164">
        <f t="shared" si="9"/>
        <v>4</v>
      </c>
      <c r="P271" s="164"/>
      <c r="Q271" s="164"/>
      <c r="R271" s="164"/>
    </row>
    <row r="272" spans="3:18">
      <c r="C272" s="164">
        <v>1</v>
      </c>
      <c r="D272" s="164">
        <v>4</v>
      </c>
      <c r="E272" s="164"/>
      <c r="F272" s="164">
        <v>5</v>
      </c>
      <c r="G272" s="164">
        <v>4</v>
      </c>
      <c r="H272" s="164">
        <v>5</v>
      </c>
      <c r="I272" s="164">
        <v>4</v>
      </c>
      <c r="J272" s="164">
        <v>10</v>
      </c>
      <c r="K272" s="164"/>
      <c r="L272" s="164"/>
      <c r="M272" s="165">
        <f t="shared" si="7"/>
        <v>1</v>
      </c>
      <c r="N272" s="164">
        <f t="shared" si="8"/>
        <v>2</v>
      </c>
      <c r="O272" s="164">
        <f t="shared" si="9"/>
        <v>5</v>
      </c>
      <c r="P272" s="164"/>
      <c r="Q272" s="164"/>
      <c r="R272" s="164"/>
    </row>
    <row r="273" spans="3:18">
      <c r="C273" s="164">
        <v>1</v>
      </c>
      <c r="D273" s="164">
        <v>4</v>
      </c>
      <c r="E273" s="164"/>
      <c r="F273" s="164">
        <v>5</v>
      </c>
      <c r="G273" s="164">
        <v>4</v>
      </c>
      <c r="H273" s="164">
        <v>5</v>
      </c>
      <c r="I273" s="164">
        <v>6</v>
      </c>
      <c r="J273" s="164">
        <v>7</v>
      </c>
      <c r="K273" s="164"/>
      <c r="L273" s="164"/>
      <c r="M273" s="165">
        <f t="shared" si="7"/>
        <v>1</v>
      </c>
      <c r="N273" s="164">
        <f t="shared" si="8"/>
        <v>2</v>
      </c>
      <c r="O273" s="164">
        <f t="shared" si="9"/>
        <v>5</v>
      </c>
      <c r="P273" s="164"/>
      <c r="Q273" s="164"/>
      <c r="R273" s="164"/>
    </row>
    <row r="274" spans="3:18">
      <c r="C274" s="164">
        <v>1</v>
      </c>
      <c r="D274" s="164">
        <v>4</v>
      </c>
      <c r="E274" s="164"/>
      <c r="F274" s="164">
        <v>5</v>
      </c>
      <c r="G274" s="164">
        <v>4</v>
      </c>
      <c r="H274" s="164">
        <v>5</v>
      </c>
      <c r="I274" s="164">
        <v>6</v>
      </c>
      <c r="J274" s="164">
        <v>10</v>
      </c>
      <c r="K274" s="164"/>
      <c r="L274" s="164"/>
      <c r="M274" s="165">
        <f t="shared" si="7"/>
        <v>1</v>
      </c>
      <c r="N274" s="164">
        <f t="shared" si="8"/>
        <v>2</v>
      </c>
      <c r="O274" s="164">
        <f t="shared" si="9"/>
        <v>5</v>
      </c>
      <c r="P274" s="164"/>
      <c r="Q274" s="164"/>
      <c r="R274" s="164"/>
    </row>
    <row r="275" spans="3:18">
      <c r="C275" s="164">
        <v>1</v>
      </c>
      <c r="D275" s="164">
        <v>4</v>
      </c>
      <c r="E275" s="164"/>
      <c r="F275" s="164">
        <v>5</v>
      </c>
      <c r="G275" s="164">
        <v>4</v>
      </c>
      <c r="H275" s="164">
        <v>5</v>
      </c>
      <c r="I275" s="164">
        <v>8</v>
      </c>
      <c r="J275" s="164">
        <v>7</v>
      </c>
      <c r="K275" s="164"/>
      <c r="L275" s="164"/>
      <c r="M275" s="165">
        <f t="shared" si="7"/>
        <v>1</v>
      </c>
      <c r="N275" s="164">
        <f t="shared" si="8"/>
        <v>2</v>
      </c>
      <c r="O275" s="164">
        <f t="shared" si="9"/>
        <v>5</v>
      </c>
      <c r="P275" s="164"/>
      <c r="Q275" s="164"/>
      <c r="R275" s="164"/>
    </row>
    <row r="276" spans="3:18">
      <c r="C276" s="164">
        <v>1</v>
      </c>
      <c r="D276" s="164">
        <v>4</v>
      </c>
      <c r="E276" s="164"/>
      <c r="F276" s="164">
        <v>5</v>
      </c>
      <c r="G276" s="164">
        <v>4</v>
      </c>
      <c r="H276" s="164">
        <v>5</v>
      </c>
      <c r="I276" s="164">
        <v>8</v>
      </c>
      <c r="J276" s="164">
        <v>10</v>
      </c>
      <c r="K276" s="164"/>
      <c r="L276" s="164"/>
      <c r="M276" s="165">
        <f t="shared" si="7"/>
        <v>1</v>
      </c>
      <c r="N276" s="164">
        <f t="shared" si="8"/>
        <v>2</v>
      </c>
      <c r="O276" s="164">
        <f t="shared" si="9"/>
        <v>5</v>
      </c>
      <c r="P276" s="164"/>
      <c r="Q276" s="164"/>
      <c r="R276" s="164"/>
    </row>
    <row r="277" spans="3:18">
      <c r="C277" s="164">
        <v>1</v>
      </c>
      <c r="D277" s="164">
        <v>4</v>
      </c>
      <c r="E277" s="164"/>
      <c r="F277" s="164">
        <v>5</v>
      </c>
      <c r="G277" s="164">
        <v>4</v>
      </c>
      <c r="H277" s="164">
        <v>5</v>
      </c>
      <c r="I277" s="164">
        <v>10</v>
      </c>
      <c r="J277" s="164">
        <v>7</v>
      </c>
      <c r="K277" s="164"/>
      <c r="L277" s="164"/>
      <c r="M277" s="165">
        <f t="shared" si="7"/>
        <v>1</v>
      </c>
      <c r="N277" s="164">
        <f t="shared" si="8"/>
        <v>2</v>
      </c>
      <c r="O277" s="164">
        <f t="shared" si="9"/>
        <v>5</v>
      </c>
      <c r="P277" s="164"/>
      <c r="Q277" s="164"/>
      <c r="R277" s="164"/>
    </row>
    <row r="278" spans="3:18">
      <c r="C278" s="164">
        <v>1</v>
      </c>
      <c r="D278" s="164">
        <v>4</v>
      </c>
      <c r="E278" s="164"/>
      <c r="F278" s="164">
        <v>5</v>
      </c>
      <c r="G278" s="164">
        <v>4</v>
      </c>
      <c r="H278" s="164">
        <v>5</v>
      </c>
      <c r="I278" s="164">
        <v>10</v>
      </c>
      <c r="J278" s="164">
        <v>10</v>
      </c>
      <c r="K278" s="164"/>
      <c r="L278" s="164"/>
      <c r="M278" s="165">
        <f t="shared" si="7"/>
        <v>1</v>
      </c>
      <c r="N278" s="164">
        <f t="shared" si="8"/>
        <v>2</v>
      </c>
      <c r="O278" s="164">
        <f t="shared" si="9"/>
        <v>6</v>
      </c>
      <c r="P278" s="164"/>
      <c r="Q278" s="164"/>
      <c r="R278" s="164"/>
    </row>
    <row r="279" spans="3:18">
      <c r="C279" s="164">
        <v>1</v>
      </c>
      <c r="D279" s="164">
        <v>4</v>
      </c>
      <c r="E279" s="164"/>
      <c r="F279" s="164">
        <v>7</v>
      </c>
      <c r="G279" s="164">
        <v>4</v>
      </c>
      <c r="H279" s="164">
        <v>10</v>
      </c>
      <c r="I279" s="164">
        <v>4</v>
      </c>
      <c r="J279" s="164">
        <v>7</v>
      </c>
      <c r="K279" s="164"/>
      <c r="L279" s="164"/>
      <c r="M279" s="165">
        <f t="shared" si="7"/>
        <v>1</v>
      </c>
      <c r="N279" s="164">
        <f t="shared" si="8"/>
        <v>2</v>
      </c>
      <c r="O279" s="164">
        <f t="shared" si="9"/>
        <v>5</v>
      </c>
      <c r="P279" s="164"/>
      <c r="Q279" s="164"/>
      <c r="R279" s="164"/>
    </row>
    <row r="280" spans="3:18">
      <c r="C280" s="164">
        <v>1</v>
      </c>
      <c r="D280" s="164">
        <v>4</v>
      </c>
      <c r="E280" s="164"/>
      <c r="F280" s="164">
        <v>7</v>
      </c>
      <c r="G280" s="164">
        <v>4</v>
      </c>
      <c r="H280" s="164">
        <v>10</v>
      </c>
      <c r="I280" s="164">
        <v>4</v>
      </c>
      <c r="J280" s="164">
        <v>10</v>
      </c>
      <c r="K280" s="164"/>
      <c r="L280" s="164"/>
      <c r="M280" s="165">
        <f t="shared" si="7"/>
        <v>1</v>
      </c>
      <c r="N280" s="164">
        <f t="shared" si="8"/>
        <v>2</v>
      </c>
      <c r="O280" s="164">
        <f t="shared" si="9"/>
        <v>6</v>
      </c>
      <c r="P280" s="164"/>
      <c r="Q280" s="164"/>
      <c r="R280" s="164"/>
    </row>
    <row r="281" spans="3:18">
      <c r="C281" s="164">
        <v>1</v>
      </c>
      <c r="D281" s="164">
        <v>4</v>
      </c>
      <c r="E281" s="164"/>
      <c r="F281" s="164">
        <v>7</v>
      </c>
      <c r="G281" s="164">
        <v>4</v>
      </c>
      <c r="H281" s="164">
        <v>10</v>
      </c>
      <c r="I281" s="164">
        <v>6</v>
      </c>
      <c r="J281" s="164">
        <v>7</v>
      </c>
      <c r="K281" s="164"/>
      <c r="L281" s="164"/>
      <c r="M281" s="165">
        <f t="shared" si="7"/>
        <v>1</v>
      </c>
      <c r="N281" s="164">
        <f t="shared" si="8"/>
        <v>2</v>
      </c>
      <c r="O281" s="164">
        <f t="shared" si="9"/>
        <v>6</v>
      </c>
      <c r="P281" s="164"/>
      <c r="Q281" s="164"/>
      <c r="R281" s="164"/>
    </row>
    <row r="282" spans="3:18">
      <c r="C282" s="164">
        <v>1</v>
      </c>
      <c r="D282" s="164">
        <v>4</v>
      </c>
      <c r="E282" s="164"/>
      <c r="F282" s="164">
        <v>7</v>
      </c>
      <c r="G282" s="164">
        <v>4</v>
      </c>
      <c r="H282" s="164">
        <v>10</v>
      </c>
      <c r="I282" s="164">
        <v>6</v>
      </c>
      <c r="J282" s="164">
        <v>10</v>
      </c>
      <c r="K282" s="164"/>
      <c r="L282" s="164"/>
      <c r="M282" s="165">
        <f t="shared" si="7"/>
        <v>1</v>
      </c>
      <c r="N282" s="164">
        <f t="shared" si="8"/>
        <v>2</v>
      </c>
      <c r="O282" s="164">
        <f t="shared" si="9"/>
        <v>6</v>
      </c>
      <c r="P282" s="164"/>
      <c r="Q282" s="164"/>
      <c r="R282" s="164"/>
    </row>
    <row r="283" spans="3:18">
      <c r="C283" s="164">
        <v>1</v>
      </c>
      <c r="D283" s="164">
        <v>4</v>
      </c>
      <c r="E283" s="164"/>
      <c r="F283" s="164">
        <v>7</v>
      </c>
      <c r="G283" s="164">
        <v>4</v>
      </c>
      <c r="H283" s="164">
        <v>10</v>
      </c>
      <c r="I283" s="164">
        <v>8</v>
      </c>
      <c r="J283" s="164">
        <v>7</v>
      </c>
      <c r="K283" s="164"/>
      <c r="L283" s="164"/>
      <c r="M283" s="165">
        <f t="shared" si="7"/>
        <v>1</v>
      </c>
      <c r="N283" s="164">
        <f t="shared" si="8"/>
        <v>2</v>
      </c>
      <c r="O283" s="164">
        <f t="shared" si="9"/>
        <v>6</v>
      </c>
      <c r="P283" s="164"/>
      <c r="Q283" s="164"/>
      <c r="R283" s="164"/>
    </row>
    <row r="284" spans="3:18">
      <c r="C284" s="164">
        <v>1</v>
      </c>
      <c r="D284" s="164">
        <v>4</v>
      </c>
      <c r="E284" s="164"/>
      <c r="F284" s="164">
        <v>7</v>
      </c>
      <c r="G284" s="164">
        <v>4</v>
      </c>
      <c r="H284" s="164">
        <v>10</v>
      </c>
      <c r="I284" s="164">
        <v>8</v>
      </c>
      <c r="J284" s="164">
        <v>10</v>
      </c>
      <c r="K284" s="164"/>
      <c r="L284" s="164"/>
      <c r="M284" s="165">
        <f t="shared" si="7"/>
        <v>1</v>
      </c>
      <c r="N284" s="164">
        <f t="shared" si="8"/>
        <v>2</v>
      </c>
      <c r="O284" s="164">
        <f t="shared" si="9"/>
        <v>6</v>
      </c>
      <c r="P284" s="164"/>
      <c r="Q284" s="164"/>
      <c r="R284" s="164"/>
    </row>
    <row r="285" spans="3:18">
      <c r="C285" s="164">
        <v>1</v>
      </c>
      <c r="D285" s="164">
        <v>4</v>
      </c>
      <c r="E285" s="164"/>
      <c r="F285" s="164">
        <v>7</v>
      </c>
      <c r="G285" s="164">
        <v>4</v>
      </c>
      <c r="H285" s="164">
        <v>10</v>
      </c>
      <c r="I285" s="164">
        <v>10</v>
      </c>
      <c r="J285" s="164">
        <v>7</v>
      </c>
      <c r="K285" s="164"/>
      <c r="L285" s="164"/>
      <c r="M285" s="165">
        <f t="shared" si="7"/>
        <v>1</v>
      </c>
      <c r="N285" s="164">
        <f t="shared" si="8"/>
        <v>2</v>
      </c>
      <c r="O285" s="164">
        <f t="shared" si="9"/>
        <v>6</v>
      </c>
      <c r="P285" s="164"/>
      <c r="Q285" s="164"/>
      <c r="R285" s="164"/>
    </row>
    <row r="286" spans="3:18">
      <c r="C286" s="164">
        <v>1</v>
      </c>
      <c r="D286" s="164">
        <v>6</v>
      </c>
      <c r="E286" s="164"/>
      <c r="F286" s="164">
        <v>7</v>
      </c>
      <c r="G286" s="164">
        <v>6</v>
      </c>
      <c r="H286" s="164">
        <v>10</v>
      </c>
      <c r="I286" s="164">
        <v>10</v>
      </c>
      <c r="J286" s="164">
        <v>10</v>
      </c>
      <c r="K286" s="164"/>
      <c r="L286" s="164"/>
      <c r="M286" s="165">
        <f t="shared" si="7"/>
        <v>1</v>
      </c>
      <c r="N286" s="164">
        <f t="shared" si="8"/>
        <v>2</v>
      </c>
      <c r="O286" s="164">
        <f t="shared" si="9"/>
        <v>7</v>
      </c>
      <c r="P286" s="164"/>
      <c r="Q286" s="164"/>
      <c r="R286" s="164"/>
    </row>
    <row r="287" spans="3:18">
      <c r="C287" s="164">
        <v>1</v>
      </c>
      <c r="D287" s="164">
        <v>6</v>
      </c>
      <c r="E287" s="164"/>
      <c r="F287" s="164">
        <v>5</v>
      </c>
      <c r="G287" s="164">
        <v>6</v>
      </c>
      <c r="H287" s="164">
        <v>5</v>
      </c>
      <c r="I287" s="164">
        <v>4</v>
      </c>
      <c r="J287" s="164">
        <v>7</v>
      </c>
      <c r="K287" s="164"/>
      <c r="L287" s="164"/>
      <c r="M287" s="165">
        <f t="shared" ref="M287:M350" si="10">MIN(C287:L287)</f>
        <v>1</v>
      </c>
      <c r="N287" s="164">
        <f t="shared" si="8"/>
        <v>2</v>
      </c>
      <c r="O287" s="164">
        <f t="shared" si="9"/>
        <v>5</v>
      </c>
      <c r="P287" s="164"/>
      <c r="Q287" s="164"/>
      <c r="R287" s="164"/>
    </row>
    <row r="288" spans="3:18">
      <c r="C288" s="164">
        <v>1</v>
      </c>
      <c r="D288" s="164">
        <v>6</v>
      </c>
      <c r="E288" s="164"/>
      <c r="F288" s="164">
        <v>5</v>
      </c>
      <c r="G288" s="164">
        <v>6</v>
      </c>
      <c r="H288" s="164">
        <v>5</v>
      </c>
      <c r="I288" s="164">
        <v>4</v>
      </c>
      <c r="J288" s="164">
        <v>10</v>
      </c>
      <c r="K288" s="164"/>
      <c r="L288" s="164"/>
      <c r="M288" s="165">
        <f t="shared" si="10"/>
        <v>1</v>
      </c>
      <c r="N288" s="164">
        <f t="shared" ref="N288:N351" si="11">IF(SMALL(C288:J288,2)&gt;M288,M288+1,M288)</f>
        <v>2</v>
      </c>
      <c r="O288" s="164">
        <f t="shared" ref="O288:O351" si="12">ROUND(AVERAGE(C288:J288),0)</f>
        <v>5</v>
      </c>
      <c r="P288" s="164"/>
      <c r="Q288" s="164"/>
      <c r="R288" s="164"/>
    </row>
    <row r="289" spans="3:18">
      <c r="C289" s="164">
        <v>1</v>
      </c>
      <c r="D289" s="164">
        <v>6</v>
      </c>
      <c r="E289" s="164"/>
      <c r="F289" s="164">
        <v>5</v>
      </c>
      <c r="G289" s="164">
        <v>6</v>
      </c>
      <c r="H289" s="164">
        <v>5</v>
      </c>
      <c r="I289" s="164">
        <v>6</v>
      </c>
      <c r="J289" s="164">
        <v>7</v>
      </c>
      <c r="K289" s="164"/>
      <c r="L289" s="164"/>
      <c r="M289" s="165">
        <f t="shared" si="10"/>
        <v>1</v>
      </c>
      <c r="N289" s="164">
        <f t="shared" si="11"/>
        <v>2</v>
      </c>
      <c r="O289" s="164">
        <f t="shared" si="12"/>
        <v>5</v>
      </c>
      <c r="P289" s="164"/>
      <c r="Q289" s="164"/>
      <c r="R289" s="164"/>
    </row>
    <row r="290" spans="3:18">
      <c r="C290" s="164">
        <v>1</v>
      </c>
      <c r="D290" s="164">
        <v>6</v>
      </c>
      <c r="E290" s="164"/>
      <c r="F290" s="164">
        <v>5</v>
      </c>
      <c r="G290" s="164">
        <v>6</v>
      </c>
      <c r="H290" s="164">
        <v>5</v>
      </c>
      <c r="I290" s="164">
        <v>6</v>
      </c>
      <c r="J290" s="164">
        <v>10</v>
      </c>
      <c r="K290" s="164"/>
      <c r="L290" s="164"/>
      <c r="M290" s="165">
        <f t="shared" si="10"/>
        <v>1</v>
      </c>
      <c r="N290" s="164">
        <f t="shared" si="11"/>
        <v>2</v>
      </c>
      <c r="O290" s="164">
        <f t="shared" si="12"/>
        <v>6</v>
      </c>
      <c r="P290" s="164"/>
      <c r="Q290" s="164"/>
      <c r="R290" s="164"/>
    </row>
    <row r="291" spans="3:18">
      <c r="C291" s="164">
        <v>1</v>
      </c>
      <c r="D291" s="164">
        <v>6</v>
      </c>
      <c r="E291" s="164"/>
      <c r="F291" s="164">
        <v>5</v>
      </c>
      <c r="G291" s="164">
        <v>6</v>
      </c>
      <c r="H291" s="164">
        <v>5</v>
      </c>
      <c r="I291" s="164">
        <v>8</v>
      </c>
      <c r="J291" s="164">
        <v>7</v>
      </c>
      <c r="K291" s="164"/>
      <c r="L291" s="164"/>
      <c r="M291" s="165">
        <f t="shared" si="10"/>
        <v>1</v>
      </c>
      <c r="N291" s="164">
        <f t="shared" si="11"/>
        <v>2</v>
      </c>
      <c r="O291" s="164">
        <f t="shared" si="12"/>
        <v>5</v>
      </c>
      <c r="P291" s="164"/>
      <c r="Q291" s="164"/>
      <c r="R291" s="164"/>
    </row>
    <row r="292" spans="3:18">
      <c r="C292" s="164">
        <v>1</v>
      </c>
      <c r="D292" s="164">
        <v>6</v>
      </c>
      <c r="E292" s="164"/>
      <c r="F292" s="164">
        <v>5</v>
      </c>
      <c r="G292" s="164">
        <v>6</v>
      </c>
      <c r="H292" s="164">
        <v>5</v>
      </c>
      <c r="I292" s="164">
        <v>8</v>
      </c>
      <c r="J292" s="164">
        <v>10</v>
      </c>
      <c r="K292" s="164"/>
      <c r="L292" s="164"/>
      <c r="M292" s="165">
        <f t="shared" si="10"/>
        <v>1</v>
      </c>
      <c r="N292" s="164">
        <f t="shared" si="11"/>
        <v>2</v>
      </c>
      <c r="O292" s="164">
        <f t="shared" si="12"/>
        <v>6</v>
      </c>
      <c r="P292" s="164"/>
      <c r="Q292" s="164"/>
      <c r="R292" s="164"/>
    </row>
    <row r="293" spans="3:18">
      <c r="C293" s="164">
        <v>1</v>
      </c>
      <c r="D293" s="164">
        <v>6</v>
      </c>
      <c r="E293" s="164"/>
      <c r="F293" s="164">
        <v>5</v>
      </c>
      <c r="G293" s="164">
        <v>6</v>
      </c>
      <c r="H293" s="164">
        <v>5</v>
      </c>
      <c r="I293" s="164">
        <v>10</v>
      </c>
      <c r="J293" s="164">
        <v>7</v>
      </c>
      <c r="K293" s="164"/>
      <c r="L293" s="164"/>
      <c r="M293" s="165">
        <f t="shared" si="10"/>
        <v>1</v>
      </c>
      <c r="N293" s="164">
        <f t="shared" si="11"/>
        <v>2</v>
      </c>
      <c r="O293" s="164">
        <f t="shared" si="12"/>
        <v>6</v>
      </c>
      <c r="P293" s="164"/>
      <c r="Q293" s="164"/>
      <c r="R293" s="164"/>
    </row>
    <row r="294" spans="3:18">
      <c r="C294" s="164">
        <v>1</v>
      </c>
      <c r="D294" s="164">
        <v>6</v>
      </c>
      <c r="E294" s="164"/>
      <c r="F294" s="164">
        <v>5</v>
      </c>
      <c r="G294" s="164">
        <v>6</v>
      </c>
      <c r="H294" s="164">
        <v>5</v>
      </c>
      <c r="I294" s="164">
        <v>10</v>
      </c>
      <c r="J294" s="164">
        <v>10</v>
      </c>
      <c r="K294" s="164"/>
      <c r="L294" s="164"/>
      <c r="M294" s="165">
        <f t="shared" si="10"/>
        <v>1</v>
      </c>
      <c r="N294" s="164">
        <f t="shared" si="11"/>
        <v>2</v>
      </c>
      <c r="O294" s="164">
        <f t="shared" si="12"/>
        <v>6</v>
      </c>
      <c r="P294" s="164"/>
      <c r="Q294" s="164"/>
      <c r="R294" s="164"/>
    </row>
    <row r="295" spans="3:18">
      <c r="C295" s="164">
        <v>1</v>
      </c>
      <c r="D295" s="164">
        <v>6</v>
      </c>
      <c r="E295" s="164"/>
      <c r="F295" s="164">
        <v>7</v>
      </c>
      <c r="G295" s="164">
        <v>6</v>
      </c>
      <c r="H295" s="164">
        <v>10</v>
      </c>
      <c r="I295" s="164">
        <v>4</v>
      </c>
      <c r="J295" s="164">
        <v>7</v>
      </c>
      <c r="K295" s="164"/>
      <c r="L295" s="164"/>
      <c r="M295" s="165">
        <f t="shared" si="10"/>
        <v>1</v>
      </c>
      <c r="N295" s="164">
        <f t="shared" si="11"/>
        <v>2</v>
      </c>
      <c r="O295" s="164">
        <f t="shared" si="12"/>
        <v>6</v>
      </c>
      <c r="P295" s="164"/>
      <c r="Q295" s="164"/>
      <c r="R295" s="164"/>
    </row>
    <row r="296" spans="3:18">
      <c r="C296" s="164">
        <v>1</v>
      </c>
      <c r="D296" s="164">
        <v>6</v>
      </c>
      <c r="E296" s="164"/>
      <c r="F296" s="164">
        <v>7</v>
      </c>
      <c r="G296" s="164">
        <v>6</v>
      </c>
      <c r="H296" s="164">
        <v>10</v>
      </c>
      <c r="I296" s="164">
        <v>4</v>
      </c>
      <c r="J296" s="164">
        <v>10</v>
      </c>
      <c r="K296" s="164"/>
      <c r="L296" s="164"/>
      <c r="M296" s="165">
        <f t="shared" si="10"/>
        <v>1</v>
      </c>
      <c r="N296" s="164">
        <f t="shared" si="11"/>
        <v>2</v>
      </c>
      <c r="O296" s="164">
        <f t="shared" si="12"/>
        <v>6</v>
      </c>
      <c r="P296" s="164"/>
      <c r="Q296" s="164"/>
      <c r="R296" s="164"/>
    </row>
    <row r="297" spans="3:18">
      <c r="C297" s="164">
        <v>1</v>
      </c>
      <c r="D297" s="164">
        <v>6</v>
      </c>
      <c r="E297" s="164"/>
      <c r="F297" s="164">
        <v>7</v>
      </c>
      <c r="G297" s="164">
        <v>6</v>
      </c>
      <c r="H297" s="164">
        <v>10</v>
      </c>
      <c r="I297" s="164">
        <v>6</v>
      </c>
      <c r="J297" s="164">
        <v>7</v>
      </c>
      <c r="K297" s="164"/>
      <c r="L297" s="164"/>
      <c r="M297" s="165">
        <f t="shared" si="10"/>
        <v>1</v>
      </c>
      <c r="N297" s="164">
        <f t="shared" si="11"/>
        <v>2</v>
      </c>
      <c r="O297" s="164">
        <f t="shared" si="12"/>
        <v>6</v>
      </c>
      <c r="P297" s="164"/>
      <c r="Q297" s="164"/>
      <c r="R297" s="164"/>
    </row>
    <row r="298" spans="3:18">
      <c r="C298" s="164">
        <v>1</v>
      </c>
      <c r="D298" s="164">
        <v>6</v>
      </c>
      <c r="E298" s="164"/>
      <c r="F298" s="164">
        <v>7</v>
      </c>
      <c r="G298" s="164">
        <v>6</v>
      </c>
      <c r="H298" s="164">
        <v>10</v>
      </c>
      <c r="I298" s="164">
        <v>6</v>
      </c>
      <c r="J298" s="164">
        <v>10</v>
      </c>
      <c r="K298" s="164"/>
      <c r="L298" s="164"/>
      <c r="M298" s="165">
        <f t="shared" si="10"/>
        <v>1</v>
      </c>
      <c r="N298" s="164">
        <f t="shared" si="11"/>
        <v>2</v>
      </c>
      <c r="O298" s="164">
        <f t="shared" si="12"/>
        <v>7</v>
      </c>
      <c r="P298" s="164"/>
      <c r="Q298" s="164"/>
      <c r="R298" s="164"/>
    </row>
    <row r="299" spans="3:18">
      <c r="C299" s="164">
        <v>1</v>
      </c>
      <c r="D299" s="164">
        <v>6</v>
      </c>
      <c r="E299" s="164"/>
      <c r="F299" s="164">
        <v>7</v>
      </c>
      <c r="G299" s="164">
        <v>6</v>
      </c>
      <c r="H299" s="164">
        <v>10</v>
      </c>
      <c r="I299" s="164">
        <v>8</v>
      </c>
      <c r="J299" s="164">
        <v>7</v>
      </c>
      <c r="K299" s="164"/>
      <c r="L299" s="164"/>
      <c r="M299" s="165">
        <f t="shared" si="10"/>
        <v>1</v>
      </c>
      <c r="N299" s="164">
        <f t="shared" si="11"/>
        <v>2</v>
      </c>
      <c r="O299" s="164">
        <f t="shared" si="12"/>
        <v>6</v>
      </c>
      <c r="P299" s="164"/>
      <c r="Q299" s="164"/>
      <c r="R299" s="164"/>
    </row>
    <row r="300" spans="3:18">
      <c r="C300" s="164">
        <v>1</v>
      </c>
      <c r="D300" s="164">
        <v>6</v>
      </c>
      <c r="E300" s="164"/>
      <c r="F300" s="164">
        <v>7</v>
      </c>
      <c r="G300" s="164">
        <v>6</v>
      </c>
      <c r="H300" s="164">
        <v>10</v>
      </c>
      <c r="I300" s="164">
        <v>8</v>
      </c>
      <c r="J300" s="164">
        <v>10</v>
      </c>
      <c r="K300" s="164"/>
      <c r="L300" s="164"/>
      <c r="M300" s="165">
        <f t="shared" si="10"/>
        <v>1</v>
      </c>
      <c r="N300" s="164">
        <f t="shared" si="11"/>
        <v>2</v>
      </c>
      <c r="O300" s="164">
        <f t="shared" si="12"/>
        <v>7</v>
      </c>
      <c r="P300" s="164"/>
      <c r="Q300" s="164"/>
      <c r="R300" s="164"/>
    </row>
    <row r="301" spans="3:18">
      <c r="C301" s="164">
        <v>1</v>
      </c>
      <c r="D301" s="164">
        <v>6</v>
      </c>
      <c r="E301" s="164"/>
      <c r="F301" s="164">
        <v>7</v>
      </c>
      <c r="G301" s="164">
        <v>6</v>
      </c>
      <c r="H301" s="164">
        <v>10</v>
      </c>
      <c r="I301" s="164">
        <v>10</v>
      </c>
      <c r="J301" s="164">
        <v>7</v>
      </c>
      <c r="K301" s="164"/>
      <c r="L301" s="164"/>
      <c r="M301" s="165">
        <f t="shared" si="10"/>
        <v>1</v>
      </c>
      <c r="N301" s="164">
        <f t="shared" si="11"/>
        <v>2</v>
      </c>
      <c r="O301" s="164">
        <f t="shared" si="12"/>
        <v>7</v>
      </c>
      <c r="P301" s="164"/>
      <c r="Q301" s="164"/>
      <c r="R301" s="164"/>
    </row>
    <row r="302" spans="3:18">
      <c r="C302" s="164">
        <v>1</v>
      </c>
      <c r="D302" s="164">
        <v>4</v>
      </c>
      <c r="E302" s="164"/>
      <c r="F302" s="164">
        <v>7</v>
      </c>
      <c r="G302" s="164">
        <v>4</v>
      </c>
      <c r="H302" s="164">
        <v>10</v>
      </c>
      <c r="I302" s="164">
        <v>10</v>
      </c>
      <c r="J302" s="164">
        <v>10</v>
      </c>
      <c r="K302" s="164"/>
      <c r="L302" s="164"/>
      <c r="M302" s="165">
        <f t="shared" si="10"/>
        <v>1</v>
      </c>
      <c r="N302" s="164">
        <f t="shared" si="11"/>
        <v>2</v>
      </c>
      <c r="O302" s="164">
        <f t="shared" si="12"/>
        <v>7</v>
      </c>
      <c r="P302" s="164"/>
      <c r="Q302" s="164"/>
      <c r="R302" s="164"/>
    </row>
    <row r="303" spans="3:18">
      <c r="C303" s="164">
        <v>1</v>
      </c>
      <c r="D303" s="164">
        <v>4</v>
      </c>
      <c r="E303" s="164"/>
      <c r="F303" s="164">
        <v>5</v>
      </c>
      <c r="G303" s="164">
        <v>4</v>
      </c>
      <c r="H303" s="164">
        <v>5</v>
      </c>
      <c r="I303" s="164">
        <v>4</v>
      </c>
      <c r="J303" s="164">
        <v>7</v>
      </c>
      <c r="K303" s="164"/>
      <c r="L303" s="164"/>
      <c r="M303" s="165">
        <f t="shared" si="10"/>
        <v>1</v>
      </c>
      <c r="N303" s="164">
        <f t="shared" si="11"/>
        <v>2</v>
      </c>
      <c r="O303" s="164">
        <f t="shared" si="12"/>
        <v>4</v>
      </c>
      <c r="P303" s="164"/>
      <c r="Q303" s="164"/>
      <c r="R303" s="164"/>
    </row>
    <row r="304" spans="3:18">
      <c r="C304" s="164">
        <v>1</v>
      </c>
      <c r="D304" s="164">
        <v>4</v>
      </c>
      <c r="E304" s="164"/>
      <c r="F304" s="164">
        <v>5</v>
      </c>
      <c r="G304" s="164">
        <v>4</v>
      </c>
      <c r="H304" s="164">
        <v>5</v>
      </c>
      <c r="I304" s="164">
        <v>4</v>
      </c>
      <c r="J304" s="164">
        <v>10</v>
      </c>
      <c r="K304" s="164"/>
      <c r="L304" s="164"/>
      <c r="M304" s="165">
        <f t="shared" si="10"/>
        <v>1</v>
      </c>
      <c r="N304" s="164">
        <f t="shared" si="11"/>
        <v>2</v>
      </c>
      <c r="O304" s="164">
        <f t="shared" si="12"/>
        <v>5</v>
      </c>
      <c r="P304" s="164"/>
      <c r="Q304" s="164"/>
      <c r="R304" s="164"/>
    </row>
    <row r="305" spans="3:18">
      <c r="C305" s="164">
        <v>1</v>
      </c>
      <c r="D305" s="164">
        <v>4</v>
      </c>
      <c r="E305" s="164"/>
      <c r="F305" s="164">
        <v>5</v>
      </c>
      <c r="G305" s="164">
        <v>4</v>
      </c>
      <c r="H305" s="164">
        <v>5</v>
      </c>
      <c r="I305" s="164">
        <v>6</v>
      </c>
      <c r="J305" s="164">
        <v>7</v>
      </c>
      <c r="K305" s="164"/>
      <c r="L305" s="164"/>
      <c r="M305" s="165">
        <f t="shared" si="10"/>
        <v>1</v>
      </c>
      <c r="N305" s="164">
        <f t="shared" si="11"/>
        <v>2</v>
      </c>
      <c r="O305" s="164">
        <f t="shared" si="12"/>
        <v>5</v>
      </c>
      <c r="P305" s="164"/>
      <c r="Q305" s="164"/>
      <c r="R305" s="164"/>
    </row>
    <row r="306" spans="3:18">
      <c r="C306" s="164">
        <v>1</v>
      </c>
      <c r="D306" s="164">
        <v>4</v>
      </c>
      <c r="E306" s="164"/>
      <c r="F306" s="164">
        <v>5</v>
      </c>
      <c r="G306" s="164">
        <v>4</v>
      </c>
      <c r="H306" s="164">
        <v>5</v>
      </c>
      <c r="I306" s="164">
        <v>6</v>
      </c>
      <c r="J306" s="164">
        <v>10</v>
      </c>
      <c r="K306" s="164"/>
      <c r="L306" s="164"/>
      <c r="M306" s="165">
        <f t="shared" si="10"/>
        <v>1</v>
      </c>
      <c r="N306" s="164">
        <f t="shared" si="11"/>
        <v>2</v>
      </c>
      <c r="O306" s="164">
        <f t="shared" si="12"/>
        <v>5</v>
      </c>
      <c r="P306" s="164"/>
      <c r="Q306" s="164"/>
      <c r="R306" s="164"/>
    </row>
    <row r="307" spans="3:18">
      <c r="C307" s="164">
        <v>1</v>
      </c>
      <c r="D307" s="164">
        <v>4</v>
      </c>
      <c r="E307" s="164"/>
      <c r="F307" s="164">
        <v>5</v>
      </c>
      <c r="G307" s="164">
        <v>4</v>
      </c>
      <c r="H307" s="164">
        <v>5</v>
      </c>
      <c r="I307" s="164">
        <v>8</v>
      </c>
      <c r="J307" s="164">
        <v>7</v>
      </c>
      <c r="K307" s="164"/>
      <c r="L307" s="164"/>
      <c r="M307" s="165">
        <f t="shared" si="10"/>
        <v>1</v>
      </c>
      <c r="N307" s="164">
        <f t="shared" si="11"/>
        <v>2</v>
      </c>
      <c r="O307" s="164">
        <f t="shared" si="12"/>
        <v>5</v>
      </c>
      <c r="P307" s="164"/>
      <c r="Q307" s="164"/>
      <c r="R307" s="164"/>
    </row>
    <row r="308" spans="3:18">
      <c r="C308" s="164">
        <v>1</v>
      </c>
      <c r="D308" s="164">
        <v>4</v>
      </c>
      <c r="E308" s="164"/>
      <c r="F308" s="164">
        <v>5</v>
      </c>
      <c r="G308" s="164">
        <v>4</v>
      </c>
      <c r="H308" s="164">
        <v>5</v>
      </c>
      <c r="I308" s="164">
        <v>8</v>
      </c>
      <c r="J308" s="164">
        <v>10</v>
      </c>
      <c r="K308" s="164"/>
      <c r="L308" s="164"/>
      <c r="M308" s="165">
        <f t="shared" si="10"/>
        <v>1</v>
      </c>
      <c r="N308" s="164">
        <f t="shared" si="11"/>
        <v>2</v>
      </c>
      <c r="O308" s="164">
        <f t="shared" si="12"/>
        <v>5</v>
      </c>
      <c r="P308" s="164"/>
      <c r="Q308" s="164"/>
      <c r="R308" s="164"/>
    </row>
    <row r="309" spans="3:18">
      <c r="C309" s="164">
        <v>1</v>
      </c>
      <c r="D309" s="164">
        <v>4</v>
      </c>
      <c r="E309" s="164"/>
      <c r="F309" s="164">
        <v>5</v>
      </c>
      <c r="G309" s="164">
        <v>4</v>
      </c>
      <c r="H309" s="164">
        <v>5</v>
      </c>
      <c r="I309" s="164">
        <v>10</v>
      </c>
      <c r="J309" s="164">
        <v>7</v>
      </c>
      <c r="K309" s="164"/>
      <c r="L309" s="164"/>
      <c r="M309" s="165">
        <f t="shared" si="10"/>
        <v>1</v>
      </c>
      <c r="N309" s="164">
        <f t="shared" si="11"/>
        <v>2</v>
      </c>
      <c r="O309" s="164">
        <f t="shared" si="12"/>
        <v>5</v>
      </c>
      <c r="P309" s="164"/>
      <c r="Q309" s="164"/>
      <c r="R309" s="164"/>
    </row>
    <row r="310" spans="3:18">
      <c r="C310" s="164">
        <v>1</v>
      </c>
      <c r="D310" s="164">
        <v>4</v>
      </c>
      <c r="E310" s="164"/>
      <c r="F310" s="164">
        <v>5</v>
      </c>
      <c r="G310" s="164">
        <v>4</v>
      </c>
      <c r="H310" s="164">
        <v>5</v>
      </c>
      <c r="I310" s="164">
        <v>10</v>
      </c>
      <c r="J310" s="164">
        <v>10</v>
      </c>
      <c r="K310" s="164"/>
      <c r="L310" s="164"/>
      <c r="M310" s="165">
        <f t="shared" si="10"/>
        <v>1</v>
      </c>
      <c r="N310" s="164">
        <f t="shared" si="11"/>
        <v>2</v>
      </c>
      <c r="O310" s="164">
        <f t="shared" si="12"/>
        <v>6</v>
      </c>
      <c r="P310" s="164"/>
      <c r="Q310" s="164"/>
      <c r="R310" s="164"/>
    </row>
    <row r="311" spans="3:18">
      <c r="C311" s="164">
        <v>1</v>
      </c>
      <c r="D311" s="164">
        <v>4</v>
      </c>
      <c r="E311" s="164"/>
      <c r="F311" s="164">
        <v>7</v>
      </c>
      <c r="G311" s="164">
        <v>4</v>
      </c>
      <c r="H311" s="164">
        <v>10</v>
      </c>
      <c r="I311" s="164">
        <v>4</v>
      </c>
      <c r="J311" s="164">
        <v>7</v>
      </c>
      <c r="K311" s="164"/>
      <c r="L311" s="164"/>
      <c r="M311" s="165">
        <f t="shared" si="10"/>
        <v>1</v>
      </c>
      <c r="N311" s="164">
        <f t="shared" si="11"/>
        <v>2</v>
      </c>
      <c r="O311" s="164">
        <f t="shared" si="12"/>
        <v>5</v>
      </c>
      <c r="P311" s="164"/>
      <c r="Q311" s="164"/>
      <c r="R311" s="164"/>
    </row>
    <row r="312" spans="3:18">
      <c r="C312" s="164">
        <v>1</v>
      </c>
      <c r="D312" s="164">
        <v>4</v>
      </c>
      <c r="E312" s="164"/>
      <c r="F312" s="164">
        <v>7</v>
      </c>
      <c r="G312" s="164">
        <v>4</v>
      </c>
      <c r="H312" s="164">
        <v>10</v>
      </c>
      <c r="I312" s="164">
        <v>4</v>
      </c>
      <c r="J312" s="164">
        <v>10</v>
      </c>
      <c r="K312" s="164"/>
      <c r="L312" s="164"/>
      <c r="M312" s="165">
        <f t="shared" si="10"/>
        <v>1</v>
      </c>
      <c r="N312" s="164">
        <f t="shared" si="11"/>
        <v>2</v>
      </c>
      <c r="O312" s="164">
        <f t="shared" si="12"/>
        <v>6</v>
      </c>
      <c r="P312" s="164"/>
      <c r="Q312" s="164"/>
      <c r="R312" s="164"/>
    </row>
    <row r="313" spans="3:18">
      <c r="C313" s="164">
        <v>1</v>
      </c>
      <c r="D313" s="164">
        <v>4</v>
      </c>
      <c r="E313" s="164"/>
      <c r="F313" s="164">
        <v>7</v>
      </c>
      <c r="G313" s="164">
        <v>4</v>
      </c>
      <c r="H313" s="164">
        <v>10</v>
      </c>
      <c r="I313" s="164">
        <v>6</v>
      </c>
      <c r="J313" s="164">
        <v>7</v>
      </c>
      <c r="K313" s="164"/>
      <c r="L313" s="164"/>
      <c r="M313" s="165">
        <f t="shared" si="10"/>
        <v>1</v>
      </c>
      <c r="N313" s="164">
        <f t="shared" si="11"/>
        <v>2</v>
      </c>
      <c r="O313" s="164">
        <f t="shared" si="12"/>
        <v>6</v>
      </c>
      <c r="P313" s="164"/>
      <c r="Q313" s="164"/>
      <c r="R313" s="164"/>
    </row>
    <row r="314" spans="3:18">
      <c r="C314" s="164">
        <v>1</v>
      </c>
      <c r="D314" s="164">
        <v>4</v>
      </c>
      <c r="E314" s="164"/>
      <c r="F314" s="164">
        <v>7</v>
      </c>
      <c r="G314" s="164">
        <v>4</v>
      </c>
      <c r="H314" s="164">
        <v>10</v>
      </c>
      <c r="I314" s="164">
        <v>6</v>
      </c>
      <c r="J314" s="164">
        <v>10</v>
      </c>
      <c r="K314" s="164"/>
      <c r="L314" s="164"/>
      <c r="M314" s="165">
        <f t="shared" si="10"/>
        <v>1</v>
      </c>
      <c r="N314" s="164">
        <f t="shared" si="11"/>
        <v>2</v>
      </c>
      <c r="O314" s="164">
        <f t="shared" si="12"/>
        <v>6</v>
      </c>
      <c r="P314" s="164"/>
      <c r="Q314" s="164"/>
      <c r="R314" s="164"/>
    </row>
    <row r="315" spans="3:18">
      <c r="C315" s="164">
        <v>1</v>
      </c>
      <c r="D315" s="164">
        <v>4</v>
      </c>
      <c r="E315" s="164"/>
      <c r="F315" s="164">
        <v>7</v>
      </c>
      <c r="G315" s="164">
        <v>4</v>
      </c>
      <c r="H315" s="164">
        <v>10</v>
      </c>
      <c r="I315" s="164">
        <v>8</v>
      </c>
      <c r="J315" s="164">
        <v>7</v>
      </c>
      <c r="K315" s="164"/>
      <c r="L315" s="164"/>
      <c r="M315" s="165">
        <f t="shared" si="10"/>
        <v>1</v>
      </c>
      <c r="N315" s="164">
        <f t="shared" si="11"/>
        <v>2</v>
      </c>
      <c r="O315" s="164">
        <f t="shared" si="12"/>
        <v>6</v>
      </c>
      <c r="P315" s="164"/>
      <c r="Q315" s="164"/>
      <c r="R315" s="164"/>
    </row>
    <row r="316" spans="3:18">
      <c r="C316" s="164">
        <v>1</v>
      </c>
      <c r="D316" s="164">
        <v>4</v>
      </c>
      <c r="E316" s="164"/>
      <c r="F316" s="164">
        <v>7</v>
      </c>
      <c r="G316" s="164">
        <v>4</v>
      </c>
      <c r="H316" s="164">
        <v>10</v>
      </c>
      <c r="I316" s="164">
        <v>8</v>
      </c>
      <c r="J316" s="164">
        <v>10</v>
      </c>
      <c r="K316" s="164"/>
      <c r="L316" s="164"/>
      <c r="M316" s="165">
        <f t="shared" si="10"/>
        <v>1</v>
      </c>
      <c r="N316" s="164">
        <f t="shared" si="11"/>
        <v>2</v>
      </c>
      <c r="O316" s="164">
        <f t="shared" si="12"/>
        <v>6</v>
      </c>
      <c r="P316" s="164"/>
      <c r="Q316" s="164"/>
      <c r="R316" s="164"/>
    </row>
    <row r="317" spans="3:18">
      <c r="C317" s="164">
        <v>1</v>
      </c>
      <c r="D317" s="164">
        <v>4</v>
      </c>
      <c r="E317" s="164"/>
      <c r="F317" s="164">
        <v>7</v>
      </c>
      <c r="G317" s="164">
        <v>4</v>
      </c>
      <c r="H317" s="164">
        <v>10</v>
      </c>
      <c r="I317" s="164">
        <v>10</v>
      </c>
      <c r="J317" s="164">
        <v>7</v>
      </c>
      <c r="K317" s="164"/>
      <c r="L317" s="164"/>
      <c r="M317" s="165">
        <f t="shared" si="10"/>
        <v>1</v>
      </c>
      <c r="N317" s="164">
        <f t="shared" si="11"/>
        <v>2</v>
      </c>
      <c r="O317" s="164">
        <f t="shared" si="12"/>
        <v>6</v>
      </c>
      <c r="P317" s="164"/>
      <c r="Q317" s="164"/>
      <c r="R317" s="164"/>
    </row>
    <row r="318" spans="3:18">
      <c r="C318" s="164">
        <v>1</v>
      </c>
      <c r="D318" s="164">
        <v>4</v>
      </c>
      <c r="E318" s="164"/>
      <c r="F318" s="164">
        <v>7</v>
      </c>
      <c r="G318" s="164">
        <v>4</v>
      </c>
      <c r="H318" s="164">
        <v>10</v>
      </c>
      <c r="I318" s="164">
        <v>10</v>
      </c>
      <c r="J318" s="164">
        <v>10</v>
      </c>
      <c r="K318" s="164"/>
      <c r="L318" s="164"/>
      <c r="M318" s="165">
        <f t="shared" si="10"/>
        <v>1</v>
      </c>
      <c r="N318" s="164">
        <f t="shared" si="11"/>
        <v>2</v>
      </c>
      <c r="O318" s="164">
        <f t="shared" si="12"/>
        <v>7</v>
      </c>
      <c r="P318" s="164"/>
      <c r="Q318" s="164"/>
      <c r="R318" s="164"/>
    </row>
    <row r="319" spans="3:18">
      <c r="C319" s="164">
        <v>1</v>
      </c>
      <c r="D319" s="164">
        <v>4</v>
      </c>
      <c r="E319" s="164"/>
      <c r="F319" s="164">
        <v>5</v>
      </c>
      <c r="G319" s="164">
        <v>4</v>
      </c>
      <c r="H319" s="164">
        <v>5</v>
      </c>
      <c r="I319" s="164">
        <v>4</v>
      </c>
      <c r="J319" s="164">
        <v>7</v>
      </c>
      <c r="K319" s="164"/>
      <c r="L319" s="164"/>
      <c r="M319" s="165">
        <f t="shared" si="10"/>
        <v>1</v>
      </c>
      <c r="N319" s="164">
        <f t="shared" si="11"/>
        <v>2</v>
      </c>
      <c r="O319" s="164">
        <f t="shared" si="12"/>
        <v>4</v>
      </c>
      <c r="P319" s="164"/>
      <c r="Q319" s="164"/>
      <c r="R319" s="164"/>
    </row>
    <row r="320" spans="3:18">
      <c r="C320" s="164">
        <v>1</v>
      </c>
      <c r="D320" s="164">
        <v>4</v>
      </c>
      <c r="E320" s="164"/>
      <c r="F320" s="164">
        <v>5</v>
      </c>
      <c r="G320" s="164">
        <v>4</v>
      </c>
      <c r="H320" s="164">
        <v>5</v>
      </c>
      <c r="I320" s="164">
        <v>4</v>
      </c>
      <c r="J320" s="164">
        <v>10</v>
      </c>
      <c r="K320" s="164"/>
      <c r="L320" s="164"/>
      <c r="M320" s="165">
        <f t="shared" si="10"/>
        <v>1</v>
      </c>
      <c r="N320" s="164">
        <f t="shared" si="11"/>
        <v>2</v>
      </c>
      <c r="O320" s="164">
        <f t="shared" si="12"/>
        <v>5</v>
      </c>
      <c r="P320" s="164"/>
      <c r="Q320" s="164"/>
      <c r="R320" s="164"/>
    </row>
    <row r="321" spans="3:18">
      <c r="C321" s="164">
        <v>1</v>
      </c>
      <c r="D321" s="164">
        <v>4</v>
      </c>
      <c r="E321" s="164"/>
      <c r="F321" s="164">
        <v>5</v>
      </c>
      <c r="G321" s="164">
        <v>4</v>
      </c>
      <c r="H321" s="164">
        <v>5</v>
      </c>
      <c r="I321" s="164">
        <v>6</v>
      </c>
      <c r="J321" s="164">
        <v>7</v>
      </c>
      <c r="K321" s="164"/>
      <c r="L321" s="164"/>
      <c r="M321" s="165">
        <f t="shared" si="10"/>
        <v>1</v>
      </c>
      <c r="N321" s="164">
        <f t="shared" si="11"/>
        <v>2</v>
      </c>
      <c r="O321" s="164">
        <f t="shared" si="12"/>
        <v>5</v>
      </c>
      <c r="P321" s="164"/>
      <c r="Q321" s="164"/>
      <c r="R321" s="164"/>
    </row>
    <row r="322" spans="3:18">
      <c r="C322" s="164">
        <v>1</v>
      </c>
      <c r="D322" s="164">
        <v>4</v>
      </c>
      <c r="E322" s="164"/>
      <c r="F322" s="164">
        <v>5</v>
      </c>
      <c r="G322" s="164">
        <v>4</v>
      </c>
      <c r="H322" s="164">
        <v>5</v>
      </c>
      <c r="I322" s="164">
        <v>6</v>
      </c>
      <c r="J322" s="164">
        <v>10</v>
      </c>
      <c r="K322" s="164"/>
      <c r="L322" s="164"/>
      <c r="M322" s="165">
        <f t="shared" si="10"/>
        <v>1</v>
      </c>
      <c r="N322" s="164">
        <f t="shared" si="11"/>
        <v>2</v>
      </c>
      <c r="O322" s="164">
        <f t="shared" si="12"/>
        <v>5</v>
      </c>
      <c r="P322" s="164"/>
      <c r="Q322" s="164"/>
      <c r="R322" s="164"/>
    </row>
    <row r="323" spans="3:18">
      <c r="C323" s="164">
        <v>1</v>
      </c>
      <c r="D323" s="164">
        <v>4</v>
      </c>
      <c r="E323" s="164"/>
      <c r="F323" s="164">
        <v>5</v>
      </c>
      <c r="G323" s="164">
        <v>4</v>
      </c>
      <c r="H323" s="164">
        <v>5</v>
      </c>
      <c r="I323" s="164">
        <v>8</v>
      </c>
      <c r="J323" s="164">
        <v>7</v>
      </c>
      <c r="K323" s="164"/>
      <c r="L323" s="164"/>
      <c r="M323" s="165">
        <f t="shared" si="10"/>
        <v>1</v>
      </c>
      <c r="N323" s="164">
        <f t="shared" si="11"/>
        <v>2</v>
      </c>
      <c r="O323" s="164">
        <f t="shared" si="12"/>
        <v>5</v>
      </c>
      <c r="P323" s="164"/>
      <c r="Q323" s="164"/>
      <c r="R323" s="164"/>
    </row>
    <row r="324" spans="3:18">
      <c r="C324" s="164">
        <v>1</v>
      </c>
      <c r="D324" s="164">
        <v>4</v>
      </c>
      <c r="E324" s="164"/>
      <c r="F324" s="164">
        <v>5</v>
      </c>
      <c r="G324" s="164">
        <v>4</v>
      </c>
      <c r="H324" s="164">
        <v>5</v>
      </c>
      <c r="I324" s="164">
        <v>8</v>
      </c>
      <c r="J324" s="164">
        <v>10</v>
      </c>
      <c r="K324" s="164"/>
      <c r="L324" s="164"/>
      <c r="M324" s="165">
        <f t="shared" si="10"/>
        <v>1</v>
      </c>
      <c r="N324" s="164">
        <f t="shared" si="11"/>
        <v>2</v>
      </c>
      <c r="O324" s="164">
        <f t="shared" si="12"/>
        <v>5</v>
      </c>
      <c r="P324" s="164"/>
      <c r="Q324" s="164"/>
      <c r="R324" s="164"/>
    </row>
    <row r="325" spans="3:18">
      <c r="C325" s="164">
        <v>1</v>
      </c>
      <c r="D325" s="164">
        <v>4</v>
      </c>
      <c r="E325" s="164"/>
      <c r="F325" s="164">
        <v>5</v>
      </c>
      <c r="G325" s="164">
        <v>4</v>
      </c>
      <c r="H325" s="164">
        <v>5</v>
      </c>
      <c r="I325" s="164">
        <v>10</v>
      </c>
      <c r="J325" s="164">
        <v>7</v>
      </c>
      <c r="K325" s="164"/>
      <c r="L325" s="164"/>
      <c r="M325" s="165">
        <f t="shared" si="10"/>
        <v>1</v>
      </c>
      <c r="N325" s="164">
        <f t="shared" si="11"/>
        <v>2</v>
      </c>
      <c r="O325" s="164">
        <f t="shared" si="12"/>
        <v>5</v>
      </c>
      <c r="P325" s="164"/>
      <c r="Q325" s="164"/>
      <c r="R325" s="164"/>
    </row>
    <row r="326" spans="3:18">
      <c r="C326" s="164">
        <v>1</v>
      </c>
      <c r="D326" s="164">
        <v>4</v>
      </c>
      <c r="E326" s="164"/>
      <c r="F326" s="164">
        <v>5</v>
      </c>
      <c r="G326" s="164">
        <v>4</v>
      </c>
      <c r="H326" s="164">
        <v>5</v>
      </c>
      <c r="I326" s="164">
        <v>10</v>
      </c>
      <c r="J326" s="164">
        <v>10</v>
      </c>
      <c r="K326" s="164"/>
      <c r="L326" s="164"/>
      <c r="M326" s="165">
        <f t="shared" si="10"/>
        <v>1</v>
      </c>
      <c r="N326" s="164">
        <f t="shared" si="11"/>
        <v>2</v>
      </c>
      <c r="O326" s="164">
        <f t="shared" si="12"/>
        <v>6</v>
      </c>
      <c r="P326" s="164"/>
      <c r="Q326" s="164"/>
      <c r="R326" s="164"/>
    </row>
    <row r="327" spans="3:18">
      <c r="C327" s="164">
        <v>1</v>
      </c>
      <c r="D327" s="164">
        <v>4</v>
      </c>
      <c r="E327" s="164"/>
      <c r="F327" s="164">
        <v>7</v>
      </c>
      <c r="G327" s="164">
        <v>4</v>
      </c>
      <c r="H327" s="164">
        <v>10</v>
      </c>
      <c r="I327" s="164">
        <v>4</v>
      </c>
      <c r="J327" s="164">
        <v>7</v>
      </c>
      <c r="K327" s="164"/>
      <c r="L327" s="164"/>
      <c r="M327" s="165">
        <f t="shared" si="10"/>
        <v>1</v>
      </c>
      <c r="N327" s="164">
        <f t="shared" si="11"/>
        <v>2</v>
      </c>
      <c r="O327" s="164">
        <f t="shared" si="12"/>
        <v>5</v>
      </c>
      <c r="P327" s="164"/>
      <c r="Q327" s="164"/>
      <c r="R327" s="164"/>
    </row>
    <row r="328" spans="3:18">
      <c r="C328" s="164">
        <v>1</v>
      </c>
      <c r="D328" s="164">
        <v>4</v>
      </c>
      <c r="E328" s="164"/>
      <c r="F328" s="164">
        <v>7</v>
      </c>
      <c r="G328" s="164">
        <v>4</v>
      </c>
      <c r="H328" s="164">
        <v>10</v>
      </c>
      <c r="I328" s="164">
        <v>4</v>
      </c>
      <c r="J328" s="164">
        <v>10</v>
      </c>
      <c r="K328" s="164"/>
      <c r="L328" s="164"/>
      <c r="M328" s="165">
        <f t="shared" si="10"/>
        <v>1</v>
      </c>
      <c r="N328" s="164">
        <f t="shared" si="11"/>
        <v>2</v>
      </c>
      <c r="O328" s="164">
        <f t="shared" si="12"/>
        <v>6</v>
      </c>
      <c r="P328" s="164"/>
      <c r="Q328" s="164"/>
      <c r="R328" s="164"/>
    </row>
    <row r="329" spans="3:18">
      <c r="C329" s="164">
        <v>1</v>
      </c>
      <c r="D329" s="164">
        <v>4</v>
      </c>
      <c r="E329" s="164"/>
      <c r="F329" s="164">
        <v>7</v>
      </c>
      <c r="G329" s="164">
        <v>4</v>
      </c>
      <c r="H329" s="164">
        <v>10</v>
      </c>
      <c r="I329" s="164">
        <v>6</v>
      </c>
      <c r="J329" s="164">
        <v>7</v>
      </c>
      <c r="K329" s="164"/>
      <c r="L329" s="164"/>
      <c r="M329" s="165">
        <f t="shared" si="10"/>
        <v>1</v>
      </c>
      <c r="N329" s="164">
        <f t="shared" si="11"/>
        <v>2</v>
      </c>
      <c r="O329" s="164">
        <f t="shared" si="12"/>
        <v>6</v>
      </c>
      <c r="P329" s="164"/>
      <c r="Q329" s="164"/>
      <c r="R329" s="164"/>
    </row>
    <row r="330" spans="3:18">
      <c r="C330" s="164">
        <v>1</v>
      </c>
      <c r="D330" s="164">
        <v>4</v>
      </c>
      <c r="E330" s="164"/>
      <c r="F330" s="164">
        <v>7</v>
      </c>
      <c r="G330" s="164">
        <v>4</v>
      </c>
      <c r="H330" s="164">
        <v>10</v>
      </c>
      <c r="I330" s="164">
        <v>6</v>
      </c>
      <c r="J330" s="164">
        <v>10</v>
      </c>
      <c r="K330" s="164"/>
      <c r="L330" s="164"/>
      <c r="M330" s="165">
        <f t="shared" si="10"/>
        <v>1</v>
      </c>
      <c r="N330" s="164">
        <f t="shared" si="11"/>
        <v>2</v>
      </c>
      <c r="O330" s="164">
        <f t="shared" si="12"/>
        <v>6</v>
      </c>
      <c r="P330" s="164"/>
      <c r="Q330" s="164"/>
      <c r="R330" s="164"/>
    </row>
    <row r="331" spans="3:18">
      <c r="C331" s="164">
        <v>1</v>
      </c>
      <c r="D331" s="164">
        <v>4</v>
      </c>
      <c r="E331" s="164"/>
      <c r="F331" s="164">
        <v>7</v>
      </c>
      <c r="G331" s="164">
        <v>4</v>
      </c>
      <c r="H331" s="164">
        <v>10</v>
      </c>
      <c r="I331" s="164">
        <v>8</v>
      </c>
      <c r="J331" s="164">
        <v>7</v>
      </c>
      <c r="K331" s="164"/>
      <c r="L331" s="164"/>
      <c r="M331" s="165">
        <f t="shared" si="10"/>
        <v>1</v>
      </c>
      <c r="N331" s="164">
        <f t="shared" si="11"/>
        <v>2</v>
      </c>
      <c r="O331" s="164">
        <f t="shared" si="12"/>
        <v>6</v>
      </c>
      <c r="P331" s="164"/>
      <c r="Q331" s="164"/>
      <c r="R331" s="164"/>
    </row>
    <row r="332" spans="3:18">
      <c r="C332" s="164">
        <v>1</v>
      </c>
      <c r="D332" s="164">
        <v>4</v>
      </c>
      <c r="E332" s="164"/>
      <c r="F332" s="164">
        <v>7</v>
      </c>
      <c r="G332" s="164">
        <v>4</v>
      </c>
      <c r="H332" s="164">
        <v>10</v>
      </c>
      <c r="I332" s="164">
        <v>8</v>
      </c>
      <c r="J332" s="164">
        <v>10</v>
      </c>
      <c r="K332" s="164"/>
      <c r="L332" s="164"/>
      <c r="M332" s="165">
        <f t="shared" si="10"/>
        <v>1</v>
      </c>
      <c r="N332" s="164">
        <f t="shared" si="11"/>
        <v>2</v>
      </c>
      <c r="O332" s="164">
        <f t="shared" si="12"/>
        <v>6</v>
      </c>
      <c r="P332" s="164"/>
      <c r="Q332" s="164"/>
      <c r="R332" s="164"/>
    </row>
    <row r="333" spans="3:18">
      <c r="C333" s="164">
        <v>1</v>
      </c>
      <c r="D333" s="164">
        <v>4</v>
      </c>
      <c r="E333" s="164"/>
      <c r="F333" s="164">
        <v>7</v>
      </c>
      <c r="G333" s="164">
        <v>4</v>
      </c>
      <c r="H333" s="164">
        <v>10</v>
      </c>
      <c r="I333" s="164">
        <v>10</v>
      </c>
      <c r="J333" s="164">
        <v>7</v>
      </c>
      <c r="K333" s="164"/>
      <c r="L333" s="164"/>
      <c r="M333" s="165">
        <f t="shared" si="10"/>
        <v>1</v>
      </c>
      <c r="N333" s="164">
        <f t="shared" si="11"/>
        <v>2</v>
      </c>
      <c r="O333" s="164">
        <f t="shared" si="12"/>
        <v>6</v>
      </c>
      <c r="P333" s="164"/>
      <c r="Q333" s="164"/>
      <c r="R333" s="164"/>
    </row>
    <row r="334" spans="3:18">
      <c r="C334" s="164">
        <v>1</v>
      </c>
      <c r="D334" s="164">
        <v>4</v>
      </c>
      <c r="E334" s="164"/>
      <c r="F334" s="164">
        <v>7</v>
      </c>
      <c r="G334" s="164">
        <v>4</v>
      </c>
      <c r="H334" s="164">
        <v>10</v>
      </c>
      <c r="I334" s="164">
        <v>10</v>
      </c>
      <c r="J334" s="164">
        <v>10</v>
      </c>
      <c r="K334" s="164"/>
      <c r="L334" s="164"/>
      <c r="M334" s="165">
        <f t="shared" si="10"/>
        <v>1</v>
      </c>
      <c r="N334" s="164">
        <f t="shared" si="11"/>
        <v>2</v>
      </c>
      <c r="O334" s="164">
        <f t="shared" si="12"/>
        <v>7</v>
      </c>
      <c r="P334" s="164"/>
      <c r="Q334" s="164"/>
      <c r="R334" s="164"/>
    </row>
    <row r="335" spans="3:18">
      <c r="C335" s="164">
        <v>1</v>
      </c>
      <c r="D335" s="164">
        <v>4</v>
      </c>
      <c r="E335" s="164"/>
      <c r="F335" s="164">
        <v>10</v>
      </c>
      <c r="G335" s="164">
        <v>4</v>
      </c>
      <c r="H335" s="164">
        <v>7</v>
      </c>
      <c r="I335" s="164">
        <v>4</v>
      </c>
      <c r="J335" s="164">
        <v>7</v>
      </c>
      <c r="K335" s="164"/>
      <c r="L335" s="164"/>
      <c r="M335" s="165">
        <f t="shared" si="10"/>
        <v>1</v>
      </c>
      <c r="N335" s="164">
        <f t="shared" si="11"/>
        <v>2</v>
      </c>
      <c r="O335" s="164">
        <f t="shared" si="12"/>
        <v>5</v>
      </c>
      <c r="P335" s="164"/>
      <c r="Q335" s="164"/>
      <c r="R335" s="164"/>
    </row>
    <row r="336" spans="3:18">
      <c r="C336" s="164">
        <v>1</v>
      </c>
      <c r="D336" s="164">
        <v>4</v>
      </c>
      <c r="E336" s="164"/>
      <c r="F336" s="164">
        <v>10</v>
      </c>
      <c r="G336" s="164">
        <v>4</v>
      </c>
      <c r="H336" s="164">
        <v>7</v>
      </c>
      <c r="I336" s="164">
        <v>4</v>
      </c>
      <c r="J336" s="164">
        <v>10</v>
      </c>
      <c r="K336" s="164"/>
      <c r="L336" s="164"/>
      <c r="M336" s="165">
        <f t="shared" si="10"/>
        <v>1</v>
      </c>
      <c r="N336" s="164">
        <f t="shared" si="11"/>
        <v>2</v>
      </c>
      <c r="O336" s="164">
        <f t="shared" si="12"/>
        <v>6</v>
      </c>
      <c r="P336" s="164"/>
      <c r="Q336" s="164"/>
      <c r="R336" s="164"/>
    </row>
    <row r="337" spans="3:18">
      <c r="C337" s="164">
        <v>1</v>
      </c>
      <c r="D337" s="164">
        <v>4</v>
      </c>
      <c r="E337" s="164"/>
      <c r="F337" s="164">
        <v>10</v>
      </c>
      <c r="G337" s="164">
        <v>4</v>
      </c>
      <c r="H337" s="164">
        <v>7</v>
      </c>
      <c r="I337" s="164">
        <v>6</v>
      </c>
      <c r="J337" s="164">
        <v>7</v>
      </c>
      <c r="K337" s="164"/>
      <c r="L337" s="164"/>
      <c r="M337" s="165">
        <f t="shared" si="10"/>
        <v>1</v>
      </c>
      <c r="N337" s="164">
        <f t="shared" si="11"/>
        <v>2</v>
      </c>
      <c r="O337" s="164">
        <f t="shared" si="12"/>
        <v>6</v>
      </c>
      <c r="P337" s="164"/>
      <c r="Q337" s="164"/>
      <c r="R337" s="164"/>
    </row>
    <row r="338" spans="3:18">
      <c r="C338" s="164">
        <v>1</v>
      </c>
      <c r="D338" s="164">
        <v>4</v>
      </c>
      <c r="E338" s="164"/>
      <c r="F338" s="164">
        <v>10</v>
      </c>
      <c r="G338" s="164">
        <v>4</v>
      </c>
      <c r="H338" s="164">
        <v>7</v>
      </c>
      <c r="I338" s="164">
        <v>6</v>
      </c>
      <c r="J338" s="164">
        <v>10</v>
      </c>
      <c r="K338" s="164"/>
      <c r="L338" s="164"/>
      <c r="M338" s="165">
        <f t="shared" si="10"/>
        <v>1</v>
      </c>
      <c r="N338" s="164">
        <f t="shared" si="11"/>
        <v>2</v>
      </c>
      <c r="O338" s="164">
        <f t="shared" si="12"/>
        <v>6</v>
      </c>
      <c r="P338" s="164"/>
      <c r="Q338" s="164"/>
      <c r="R338" s="164"/>
    </row>
    <row r="339" spans="3:18">
      <c r="C339" s="164">
        <v>1</v>
      </c>
      <c r="D339" s="164">
        <v>4</v>
      </c>
      <c r="E339" s="164"/>
      <c r="F339" s="164">
        <v>10</v>
      </c>
      <c r="G339" s="164">
        <v>4</v>
      </c>
      <c r="H339" s="164">
        <v>7</v>
      </c>
      <c r="I339" s="164">
        <v>8</v>
      </c>
      <c r="J339" s="164">
        <v>7</v>
      </c>
      <c r="K339" s="164"/>
      <c r="L339" s="164"/>
      <c r="M339" s="165">
        <f t="shared" si="10"/>
        <v>1</v>
      </c>
      <c r="N339" s="164">
        <f t="shared" si="11"/>
        <v>2</v>
      </c>
      <c r="O339" s="164">
        <f t="shared" si="12"/>
        <v>6</v>
      </c>
      <c r="P339" s="164"/>
      <c r="Q339" s="164"/>
      <c r="R339" s="164"/>
    </row>
    <row r="340" spans="3:18">
      <c r="C340" s="164">
        <v>1</v>
      </c>
      <c r="D340" s="164">
        <v>4</v>
      </c>
      <c r="E340" s="164"/>
      <c r="F340" s="164">
        <v>10</v>
      </c>
      <c r="G340" s="164">
        <v>4</v>
      </c>
      <c r="H340" s="164">
        <v>7</v>
      </c>
      <c r="I340" s="164">
        <v>8</v>
      </c>
      <c r="J340" s="164">
        <v>10</v>
      </c>
      <c r="K340" s="164"/>
      <c r="L340" s="164"/>
      <c r="M340" s="165">
        <f t="shared" si="10"/>
        <v>1</v>
      </c>
      <c r="N340" s="164">
        <f t="shared" si="11"/>
        <v>2</v>
      </c>
      <c r="O340" s="164">
        <f t="shared" si="12"/>
        <v>6</v>
      </c>
      <c r="P340" s="164"/>
      <c r="Q340" s="164"/>
      <c r="R340" s="164"/>
    </row>
    <row r="341" spans="3:18">
      <c r="C341" s="164">
        <v>1</v>
      </c>
      <c r="D341" s="164">
        <v>4</v>
      </c>
      <c r="E341" s="164"/>
      <c r="F341" s="164">
        <v>10</v>
      </c>
      <c r="G341" s="164">
        <v>4</v>
      </c>
      <c r="H341" s="164">
        <v>7</v>
      </c>
      <c r="I341" s="164">
        <v>10</v>
      </c>
      <c r="J341" s="164">
        <v>7</v>
      </c>
      <c r="K341" s="164"/>
      <c r="L341" s="164"/>
      <c r="M341" s="165">
        <f t="shared" si="10"/>
        <v>1</v>
      </c>
      <c r="N341" s="164">
        <f t="shared" si="11"/>
        <v>2</v>
      </c>
      <c r="O341" s="164">
        <f t="shared" si="12"/>
        <v>6</v>
      </c>
      <c r="P341" s="164"/>
      <c r="Q341" s="164"/>
      <c r="R341" s="164"/>
    </row>
    <row r="342" spans="3:18">
      <c r="C342" s="164">
        <v>1</v>
      </c>
      <c r="D342" s="164">
        <v>4</v>
      </c>
      <c r="E342" s="164"/>
      <c r="F342" s="164">
        <v>10</v>
      </c>
      <c r="G342" s="164">
        <v>4</v>
      </c>
      <c r="H342" s="164">
        <v>7</v>
      </c>
      <c r="I342" s="164">
        <v>10</v>
      </c>
      <c r="J342" s="164">
        <v>10</v>
      </c>
      <c r="K342" s="164"/>
      <c r="L342" s="164"/>
      <c r="M342" s="165">
        <f t="shared" si="10"/>
        <v>1</v>
      </c>
      <c r="N342" s="164">
        <f t="shared" si="11"/>
        <v>2</v>
      </c>
      <c r="O342" s="164">
        <f t="shared" si="12"/>
        <v>7</v>
      </c>
      <c r="P342" s="164"/>
      <c r="Q342" s="164"/>
      <c r="R342" s="164"/>
    </row>
    <row r="343" spans="3:18">
      <c r="C343" s="164">
        <v>1</v>
      </c>
      <c r="D343" s="164">
        <v>4</v>
      </c>
      <c r="E343" s="164"/>
      <c r="F343" s="164">
        <v>10</v>
      </c>
      <c r="G343" s="164">
        <v>4</v>
      </c>
      <c r="H343" s="164">
        <v>10</v>
      </c>
      <c r="I343" s="164">
        <v>4</v>
      </c>
      <c r="J343" s="164">
        <v>7</v>
      </c>
      <c r="K343" s="164"/>
      <c r="L343" s="164"/>
      <c r="M343" s="165">
        <f t="shared" si="10"/>
        <v>1</v>
      </c>
      <c r="N343" s="164">
        <f t="shared" si="11"/>
        <v>2</v>
      </c>
      <c r="O343" s="164">
        <f t="shared" si="12"/>
        <v>6</v>
      </c>
      <c r="P343" s="164"/>
      <c r="Q343" s="164"/>
      <c r="R343" s="164"/>
    </row>
    <row r="344" spans="3:18">
      <c r="C344" s="164">
        <v>1</v>
      </c>
      <c r="D344" s="164">
        <v>4</v>
      </c>
      <c r="E344" s="164"/>
      <c r="F344" s="164">
        <v>10</v>
      </c>
      <c r="G344" s="164">
        <v>4</v>
      </c>
      <c r="H344" s="164">
        <v>10</v>
      </c>
      <c r="I344" s="164">
        <v>4</v>
      </c>
      <c r="J344" s="164">
        <v>10</v>
      </c>
      <c r="K344" s="164"/>
      <c r="L344" s="164"/>
      <c r="M344" s="165">
        <f t="shared" si="10"/>
        <v>1</v>
      </c>
      <c r="N344" s="164">
        <f t="shared" si="11"/>
        <v>2</v>
      </c>
      <c r="O344" s="164">
        <f t="shared" si="12"/>
        <v>6</v>
      </c>
      <c r="P344" s="164"/>
      <c r="Q344" s="164"/>
      <c r="R344" s="164"/>
    </row>
    <row r="345" spans="3:18">
      <c r="C345" s="164">
        <v>1</v>
      </c>
      <c r="D345" s="164">
        <v>4</v>
      </c>
      <c r="E345" s="164"/>
      <c r="F345" s="164">
        <v>10</v>
      </c>
      <c r="G345" s="164">
        <v>4</v>
      </c>
      <c r="H345" s="164">
        <v>10</v>
      </c>
      <c r="I345" s="164">
        <v>6</v>
      </c>
      <c r="J345" s="164">
        <v>7</v>
      </c>
      <c r="K345" s="164"/>
      <c r="L345" s="164"/>
      <c r="M345" s="165">
        <f t="shared" si="10"/>
        <v>1</v>
      </c>
      <c r="N345" s="164">
        <f t="shared" si="11"/>
        <v>2</v>
      </c>
      <c r="O345" s="164">
        <f t="shared" si="12"/>
        <v>6</v>
      </c>
      <c r="P345" s="164"/>
      <c r="Q345" s="164"/>
      <c r="R345" s="164"/>
    </row>
    <row r="346" spans="3:18">
      <c r="C346" s="164">
        <v>1</v>
      </c>
      <c r="D346" s="164">
        <v>4</v>
      </c>
      <c r="E346" s="164"/>
      <c r="F346" s="164">
        <v>10</v>
      </c>
      <c r="G346" s="164">
        <v>4</v>
      </c>
      <c r="H346" s="164">
        <v>10</v>
      </c>
      <c r="I346" s="164">
        <v>6</v>
      </c>
      <c r="J346" s="164">
        <v>10</v>
      </c>
      <c r="K346" s="164"/>
      <c r="L346" s="164"/>
      <c r="M346" s="165">
        <f t="shared" si="10"/>
        <v>1</v>
      </c>
      <c r="N346" s="164">
        <f t="shared" si="11"/>
        <v>2</v>
      </c>
      <c r="O346" s="164">
        <f t="shared" si="12"/>
        <v>6</v>
      </c>
      <c r="P346" s="164"/>
      <c r="Q346" s="164"/>
      <c r="R346" s="164"/>
    </row>
    <row r="347" spans="3:18">
      <c r="C347" s="164">
        <v>1</v>
      </c>
      <c r="D347" s="164">
        <v>4</v>
      </c>
      <c r="E347" s="164"/>
      <c r="F347" s="164">
        <v>10</v>
      </c>
      <c r="G347" s="164">
        <v>4</v>
      </c>
      <c r="H347" s="164">
        <v>10</v>
      </c>
      <c r="I347" s="164">
        <v>8</v>
      </c>
      <c r="J347" s="164">
        <v>7</v>
      </c>
      <c r="K347" s="164"/>
      <c r="L347" s="164"/>
      <c r="M347" s="165">
        <f t="shared" si="10"/>
        <v>1</v>
      </c>
      <c r="N347" s="164">
        <f t="shared" si="11"/>
        <v>2</v>
      </c>
      <c r="O347" s="164">
        <f t="shared" si="12"/>
        <v>6</v>
      </c>
      <c r="P347" s="164"/>
      <c r="Q347" s="164"/>
      <c r="R347" s="164"/>
    </row>
    <row r="348" spans="3:18">
      <c r="C348" s="164">
        <v>1</v>
      </c>
      <c r="D348" s="164">
        <v>4</v>
      </c>
      <c r="E348" s="164"/>
      <c r="F348" s="164">
        <v>10</v>
      </c>
      <c r="G348" s="164">
        <v>4</v>
      </c>
      <c r="H348" s="164">
        <v>10</v>
      </c>
      <c r="I348" s="164">
        <v>8</v>
      </c>
      <c r="J348" s="164">
        <v>10</v>
      </c>
      <c r="K348" s="164"/>
      <c r="L348" s="164"/>
      <c r="M348" s="165">
        <f t="shared" si="10"/>
        <v>1</v>
      </c>
      <c r="N348" s="164">
        <f t="shared" si="11"/>
        <v>2</v>
      </c>
      <c r="O348" s="164">
        <f t="shared" si="12"/>
        <v>7</v>
      </c>
      <c r="P348" s="164"/>
      <c r="Q348" s="164"/>
      <c r="R348" s="164"/>
    </row>
    <row r="349" spans="3:18">
      <c r="C349" s="164">
        <v>1</v>
      </c>
      <c r="D349" s="164">
        <v>4</v>
      </c>
      <c r="E349" s="164"/>
      <c r="F349" s="164">
        <v>10</v>
      </c>
      <c r="G349" s="164">
        <v>4</v>
      </c>
      <c r="H349" s="164">
        <v>10</v>
      </c>
      <c r="I349" s="164">
        <v>10</v>
      </c>
      <c r="J349" s="164">
        <v>7</v>
      </c>
      <c r="K349" s="164"/>
      <c r="L349" s="164"/>
      <c r="M349" s="165">
        <f t="shared" si="10"/>
        <v>1</v>
      </c>
      <c r="N349" s="164">
        <f t="shared" si="11"/>
        <v>2</v>
      </c>
      <c r="O349" s="164">
        <f t="shared" si="12"/>
        <v>7</v>
      </c>
      <c r="P349" s="164"/>
      <c r="Q349" s="164"/>
      <c r="R349" s="164"/>
    </row>
    <row r="350" spans="3:18">
      <c r="C350" s="164">
        <v>1</v>
      </c>
      <c r="D350" s="164">
        <v>4</v>
      </c>
      <c r="E350" s="164"/>
      <c r="F350" s="164">
        <v>10</v>
      </c>
      <c r="G350" s="164">
        <v>4</v>
      </c>
      <c r="H350" s="164">
        <v>10</v>
      </c>
      <c r="I350" s="164">
        <v>10</v>
      </c>
      <c r="J350" s="164">
        <v>10</v>
      </c>
      <c r="K350" s="164"/>
      <c r="L350" s="164"/>
      <c r="M350" s="165">
        <f t="shared" si="10"/>
        <v>1</v>
      </c>
      <c r="N350" s="164">
        <f t="shared" si="11"/>
        <v>2</v>
      </c>
      <c r="O350" s="164">
        <f t="shared" si="12"/>
        <v>7</v>
      </c>
      <c r="P350" s="164"/>
      <c r="Q350" s="164"/>
      <c r="R350" s="164"/>
    </row>
    <row r="351" spans="3:18">
      <c r="C351" s="164">
        <v>1</v>
      </c>
      <c r="D351" s="164">
        <v>4</v>
      </c>
      <c r="E351" s="164"/>
      <c r="F351" s="164">
        <v>10</v>
      </c>
      <c r="G351" s="164">
        <v>4</v>
      </c>
      <c r="H351" s="164">
        <v>7</v>
      </c>
      <c r="I351" s="164">
        <v>4</v>
      </c>
      <c r="J351" s="164">
        <v>7</v>
      </c>
      <c r="K351" s="164"/>
      <c r="L351" s="164"/>
      <c r="M351" s="165">
        <f t="shared" ref="M351:M414" si="13">MIN(C351:L351)</f>
        <v>1</v>
      </c>
      <c r="N351" s="164">
        <f t="shared" si="11"/>
        <v>2</v>
      </c>
      <c r="O351" s="164">
        <f t="shared" si="12"/>
        <v>5</v>
      </c>
      <c r="P351" s="164"/>
      <c r="Q351" s="164"/>
      <c r="R351" s="164"/>
    </row>
    <row r="352" spans="3:18">
      <c r="C352" s="164">
        <v>1</v>
      </c>
      <c r="D352" s="164">
        <v>4</v>
      </c>
      <c r="E352" s="164"/>
      <c r="F352" s="164">
        <v>10</v>
      </c>
      <c r="G352" s="164">
        <v>4</v>
      </c>
      <c r="H352" s="164">
        <v>7</v>
      </c>
      <c r="I352" s="164">
        <v>4</v>
      </c>
      <c r="J352" s="164">
        <v>10</v>
      </c>
      <c r="K352" s="164"/>
      <c r="L352" s="164"/>
      <c r="M352" s="165">
        <f t="shared" si="13"/>
        <v>1</v>
      </c>
      <c r="N352" s="164">
        <f t="shared" ref="N352:N415" si="14">IF(SMALL(C352:J352,2)&gt;M352,M352+1,M352)</f>
        <v>2</v>
      </c>
      <c r="O352" s="164">
        <f t="shared" ref="O352:O415" si="15">ROUND(AVERAGE(C352:J352),0)</f>
        <v>6</v>
      </c>
      <c r="P352" s="164"/>
      <c r="Q352" s="164"/>
      <c r="R352" s="164"/>
    </row>
    <row r="353" spans="3:18">
      <c r="C353" s="164">
        <v>1</v>
      </c>
      <c r="D353" s="164">
        <v>4</v>
      </c>
      <c r="E353" s="164"/>
      <c r="F353" s="164">
        <v>10</v>
      </c>
      <c r="G353" s="164">
        <v>4</v>
      </c>
      <c r="H353" s="164">
        <v>7</v>
      </c>
      <c r="I353" s="164">
        <v>6</v>
      </c>
      <c r="J353" s="164">
        <v>7</v>
      </c>
      <c r="K353" s="164"/>
      <c r="L353" s="164"/>
      <c r="M353" s="165">
        <f t="shared" si="13"/>
        <v>1</v>
      </c>
      <c r="N353" s="164">
        <f t="shared" si="14"/>
        <v>2</v>
      </c>
      <c r="O353" s="164">
        <f t="shared" si="15"/>
        <v>6</v>
      </c>
      <c r="P353" s="164"/>
      <c r="Q353" s="164"/>
      <c r="R353" s="164"/>
    </row>
    <row r="354" spans="3:18">
      <c r="C354" s="164">
        <v>1</v>
      </c>
      <c r="D354" s="164">
        <v>4</v>
      </c>
      <c r="E354" s="164"/>
      <c r="F354" s="164">
        <v>10</v>
      </c>
      <c r="G354" s="164">
        <v>4</v>
      </c>
      <c r="H354" s="164">
        <v>7</v>
      </c>
      <c r="I354" s="164">
        <v>6</v>
      </c>
      <c r="J354" s="164">
        <v>10</v>
      </c>
      <c r="K354" s="164"/>
      <c r="L354" s="164"/>
      <c r="M354" s="165">
        <f t="shared" si="13"/>
        <v>1</v>
      </c>
      <c r="N354" s="164">
        <f t="shared" si="14"/>
        <v>2</v>
      </c>
      <c r="O354" s="164">
        <f t="shared" si="15"/>
        <v>6</v>
      </c>
      <c r="P354" s="164"/>
      <c r="Q354" s="164"/>
      <c r="R354" s="164"/>
    </row>
    <row r="355" spans="3:18">
      <c r="C355" s="164">
        <v>1</v>
      </c>
      <c r="D355" s="164">
        <v>4</v>
      </c>
      <c r="E355" s="164"/>
      <c r="F355" s="164">
        <v>10</v>
      </c>
      <c r="G355" s="164">
        <v>4</v>
      </c>
      <c r="H355" s="164">
        <v>7</v>
      </c>
      <c r="I355" s="164">
        <v>8</v>
      </c>
      <c r="J355" s="164">
        <v>7</v>
      </c>
      <c r="K355" s="164"/>
      <c r="L355" s="164"/>
      <c r="M355" s="165">
        <f t="shared" si="13"/>
        <v>1</v>
      </c>
      <c r="N355" s="164">
        <f t="shared" si="14"/>
        <v>2</v>
      </c>
      <c r="O355" s="164">
        <f t="shared" si="15"/>
        <v>6</v>
      </c>
      <c r="P355" s="164"/>
      <c r="Q355" s="164"/>
      <c r="R355" s="164"/>
    </row>
    <row r="356" spans="3:18">
      <c r="C356" s="164">
        <v>1</v>
      </c>
      <c r="D356" s="164">
        <v>4</v>
      </c>
      <c r="E356" s="164"/>
      <c r="F356" s="164">
        <v>10</v>
      </c>
      <c r="G356" s="164">
        <v>4</v>
      </c>
      <c r="H356" s="164">
        <v>7</v>
      </c>
      <c r="I356" s="164">
        <v>8</v>
      </c>
      <c r="J356" s="164">
        <v>10</v>
      </c>
      <c r="K356" s="164"/>
      <c r="L356" s="164"/>
      <c r="M356" s="165">
        <f t="shared" si="13"/>
        <v>1</v>
      </c>
      <c r="N356" s="164">
        <f t="shared" si="14"/>
        <v>2</v>
      </c>
      <c r="O356" s="164">
        <f t="shared" si="15"/>
        <v>6</v>
      </c>
      <c r="P356" s="164"/>
      <c r="Q356" s="164"/>
      <c r="R356" s="164"/>
    </row>
    <row r="357" spans="3:18">
      <c r="C357" s="164">
        <v>1</v>
      </c>
      <c r="D357" s="164">
        <v>4</v>
      </c>
      <c r="E357" s="164"/>
      <c r="F357" s="164">
        <v>10</v>
      </c>
      <c r="G357" s="164">
        <v>4</v>
      </c>
      <c r="H357" s="164">
        <v>7</v>
      </c>
      <c r="I357" s="164">
        <v>10</v>
      </c>
      <c r="J357" s="164">
        <v>7</v>
      </c>
      <c r="K357" s="164"/>
      <c r="L357" s="164"/>
      <c r="M357" s="165">
        <f t="shared" si="13"/>
        <v>1</v>
      </c>
      <c r="N357" s="164">
        <f t="shared" si="14"/>
        <v>2</v>
      </c>
      <c r="O357" s="164">
        <f t="shared" si="15"/>
        <v>6</v>
      </c>
      <c r="P357" s="164"/>
      <c r="Q357" s="164"/>
      <c r="R357" s="164"/>
    </row>
    <row r="358" spans="3:18">
      <c r="C358" s="164">
        <v>1</v>
      </c>
      <c r="D358" s="164">
        <v>4</v>
      </c>
      <c r="E358" s="164"/>
      <c r="F358" s="164">
        <v>10</v>
      </c>
      <c r="G358" s="164">
        <v>4</v>
      </c>
      <c r="H358" s="164">
        <v>7</v>
      </c>
      <c r="I358" s="164">
        <v>10</v>
      </c>
      <c r="J358" s="164">
        <v>10</v>
      </c>
      <c r="K358" s="164"/>
      <c r="L358" s="164"/>
      <c r="M358" s="165">
        <f t="shared" si="13"/>
        <v>1</v>
      </c>
      <c r="N358" s="164">
        <f t="shared" si="14"/>
        <v>2</v>
      </c>
      <c r="O358" s="164">
        <f t="shared" si="15"/>
        <v>7</v>
      </c>
      <c r="P358" s="164"/>
      <c r="Q358" s="164"/>
      <c r="R358" s="164"/>
    </row>
    <row r="359" spans="3:18">
      <c r="C359" s="164">
        <v>1</v>
      </c>
      <c r="D359" s="164">
        <v>4</v>
      </c>
      <c r="E359" s="164"/>
      <c r="F359" s="164">
        <v>10</v>
      </c>
      <c r="G359" s="164">
        <v>4</v>
      </c>
      <c r="H359" s="164">
        <v>10</v>
      </c>
      <c r="I359" s="164">
        <v>4</v>
      </c>
      <c r="J359" s="164">
        <v>7</v>
      </c>
      <c r="K359" s="164"/>
      <c r="L359" s="164"/>
      <c r="M359" s="165">
        <f t="shared" si="13"/>
        <v>1</v>
      </c>
      <c r="N359" s="164">
        <f t="shared" si="14"/>
        <v>2</v>
      </c>
      <c r="O359" s="164">
        <f t="shared" si="15"/>
        <v>6</v>
      </c>
      <c r="P359" s="164"/>
      <c r="Q359" s="164"/>
      <c r="R359" s="164"/>
    </row>
    <row r="360" spans="3:18">
      <c r="C360" s="164">
        <v>1</v>
      </c>
      <c r="D360" s="164">
        <v>4</v>
      </c>
      <c r="E360" s="164"/>
      <c r="F360" s="164">
        <v>10</v>
      </c>
      <c r="G360" s="164">
        <v>4</v>
      </c>
      <c r="H360" s="164">
        <v>10</v>
      </c>
      <c r="I360" s="164">
        <v>4</v>
      </c>
      <c r="J360" s="164">
        <v>10</v>
      </c>
      <c r="K360" s="164"/>
      <c r="L360" s="164"/>
      <c r="M360" s="165">
        <f t="shared" si="13"/>
        <v>1</v>
      </c>
      <c r="N360" s="164">
        <f t="shared" si="14"/>
        <v>2</v>
      </c>
      <c r="O360" s="164">
        <f t="shared" si="15"/>
        <v>6</v>
      </c>
      <c r="P360" s="164"/>
      <c r="Q360" s="164"/>
      <c r="R360" s="164"/>
    </row>
    <row r="361" spans="3:18">
      <c r="C361" s="164">
        <v>1</v>
      </c>
      <c r="D361" s="164">
        <v>4</v>
      </c>
      <c r="E361" s="164"/>
      <c r="F361" s="164">
        <v>10</v>
      </c>
      <c r="G361" s="164">
        <v>4</v>
      </c>
      <c r="H361" s="164">
        <v>10</v>
      </c>
      <c r="I361" s="164">
        <v>6</v>
      </c>
      <c r="J361" s="164">
        <v>7</v>
      </c>
      <c r="K361" s="164"/>
      <c r="L361" s="164"/>
      <c r="M361" s="165">
        <f t="shared" si="13"/>
        <v>1</v>
      </c>
      <c r="N361" s="164">
        <f t="shared" si="14"/>
        <v>2</v>
      </c>
      <c r="O361" s="164">
        <f t="shared" si="15"/>
        <v>6</v>
      </c>
      <c r="P361" s="164"/>
      <c r="Q361" s="164"/>
      <c r="R361" s="164"/>
    </row>
    <row r="362" spans="3:18">
      <c r="C362" s="164">
        <v>1</v>
      </c>
      <c r="D362" s="164">
        <v>4</v>
      </c>
      <c r="E362" s="164"/>
      <c r="F362" s="164">
        <v>10</v>
      </c>
      <c r="G362" s="164">
        <v>4</v>
      </c>
      <c r="H362" s="164">
        <v>10</v>
      </c>
      <c r="I362" s="164">
        <v>6</v>
      </c>
      <c r="J362" s="164">
        <v>10</v>
      </c>
      <c r="K362" s="164"/>
      <c r="L362" s="164"/>
      <c r="M362" s="165">
        <f t="shared" si="13"/>
        <v>1</v>
      </c>
      <c r="N362" s="164">
        <f t="shared" si="14"/>
        <v>2</v>
      </c>
      <c r="O362" s="164">
        <f t="shared" si="15"/>
        <v>6</v>
      </c>
      <c r="P362" s="164"/>
      <c r="Q362" s="164"/>
      <c r="R362" s="164"/>
    </row>
    <row r="363" spans="3:18">
      <c r="C363" s="164">
        <v>1</v>
      </c>
      <c r="D363" s="164">
        <v>4</v>
      </c>
      <c r="E363" s="164"/>
      <c r="F363" s="164">
        <v>10</v>
      </c>
      <c r="G363" s="164">
        <v>4</v>
      </c>
      <c r="H363" s="164">
        <v>10</v>
      </c>
      <c r="I363" s="164">
        <v>8</v>
      </c>
      <c r="J363" s="164">
        <v>7</v>
      </c>
      <c r="K363" s="164"/>
      <c r="L363" s="164"/>
      <c r="M363" s="165">
        <f t="shared" si="13"/>
        <v>1</v>
      </c>
      <c r="N363" s="164">
        <f t="shared" si="14"/>
        <v>2</v>
      </c>
      <c r="O363" s="164">
        <f t="shared" si="15"/>
        <v>6</v>
      </c>
      <c r="P363" s="164"/>
      <c r="Q363" s="164"/>
      <c r="R363" s="164"/>
    </row>
    <row r="364" spans="3:18">
      <c r="C364" s="164">
        <v>1</v>
      </c>
      <c r="D364" s="164">
        <v>4</v>
      </c>
      <c r="E364" s="164"/>
      <c r="F364" s="164">
        <v>10</v>
      </c>
      <c r="G364" s="164">
        <v>4</v>
      </c>
      <c r="H364" s="164">
        <v>10</v>
      </c>
      <c r="I364" s="164">
        <v>8</v>
      </c>
      <c r="J364" s="164">
        <v>10</v>
      </c>
      <c r="K364" s="164"/>
      <c r="L364" s="164"/>
      <c r="M364" s="165">
        <f t="shared" si="13"/>
        <v>1</v>
      </c>
      <c r="N364" s="164">
        <f t="shared" si="14"/>
        <v>2</v>
      </c>
      <c r="O364" s="164">
        <f t="shared" si="15"/>
        <v>7</v>
      </c>
      <c r="P364" s="164"/>
      <c r="Q364" s="164"/>
      <c r="R364" s="164"/>
    </row>
    <row r="365" spans="3:18">
      <c r="C365" s="164">
        <v>1</v>
      </c>
      <c r="D365" s="164">
        <v>4</v>
      </c>
      <c r="E365" s="164"/>
      <c r="F365" s="164">
        <v>10</v>
      </c>
      <c r="G365" s="164">
        <v>4</v>
      </c>
      <c r="H365" s="164">
        <v>10</v>
      </c>
      <c r="I365" s="164">
        <v>10</v>
      </c>
      <c r="J365" s="164">
        <v>7</v>
      </c>
      <c r="K365" s="164"/>
      <c r="L365" s="164"/>
      <c r="M365" s="165">
        <f t="shared" si="13"/>
        <v>1</v>
      </c>
      <c r="N365" s="164">
        <f t="shared" si="14"/>
        <v>2</v>
      </c>
      <c r="O365" s="164">
        <f t="shared" si="15"/>
        <v>7</v>
      </c>
      <c r="P365" s="164"/>
      <c r="Q365" s="164"/>
      <c r="R365" s="164"/>
    </row>
    <row r="366" spans="3:18">
      <c r="C366" s="164">
        <v>1</v>
      </c>
      <c r="D366" s="164">
        <v>6</v>
      </c>
      <c r="E366" s="164"/>
      <c r="F366" s="164">
        <v>10</v>
      </c>
      <c r="G366" s="164">
        <v>6</v>
      </c>
      <c r="H366" s="164">
        <v>10</v>
      </c>
      <c r="I366" s="164">
        <v>10</v>
      </c>
      <c r="J366" s="164">
        <v>10</v>
      </c>
      <c r="K366" s="164"/>
      <c r="L366" s="164"/>
      <c r="M366" s="165">
        <f t="shared" si="13"/>
        <v>1</v>
      </c>
      <c r="N366" s="164">
        <f t="shared" si="14"/>
        <v>2</v>
      </c>
      <c r="O366" s="164">
        <f t="shared" si="15"/>
        <v>8</v>
      </c>
      <c r="P366" s="164"/>
      <c r="Q366" s="164"/>
      <c r="R366" s="164"/>
    </row>
    <row r="367" spans="3:18">
      <c r="C367" s="164">
        <v>1</v>
      </c>
      <c r="D367" s="164">
        <v>6</v>
      </c>
      <c r="E367" s="164"/>
      <c r="F367" s="164">
        <v>10</v>
      </c>
      <c r="G367" s="164">
        <v>6</v>
      </c>
      <c r="H367" s="164">
        <v>7</v>
      </c>
      <c r="I367" s="164">
        <v>4</v>
      </c>
      <c r="J367" s="164">
        <v>7</v>
      </c>
      <c r="K367" s="164"/>
      <c r="L367" s="164"/>
      <c r="M367" s="165">
        <f t="shared" si="13"/>
        <v>1</v>
      </c>
      <c r="N367" s="164">
        <f t="shared" si="14"/>
        <v>2</v>
      </c>
      <c r="O367" s="164">
        <f t="shared" si="15"/>
        <v>6</v>
      </c>
      <c r="P367" s="164"/>
      <c r="Q367" s="164"/>
      <c r="R367" s="164"/>
    </row>
    <row r="368" spans="3:18">
      <c r="C368" s="164">
        <v>1</v>
      </c>
      <c r="D368" s="164">
        <v>6</v>
      </c>
      <c r="E368" s="164"/>
      <c r="F368" s="164">
        <v>10</v>
      </c>
      <c r="G368" s="164">
        <v>6</v>
      </c>
      <c r="H368" s="164">
        <v>7</v>
      </c>
      <c r="I368" s="164">
        <v>4</v>
      </c>
      <c r="J368" s="164">
        <v>10</v>
      </c>
      <c r="K368" s="164"/>
      <c r="L368" s="164"/>
      <c r="M368" s="165">
        <f t="shared" si="13"/>
        <v>1</v>
      </c>
      <c r="N368" s="164">
        <f t="shared" si="14"/>
        <v>2</v>
      </c>
      <c r="O368" s="164">
        <f t="shared" si="15"/>
        <v>6</v>
      </c>
      <c r="P368" s="164"/>
      <c r="Q368" s="164"/>
      <c r="R368" s="164"/>
    </row>
    <row r="369" spans="3:18">
      <c r="C369" s="164">
        <v>1</v>
      </c>
      <c r="D369" s="164">
        <v>6</v>
      </c>
      <c r="E369" s="164"/>
      <c r="F369" s="164">
        <v>10</v>
      </c>
      <c r="G369" s="164">
        <v>6</v>
      </c>
      <c r="H369" s="164">
        <v>7</v>
      </c>
      <c r="I369" s="164">
        <v>6</v>
      </c>
      <c r="J369" s="164">
        <v>7</v>
      </c>
      <c r="K369" s="164"/>
      <c r="L369" s="164"/>
      <c r="M369" s="165">
        <f t="shared" si="13"/>
        <v>1</v>
      </c>
      <c r="N369" s="164">
        <f t="shared" si="14"/>
        <v>2</v>
      </c>
      <c r="O369" s="164">
        <f t="shared" si="15"/>
        <v>6</v>
      </c>
      <c r="P369" s="164"/>
      <c r="Q369" s="164"/>
      <c r="R369" s="164"/>
    </row>
    <row r="370" spans="3:18">
      <c r="C370" s="164">
        <v>1</v>
      </c>
      <c r="D370" s="164">
        <v>6</v>
      </c>
      <c r="E370" s="164"/>
      <c r="F370" s="164">
        <v>10</v>
      </c>
      <c r="G370" s="164">
        <v>6</v>
      </c>
      <c r="H370" s="164">
        <v>7</v>
      </c>
      <c r="I370" s="164">
        <v>6</v>
      </c>
      <c r="J370" s="164">
        <v>10</v>
      </c>
      <c r="K370" s="164"/>
      <c r="L370" s="164"/>
      <c r="M370" s="165">
        <f t="shared" si="13"/>
        <v>1</v>
      </c>
      <c r="N370" s="164">
        <f t="shared" si="14"/>
        <v>2</v>
      </c>
      <c r="O370" s="164">
        <f t="shared" si="15"/>
        <v>7</v>
      </c>
      <c r="P370" s="164"/>
      <c r="Q370" s="164"/>
      <c r="R370" s="164"/>
    </row>
    <row r="371" spans="3:18">
      <c r="C371" s="164">
        <v>1</v>
      </c>
      <c r="D371" s="164">
        <v>6</v>
      </c>
      <c r="E371" s="164"/>
      <c r="F371" s="164">
        <v>10</v>
      </c>
      <c r="G371" s="164">
        <v>6</v>
      </c>
      <c r="H371" s="164">
        <v>7</v>
      </c>
      <c r="I371" s="164">
        <v>8</v>
      </c>
      <c r="J371" s="164">
        <v>7</v>
      </c>
      <c r="K371" s="164"/>
      <c r="L371" s="164"/>
      <c r="M371" s="165">
        <f t="shared" si="13"/>
        <v>1</v>
      </c>
      <c r="N371" s="164">
        <f t="shared" si="14"/>
        <v>2</v>
      </c>
      <c r="O371" s="164">
        <f t="shared" si="15"/>
        <v>6</v>
      </c>
      <c r="P371" s="164"/>
      <c r="Q371" s="164"/>
      <c r="R371" s="164"/>
    </row>
    <row r="372" spans="3:18">
      <c r="C372" s="164">
        <v>1</v>
      </c>
      <c r="D372" s="164">
        <v>6</v>
      </c>
      <c r="E372" s="164"/>
      <c r="F372" s="164">
        <v>10</v>
      </c>
      <c r="G372" s="164">
        <v>6</v>
      </c>
      <c r="H372" s="164">
        <v>7</v>
      </c>
      <c r="I372" s="164">
        <v>8</v>
      </c>
      <c r="J372" s="164">
        <v>10</v>
      </c>
      <c r="K372" s="164"/>
      <c r="L372" s="164"/>
      <c r="M372" s="165">
        <f t="shared" si="13"/>
        <v>1</v>
      </c>
      <c r="N372" s="164">
        <f t="shared" si="14"/>
        <v>2</v>
      </c>
      <c r="O372" s="164">
        <f t="shared" si="15"/>
        <v>7</v>
      </c>
      <c r="P372" s="164"/>
      <c r="Q372" s="164"/>
      <c r="R372" s="164"/>
    </row>
    <row r="373" spans="3:18">
      <c r="C373" s="164">
        <v>1</v>
      </c>
      <c r="D373" s="164">
        <v>6</v>
      </c>
      <c r="E373" s="164"/>
      <c r="F373" s="164">
        <v>10</v>
      </c>
      <c r="G373" s="164">
        <v>6</v>
      </c>
      <c r="H373" s="164">
        <v>7</v>
      </c>
      <c r="I373" s="164">
        <v>10</v>
      </c>
      <c r="J373" s="164">
        <v>7</v>
      </c>
      <c r="K373" s="164"/>
      <c r="L373" s="164"/>
      <c r="M373" s="165">
        <f t="shared" si="13"/>
        <v>1</v>
      </c>
      <c r="N373" s="164">
        <f t="shared" si="14"/>
        <v>2</v>
      </c>
      <c r="O373" s="164">
        <f t="shared" si="15"/>
        <v>7</v>
      </c>
      <c r="P373" s="164"/>
      <c r="Q373" s="164"/>
      <c r="R373" s="164"/>
    </row>
    <row r="374" spans="3:18">
      <c r="C374" s="164">
        <v>1</v>
      </c>
      <c r="D374" s="164">
        <v>6</v>
      </c>
      <c r="E374" s="164"/>
      <c r="F374" s="164">
        <v>10</v>
      </c>
      <c r="G374" s="164">
        <v>6</v>
      </c>
      <c r="H374" s="164">
        <v>7</v>
      </c>
      <c r="I374" s="164">
        <v>10</v>
      </c>
      <c r="J374" s="164">
        <v>10</v>
      </c>
      <c r="K374" s="164"/>
      <c r="L374" s="164"/>
      <c r="M374" s="165">
        <f t="shared" si="13"/>
        <v>1</v>
      </c>
      <c r="N374" s="164">
        <f t="shared" si="14"/>
        <v>2</v>
      </c>
      <c r="O374" s="164">
        <f t="shared" si="15"/>
        <v>7</v>
      </c>
      <c r="P374" s="164"/>
      <c r="Q374" s="164"/>
      <c r="R374" s="164"/>
    </row>
    <row r="375" spans="3:18">
      <c r="C375" s="164">
        <v>1</v>
      </c>
      <c r="D375" s="164">
        <v>6</v>
      </c>
      <c r="E375" s="164"/>
      <c r="F375" s="164">
        <v>10</v>
      </c>
      <c r="G375" s="164">
        <v>6</v>
      </c>
      <c r="H375" s="164">
        <v>10</v>
      </c>
      <c r="I375" s="164">
        <v>4</v>
      </c>
      <c r="J375" s="164">
        <v>7</v>
      </c>
      <c r="K375" s="164"/>
      <c r="L375" s="164"/>
      <c r="M375" s="165">
        <f t="shared" si="13"/>
        <v>1</v>
      </c>
      <c r="N375" s="164">
        <f t="shared" si="14"/>
        <v>2</v>
      </c>
      <c r="O375" s="164">
        <f t="shared" si="15"/>
        <v>6</v>
      </c>
      <c r="P375" s="164"/>
      <c r="Q375" s="164"/>
      <c r="R375" s="164"/>
    </row>
    <row r="376" spans="3:18">
      <c r="C376" s="164">
        <v>1</v>
      </c>
      <c r="D376" s="164">
        <v>6</v>
      </c>
      <c r="E376" s="164"/>
      <c r="F376" s="164">
        <v>10</v>
      </c>
      <c r="G376" s="164">
        <v>6</v>
      </c>
      <c r="H376" s="164">
        <v>10</v>
      </c>
      <c r="I376" s="164">
        <v>4</v>
      </c>
      <c r="J376" s="164">
        <v>10</v>
      </c>
      <c r="K376" s="164"/>
      <c r="L376" s="164"/>
      <c r="M376" s="165">
        <f t="shared" si="13"/>
        <v>1</v>
      </c>
      <c r="N376" s="164">
        <f t="shared" si="14"/>
        <v>2</v>
      </c>
      <c r="O376" s="164">
        <f t="shared" si="15"/>
        <v>7</v>
      </c>
      <c r="P376" s="164"/>
      <c r="Q376" s="164"/>
      <c r="R376" s="164"/>
    </row>
    <row r="377" spans="3:18">
      <c r="C377" s="164">
        <v>1</v>
      </c>
      <c r="D377" s="164">
        <v>6</v>
      </c>
      <c r="E377" s="164"/>
      <c r="F377" s="164">
        <v>10</v>
      </c>
      <c r="G377" s="164">
        <v>6</v>
      </c>
      <c r="H377" s="164">
        <v>10</v>
      </c>
      <c r="I377" s="164">
        <v>6</v>
      </c>
      <c r="J377" s="164">
        <v>7</v>
      </c>
      <c r="K377" s="164"/>
      <c r="L377" s="164"/>
      <c r="M377" s="165">
        <f t="shared" si="13"/>
        <v>1</v>
      </c>
      <c r="N377" s="164">
        <f t="shared" si="14"/>
        <v>2</v>
      </c>
      <c r="O377" s="164">
        <f t="shared" si="15"/>
        <v>7</v>
      </c>
      <c r="P377" s="164"/>
      <c r="Q377" s="164"/>
      <c r="R377" s="164"/>
    </row>
    <row r="378" spans="3:18">
      <c r="C378" s="164">
        <v>1</v>
      </c>
      <c r="D378" s="164">
        <v>6</v>
      </c>
      <c r="E378" s="164"/>
      <c r="F378" s="164">
        <v>10</v>
      </c>
      <c r="G378" s="164">
        <v>6</v>
      </c>
      <c r="H378" s="164">
        <v>10</v>
      </c>
      <c r="I378" s="164">
        <v>6</v>
      </c>
      <c r="J378" s="164">
        <v>10</v>
      </c>
      <c r="K378" s="164"/>
      <c r="L378" s="164"/>
      <c r="M378" s="165">
        <f t="shared" si="13"/>
        <v>1</v>
      </c>
      <c r="N378" s="164">
        <f t="shared" si="14"/>
        <v>2</v>
      </c>
      <c r="O378" s="164">
        <f t="shared" si="15"/>
        <v>7</v>
      </c>
      <c r="P378" s="164"/>
      <c r="Q378" s="164"/>
      <c r="R378" s="164"/>
    </row>
    <row r="379" spans="3:18">
      <c r="C379" s="164">
        <v>1</v>
      </c>
      <c r="D379" s="164">
        <v>6</v>
      </c>
      <c r="E379" s="164"/>
      <c r="F379" s="164">
        <v>10</v>
      </c>
      <c r="G379" s="164">
        <v>6</v>
      </c>
      <c r="H379" s="164">
        <v>10</v>
      </c>
      <c r="I379" s="164">
        <v>8</v>
      </c>
      <c r="J379" s="164">
        <v>7</v>
      </c>
      <c r="K379" s="164"/>
      <c r="L379" s="164"/>
      <c r="M379" s="165">
        <f t="shared" si="13"/>
        <v>1</v>
      </c>
      <c r="N379" s="164">
        <f t="shared" si="14"/>
        <v>2</v>
      </c>
      <c r="O379" s="164">
        <f t="shared" si="15"/>
        <v>7</v>
      </c>
      <c r="P379" s="164"/>
      <c r="Q379" s="164"/>
      <c r="R379" s="164"/>
    </row>
    <row r="380" spans="3:18">
      <c r="C380" s="164">
        <v>1</v>
      </c>
      <c r="D380" s="164">
        <v>6</v>
      </c>
      <c r="E380" s="164"/>
      <c r="F380" s="164">
        <v>10</v>
      </c>
      <c r="G380" s="164">
        <v>6</v>
      </c>
      <c r="H380" s="164">
        <v>10</v>
      </c>
      <c r="I380" s="164">
        <v>8</v>
      </c>
      <c r="J380" s="164">
        <v>10</v>
      </c>
      <c r="K380" s="164"/>
      <c r="L380" s="164"/>
      <c r="M380" s="165">
        <f t="shared" si="13"/>
        <v>1</v>
      </c>
      <c r="N380" s="164">
        <f t="shared" si="14"/>
        <v>2</v>
      </c>
      <c r="O380" s="164">
        <f t="shared" si="15"/>
        <v>7</v>
      </c>
      <c r="P380" s="164"/>
      <c r="Q380" s="164"/>
      <c r="R380" s="164"/>
    </row>
    <row r="381" spans="3:18">
      <c r="C381" s="164">
        <v>1</v>
      </c>
      <c r="D381" s="164">
        <v>6</v>
      </c>
      <c r="E381" s="164"/>
      <c r="F381" s="164">
        <v>10</v>
      </c>
      <c r="G381" s="164">
        <v>6</v>
      </c>
      <c r="H381" s="164">
        <v>10</v>
      </c>
      <c r="I381" s="164">
        <v>10</v>
      </c>
      <c r="J381" s="164">
        <v>7</v>
      </c>
      <c r="K381" s="164"/>
      <c r="L381" s="164"/>
      <c r="M381" s="165">
        <f t="shared" si="13"/>
        <v>1</v>
      </c>
      <c r="N381" s="164">
        <f t="shared" si="14"/>
        <v>2</v>
      </c>
      <c r="O381" s="164">
        <f t="shared" si="15"/>
        <v>7</v>
      </c>
      <c r="P381" s="164"/>
      <c r="Q381" s="164"/>
      <c r="R381" s="164"/>
    </row>
    <row r="382" spans="3:18">
      <c r="C382" s="164">
        <v>1</v>
      </c>
      <c r="D382" s="164">
        <v>4</v>
      </c>
      <c r="E382" s="164"/>
      <c r="F382" s="164">
        <v>10</v>
      </c>
      <c r="G382" s="164">
        <v>4</v>
      </c>
      <c r="H382" s="164">
        <v>10</v>
      </c>
      <c r="I382" s="164">
        <v>10</v>
      </c>
      <c r="J382" s="164">
        <v>10</v>
      </c>
      <c r="K382" s="164"/>
      <c r="L382" s="164"/>
      <c r="M382" s="165">
        <f t="shared" si="13"/>
        <v>1</v>
      </c>
      <c r="N382" s="164">
        <f t="shared" si="14"/>
        <v>2</v>
      </c>
      <c r="O382" s="164">
        <f t="shared" si="15"/>
        <v>7</v>
      </c>
      <c r="P382" s="164"/>
      <c r="Q382" s="164"/>
      <c r="R382" s="164"/>
    </row>
    <row r="383" spans="3:18">
      <c r="C383" s="164">
        <v>1</v>
      </c>
      <c r="D383" s="164">
        <v>4</v>
      </c>
      <c r="E383" s="164"/>
      <c r="F383" s="164">
        <v>10</v>
      </c>
      <c r="G383" s="164">
        <v>4</v>
      </c>
      <c r="H383" s="164">
        <v>7</v>
      </c>
      <c r="I383" s="164">
        <v>4</v>
      </c>
      <c r="J383" s="164">
        <v>7</v>
      </c>
      <c r="K383" s="164"/>
      <c r="L383" s="164"/>
      <c r="M383" s="165">
        <f t="shared" si="13"/>
        <v>1</v>
      </c>
      <c r="N383" s="164">
        <f t="shared" si="14"/>
        <v>2</v>
      </c>
      <c r="O383" s="164">
        <f t="shared" si="15"/>
        <v>5</v>
      </c>
      <c r="P383" s="164"/>
      <c r="Q383" s="164"/>
      <c r="R383" s="164"/>
    </row>
    <row r="384" spans="3:18">
      <c r="C384" s="164">
        <v>1</v>
      </c>
      <c r="D384" s="164">
        <v>4</v>
      </c>
      <c r="E384" s="164"/>
      <c r="F384" s="164">
        <v>10</v>
      </c>
      <c r="G384" s="164">
        <v>4</v>
      </c>
      <c r="H384" s="164">
        <v>7</v>
      </c>
      <c r="I384" s="164">
        <v>4</v>
      </c>
      <c r="J384" s="164">
        <v>10</v>
      </c>
      <c r="K384" s="164"/>
      <c r="L384" s="164"/>
      <c r="M384" s="165">
        <f t="shared" si="13"/>
        <v>1</v>
      </c>
      <c r="N384" s="164">
        <f t="shared" si="14"/>
        <v>2</v>
      </c>
      <c r="O384" s="164">
        <f t="shared" si="15"/>
        <v>6</v>
      </c>
      <c r="P384" s="164"/>
      <c r="Q384" s="164"/>
      <c r="R384" s="164"/>
    </row>
    <row r="385" spans="3:18">
      <c r="C385" s="164">
        <v>1</v>
      </c>
      <c r="D385" s="164">
        <v>4</v>
      </c>
      <c r="E385" s="164"/>
      <c r="F385" s="164">
        <v>10</v>
      </c>
      <c r="G385" s="164">
        <v>4</v>
      </c>
      <c r="H385" s="164">
        <v>7</v>
      </c>
      <c r="I385" s="164">
        <v>6</v>
      </c>
      <c r="J385" s="164">
        <v>7</v>
      </c>
      <c r="K385" s="164"/>
      <c r="L385" s="164"/>
      <c r="M385" s="165">
        <f t="shared" si="13"/>
        <v>1</v>
      </c>
      <c r="N385" s="164">
        <f t="shared" si="14"/>
        <v>2</v>
      </c>
      <c r="O385" s="164">
        <f t="shared" si="15"/>
        <v>6</v>
      </c>
      <c r="P385" s="164"/>
      <c r="Q385" s="164"/>
      <c r="R385" s="164"/>
    </row>
    <row r="386" spans="3:18">
      <c r="C386" s="164">
        <v>1</v>
      </c>
      <c r="D386" s="164">
        <v>4</v>
      </c>
      <c r="E386" s="164"/>
      <c r="F386" s="164">
        <v>10</v>
      </c>
      <c r="G386" s="164">
        <v>4</v>
      </c>
      <c r="H386" s="164">
        <v>7</v>
      </c>
      <c r="I386" s="164">
        <v>6</v>
      </c>
      <c r="J386" s="164">
        <v>10</v>
      </c>
      <c r="K386" s="164"/>
      <c r="L386" s="164"/>
      <c r="M386" s="165">
        <f t="shared" si="13"/>
        <v>1</v>
      </c>
      <c r="N386" s="164">
        <f t="shared" si="14"/>
        <v>2</v>
      </c>
      <c r="O386" s="164">
        <f t="shared" si="15"/>
        <v>6</v>
      </c>
      <c r="P386" s="164"/>
      <c r="Q386" s="164"/>
      <c r="R386" s="164"/>
    </row>
    <row r="387" spans="3:18">
      <c r="C387" s="164">
        <v>1</v>
      </c>
      <c r="D387" s="164">
        <v>4</v>
      </c>
      <c r="E387" s="164"/>
      <c r="F387" s="164">
        <v>10</v>
      </c>
      <c r="G387" s="164">
        <v>4</v>
      </c>
      <c r="H387" s="164">
        <v>7</v>
      </c>
      <c r="I387" s="164">
        <v>8</v>
      </c>
      <c r="J387" s="164">
        <v>7</v>
      </c>
      <c r="K387" s="164"/>
      <c r="L387" s="164"/>
      <c r="M387" s="165">
        <f t="shared" si="13"/>
        <v>1</v>
      </c>
      <c r="N387" s="164">
        <f t="shared" si="14"/>
        <v>2</v>
      </c>
      <c r="O387" s="164">
        <f t="shared" si="15"/>
        <v>6</v>
      </c>
      <c r="P387" s="164"/>
      <c r="Q387" s="164"/>
      <c r="R387" s="164"/>
    </row>
    <row r="388" spans="3:18">
      <c r="C388" s="164">
        <v>1</v>
      </c>
      <c r="D388" s="164">
        <v>4</v>
      </c>
      <c r="E388" s="164"/>
      <c r="F388" s="164">
        <v>10</v>
      </c>
      <c r="G388" s="164">
        <v>4</v>
      </c>
      <c r="H388" s="164">
        <v>7</v>
      </c>
      <c r="I388" s="164">
        <v>8</v>
      </c>
      <c r="J388" s="164">
        <v>10</v>
      </c>
      <c r="K388" s="164"/>
      <c r="L388" s="164"/>
      <c r="M388" s="165">
        <f t="shared" si="13"/>
        <v>1</v>
      </c>
      <c r="N388" s="164">
        <f t="shared" si="14"/>
        <v>2</v>
      </c>
      <c r="O388" s="164">
        <f t="shared" si="15"/>
        <v>6</v>
      </c>
      <c r="P388" s="164"/>
      <c r="Q388" s="164"/>
      <c r="R388" s="164"/>
    </row>
    <row r="389" spans="3:18">
      <c r="C389" s="164">
        <v>1</v>
      </c>
      <c r="D389" s="164">
        <v>4</v>
      </c>
      <c r="E389" s="164"/>
      <c r="F389" s="164">
        <v>10</v>
      </c>
      <c r="G389" s="164">
        <v>4</v>
      </c>
      <c r="H389" s="164">
        <v>7</v>
      </c>
      <c r="I389" s="164">
        <v>10</v>
      </c>
      <c r="J389" s="164">
        <v>7</v>
      </c>
      <c r="K389" s="164"/>
      <c r="L389" s="164"/>
      <c r="M389" s="165">
        <f t="shared" si="13"/>
        <v>1</v>
      </c>
      <c r="N389" s="164">
        <f t="shared" si="14"/>
        <v>2</v>
      </c>
      <c r="O389" s="164">
        <f t="shared" si="15"/>
        <v>6</v>
      </c>
      <c r="P389" s="164"/>
      <c r="Q389" s="164"/>
      <c r="R389" s="164"/>
    </row>
    <row r="390" spans="3:18">
      <c r="C390" s="164">
        <v>1</v>
      </c>
      <c r="D390" s="164">
        <v>4</v>
      </c>
      <c r="E390" s="164"/>
      <c r="F390" s="164">
        <v>10</v>
      </c>
      <c r="G390" s="164">
        <v>4</v>
      </c>
      <c r="H390" s="164">
        <v>7</v>
      </c>
      <c r="I390" s="164">
        <v>10</v>
      </c>
      <c r="J390" s="164">
        <v>10</v>
      </c>
      <c r="K390" s="164"/>
      <c r="L390" s="164"/>
      <c r="M390" s="165">
        <f t="shared" si="13"/>
        <v>1</v>
      </c>
      <c r="N390" s="164">
        <f t="shared" si="14"/>
        <v>2</v>
      </c>
      <c r="O390" s="164">
        <f t="shared" si="15"/>
        <v>7</v>
      </c>
      <c r="P390" s="164"/>
      <c r="Q390" s="164"/>
      <c r="R390" s="164"/>
    </row>
    <row r="391" spans="3:18">
      <c r="C391" s="164">
        <v>1</v>
      </c>
      <c r="D391" s="164">
        <v>4</v>
      </c>
      <c r="E391" s="164"/>
      <c r="F391" s="164">
        <v>10</v>
      </c>
      <c r="G391" s="164">
        <v>4</v>
      </c>
      <c r="H391" s="164">
        <v>10</v>
      </c>
      <c r="I391" s="164">
        <v>4</v>
      </c>
      <c r="J391" s="164">
        <v>7</v>
      </c>
      <c r="K391" s="164"/>
      <c r="L391" s="164"/>
      <c r="M391" s="165">
        <f t="shared" si="13"/>
        <v>1</v>
      </c>
      <c r="N391" s="164">
        <f t="shared" si="14"/>
        <v>2</v>
      </c>
      <c r="O391" s="164">
        <f t="shared" si="15"/>
        <v>6</v>
      </c>
      <c r="P391" s="164"/>
      <c r="Q391" s="164"/>
      <c r="R391" s="164"/>
    </row>
    <row r="392" spans="3:18">
      <c r="C392" s="164">
        <v>1</v>
      </c>
      <c r="D392" s="164">
        <v>4</v>
      </c>
      <c r="E392" s="164"/>
      <c r="F392" s="164">
        <v>10</v>
      </c>
      <c r="G392" s="164">
        <v>4</v>
      </c>
      <c r="H392" s="164">
        <v>10</v>
      </c>
      <c r="I392" s="164">
        <v>4</v>
      </c>
      <c r="J392" s="164">
        <v>10</v>
      </c>
      <c r="K392" s="164"/>
      <c r="L392" s="164"/>
      <c r="M392" s="165">
        <f t="shared" si="13"/>
        <v>1</v>
      </c>
      <c r="N392" s="164">
        <f t="shared" si="14"/>
        <v>2</v>
      </c>
      <c r="O392" s="164">
        <f t="shared" si="15"/>
        <v>6</v>
      </c>
      <c r="P392" s="164"/>
      <c r="Q392" s="164"/>
      <c r="R392" s="164"/>
    </row>
    <row r="393" spans="3:18">
      <c r="C393" s="164">
        <v>1</v>
      </c>
      <c r="D393" s="164">
        <v>4</v>
      </c>
      <c r="E393" s="164"/>
      <c r="F393" s="164">
        <v>10</v>
      </c>
      <c r="G393" s="164">
        <v>4</v>
      </c>
      <c r="H393" s="164">
        <v>10</v>
      </c>
      <c r="I393" s="164">
        <v>6</v>
      </c>
      <c r="J393" s="164">
        <v>7</v>
      </c>
      <c r="K393" s="164"/>
      <c r="L393" s="164"/>
      <c r="M393" s="165">
        <f t="shared" si="13"/>
        <v>1</v>
      </c>
      <c r="N393" s="164">
        <f t="shared" si="14"/>
        <v>2</v>
      </c>
      <c r="O393" s="164">
        <f t="shared" si="15"/>
        <v>6</v>
      </c>
      <c r="P393" s="164"/>
      <c r="Q393" s="164"/>
      <c r="R393" s="164"/>
    </row>
    <row r="394" spans="3:18">
      <c r="C394" s="164">
        <v>1</v>
      </c>
      <c r="D394" s="164">
        <v>4</v>
      </c>
      <c r="E394" s="164"/>
      <c r="F394" s="164">
        <v>10</v>
      </c>
      <c r="G394" s="164">
        <v>4</v>
      </c>
      <c r="H394" s="164">
        <v>10</v>
      </c>
      <c r="I394" s="164">
        <v>6</v>
      </c>
      <c r="J394" s="164">
        <v>10</v>
      </c>
      <c r="K394" s="164"/>
      <c r="L394" s="164"/>
      <c r="M394" s="165">
        <f t="shared" si="13"/>
        <v>1</v>
      </c>
      <c r="N394" s="164">
        <f t="shared" si="14"/>
        <v>2</v>
      </c>
      <c r="O394" s="164">
        <f t="shared" si="15"/>
        <v>6</v>
      </c>
      <c r="P394" s="164"/>
      <c r="Q394" s="164"/>
      <c r="R394" s="164"/>
    </row>
    <row r="395" spans="3:18">
      <c r="C395" s="164">
        <v>1</v>
      </c>
      <c r="D395" s="164">
        <v>4</v>
      </c>
      <c r="E395" s="164"/>
      <c r="F395" s="164">
        <v>10</v>
      </c>
      <c r="G395" s="164">
        <v>4</v>
      </c>
      <c r="H395" s="164">
        <v>10</v>
      </c>
      <c r="I395" s="164">
        <v>8</v>
      </c>
      <c r="J395" s="164">
        <v>7</v>
      </c>
      <c r="K395" s="164"/>
      <c r="L395" s="164"/>
      <c r="M395" s="165">
        <f t="shared" si="13"/>
        <v>1</v>
      </c>
      <c r="N395" s="164">
        <f t="shared" si="14"/>
        <v>2</v>
      </c>
      <c r="O395" s="164">
        <f t="shared" si="15"/>
        <v>6</v>
      </c>
      <c r="P395" s="164"/>
      <c r="Q395" s="164"/>
      <c r="R395" s="164"/>
    </row>
    <row r="396" spans="3:18">
      <c r="C396" s="164">
        <v>1</v>
      </c>
      <c r="D396" s="164">
        <v>4</v>
      </c>
      <c r="E396" s="164"/>
      <c r="F396" s="164">
        <v>10</v>
      </c>
      <c r="G396" s="164">
        <v>4</v>
      </c>
      <c r="H396" s="164">
        <v>10</v>
      </c>
      <c r="I396" s="164">
        <v>8</v>
      </c>
      <c r="J396" s="164">
        <v>10</v>
      </c>
      <c r="K396" s="164"/>
      <c r="L396" s="164"/>
      <c r="M396" s="165">
        <f t="shared" si="13"/>
        <v>1</v>
      </c>
      <c r="N396" s="164">
        <f t="shared" si="14"/>
        <v>2</v>
      </c>
      <c r="O396" s="164">
        <f t="shared" si="15"/>
        <v>7</v>
      </c>
      <c r="P396" s="164"/>
      <c r="Q396" s="164"/>
      <c r="R396" s="164"/>
    </row>
    <row r="397" spans="3:18">
      <c r="C397" s="164">
        <v>1</v>
      </c>
      <c r="D397" s="164">
        <v>4</v>
      </c>
      <c r="E397" s="164"/>
      <c r="F397" s="164">
        <v>10</v>
      </c>
      <c r="G397" s="164">
        <v>4</v>
      </c>
      <c r="H397" s="164">
        <v>10</v>
      </c>
      <c r="I397" s="164">
        <v>10</v>
      </c>
      <c r="J397" s="164">
        <v>7</v>
      </c>
      <c r="K397" s="164"/>
      <c r="L397" s="164"/>
      <c r="M397" s="165">
        <f t="shared" si="13"/>
        <v>1</v>
      </c>
      <c r="N397" s="164">
        <f t="shared" si="14"/>
        <v>2</v>
      </c>
      <c r="O397" s="164">
        <f t="shared" si="15"/>
        <v>7</v>
      </c>
      <c r="P397" s="164"/>
      <c r="Q397" s="164"/>
      <c r="R397" s="164"/>
    </row>
    <row r="398" spans="3:18">
      <c r="C398" s="164">
        <v>1</v>
      </c>
      <c r="D398" s="164">
        <v>4</v>
      </c>
      <c r="E398" s="164"/>
      <c r="F398" s="164">
        <v>10</v>
      </c>
      <c r="G398" s="164">
        <v>4</v>
      </c>
      <c r="H398" s="164">
        <v>10</v>
      </c>
      <c r="I398" s="164">
        <v>10</v>
      </c>
      <c r="J398" s="164">
        <v>10</v>
      </c>
      <c r="K398" s="164"/>
      <c r="L398" s="164"/>
      <c r="M398" s="165">
        <f t="shared" si="13"/>
        <v>1</v>
      </c>
      <c r="N398" s="164">
        <f t="shared" si="14"/>
        <v>2</v>
      </c>
      <c r="O398" s="164">
        <f t="shared" si="15"/>
        <v>7</v>
      </c>
      <c r="P398" s="164"/>
      <c r="Q398" s="164"/>
      <c r="R398" s="164"/>
    </row>
    <row r="399" spans="3:18">
      <c r="C399" s="164">
        <v>1</v>
      </c>
      <c r="D399" s="164">
        <v>4</v>
      </c>
      <c r="E399" s="164"/>
      <c r="F399" s="164">
        <v>10</v>
      </c>
      <c r="G399" s="164">
        <v>4</v>
      </c>
      <c r="H399" s="164">
        <v>7</v>
      </c>
      <c r="I399" s="164">
        <v>4</v>
      </c>
      <c r="J399" s="164">
        <v>7</v>
      </c>
      <c r="K399" s="164"/>
      <c r="L399" s="164"/>
      <c r="M399" s="165">
        <f t="shared" si="13"/>
        <v>1</v>
      </c>
      <c r="N399" s="164">
        <f t="shared" si="14"/>
        <v>2</v>
      </c>
      <c r="O399" s="164">
        <f t="shared" si="15"/>
        <v>5</v>
      </c>
      <c r="P399" s="164"/>
      <c r="Q399" s="164"/>
      <c r="R399" s="164"/>
    </row>
    <row r="400" spans="3:18">
      <c r="C400" s="164">
        <v>1</v>
      </c>
      <c r="D400" s="164">
        <v>4</v>
      </c>
      <c r="E400" s="164"/>
      <c r="F400" s="164">
        <v>10</v>
      </c>
      <c r="G400" s="164">
        <v>4</v>
      </c>
      <c r="H400" s="164">
        <v>7</v>
      </c>
      <c r="I400" s="164">
        <v>4</v>
      </c>
      <c r="J400" s="164">
        <v>10</v>
      </c>
      <c r="K400" s="164"/>
      <c r="L400" s="164"/>
      <c r="M400" s="165">
        <f t="shared" si="13"/>
        <v>1</v>
      </c>
      <c r="N400" s="164">
        <f t="shared" si="14"/>
        <v>2</v>
      </c>
      <c r="O400" s="164">
        <f t="shared" si="15"/>
        <v>6</v>
      </c>
      <c r="P400" s="164"/>
      <c r="Q400" s="164"/>
      <c r="R400" s="164"/>
    </row>
    <row r="401" spans="3:18">
      <c r="C401" s="164">
        <v>1</v>
      </c>
      <c r="D401" s="164">
        <v>4</v>
      </c>
      <c r="E401" s="164"/>
      <c r="F401" s="164">
        <v>10</v>
      </c>
      <c r="G401" s="164">
        <v>4</v>
      </c>
      <c r="H401" s="164">
        <v>7</v>
      </c>
      <c r="I401" s="164">
        <v>6</v>
      </c>
      <c r="J401" s="164">
        <v>7</v>
      </c>
      <c r="K401" s="164"/>
      <c r="L401" s="164"/>
      <c r="M401" s="165">
        <f t="shared" si="13"/>
        <v>1</v>
      </c>
      <c r="N401" s="164">
        <f t="shared" si="14"/>
        <v>2</v>
      </c>
      <c r="O401" s="164">
        <f t="shared" si="15"/>
        <v>6</v>
      </c>
      <c r="P401" s="164"/>
      <c r="Q401" s="164"/>
      <c r="R401" s="164"/>
    </row>
    <row r="402" spans="3:18">
      <c r="C402" s="164">
        <v>1</v>
      </c>
      <c r="D402" s="164">
        <v>4</v>
      </c>
      <c r="E402" s="164"/>
      <c r="F402" s="164">
        <v>10</v>
      </c>
      <c r="G402" s="164">
        <v>4</v>
      </c>
      <c r="H402" s="164">
        <v>7</v>
      </c>
      <c r="I402" s="164">
        <v>6</v>
      </c>
      <c r="J402" s="164">
        <v>10</v>
      </c>
      <c r="K402" s="164"/>
      <c r="L402" s="164"/>
      <c r="M402" s="165">
        <f t="shared" si="13"/>
        <v>1</v>
      </c>
      <c r="N402" s="164">
        <f t="shared" si="14"/>
        <v>2</v>
      </c>
      <c r="O402" s="164">
        <f t="shared" si="15"/>
        <v>6</v>
      </c>
      <c r="P402" s="164"/>
      <c r="Q402" s="164"/>
      <c r="R402" s="164"/>
    </row>
    <row r="403" spans="3:18">
      <c r="C403" s="164">
        <v>1</v>
      </c>
      <c r="D403" s="164">
        <v>4</v>
      </c>
      <c r="E403" s="164"/>
      <c r="F403" s="164">
        <v>10</v>
      </c>
      <c r="G403" s="164">
        <v>4</v>
      </c>
      <c r="H403" s="164">
        <v>7</v>
      </c>
      <c r="I403" s="164">
        <v>8</v>
      </c>
      <c r="J403" s="164">
        <v>7</v>
      </c>
      <c r="K403" s="164"/>
      <c r="L403" s="164"/>
      <c r="M403" s="165">
        <f t="shared" si="13"/>
        <v>1</v>
      </c>
      <c r="N403" s="164">
        <f t="shared" si="14"/>
        <v>2</v>
      </c>
      <c r="O403" s="164">
        <f t="shared" si="15"/>
        <v>6</v>
      </c>
      <c r="P403" s="164"/>
      <c r="Q403" s="164"/>
      <c r="R403" s="164"/>
    </row>
    <row r="404" spans="3:18">
      <c r="C404" s="164">
        <v>1</v>
      </c>
      <c r="D404" s="164">
        <v>4</v>
      </c>
      <c r="E404" s="164"/>
      <c r="F404" s="164">
        <v>10</v>
      </c>
      <c r="G404" s="164">
        <v>4</v>
      </c>
      <c r="H404" s="164">
        <v>7</v>
      </c>
      <c r="I404" s="164">
        <v>8</v>
      </c>
      <c r="J404" s="164">
        <v>10</v>
      </c>
      <c r="K404" s="164"/>
      <c r="L404" s="164"/>
      <c r="M404" s="165">
        <f t="shared" si="13"/>
        <v>1</v>
      </c>
      <c r="N404" s="164">
        <f t="shared" si="14"/>
        <v>2</v>
      </c>
      <c r="O404" s="164">
        <f t="shared" si="15"/>
        <v>6</v>
      </c>
      <c r="P404" s="164"/>
      <c r="Q404" s="164"/>
      <c r="R404" s="164"/>
    </row>
    <row r="405" spans="3:18">
      <c r="C405" s="164">
        <v>1</v>
      </c>
      <c r="D405" s="164">
        <v>4</v>
      </c>
      <c r="E405" s="164"/>
      <c r="F405" s="164">
        <v>10</v>
      </c>
      <c r="G405" s="164">
        <v>4</v>
      </c>
      <c r="H405" s="164">
        <v>7</v>
      </c>
      <c r="I405" s="164">
        <v>10</v>
      </c>
      <c r="J405" s="164">
        <v>7</v>
      </c>
      <c r="K405" s="164"/>
      <c r="L405" s="164"/>
      <c r="M405" s="165">
        <f t="shared" si="13"/>
        <v>1</v>
      </c>
      <c r="N405" s="164">
        <f t="shared" si="14"/>
        <v>2</v>
      </c>
      <c r="O405" s="164">
        <f t="shared" si="15"/>
        <v>6</v>
      </c>
      <c r="P405" s="164"/>
      <c r="Q405" s="164"/>
      <c r="R405" s="164"/>
    </row>
    <row r="406" spans="3:18">
      <c r="C406" s="164">
        <v>1</v>
      </c>
      <c r="D406" s="164">
        <v>4</v>
      </c>
      <c r="E406" s="164"/>
      <c r="F406" s="164">
        <v>10</v>
      </c>
      <c r="G406" s="164">
        <v>4</v>
      </c>
      <c r="H406" s="164">
        <v>7</v>
      </c>
      <c r="I406" s="164">
        <v>10</v>
      </c>
      <c r="J406" s="164">
        <v>10</v>
      </c>
      <c r="K406" s="164"/>
      <c r="L406" s="164"/>
      <c r="M406" s="165">
        <f t="shared" si="13"/>
        <v>1</v>
      </c>
      <c r="N406" s="164">
        <f t="shared" si="14"/>
        <v>2</v>
      </c>
      <c r="O406" s="164">
        <f t="shared" si="15"/>
        <v>7</v>
      </c>
      <c r="P406" s="164"/>
      <c r="Q406" s="164"/>
      <c r="R406" s="164"/>
    </row>
    <row r="407" spans="3:18">
      <c r="C407" s="164">
        <v>1</v>
      </c>
      <c r="D407" s="164">
        <v>4</v>
      </c>
      <c r="E407" s="164"/>
      <c r="F407" s="164">
        <v>10</v>
      </c>
      <c r="G407" s="164">
        <v>4</v>
      </c>
      <c r="H407" s="164">
        <v>10</v>
      </c>
      <c r="I407" s="164">
        <v>4</v>
      </c>
      <c r="J407" s="164">
        <v>7</v>
      </c>
      <c r="K407" s="164"/>
      <c r="L407" s="164"/>
      <c r="M407" s="165">
        <f t="shared" si="13"/>
        <v>1</v>
      </c>
      <c r="N407" s="164">
        <f t="shared" si="14"/>
        <v>2</v>
      </c>
      <c r="O407" s="164">
        <f t="shared" si="15"/>
        <v>6</v>
      </c>
      <c r="P407" s="164"/>
      <c r="Q407" s="164"/>
      <c r="R407" s="164"/>
    </row>
    <row r="408" spans="3:18">
      <c r="C408" s="164">
        <v>1</v>
      </c>
      <c r="D408" s="164">
        <v>4</v>
      </c>
      <c r="E408" s="164"/>
      <c r="F408" s="164">
        <v>10</v>
      </c>
      <c r="G408" s="164">
        <v>4</v>
      </c>
      <c r="H408" s="164">
        <v>10</v>
      </c>
      <c r="I408" s="164">
        <v>4</v>
      </c>
      <c r="J408" s="164">
        <v>10</v>
      </c>
      <c r="K408" s="164"/>
      <c r="L408" s="164"/>
      <c r="M408" s="165">
        <f t="shared" si="13"/>
        <v>1</v>
      </c>
      <c r="N408" s="164">
        <f t="shared" si="14"/>
        <v>2</v>
      </c>
      <c r="O408" s="164">
        <f t="shared" si="15"/>
        <v>6</v>
      </c>
      <c r="P408" s="164"/>
      <c r="Q408" s="164"/>
      <c r="R408" s="164"/>
    </row>
    <row r="409" spans="3:18">
      <c r="C409" s="164">
        <v>1</v>
      </c>
      <c r="D409" s="164">
        <v>4</v>
      </c>
      <c r="E409" s="164"/>
      <c r="F409" s="164">
        <v>10</v>
      </c>
      <c r="G409" s="164">
        <v>4</v>
      </c>
      <c r="H409" s="164">
        <v>10</v>
      </c>
      <c r="I409" s="164">
        <v>6</v>
      </c>
      <c r="J409" s="164">
        <v>7</v>
      </c>
      <c r="K409" s="164"/>
      <c r="L409" s="164"/>
      <c r="M409" s="165">
        <f t="shared" si="13"/>
        <v>1</v>
      </c>
      <c r="N409" s="164">
        <f t="shared" si="14"/>
        <v>2</v>
      </c>
      <c r="O409" s="164">
        <f t="shared" si="15"/>
        <v>6</v>
      </c>
      <c r="P409" s="164"/>
      <c r="Q409" s="164"/>
      <c r="R409" s="164"/>
    </row>
    <row r="410" spans="3:18">
      <c r="C410" s="164">
        <v>1</v>
      </c>
      <c r="D410" s="164">
        <v>4</v>
      </c>
      <c r="E410" s="164"/>
      <c r="F410" s="164">
        <v>10</v>
      </c>
      <c r="G410" s="164">
        <v>4</v>
      </c>
      <c r="H410" s="164">
        <v>10</v>
      </c>
      <c r="I410" s="164">
        <v>6</v>
      </c>
      <c r="J410" s="164">
        <v>10</v>
      </c>
      <c r="K410" s="164"/>
      <c r="L410" s="164"/>
      <c r="M410" s="165">
        <f t="shared" si="13"/>
        <v>1</v>
      </c>
      <c r="N410" s="164">
        <f t="shared" si="14"/>
        <v>2</v>
      </c>
      <c r="O410" s="164">
        <f t="shared" si="15"/>
        <v>6</v>
      </c>
      <c r="P410" s="164"/>
      <c r="Q410" s="164"/>
      <c r="R410" s="164"/>
    </row>
    <row r="411" spans="3:18">
      <c r="C411" s="164">
        <v>1</v>
      </c>
      <c r="D411" s="164">
        <v>4</v>
      </c>
      <c r="E411" s="164"/>
      <c r="F411" s="164">
        <v>10</v>
      </c>
      <c r="G411" s="164">
        <v>4</v>
      </c>
      <c r="H411" s="164">
        <v>10</v>
      </c>
      <c r="I411" s="164">
        <v>8</v>
      </c>
      <c r="J411" s="164">
        <v>7</v>
      </c>
      <c r="K411" s="164"/>
      <c r="L411" s="164"/>
      <c r="M411" s="165">
        <f t="shared" si="13"/>
        <v>1</v>
      </c>
      <c r="N411" s="164">
        <f t="shared" si="14"/>
        <v>2</v>
      </c>
      <c r="O411" s="164">
        <f t="shared" si="15"/>
        <v>6</v>
      </c>
      <c r="P411" s="164"/>
      <c r="Q411" s="164"/>
      <c r="R411" s="164"/>
    </row>
    <row r="412" spans="3:18">
      <c r="C412" s="164">
        <v>1</v>
      </c>
      <c r="D412" s="164">
        <v>4</v>
      </c>
      <c r="E412" s="164"/>
      <c r="F412" s="164">
        <v>10</v>
      </c>
      <c r="G412" s="164">
        <v>4</v>
      </c>
      <c r="H412" s="164">
        <v>10</v>
      </c>
      <c r="I412" s="164">
        <v>8</v>
      </c>
      <c r="J412" s="164">
        <v>10</v>
      </c>
      <c r="K412" s="164"/>
      <c r="L412" s="164"/>
      <c r="M412" s="165">
        <f t="shared" si="13"/>
        <v>1</v>
      </c>
      <c r="N412" s="164">
        <f t="shared" si="14"/>
        <v>2</v>
      </c>
      <c r="O412" s="164">
        <f t="shared" si="15"/>
        <v>7</v>
      </c>
      <c r="P412" s="164"/>
      <c r="Q412" s="164"/>
      <c r="R412" s="164"/>
    </row>
    <row r="413" spans="3:18">
      <c r="C413" s="164">
        <v>1</v>
      </c>
      <c r="D413" s="164">
        <v>4</v>
      </c>
      <c r="E413" s="164"/>
      <c r="F413" s="164">
        <v>10</v>
      </c>
      <c r="G413" s="164">
        <v>4</v>
      </c>
      <c r="H413" s="164">
        <v>10</v>
      </c>
      <c r="I413" s="164">
        <v>10</v>
      </c>
      <c r="J413" s="164">
        <v>7</v>
      </c>
      <c r="K413" s="164"/>
      <c r="L413" s="164"/>
      <c r="M413" s="165">
        <f t="shared" si="13"/>
        <v>1</v>
      </c>
      <c r="N413" s="164">
        <f t="shared" si="14"/>
        <v>2</v>
      </c>
      <c r="O413" s="164">
        <f t="shared" si="15"/>
        <v>7</v>
      </c>
      <c r="P413" s="164"/>
      <c r="Q413" s="164"/>
      <c r="R413" s="164"/>
    </row>
    <row r="414" spans="3:18">
      <c r="C414" s="164">
        <v>1</v>
      </c>
      <c r="D414" s="164">
        <v>6</v>
      </c>
      <c r="E414" s="164"/>
      <c r="F414" s="164">
        <v>10</v>
      </c>
      <c r="G414" s="164">
        <v>6</v>
      </c>
      <c r="H414" s="164">
        <v>10</v>
      </c>
      <c r="I414" s="164">
        <v>10</v>
      </c>
      <c r="J414" s="164">
        <v>10</v>
      </c>
      <c r="K414" s="164"/>
      <c r="L414" s="164"/>
      <c r="M414" s="165">
        <f t="shared" si="13"/>
        <v>1</v>
      </c>
      <c r="N414" s="164">
        <f t="shared" si="14"/>
        <v>2</v>
      </c>
      <c r="O414" s="164">
        <f t="shared" si="15"/>
        <v>8</v>
      </c>
      <c r="P414" s="164"/>
      <c r="Q414" s="164"/>
      <c r="R414" s="164"/>
    </row>
    <row r="415" spans="3:18">
      <c r="C415" s="164">
        <v>1</v>
      </c>
      <c r="D415" s="164">
        <v>6</v>
      </c>
      <c r="E415" s="164"/>
      <c r="F415" s="164">
        <v>5</v>
      </c>
      <c r="G415" s="164">
        <v>6</v>
      </c>
      <c r="H415" s="164">
        <v>5</v>
      </c>
      <c r="I415" s="164">
        <v>4</v>
      </c>
      <c r="J415" s="164">
        <v>7</v>
      </c>
      <c r="K415" s="164"/>
      <c r="L415" s="164"/>
      <c r="M415" s="165">
        <f t="shared" ref="M415:M478" si="16">MIN(C415:L415)</f>
        <v>1</v>
      </c>
      <c r="N415" s="164">
        <f t="shared" si="14"/>
        <v>2</v>
      </c>
      <c r="O415" s="164">
        <f t="shared" si="15"/>
        <v>5</v>
      </c>
      <c r="P415" s="164"/>
      <c r="Q415" s="164"/>
      <c r="R415" s="164"/>
    </row>
    <row r="416" spans="3:18">
      <c r="C416" s="164">
        <v>1</v>
      </c>
      <c r="D416" s="164">
        <v>6</v>
      </c>
      <c r="E416" s="164"/>
      <c r="F416" s="164">
        <v>5</v>
      </c>
      <c r="G416" s="164">
        <v>6</v>
      </c>
      <c r="H416" s="164">
        <v>5</v>
      </c>
      <c r="I416" s="164">
        <v>4</v>
      </c>
      <c r="J416" s="164">
        <v>10</v>
      </c>
      <c r="K416" s="164"/>
      <c r="L416" s="164"/>
      <c r="M416" s="165">
        <f t="shared" si="16"/>
        <v>1</v>
      </c>
      <c r="N416" s="164">
        <f t="shared" ref="N416:N479" si="17">IF(SMALL(C416:J416,2)&gt;M416,M416+1,M416)</f>
        <v>2</v>
      </c>
      <c r="O416" s="164">
        <f t="shared" ref="O416:O479" si="18">ROUND(AVERAGE(C416:J416),0)</f>
        <v>5</v>
      </c>
      <c r="P416" s="164"/>
      <c r="Q416" s="164"/>
      <c r="R416" s="164"/>
    </row>
    <row r="417" spans="3:18">
      <c r="C417" s="164">
        <v>1</v>
      </c>
      <c r="D417" s="164">
        <v>6</v>
      </c>
      <c r="E417" s="164"/>
      <c r="F417" s="164">
        <v>5</v>
      </c>
      <c r="G417" s="164">
        <v>6</v>
      </c>
      <c r="H417" s="164">
        <v>5</v>
      </c>
      <c r="I417" s="164">
        <v>6</v>
      </c>
      <c r="J417" s="164">
        <v>7</v>
      </c>
      <c r="K417" s="164"/>
      <c r="L417" s="164"/>
      <c r="M417" s="165">
        <f t="shared" si="16"/>
        <v>1</v>
      </c>
      <c r="N417" s="164">
        <f t="shared" si="17"/>
        <v>2</v>
      </c>
      <c r="O417" s="164">
        <f t="shared" si="18"/>
        <v>5</v>
      </c>
      <c r="P417" s="164"/>
      <c r="Q417" s="164"/>
      <c r="R417" s="164"/>
    </row>
    <row r="418" spans="3:18">
      <c r="C418" s="164">
        <v>1</v>
      </c>
      <c r="D418" s="164">
        <v>6</v>
      </c>
      <c r="E418" s="164"/>
      <c r="F418" s="164">
        <v>5</v>
      </c>
      <c r="G418" s="164">
        <v>6</v>
      </c>
      <c r="H418" s="164">
        <v>5</v>
      </c>
      <c r="I418" s="164">
        <v>6</v>
      </c>
      <c r="J418" s="164">
        <v>10</v>
      </c>
      <c r="K418" s="164"/>
      <c r="L418" s="164"/>
      <c r="M418" s="165">
        <f t="shared" si="16"/>
        <v>1</v>
      </c>
      <c r="N418" s="164">
        <f t="shared" si="17"/>
        <v>2</v>
      </c>
      <c r="O418" s="164">
        <f t="shared" si="18"/>
        <v>6</v>
      </c>
      <c r="P418" s="164"/>
      <c r="Q418" s="164"/>
      <c r="R418" s="164"/>
    </row>
    <row r="419" spans="3:18">
      <c r="C419" s="164">
        <v>1</v>
      </c>
      <c r="D419" s="164">
        <v>6</v>
      </c>
      <c r="E419" s="164"/>
      <c r="F419" s="164">
        <v>5</v>
      </c>
      <c r="G419" s="164">
        <v>6</v>
      </c>
      <c r="H419" s="164">
        <v>5</v>
      </c>
      <c r="I419" s="164">
        <v>8</v>
      </c>
      <c r="J419" s="164">
        <v>7</v>
      </c>
      <c r="K419" s="164"/>
      <c r="L419" s="164"/>
      <c r="M419" s="165">
        <f t="shared" si="16"/>
        <v>1</v>
      </c>
      <c r="N419" s="164">
        <f t="shared" si="17"/>
        <v>2</v>
      </c>
      <c r="O419" s="164">
        <f t="shared" si="18"/>
        <v>5</v>
      </c>
      <c r="P419" s="164"/>
      <c r="Q419" s="164"/>
      <c r="R419" s="164"/>
    </row>
    <row r="420" spans="3:18">
      <c r="C420" s="164">
        <v>1</v>
      </c>
      <c r="D420" s="164">
        <v>6</v>
      </c>
      <c r="E420" s="164"/>
      <c r="F420" s="164">
        <v>5</v>
      </c>
      <c r="G420" s="164">
        <v>6</v>
      </c>
      <c r="H420" s="164">
        <v>5</v>
      </c>
      <c r="I420" s="164">
        <v>8</v>
      </c>
      <c r="J420" s="164">
        <v>10</v>
      </c>
      <c r="K420" s="164"/>
      <c r="L420" s="164"/>
      <c r="M420" s="165">
        <f t="shared" si="16"/>
        <v>1</v>
      </c>
      <c r="N420" s="164">
        <f t="shared" si="17"/>
        <v>2</v>
      </c>
      <c r="O420" s="164">
        <f t="shared" si="18"/>
        <v>6</v>
      </c>
      <c r="P420" s="164"/>
      <c r="Q420" s="164"/>
      <c r="R420" s="164"/>
    </row>
    <row r="421" spans="3:18">
      <c r="C421" s="164">
        <v>1</v>
      </c>
      <c r="D421" s="164">
        <v>6</v>
      </c>
      <c r="E421" s="164"/>
      <c r="F421" s="164">
        <v>5</v>
      </c>
      <c r="G421" s="164">
        <v>6</v>
      </c>
      <c r="H421" s="164">
        <v>5</v>
      </c>
      <c r="I421" s="164">
        <v>10</v>
      </c>
      <c r="J421" s="164">
        <v>7</v>
      </c>
      <c r="K421" s="164"/>
      <c r="L421" s="164"/>
      <c r="M421" s="165">
        <f t="shared" si="16"/>
        <v>1</v>
      </c>
      <c r="N421" s="164">
        <f t="shared" si="17"/>
        <v>2</v>
      </c>
      <c r="O421" s="164">
        <f t="shared" si="18"/>
        <v>6</v>
      </c>
      <c r="P421" s="164"/>
      <c r="Q421" s="164"/>
      <c r="R421" s="164"/>
    </row>
    <row r="422" spans="3:18">
      <c r="C422" s="164">
        <v>1</v>
      </c>
      <c r="D422" s="164">
        <v>6</v>
      </c>
      <c r="E422" s="164"/>
      <c r="F422" s="164">
        <v>5</v>
      </c>
      <c r="G422" s="164">
        <v>6</v>
      </c>
      <c r="H422" s="164">
        <v>5</v>
      </c>
      <c r="I422" s="164">
        <v>10</v>
      </c>
      <c r="J422" s="164">
        <v>10</v>
      </c>
      <c r="K422" s="164"/>
      <c r="L422" s="164"/>
      <c r="M422" s="165">
        <f t="shared" si="16"/>
        <v>1</v>
      </c>
      <c r="N422" s="164">
        <f t="shared" si="17"/>
        <v>2</v>
      </c>
      <c r="O422" s="164">
        <f t="shared" si="18"/>
        <v>6</v>
      </c>
      <c r="P422" s="164"/>
      <c r="Q422" s="164"/>
      <c r="R422" s="164"/>
    </row>
    <row r="423" spans="3:18">
      <c r="C423" s="164">
        <v>1</v>
      </c>
      <c r="D423" s="164">
        <v>6</v>
      </c>
      <c r="E423" s="164"/>
      <c r="F423" s="164">
        <v>7</v>
      </c>
      <c r="G423" s="164">
        <v>6</v>
      </c>
      <c r="H423" s="164">
        <v>10</v>
      </c>
      <c r="I423" s="164">
        <v>4</v>
      </c>
      <c r="J423" s="164">
        <v>7</v>
      </c>
      <c r="K423" s="164"/>
      <c r="L423" s="164"/>
      <c r="M423" s="165">
        <f t="shared" si="16"/>
        <v>1</v>
      </c>
      <c r="N423" s="164">
        <f t="shared" si="17"/>
        <v>2</v>
      </c>
      <c r="O423" s="164">
        <f t="shared" si="18"/>
        <v>6</v>
      </c>
      <c r="P423" s="164"/>
      <c r="Q423" s="164"/>
      <c r="R423" s="164"/>
    </row>
    <row r="424" spans="3:18">
      <c r="C424" s="164">
        <v>1</v>
      </c>
      <c r="D424" s="164">
        <v>6</v>
      </c>
      <c r="E424" s="164"/>
      <c r="F424" s="164">
        <v>7</v>
      </c>
      <c r="G424" s="164">
        <v>6</v>
      </c>
      <c r="H424" s="164">
        <v>10</v>
      </c>
      <c r="I424" s="164">
        <v>4</v>
      </c>
      <c r="J424" s="164">
        <v>10</v>
      </c>
      <c r="K424" s="164"/>
      <c r="L424" s="164"/>
      <c r="M424" s="165">
        <f t="shared" si="16"/>
        <v>1</v>
      </c>
      <c r="N424" s="164">
        <f t="shared" si="17"/>
        <v>2</v>
      </c>
      <c r="O424" s="164">
        <f t="shared" si="18"/>
        <v>6</v>
      </c>
      <c r="P424" s="164"/>
      <c r="Q424" s="164"/>
      <c r="R424" s="164"/>
    </row>
    <row r="425" spans="3:18">
      <c r="C425" s="164">
        <v>1</v>
      </c>
      <c r="D425" s="164">
        <v>6</v>
      </c>
      <c r="E425" s="164"/>
      <c r="F425" s="164">
        <v>7</v>
      </c>
      <c r="G425" s="164">
        <v>6</v>
      </c>
      <c r="H425" s="164">
        <v>10</v>
      </c>
      <c r="I425" s="164">
        <v>6</v>
      </c>
      <c r="J425" s="164">
        <v>7</v>
      </c>
      <c r="K425" s="164"/>
      <c r="L425" s="164"/>
      <c r="M425" s="165">
        <f t="shared" si="16"/>
        <v>1</v>
      </c>
      <c r="N425" s="164">
        <f t="shared" si="17"/>
        <v>2</v>
      </c>
      <c r="O425" s="164">
        <f t="shared" si="18"/>
        <v>6</v>
      </c>
      <c r="P425" s="164"/>
      <c r="Q425" s="164"/>
      <c r="R425" s="164"/>
    </row>
    <row r="426" spans="3:18">
      <c r="C426" s="164">
        <v>1</v>
      </c>
      <c r="D426" s="164">
        <v>6</v>
      </c>
      <c r="E426" s="164"/>
      <c r="F426" s="164">
        <v>7</v>
      </c>
      <c r="G426" s="164">
        <v>6</v>
      </c>
      <c r="H426" s="164">
        <v>10</v>
      </c>
      <c r="I426" s="164">
        <v>6</v>
      </c>
      <c r="J426" s="164">
        <v>10</v>
      </c>
      <c r="K426" s="164"/>
      <c r="L426" s="164"/>
      <c r="M426" s="165">
        <f t="shared" si="16"/>
        <v>1</v>
      </c>
      <c r="N426" s="164">
        <f t="shared" si="17"/>
        <v>2</v>
      </c>
      <c r="O426" s="164">
        <f t="shared" si="18"/>
        <v>7</v>
      </c>
      <c r="P426" s="164"/>
      <c r="Q426" s="164"/>
      <c r="R426" s="164"/>
    </row>
    <row r="427" spans="3:18">
      <c r="C427" s="164">
        <v>1</v>
      </c>
      <c r="D427" s="164">
        <v>6</v>
      </c>
      <c r="E427" s="164"/>
      <c r="F427" s="164">
        <v>7</v>
      </c>
      <c r="G427" s="164">
        <v>6</v>
      </c>
      <c r="H427" s="164">
        <v>10</v>
      </c>
      <c r="I427" s="164">
        <v>8</v>
      </c>
      <c r="J427" s="164">
        <v>7</v>
      </c>
      <c r="K427" s="164"/>
      <c r="L427" s="164"/>
      <c r="M427" s="165">
        <f t="shared" si="16"/>
        <v>1</v>
      </c>
      <c r="N427" s="164">
        <f t="shared" si="17"/>
        <v>2</v>
      </c>
      <c r="O427" s="164">
        <f t="shared" si="18"/>
        <v>6</v>
      </c>
      <c r="P427" s="164"/>
      <c r="Q427" s="164"/>
      <c r="R427" s="164"/>
    </row>
    <row r="428" spans="3:18">
      <c r="C428" s="164">
        <v>1</v>
      </c>
      <c r="D428" s="164">
        <v>6</v>
      </c>
      <c r="E428" s="164"/>
      <c r="F428" s="164">
        <v>7</v>
      </c>
      <c r="G428" s="164">
        <v>6</v>
      </c>
      <c r="H428" s="164">
        <v>10</v>
      </c>
      <c r="I428" s="164">
        <v>8</v>
      </c>
      <c r="J428" s="164">
        <v>10</v>
      </c>
      <c r="K428" s="164"/>
      <c r="L428" s="164"/>
      <c r="M428" s="165">
        <f t="shared" si="16"/>
        <v>1</v>
      </c>
      <c r="N428" s="164">
        <f t="shared" si="17"/>
        <v>2</v>
      </c>
      <c r="O428" s="164">
        <f t="shared" si="18"/>
        <v>7</v>
      </c>
      <c r="P428" s="164"/>
      <c r="Q428" s="164"/>
      <c r="R428" s="164"/>
    </row>
    <row r="429" spans="3:18">
      <c r="C429" s="164">
        <v>1</v>
      </c>
      <c r="D429" s="164">
        <v>6</v>
      </c>
      <c r="E429" s="164"/>
      <c r="F429" s="164">
        <v>7</v>
      </c>
      <c r="G429" s="164">
        <v>6</v>
      </c>
      <c r="H429" s="164">
        <v>10</v>
      </c>
      <c r="I429" s="164">
        <v>10</v>
      </c>
      <c r="J429" s="164">
        <v>7</v>
      </c>
      <c r="K429" s="164"/>
      <c r="L429" s="164"/>
      <c r="M429" s="165">
        <f t="shared" si="16"/>
        <v>1</v>
      </c>
      <c r="N429" s="164">
        <f t="shared" si="17"/>
        <v>2</v>
      </c>
      <c r="O429" s="164">
        <f t="shared" si="18"/>
        <v>7</v>
      </c>
      <c r="P429" s="164"/>
      <c r="Q429" s="164"/>
      <c r="R429" s="164"/>
    </row>
    <row r="430" spans="3:18">
      <c r="C430" s="164">
        <v>1</v>
      </c>
      <c r="D430" s="164">
        <v>6</v>
      </c>
      <c r="E430" s="164"/>
      <c r="F430" s="164">
        <v>7</v>
      </c>
      <c r="G430" s="164">
        <v>6</v>
      </c>
      <c r="H430" s="164">
        <v>10</v>
      </c>
      <c r="I430" s="164">
        <v>10</v>
      </c>
      <c r="J430" s="164">
        <v>10</v>
      </c>
      <c r="K430" s="164"/>
      <c r="L430" s="164"/>
      <c r="M430" s="165">
        <f t="shared" si="16"/>
        <v>1</v>
      </c>
      <c r="N430" s="164">
        <f t="shared" si="17"/>
        <v>2</v>
      </c>
      <c r="O430" s="164">
        <f t="shared" si="18"/>
        <v>7</v>
      </c>
      <c r="P430" s="164"/>
      <c r="Q430" s="164"/>
      <c r="R430" s="164"/>
    </row>
    <row r="431" spans="3:18">
      <c r="C431" s="164">
        <v>1</v>
      </c>
      <c r="D431" s="164">
        <v>6</v>
      </c>
      <c r="E431" s="164"/>
      <c r="F431" s="164">
        <v>5</v>
      </c>
      <c r="G431" s="164">
        <v>6</v>
      </c>
      <c r="H431" s="164">
        <v>5</v>
      </c>
      <c r="I431" s="164">
        <v>4</v>
      </c>
      <c r="J431" s="164">
        <v>7</v>
      </c>
      <c r="K431" s="164"/>
      <c r="L431" s="164"/>
      <c r="M431" s="165">
        <f t="shared" si="16"/>
        <v>1</v>
      </c>
      <c r="N431" s="164">
        <f t="shared" si="17"/>
        <v>2</v>
      </c>
      <c r="O431" s="164">
        <f t="shared" si="18"/>
        <v>5</v>
      </c>
      <c r="P431" s="164"/>
      <c r="Q431" s="164"/>
      <c r="R431" s="164"/>
    </row>
    <row r="432" spans="3:18">
      <c r="C432" s="164">
        <v>1</v>
      </c>
      <c r="D432" s="164">
        <v>6</v>
      </c>
      <c r="E432" s="164"/>
      <c r="F432" s="164">
        <v>5</v>
      </c>
      <c r="G432" s="164">
        <v>6</v>
      </c>
      <c r="H432" s="164">
        <v>5</v>
      </c>
      <c r="I432" s="164">
        <v>4</v>
      </c>
      <c r="J432" s="164">
        <v>10</v>
      </c>
      <c r="K432" s="164"/>
      <c r="L432" s="164"/>
      <c r="M432" s="165">
        <f t="shared" si="16"/>
        <v>1</v>
      </c>
      <c r="N432" s="164">
        <f t="shared" si="17"/>
        <v>2</v>
      </c>
      <c r="O432" s="164">
        <f t="shared" si="18"/>
        <v>5</v>
      </c>
      <c r="P432" s="164"/>
      <c r="Q432" s="164"/>
      <c r="R432" s="164"/>
    </row>
    <row r="433" spans="3:18">
      <c r="C433" s="164">
        <v>1</v>
      </c>
      <c r="D433" s="164">
        <v>6</v>
      </c>
      <c r="E433" s="164"/>
      <c r="F433" s="164">
        <v>5</v>
      </c>
      <c r="G433" s="164">
        <v>6</v>
      </c>
      <c r="H433" s="164">
        <v>5</v>
      </c>
      <c r="I433" s="164">
        <v>6</v>
      </c>
      <c r="J433" s="164">
        <v>7</v>
      </c>
      <c r="K433" s="164"/>
      <c r="L433" s="164"/>
      <c r="M433" s="165">
        <f t="shared" si="16"/>
        <v>1</v>
      </c>
      <c r="N433" s="164">
        <f t="shared" si="17"/>
        <v>2</v>
      </c>
      <c r="O433" s="164">
        <f t="shared" si="18"/>
        <v>5</v>
      </c>
      <c r="P433" s="164"/>
      <c r="Q433" s="164"/>
      <c r="R433" s="164"/>
    </row>
    <row r="434" spans="3:18">
      <c r="C434" s="164">
        <v>1</v>
      </c>
      <c r="D434" s="164">
        <v>6</v>
      </c>
      <c r="E434" s="164"/>
      <c r="F434" s="164">
        <v>5</v>
      </c>
      <c r="G434" s="164">
        <v>6</v>
      </c>
      <c r="H434" s="164">
        <v>5</v>
      </c>
      <c r="I434" s="164">
        <v>6</v>
      </c>
      <c r="J434" s="164">
        <v>10</v>
      </c>
      <c r="K434" s="164"/>
      <c r="L434" s="164"/>
      <c r="M434" s="165">
        <f t="shared" si="16"/>
        <v>1</v>
      </c>
      <c r="N434" s="164">
        <f t="shared" si="17"/>
        <v>2</v>
      </c>
      <c r="O434" s="164">
        <f t="shared" si="18"/>
        <v>6</v>
      </c>
      <c r="P434" s="164"/>
      <c r="Q434" s="164"/>
      <c r="R434" s="164"/>
    </row>
    <row r="435" spans="3:18">
      <c r="C435" s="164">
        <v>1</v>
      </c>
      <c r="D435" s="164">
        <v>6</v>
      </c>
      <c r="E435" s="164"/>
      <c r="F435" s="164">
        <v>5</v>
      </c>
      <c r="G435" s="164">
        <v>6</v>
      </c>
      <c r="H435" s="164">
        <v>5</v>
      </c>
      <c r="I435" s="164">
        <v>8</v>
      </c>
      <c r="J435" s="164">
        <v>7</v>
      </c>
      <c r="K435" s="164"/>
      <c r="L435" s="164"/>
      <c r="M435" s="165">
        <f t="shared" si="16"/>
        <v>1</v>
      </c>
      <c r="N435" s="164">
        <f t="shared" si="17"/>
        <v>2</v>
      </c>
      <c r="O435" s="164">
        <f t="shared" si="18"/>
        <v>5</v>
      </c>
      <c r="P435" s="164"/>
      <c r="Q435" s="164"/>
      <c r="R435" s="164"/>
    </row>
    <row r="436" spans="3:18">
      <c r="C436" s="164">
        <v>1</v>
      </c>
      <c r="D436" s="164">
        <v>6</v>
      </c>
      <c r="E436" s="164"/>
      <c r="F436" s="164">
        <v>5</v>
      </c>
      <c r="G436" s="164">
        <v>6</v>
      </c>
      <c r="H436" s="164">
        <v>5</v>
      </c>
      <c r="I436" s="164">
        <v>8</v>
      </c>
      <c r="J436" s="164">
        <v>10</v>
      </c>
      <c r="K436" s="164"/>
      <c r="L436" s="164"/>
      <c r="M436" s="165">
        <f t="shared" si="16"/>
        <v>1</v>
      </c>
      <c r="N436" s="164">
        <f t="shared" si="17"/>
        <v>2</v>
      </c>
      <c r="O436" s="164">
        <f t="shared" si="18"/>
        <v>6</v>
      </c>
      <c r="P436" s="164"/>
      <c r="Q436" s="164"/>
      <c r="R436" s="164"/>
    </row>
    <row r="437" spans="3:18">
      <c r="C437" s="164">
        <v>1</v>
      </c>
      <c r="D437" s="164">
        <v>6</v>
      </c>
      <c r="E437" s="164"/>
      <c r="F437" s="164">
        <v>5</v>
      </c>
      <c r="G437" s="164">
        <v>6</v>
      </c>
      <c r="H437" s="164">
        <v>5</v>
      </c>
      <c r="I437" s="164">
        <v>10</v>
      </c>
      <c r="J437" s="164">
        <v>7</v>
      </c>
      <c r="K437" s="164"/>
      <c r="L437" s="164"/>
      <c r="M437" s="165">
        <f t="shared" si="16"/>
        <v>1</v>
      </c>
      <c r="N437" s="164">
        <f t="shared" si="17"/>
        <v>2</v>
      </c>
      <c r="O437" s="164">
        <f t="shared" si="18"/>
        <v>6</v>
      </c>
      <c r="P437" s="164"/>
      <c r="Q437" s="164"/>
      <c r="R437" s="164"/>
    </row>
    <row r="438" spans="3:18">
      <c r="C438" s="164">
        <v>1</v>
      </c>
      <c r="D438" s="164">
        <v>6</v>
      </c>
      <c r="E438" s="164"/>
      <c r="F438" s="164">
        <v>5</v>
      </c>
      <c r="G438" s="164">
        <v>6</v>
      </c>
      <c r="H438" s="164">
        <v>5</v>
      </c>
      <c r="I438" s="164">
        <v>10</v>
      </c>
      <c r="J438" s="164">
        <v>10</v>
      </c>
      <c r="K438" s="164"/>
      <c r="L438" s="164"/>
      <c r="M438" s="165">
        <f t="shared" si="16"/>
        <v>1</v>
      </c>
      <c r="N438" s="164">
        <f t="shared" si="17"/>
        <v>2</v>
      </c>
      <c r="O438" s="164">
        <f t="shared" si="18"/>
        <v>6</v>
      </c>
      <c r="P438" s="164"/>
      <c r="Q438" s="164"/>
      <c r="R438" s="164"/>
    </row>
    <row r="439" spans="3:18">
      <c r="C439" s="164">
        <v>1</v>
      </c>
      <c r="D439" s="164">
        <v>6</v>
      </c>
      <c r="E439" s="164"/>
      <c r="F439" s="164">
        <v>7</v>
      </c>
      <c r="G439" s="164">
        <v>6</v>
      </c>
      <c r="H439" s="164">
        <v>10</v>
      </c>
      <c r="I439" s="164">
        <v>4</v>
      </c>
      <c r="J439" s="164">
        <v>7</v>
      </c>
      <c r="K439" s="164"/>
      <c r="L439" s="164"/>
      <c r="M439" s="165">
        <f t="shared" si="16"/>
        <v>1</v>
      </c>
      <c r="N439" s="164">
        <f t="shared" si="17"/>
        <v>2</v>
      </c>
      <c r="O439" s="164">
        <f t="shared" si="18"/>
        <v>6</v>
      </c>
      <c r="P439" s="164"/>
      <c r="Q439" s="164"/>
      <c r="R439" s="164"/>
    </row>
    <row r="440" spans="3:18">
      <c r="C440" s="164">
        <v>1</v>
      </c>
      <c r="D440" s="164">
        <v>6</v>
      </c>
      <c r="E440" s="164"/>
      <c r="F440" s="164">
        <v>7</v>
      </c>
      <c r="G440" s="164">
        <v>6</v>
      </c>
      <c r="H440" s="164">
        <v>10</v>
      </c>
      <c r="I440" s="164">
        <v>4</v>
      </c>
      <c r="J440" s="164">
        <v>10</v>
      </c>
      <c r="K440" s="164"/>
      <c r="L440" s="164"/>
      <c r="M440" s="165">
        <f t="shared" si="16"/>
        <v>1</v>
      </c>
      <c r="N440" s="164">
        <f t="shared" si="17"/>
        <v>2</v>
      </c>
      <c r="O440" s="164">
        <f t="shared" si="18"/>
        <v>6</v>
      </c>
      <c r="P440" s="164"/>
      <c r="Q440" s="164"/>
      <c r="R440" s="164"/>
    </row>
    <row r="441" spans="3:18">
      <c r="C441" s="164">
        <v>1</v>
      </c>
      <c r="D441" s="164">
        <v>6</v>
      </c>
      <c r="E441" s="164"/>
      <c r="F441" s="164">
        <v>7</v>
      </c>
      <c r="G441" s="164">
        <v>6</v>
      </c>
      <c r="H441" s="164">
        <v>10</v>
      </c>
      <c r="I441" s="164">
        <v>6</v>
      </c>
      <c r="J441" s="164">
        <v>7</v>
      </c>
      <c r="K441" s="164"/>
      <c r="L441" s="164"/>
      <c r="M441" s="165">
        <f t="shared" si="16"/>
        <v>1</v>
      </c>
      <c r="N441" s="164">
        <f t="shared" si="17"/>
        <v>2</v>
      </c>
      <c r="O441" s="164">
        <f t="shared" si="18"/>
        <v>6</v>
      </c>
      <c r="P441" s="164"/>
      <c r="Q441" s="164"/>
      <c r="R441" s="164"/>
    </row>
    <row r="442" spans="3:18">
      <c r="C442" s="164">
        <v>1</v>
      </c>
      <c r="D442" s="164">
        <v>6</v>
      </c>
      <c r="E442" s="164"/>
      <c r="F442" s="164">
        <v>7</v>
      </c>
      <c r="G442" s="164">
        <v>6</v>
      </c>
      <c r="H442" s="164">
        <v>10</v>
      </c>
      <c r="I442" s="164">
        <v>6</v>
      </c>
      <c r="J442" s="164">
        <v>10</v>
      </c>
      <c r="K442" s="164"/>
      <c r="L442" s="164"/>
      <c r="M442" s="165">
        <f t="shared" si="16"/>
        <v>1</v>
      </c>
      <c r="N442" s="164">
        <f t="shared" si="17"/>
        <v>2</v>
      </c>
      <c r="O442" s="164">
        <f t="shared" si="18"/>
        <v>7</v>
      </c>
      <c r="P442" s="164"/>
      <c r="Q442" s="164"/>
      <c r="R442" s="164"/>
    </row>
    <row r="443" spans="3:18">
      <c r="C443" s="164">
        <v>1</v>
      </c>
      <c r="D443" s="164">
        <v>6</v>
      </c>
      <c r="E443" s="164"/>
      <c r="F443" s="164">
        <v>7</v>
      </c>
      <c r="G443" s="164">
        <v>6</v>
      </c>
      <c r="H443" s="164">
        <v>10</v>
      </c>
      <c r="I443" s="164">
        <v>8</v>
      </c>
      <c r="J443" s="164">
        <v>7</v>
      </c>
      <c r="K443" s="164"/>
      <c r="L443" s="164"/>
      <c r="M443" s="165">
        <f t="shared" si="16"/>
        <v>1</v>
      </c>
      <c r="N443" s="164">
        <f t="shared" si="17"/>
        <v>2</v>
      </c>
      <c r="O443" s="164">
        <f t="shared" si="18"/>
        <v>6</v>
      </c>
      <c r="P443" s="164"/>
      <c r="Q443" s="164"/>
      <c r="R443" s="164"/>
    </row>
    <row r="444" spans="3:18">
      <c r="C444" s="164">
        <v>1</v>
      </c>
      <c r="D444" s="164">
        <v>6</v>
      </c>
      <c r="E444" s="164"/>
      <c r="F444" s="164">
        <v>7</v>
      </c>
      <c r="G444" s="164">
        <v>6</v>
      </c>
      <c r="H444" s="164">
        <v>10</v>
      </c>
      <c r="I444" s="164">
        <v>8</v>
      </c>
      <c r="J444" s="164">
        <v>10</v>
      </c>
      <c r="K444" s="164"/>
      <c r="L444" s="164"/>
      <c r="M444" s="165">
        <f t="shared" si="16"/>
        <v>1</v>
      </c>
      <c r="N444" s="164">
        <f t="shared" si="17"/>
        <v>2</v>
      </c>
      <c r="O444" s="164">
        <f t="shared" si="18"/>
        <v>7</v>
      </c>
      <c r="P444" s="164"/>
      <c r="Q444" s="164"/>
      <c r="R444" s="164"/>
    </row>
    <row r="445" spans="3:18">
      <c r="C445" s="164">
        <v>1</v>
      </c>
      <c r="D445" s="164">
        <v>6</v>
      </c>
      <c r="E445" s="164"/>
      <c r="F445" s="164">
        <v>7</v>
      </c>
      <c r="G445" s="164">
        <v>6</v>
      </c>
      <c r="H445" s="164">
        <v>10</v>
      </c>
      <c r="I445" s="164">
        <v>10</v>
      </c>
      <c r="J445" s="164">
        <v>7</v>
      </c>
      <c r="K445" s="164"/>
      <c r="L445" s="164"/>
      <c r="M445" s="165">
        <f t="shared" si="16"/>
        <v>1</v>
      </c>
      <c r="N445" s="164">
        <f t="shared" si="17"/>
        <v>2</v>
      </c>
      <c r="O445" s="164">
        <f t="shared" si="18"/>
        <v>7</v>
      </c>
      <c r="P445" s="164"/>
      <c r="Q445" s="164"/>
      <c r="R445" s="164"/>
    </row>
    <row r="446" spans="3:18">
      <c r="C446" s="164">
        <v>1</v>
      </c>
      <c r="D446" s="164">
        <v>6</v>
      </c>
      <c r="E446" s="164"/>
      <c r="F446" s="164">
        <v>7</v>
      </c>
      <c r="G446" s="164">
        <v>6</v>
      </c>
      <c r="H446" s="164">
        <v>10</v>
      </c>
      <c r="I446" s="164">
        <v>10</v>
      </c>
      <c r="J446" s="164">
        <v>10</v>
      </c>
      <c r="K446" s="164"/>
      <c r="L446" s="164"/>
      <c r="M446" s="165">
        <f t="shared" si="16"/>
        <v>1</v>
      </c>
      <c r="N446" s="164">
        <f t="shared" si="17"/>
        <v>2</v>
      </c>
      <c r="O446" s="164">
        <f t="shared" si="18"/>
        <v>7</v>
      </c>
      <c r="P446" s="164"/>
      <c r="Q446" s="164"/>
      <c r="R446" s="164"/>
    </row>
    <row r="447" spans="3:18">
      <c r="C447" s="164">
        <v>1</v>
      </c>
      <c r="D447" s="164">
        <v>6</v>
      </c>
      <c r="E447" s="164"/>
      <c r="F447" s="164">
        <v>5</v>
      </c>
      <c r="G447" s="164">
        <v>6</v>
      </c>
      <c r="H447" s="164">
        <v>5</v>
      </c>
      <c r="I447" s="164">
        <v>4</v>
      </c>
      <c r="J447" s="164">
        <v>7</v>
      </c>
      <c r="K447" s="164"/>
      <c r="L447" s="164"/>
      <c r="M447" s="165">
        <f t="shared" si="16"/>
        <v>1</v>
      </c>
      <c r="N447" s="164">
        <f t="shared" si="17"/>
        <v>2</v>
      </c>
      <c r="O447" s="164">
        <f t="shared" si="18"/>
        <v>5</v>
      </c>
      <c r="P447" s="164"/>
      <c r="Q447" s="164"/>
      <c r="R447" s="164"/>
    </row>
    <row r="448" spans="3:18">
      <c r="C448" s="164">
        <v>1</v>
      </c>
      <c r="D448" s="164">
        <v>6</v>
      </c>
      <c r="E448" s="164"/>
      <c r="F448" s="164">
        <v>5</v>
      </c>
      <c r="G448" s="164">
        <v>6</v>
      </c>
      <c r="H448" s="164">
        <v>5</v>
      </c>
      <c r="I448" s="164">
        <v>4</v>
      </c>
      <c r="J448" s="164">
        <v>10</v>
      </c>
      <c r="K448" s="164"/>
      <c r="L448" s="164"/>
      <c r="M448" s="165">
        <f t="shared" si="16"/>
        <v>1</v>
      </c>
      <c r="N448" s="164">
        <f t="shared" si="17"/>
        <v>2</v>
      </c>
      <c r="O448" s="164">
        <f t="shared" si="18"/>
        <v>5</v>
      </c>
      <c r="P448" s="164"/>
      <c r="Q448" s="164"/>
      <c r="R448" s="164"/>
    </row>
    <row r="449" spans="3:18">
      <c r="C449" s="164">
        <v>1</v>
      </c>
      <c r="D449" s="164">
        <v>6</v>
      </c>
      <c r="E449" s="164"/>
      <c r="F449" s="164">
        <v>5</v>
      </c>
      <c r="G449" s="164">
        <v>6</v>
      </c>
      <c r="H449" s="164">
        <v>5</v>
      </c>
      <c r="I449" s="164">
        <v>6</v>
      </c>
      <c r="J449" s="164">
        <v>7</v>
      </c>
      <c r="K449" s="164"/>
      <c r="L449" s="164"/>
      <c r="M449" s="165">
        <f t="shared" si="16"/>
        <v>1</v>
      </c>
      <c r="N449" s="164">
        <f t="shared" si="17"/>
        <v>2</v>
      </c>
      <c r="O449" s="164">
        <f t="shared" si="18"/>
        <v>5</v>
      </c>
      <c r="P449" s="164"/>
      <c r="Q449" s="164"/>
      <c r="R449" s="164"/>
    </row>
    <row r="450" spans="3:18">
      <c r="C450" s="164">
        <v>1</v>
      </c>
      <c r="D450" s="164">
        <v>6</v>
      </c>
      <c r="E450" s="164"/>
      <c r="F450" s="164">
        <v>5</v>
      </c>
      <c r="G450" s="164">
        <v>6</v>
      </c>
      <c r="H450" s="164">
        <v>5</v>
      </c>
      <c r="I450" s="164">
        <v>6</v>
      </c>
      <c r="J450" s="164">
        <v>10</v>
      </c>
      <c r="K450" s="164"/>
      <c r="L450" s="164"/>
      <c r="M450" s="165">
        <f t="shared" si="16"/>
        <v>1</v>
      </c>
      <c r="N450" s="164">
        <f t="shared" si="17"/>
        <v>2</v>
      </c>
      <c r="O450" s="164">
        <f t="shared" si="18"/>
        <v>6</v>
      </c>
      <c r="P450" s="164"/>
      <c r="Q450" s="164"/>
      <c r="R450" s="164"/>
    </row>
    <row r="451" spans="3:18">
      <c r="C451" s="164">
        <v>1</v>
      </c>
      <c r="D451" s="164">
        <v>6</v>
      </c>
      <c r="E451" s="164"/>
      <c r="F451" s="164">
        <v>5</v>
      </c>
      <c r="G451" s="164">
        <v>6</v>
      </c>
      <c r="H451" s="164">
        <v>5</v>
      </c>
      <c r="I451" s="164">
        <v>8</v>
      </c>
      <c r="J451" s="164">
        <v>7</v>
      </c>
      <c r="K451" s="164"/>
      <c r="L451" s="164"/>
      <c r="M451" s="165">
        <f t="shared" si="16"/>
        <v>1</v>
      </c>
      <c r="N451" s="164">
        <f t="shared" si="17"/>
        <v>2</v>
      </c>
      <c r="O451" s="164">
        <f t="shared" si="18"/>
        <v>5</v>
      </c>
      <c r="P451" s="164"/>
      <c r="Q451" s="164"/>
      <c r="R451" s="164"/>
    </row>
    <row r="452" spans="3:18">
      <c r="C452" s="164">
        <v>1</v>
      </c>
      <c r="D452" s="164">
        <v>6</v>
      </c>
      <c r="E452" s="164"/>
      <c r="F452" s="164">
        <v>5</v>
      </c>
      <c r="G452" s="164">
        <v>6</v>
      </c>
      <c r="H452" s="164">
        <v>5</v>
      </c>
      <c r="I452" s="164">
        <v>8</v>
      </c>
      <c r="J452" s="164">
        <v>10</v>
      </c>
      <c r="K452" s="164"/>
      <c r="L452" s="164"/>
      <c r="M452" s="165">
        <f t="shared" si="16"/>
        <v>1</v>
      </c>
      <c r="N452" s="164">
        <f t="shared" si="17"/>
        <v>2</v>
      </c>
      <c r="O452" s="164">
        <f t="shared" si="18"/>
        <v>6</v>
      </c>
      <c r="P452" s="164"/>
      <c r="Q452" s="164"/>
      <c r="R452" s="164"/>
    </row>
    <row r="453" spans="3:18">
      <c r="C453" s="164">
        <v>1</v>
      </c>
      <c r="D453" s="164">
        <v>6</v>
      </c>
      <c r="E453" s="164"/>
      <c r="F453" s="164">
        <v>5</v>
      </c>
      <c r="G453" s="164">
        <v>6</v>
      </c>
      <c r="H453" s="164">
        <v>5</v>
      </c>
      <c r="I453" s="164">
        <v>10</v>
      </c>
      <c r="J453" s="164">
        <v>7</v>
      </c>
      <c r="K453" s="164"/>
      <c r="L453" s="164"/>
      <c r="M453" s="165">
        <f t="shared" si="16"/>
        <v>1</v>
      </c>
      <c r="N453" s="164">
        <f t="shared" si="17"/>
        <v>2</v>
      </c>
      <c r="O453" s="164">
        <f t="shared" si="18"/>
        <v>6</v>
      </c>
      <c r="P453" s="164"/>
      <c r="Q453" s="164"/>
      <c r="R453" s="164"/>
    </row>
    <row r="454" spans="3:18">
      <c r="C454" s="164">
        <v>1</v>
      </c>
      <c r="D454" s="164">
        <v>6</v>
      </c>
      <c r="E454" s="164"/>
      <c r="F454" s="164">
        <v>5</v>
      </c>
      <c r="G454" s="164">
        <v>6</v>
      </c>
      <c r="H454" s="164">
        <v>5</v>
      </c>
      <c r="I454" s="164">
        <v>10</v>
      </c>
      <c r="J454" s="164">
        <v>10</v>
      </c>
      <c r="K454" s="164"/>
      <c r="L454" s="164"/>
      <c r="M454" s="165">
        <f t="shared" si="16"/>
        <v>1</v>
      </c>
      <c r="N454" s="164">
        <f t="shared" si="17"/>
        <v>2</v>
      </c>
      <c r="O454" s="164">
        <f t="shared" si="18"/>
        <v>6</v>
      </c>
      <c r="P454" s="164"/>
      <c r="Q454" s="164"/>
      <c r="R454" s="164"/>
    </row>
    <row r="455" spans="3:18">
      <c r="C455" s="164">
        <v>1</v>
      </c>
      <c r="D455" s="164">
        <v>6</v>
      </c>
      <c r="E455" s="164"/>
      <c r="F455" s="164">
        <v>7</v>
      </c>
      <c r="G455" s="164">
        <v>6</v>
      </c>
      <c r="H455" s="164">
        <v>10</v>
      </c>
      <c r="I455" s="164">
        <v>4</v>
      </c>
      <c r="J455" s="164">
        <v>7</v>
      </c>
      <c r="K455" s="164"/>
      <c r="L455" s="164"/>
      <c r="M455" s="165">
        <f t="shared" si="16"/>
        <v>1</v>
      </c>
      <c r="N455" s="164">
        <f t="shared" si="17"/>
        <v>2</v>
      </c>
      <c r="O455" s="164">
        <f t="shared" si="18"/>
        <v>6</v>
      </c>
      <c r="P455" s="164"/>
      <c r="Q455" s="164"/>
      <c r="R455" s="164"/>
    </row>
    <row r="456" spans="3:18">
      <c r="C456" s="164">
        <v>1</v>
      </c>
      <c r="D456" s="164">
        <v>6</v>
      </c>
      <c r="E456" s="164"/>
      <c r="F456" s="164">
        <v>7</v>
      </c>
      <c r="G456" s="164">
        <v>6</v>
      </c>
      <c r="H456" s="164">
        <v>10</v>
      </c>
      <c r="I456" s="164">
        <v>4</v>
      </c>
      <c r="J456" s="164">
        <v>10</v>
      </c>
      <c r="K456" s="164"/>
      <c r="L456" s="164"/>
      <c r="M456" s="165">
        <f t="shared" si="16"/>
        <v>1</v>
      </c>
      <c r="N456" s="164">
        <f t="shared" si="17"/>
        <v>2</v>
      </c>
      <c r="O456" s="164">
        <f t="shared" si="18"/>
        <v>6</v>
      </c>
      <c r="P456" s="164"/>
      <c r="Q456" s="164"/>
      <c r="R456" s="164"/>
    </row>
    <row r="457" spans="3:18">
      <c r="C457" s="164">
        <v>1</v>
      </c>
      <c r="D457" s="164">
        <v>6</v>
      </c>
      <c r="E457" s="164"/>
      <c r="F457" s="164">
        <v>7</v>
      </c>
      <c r="G457" s="164">
        <v>6</v>
      </c>
      <c r="H457" s="164">
        <v>10</v>
      </c>
      <c r="I457" s="164">
        <v>6</v>
      </c>
      <c r="J457" s="164">
        <v>7</v>
      </c>
      <c r="K457" s="164"/>
      <c r="L457" s="164"/>
      <c r="M457" s="165">
        <f t="shared" si="16"/>
        <v>1</v>
      </c>
      <c r="N457" s="164">
        <f t="shared" si="17"/>
        <v>2</v>
      </c>
      <c r="O457" s="164">
        <f t="shared" si="18"/>
        <v>6</v>
      </c>
      <c r="P457" s="164"/>
      <c r="Q457" s="164"/>
      <c r="R457" s="164"/>
    </row>
    <row r="458" spans="3:18">
      <c r="C458" s="164">
        <v>1</v>
      </c>
      <c r="D458" s="164">
        <v>6</v>
      </c>
      <c r="E458" s="164"/>
      <c r="F458" s="164">
        <v>7</v>
      </c>
      <c r="G458" s="164">
        <v>6</v>
      </c>
      <c r="H458" s="164">
        <v>10</v>
      </c>
      <c r="I458" s="164">
        <v>6</v>
      </c>
      <c r="J458" s="164">
        <v>10</v>
      </c>
      <c r="K458" s="164"/>
      <c r="L458" s="164"/>
      <c r="M458" s="165">
        <f t="shared" si="16"/>
        <v>1</v>
      </c>
      <c r="N458" s="164">
        <f t="shared" si="17"/>
        <v>2</v>
      </c>
      <c r="O458" s="164">
        <f t="shared" si="18"/>
        <v>7</v>
      </c>
      <c r="P458" s="164"/>
      <c r="Q458" s="164"/>
      <c r="R458" s="164"/>
    </row>
    <row r="459" spans="3:18">
      <c r="C459" s="164">
        <v>1</v>
      </c>
      <c r="D459" s="164">
        <v>6</v>
      </c>
      <c r="E459" s="164"/>
      <c r="F459" s="164">
        <v>7</v>
      </c>
      <c r="G459" s="164">
        <v>6</v>
      </c>
      <c r="H459" s="164">
        <v>10</v>
      </c>
      <c r="I459" s="164">
        <v>8</v>
      </c>
      <c r="J459" s="164">
        <v>7</v>
      </c>
      <c r="K459" s="164"/>
      <c r="L459" s="164"/>
      <c r="M459" s="165">
        <f t="shared" si="16"/>
        <v>1</v>
      </c>
      <c r="N459" s="164">
        <f t="shared" si="17"/>
        <v>2</v>
      </c>
      <c r="O459" s="164">
        <f t="shared" si="18"/>
        <v>6</v>
      </c>
      <c r="P459" s="164"/>
      <c r="Q459" s="164"/>
      <c r="R459" s="164"/>
    </row>
    <row r="460" spans="3:18">
      <c r="C460" s="164">
        <v>1</v>
      </c>
      <c r="D460" s="164">
        <v>6</v>
      </c>
      <c r="E460" s="164"/>
      <c r="F460" s="164">
        <v>7</v>
      </c>
      <c r="G460" s="164">
        <v>6</v>
      </c>
      <c r="H460" s="164">
        <v>10</v>
      </c>
      <c r="I460" s="164">
        <v>8</v>
      </c>
      <c r="J460" s="164">
        <v>10</v>
      </c>
      <c r="K460" s="164"/>
      <c r="L460" s="164"/>
      <c r="M460" s="165">
        <f t="shared" si="16"/>
        <v>1</v>
      </c>
      <c r="N460" s="164">
        <f t="shared" si="17"/>
        <v>2</v>
      </c>
      <c r="O460" s="164">
        <f t="shared" si="18"/>
        <v>7</v>
      </c>
      <c r="P460" s="164"/>
      <c r="Q460" s="164"/>
      <c r="R460" s="164"/>
    </row>
    <row r="461" spans="3:18">
      <c r="C461" s="164">
        <v>1</v>
      </c>
      <c r="D461" s="164">
        <v>6</v>
      </c>
      <c r="E461" s="164"/>
      <c r="F461" s="164">
        <v>7</v>
      </c>
      <c r="G461" s="164">
        <v>6</v>
      </c>
      <c r="H461" s="164">
        <v>10</v>
      </c>
      <c r="I461" s="164">
        <v>10</v>
      </c>
      <c r="J461" s="164">
        <v>7</v>
      </c>
      <c r="K461" s="164"/>
      <c r="L461" s="164"/>
      <c r="M461" s="165">
        <f t="shared" si="16"/>
        <v>1</v>
      </c>
      <c r="N461" s="164">
        <f t="shared" si="17"/>
        <v>2</v>
      </c>
      <c r="O461" s="164">
        <f t="shared" si="18"/>
        <v>7</v>
      </c>
      <c r="P461" s="164"/>
      <c r="Q461" s="164"/>
      <c r="R461" s="164"/>
    </row>
    <row r="462" spans="3:18">
      <c r="C462" s="164">
        <v>1</v>
      </c>
      <c r="D462" s="164">
        <v>6</v>
      </c>
      <c r="E462" s="164"/>
      <c r="F462" s="164">
        <v>7</v>
      </c>
      <c r="G462" s="164">
        <v>6</v>
      </c>
      <c r="H462" s="164">
        <v>10</v>
      </c>
      <c r="I462" s="164">
        <v>10</v>
      </c>
      <c r="J462" s="164">
        <v>10</v>
      </c>
      <c r="K462" s="164"/>
      <c r="L462" s="164"/>
      <c r="M462" s="165">
        <f t="shared" si="16"/>
        <v>1</v>
      </c>
      <c r="N462" s="164">
        <f t="shared" si="17"/>
        <v>2</v>
      </c>
      <c r="O462" s="164">
        <f t="shared" si="18"/>
        <v>7</v>
      </c>
      <c r="P462" s="164"/>
      <c r="Q462" s="164"/>
      <c r="R462" s="164"/>
    </row>
    <row r="463" spans="3:18">
      <c r="C463" s="164">
        <v>1</v>
      </c>
      <c r="D463" s="164">
        <v>6</v>
      </c>
      <c r="E463" s="164"/>
      <c r="F463" s="164">
        <v>5</v>
      </c>
      <c r="G463" s="164">
        <v>6</v>
      </c>
      <c r="H463" s="164">
        <v>5</v>
      </c>
      <c r="I463" s="164">
        <v>4</v>
      </c>
      <c r="J463" s="164">
        <v>7</v>
      </c>
      <c r="K463" s="164"/>
      <c r="L463" s="164"/>
      <c r="M463" s="165">
        <f t="shared" si="16"/>
        <v>1</v>
      </c>
      <c r="N463" s="164">
        <f t="shared" si="17"/>
        <v>2</v>
      </c>
      <c r="O463" s="164">
        <f t="shared" si="18"/>
        <v>5</v>
      </c>
      <c r="P463" s="164"/>
      <c r="Q463" s="164"/>
      <c r="R463" s="164"/>
    </row>
    <row r="464" spans="3:18">
      <c r="C464" s="164">
        <v>1</v>
      </c>
      <c r="D464" s="164">
        <v>6</v>
      </c>
      <c r="E464" s="164"/>
      <c r="F464" s="164">
        <v>5</v>
      </c>
      <c r="G464" s="164">
        <v>6</v>
      </c>
      <c r="H464" s="164">
        <v>5</v>
      </c>
      <c r="I464" s="164">
        <v>4</v>
      </c>
      <c r="J464" s="164">
        <v>10</v>
      </c>
      <c r="K464" s="164"/>
      <c r="L464" s="164"/>
      <c r="M464" s="165">
        <f t="shared" si="16"/>
        <v>1</v>
      </c>
      <c r="N464" s="164">
        <f t="shared" si="17"/>
        <v>2</v>
      </c>
      <c r="O464" s="164">
        <f t="shared" si="18"/>
        <v>5</v>
      </c>
      <c r="P464" s="164"/>
      <c r="Q464" s="164"/>
      <c r="R464" s="164"/>
    </row>
    <row r="465" spans="3:18">
      <c r="C465" s="164">
        <v>1</v>
      </c>
      <c r="D465" s="164">
        <v>6</v>
      </c>
      <c r="E465" s="164"/>
      <c r="F465" s="164">
        <v>5</v>
      </c>
      <c r="G465" s="164">
        <v>6</v>
      </c>
      <c r="H465" s="164">
        <v>5</v>
      </c>
      <c r="I465" s="164">
        <v>6</v>
      </c>
      <c r="J465" s="164">
        <v>7</v>
      </c>
      <c r="K465" s="164"/>
      <c r="L465" s="164"/>
      <c r="M465" s="165">
        <f t="shared" si="16"/>
        <v>1</v>
      </c>
      <c r="N465" s="164">
        <f t="shared" si="17"/>
        <v>2</v>
      </c>
      <c r="O465" s="164">
        <f t="shared" si="18"/>
        <v>5</v>
      </c>
      <c r="P465" s="164"/>
      <c r="Q465" s="164"/>
      <c r="R465" s="164"/>
    </row>
    <row r="466" spans="3:18">
      <c r="C466" s="164">
        <v>1</v>
      </c>
      <c r="D466" s="164">
        <v>6</v>
      </c>
      <c r="E466" s="164"/>
      <c r="F466" s="164">
        <v>5</v>
      </c>
      <c r="G466" s="164">
        <v>6</v>
      </c>
      <c r="H466" s="164">
        <v>5</v>
      </c>
      <c r="I466" s="164">
        <v>6</v>
      </c>
      <c r="J466" s="164">
        <v>10</v>
      </c>
      <c r="K466" s="164"/>
      <c r="L466" s="164"/>
      <c r="M466" s="165">
        <f t="shared" si="16"/>
        <v>1</v>
      </c>
      <c r="N466" s="164">
        <f t="shared" si="17"/>
        <v>2</v>
      </c>
      <c r="O466" s="164">
        <f t="shared" si="18"/>
        <v>6</v>
      </c>
      <c r="P466" s="164"/>
      <c r="Q466" s="164"/>
      <c r="R466" s="164"/>
    </row>
    <row r="467" spans="3:18">
      <c r="C467" s="164">
        <v>1</v>
      </c>
      <c r="D467" s="164">
        <v>6</v>
      </c>
      <c r="E467" s="164"/>
      <c r="F467" s="164">
        <v>5</v>
      </c>
      <c r="G467" s="164">
        <v>6</v>
      </c>
      <c r="H467" s="164">
        <v>5</v>
      </c>
      <c r="I467" s="164">
        <v>8</v>
      </c>
      <c r="J467" s="164">
        <v>7</v>
      </c>
      <c r="K467" s="164"/>
      <c r="L467" s="164"/>
      <c r="M467" s="165">
        <f t="shared" si="16"/>
        <v>1</v>
      </c>
      <c r="N467" s="164">
        <f t="shared" si="17"/>
        <v>2</v>
      </c>
      <c r="O467" s="164">
        <f t="shared" si="18"/>
        <v>5</v>
      </c>
      <c r="P467" s="164"/>
      <c r="Q467" s="164"/>
      <c r="R467" s="164"/>
    </row>
    <row r="468" spans="3:18">
      <c r="C468" s="164">
        <v>1</v>
      </c>
      <c r="D468" s="164">
        <v>6</v>
      </c>
      <c r="E468" s="164"/>
      <c r="F468" s="164">
        <v>5</v>
      </c>
      <c r="G468" s="164">
        <v>6</v>
      </c>
      <c r="H468" s="164">
        <v>5</v>
      </c>
      <c r="I468" s="164">
        <v>8</v>
      </c>
      <c r="J468" s="164">
        <v>10</v>
      </c>
      <c r="K468" s="164"/>
      <c r="L468" s="164"/>
      <c r="M468" s="165">
        <f t="shared" si="16"/>
        <v>1</v>
      </c>
      <c r="N468" s="164">
        <f t="shared" si="17"/>
        <v>2</v>
      </c>
      <c r="O468" s="164">
        <f t="shared" si="18"/>
        <v>6</v>
      </c>
      <c r="P468" s="164"/>
      <c r="Q468" s="164"/>
      <c r="R468" s="164"/>
    </row>
    <row r="469" spans="3:18">
      <c r="C469" s="164">
        <v>1</v>
      </c>
      <c r="D469" s="164">
        <v>6</v>
      </c>
      <c r="E469" s="164"/>
      <c r="F469" s="164">
        <v>5</v>
      </c>
      <c r="G469" s="164">
        <v>6</v>
      </c>
      <c r="H469" s="164">
        <v>5</v>
      </c>
      <c r="I469" s="164">
        <v>10</v>
      </c>
      <c r="J469" s="164">
        <v>7</v>
      </c>
      <c r="K469" s="164"/>
      <c r="L469" s="164"/>
      <c r="M469" s="165">
        <f t="shared" si="16"/>
        <v>1</v>
      </c>
      <c r="N469" s="164">
        <f t="shared" si="17"/>
        <v>2</v>
      </c>
      <c r="O469" s="164">
        <f t="shared" si="18"/>
        <v>6</v>
      </c>
      <c r="P469" s="164"/>
      <c r="Q469" s="164"/>
      <c r="R469" s="164"/>
    </row>
    <row r="470" spans="3:18">
      <c r="C470" s="164">
        <v>1</v>
      </c>
      <c r="D470" s="164">
        <v>6</v>
      </c>
      <c r="E470" s="164"/>
      <c r="F470" s="164">
        <v>5</v>
      </c>
      <c r="G470" s="164">
        <v>6</v>
      </c>
      <c r="H470" s="164">
        <v>5</v>
      </c>
      <c r="I470" s="164">
        <v>10</v>
      </c>
      <c r="J470" s="164">
        <v>10</v>
      </c>
      <c r="K470" s="164"/>
      <c r="L470" s="164"/>
      <c r="M470" s="165">
        <f t="shared" si="16"/>
        <v>1</v>
      </c>
      <c r="N470" s="164">
        <f t="shared" si="17"/>
        <v>2</v>
      </c>
      <c r="O470" s="164">
        <f t="shared" si="18"/>
        <v>6</v>
      </c>
      <c r="P470" s="164"/>
      <c r="Q470" s="164"/>
      <c r="R470" s="164"/>
    </row>
    <row r="471" spans="3:18">
      <c r="C471" s="164">
        <v>1</v>
      </c>
      <c r="D471" s="164">
        <v>6</v>
      </c>
      <c r="E471" s="164"/>
      <c r="F471" s="164">
        <v>7</v>
      </c>
      <c r="G471" s="164">
        <v>6</v>
      </c>
      <c r="H471" s="164">
        <v>10</v>
      </c>
      <c r="I471" s="164">
        <v>4</v>
      </c>
      <c r="J471" s="164">
        <v>7</v>
      </c>
      <c r="K471" s="164"/>
      <c r="L471" s="164"/>
      <c r="M471" s="165">
        <f t="shared" si="16"/>
        <v>1</v>
      </c>
      <c r="N471" s="164">
        <f t="shared" si="17"/>
        <v>2</v>
      </c>
      <c r="O471" s="164">
        <f t="shared" si="18"/>
        <v>6</v>
      </c>
      <c r="P471" s="164"/>
      <c r="Q471" s="164"/>
      <c r="R471" s="164"/>
    </row>
    <row r="472" spans="3:18">
      <c r="C472" s="164">
        <v>1</v>
      </c>
      <c r="D472" s="164">
        <v>6</v>
      </c>
      <c r="E472" s="164"/>
      <c r="F472" s="164">
        <v>7</v>
      </c>
      <c r="G472" s="164">
        <v>6</v>
      </c>
      <c r="H472" s="164">
        <v>10</v>
      </c>
      <c r="I472" s="164">
        <v>4</v>
      </c>
      <c r="J472" s="164">
        <v>10</v>
      </c>
      <c r="K472" s="164"/>
      <c r="L472" s="164"/>
      <c r="M472" s="165">
        <f t="shared" si="16"/>
        <v>1</v>
      </c>
      <c r="N472" s="164">
        <f t="shared" si="17"/>
        <v>2</v>
      </c>
      <c r="O472" s="164">
        <f t="shared" si="18"/>
        <v>6</v>
      </c>
      <c r="P472" s="164"/>
      <c r="Q472" s="164"/>
      <c r="R472" s="164"/>
    </row>
    <row r="473" spans="3:18">
      <c r="C473" s="164">
        <v>1</v>
      </c>
      <c r="D473" s="164">
        <v>6</v>
      </c>
      <c r="E473" s="164"/>
      <c r="F473" s="164">
        <v>7</v>
      </c>
      <c r="G473" s="164">
        <v>6</v>
      </c>
      <c r="H473" s="164">
        <v>10</v>
      </c>
      <c r="I473" s="164">
        <v>6</v>
      </c>
      <c r="J473" s="164">
        <v>7</v>
      </c>
      <c r="K473" s="164"/>
      <c r="L473" s="164"/>
      <c r="M473" s="165">
        <f t="shared" si="16"/>
        <v>1</v>
      </c>
      <c r="N473" s="164">
        <f t="shared" si="17"/>
        <v>2</v>
      </c>
      <c r="O473" s="164">
        <f t="shared" si="18"/>
        <v>6</v>
      </c>
      <c r="P473" s="164"/>
      <c r="Q473" s="164"/>
      <c r="R473" s="164"/>
    </row>
    <row r="474" spans="3:18">
      <c r="C474" s="164">
        <v>1</v>
      </c>
      <c r="D474" s="164">
        <v>6</v>
      </c>
      <c r="E474" s="164"/>
      <c r="F474" s="164">
        <v>7</v>
      </c>
      <c r="G474" s="164">
        <v>6</v>
      </c>
      <c r="H474" s="164">
        <v>10</v>
      </c>
      <c r="I474" s="164">
        <v>6</v>
      </c>
      <c r="J474" s="164">
        <v>10</v>
      </c>
      <c r="K474" s="164"/>
      <c r="L474" s="164"/>
      <c r="M474" s="165">
        <f t="shared" si="16"/>
        <v>1</v>
      </c>
      <c r="N474" s="164">
        <f t="shared" si="17"/>
        <v>2</v>
      </c>
      <c r="O474" s="164">
        <f t="shared" si="18"/>
        <v>7</v>
      </c>
      <c r="P474" s="164"/>
      <c r="Q474" s="164"/>
      <c r="R474" s="164"/>
    </row>
    <row r="475" spans="3:18">
      <c r="C475" s="164">
        <v>1</v>
      </c>
      <c r="D475" s="164">
        <v>6</v>
      </c>
      <c r="E475" s="164"/>
      <c r="F475" s="164">
        <v>7</v>
      </c>
      <c r="G475" s="164">
        <v>6</v>
      </c>
      <c r="H475" s="164">
        <v>10</v>
      </c>
      <c r="I475" s="164">
        <v>8</v>
      </c>
      <c r="J475" s="164">
        <v>7</v>
      </c>
      <c r="K475" s="164"/>
      <c r="L475" s="164"/>
      <c r="M475" s="165">
        <f t="shared" si="16"/>
        <v>1</v>
      </c>
      <c r="N475" s="164">
        <f t="shared" si="17"/>
        <v>2</v>
      </c>
      <c r="O475" s="164">
        <f t="shared" si="18"/>
        <v>6</v>
      </c>
      <c r="P475" s="164"/>
      <c r="Q475" s="164"/>
      <c r="R475" s="164"/>
    </row>
    <row r="476" spans="3:18">
      <c r="C476" s="164">
        <v>1</v>
      </c>
      <c r="D476" s="164">
        <v>6</v>
      </c>
      <c r="E476" s="164"/>
      <c r="F476" s="164">
        <v>7</v>
      </c>
      <c r="G476" s="164">
        <v>6</v>
      </c>
      <c r="H476" s="164">
        <v>10</v>
      </c>
      <c r="I476" s="164">
        <v>8</v>
      </c>
      <c r="J476" s="164">
        <v>10</v>
      </c>
      <c r="K476" s="164"/>
      <c r="L476" s="164"/>
      <c r="M476" s="165">
        <f t="shared" si="16"/>
        <v>1</v>
      </c>
      <c r="N476" s="164">
        <f t="shared" si="17"/>
        <v>2</v>
      </c>
      <c r="O476" s="164">
        <f t="shared" si="18"/>
        <v>7</v>
      </c>
      <c r="P476" s="164"/>
      <c r="Q476" s="164"/>
      <c r="R476" s="164"/>
    </row>
    <row r="477" spans="3:18">
      <c r="C477" s="164">
        <v>1</v>
      </c>
      <c r="D477" s="164">
        <v>6</v>
      </c>
      <c r="E477" s="164"/>
      <c r="F477" s="164">
        <v>7</v>
      </c>
      <c r="G477" s="164">
        <v>6</v>
      </c>
      <c r="H477" s="164">
        <v>10</v>
      </c>
      <c r="I477" s="164">
        <v>10</v>
      </c>
      <c r="J477" s="164">
        <v>7</v>
      </c>
      <c r="K477" s="164"/>
      <c r="L477" s="164"/>
      <c r="M477" s="165">
        <f t="shared" si="16"/>
        <v>1</v>
      </c>
      <c r="N477" s="164">
        <f t="shared" si="17"/>
        <v>2</v>
      </c>
      <c r="O477" s="164">
        <f t="shared" si="18"/>
        <v>7</v>
      </c>
      <c r="P477" s="164"/>
      <c r="Q477" s="164"/>
      <c r="R477" s="164"/>
    </row>
    <row r="478" spans="3:18">
      <c r="C478" s="164">
        <v>1</v>
      </c>
      <c r="D478" s="164">
        <v>6</v>
      </c>
      <c r="E478" s="164"/>
      <c r="F478" s="164">
        <v>7</v>
      </c>
      <c r="G478" s="164">
        <v>6</v>
      </c>
      <c r="H478" s="164">
        <v>10</v>
      </c>
      <c r="I478" s="164">
        <v>10</v>
      </c>
      <c r="J478" s="164">
        <v>10</v>
      </c>
      <c r="K478" s="164"/>
      <c r="L478" s="164"/>
      <c r="M478" s="165">
        <f t="shared" si="16"/>
        <v>1</v>
      </c>
      <c r="N478" s="164">
        <f t="shared" si="17"/>
        <v>2</v>
      </c>
      <c r="O478" s="164">
        <f t="shared" si="18"/>
        <v>7</v>
      </c>
      <c r="P478" s="164"/>
      <c r="Q478" s="164"/>
      <c r="R478" s="164"/>
    </row>
    <row r="479" spans="3:18">
      <c r="C479" s="164">
        <v>1</v>
      </c>
      <c r="D479" s="164">
        <v>6</v>
      </c>
      <c r="E479" s="164"/>
      <c r="F479" s="164">
        <v>5</v>
      </c>
      <c r="G479" s="164">
        <v>6</v>
      </c>
      <c r="H479" s="164">
        <v>5</v>
      </c>
      <c r="I479" s="164">
        <v>4</v>
      </c>
      <c r="J479" s="164">
        <v>7</v>
      </c>
      <c r="K479" s="164"/>
      <c r="L479" s="164"/>
      <c r="M479" s="165">
        <f t="shared" ref="M479:M542" si="19">MIN(C479:L479)</f>
        <v>1</v>
      </c>
      <c r="N479" s="164">
        <f t="shared" si="17"/>
        <v>2</v>
      </c>
      <c r="O479" s="164">
        <f t="shared" si="18"/>
        <v>5</v>
      </c>
      <c r="P479" s="164"/>
      <c r="Q479" s="164"/>
      <c r="R479" s="164"/>
    </row>
    <row r="480" spans="3:18">
      <c r="C480" s="164">
        <v>1</v>
      </c>
      <c r="D480" s="164">
        <v>6</v>
      </c>
      <c r="E480" s="164"/>
      <c r="F480" s="164">
        <v>5</v>
      </c>
      <c r="G480" s="164">
        <v>6</v>
      </c>
      <c r="H480" s="164">
        <v>5</v>
      </c>
      <c r="I480" s="164">
        <v>4</v>
      </c>
      <c r="J480" s="164">
        <v>10</v>
      </c>
      <c r="K480" s="164"/>
      <c r="L480" s="164"/>
      <c r="M480" s="165">
        <f t="shared" si="19"/>
        <v>1</v>
      </c>
      <c r="N480" s="164">
        <f t="shared" ref="N480:N543" si="20">IF(SMALL(C480:J480,2)&gt;M480,M480+1,M480)</f>
        <v>2</v>
      </c>
      <c r="O480" s="164">
        <f t="shared" ref="O480:O543" si="21">ROUND(AVERAGE(C480:J480),0)</f>
        <v>5</v>
      </c>
      <c r="P480" s="164"/>
      <c r="Q480" s="164"/>
      <c r="R480" s="164"/>
    </row>
    <row r="481" spans="3:18">
      <c r="C481" s="164">
        <v>1</v>
      </c>
      <c r="D481" s="164">
        <v>6</v>
      </c>
      <c r="E481" s="164"/>
      <c r="F481" s="164">
        <v>5</v>
      </c>
      <c r="G481" s="164">
        <v>6</v>
      </c>
      <c r="H481" s="164">
        <v>5</v>
      </c>
      <c r="I481" s="164">
        <v>6</v>
      </c>
      <c r="J481" s="164">
        <v>7</v>
      </c>
      <c r="K481" s="164"/>
      <c r="L481" s="164"/>
      <c r="M481" s="165">
        <f t="shared" si="19"/>
        <v>1</v>
      </c>
      <c r="N481" s="164">
        <f t="shared" si="20"/>
        <v>2</v>
      </c>
      <c r="O481" s="164">
        <f t="shared" si="21"/>
        <v>5</v>
      </c>
      <c r="P481" s="164"/>
      <c r="Q481" s="164"/>
      <c r="R481" s="164"/>
    </row>
    <row r="482" spans="3:18">
      <c r="C482" s="164">
        <v>1</v>
      </c>
      <c r="D482" s="164">
        <v>6</v>
      </c>
      <c r="E482" s="164"/>
      <c r="F482" s="164">
        <v>5</v>
      </c>
      <c r="G482" s="164">
        <v>6</v>
      </c>
      <c r="H482" s="164">
        <v>5</v>
      </c>
      <c r="I482" s="164">
        <v>6</v>
      </c>
      <c r="J482" s="164">
        <v>10</v>
      </c>
      <c r="K482" s="164"/>
      <c r="L482" s="164"/>
      <c r="M482" s="165">
        <f t="shared" si="19"/>
        <v>1</v>
      </c>
      <c r="N482" s="164">
        <f t="shared" si="20"/>
        <v>2</v>
      </c>
      <c r="O482" s="164">
        <f t="shared" si="21"/>
        <v>6</v>
      </c>
      <c r="P482" s="164"/>
      <c r="Q482" s="164"/>
      <c r="R482" s="164"/>
    </row>
    <row r="483" spans="3:18">
      <c r="C483" s="164">
        <v>1</v>
      </c>
      <c r="D483" s="164">
        <v>6</v>
      </c>
      <c r="E483" s="164"/>
      <c r="F483" s="164">
        <v>5</v>
      </c>
      <c r="G483" s="164">
        <v>6</v>
      </c>
      <c r="H483" s="164">
        <v>5</v>
      </c>
      <c r="I483" s="164">
        <v>8</v>
      </c>
      <c r="J483" s="164">
        <v>7</v>
      </c>
      <c r="K483" s="164"/>
      <c r="L483" s="164"/>
      <c r="M483" s="165">
        <f t="shared" si="19"/>
        <v>1</v>
      </c>
      <c r="N483" s="164">
        <f t="shared" si="20"/>
        <v>2</v>
      </c>
      <c r="O483" s="164">
        <f t="shared" si="21"/>
        <v>5</v>
      </c>
      <c r="P483" s="164"/>
      <c r="Q483" s="164"/>
      <c r="R483" s="164"/>
    </row>
    <row r="484" spans="3:18">
      <c r="C484" s="164">
        <v>1</v>
      </c>
      <c r="D484" s="164">
        <v>6</v>
      </c>
      <c r="E484" s="164"/>
      <c r="F484" s="164">
        <v>5</v>
      </c>
      <c r="G484" s="164">
        <v>6</v>
      </c>
      <c r="H484" s="164">
        <v>5</v>
      </c>
      <c r="I484" s="164">
        <v>8</v>
      </c>
      <c r="J484" s="164">
        <v>10</v>
      </c>
      <c r="K484" s="164"/>
      <c r="L484" s="164"/>
      <c r="M484" s="165">
        <f t="shared" si="19"/>
        <v>1</v>
      </c>
      <c r="N484" s="164">
        <f t="shared" si="20"/>
        <v>2</v>
      </c>
      <c r="O484" s="164">
        <f t="shared" si="21"/>
        <v>6</v>
      </c>
      <c r="P484" s="164"/>
      <c r="Q484" s="164"/>
      <c r="R484" s="164"/>
    </row>
    <row r="485" spans="3:18">
      <c r="C485" s="164">
        <v>1</v>
      </c>
      <c r="D485" s="164">
        <v>6</v>
      </c>
      <c r="E485" s="164"/>
      <c r="F485" s="164">
        <v>5</v>
      </c>
      <c r="G485" s="164">
        <v>6</v>
      </c>
      <c r="H485" s="164">
        <v>5</v>
      </c>
      <c r="I485" s="164">
        <v>10</v>
      </c>
      <c r="J485" s="164">
        <v>7</v>
      </c>
      <c r="K485" s="164"/>
      <c r="L485" s="164"/>
      <c r="M485" s="165">
        <f t="shared" si="19"/>
        <v>1</v>
      </c>
      <c r="N485" s="164">
        <f t="shared" si="20"/>
        <v>2</v>
      </c>
      <c r="O485" s="164">
        <f t="shared" si="21"/>
        <v>6</v>
      </c>
      <c r="P485" s="164"/>
      <c r="Q485" s="164"/>
      <c r="R485" s="164"/>
    </row>
    <row r="486" spans="3:18">
      <c r="C486" s="164">
        <v>1</v>
      </c>
      <c r="D486" s="164">
        <v>6</v>
      </c>
      <c r="E486" s="164"/>
      <c r="F486" s="164">
        <v>5</v>
      </c>
      <c r="G486" s="164">
        <v>6</v>
      </c>
      <c r="H486" s="164">
        <v>5</v>
      </c>
      <c r="I486" s="164">
        <v>10</v>
      </c>
      <c r="J486" s="164">
        <v>10</v>
      </c>
      <c r="K486" s="164"/>
      <c r="L486" s="164"/>
      <c r="M486" s="165">
        <f t="shared" si="19"/>
        <v>1</v>
      </c>
      <c r="N486" s="164">
        <f t="shared" si="20"/>
        <v>2</v>
      </c>
      <c r="O486" s="164">
        <f t="shared" si="21"/>
        <v>6</v>
      </c>
      <c r="P486" s="164"/>
      <c r="Q486" s="164"/>
      <c r="R486" s="164"/>
    </row>
    <row r="487" spans="3:18">
      <c r="C487" s="164">
        <v>1</v>
      </c>
      <c r="D487" s="164">
        <v>6</v>
      </c>
      <c r="E487" s="164"/>
      <c r="F487" s="164">
        <v>7</v>
      </c>
      <c r="G487" s="164">
        <v>6</v>
      </c>
      <c r="H487" s="164">
        <v>10</v>
      </c>
      <c r="I487" s="164">
        <v>4</v>
      </c>
      <c r="J487" s="164">
        <v>7</v>
      </c>
      <c r="K487" s="164"/>
      <c r="L487" s="164"/>
      <c r="M487" s="165">
        <f t="shared" si="19"/>
        <v>1</v>
      </c>
      <c r="N487" s="164">
        <f t="shared" si="20"/>
        <v>2</v>
      </c>
      <c r="O487" s="164">
        <f t="shared" si="21"/>
        <v>6</v>
      </c>
      <c r="P487" s="164"/>
      <c r="Q487" s="164"/>
      <c r="R487" s="164"/>
    </row>
    <row r="488" spans="3:18">
      <c r="C488" s="164">
        <v>1</v>
      </c>
      <c r="D488" s="164">
        <v>6</v>
      </c>
      <c r="E488" s="164"/>
      <c r="F488" s="164">
        <v>7</v>
      </c>
      <c r="G488" s="164">
        <v>6</v>
      </c>
      <c r="H488" s="164">
        <v>10</v>
      </c>
      <c r="I488" s="164">
        <v>4</v>
      </c>
      <c r="J488" s="164">
        <v>10</v>
      </c>
      <c r="K488" s="164"/>
      <c r="L488" s="164"/>
      <c r="M488" s="165">
        <f t="shared" si="19"/>
        <v>1</v>
      </c>
      <c r="N488" s="164">
        <f t="shared" si="20"/>
        <v>2</v>
      </c>
      <c r="O488" s="164">
        <f t="shared" si="21"/>
        <v>6</v>
      </c>
      <c r="P488" s="164"/>
      <c r="Q488" s="164"/>
      <c r="R488" s="164"/>
    </row>
    <row r="489" spans="3:18">
      <c r="C489" s="164">
        <v>1</v>
      </c>
      <c r="D489" s="164">
        <v>6</v>
      </c>
      <c r="E489" s="164"/>
      <c r="F489" s="164">
        <v>7</v>
      </c>
      <c r="G489" s="164">
        <v>6</v>
      </c>
      <c r="H489" s="164">
        <v>10</v>
      </c>
      <c r="I489" s="164">
        <v>6</v>
      </c>
      <c r="J489" s="164">
        <v>7</v>
      </c>
      <c r="K489" s="164"/>
      <c r="L489" s="164"/>
      <c r="M489" s="165">
        <f t="shared" si="19"/>
        <v>1</v>
      </c>
      <c r="N489" s="164">
        <f t="shared" si="20"/>
        <v>2</v>
      </c>
      <c r="O489" s="164">
        <f t="shared" si="21"/>
        <v>6</v>
      </c>
      <c r="P489" s="164"/>
      <c r="Q489" s="164"/>
      <c r="R489" s="164"/>
    </row>
    <row r="490" spans="3:18">
      <c r="C490" s="164">
        <v>1</v>
      </c>
      <c r="D490" s="164">
        <v>6</v>
      </c>
      <c r="E490" s="164"/>
      <c r="F490" s="164">
        <v>7</v>
      </c>
      <c r="G490" s="164">
        <v>6</v>
      </c>
      <c r="H490" s="164">
        <v>10</v>
      </c>
      <c r="I490" s="164">
        <v>6</v>
      </c>
      <c r="J490" s="164">
        <v>10</v>
      </c>
      <c r="K490" s="164"/>
      <c r="L490" s="164"/>
      <c r="M490" s="165">
        <f t="shared" si="19"/>
        <v>1</v>
      </c>
      <c r="N490" s="164">
        <f t="shared" si="20"/>
        <v>2</v>
      </c>
      <c r="O490" s="164">
        <f t="shared" si="21"/>
        <v>7</v>
      </c>
      <c r="P490" s="164"/>
      <c r="Q490" s="164"/>
      <c r="R490" s="164"/>
    </row>
    <row r="491" spans="3:18">
      <c r="C491" s="164">
        <v>1</v>
      </c>
      <c r="D491" s="164">
        <v>6</v>
      </c>
      <c r="E491" s="164"/>
      <c r="F491" s="164">
        <v>7</v>
      </c>
      <c r="G491" s="164">
        <v>6</v>
      </c>
      <c r="H491" s="164">
        <v>10</v>
      </c>
      <c r="I491" s="164">
        <v>8</v>
      </c>
      <c r="J491" s="164">
        <v>7</v>
      </c>
      <c r="K491" s="164"/>
      <c r="L491" s="164"/>
      <c r="M491" s="165">
        <f t="shared" si="19"/>
        <v>1</v>
      </c>
      <c r="N491" s="164">
        <f t="shared" si="20"/>
        <v>2</v>
      </c>
      <c r="O491" s="164">
        <f t="shared" si="21"/>
        <v>6</v>
      </c>
      <c r="P491" s="164"/>
      <c r="Q491" s="164"/>
      <c r="R491" s="164"/>
    </row>
    <row r="492" spans="3:18">
      <c r="C492" s="164">
        <v>1</v>
      </c>
      <c r="D492" s="164">
        <v>6</v>
      </c>
      <c r="E492" s="164"/>
      <c r="F492" s="164">
        <v>7</v>
      </c>
      <c r="G492" s="164">
        <v>6</v>
      </c>
      <c r="H492" s="164">
        <v>10</v>
      </c>
      <c r="I492" s="164">
        <v>8</v>
      </c>
      <c r="J492" s="164">
        <v>10</v>
      </c>
      <c r="K492" s="164"/>
      <c r="L492" s="164"/>
      <c r="M492" s="165">
        <f t="shared" si="19"/>
        <v>1</v>
      </c>
      <c r="N492" s="164">
        <f t="shared" si="20"/>
        <v>2</v>
      </c>
      <c r="O492" s="164">
        <f t="shared" si="21"/>
        <v>7</v>
      </c>
      <c r="P492" s="164"/>
      <c r="Q492" s="164"/>
      <c r="R492" s="164"/>
    </row>
    <row r="493" spans="3:18">
      <c r="C493" s="164">
        <v>1</v>
      </c>
      <c r="D493" s="164">
        <v>6</v>
      </c>
      <c r="E493" s="164"/>
      <c r="F493" s="164">
        <v>7</v>
      </c>
      <c r="G493" s="164">
        <v>6</v>
      </c>
      <c r="H493" s="164">
        <v>10</v>
      </c>
      <c r="I493" s="164">
        <v>10</v>
      </c>
      <c r="J493" s="164">
        <v>7</v>
      </c>
      <c r="K493" s="164"/>
      <c r="L493" s="164"/>
      <c r="M493" s="165">
        <f t="shared" si="19"/>
        <v>1</v>
      </c>
      <c r="N493" s="164">
        <f t="shared" si="20"/>
        <v>2</v>
      </c>
      <c r="O493" s="164">
        <f t="shared" si="21"/>
        <v>7</v>
      </c>
      <c r="P493" s="164"/>
      <c r="Q493" s="164"/>
      <c r="R493" s="164"/>
    </row>
    <row r="494" spans="3:18">
      <c r="C494" s="164">
        <v>1</v>
      </c>
      <c r="D494" s="164">
        <v>6</v>
      </c>
      <c r="E494" s="164"/>
      <c r="F494" s="164">
        <v>7</v>
      </c>
      <c r="G494" s="164">
        <v>6</v>
      </c>
      <c r="H494" s="164">
        <v>10</v>
      </c>
      <c r="I494" s="164">
        <v>10</v>
      </c>
      <c r="J494" s="164">
        <v>10</v>
      </c>
      <c r="K494" s="164"/>
      <c r="L494" s="164"/>
      <c r="M494" s="165">
        <f t="shared" si="19"/>
        <v>1</v>
      </c>
      <c r="N494" s="164">
        <f t="shared" si="20"/>
        <v>2</v>
      </c>
      <c r="O494" s="164">
        <f t="shared" si="21"/>
        <v>7</v>
      </c>
      <c r="P494" s="164"/>
      <c r="Q494" s="164"/>
      <c r="R494" s="164"/>
    </row>
    <row r="495" spans="3:18">
      <c r="C495" s="164">
        <v>1</v>
      </c>
      <c r="D495" s="164">
        <v>6</v>
      </c>
      <c r="E495" s="164"/>
      <c r="F495" s="164">
        <v>10</v>
      </c>
      <c r="G495" s="164">
        <v>6</v>
      </c>
      <c r="H495" s="164">
        <v>7</v>
      </c>
      <c r="I495" s="164">
        <v>4</v>
      </c>
      <c r="J495" s="164">
        <v>7</v>
      </c>
      <c r="K495" s="164"/>
      <c r="L495" s="164"/>
      <c r="M495" s="165">
        <f t="shared" si="19"/>
        <v>1</v>
      </c>
      <c r="N495" s="164">
        <f t="shared" si="20"/>
        <v>2</v>
      </c>
      <c r="O495" s="164">
        <f t="shared" si="21"/>
        <v>6</v>
      </c>
      <c r="P495" s="164"/>
      <c r="Q495" s="164"/>
      <c r="R495" s="164"/>
    </row>
    <row r="496" spans="3:18">
      <c r="C496" s="164">
        <v>1</v>
      </c>
      <c r="D496" s="164">
        <v>6</v>
      </c>
      <c r="E496" s="164"/>
      <c r="F496" s="164">
        <v>10</v>
      </c>
      <c r="G496" s="164">
        <v>6</v>
      </c>
      <c r="H496" s="164">
        <v>7</v>
      </c>
      <c r="I496" s="164">
        <v>4</v>
      </c>
      <c r="J496" s="164">
        <v>10</v>
      </c>
      <c r="K496" s="164"/>
      <c r="L496" s="164"/>
      <c r="M496" s="165">
        <f t="shared" si="19"/>
        <v>1</v>
      </c>
      <c r="N496" s="164">
        <f t="shared" si="20"/>
        <v>2</v>
      </c>
      <c r="O496" s="164">
        <f t="shared" si="21"/>
        <v>6</v>
      </c>
      <c r="P496" s="164"/>
      <c r="Q496" s="164"/>
      <c r="R496" s="164"/>
    </row>
    <row r="497" spans="3:18">
      <c r="C497" s="164">
        <v>1</v>
      </c>
      <c r="D497" s="164">
        <v>6</v>
      </c>
      <c r="E497" s="164"/>
      <c r="F497" s="164">
        <v>10</v>
      </c>
      <c r="G497" s="164">
        <v>6</v>
      </c>
      <c r="H497" s="164">
        <v>7</v>
      </c>
      <c r="I497" s="164">
        <v>6</v>
      </c>
      <c r="J497" s="164">
        <v>7</v>
      </c>
      <c r="K497" s="164"/>
      <c r="L497" s="164"/>
      <c r="M497" s="165">
        <f t="shared" si="19"/>
        <v>1</v>
      </c>
      <c r="N497" s="164">
        <f t="shared" si="20"/>
        <v>2</v>
      </c>
      <c r="O497" s="164">
        <f t="shared" si="21"/>
        <v>6</v>
      </c>
      <c r="P497" s="164"/>
      <c r="Q497" s="164"/>
      <c r="R497" s="164"/>
    </row>
    <row r="498" spans="3:18">
      <c r="C498" s="164">
        <v>1</v>
      </c>
      <c r="D498" s="164">
        <v>6</v>
      </c>
      <c r="E498" s="164"/>
      <c r="F498" s="164">
        <v>10</v>
      </c>
      <c r="G498" s="164">
        <v>6</v>
      </c>
      <c r="H498" s="164">
        <v>7</v>
      </c>
      <c r="I498" s="164">
        <v>6</v>
      </c>
      <c r="J498" s="164">
        <v>10</v>
      </c>
      <c r="K498" s="164"/>
      <c r="L498" s="164"/>
      <c r="M498" s="165">
        <f t="shared" si="19"/>
        <v>1</v>
      </c>
      <c r="N498" s="164">
        <f t="shared" si="20"/>
        <v>2</v>
      </c>
      <c r="O498" s="164">
        <f t="shared" si="21"/>
        <v>7</v>
      </c>
      <c r="P498" s="164"/>
      <c r="Q498" s="164"/>
      <c r="R498" s="164"/>
    </row>
    <row r="499" spans="3:18">
      <c r="C499" s="164">
        <v>1</v>
      </c>
      <c r="D499" s="164">
        <v>6</v>
      </c>
      <c r="E499" s="164"/>
      <c r="F499" s="164">
        <v>10</v>
      </c>
      <c r="G499" s="164">
        <v>6</v>
      </c>
      <c r="H499" s="164">
        <v>7</v>
      </c>
      <c r="I499" s="164">
        <v>8</v>
      </c>
      <c r="J499" s="164">
        <v>7</v>
      </c>
      <c r="K499" s="164"/>
      <c r="L499" s="164"/>
      <c r="M499" s="165">
        <f t="shared" si="19"/>
        <v>1</v>
      </c>
      <c r="N499" s="164">
        <f t="shared" si="20"/>
        <v>2</v>
      </c>
      <c r="O499" s="164">
        <f t="shared" si="21"/>
        <v>6</v>
      </c>
      <c r="P499" s="164"/>
      <c r="Q499" s="164"/>
      <c r="R499" s="164"/>
    </row>
    <row r="500" spans="3:18">
      <c r="C500" s="164">
        <v>1</v>
      </c>
      <c r="D500" s="164">
        <v>6</v>
      </c>
      <c r="E500" s="164"/>
      <c r="F500" s="164">
        <v>10</v>
      </c>
      <c r="G500" s="164">
        <v>6</v>
      </c>
      <c r="H500" s="164">
        <v>7</v>
      </c>
      <c r="I500" s="164">
        <v>8</v>
      </c>
      <c r="J500" s="164">
        <v>10</v>
      </c>
      <c r="K500" s="164"/>
      <c r="L500" s="164"/>
      <c r="M500" s="165">
        <f t="shared" si="19"/>
        <v>1</v>
      </c>
      <c r="N500" s="164">
        <f t="shared" si="20"/>
        <v>2</v>
      </c>
      <c r="O500" s="164">
        <f t="shared" si="21"/>
        <v>7</v>
      </c>
      <c r="P500" s="164"/>
      <c r="Q500" s="164"/>
      <c r="R500" s="164"/>
    </row>
    <row r="501" spans="3:18">
      <c r="C501" s="164">
        <v>1</v>
      </c>
      <c r="D501" s="164">
        <v>6</v>
      </c>
      <c r="E501" s="164"/>
      <c r="F501" s="164">
        <v>10</v>
      </c>
      <c r="G501" s="164">
        <v>6</v>
      </c>
      <c r="H501" s="164">
        <v>7</v>
      </c>
      <c r="I501" s="164">
        <v>10</v>
      </c>
      <c r="J501" s="164">
        <v>7</v>
      </c>
      <c r="K501" s="164"/>
      <c r="L501" s="164"/>
      <c r="M501" s="165">
        <f t="shared" si="19"/>
        <v>1</v>
      </c>
      <c r="N501" s="164">
        <f t="shared" si="20"/>
        <v>2</v>
      </c>
      <c r="O501" s="164">
        <f t="shared" si="21"/>
        <v>7</v>
      </c>
      <c r="P501" s="164"/>
      <c r="Q501" s="164"/>
      <c r="R501" s="164"/>
    </row>
    <row r="502" spans="3:18">
      <c r="C502" s="164">
        <v>1</v>
      </c>
      <c r="D502" s="164">
        <v>6</v>
      </c>
      <c r="E502" s="164"/>
      <c r="F502" s="164">
        <v>10</v>
      </c>
      <c r="G502" s="164">
        <v>6</v>
      </c>
      <c r="H502" s="164">
        <v>7</v>
      </c>
      <c r="I502" s="164">
        <v>10</v>
      </c>
      <c r="J502" s="164">
        <v>10</v>
      </c>
      <c r="K502" s="164"/>
      <c r="L502" s="164"/>
      <c r="M502" s="165">
        <f t="shared" si="19"/>
        <v>1</v>
      </c>
      <c r="N502" s="164">
        <f t="shared" si="20"/>
        <v>2</v>
      </c>
      <c r="O502" s="164">
        <f t="shared" si="21"/>
        <v>7</v>
      </c>
      <c r="P502" s="164"/>
      <c r="Q502" s="164"/>
      <c r="R502" s="164"/>
    </row>
    <row r="503" spans="3:18">
      <c r="C503" s="164">
        <v>1</v>
      </c>
      <c r="D503" s="164">
        <v>6</v>
      </c>
      <c r="E503" s="164"/>
      <c r="F503" s="164">
        <v>10</v>
      </c>
      <c r="G503" s="164">
        <v>6</v>
      </c>
      <c r="H503" s="164">
        <v>10</v>
      </c>
      <c r="I503" s="164">
        <v>4</v>
      </c>
      <c r="J503" s="164">
        <v>7</v>
      </c>
      <c r="K503" s="164"/>
      <c r="L503" s="164"/>
      <c r="M503" s="165">
        <f t="shared" si="19"/>
        <v>1</v>
      </c>
      <c r="N503" s="164">
        <f t="shared" si="20"/>
        <v>2</v>
      </c>
      <c r="O503" s="164">
        <f t="shared" si="21"/>
        <v>6</v>
      </c>
      <c r="P503" s="164"/>
      <c r="Q503" s="164"/>
      <c r="R503" s="164"/>
    </row>
    <row r="504" spans="3:18">
      <c r="C504" s="164">
        <v>1</v>
      </c>
      <c r="D504" s="164">
        <v>6</v>
      </c>
      <c r="E504" s="164"/>
      <c r="F504" s="164">
        <v>10</v>
      </c>
      <c r="G504" s="164">
        <v>6</v>
      </c>
      <c r="H504" s="164">
        <v>10</v>
      </c>
      <c r="I504" s="164">
        <v>4</v>
      </c>
      <c r="J504" s="164">
        <v>10</v>
      </c>
      <c r="K504" s="164"/>
      <c r="L504" s="164"/>
      <c r="M504" s="165">
        <f t="shared" si="19"/>
        <v>1</v>
      </c>
      <c r="N504" s="164">
        <f t="shared" si="20"/>
        <v>2</v>
      </c>
      <c r="O504" s="164">
        <f t="shared" si="21"/>
        <v>7</v>
      </c>
      <c r="P504" s="164"/>
      <c r="Q504" s="164"/>
      <c r="R504" s="164"/>
    </row>
    <row r="505" spans="3:18">
      <c r="C505" s="164">
        <v>1</v>
      </c>
      <c r="D505" s="164">
        <v>6</v>
      </c>
      <c r="E505" s="164"/>
      <c r="F505" s="164">
        <v>10</v>
      </c>
      <c r="G505" s="164">
        <v>6</v>
      </c>
      <c r="H505" s="164">
        <v>10</v>
      </c>
      <c r="I505" s="164">
        <v>6</v>
      </c>
      <c r="J505" s="164">
        <v>7</v>
      </c>
      <c r="K505" s="164"/>
      <c r="L505" s="164"/>
      <c r="M505" s="165">
        <f t="shared" si="19"/>
        <v>1</v>
      </c>
      <c r="N505" s="164">
        <f t="shared" si="20"/>
        <v>2</v>
      </c>
      <c r="O505" s="164">
        <f t="shared" si="21"/>
        <v>7</v>
      </c>
      <c r="P505" s="164"/>
      <c r="Q505" s="164"/>
      <c r="R505" s="164"/>
    </row>
    <row r="506" spans="3:18">
      <c r="C506" s="164">
        <v>1</v>
      </c>
      <c r="D506" s="164">
        <v>6</v>
      </c>
      <c r="E506" s="164"/>
      <c r="F506" s="164">
        <v>10</v>
      </c>
      <c r="G506" s="164">
        <v>6</v>
      </c>
      <c r="H506" s="164">
        <v>10</v>
      </c>
      <c r="I506" s="164">
        <v>6</v>
      </c>
      <c r="J506" s="164">
        <v>10</v>
      </c>
      <c r="K506" s="164"/>
      <c r="L506" s="164"/>
      <c r="M506" s="165">
        <f t="shared" si="19"/>
        <v>1</v>
      </c>
      <c r="N506" s="164">
        <f t="shared" si="20"/>
        <v>2</v>
      </c>
      <c r="O506" s="164">
        <f t="shared" si="21"/>
        <v>7</v>
      </c>
      <c r="P506" s="164"/>
      <c r="Q506" s="164"/>
      <c r="R506" s="164"/>
    </row>
    <row r="507" spans="3:18">
      <c r="C507" s="164">
        <v>1</v>
      </c>
      <c r="D507" s="164">
        <v>6</v>
      </c>
      <c r="E507" s="164"/>
      <c r="F507" s="164">
        <v>10</v>
      </c>
      <c r="G507" s="164">
        <v>6</v>
      </c>
      <c r="H507" s="164">
        <v>10</v>
      </c>
      <c r="I507" s="164">
        <v>8</v>
      </c>
      <c r="J507" s="164">
        <v>7</v>
      </c>
      <c r="K507" s="164"/>
      <c r="L507" s="164"/>
      <c r="M507" s="165">
        <f t="shared" si="19"/>
        <v>1</v>
      </c>
      <c r="N507" s="164">
        <f t="shared" si="20"/>
        <v>2</v>
      </c>
      <c r="O507" s="164">
        <f t="shared" si="21"/>
        <v>7</v>
      </c>
      <c r="P507" s="164"/>
      <c r="Q507" s="164"/>
      <c r="R507" s="164"/>
    </row>
    <row r="508" spans="3:18">
      <c r="C508" s="164">
        <v>1</v>
      </c>
      <c r="D508" s="164">
        <v>6</v>
      </c>
      <c r="E508" s="164"/>
      <c r="F508" s="164">
        <v>10</v>
      </c>
      <c r="G508" s="164">
        <v>6</v>
      </c>
      <c r="H508" s="164">
        <v>10</v>
      </c>
      <c r="I508" s="164">
        <v>8</v>
      </c>
      <c r="J508" s="164">
        <v>10</v>
      </c>
      <c r="K508" s="164"/>
      <c r="L508" s="164"/>
      <c r="M508" s="165">
        <f t="shared" si="19"/>
        <v>1</v>
      </c>
      <c r="N508" s="164">
        <f t="shared" si="20"/>
        <v>2</v>
      </c>
      <c r="O508" s="164">
        <f t="shared" si="21"/>
        <v>7</v>
      </c>
      <c r="P508" s="164"/>
      <c r="Q508" s="164"/>
      <c r="R508" s="164"/>
    </row>
    <row r="509" spans="3:18">
      <c r="C509" s="164">
        <v>1</v>
      </c>
      <c r="D509" s="164">
        <v>6</v>
      </c>
      <c r="E509" s="164"/>
      <c r="F509" s="164">
        <v>10</v>
      </c>
      <c r="G509" s="164">
        <v>6</v>
      </c>
      <c r="H509" s="164">
        <v>10</v>
      </c>
      <c r="I509" s="164">
        <v>10</v>
      </c>
      <c r="J509" s="164">
        <v>7</v>
      </c>
      <c r="K509" s="164"/>
      <c r="L509" s="164"/>
      <c r="M509" s="165">
        <f t="shared" si="19"/>
        <v>1</v>
      </c>
      <c r="N509" s="164">
        <f t="shared" si="20"/>
        <v>2</v>
      </c>
      <c r="O509" s="164">
        <f t="shared" si="21"/>
        <v>7</v>
      </c>
      <c r="P509" s="164"/>
      <c r="Q509" s="164"/>
      <c r="R509" s="164"/>
    </row>
    <row r="510" spans="3:18">
      <c r="C510" s="164">
        <v>1</v>
      </c>
      <c r="D510" s="164">
        <v>6</v>
      </c>
      <c r="E510" s="164"/>
      <c r="F510" s="164">
        <v>10</v>
      </c>
      <c r="G510" s="164">
        <v>6</v>
      </c>
      <c r="H510" s="164">
        <v>10</v>
      </c>
      <c r="I510" s="164">
        <v>10</v>
      </c>
      <c r="J510" s="164">
        <v>10</v>
      </c>
      <c r="K510" s="164"/>
      <c r="L510" s="164"/>
      <c r="M510" s="165">
        <f t="shared" si="19"/>
        <v>1</v>
      </c>
      <c r="N510" s="164">
        <f t="shared" si="20"/>
        <v>2</v>
      </c>
      <c r="O510" s="164">
        <f t="shared" si="21"/>
        <v>8</v>
      </c>
      <c r="P510" s="164"/>
      <c r="Q510" s="164"/>
      <c r="R510" s="164"/>
    </row>
    <row r="511" spans="3:18">
      <c r="C511" s="164">
        <v>1</v>
      </c>
      <c r="D511" s="164">
        <v>6</v>
      </c>
      <c r="E511" s="164"/>
      <c r="F511" s="164">
        <v>10</v>
      </c>
      <c r="G511" s="164">
        <v>6</v>
      </c>
      <c r="H511" s="164">
        <v>7</v>
      </c>
      <c r="I511" s="164">
        <v>4</v>
      </c>
      <c r="J511" s="164">
        <v>7</v>
      </c>
      <c r="K511" s="164"/>
      <c r="L511" s="164"/>
      <c r="M511" s="165">
        <f t="shared" si="19"/>
        <v>1</v>
      </c>
      <c r="N511" s="164">
        <f t="shared" si="20"/>
        <v>2</v>
      </c>
      <c r="O511" s="164">
        <f t="shared" si="21"/>
        <v>6</v>
      </c>
      <c r="P511" s="164"/>
      <c r="Q511" s="164"/>
      <c r="R511" s="164"/>
    </row>
    <row r="512" spans="3:18">
      <c r="C512" s="164">
        <v>1</v>
      </c>
      <c r="D512" s="164">
        <v>6</v>
      </c>
      <c r="E512" s="164"/>
      <c r="F512" s="164">
        <v>10</v>
      </c>
      <c r="G512" s="164">
        <v>6</v>
      </c>
      <c r="H512" s="164">
        <v>7</v>
      </c>
      <c r="I512" s="164">
        <v>4</v>
      </c>
      <c r="J512" s="164">
        <v>10</v>
      </c>
      <c r="K512" s="164"/>
      <c r="L512" s="164"/>
      <c r="M512" s="165">
        <f t="shared" si="19"/>
        <v>1</v>
      </c>
      <c r="N512" s="164">
        <f t="shared" si="20"/>
        <v>2</v>
      </c>
      <c r="O512" s="164">
        <f t="shared" si="21"/>
        <v>6</v>
      </c>
      <c r="P512" s="164"/>
      <c r="Q512" s="164"/>
      <c r="R512" s="164"/>
    </row>
    <row r="513" spans="3:18">
      <c r="C513" s="164">
        <v>1</v>
      </c>
      <c r="D513" s="164">
        <v>6</v>
      </c>
      <c r="E513" s="164"/>
      <c r="F513" s="164">
        <v>10</v>
      </c>
      <c r="G513" s="164">
        <v>6</v>
      </c>
      <c r="H513" s="164">
        <v>7</v>
      </c>
      <c r="I513" s="164">
        <v>6</v>
      </c>
      <c r="J513" s="164">
        <v>7</v>
      </c>
      <c r="K513" s="164"/>
      <c r="L513" s="164"/>
      <c r="M513" s="165">
        <f t="shared" si="19"/>
        <v>1</v>
      </c>
      <c r="N513" s="164">
        <f t="shared" si="20"/>
        <v>2</v>
      </c>
      <c r="O513" s="164">
        <f t="shared" si="21"/>
        <v>6</v>
      </c>
      <c r="P513" s="164"/>
      <c r="Q513" s="164"/>
      <c r="R513" s="164"/>
    </row>
    <row r="514" spans="3:18">
      <c r="C514" s="164">
        <v>1</v>
      </c>
      <c r="D514" s="164">
        <v>6</v>
      </c>
      <c r="E514" s="164"/>
      <c r="F514" s="164">
        <v>10</v>
      </c>
      <c r="G514" s="164">
        <v>6</v>
      </c>
      <c r="H514" s="164">
        <v>7</v>
      </c>
      <c r="I514" s="164">
        <v>6</v>
      </c>
      <c r="J514" s="164">
        <v>10</v>
      </c>
      <c r="K514" s="164"/>
      <c r="L514" s="164"/>
      <c r="M514" s="165">
        <f t="shared" si="19"/>
        <v>1</v>
      </c>
      <c r="N514" s="164">
        <f t="shared" si="20"/>
        <v>2</v>
      </c>
      <c r="O514" s="164">
        <f t="shared" si="21"/>
        <v>7</v>
      </c>
      <c r="P514" s="164"/>
      <c r="Q514" s="164"/>
      <c r="R514" s="164"/>
    </row>
    <row r="515" spans="3:18">
      <c r="C515" s="164">
        <v>1</v>
      </c>
      <c r="D515" s="164">
        <v>6</v>
      </c>
      <c r="E515" s="164"/>
      <c r="F515" s="164">
        <v>10</v>
      </c>
      <c r="G515" s="164">
        <v>6</v>
      </c>
      <c r="H515" s="164">
        <v>7</v>
      </c>
      <c r="I515" s="164">
        <v>8</v>
      </c>
      <c r="J515" s="164">
        <v>7</v>
      </c>
      <c r="K515" s="164"/>
      <c r="L515" s="164"/>
      <c r="M515" s="165">
        <f t="shared" si="19"/>
        <v>1</v>
      </c>
      <c r="N515" s="164">
        <f t="shared" si="20"/>
        <v>2</v>
      </c>
      <c r="O515" s="164">
        <f t="shared" si="21"/>
        <v>6</v>
      </c>
      <c r="P515" s="164"/>
      <c r="Q515" s="164"/>
      <c r="R515" s="164"/>
    </row>
    <row r="516" spans="3:18">
      <c r="C516" s="164">
        <v>1</v>
      </c>
      <c r="D516" s="164">
        <v>6</v>
      </c>
      <c r="E516" s="164"/>
      <c r="F516" s="164">
        <v>10</v>
      </c>
      <c r="G516" s="164">
        <v>6</v>
      </c>
      <c r="H516" s="164">
        <v>7</v>
      </c>
      <c r="I516" s="164">
        <v>8</v>
      </c>
      <c r="J516" s="164">
        <v>10</v>
      </c>
      <c r="K516" s="164"/>
      <c r="L516" s="164"/>
      <c r="M516" s="165">
        <f t="shared" si="19"/>
        <v>1</v>
      </c>
      <c r="N516" s="164">
        <f t="shared" si="20"/>
        <v>2</v>
      </c>
      <c r="O516" s="164">
        <f t="shared" si="21"/>
        <v>7</v>
      </c>
      <c r="P516" s="164"/>
      <c r="Q516" s="164"/>
      <c r="R516" s="164"/>
    </row>
    <row r="517" spans="3:18">
      <c r="C517" s="164">
        <v>1</v>
      </c>
      <c r="D517" s="164">
        <v>6</v>
      </c>
      <c r="E517" s="164"/>
      <c r="F517" s="164">
        <v>10</v>
      </c>
      <c r="G517" s="164">
        <v>6</v>
      </c>
      <c r="H517" s="164">
        <v>7</v>
      </c>
      <c r="I517" s="164">
        <v>10</v>
      </c>
      <c r="J517" s="164">
        <v>7</v>
      </c>
      <c r="K517" s="164"/>
      <c r="L517" s="164"/>
      <c r="M517" s="165">
        <f t="shared" si="19"/>
        <v>1</v>
      </c>
      <c r="N517" s="164">
        <f t="shared" si="20"/>
        <v>2</v>
      </c>
      <c r="O517" s="164">
        <f t="shared" si="21"/>
        <v>7</v>
      </c>
      <c r="P517" s="164"/>
      <c r="Q517" s="164"/>
      <c r="R517" s="164"/>
    </row>
    <row r="518" spans="3:18">
      <c r="C518" s="164">
        <v>1</v>
      </c>
      <c r="D518" s="164">
        <v>6</v>
      </c>
      <c r="E518" s="164"/>
      <c r="F518" s="164">
        <v>10</v>
      </c>
      <c r="G518" s="164">
        <v>6</v>
      </c>
      <c r="H518" s="164">
        <v>7</v>
      </c>
      <c r="I518" s="164">
        <v>10</v>
      </c>
      <c r="J518" s="164">
        <v>10</v>
      </c>
      <c r="K518" s="164"/>
      <c r="L518" s="164"/>
      <c r="M518" s="165">
        <f t="shared" si="19"/>
        <v>1</v>
      </c>
      <c r="N518" s="164">
        <f t="shared" si="20"/>
        <v>2</v>
      </c>
      <c r="O518" s="164">
        <f t="shared" si="21"/>
        <v>7</v>
      </c>
      <c r="P518" s="164"/>
      <c r="Q518" s="164"/>
      <c r="R518" s="164"/>
    </row>
    <row r="519" spans="3:18">
      <c r="C519" s="164">
        <v>1</v>
      </c>
      <c r="D519" s="164">
        <v>6</v>
      </c>
      <c r="E519" s="164"/>
      <c r="F519" s="164">
        <v>10</v>
      </c>
      <c r="G519" s="164">
        <v>6</v>
      </c>
      <c r="H519" s="164">
        <v>10</v>
      </c>
      <c r="I519" s="164">
        <v>4</v>
      </c>
      <c r="J519" s="164">
        <v>7</v>
      </c>
      <c r="K519" s="164"/>
      <c r="L519" s="164"/>
      <c r="M519" s="165">
        <f t="shared" si="19"/>
        <v>1</v>
      </c>
      <c r="N519" s="164">
        <f t="shared" si="20"/>
        <v>2</v>
      </c>
      <c r="O519" s="164">
        <f t="shared" si="21"/>
        <v>6</v>
      </c>
      <c r="P519" s="164"/>
      <c r="Q519" s="164"/>
      <c r="R519" s="164"/>
    </row>
    <row r="520" spans="3:18">
      <c r="C520" s="164">
        <v>1</v>
      </c>
      <c r="D520" s="164">
        <v>6</v>
      </c>
      <c r="E520" s="164"/>
      <c r="F520" s="164">
        <v>10</v>
      </c>
      <c r="G520" s="164">
        <v>6</v>
      </c>
      <c r="H520" s="164">
        <v>10</v>
      </c>
      <c r="I520" s="164">
        <v>4</v>
      </c>
      <c r="J520" s="164">
        <v>10</v>
      </c>
      <c r="K520" s="164"/>
      <c r="L520" s="164"/>
      <c r="M520" s="165">
        <f t="shared" si="19"/>
        <v>1</v>
      </c>
      <c r="N520" s="164">
        <f t="shared" si="20"/>
        <v>2</v>
      </c>
      <c r="O520" s="164">
        <f t="shared" si="21"/>
        <v>7</v>
      </c>
      <c r="P520" s="164"/>
      <c r="Q520" s="164"/>
      <c r="R520" s="164"/>
    </row>
    <row r="521" spans="3:18">
      <c r="C521" s="164">
        <v>1</v>
      </c>
      <c r="D521" s="164">
        <v>6</v>
      </c>
      <c r="E521" s="164"/>
      <c r="F521" s="164">
        <v>10</v>
      </c>
      <c r="G521" s="164">
        <v>6</v>
      </c>
      <c r="H521" s="164">
        <v>10</v>
      </c>
      <c r="I521" s="164">
        <v>6</v>
      </c>
      <c r="J521" s="164">
        <v>7</v>
      </c>
      <c r="K521" s="164"/>
      <c r="L521" s="164"/>
      <c r="M521" s="165">
        <f t="shared" si="19"/>
        <v>1</v>
      </c>
      <c r="N521" s="164">
        <f t="shared" si="20"/>
        <v>2</v>
      </c>
      <c r="O521" s="164">
        <f t="shared" si="21"/>
        <v>7</v>
      </c>
      <c r="P521" s="164"/>
      <c r="Q521" s="164"/>
      <c r="R521" s="164"/>
    </row>
    <row r="522" spans="3:18">
      <c r="C522" s="164">
        <v>1</v>
      </c>
      <c r="D522" s="164">
        <v>6</v>
      </c>
      <c r="E522" s="164"/>
      <c r="F522" s="164">
        <v>10</v>
      </c>
      <c r="G522" s="164">
        <v>6</v>
      </c>
      <c r="H522" s="164">
        <v>10</v>
      </c>
      <c r="I522" s="164">
        <v>6</v>
      </c>
      <c r="J522" s="164">
        <v>10</v>
      </c>
      <c r="K522" s="164"/>
      <c r="L522" s="164"/>
      <c r="M522" s="165">
        <f t="shared" si="19"/>
        <v>1</v>
      </c>
      <c r="N522" s="164">
        <f t="shared" si="20"/>
        <v>2</v>
      </c>
      <c r="O522" s="164">
        <f t="shared" si="21"/>
        <v>7</v>
      </c>
      <c r="P522" s="164"/>
      <c r="Q522" s="164"/>
      <c r="R522" s="164"/>
    </row>
    <row r="523" spans="3:18">
      <c r="C523" s="164">
        <v>1</v>
      </c>
      <c r="D523" s="164">
        <v>6</v>
      </c>
      <c r="E523" s="164"/>
      <c r="F523" s="164">
        <v>10</v>
      </c>
      <c r="G523" s="164">
        <v>6</v>
      </c>
      <c r="H523" s="164">
        <v>10</v>
      </c>
      <c r="I523" s="164">
        <v>8</v>
      </c>
      <c r="J523" s="164">
        <v>7</v>
      </c>
      <c r="K523" s="164"/>
      <c r="L523" s="164"/>
      <c r="M523" s="165">
        <f t="shared" si="19"/>
        <v>1</v>
      </c>
      <c r="N523" s="164">
        <f t="shared" si="20"/>
        <v>2</v>
      </c>
      <c r="O523" s="164">
        <f t="shared" si="21"/>
        <v>7</v>
      </c>
      <c r="P523" s="164"/>
      <c r="Q523" s="164"/>
      <c r="R523" s="164"/>
    </row>
    <row r="524" spans="3:18">
      <c r="C524" s="164">
        <v>1</v>
      </c>
      <c r="D524" s="164">
        <v>6</v>
      </c>
      <c r="E524" s="164"/>
      <c r="F524" s="164">
        <v>10</v>
      </c>
      <c r="G524" s="164">
        <v>6</v>
      </c>
      <c r="H524" s="164">
        <v>10</v>
      </c>
      <c r="I524" s="164">
        <v>8</v>
      </c>
      <c r="J524" s="164">
        <v>10</v>
      </c>
      <c r="K524" s="164"/>
      <c r="L524" s="164"/>
      <c r="M524" s="165">
        <f t="shared" si="19"/>
        <v>1</v>
      </c>
      <c r="N524" s="164">
        <f t="shared" si="20"/>
        <v>2</v>
      </c>
      <c r="O524" s="164">
        <f t="shared" si="21"/>
        <v>7</v>
      </c>
      <c r="P524" s="164"/>
      <c r="Q524" s="164"/>
      <c r="R524" s="164"/>
    </row>
    <row r="525" spans="3:18">
      <c r="C525" s="164">
        <v>1</v>
      </c>
      <c r="D525" s="164">
        <v>6</v>
      </c>
      <c r="E525" s="164"/>
      <c r="F525" s="164">
        <v>10</v>
      </c>
      <c r="G525" s="164">
        <v>6</v>
      </c>
      <c r="H525" s="164">
        <v>10</v>
      </c>
      <c r="I525" s="164">
        <v>10</v>
      </c>
      <c r="J525" s="164">
        <v>7</v>
      </c>
      <c r="K525" s="164"/>
      <c r="L525" s="164"/>
      <c r="M525" s="165">
        <f t="shared" si="19"/>
        <v>1</v>
      </c>
      <c r="N525" s="164">
        <f t="shared" si="20"/>
        <v>2</v>
      </c>
      <c r="O525" s="164">
        <f t="shared" si="21"/>
        <v>7</v>
      </c>
      <c r="P525" s="164"/>
      <c r="Q525" s="164"/>
      <c r="R525" s="164"/>
    </row>
    <row r="526" spans="3:18">
      <c r="C526" s="164">
        <v>1</v>
      </c>
      <c r="D526" s="164">
        <v>6</v>
      </c>
      <c r="E526" s="164"/>
      <c r="F526" s="164">
        <v>10</v>
      </c>
      <c r="G526" s="164">
        <v>6</v>
      </c>
      <c r="H526" s="164">
        <v>10</v>
      </c>
      <c r="I526" s="164">
        <v>10</v>
      </c>
      <c r="J526" s="164">
        <v>10</v>
      </c>
      <c r="K526" s="164"/>
      <c r="L526" s="164"/>
      <c r="M526" s="165">
        <f t="shared" si="19"/>
        <v>1</v>
      </c>
      <c r="N526" s="164">
        <f t="shared" si="20"/>
        <v>2</v>
      </c>
      <c r="O526" s="164">
        <f t="shared" si="21"/>
        <v>8</v>
      </c>
      <c r="P526" s="164"/>
      <c r="Q526" s="164"/>
      <c r="R526" s="164"/>
    </row>
    <row r="527" spans="3:18">
      <c r="C527" s="164">
        <v>1</v>
      </c>
      <c r="D527" s="164">
        <v>6</v>
      </c>
      <c r="E527" s="164"/>
      <c r="F527" s="164">
        <v>10</v>
      </c>
      <c r="G527" s="164">
        <v>6</v>
      </c>
      <c r="H527" s="164">
        <v>7</v>
      </c>
      <c r="I527" s="164">
        <v>4</v>
      </c>
      <c r="J527" s="164">
        <v>7</v>
      </c>
      <c r="K527" s="164"/>
      <c r="L527" s="164"/>
      <c r="M527" s="165">
        <f t="shared" si="19"/>
        <v>1</v>
      </c>
      <c r="N527" s="164">
        <f t="shared" si="20"/>
        <v>2</v>
      </c>
      <c r="O527" s="164">
        <f t="shared" si="21"/>
        <v>6</v>
      </c>
      <c r="P527" s="164"/>
      <c r="Q527" s="164"/>
      <c r="R527" s="164"/>
    </row>
    <row r="528" spans="3:18">
      <c r="C528" s="164">
        <v>1</v>
      </c>
      <c r="D528" s="164">
        <v>6</v>
      </c>
      <c r="E528" s="164"/>
      <c r="F528" s="164">
        <v>10</v>
      </c>
      <c r="G528" s="164">
        <v>6</v>
      </c>
      <c r="H528" s="164">
        <v>7</v>
      </c>
      <c r="I528" s="164">
        <v>4</v>
      </c>
      <c r="J528" s="164">
        <v>10</v>
      </c>
      <c r="K528" s="164"/>
      <c r="L528" s="164"/>
      <c r="M528" s="165">
        <f t="shared" si="19"/>
        <v>1</v>
      </c>
      <c r="N528" s="164">
        <f t="shared" si="20"/>
        <v>2</v>
      </c>
      <c r="O528" s="164">
        <f t="shared" si="21"/>
        <v>6</v>
      </c>
      <c r="P528" s="164"/>
      <c r="Q528" s="164"/>
      <c r="R528" s="164"/>
    </row>
    <row r="529" spans="3:18">
      <c r="C529" s="164">
        <v>1</v>
      </c>
      <c r="D529" s="164">
        <v>6</v>
      </c>
      <c r="E529" s="164"/>
      <c r="F529" s="164">
        <v>10</v>
      </c>
      <c r="G529" s="164">
        <v>6</v>
      </c>
      <c r="H529" s="164">
        <v>7</v>
      </c>
      <c r="I529" s="164">
        <v>6</v>
      </c>
      <c r="J529" s="164">
        <v>7</v>
      </c>
      <c r="K529" s="164"/>
      <c r="L529" s="164"/>
      <c r="M529" s="165">
        <f t="shared" si="19"/>
        <v>1</v>
      </c>
      <c r="N529" s="164">
        <f t="shared" si="20"/>
        <v>2</v>
      </c>
      <c r="O529" s="164">
        <f t="shared" si="21"/>
        <v>6</v>
      </c>
      <c r="P529" s="164"/>
      <c r="Q529" s="164"/>
      <c r="R529" s="164"/>
    </row>
    <row r="530" spans="3:18">
      <c r="C530" s="164">
        <v>1</v>
      </c>
      <c r="D530" s="164">
        <v>6</v>
      </c>
      <c r="E530" s="164"/>
      <c r="F530" s="164">
        <v>10</v>
      </c>
      <c r="G530" s="164">
        <v>6</v>
      </c>
      <c r="H530" s="164">
        <v>7</v>
      </c>
      <c r="I530" s="164">
        <v>6</v>
      </c>
      <c r="J530" s="164">
        <v>10</v>
      </c>
      <c r="K530" s="164"/>
      <c r="L530" s="164"/>
      <c r="M530" s="165">
        <f t="shared" si="19"/>
        <v>1</v>
      </c>
      <c r="N530" s="164">
        <f t="shared" si="20"/>
        <v>2</v>
      </c>
      <c r="O530" s="164">
        <f t="shared" si="21"/>
        <v>7</v>
      </c>
      <c r="P530" s="164"/>
      <c r="Q530" s="164"/>
      <c r="R530" s="164"/>
    </row>
    <row r="531" spans="3:18">
      <c r="C531" s="164">
        <v>1</v>
      </c>
      <c r="D531" s="164">
        <v>6</v>
      </c>
      <c r="E531" s="164"/>
      <c r="F531" s="164">
        <v>10</v>
      </c>
      <c r="G531" s="164">
        <v>6</v>
      </c>
      <c r="H531" s="164">
        <v>7</v>
      </c>
      <c r="I531" s="164">
        <v>8</v>
      </c>
      <c r="J531" s="164">
        <v>7</v>
      </c>
      <c r="K531" s="164"/>
      <c r="L531" s="164"/>
      <c r="M531" s="165">
        <f t="shared" si="19"/>
        <v>1</v>
      </c>
      <c r="N531" s="164">
        <f t="shared" si="20"/>
        <v>2</v>
      </c>
      <c r="O531" s="164">
        <f t="shared" si="21"/>
        <v>6</v>
      </c>
      <c r="P531" s="164"/>
      <c r="Q531" s="164"/>
      <c r="R531" s="164"/>
    </row>
    <row r="532" spans="3:18">
      <c r="C532" s="164">
        <v>1</v>
      </c>
      <c r="D532" s="164">
        <v>6</v>
      </c>
      <c r="E532" s="164"/>
      <c r="F532" s="164">
        <v>10</v>
      </c>
      <c r="G532" s="164">
        <v>6</v>
      </c>
      <c r="H532" s="164">
        <v>7</v>
      </c>
      <c r="I532" s="164">
        <v>8</v>
      </c>
      <c r="J532" s="164">
        <v>10</v>
      </c>
      <c r="K532" s="164"/>
      <c r="L532" s="164"/>
      <c r="M532" s="165">
        <f t="shared" si="19"/>
        <v>1</v>
      </c>
      <c r="N532" s="164">
        <f t="shared" si="20"/>
        <v>2</v>
      </c>
      <c r="O532" s="164">
        <f t="shared" si="21"/>
        <v>7</v>
      </c>
      <c r="P532" s="164"/>
      <c r="Q532" s="164"/>
      <c r="R532" s="164"/>
    </row>
    <row r="533" spans="3:18">
      <c r="C533" s="164">
        <v>1</v>
      </c>
      <c r="D533" s="164">
        <v>6</v>
      </c>
      <c r="E533" s="164"/>
      <c r="F533" s="164">
        <v>10</v>
      </c>
      <c r="G533" s="164">
        <v>6</v>
      </c>
      <c r="H533" s="164">
        <v>7</v>
      </c>
      <c r="I533" s="164">
        <v>10</v>
      </c>
      <c r="J533" s="164">
        <v>7</v>
      </c>
      <c r="K533" s="164"/>
      <c r="L533" s="164"/>
      <c r="M533" s="165">
        <f t="shared" si="19"/>
        <v>1</v>
      </c>
      <c r="N533" s="164">
        <f t="shared" si="20"/>
        <v>2</v>
      </c>
      <c r="O533" s="164">
        <f t="shared" si="21"/>
        <v>7</v>
      </c>
      <c r="P533" s="164"/>
      <c r="Q533" s="164"/>
      <c r="R533" s="164"/>
    </row>
    <row r="534" spans="3:18">
      <c r="C534" s="164">
        <v>1</v>
      </c>
      <c r="D534" s="164">
        <v>6</v>
      </c>
      <c r="E534" s="164"/>
      <c r="F534" s="164">
        <v>10</v>
      </c>
      <c r="G534" s="164">
        <v>6</v>
      </c>
      <c r="H534" s="164">
        <v>7</v>
      </c>
      <c r="I534" s="164">
        <v>10</v>
      </c>
      <c r="J534" s="164">
        <v>10</v>
      </c>
      <c r="K534" s="164"/>
      <c r="L534" s="164"/>
      <c r="M534" s="165">
        <f t="shared" si="19"/>
        <v>1</v>
      </c>
      <c r="N534" s="164">
        <f t="shared" si="20"/>
        <v>2</v>
      </c>
      <c r="O534" s="164">
        <f t="shared" si="21"/>
        <v>7</v>
      </c>
      <c r="P534" s="164"/>
      <c r="Q534" s="164"/>
      <c r="R534" s="164"/>
    </row>
    <row r="535" spans="3:18">
      <c r="C535" s="164">
        <v>1</v>
      </c>
      <c r="D535" s="164">
        <v>6</v>
      </c>
      <c r="E535" s="164"/>
      <c r="F535" s="164">
        <v>10</v>
      </c>
      <c r="G535" s="164">
        <v>6</v>
      </c>
      <c r="H535" s="164">
        <v>10</v>
      </c>
      <c r="I535" s="164">
        <v>4</v>
      </c>
      <c r="J535" s="164">
        <v>7</v>
      </c>
      <c r="K535" s="164"/>
      <c r="L535" s="164"/>
      <c r="M535" s="165">
        <f t="shared" si="19"/>
        <v>1</v>
      </c>
      <c r="N535" s="164">
        <f t="shared" si="20"/>
        <v>2</v>
      </c>
      <c r="O535" s="164">
        <f t="shared" si="21"/>
        <v>6</v>
      </c>
      <c r="P535" s="164"/>
      <c r="Q535" s="164"/>
      <c r="R535" s="164"/>
    </row>
    <row r="536" spans="3:18">
      <c r="C536" s="164">
        <v>1</v>
      </c>
      <c r="D536" s="164">
        <v>6</v>
      </c>
      <c r="E536" s="164"/>
      <c r="F536" s="164">
        <v>10</v>
      </c>
      <c r="G536" s="164">
        <v>6</v>
      </c>
      <c r="H536" s="164">
        <v>10</v>
      </c>
      <c r="I536" s="164">
        <v>4</v>
      </c>
      <c r="J536" s="164">
        <v>10</v>
      </c>
      <c r="K536" s="164"/>
      <c r="L536" s="164"/>
      <c r="M536" s="165">
        <f t="shared" si="19"/>
        <v>1</v>
      </c>
      <c r="N536" s="164">
        <f t="shared" si="20"/>
        <v>2</v>
      </c>
      <c r="O536" s="164">
        <f t="shared" si="21"/>
        <v>7</v>
      </c>
      <c r="P536" s="164"/>
      <c r="Q536" s="164"/>
      <c r="R536" s="164"/>
    </row>
    <row r="537" spans="3:18">
      <c r="C537" s="164">
        <v>1</v>
      </c>
      <c r="D537" s="164">
        <v>6</v>
      </c>
      <c r="E537" s="164"/>
      <c r="F537" s="164">
        <v>10</v>
      </c>
      <c r="G537" s="164">
        <v>6</v>
      </c>
      <c r="H537" s="164">
        <v>10</v>
      </c>
      <c r="I537" s="164">
        <v>6</v>
      </c>
      <c r="J537" s="164">
        <v>7</v>
      </c>
      <c r="K537" s="164"/>
      <c r="L537" s="164"/>
      <c r="M537" s="165">
        <f t="shared" si="19"/>
        <v>1</v>
      </c>
      <c r="N537" s="164">
        <f t="shared" si="20"/>
        <v>2</v>
      </c>
      <c r="O537" s="164">
        <f t="shared" si="21"/>
        <v>7</v>
      </c>
      <c r="P537" s="164"/>
      <c r="Q537" s="164"/>
      <c r="R537" s="164"/>
    </row>
    <row r="538" spans="3:18">
      <c r="C538" s="164">
        <v>1</v>
      </c>
      <c r="D538" s="164">
        <v>6</v>
      </c>
      <c r="E538" s="164"/>
      <c r="F538" s="164">
        <v>10</v>
      </c>
      <c r="G538" s="164">
        <v>6</v>
      </c>
      <c r="H538" s="164">
        <v>10</v>
      </c>
      <c r="I538" s="164">
        <v>6</v>
      </c>
      <c r="J538" s="164">
        <v>10</v>
      </c>
      <c r="K538" s="164"/>
      <c r="L538" s="164"/>
      <c r="M538" s="165">
        <f t="shared" si="19"/>
        <v>1</v>
      </c>
      <c r="N538" s="164">
        <f t="shared" si="20"/>
        <v>2</v>
      </c>
      <c r="O538" s="164">
        <f t="shared" si="21"/>
        <v>7</v>
      </c>
      <c r="P538" s="164"/>
      <c r="Q538" s="164"/>
      <c r="R538" s="164"/>
    </row>
    <row r="539" spans="3:18">
      <c r="C539" s="164">
        <v>1</v>
      </c>
      <c r="D539" s="164">
        <v>6</v>
      </c>
      <c r="E539" s="164"/>
      <c r="F539" s="164">
        <v>10</v>
      </c>
      <c r="G539" s="164">
        <v>6</v>
      </c>
      <c r="H539" s="164">
        <v>10</v>
      </c>
      <c r="I539" s="164">
        <v>8</v>
      </c>
      <c r="J539" s="164">
        <v>7</v>
      </c>
      <c r="K539" s="164"/>
      <c r="L539" s="164"/>
      <c r="M539" s="165">
        <f t="shared" si="19"/>
        <v>1</v>
      </c>
      <c r="N539" s="164">
        <f t="shared" si="20"/>
        <v>2</v>
      </c>
      <c r="O539" s="164">
        <f t="shared" si="21"/>
        <v>7</v>
      </c>
      <c r="P539" s="164"/>
      <c r="Q539" s="164"/>
      <c r="R539" s="164"/>
    </row>
    <row r="540" spans="3:18">
      <c r="C540" s="164">
        <v>1</v>
      </c>
      <c r="D540" s="164">
        <v>6</v>
      </c>
      <c r="E540" s="164"/>
      <c r="F540" s="164">
        <v>10</v>
      </c>
      <c r="G540" s="164">
        <v>6</v>
      </c>
      <c r="H540" s="164">
        <v>10</v>
      </c>
      <c r="I540" s="164">
        <v>8</v>
      </c>
      <c r="J540" s="164">
        <v>10</v>
      </c>
      <c r="K540" s="164"/>
      <c r="L540" s="164"/>
      <c r="M540" s="165">
        <f t="shared" si="19"/>
        <v>1</v>
      </c>
      <c r="N540" s="164">
        <f t="shared" si="20"/>
        <v>2</v>
      </c>
      <c r="O540" s="164">
        <f t="shared" si="21"/>
        <v>7</v>
      </c>
      <c r="P540" s="164"/>
      <c r="Q540" s="164"/>
      <c r="R540" s="164"/>
    </row>
    <row r="541" spans="3:18">
      <c r="C541" s="164">
        <v>1</v>
      </c>
      <c r="D541" s="164">
        <v>6</v>
      </c>
      <c r="E541" s="164"/>
      <c r="F541" s="164">
        <v>10</v>
      </c>
      <c r="G541" s="164">
        <v>6</v>
      </c>
      <c r="H541" s="164">
        <v>10</v>
      </c>
      <c r="I541" s="164">
        <v>10</v>
      </c>
      <c r="J541" s="164">
        <v>7</v>
      </c>
      <c r="K541" s="164"/>
      <c r="L541" s="164"/>
      <c r="M541" s="165">
        <f t="shared" si="19"/>
        <v>1</v>
      </c>
      <c r="N541" s="164">
        <f t="shared" si="20"/>
        <v>2</v>
      </c>
      <c r="O541" s="164">
        <f t="shared" si="21"/>
        <v>7</v>
      </c>
      <c r="P541" s="164"/>
      <c r="Q541" s="164"/>
      <c r="R541" s="164"/>
    </row>
    <row r="542" spans="3:18">
      <c r="C542" s="164">
        <v>1</v>
      </c>
      <c r="D542" s="164">
        <v>6</v>
      </c>
      <c r="E542" s="164"/>
      <c r="F542" s="164">
        <v>10</v>
      </c>
      <c r="G542" s="164">
        <v>6</v>
      </c>
      <c r="H542" s="164">
        <v>10</v>
      </c>
      <c r="I542" s="164">
        <v>10</v>
      </c>
      <c r="J542" s="164">
        <v>10</v>
      </c>
      <c r="K542" s="164"/>
      <c r="L542" s="164"/>
      <c r="M542" s="165">
        <f t="shared" si="19"/>
        <v>1</v>
      </c>
      <c r="N542" s="164">
        <f t="shared" si="20"/>
        <v>2</v>
      </c>
      <c r="O542" s="164">
        <f t="shared" si="21"/>
        <v>8</v>
      </c>
      <c r="P542" s="164"/>
      <c r="Q542" s="164"/>
      <c r="R542" s="164"/>
    </row>
    <row r="543" spans="3:18">
      <c r="C543" s="164">
        <v>1</v>
      </c>
      <c r="D543" s="164">
        <v>6</v>
      </c>
      <c r="E543" s="164"/>
      <c r="F543" s="164">
        <v>10</v>
      </c>
      <c r="G543" s="164">
        <v>6</v>
      </c>
      <c r="H543" s="164">
        <v>7</v>
      </c>
      <c r="I543" s="164">
        <v>4</v>
      </c>
      <c r="J543" s="164">
        <v>7</v>
      </c>
      <c r="K543" s="164"/>
      <c r="L543" s="164"/>
      <c r="M543" s="165">
        <f t="shared" ref="M543:M606" si="22">MIN(C543:L543)</f>
        <v>1</v>
      </c>
      <c r="N543" s="164">
        <f t="shared" si="20"/>
        <v>2</v>
      </c>
      <c r="O543" s="164">
        <f t="shared" si="21"/>
        <v>6</v>
      </c>
      <c r="P543" s="164"/>
      <c r="Q543" s="164"/>
      <c r="R543" s="164"/>
    </row>
    <row r="544" spans="3:18">
      <c r="C544" s="164">
        <v>1</v>
      </c>
      <c r="D544" s="164">
        <v>6</v>
      </c>
      <c r="E544" s="164"/>
      <c r="F544" s="164">
        <v>10</v>
      </c>
      <c r="G544" s="164">
        <v>6</v>
      </c>
      <c r="H544" s="164">
        <v>7</v>
      </c>
      <c r="I544" s="164">
        <v>4</v>
      </c>
      <c r="J544" s="164">
        <v>10</v>
      </c>
      <c r="K544" s="164"/>
      <c r="L544" s="164"/>
      <c r="M544" s="165">
        <f t="shared" si="22"/>
        <v>1</v>
      </c>
      <c r="N544" s="164">
        <f t="shared" ref="N544:N607" si="23">IF(SMALL(C544:J544,2)&gt;M544,M544+1,M544)</f>
        <v>2</v>
      </c>
      <c r="O544" s="164">
        <f t="shared" ref="O544:O607" si="24">ROUND(AVERAGE(C544:J544),0)</f>
        <v>6</v>
      </c>
      <c r="P544" s="164"/>
      <c r="Q544" s="164"/>
      <c r="R544" s="164"/>
    </row>
    <row r="545" spans="3:18">
      <c r="C545" s="164">
        <v>1</v>
      </c>
      <c r="D545" s="164">
        <v>6</v>
      </c>
      <c r="E545" s="164"/>
      <c r="F545" s="164">
        <v>10</v>
      </c>
      <c r="G545" s="164">
        <v>6</v>
      </c>
      <c r="H545" s="164">
        <v>7</v>
      </c>
      <c r="I545" s="164">
        <v>6</v>
      </c>
      <c r="J545" s="164">
        <v>7</v>
      </c>
      <c r="K545" s="164"/>
      <c r="L545" s="164"/>
      <c r="M545" s="165">
        <f t="shared" si="22"/>
        <v>1</v>
      </c>
      <c r="N545" s="164">
        <f t="shared" si="23"/>
        <v>2</v>
      </c>
      <c r="O545" s="164">
        <f t="shared" si="24"/>
        <v>6</v>
      </c>
      <c r="P545" s="164"/>
      <c r="Q545" s="164"/>
      <c r="R545" s="164"/>
    </row>
    <row r="546" spans="3:18">
      <c r="C546" s="164">
        <v>1</v>
      </c>
      <c r="D546" s="164">
        <v>6</v>
      </c>
      <c r="E546" s="164"/>
      <c r="F546" s="164">
        <v>10</v>
      </c>
      <c r="G546" s="164">
        <v>6</v>
      </c>
      <c r="H546" s="164">
        <v>7</v>
      </c>
      <c r="I546" s="164">
        <v>6</v>
      </c>
      <c r="J546" s="164">
        <v>10</v>
      </c>
      <c r="K546" s="164"/>
      <c r="L546" s="164"/>
      <c r="M546" s="165">
        <f t="shared" si="22"/>
        <v>1</v>
      </c>
      <c r="N546" s="164">
        <f t="shared" si="23"/>
        <v>2</v>
      </c>
      <c r="O546" s="164">
        <f t="shared" si="24"/>
        <v>7</v>
      </c>
      <c r="P546" s="164"/>
      <c r="Q546" s="164"/>
      <c r="R546" s="164"/>
    </row>
    <row r="547" spans="3:18">
      <c r="C547" s="164">
        <v>1</v>
      </c>
      <c r="D547" s="164">
        <v>6</v>
      </c>
      <c r="E547" s="164"/>
      <c r="F547" s="164">
        <v>10</v>
      </c>
      <c r="G547" s="164">
        <v>6</v>
      </c>
      <c r="H547" s="164">
        <v>7</v>
      </c>
      <c r="I547" s="164">
        <v>8</v>
      </c>
      <c r="J547" s="164">
        <v>7</v>
      </c>
      <c r="K547" s="164"/>
      <c r="L547" s="164"/>
      <c r="M547" s="165">
        <f t="shared" si="22"/>
        <v>1</v>
      </c>
      <c r="N547" s="164">
        <f t="shared" si="23"/>
        <v>2</v>
      </c>
      <c r="O547" s="164">
        <f t="shared" si="24"/>
        <v>6</v>
      </c>
      <c r="P547" s="164"/>
      <c r="Q547" s="164"/>
      <c r="R547" s="164"/>
    </row>
    <row r="548" spans="3:18">
      <c r="C548" s="164">
        <v>1</v>
      </c>
      <c r="D548" s="164">
        <v>6</v>
      </c>
      <c r="E548" s="164"/>
      <c r="F548" s="164">
        <v>10</v>
      </c>
      <c r="G548" s="164">
        <v>6</v>
      </c>
      <c r="H548" s="164">
        <v>7</v>
      </c>
      <c r="I548" s="164">
        <v>8</v>
      </c>
      <c r="J548" s="164">
        <v>10</v>
      </c>
      <c r="K548" s="164"/>
      <c r="L548" s="164"/>
      <c r="M548" s="165">
        <f t="shared" si="22"/>
        <v>1</v>
      </c>
      <c r="N548" s="164">
        <f t="shared" si="23"/>
        <v>2</v>
      </c>
      <c r="O548" s="164">
        <f t="shared" si="24"/>
        <v>7</v>
      </c>
      <c r="P548" s="164"/>
      <c r="Q548" s="164"/>
      <c r="R548" s="164"/>
    </row>
    <row r="549" spans="3:18">
      <c r="C549" s="164">
        <v>1</v>
      </c>
      <c r="D549" s="164">
        <v>6</v>
      </c>
      <c r="E549" s="164"/>
      <c r="F549" s="164">
        <v>10</v>
      </c>
      <c r="G549" s="164">
        <v>6</v>
      </c>
      <c r="H549" s="164">
        <v>7</v>
      </c>
      <c r="I549" s="164">
        <v>10</v>
      </c>
      <c r="J549" s="164">
        <v>7</v>
      </c>
      <c r="K549" s="164"/>
      <c r="L549" s="164"/>
      <c r="M549" s="165">
        <f t="shared" si="22"/>
        <v>1</v>
      </c>
      <c r="N549" s="164">
        <f t="shared" si="23"/>
        <v>2</v>
      </c>
      <c r="O549" s="164">
        <f t="shared" si="24"/>
        <v>7</v>
      </c>
      <c r="P549" s="164"/>
      <c r="Q549" s="164"/>
      <c r="R549" s="164"/>
    </row>
    <row r="550" spans="3:18">
      <c r="C550" s="164">
        <v>1</v>
      </c>
      <c r="D550" s="164">
        <v>6</v>
      </c>
      <c r="E550" s="164"/>
      <c r="F550" s="164">
        <v>10</v>
      </c>
      <c r="G550" s="164">
        <v>6</v>
      </c>
      <c r="H550" s="164">
        <v>7</v>
      </c>
      <c r="I550" s="164">
        <v>10</v>
      </c>
      <c r="J550" s="164">
        <v>10</v>
      </c>
      <c r="K550" s="164"/>
      <c r="L550" s="164"/>
      <c r="M550" s="165">
        <f t="shared" si="22"/>
        <v>1</v>
      </c>
      <c r="N550" s="164">
        <f t="shared" si="23"/>
        <v>2</v>
      </c>
      <c r="O550" s="164">
        <f t="shared" si="24"/>
        <v>7</v>
      </c>
      <c r="P550" s="164"/>
      <c r="Q550" s="164"/>
      <c r="R550" s="164"/>
    </row>
    <row r="551" spans="3:18">
      <c r="C551" s="164">
        <v>1</v>
      </c>
      <c r="D551" s="164">
        <v>6</v>
      </c>
      <c r="E551" s="164"/>
      <c r="F551" s="164">
        <v>10</v>
      </c>
      <c r="G551" s="164">
        <v>6</v>
      </c>
      <c r="H551" s="164">
        <v>10</v>
      </c>
      <c r="I551" s="164">
        <v>4</v>
      </c>
      <c r="J551" s="164">
        <v>7</v>
      </c>
      <c r="K551" s="164"/>
      <c r="L551" s="164"/>
      <c r="M551" s="165">
        <f t="shared" si="22"/>
        <v>1</v>
      </c>
      <c r="N551" s="164">
        <f t="shared" si="23"/>
        <v>2</v>
      </c>
      <c r="O551" s="164">
        <f t="shared" si="24"/>
        <v>6</v>
      </c>
      <c r="P551" s="164"/>
      <c r="Q551" s="164"/>
      <c r="R551" s="164"/>
    </row>
    <row r="552" spans="3:18">
      <c r="C552" s="164">
        <v>1</v>
      </c>
      <c r="D552" s="164">
        <v>6</v>
      </c>
      <c r="E552" s="164"/>
      <c r="F552" s="164">
        <v>10</v>
      </c>
      <c r="G552" s="164">
        <v>6</v>
      </c>
      <c r="H552" s="164">
        <v>10</v>
      </c>
      <c r="I552" s="164">
        <v>4</v>
      </c>
      <c r="J552" s="164">
        <v>10</v>
      </c>
      <c r="K552" s="164"/>
      <c r="L552" s="164"/>
      <c r="M552" s="165">
        <f t="shared" si="22"/>
        <v>1</v>
      </c>
      <c r="N552" s="164">
        <f t="shared" si="23"/>
        <v>2</v>
      </c>
      <c r="O552" s="164">
        <f t="shared" si="24"/>
        <v>7</v>
      </c>
      <c r="P552" s="164"/>
      <c r="Q552" s="164"/>
      <c r="R552" s="164"/>
    </row>
    <row r="553" spans="3:18">
      <c r="C553" s="164">
        <v>1</v>
      </c>
      <c r="D553" s="164">
        <v>6</v>
      </c>
      <c r="E553" s="164"/>
      <c r="F553" s="164">
        <v>10</v>
      </c>
      <c r="G553" s="164">
        <v>6</v>
      </c>
      <c r="H553" s="164">
        <v>10</v>
      </c>
      <c r="I553" s="164">
        <v>6</v>
      </c>
      <c r="J553" s="164">
        <v>7</v>
      </c>
      <c r="K553" s="164"/>
      <c r="L553" s="164"/>
      <c r="M553" s="165">
        <f t="shared" si="22"/>
        <v>1</v>
      </c>
      <c r="N553" s="164">
        <f t="shared" si="23"/>
        <v>2</v>
      </c>
      <c r="O553" s="164">
        <f t="shared" si="24"/>
        <v>7</v>
      </c>
      <c r="P553" s="164"/>
      <c r="Q553" s="164"/>
      <c r="R553" s="164"/>
    </row>
    <row r="554" spans="3:18">
      <c r="C554" s="164">
        <v>1</v>
      </c>
      <c r="D554" s="164">
        <v>6</v>
      </c>
      <c r="E554" s="164"/>
      <c r="F554" s="164">
        <v>10</v>
      </c>
      <c r="G554" s="164">
        <v>6</v>
      </c>
      <c r="H554" s="164">
        <v>10</v>
      </c>
      <c r="I554" s="164">
        <v>6</v>
      </c>
      <c r="J554" s="164">
        <v>10</v>
      </c>
      <c r="K554" s="164"/>
      <c r="L554" s="164"/>
      <c r="M554" s="165">
        <f t="shared" si="22"/>
        <v>1</v>
      </c>
      <c r="N554" s="164">
        <f t="shared" si="23"/>
        <v>2</v>
      </c>
      <c r="O554" s="164">
        <f t="shared" si="24"/>
        <v>7</v>
      </c>
      <c r="P554" s="164"/>
      <c r="Q554" s="164"/>
      <c r="R554" s="164"/>
    </row>
    <row r="555" spans="3:18">
      <c r="C555" s="164">
        <v>1</v>
      </c>
      <c r="D555" s="164">
        <v>6</v>
      </c>
      <c r="E555" s="164"/>
      <c r="F555" s="164">
        <v>10</v>
      </c>
      <c r="G555" s="164">
        <v>6</v>
      </c>
      <c r="H555" s="164">
        <v>10</v>
      </c>
      <c r="I555" s="164">
        <v>8</v>
      </c>
      <c r="J555" s="164">
        <v>7</v>
      </c>
      <c r="K555" s="164"/>
      <c r="L555" s="164"/>
      <c r="M555" s="165">
        <f t="shared" si="22"/>
        <v>1</v>
      </c>
      <c r="N555" s="164">
        <f t="shared" si="23"/>
        <v>2</v>
      </c>
      <c r="O555" s="164">
        <f t="shared" si="24"/>
        <v>7</v>
      </c>
      <c r="P555" s="164"/>
      <c r="Q555" s="164"/>
      <c r="R555" s="164"/>
    </row>
    <row r="556" spans="3:18">
      <c r="C556" s="164">
        <v>1</v>
      </c>
      <c r="D556" s="164">
        <v>6</v>
      </c>
      <c r="E556" s="164"/>
      <c r="F556" s="164">
        <v>10</v>
      </c>
      <c r="G556" s="164">
        <v>6</v>
      </c>
      <c r="H556" s="164">
        <v>10</v>
      </c>
      <c r="I556" s="164">
        <v>8</v>
      </c>
      <c r="J556" s="164">
        <v>10</v>
      </c>
      <c r="K556" s="164"/>
      <c r="L556" s="164"/>
      <c r="M556" s="165">
        <f t="shared" si="22"/>
        <v>1</v>
      </c>
      <c r="N556" s="164">
        <f t="shared" si="23"/>
        <v>2</v>
      </c>
      <c r="O556" s="164">
        <f t="shared" si="24"/>
        <v>7</v>
      </c>
      <c r="P556" s="164"/>
      <c r="Q556" s="164"/>
      <c r="R556" s="164"/>
    </row>
    <row r="557" spans="3:18">
      <c r="C557" s="164">
        <v>1</v>
      </c>
      <c r="D557" s="164">
        <v>6</v>
      </c>
      <c r="E557" s="164"/>
      <c r="F557" s="164">
        <v>10</v>
      </c>
      <c r="G557" s="164">
        <v>6</v>
      </c>
      <c r="H557" s="164">
        <v>10</v>
      </c>
      <c r="I557" s="164">
        <v>10</v>
      </c>
      <c r="J557" s="164">
        <v>7</v>
      </c>
      <c r="K557" s="164"/>
      <c r="L557" s="164"/>
      <c r="M557" s="165">
        <f t="shared" si="22"/>
        <v>1</v>
      </c>
      <c r="N557" s="164">
        <f t="shared" si="23"/>
        <v>2</v>
      </c>
      <c r="O557" s="164">
        <f t="shared" si="24"/>
        <v>7</v>
      </c>
      <c r="P557" s="164"/>
      <c r="Q557" s="164"/>
      <c r="R557" s="164"/>
    </row>
    <row r="558" spans="3:18">
      <c r="C558" s="164">
        <v>1</v>
      </c>
      <c r="D558" s="164">
        <v>6</v>
      </c>
      <c r="E558" s="164"/>
      <c r="F558" s="164">
        <v>10</v>
      </c>
      <c r="G558" s="164">
        <v>6</v>
      </c>
      <c r="H558" s="164">
        <v>10</v>
      </c>
      <c r="I558" s="164">
        <v>10</v>
      </c>
      <c r="J558" s="164">
        <v>10</v>
      </c>
      <c r="K558" s="164"/>
      <c r="L558" s="164"/>
      <c r="M558" s="165">
        <f t="shared" si="22"/>
        <v>1</v>
      </c>
      <c r="N558" s="164">
        <f t="shared" si="23"/>
        <v>2</v>
      </c>
      <c r="O558" s="164">
        <f t="shared" si="24"/>
        <v>8</v>
      </c>
      <c r="P558" s="164"/>
      <c r="Q558" s="164"/>
      <c r="R558" s="164"/>
    </row>
    <row r="559" spans="3:18">
      <c r="C559" s="164">
        <v>1</v>
      </c>
      <c r="D559" s="164">
        <v>6</v>
      </c>
      <c r="E559" s="164"/>
      <c r="F559" s="164">
        <v>10</v>
      </c>
      <c r="G559" s="164">
        <v>6</v>
      </c>
      <c r="H559" s="164">
        <v>7</v>
      </c>
      <c r="I559" s="164">
        <v>4</v>
      </c>
      <c r="J559" s="164">
        <v>7</v>
      </c>
      <c r="K559" s="164"/>
      <c r="L559" s="164"/>
      <c r="M559" s="165">
        <f t="shared" si="22"/>
        <v>1</v>
      </c>
      <c r="N559" s="164">
        <f t="shared" si="23"/>
        <v>2</v>
      </c>
      <c r="O559" s="164">
        <f t="shared" si="24"/>
        <v>6</v>
      </c>
      <c r="P559" s="164"/>
      <c r="Q559" s="164"/>
      <c r="R559" s="164"/>
    </row>
    <row r="560" spans="3:18">
      <c r="C560" s="164">
        <v>1</v>
      </c>
      <c r="D560" s="164">
        <v>6</v>
      </c>
      <c r="E560" s="164"/>
      <c r="F560" s="164">
        <v>10</v>
      </c>
      <c r="G560" s="164">
        <v>6</v>
      </c>
      <c r="H560" s="164">
        <v>7</v>
      </c>
      <c r="I560" s="164">
        <v>4</v>
      </c>
      <c r="J560" s="164">
        <v>10</v>
      </c>
      <c r="K560" s="164"/>
      <c r="L560" s="164"/>
      <c r="M560" s="165">
        <f t="shared" si="22"/>
        <v>1</v>
      </c>
      <c r="N560" s="164">
        <f t="shared" si="23"/>
        <v>2</v>
      </c>
      <c r="O560" s="164">
        <f t="shared" si="24"/>
        <v>6</v>
      </c>
      <c r="P560" s="164"/>
      <c r="Q560" s="164"/>
      <c r="R560" s="164"/>
    </row>
    <row r="561" spans="3:18">
      <c r="C561" s="164">
        <v>1</v>
      </c>
      <c r="D561" s="164">
        <v>6</v>
      </c>
      <c r="E561" s="164"/>
      <c r="F561" s="164">
        <v>10</v>
      </c>
      <c r="G561" s="164">
        <v>6</v>
      </c>
      <c r="H561" s="164">
        <v>7</v>
      </c>
      <c r="I561" s="164">
        <v>6</v>
      </c>
      <c r="J561" s="164">
        <v>7</v>
      </c>
      <c r="K561" s="164"/>
      <c r="L561" s="164"/>
      <c r="M561" s="165">
        <f t="shared" si="22"/>
        <v>1</v>
      </c>
      <c r="N561" s="164">
        <f t="shared" si="23"/>
        <v>2</v>
      </c>
      <c r="O561" s="164">
        <f t="shared" si="24"/>
        <v>6</v>
      </c>
      <c r="P561" s="164"/>
      <c r="Q561" s="164"/>
      <c r="R561" s="164"/>
    </row>
    <row r="562" spans="3:18">
      <c r="C562" s="164">
        <v>1</v>
      </c>
      <c r="D562" s="164">
        <v>6</v>
      </c>
      <c r="E562" s="164"/>
      <c r="F562" s="164">
        <v>10</v>
      </c>
      <c r="G562" s="164">
        <v>6</v>
      </c>
      <c r="H562" s="164">
        <v>7</v>
      </c>
      <c r="I562" s="164">
        <v>6</v>
      </c>
      <c r="J562" s="164">
        <v>10</v>
      </c>
      <c r="K562" s="164"/>
      <c r="L562" s="164"/>
      <c r="M562" s="165">
        <f t="shared" si="22"/>
        <v>1</v>
      </c>
      <c r="N562" s="164">
        <f t="shared" si="23"/>
        <v>2</v>
      </c>
      <c r="O562" s="164">
        <f t="shared" si="24"/>
        <v>7</v>
      </c>
      <c r="P562" s="164"/>
      <c r="Q562" s="164"/>
      <c r="R562" s="164"/>
    </row>
    <row r="563" spans="3:18">
      <c r="C563" s="164">
        <v>1</v>
      </c>
      <c r="D563" s="164">
        <v>6</v>
      </c>
      <c r="E563" s="164"/>
      <c r="F563" s="164">
        <v>10</v>
      </c>
      <c r="G563" s="164">
        <v>6</v>
      </c>
      <c r="H563" s="164">
        <v>7</v>
      </c>
      <c r="I563" s="164">
        <v>8</v>
      </c>
      <c r="J563" s="164">
        <v>7</v>
      </c>
      <c r="K563" s="164"/>
      <c r="L563" s="164"/>
      <c r="M563" s="165">
        <f t="shared" si="22"/>
        <v>1</v>
      </c>
      <c r="N563" s="164">
        <f t="shared" si="23"/>
        <v>2</v>
      </c>
      <c r="O563" s="164">
        <f t="shared" si="24"/>
        <v>6</v>
      </c>
      <c r="P563" s="164"/>
      <c r="Q563" s="164"/>
      <c r="R563" s="164"/>
    </row>
    <row r="564" spans="3:18">
      <c r="C564" s="164">
        <v>1</v>
      </c>
      <c r="D564" s="164">
        <v>6</v>
      </c>
      <c r="E564" s="164"/>
      <c r="F564" s="164">
        <v>10</v>
      </c>
      <c r="G564" s="164">
        <v>6</v>
      </c>
      <c r="H564" s="164">
        <v>7</v>
      </c>
      <c r="I564" s="164">
        <v>8</v>
      </c>
      <c r="J564" s="164">
        <v>10</v>
      </c>
      <c r="K564" s="164"/>
      <c r="L564" s="164"/>
      <c r="M564" s="165">
        <f t="shared" si="22"/>
        <v>1</v>
      </c>
      <c r="N564" s="164">
        <f t="shared" si="23"/>
        <v>2</v>
      </c>
      <c r="O564" s="164">
        <f t="shared" si="24"/>
        <v>7</v>
      </c>
      <c r="P564" s="164"/>
      <c r="Q564" s="164"/>
      <c r="R564" s="164"/>
    </row>
    <row r="565" spans="3:18">
      <c r="C565" s="164">
        <v>1</v>
      </c>
      <c r="D565" s="164">
        <v>6</v>
      </c>
      <c r="E565" s="164"/>
      <c r="F565" s="164">
        <v>10</v>
      </c>
      <c r="G565" s="164">
        <v>6</v>
      </c>
      <c r="H565" s="164">
        <v>7</v>
      </c>
      <c r="I565" s="164">
        <v>10</v>
      </c>
      <c r="J565" s="164">
        <v>7</v>
      </c>
      <c r="K565" s="164"/>
      <c r="L565" s="164"/>
      <c r="M565" s="165">
        <f t="shared" si="22"/>
        <v>1</v>
      </c>
      <c r="N565" s="164">
        <f t="shared" si="23"/>
        <v>2</v>
      </c>
      <c r="O565" s="164">
        <f t="shared" si="24"/>
        <v>7</v>
      </c>
      <c r="P565" s="164"/>
      <c r="Q565" s="164"/>
      <c r="R565" s="164"/>
    </row>
    <row r="566" spans="3:18">
      <c r="C566" s="164">
        <v>1</v>
      </c>
      <c r="D566" s="164">
        <v>6</v>
      </c>
      <c r="E566" s="164"/>
      <c r="F566" s="164">
        <v>10</v>
      </c>
      <c r="G566" s="164">
        <v>6</v>
      </c>
      <c r="H566" s="164">
        <v>7</v>
      </c>
      <c r="I566" s="164">
        <v>10</v>
      </c>
      <c r="J566" s="164">
        <v>10</v>
      </c>
      <c r="K566" s="164"/>
      <c r="L566" s="164"/>
      <c r="M566" s="165">
        <f t="shared" si="22"/>
        <v>1</v>
      </c>
      <c r="N566" s="164">
        <f t="shared" si="23"/>
        <v>2</v>
      </c>
      <c r="O566" s="164">
        <f t="shared" si="24"/>
        <v>7</v>
      </c>
      <c r="P566" s="164"/>
      <c r="Q566" s="164"/>
      <c r="R566" s="164"/>
    </row>
    <row r="567" spans="3:18">
      <c r="C567" s="164">
        <v>1</v>
      </c>
      <c r="D567" s="164">
        <v>6</v>
      </c>
      <c r="E567" s="164"/>
      <c r="F567" s="164">
        <v>10</v>
      </c>
      <c r="G567" s="164">
        <v>6</v>
      </c>
      <c r="H567" s="164">
        <v>10</v>
      </c>
      <c r="I567" s="164">
        <v>4</v>
      </c>
      <c r="J567" s="164">
        <v>7</v>
      </c>
      <c r="K567" s="164"/>
      <c r="L567" s="164"/>
      <c r="M567" s="165">
        <f t="shared" si="22"/>
        <v>1</v>
      </c>
      <c r="N567" s="164">
        <f t="shared" si="23"/>
        <v>2</v>
      </c>
      <c r="O567" s="164">
        <f t="shared" si="24"/>
        <v>6</v>
      </c>
      <c r="P567" s="164"/>
      <c r="Q567" s="164"/>
      <c r="R567" s="164"/>
    </row>
    <row r="568" spans="3:18">
      <c r="C568" s="164">
        <v>1</v>
      </c>
      <c r="D568" s="164">
        <v>6</v>
      </c>
      <c r="E568" s="164"/>
      <c r="F568" s="164">
        <v>10</v>
      </c>
      <c r="G568" s="164">
        <v>6</v>
      </c>
      <c r="H568" s="164">
        <v>10</v>
      </c>
      <c r="I568" s="164">
        <v>4</v>
      </c>
      <c r="J568" s="164">
        <v>10</v>
      </c>
      <c r="K568" s="164"/>
      <c r="L568" s="164"/>
      <c r="M568" s="165">
        <f t="shared" si="22"/>
        <v>1</v>
      </c>
      <c r="N568" s="164">
        <f t="shared" si="23"/>
        <v>2</v>
      </c>
      <c r="O568" s="164">
        <f t="shared" si="24"/>
        <v>7</v>
      </c>
      <c r="P568" s="164"/>
      <c r="Q568" s="164"/>
      <c r="R568" s="164"/>
    </row>
    <row r="569" spans="3:18">
      <c r="C569" s="164">
        <v>1</v>
      </c>
      <c r="D569" s="164">
        <v>6</v>
      </c>
      <c r="E569" s="164"/>
      <c r="F569" s="164">
        <v>10</v>
      </c>
      <c r="G569" s="164">
        <v>6</v>
      </c>
      <c r="H569" s="164">
        <v>10</v>
      </c>
      <c r="I569" s="164">
        <v>6</v>
      </c>
      <c r="J569" s="164">
        <v>7</v>
      </c>
      <c r="K569" s="164"/>
      <c r="L569" s="164"/>
      <c r="M569" s="165">
        <f t="shared" si="22"/>
        <v>1</v>
      </c>
      <c r="N569" s="164">
        <f t="shared" si="23"/>
        <v>2</v>
      </c>
      <c r="O569" s="164">
        <f t="shared" si="24"/>
        <v>7</v>
      </c>
      <c r="P569" s="164"/>
      <c r="Q569" s="164"/>
      <c r="R569" s="164"/>
    </row>
    <row r="570" spans="3:18">
      <c r="C570" s="164">
        <v>1</v>
      </c>
      <c r="D570" s="164">
        <v>6</v>
      </c>
      <c r="E570" s="164"/>
      <c r="F570" s="164">
        <v>10</v>
      </c>
      <c r="G570" s="164">
        <v>6</v>
      </c>
      <c r="H570" s="164">
        <v>10</v>
      </c>
      <c r="I570" s="164">
        <v>6</v>
      </c>
      <c r="J570" s="164">
        <v>10</v>
      </c>
      <c r="K570" s="164"/>
      <c r="L570" s="164"/>
      <c r="M570" s="165">
        <f t="shared" si="22"/>
        <v>1</v>
      </c>
      <c r="N570" s="164">
        <f t="shared" si="23"/>
        <v>2</v>
      </c>
      <c r="O570" s="164">
        <f t="shared" si="24"/>
        <v>7</v>
      </c>
      <c r="P570" s="164"/>
      <c r="Q570" s="164"/>
      <c r="R570" s="164"/>
    </row>
    <row r="571" spans="3:18">
      <c r="C571" s="164">
        <v>1</v>
      </c>
      <c r="D571" s="164">
        <v>6</v>
      </c>
      <c r="E571" s="164"/>
      <c r="F571" s="164">
        <v>10</v>
      </c>
      <c r="G571" s="164">
        <v>6</v>
      </c>
      <c r="H571" s="164">
        <v>10</v>
      </c>
      <c r="I571" s="164">
        <v>8</v>
      </c>
      <c r="J571" s="164">
        <v>7</v>
      </c>
      <c r="K571" s="164"/>
      <c r="L571" s="164"/>
      <c r="M571" s="165">
        <f t="shared" si="22"/>
        <v>1</v>
      </c>
      <c r="N571" s="164">
        <f t="shared" si="23"/>
        <v>2</v>
      </c>
      <c r="O571" s="164">
        <f t="shared" si="24"/>
        <v>7</v>
      </c>
      <c r="P571" s="164"/>
      <c r="Q571" s="164"/>
      <c r="R571" s="164"/>
    </row>
    <row r="572" spans="3:18">
      <c r="C572" s="164">
        <v>1</v>
      </c>
      <c r="D572" s="164">
        <v>6</v>
      </c>
      <c r="E572" s="164"/>
      <c r="F572" s="164">
        <v>10</v>
      </c>
      <c r="G572" s="164">
        <v>6</v>
      </c>
      <c r="H572" s="164">
        <v>10</v>
      </c>
      <c r="I572" s="164">
        <v>8</v>
      </c>
      <c r="J572" s="164">
        <v>10</v>
      </c>
      <c r="K572" s="164"/>
      <c r="L572" s="164"/>
      <c r="M572" s="165">
        <f t="shared" si="22"/>
        <v>1</v>
      </c>
      <c r="N572" s="164">
        <f t="shared" si="23"/>
        <v>2</v>
      </c>
      <c r="O572" s="164">
        <f t="shared" si="24"/>
        <v>7</v>
      </c>
      <c r="P572" s="164"/>
      <c r="Q572" s="164"/>
      <c r="R572" s="164"/>
    </row>
    <row r="573" spans="3:18">
      <c r="C573" s="164">
        <v>1</v>
      </c>
      <c r="D573" s="164">
        <v>6</v>
      </c>
      <c r="E573" s="164"/>
      <c r="F573" s="164">
        <v>10</v>
      </c>
      <c r="G573" s="164">
        <v>6</v>
      </c>
      <c r="H573" s="164">
        <v>10</v>
      </c>
      <c r="I573" s="164">
        <v>10</v>
      </c>
      <c r="J573" s="164">
        <v>7</v>
      </c>
      <c r="K573" s="164"/>
      <c r="L573" s="164"/>
      <c r="M573" s="165">
        <f t="shared" si="22"/>
        <v>1</v>
      </c>
      <c r="N573" s="164">
        <f t="shared" si="23"/>
        <v>2</v>
      </c>
      <c r="O573" s="164">
        <f t="shared" si="24"/>
        <v>7</v>
      </c>
      <c r="P573" s="164"/>
      <c r="Q573" s="164"/>
      <c r="R573" s="164"/>
    </row>
    <row r="574" spans="3:18">
      <c r="C574" s="164">
        <v>1</v>
      </c>
      <c r="D574" s="164">
        <v>8</v>
      </c>
      <c r="E574" s="164"/>
      <c r="F574" s="164">
        <v>10</v>
      </c>
      <c r="G574" s="164">
        <v>8</v>
      </c>
      <c r="H574" s="164">
        <v>10</v>
      </c>
      <c r="I574" s="164">
        <v>10</v>
      </c>
      <c r="J574" s="164">
        <v>10</v>
      </c>
      <c r="K574" s="164"/>
      <c r="L574" s="164"/>
      <c r="M574" s="165">
        <f t="shared" si="22"/>
        <v>1</v>
      </c>
      <c r="N574" s="164">
        <f t="shared" si="23"/>
        <v>2</v>
      </c>
      <c r="O574" s="164">
        <f t="shared" si="24"/>
        <v>8</v>
      </c>
      <c r="P574" s="164"/>
      <c r="Q574" s="164"/>
      <c r="R574" s="164"/>
    </row>
    <row r="575" spans="3:18">
      <c r="C575" s="164">
        <v>1</v>
      </c>
      <c r="D575" s="164">
        <v>8</v>
      </c>
      <c r="E575" s="164"/>
      <c r="F575" s="164">
        <v>5</v>
      </c>
      <c r="G575" s="164">
        <v>8</v>
      </c>
      <c r="H575" s="164">
        <v>5</v>
      </c>
      <c r="I575" s="164">
        <v>4</v>
      </c>
      <c r="J575" s="164">
        <v>7</v>
      </c>
      <c r="K575" s="164"/>
      <c r="L575" s="164"/>
      <c r="M575" s="165">
        <f t="shared" si="22"/>
        <v>1</v>
      </c>
      <c r="N575" s="164">
        <f t="shared" si="23"/>
        <v>2</v>
      </c>
      <c r="O575" s="164">
        <f t="shared" si="24"/>
        <v>5</v>
      </c>
      <c r="P575" s="164"/>
      <c r="Q575" s="164"/>
      <c r="R575" s="164"/>
    </row>
    <row r="576" spans="3:18">
      <c r="C576" s="164">
        <v>1</v>
      </c>
      <c r="D576" s="164">
        <v>8</v>
      </c>
      <c r="E576" s="164"/>
      <c r="F576" s="164">
        <v>5</v>
      </c>
      <c r="G576" s="164">
        <v>8</v>
      </c>
      <c r="H576" s="164">
        <v>5</v>
      </c>
      <c r="I576" s="164">
        <v>4</v>
      </c>
      <c r="J576" s="164">
        <v>10</v>
      </c>
      <c r="K576" s="164"/>
      <c r="L576" s="164"/>
      <c r="M576" s="165">
        <f t="shared" si="22"/>
        <v>1</v>
      </c>
      <c r="N576" s="164">
        <f t="shared" si="23"/>
        <v>2</v>
      </c>
      <c r="O576" s="164">
        <f t="shared" si="24"/>
        <v>6</v>
      </c>
      <c r="P576" s="164"/>
      <c r="Q576" s="164"/>
      <c r="R576" s="164"/>
    </row>
    <row r="577" spans="3:18">
      <c r="C577" s="164">
        <v>1</v>
      </c>
      <c r="D577" s="164">
        <v>8</v>
      </c>
      <c r="E577" s="164"/>
      <c r="F577" s="164">
        <v>5</v>
      </c>
      <c r="G577" s="164">
        <v>8</v>
      </c>
      <c r="H577" s="164">
        <v>5</v>
      </c>
      <c r="I577" s="164">
        <v>6</v>
      </c>
      <c r="J577" s="164">
        <v>7</v>
      </c>
      <c r="K577" s="164"/>
      <c r="L577" s="164"/>
      <c r="M577" s="165">
        <f t="shared" si="22"/>
        <v>1</v>
      </c>
      <c r="N577" s="164">
        <f t="shared" si="23"/>
        <v>2</v>
      </c>
      <c r="O577" s="164">
        <f t="shared" si="24"/>
        <v>6</v>
      </c>
      <c r="P577" s="164"/>
      <c r="Q577" s="164"/>
      <c r="R577" s="164"/>
    </row>
    <row r="578" spans="3:18">
      <c r="C578" s="164">
        <v>1</v>
      </c>
      <c r="D578" s="164">
        <v>8</v>
      </c>
      <c r="E578" s="164"/>
      <c r="F578" s="164">
        <v>5</v>
      </c>
      <c r="G578" s="164">
        <v>8</v>
      </c>
      <c r="H578" s="164">
        <v>5</v>
      </c>
      <c r="I578" s="164">
        <v>6</v>
      </c>
      <c r="J578" s="164">
        <v>10</v>
      </c>
      <c r="K578" s="164"/>
      <c r="L578" s="164"/>
      <c r="M578" s="165">
        <f t="shared" si="22"/>
        <v>1</v>
      </c>
      <c r="N578" s="164">
        <f t="shared" si="23"/>
        <v>2</v>
      </c>
      <c r="O578" s="164">
        <f t="shared" si="24"/>
        <v>6</v>
      </c>
      <c r="P578" s="164"/>
      <c r="Q578" s="164"/>
      <c r="R578" s="164"/>
    </row>
    <row r="579" spans="3:18">
      <c r="C579" s="164">
        <v>1</v>
      </c>
      <c r="D579" s="164">
        <v>8</v>
      </c>
      <c r="E579" s="164"/>
      <c r="F579" s="164">
        <v>5</v>
      </c>
      <c r="G579" s="164">
        <v>8</v>
      </c>
      <c r="H579" s="164">
        <v>5</v>
      </c>
      <c r="I579" s="164">
        <v>8</v>
      </c>
      <c r="J579" s="164">
        <v>7</v>
      </c>
      <c r="K579" s="164"/>
      <c r="L579" s="164"/>
      <c r="M579" s="165">
        <f t="shared" si="22"/>
        <v>1</v>
      </c>
      <c r="N579" s="164">
        <f t="shared" si="23"/>
        <v>2</v>
      </c>
      <c r="O579" s="164">
        <f t="shared" si="24"/>
        <v>6</v>
      </c>
      <c r="P579" s="164"/>
      <c r="Q579" s="164"/>
      <c r="R579" s="164"/>
    </row>
    <row r="580" spans="3:18">
      <c r="C580" s="164">
        <v>1</v>
      </c>
      <c r="D580" s="164">
        <v>8</v>
      </c>
      <c r="E580" s="164"/>
      <c r="F580" s="164">
        <v>5</v>
      </c>
      <c r="G580" s="164">
        <v>8</v>
      </c>
      <c r="H580" s="164">
        <v>5</v>
      </c>
      <c r="I580" s="164">
        <v>8</v>
      </c>
      <c r="J580" s="164">
        <v>10</v>
      </c>
      <c r="K580" s="164"/>
      <c r="L580" s="164"/>
      <c r="M580" s="165">
        <f t="shared" si="22"/>
        <v>1</v>
      </c>
      <c r="N580" s="164">
        <f t="shared" si="23"/>
        <v>2</v>
      </c>
      <c r="O580" s="164">
        <f t="shared" si="24"/>
        <v>6</v>
      </c>
      <c r="P580" s="164"/>
      <c r="Q580" s="164"/>
      <c r="R580" s="164"/>
    </row>
    <row r="581" spans="3:18">
      <c r="C581" s="164">
        <v>1</v>
      </c>
      <c r="D581" s="164">
        <v>8</v>
      </c>
      <c r="E581" s="164"/>
      <c r="F581" s="164">
        <v>5</v>
      </c>
      <c r="G581" s="164">
        <v>8</v>
      </c>
      <c r="H581" s="164">
        <v>5</v>
      </c>
      <c r="I581" s="164">
        <v>10</v>
      </c>
      <c r="J581" s="164">
        <v>7</v>
      </c>
      <c r="K581" s="164"/>
      <c r="L581" s="164"/>
      <c r="M581" s="165">
        <f t="shared" si="22"/>
        <v>1</v>
      </c>
      <c r="N581" s="164">
        <f t="shared" si="23"/>
        <v>2</v>
      </c>
      <c r="O581" s="164">
        <f t="shared" si="24"/>
        <v>6</v>
      </c>
      <c r="P581" s="164"/>
      <c r="Q581" s="164"/>
      <c r="R581" s="164"/>
    </row>
    <row r="582" spans="3:18">
      <c r="C582" s="164">
        <v>1</v>
      </c>
      <c r="D582" s="164">
        <v>8</v>
      </c>
      <c r="E582" s="164"/>
      <c r="F582" s="164">
        <v>5</v>
      </c>
      <c r="G582" s="164">
        <v>8</v>
      </c>
      <c r="H582" s="164">
        <v>5</v>
      </c>
      <c r="I582" s="164">
        <v>10</v>
      </c>
      <c r="J582" s="164">
        <v>10</v>
      </c>
      <c r="K582" s="164"/>
      <c r="L582" s="164"/>
      <c r="M582" s="165">
        <f t="shared" si="22"/>
        <v>1</v>
      </c>
      <c r="N582" s="164">
        <f t="shared" si="23"/>
        <v>2</v>
      </c>
      <c r="O582" s="164">
        <f t="shared" si="24"/>
        <v>7</v>
      </c>
      <c r="P582" s="164"/>
      <c r="Q582" s="164"/>
      <c r="R582" s="164"/>
    </row>
    <row r="583" spans="3:18">
      <c r="C583" s="164">
        <v>1</v>
      </c>
      <c r="D583" s="164">
        <v>8</v>
      </c>
      <c r="E583" s="164"/>
      <c r="F583" s="164">
        <v>7</v>
      </c>
      <c r="G583" s="164">
        <v>8</v>
      </c>
      <c r="H583" s="164">
        <v>10</v>
      </c>
      <c r="I583" s="164">
        <v>4</v>
      </c>
      <c r="J583" s="164">
        <v>7</v>
      </c>
      <c r="K583" s="164"/>
      <c r="L583" s="164"/>
      <c r="M583" s="165">
        <f t="shared" si="22"/>
        <v>1</v>
      </c>
      <c r="N583" s="164">
        <f t="shared" si="23"/>
        <v>2</v>
      </c>
      <c r="O583" s="164">
        <f t="shared" si="24"/>
        <v>6</v>
      </c>
      <c r="P583" s="164"/>
      <c r="Q583" s="164"/>
      <c r="R583" s="164"/>
    </row>
    <row r="584" spans="3:18">
      <c r="C584" s="164">
        <v>1</v>
      </c>
      <c r="D584" s="164">
        <v>8</v>
      </c>
      <c r="E584" s="164"/>
      <c r="F584" s="164">
        <v>7</v>
      </c>
      <c r="G584" s="164">
        <v>8</v>
      </c>
      <c r="H584" s="164">
        <v>10</v>
      </c>
      <c r="I584" s="164">
        <v>4</v>
      </c>
      <c r="J584" s="164">
        <v>10</v>
      </c>
      <c r="K584" s="164"/>
      <c r="L584" s="164"/>
      <c r="M584" s="165">
        <f t="shared" si="22"/>
        <v>1</v>
      </c>
      <c r="N584" s="164">
        <f t="shared" si="23"/>
        <v>2</v>
      </c>
      <c r="O584" s="164">
        <f t="shared" si="24"/>
        <v>7</v>
      </c>
      <c r="P584" s="164"/>
      <c r="Q584" s="164"/>
      <c r="R584" s="164"/>
    </row>
    <row r="585" spans="3:18">
      <c r="C585" s="164">
        <v>1</v>
      </c>
      <c r="D585" s="164">
        <v>8</v>
      </c>
      <c r="E585" s="164"/>
      <c r="F585" s="164">
        <v>7</v>
      </c>
      <c r="G585" s="164">
        <v>8</v>
      </c>
      <c r="H585" s="164">
        <v>10</v>
      </c>
      <c r="I585" s="164">
        <v>6</v>
      </c>
      <c r="J585" s="164">
        <v>7</v>
      </c>
      <c r="K585" s="164"/>
      <c r="L585" s="164"/>
      <c r="M585" s="165">
        <f t="shared" si="22"/>
        <v>1</v>
      </c>
      <c r="N585" s="164">
        <f t="shared" si="23"/>
        <v>2</v>
      </c>
      <c r="O585" s="164">
        <f t="shared" si="24"/>
        <v>7</v>
      </c>
      <c r="P585" s="164"/>
      <c r="Q585" s="164"/>
      <c r="R585" s="164"/>
    </row>
    <row r="586" spans="3:18">
      <c r="C586" s="164">
        <v>1</v>
      </c>
      <c r="D586" s="164">
        <v>8</v>
      </c>
      <c r="E586" s="164"/>
      <c r="F586" s="164">
        <v>7</v>
      </c>
      <c r="G586" s="164">
        <v>8</v>
      </c>
      <c r="H586" s="164">
        <v>10</v>
      </c>
      <c r="I586" s="164">
        <v>6</v>
      </c>
      <c r="J586" s="164">
        <v>10</v>
      </c>
      <c r="K586" s="164"/>
      <c r="L586" s="164"/>
      <c r="M586" s="165">
        <f t="shared" si="22"/>
        <v>1</v>
      </c>
      <c r="N586" s="164">
        <f t="shared" si="23"/>
        <v>2</v>
      </c>
      <c r="O586" s="164">
        <f t="shared" si="24"/>
        <v>7</v>
      </c>
      <c r="P586" s="164"/>
      <c r="Q586" s="164"/>
      <c r="R586" s="164"/>
    </row>
    <row r="587" spans="3:18">
      <c r="C587" s="164">
        <v>1</v>
      </c>
      <c r="D587" s="164">
        <v>8</v>
      </c>
      <c r="E587" s="164"/>
      <c r="F587" s="164">
        <v>7</v>
      </c>
      <c r="G587" s="164">
        <v>8</v>
      </c>
      <c r="H587" s="164">
        <v>10</v>
      </c>
      <c r="I587" s="164">
        <v>8</v>
      </c>
      <c r="J587" s="164">
        <v>7</v>
      </c>
      <c r="K587" s="164"/>
      <c r="L587" s="164"/>
      <c r="M587" s="165">
        <f t="shared" si="22"/>
        <v>1</v>
      </c>
      <c r="N587" s="164">
        <f t="shared" si="23"/>
        <v>2</v>
      </c>
      <c r="O587" s="164">
        <f t="shared" si="24"/>
        <v>7</v>
      </c>
      <c r="P587" s="164"/>
      <c r="Q587" s="164"/>
      <c r="R587" s="164"/>
    </row>
    <row r="588" spans="3:18">
      <c r="C588" s="164">
        <v>1</v>
      </c>
      <c r="D588" s="164">
        <v>8</v>
      </c>
      <c r="E588" s="164"/>
      <c r="F588" s="164">
        <v>7</v>
      </c>
      <c r="G588" s="164">
        <v>8</v>
      </c>
      <c r="H588" s="164">
        <v>10</v>
      </c>
      <c r="I588" s="164">
        <v>8</v>
      </c>
      <c r="J588" s="164">
        <v>10</v>
      </c>
      <c r="K588" s="164"/>
      <c r="L588" s="164"/>
      <c r="M588" s="165">
        <f t="shared" si="22"/>
        <v>1</v>
      </c>
      <c r="N588" s="164">
        <f t="shared" si="23"/>
        <v>2</v>
      </c>
      <c r="O588" s="164">
        <f t="shared" si="24"/>
        <v>7</v>
      </c>
      <c r="P588" s="164"/>
      <c r="Q588" s="164"/>
      <c r="R588" s="164"/>
    </row>
    <row r="589" spans="3:18">
      <c r="C589" s="164">
        <v>1</v>
      </c>
      <c r="D589" s="164">
        <v>8</v>
      </c>
      <c r="E589" s="164"/>
      <c r="F589" s="164">
        <v>7</v>
      </c>
      <c r="G589" s="164">
        <v>8</v>
      </c>
      <c r="H589" s="164">
        <v>10</v>
      </c>
      <c r="I589" s="164">
        <v>10</v>
      </c>
      <c r="J589" s="164">
        <v>7</v>
      </c>
      <c r="K589" s="164"/>
      <c r="L589" s="164"/>
      <c r="M589" s="165">
        <f t="shared" si="22"/>
        <v>1</v>
      </c>
      <c r="N589" s="164">
        <f t="shared" si="23"/>
        <v>2</v>
      </c>
      <c r="O589" s="164">
        <f t="shared" si="24"/>
        <v>7</v>
      </c>
      <c r="P589" s="164"/>
      <c r="Q589" s="164"/>
      <c r="R589" s="164"/>
    </row>
    <row r="590" spans="3:18">
      <c r="C590" s="164">
        <v>1</v>
      </c>
      <c r="D590" s="164">
        <v>8</v>
      </c>
      <c r="E590" s="164"/>
      <c r="F590" s="164">
        <v>7</v>
      </c>
      <c r="G590" s="164">
        <v>8</v>
      </c>
      <c r="H590" s="164">
        <v>10</v>
      </c>
      <c r="I590" s="164">
        <v>10</v>
      </c>
      <c r="J590" s="164">
        <v>10</v>
      </c>
      <c r="K590" s="164"/>
      <c r="L590" s="164"/>
      <c r="M590" s="165">
        <f t="shared" si="22"/>
        <v>1</v>
      </c>
      <c r="N590" s="164">
        <f t="shared" si="23"/>
        <v>2</v>
      </c>
      <c r="O590" s="164">
        <f t="shared" si="24"/>
        <v>8</v>
      </c>
      <c r="P590" s="164"/>
      <c r="Q590" s="164"/>
      <c r="R590" s="164"/>
    </row>
    <row r="591" spans="3:18">
      <c r="C591" s="164">
        <v>1</v>
      </c>
      <c r="D591" s="164">
        <v>8</v>
      </c>
      <c r="E591" s="164"/>
      <c r="F591" s="164">
        <v>5</v>
      </c>
      <c r="G591" s="164">
        <v>8</v>
      </c>
      <c r="H591" s="164">
        <v>5</v>
      </c>
      <c r="I591" s="164">
        <v>4</v>
      </c>
      <c r="J591" s="164">
        <v>7</v>
      </c>
      <c r="K591" s="164"/>
      <c r="L591" s="164"/>
      <c r="M591" s="165">
        <f t="shared" si="22"/>
        <v>1</v>
      </c>
      <c r="N591" s="164">
        <f t="shared" si="23"/>
        <v>2</v>
      </c>
      <c r="O591" s="164">
        <f t="shared" si="24"/>
        <v>5</v>
      </c>
      <c r="P591" s="164"/>
      <c r="Q591" s="164"/>
      <c r="R591" s="164"/>
    </row>
    <row r="592" spans="3:18">
      <c r="C592" s="164">
        <v>1</v>
      </c>
      <c r="D592" s="164">
        <v>8</v>
      </c>
      <c r="E592" s="164"/>
      <c r="F592" s="164">
        <v>5</v>
      </c>
      <c r="G592" s="164">
        <v>8</v>
      </c>
      <c r="H592" s="164">
        <v>5</v>
      </c>
      <c r="I592" s="164">
        <v>4</v>
      </c>
      <c r="J592" s="164">
        <v>10</v>
      </c>
      <c r="K592" s="164"/>
      <c r="L592" s="164"/>
      <c r="M592" s="165">
        <f t="shared" si="22"/>
        <v>1</v>
      </c>
      <c r="N592" s="164">
        <f t="shared" si="23"/>
        <v>2</v>
      </c>
      <c r="O592" s="164">
        <f t="shared" si="24"/>
        <v>6</v>
      </c>
      <c r="P592" s="164"/>
      <c r="Q592" s="164"/>
      <c r="R592" s="164"/>
    </row>
    <row r="593" spans="3:18">
      <c r="C593" s="164">
        <v>1</v>
      </c>
      <c r="D593" s="164">
        <v>8</v>
      </c>
      <c r="E593" s="164"/>
      <c r="F593" s="164">
        <v>5</v>
      </c>
      <c r="G593" s="164">
        <v>8</v>
      </c>
      <c r="H593" s="164">
        <v>5</v>
      </c>
      <c r="I593" s="164">
        <v>6</v>
      </c>
      <c r="J593" s="164">
        <v>7</v>
      </c>
      <c r="K593" s="164"/>
      <c r="L593" s="164"/>
      <c r="M593" s="165">
        <f t="shared" si="22"/>
        <v>1</v>
      </c>
      <c r="N593" s="164">
        <f t="shared" si="23"/>
        <v>2</v>
      </c>
      <c r="O593" s="164">
        <f t="shared" si="24"/>
        <v>6</v>
      </c>
      <c r="P593" s="164"/>
      <c r="Q593" s="164"/>
      <c r="R593" s="164"/>
    </row>
    <row r="594" spans="3:18">
      <c r="C594" s="164">
        <v>1</v>
      </c>
      <c r="D594" s="164">
        <v>8</v>
      </c>
      <c r="E594" s="164"/>
      <c r="F594" s="164">
        <v>5</v>
      </c>
      <c r="G594" s="164">
        <v>8</v>
      </c>
      <c r="H594" s="164">
        <v>5</v>
      </c>
      <c r="I594" s="164">
        <v>6</v>
      </c>
      <c r="J594" s="164">
        <v>10</v>
      </c>
      <c r="K594" s="164"/>
      <c r="L594" s="164"/>
      <c r="M594" s="165">
        <f t="shared" si="22"/>
        <v>1</v>
      </c>
      <c r="N594" s="164">
        <f t="shared" si="23"/>
        <v>2</v>
      </c>
      <c r="O594" s="164">
        <f t="shared" si="24"/>
        <v>6</v>
      </c>
      <c r="P594" s="164"/>
      <c r="Q594" s="164"/>
      <c r="R594" s="164"/>
    </row>
    <row r="595" spans="3:18">
      <c r="C595" s="164">
        <v>1</v>
      </c>
      <c r="D595" s="164">
        <v>8</v>
      </c>
      <c r="E595" s="164"/>
      <c r="F595" s="164">
        <v>5</v>
      </c>
      <c r="G595" s="164">
        <v>8</v>
      </c>
      <c r="H595" s="164">
        <v>5</v>
      </c>
      <c r="I595" s="164">
        <v>8</v>
      </c>
      <c r="J595" s="164">
        <v>7</v>
      </c>
      <c r="K595" s="164"/>
      <c r="L595" s="164"/>
      <c r="M595" s="165">
        <f t="shared" si="22"/>
        <v>1</v>
      </c>
      <c r="N595" s="164">
        <f t="shared" si="23"/>
        <v>2</v>
      </c>
      <c r="O595" s="164">
        <f t="shared" si="24"/>
        <v>6</v>
      </c>
      <c r="P595" s="164"/>
      <c r="Q595" s="164"/>
      <c r="R595" s="164"/>
    </row>
    <row r="596" spans="3:18">
      <c r="C596" s="164">
        <v>1</v>
      </c>
      <c r="D596" s="164">
        <v>8</v>
      </c>
      <c r="E596" s="164"/>
      <c r="F596" s="164">
        <v>5</v>
      </c>
      <c r="G596" s="164">
        <v>8</v>
      </c>
      <c r="H596" s="164">
        <v>5</v>
      </c>
      <c r="I596" s="164">
        <v>8</v>
      </c>
      <c r="J596" s="164">
        <v>10</v>
      </c>
      <c r="K596" s="164"/>
      <c r="L596" s="164"/>
      <c r="M596" s="165">
        <f t="shared" si="22"/>
        <v>1</v>
      </c>
      <c r="N596" s="164">
        <f t="shared" si="23"/>
        <v>2</v>
      </c>
      <c r="O596" s="164">
        <f t="shared" si="24"/>
        <v>6</v>
      </c>
      <c r="P596" s="164"/>
      <c r="Q596" s="164"/>
      <c r="R596" s="164"/>
    </row>
    <row r="597" spans="3:18">
      <c r="C597" s="164">
        <v>1</v>
      </c>
      <c r="D597" s="164">
        <v>8</v>
      </c>
      <c r="E597" s="164"/>
      <c r="F597" s="164">
        <v>5</v>
      </c>
      <c r="G597" s="164">
        <v>8</v>
      </c>
      <c r="H597" s="164">
        <v>5</v>
      </c>
      <c r="I597" s="164">
        <v>10</v>
      </c>
      <c r="J597" s="164">
        <v>7</v>
      </c>
      <c r="K597" s="164"/>
      <c r="L597" s="164"/>
      <c r="M597" s="165">
        <f t="shared" si="22"/>
        <v>1</v>
      </c>
      <c r="N597" s="164">
        <f t="shared" si="23"/>
        <v>2</v>
      </c>
      <c r="O597" s="164">
        <f t="shared" si="24"/>
        <v>6</v>
      </c>
      <c r="P597" s="164"/>
      <c r="Q597" s="164"/>
      <c r="R597" s="164"/>
    </row>
    <row r="598" spans="3:18">
      <c r="C598" s="164">
        <v>1</v>
      </c>
      <c r="D598" s="164">
        <v>8</v>
      </c>
      <c r="E598" s="164"/>
      <c r="F598" s="164">
        <v>5</v>
      </c>
      <c r="G598" s="164">
        <v>8</v>
      </c>
      <c r="H598" s="164">
        <v>5</v>
      </c>
      <c r="I598" s="164">
        <v>10</v>
      </c>
      <c r="J598" s="164">
        <v>10</v>
      </c>
      <c r="K598" s="164"/>
      <c r="L598" s="164"/>
      <c r="M598" s="165">
        <f t="shared" si="22"/>
        <v>1</v>
      </c>
      <c r="N598" s="164">
        <f t="shared" si="23"/>
        <v>2</v>
      </c>
      <c r="O598" s="164">
        <f t="shared" si="24"/>
        <v>7</v>
      </c>
      <c r="P598" s="164"/>
      <c r="Q598" s="164"/>
      <c r="R598" s="164"/>
    </row>
    <row r="599" spans="3:18">
      <c r="C599" s="164">
        <v>1</v>
      </c>
      <c r="D599" s="164">
        <v>8</v>
      </c>
      <c r="E599" s="164"/>
      <c r="F599" s="164">
        <v>7</v>
      </c>
      <c r="G599" s="164">
        <v>8</v>
      </c>
      <c r="H599" s="164">
        <v>10</v>
      </c>
      <c r="I599" s="164">
        <v>4</v>
      </c>
      <c r="J599" s="164">
        <v>7</v>
      </c>
      <c r="K599" s="164"/>
      <c r="L599" s="164"/>
      <c r="M599" s="165">
        <f t="shared" si="22"/>
        <v>1</v>
      </c>
      <c r="N599" s="164">
        <f t="shared" si="23"/>
        <v>2</v>
      </c>
      <c r="O599" s="164">
        <f t="shared" si="24"/>
        <v>6</v>
      </c>
      <c r="P599" s="164"/>
      <c r="Q599" s="164"/>
      <c r="R599" s="164"/>
    </row>
    <row r="600" spans="3:18">
      <c r="C600" s="164">
        <v>1</v>
      </c>
      <c r="D600" s="164">
        <v>8</v>
      </c>
      <c r="E600" s="164"/>
      <c r="F600" s="164">
        <v>7</v>
      </c>
      <c r="G600" s="164">
        <v>8</v>
      </c>
      <c r="H600" s="164">
        <v>10</v>
      </c>
      <c r="I600" s="164">
        <v>4</v>
      </c>
      <c r="J600" s="164">
        <v>10</v>
      </c>
      <c r="K600" s="164"/>
      <c r="L600" s="164"/>
      <c r="M600" s="165">
        <f t="shared" si="22"/>
        <v>1</v>
      </c>
      <c r="N600" s="164">
        <f t="shared" si="23"/>
        <v>2</v>
      </c>
      <c r="O600" s="164">
        <f t="shared" si="24"/>
        <v>7</v>
      </c>
      <c r="P600" s="164"/>
      <c r="Q600" s="164"/>
      <c r="R600" s="164"/>
    </row>
    <row r="601" spans="3:18">
      <c r="C601" s="164">
        <v>1</v>
      </c>
      <c r="D601" s="164">
        <v>8</v>
      </c>
      <c r="E601" s="164"/>
      <c r="F601" s="164">
        <v>7</v>
      </c>
      <c r="G601" s="164">
        <v>8</v>
      </c>
      <c r="H601" s="164">
        <v>10</v>
      </c>
      <c r="I601" s="164">
        <v>6</v>
      </c>
      <c r="J601" s="164">
        <v>7</v>
      </c>
      <c r="K601" s="164"/>
      <c r="L601" s="164"/>
      <c r="M601" s="165">
        <f t="shared" si="22"/>
        <v>1</v>
      </c>
      <c r="N601" s="164">
        <f t="shared" si="23"/>
        <v>2</v>
      </c>
      <c r="O601" s="164">
        <f t="shared" si="24"/>
        <v>7</v>
      </c>
      <c r="P601" s="164"/>
      <c r="Q601" s="164"/>
      <c r="R601" s="164"/>
    </row>
    <row r="602" spans="3:18">
      <c r="C602" s="164">
        <v>1</v>
      </c>
      <c r="D602" s="164">
        <v>8</v>
      </c>
      <c r="E602" s="164"/>
      <c r="F602" s="164">
        <v>7</v>
      </c>
      <c r="G602" s="164">
        <v>8</v>
      </c>
      <c r="H602" s="164">
        <v>10</v>
      </c>
      <c r="I602" s="164">
        <v>6</v>
      </c>
      <c r="J602" s="164">
        <v>10</v>
      </c>
      <c r="K602" s="164"/>
      <c r="L602" s="164"/>
      <c r="M602" s="165">
        <f t="shared" si="22"/>
        <v>1</v>
      </c>
      <c r="N602" s="164">
        <f t="shared" si="23"/>
        <v>2</v>
      </c>
      <c r="O602" s="164">
        <f t="shared" si="24"/>
        <v>7</v>
      </c>
      <c r="P602" s="164"/>
      <c r="Q602" s="164"/>
      <c r="R602" s="164"/>
    </row>
    <row r="603" spans="3:18">
      <c r="C603" s="164">
        <v>1</v>
      </c>
      <c r="D603" s="164">
        <v>8</v>
      </c>
      <c r="E603" s="164"/>
      <c r="F603" s="164">
        <v>7</v>
      </c>
      <c r="G603" s="164">
        <v>8</v>
      </c>
      <c r="H603" s="164">
        <v>10</v>
      </c>
      <c r="I603" s="164">
        <v>8</v>
      </c>
      <c r="J603" s="164">
        <v>7</v>
      </c>
      <c r="K603" s="164"/>
      <c r="L603" s="164"/>
      <c r="M603" s="165">
        <f t="shared" si="22"/>
        <v>1</v>
      </c>
      <c r="N603" s="164">
        <f t="shared" si="23"/>
        <v>2</v>
      </c>
      <c r="O603" s="164">
        <f t="shared" si="24"/>
        <v>7</v>
      </c>
      <c r="P603" s="164"/>
      <c r="Q603" s="164"/>
      <c r="R603" s="164"/>
    </row>
    <row r="604" spans="3:18">
      <c r="C604" s="164">
        <v>1</v>
      </c>
      <c r="D604" s="164">
        <v>8</v>
      </c>
      <c r="E604" s="164"/>
      <c r="F604" s="164">
        <v>7</v>
      </c>
      <c r="G604" s="164">
        <v>8</v>
      </c>
      <c r="H604" s="164">
        <v>10</v>
      </c>
      <c r="I604" s="164">
        <v>8</v>
      </c>
      <c r="J604" s="164">
        <v>10</v>
      </c>
      <c r="K604" s="164"/>
      <c r="L604" s="164"/>
      <c r="M604" s="165">
        <f t="shared" si="22"/>
        <v>1</v>
      </c>
      <c r="N604" s="164">
        <f t="shared" si="23"/>
        <v>2</v>
      </c>
      <c r="O604" s="164">
        <f t="shared" si="24"/>
        <v>7</v>
      </c>
      <c r="P604" s="164"/>
      <c r="Q604" s="164"/>
      <c r="R604" s="164"/>
    </row>
    <row r="605" spans="3:18">
      <c r="C605" s="164">
        <v>1</v>
      </c>
      <c r="D605" s="164">
        <v>8</v>
      </c>
      <c r="E605" s="164"/>
      <c r="F605" s="164">
        <v>7</v>
      </c>
      <c r="G605" s="164">
        <v>8</v>
      </c>
      <c r="H605" s="164">
        <v>10</v>
      </c>
      <c r="I605" s="164">
        <v>10</v>
      </c>
      <c r="J605" s="164">
        <v>7</v>
      </c>
      <c r="K605" s="164"/>
      <c r="L605" s="164"/>
      <c r="M605" s="165">
        <f t="shared" si="22"/>
        <v>1</v>
      </c>
      <c r="N605" s="164">
        <f t="shared" si="23"/>
        <v>2</v>
      </c>
      <c r="O605" s="164">
        <f t="shared" si="24"/>
        <v>7</v>
      </c>
      <c r="P605" s="164"/>
      <c r="Q605" s="164"/>
      <c r="R605" s="164"/>
    </row>
    <row r="606" spans="3:18">
      <c r="C606" s="164">
        <v>1</v>
      </c>
      <c r="D606" s="164">
        <v>8</v>
      </c>
      <c r="E606" s="164"/>
      <c r="F606" s="164">
        <v>7</v>
      </c>
      <c r="G606" s="164">
        <v>8</v>
      </c>
      <c r="H606" s="164">
        <v>10</v>
      </c>
      <c r="I606" s="164">
        <v>10</v>
      </c>
      <c r="J606" s="164">
        <v>10</v>
      </c>
      <c r="K606" s="164"/>
      <c r="L606" s="164"/>
      <c r="M606" s="165">
        <f t="shared" si="22"/>
        <v>1</v>
      </c>
      <c r="N606" s="164">
        <f t="shared" si="23"/>
        <v>2</v>
      </c>
      <c r="O606" s="164">
        <f t="shared" si="24"/>
        <v>8</v>
      </c>
      <c r="P606" s="164"/>
      <c r="Q606" s="164"/>
      <c r="R606" s="164"/>
    </row>
    <row r="607" spans="3:18">
      <c r="C607" s="164">
        <v>1</v>
      </c>
      <c r="D607" s="164">
        <v>8</v>
      </c>
      <c r="E607" s="164"/>
      <c r="F607" s="164">
        <v>5</v>
      </c>
      <c r="G607" s="164">
        <v>8</v>
      </c>
      <c r="H607" s="164">
        <v>5</v>
      </c>
      <c r="I607" s="164">
        <v>4</v>
      </c>
      <c r="J607" s="164">
        <v>7</v>
      </c>
      <c r="K607" s="164"/>
      <c r="L607" s="164"/>
      <c r="M607" s="165">
        <f t="shared" ref="M607:M670" si="25">MIN(C607:L607)</f>
        <v>1</v>
      </c>
      <c r="N607" s="164">
        <f t="shared" si="23"/>
        <v>2</v>
      </c>
      <c r="O607" s="164">
        <f t="shared" si="24"/>
        <v>5</v>
      </c>
      <c r="P607" s="164"/>
      <c r="Q607" s="164"/>
      <c r="R607" s="164"/>
    </row>
    <row r="608" spans="3:18">
      <c r="C608" s="164">
        <v>1</v>
      </c>
      <c r="D608" s="164">
        <v>8</v>
      </c>
      <c r="E608" s="164"/>
      <c r="F608" s="164">
        <v>5</v>
      </c>
      <c r="G608" s="164">
        <v>8</v>
      </c>
      <c r="H608" s="164">
        <v>5</v>
      </c>
      <c r="I608" s="164">
        <v>4</v>
      </c>
      <c r="J608" s="164">
        <v>10</v>
      </c>
      <c r="K608" s="164"/>
      <c r="L608" s="164"/>
      <c r="M608" s="165">
        <f t="shared" si="25"/>
        <v>1</v>
      </c>
      <c r="N608" s="164">
        <f t="shared" ref="N608:N671" si="26">IF(SMALL(C608:J608,2)&gt;M608,M608+1,M608)</f>
        <v>2</v>
      </c>
      <c r="O608" s="164">
        <f t="shared" ref="O608:O671" si="27">ROUND(AVERAGE(C608:J608),0)</f>
        <v>6</v>
      </c>
      <c r="P608" s="164"/>
      <c r="Q608" s="164"/>
      <c r="R608" s="164"/>
    </row>
    <row r="609" spans="3:18">
      <c r="C609" s="164">
        <v>1</v>
      </c>
      <c r="D609" s="164">
        <v>8</v>
      </c>
      <c r="E609" s="164"/>
      <c r="F609" s="164">
        <v>5</v>
      </c>
      <c r="G609" s="164">
        <v>8</v>
      </c>
      <c r="H609" s="164">
        <v>5</v>
      </c>
      <c r="I609" s="164">
        <v>6</v>
      </c>
      <c r="J609" s="164">
        <v>7</v>
      </c>
      <c r="K609" s="164"/>
      <c r="L609" s="164"/>
      <c r="M609" s="165">
        <f t="shared" si="25"/>
        <v>1</v>
      </c>
      <c r="N609" s="164">
        <f t="shared" si="26"/>
        <v>2</v>
      </c>
      <c r="O609" s="164">
        <f t="shared" si="27"/>
        <v>6</v>
      </c>
      <c r="P609" s="164"/>
      <c r="Q609" s="164"/>
      <c r="R609" s="164"/>
    </row>
    <row r="610" spans="3:18">
      <c r="C610" s="164">
        <v>1</v>
      </c>
      <c r="D610" s="164">
        <v>8</v>
      </c>
      <c r="E610" s="164"/>
      <c r="F610" s="164">
        <v>5</v>
      </c>
      <c r="G610" s="164">
        <v>8</v>
      </c>
      <c r="H610" s="164">
        <v>5</v>
      </c>
      <c r="I610" s="164">
        <v>6</v>
      </c>
      <c r="J610" s="164">
        <v>10</v>
      </c>
      <c r="K610" s="164"/>
      <c r="L610" s="164"/>
      <c r="M610" s="165">
        <f t="shared" si="25"/>
        <v>1</v>
      </c>
      <c r="N610" s="164">
        <f t="shared" si="26"/>
        <v>2</v>
      </c>
      <c r="O610" s="164">
        <f t="shared" si="27"/>
        <v>6</v>
      </c>
      <c r="P610" s="164"/>
      <c r="Q610" s="164"/>
      <c r="R610" s="164"/>
    </row>
    <row r="611" spans="3:18">
      <c r="C611" s="164">
        <v>1</v>
      </c>
      <c r="D611" s="164">
        <v>8</v>
      </c>
      <c r="E611" s="164"/>
      <c r="F611" s="164">
        <v>5</v>
      </c>
      <c r="G611" s="164">
        <v>8</v>
      </c>
      <c r="H611" s="164">
        <v>5</v>
      </c>
      <c r="I611" s="164">
        <v>8</v>
      </c>
      <c r="J611" s="164">
        <v>7</v>
      </c>
      <c r="K611" s="164"/>
      <c r="L611" s="164"/>
      <c r="M611" s="165">
        <f t="shared" si="25"/>
        <v>1</v>
      </c>
      <c r="N611" s="164">
        <f t="shared" si="26"/>
        <v>2</v>
      </c>
      <c r="O611" s="164">
        <f t="shared" si="27"/>
        <v>6</v>
      </c>
      <c r="P611" s="164"/>
      <c r="Q611" s="164"/>
      <c r="R611" s="164"/>
    </row>
    <row r="612" spans="3:18">
      <c r="C612" s="164">
        <v>1</v>
      </c>
      <c r="D612" s="164">
        <v>8</v>
      </c>
      <c r="E612" s="164"/>
      <c r="F612" s="164">
        <v>5</v>
      </c>
      <c r="G612" s="164">
        <v>8</v>
      </c>
      <c r="H612" s="164">
        <v>5</v>
      </c>
      <c r="I612" s="164">
        <v>8</v>
      </c>
      <c r="J612" s="164">
        <v>10</v>
      </c>
      <c r="K612" s="164"/>
      <c r="L612" s="164"/>
      <c r="M612" s="165">
        <f t="shared" si="25"/>
        <v>1</v>
      </c>
      <c r="N612" s="164">
        <f t="shared" si="26"/>
        <v>2</v>
      </c>
      <c r="O612" s="164">
        <f t="shared" si="27"/>
        <v>6</v>
      </c>
      <c r="P612" s="164"/>
      <c r="Q612" s="164"/>
      <c r="R612" s="164"/>
    </row>
    <row r="613" spans="3:18">
      <c r="C613" s="164">
        <v>1</v>
      </c>
      <c r="D613" s="164">
        <v>8</v>
      </c>
      <c r="E613" s="164"/>
      <c r="F613" s="164">
        <v>5</v>
      </c>
      <c r="G613" s="164">
        <v>8</v>
      </c>
      <c r="H613" s="164">
        <v>5</v>
      </c>
      <c r="I613" s="164">
        <v>10</v>
      </c>
      <c r="J613" s="164">
        <v>7</v>
      </c>
      <c r="K613" s="164"/>
      <c r="L613" s="164"/>
      <c r="M613" s="165">
        <f t="shared" si="25"/>
        <v>1</v>
      </c>
      <c r="N613" s="164">
        <f t="shared" si="26"/>
        <v>2</v>
      </c>
      <c r="O613" s="164">
        <f t="shared" si="27"/>
        <v>6</v>
      </c>
      <c r="P613" s="164"/>
      <c r="Q613" s="164"/>
      <c r="R613" s="164"/>
    </row>
    <row r="614" spans="3:18">
      <c r="C614" s="164">
        <v>1</v>
      </c>
      <c r="D614" s="164">
        <v>8</v>
      </c>
      <c r="E614" s="164"/>
      <c r="F614" s="164">
        <v>5</v>
      </c>
      <c r="G614" s="164">
        <v>8</v>
      </c>
      <c r="H614" s="164">
        <v>5</v>
      </c>
      <c r="I614" s="164">
        <v>10</v>
      </c>
      <c r="J614" s="164">
        <v>10</v>
      </c>
      <c r="K614" s="164"/>
      <c r="L614" s="164"/>
      <c r="M614" s="165">
        <f t="shared" si="25"/>
        <v>1</v>
      </c>
      <c r="N614" s="164">
        <f t="shared" si="26"/>
        <v>2</v>
      </c>
      <c r="O614" s="164">
        <f t="shared" si="27"/>
        <v>7</v>
      </c>
      <c r="P614" s="164"/>
      <c r="Q614" s="164"/>
      <c r="R614" s="164"/>
    </row>
    <row r="615" spans="3:18">
      <c r="C615" s="164">
        <v>1</v>
      </c>
      <c r="D615" s="164">
        <v>8</v>
      </c>
      <c r="E615" s="164"/>
      <c r="F615" s="164">
        <v>7</v>
      </c>
      <c r="G615" s="164">
        <v>8</v>
      </c>
      <c r="H615" s="164">
        <v>10</v>
      </c>
      <c r="I615" s="164">
        <v>4</v>
      </c>
      <c r="J615" s="164">
        <v>7</v>
      </c>
      <c r="K615" s="164"/>
      <c r="L615" s="164"/>
      <c r="M615" s="165">
        <f t="shared" si="25"/>
        <v>1</v>
      </c>
      <c r="N615" s="164">
        <f t="shared" si="26"/>
        <v>2</v>
      </c>
      <c r="O615" s="164">
        <f t="shared" si="27"/>
        <v>6</v>
      </c>
      <c r="P615" s="164"/>
      <c r="Q615" s="164"/>
      <c r="R615" s="164"/>
    </row>
    <row r="616" spans="3:18">
      <c r="C616" s="164">
        <v>1</v>
      </c>
      <c r="D616" s="164">
        <v>8</v>
      </c>
      <c r="E616" s="164"/>
      <c r="F616" s="164">
        <v>7</v>
      </c>
      <c r="G616" s="164">
        <v>8</v>
      </c>
      <c r="H616" s="164">
        <v>10</v>
      </c>
      <c r="I616" s="164">
        <v>4</v>
      </c>
      <c r="J616" s="164">
        <v>10</v>
      </c>
      <c r="K616" s="164"/>
      <c r="L616" s="164"/>
      <c r="M616" s="165">
        <f t="shared" si="25"/>
        <v>1</v>
      </c>
      <c r="N616" s="164">
        <f t="shared" si="26"/>
        <v>2</v>
      </c>
      <c r="O616" s="164">
        <f t="shared" si="27"/>
        <v>7</v>
      </c>
      <c r="P616" s="164"/>
      <c r="Q616" s="164"/>
      <c r="R616" s="164"/>
    </row>
    <row r="617" spans="3:18">
      <c r="C617" s="164">
        <v>1</v>
      </c>
      <c r="D617" s="164">
        <v>8</v>
      </c>
      <c r="E617" s="164"/>
      <c r="F617" s="164">
        <v>7</v>
      </c>
      <c r="G617" s="164">
        <v>8</v>
      </c>
      <c r="H617" s="164">
        <v>10</v>
      </c>
      <c r="I617" s="164">
        <v>6</v>
      </c>
      <c r="J617" s="164">
        <v>7</v>
      </c>
      <c r="K617" s="164"/>
      <c r="L617" s="164"/>
      <c r="M617" s="165">
        <f t="shared" si="25"/>
        <v>1</v>
      </c>
      <c r="N617" s="164">
        <f t="shared" si="26"/>
        <v>2</v>
      </c>
      <c r="O617" s="164">
        <f t="shared" si="27"/>
        <v>7</v>
      </c>
      <c r="P617" s="164"/>
      <c r="Q617" s="164"/>
      <c r="R617" s="164"/>
    </row>
    <row r="618" spans="3:18">
      <c r="C618" s="164">
        <v>1</v>
      </c>
      <c r="D618" s="164">
        <v>8</v>
      </c>
      <c r="E618" s="164"/>
      <c r="F618" s="164">
        <v>7</v>
      </c>
      <c r="G618" s="164">
        <v>8</v>
      </c>
      <c r="H618" s="164">
        <v>10</v>
      </c>
      <c r="I618" s="164">
        <v>6</v>
      </c>
      <c r="J618" s="164">
        <v>10</v>
      </c>
      <c r="K618" s="164"/>
      <c r="L618" s="164"/>
      <c r="M618" s="165">
        <f t="shared" si="25"/>
        <v>1</v>
      </c>
      <c r="N618" s="164">
        <f t="shared" si="26"/>
        <v>2</v>
      </c>
      <c r="O618" s="164">
        <f t="shared" si="27"/>
        <v>7</v>
      </c>
      <c r="P618" s="164"/>
      <c r="Q618" s="164"/>
      <c r="R618" s="164"/>
    </row>
    <row r="619" spans="3:18">
      <c r="C619" s="164">
        <v>1</v>
      </c>
      <c r="D619" s="164">
        <v>8</v>
      </c>
      <c r="E619" s="164"/>
      <c r="F619" s="164">
        <v>7</v>
      </c>
      <c r="G619" s="164">
        <v>8</v>
      </c>
      <c r="H619" s="164">
        <v>10</v>
      </c>
      <c r="I619" s="164">
        <v>8</v>
      </c>
      <c r="J619" s="164">
        <v>7</v>
      </c>
      <c r="K619" s="164"/>
      <c r="L619" s="164"/>
      <c r="M619" s="165">
        <f t="shared" si="25"/>
        <v>1</v>
      </c>
      <c r="N619" s="164">
        <f t="shared" si="26"/>
        <v>2</v>
      </c>
      <c r="O619" s="164">
        <f t="shared" si="27"/>
        <v>7</v>
      </c>
      <c r="P619" s="164"/>
      <c r="Q619" s="164"/>
      <c r="R619" s="164"/>
    </row>
    <row r="620" spans="3:18">
      <c r="C620" s="164">
        <v>1</v>
      </c>
      <c r="D620" s="164">
        <v>8</v>
      </c>
      <c r="E620" s="164"/>
      <c r="F620" s="164">
        <v>7</v>
      </c>
      <c r="G620" s="164">
        <v>8</v>
      </c>
      <c r="H620" s="164">
        <v>10</v>
      </c>
      <c r="I620" s="164">
        <v>8</v>
      </c>
      <c r="J620" s="164">
        <v>10</v>
      </c>
      <c r="K620" s="164"/>
      <c r="L620" s="164"/>
      <c r="M620" s="165">
        <f t="shared" si="25"/>
        <v>1</v>
      </c>
      <c r="N620" s="164">
        <f t="shared" si="26"/>
        <v>2</v>
      </c>
      <c r="O620" s="164">
        <f t="shared" si="27"/>
        <v>7</v>
      </c>
      <c r="P620" s="164"/>
      <c r="Q620" s="164"/>
      <c r="R620" s="164"/>
    </row>
    <row r="621" spans="3:18">
      <c r="C621" s="164">
        <v>1</v>
      </c>
      <c r="D621" s="164">
        <v>8</v>
      </c>
      <c r="E621" s="164"/>
      <c r="F621" s="164">
        <v>7</v>
      </c>
      <c r="G621" s="164">
        <v>8</v>
      </c>
      <c r="H621" s="164">
        <v>10</v>
      </c>
      <c r="I621" s="164">
        <v>10</v>
      </c>
      <c r="J621" s="164">
        <v>7</v>
      </c>
      <c r="K621" s="164"/>
      <c r="L621" s="164"/>
      <c r="M621" s="165">
        <f t="shared" si="25"/>
        <v>1</v>
      </c>
      <c r="N621" s="164">
        <f t="shared" si="26"/>
        <v>2</v>
      </c>
      <c r="O621" s="164">
        <f t="shared" si="27"/>
        <v>7</v>
      </c>
      <c r="P621" s="164"/>
      <c r="Q621" s="164"/>
      <c r="R621" s="164"/>
    </row>
    <row r="622" spans="3:18">
      <c r="C622" s="164">
        <v>1</v>
      </c>
      <c r="D622" s="164">
        <v>8</v>
      </c>
      <c r="E622" s="164"/>
      <c r="F622" s="164">
        <v>7</v>
      </c>
      <c r="G622" s="164">
        <v>8</v>
      </c>
      <c r="H622" s="164">
        <v>10</v>
      </c>
      <c r="I622" s="164">
        <v>10</v>
      </c>
      <c r="J622" s="164">
        <v>10</v>
      </c>
      <c r="K622" s="164"/>
      <c r="L622" s="164"/>
      <c r="M622" s="165">
        <f t="shared" si="25"/>
        <v>1</v>
      </c>
      <c r="N622" s="164">
        <f t="shared" si="26"/>
        <v>2</v>
      </c>
      <c r="O622" s="164">
        <f t="shared" si="27"/>
        <v>8</v>
      </c>
      <c r="P622" s="164"/>
      <c r="Q622" s="164"/>
      <c r="R622" s="164"/>
    </row>
    <row r="623" spans="3:18">
      <c r="C623" s="164">
        <v>1</v>
      </c>
      <c r="D623" s="164">
        <v>8</v>
      </c>
      <c r="E623" s="164"/>
      <c r="F623" s="164">
        <v>5</v>
      </c>
      <c r="G623" s="164">
        <v>8</v>
      </c>
      <c r="H623" s="164">
        <v>5</v>
      </c>
      <c r="I623" s="164">
        <v>4</v>
      </c>
      <c r="J623" s="164">
        <v>7</v>
      </c>
      <c r="K623" s="164"/>
      <c r="L623" s="164"/>
      <c r="M623" s="165">
        <f t="shared" si="25"/>
        <v>1</v>
      </c>
      <c r="N623" s="164">
        <f t="shared" si="26"/>
        <v>2</v>
      </c>
      <c r="O623" s="164">
        <f t="shared" si="27"/>
        <v>5</v>
      </c>
      <c r="P623" s="164"/>
      <c r="Q623" s="164"/>
      <c r="R623" s="164"/>
    </row>
    <row r="624" spans="3:18">
      <c r="C624" s="164">
        <v>1</v>
      </c>
      <c r="D624" s="164">
        <v>8</v>
      </c>
      <c r="E624" s="164"/>
      <c r="F624" s="164">
        <v>5</v>
      </c>
      <c r="G624" s="164">
        <v>8</v>
      </c>
      <c r="H624" s="164">
        <v>5</v>
      </c>
      <c r="I624" s="164">
        <v>4</v>
      </c>
      <c r="J624" s="164">
        <v>10</v>
      </c>
      <c r="K624" s="164"/>
      <c r="L624" s="164"/>
      <c r="M624" s="165">
        <f t="shared" si="25"/>
        <v>1</v>
      </c>
      <c r="N624" s="164">
        <f t="shared" si="26"/>
        <v>2</v>
      </c>
      <c r="O624" s="164">
        <f t="shared" si="27"/>
        <v>6</v>
      </c>
      <c r="P624" s="164"/>
      <c r="Q624" s="164"/>
      <c r="R624" s="164"/>
    </row>
    <row r="625" spans="3:18">
      <c r="C625" s="164">
        <v>1</v>
      </c>
      <c r="D625" s="164">
        <v>8</v>
      </c>
      <c r="E625" s="164"/>
      <c r="F625" s="164">
        <v>5</v>
      </c>
      <c r="G625" s="164">
        <v>8</v>
      </c>
      <c r="H625" s="164">
        <v>5</v>
      </c>
      <c r="I625" s="164">
        <v>6</v>
      </c>
      <c r="J625" s="164">
        <v>7</v>
      </c>
      <c r="K625" s="164"/>
      <c r="L625" s="164"/>
      <c r="M625" s="165">
        <f t="shared" si="25"/>
        <v>1</v>
      </c>
      <c r="N625" s="164">
        <f t="shared" si="26"/>
        <v>2</v>
      </c>
      <c r="O625" s="164">
        <f t="shared" si="27"/>
        <v>6</v>
      </c>
      <c r="P625" s="164"/>
      <c r="Q625" s="164"/>
      <c r="R625" s="164"/>
    </row>
    <row r="626" spans="3:18">
      <c r="C626" s="164">
        <v>1</v>
      </c>
      <c r="D626" s="164">
        <v>8</v>
      </c>
      <c r="E626" s="164"/>
      <c r="F626" s="164">
        <v>5</v>
      </c>
      <c r="G626" s="164">
        <v>8</v>
      </c>
      <c r="H626" s="164">
        <v>5</v>
      </c>
      <c r="I626" s="164">
        <v>6</v>
      </c>
      <c r="J626" s="164">
        <v>10</v>
      </c>
      <c r="K626" s="164"/>
      <c r="L626" s="164"/>
      <c r="M626" s="165">
        <f t="shared" si="25"/>
        <v>1</v>
      </c>
      <c r="N626" s="164">
        <f t="shared" si="26"/>
        <v>2</v>
      </c>
      <c r="O626" s="164">
        <f t="shared" si="27"/>
        <v>6</v>
      </c>
      <c r="P626" s="164"/>
      <c r="Q626" s="164"/>
      <c r="R626" s="164"/>
    </row>
    <row r="627" spans="3:18">
      <c r="C627" s="164">
        <v>1</v>
      </c>
      <c r="D627" s="164">
        <v>8</v>
      </c>
      <c r="E627" s="164"/>
      <c r="F627" s="164">
        <v>5</v>
      </c>
      <c r="G627" s="164">
        <v>8</v>
      </c>
      <c r="H627" s="164">
        <v>5</v>
      </c>
      <c r="I627" s="164">
        <v>8</v>
      </c>
      <c r="J627" s="164">
        <v>7</v>
      </c>
      <c r="K627" s="164"/>
      <c r="L627" s="164"/>
      <c r="M627" s="165">
        <f t="shared" si="25"/>
        <v>1</v>
      </c>
      <c r="N627" s="164">
        <f t="shared" si="26"/>
        <v>2</v>
      </c>
      <c r="O627" s="164">
        <f t="shared" si="27"/>
        <v>6</v>
      </c>
      <c r="P627" s="164"/>
      <c r="Q627" s="164"/>
      <c r="R627" s="164"/>
    </row>
    <row r="628" spans="3:18">
      <c r="C628" s="164">
        <v>1</v>
      </c>
      <c r="D628" s="164">
        <v>8</v>
      </c>
      <c r="E628" s="164"/>
      <c r="F628" s="164">
        <v>5</v>
      </c>
      <c r="G628" s="164">
        <v>8</v>
      </c>
      <c r="H628" s="164">
        <v>5</v>
      </c>
      <c r="I628" s="164">
        <v>8</v>
      </c>
      <c r="J628" s="164">
        <v>10</v>
      </c>
      <c r="K628" s="164"/>
      <c r="L628" s="164"/>
      <c r="M628" s="165">
        <f t="shared" si="25"/>
        <v>1</v>
      </c>
      <c r="N628" s="164">
        <f t="shared" si="26"/>
        <v>2</v>
      </c>
      <c r="O628" s="164">
        <f t="shared" si="27"/>
        <v>6</v>
      </c>
      <c r="P628" s="164"/>
      <c r="Q628" s="164"/>
      <c r="R628" s="164"/>
    </row>
    <row r="629" spans="3:18">
      <c r="C629" s="164">
        <v>1</v>
      </c>
      <c r="D629" s="164">
        <v>8</v>
      </c>
      <c r="E629" s="164"/>
      <c r="F629" s="164">
        <v>5</v>
      </c>
      <c r="G629" s="164">
        <v>8</v>
      </c>
      <c r="H629" s="164">
        <v>5</v>
      </c>
      <c r="I629" s="164">
        <v>10</v>
      </c>
      <c r="J629" s="164">
        <v>7</v>
      </c>
      <c r="K629" s="164"/>
      <c r="L629" s="164"/>
      <c r="M629" s="165">
        <f t="shared" si="25"/>
        <v>1</v>
      </c>
      <c r="N629" s="164">
        <f t="shared" si="26"/>
        <v>2</v>
      </c>
      <c r="O629" s="164">
        <f t="shared" si="27"/>
        <v>6</v>
      </c>
      <c r="P629" s="164"/>
      <c r="Q629" s="164"/>
      <c r="R629" s="164"/>
    </row>
    <row r="630" spans="3:18">
      <c r="C630" s="164">
        <v>1</v>
      </c>
      <c r="D630" s="164">
        <v>8</v>
      </c>
      <c r="E630" s="164"/>
      <c r="F630" s="164">
        <v>5</v>
      </c>
      <c r="G630" s="164">
        <v>8</v>
      </c>
      <c r="H630" s="164">
        <v>5</v>
      </c>
      <c r="I630" s="164">
        <v>10</v>
      </c>
      <c r="J630" s="164">
        <v>10</v>
      </c>
      <c r="K630" s="164"/>
      <c r="L630" s="164"/>
      <c r="M630" s="165">
        <f t="shared" si="25"/>
        <v>1</v>
      </c>
      <c r="N630" s="164">
        <f t="shared" si="26"/>
        <v>2</v>
      </c>
      <c r="O630" s="164">
        <f t="shared" si="27"/>
        <v>7</v>
      </c>
      <c r="P630" s="164"/>
      <c r="Q630" s="164"/>
      <c r="R630" s="164"/>
    </row>
    <row r="631" spans="3:18">
      <c r="C631" s="164">
        <v>1</v>
      </c>
      <c r="D631" s="164">
        <v>8</v>
      </c>
      <c r="E631" s="164"/>
      <c r="F631" s="164">
        <v>7</v>
      </c>
      <c r="G631" s="164">
        <v>8</v>
      </c>
      <c r="H631" s="164">
        <v>10</v>
      </c>
      <c r="I631" s="164">
        <v>4</v>
      </c>
      <c r="J631" s="164">
        <v>7</v>
      </c>
      <c r="K631" s="164"/>
      <c r="L631" s="164"/>
      <c r="M631" s="165">
        <f t="shared" si="25"/>
        <v>1</v>
      </c>
      <c r="N631" s="164">
        <f t="shared" si="26"/>
        <v>2</v>
      </c>
      <c r="O631" s="164">
        <f t="shared" si="27"/>
        <v>6</v>
      </c>
      <c r="P631" s="164"/>
      <c r="Q631" s="164"/>
      <c r="R631" s="164"/>
    </row>
    <row r="632" spans="3:18">
      <c r="C632" s="164">
        <v>1</v>
      </c>
      <c r="D632" s="164">
        <v>8</v>
      </c>
      <c r="E632" s="164"/>
      <c r="F632" s="164">
        <v>7</v>
      </c>
      <c r="G632" s="164">
        <v>8</v>
      </c>
      <c r="H632" s="164">
        <v>10</v>
      </c>
      <c r="I632" s="164">
        <v>4</v>
      </c>
      <c r="J632" s="164">
        <v>10</v>
      </c>
      <c r="K632" s="164"/>
      <c r="L632" s="164"/>
      <c r="M632" s="165">
        <f t="shared" si="25"/>
        <v>1</v>
      </c>
      <c r="N632" s="164">
        <f t="shared" si="26"/>
        <v>2</v>
      </c>
      <c r="O632" s="164">
        <f t="shared" si="27"/>
        <v>7</v>
      </c>
      <c r="P632" s="164"/>
      <c r="Q632" s="164"/>
      <c r="R632" s="164"/>
    </row>
    <row r="633" spans="3:18">
      <c r="C633" s="164">
        <v>1</v>
      </c>
      <c r="D633" s="164">
        <v>8</v>
      </c>
      <c r="E633" s="164"/>
      <c r="F633" s="164">
        <v>7</v>
      </c>
      <c r="G633" s="164">
        <v>8</v>
      </c>
      <c r="H633" s="164">
        <v>10</v>
      </c>
      <c r="I633" s="164">
        <v>6</v>
      </c>
      <c r="J633" s="164">
        <v>7</v>
      </c>
      <c r="K633" s="164"/>
      <c r="L633" s="164"/>
      <c r="M633" s="165">
        <f t="shared" si="25"/>
        <v>1</v>
      </c>
      <c r="N633" s="164">
        <f t="shared" si="26"/>
        <v>2</v>
      </c>
      <c r="O633" s="164">
        <f t="shared" si="27"/>
        <v>7</v>
      </c>
      <c r="P633" s="164"/>
      <c r="Q633" s="164"/>
      <c r="R633" s="164"/>
    </row>
    <row r="634" spans="3:18">
      <c r="C634" s="164">
        <v>1</v>
      </c>
      <c r="D634" s="164">
        <v>8</v>
      </c>
      <c r="E634" s="164"/>
      <c r="F634" s="164">
        <v>7</v>
      </c>
      <c r="G634" s="164">
        <v>8</v>
      </c>
      <c r="H634" s="164">
        <v>10</v>
      </c>
      <c r="I634" s="164">
        <v>6</v>
      </c>
      <c r="J634" s="164">
        <v>10</v>
      </c>
      <c r="K634" s="164"/>
      <c r="L634" s="164"/>
      <c r="M634" s="165">
        <f t="shared" si="25"/>
        <v>1</v>
      </c>
      <c r="N634" s="164">
        <f t="shared" si="26"/>
        <v>2</v>
      </c>
      <c r="O634" s="164">
        <f t="shared" si="27"/>
        <v>7</v>
      </c>
      <c r="P634" s="164"/>
      <c r="Q634" s="164"/>
      <c r="R634" s="164"/>
    </row>
    <row r="635" spans="3:18">
      <c r="C635" s="164">
        <v>1</v>
      </c>
      <c r="D635" s="164">
        <v>8</v>
      </c>
      <c r="E635" s="164"/>
      <c r="F635" s="164">
        <v>7</v>
      </c>
      <c r="G635" s="164">
        <v>8</v>
      </c>
      <c r="H635" s="164">
        <v>10</v>
      </c>
      <c r="I635" s="164">
        <v>8</v>
      </c>
      <c r="J635" s="164">
        <v>7</v>
      </c>
      <c r="K635" s="164"/>
      <c r="L635" s="164"/>
      <c r="M635" s="165">
        <f t="shared" si="25"/>
        <v>1</v>
      </c>
      <c r="N635" s="164">
        <f t="shared" si="26"/>
        <v>2</v>
      </c>
      <c r="O635" s="164">
        <f t="shared" si="27"/>
        <v>7</v>
      </c>
      <c r="P635" s="164"/>
      <c r="Q635" s="164"/>
      <c r="R635" s="164"/>
    </row>
    <row r="636" spans="3:18">
      <c r="C636" s="164">
        <v>1</v>
      </c>
      <c r="D636" s="164">
        <v>8</v>
      </c>
      <c r="E636" s="164"/>
      <c r="F636" s="164">
        <v>7</v>
      </c>
      <c r="G636" s="164">
        <v>8</v>
      </c>
      <c r="H636" s="164">
        <v>10</v>
      </c>
      <c r="I636" s="164">
        <v>8</v>
      </c>
      <c r="J636" s="164">
        <v>10</v>
      </c>
      <c r="K636" s="164"/>
      <c r="L636" s="164"/>
      <c r="M636" s="165">
        <f t="shared" si="25"/>
        <v>1</v>
      </c>
      <c r="N636" s="164">
        <f t="shared" si="26"/>
        <v>2</v>
      </c>
      <c r="O636" s="164">
        <f t="shared" si="27"/>
        <v>7</v>
      </c>
      <c r="P636" s="164"/>
      <c r="Q636" s="164"/>
      <c r="R636" s="164"/>
    </row>
    <row r="637" spans="3:18">
      <c r="C637" s="164">
        <v>1</v>
      </c>
      <c r="D637" s="164">
        <v>8</v>
      </c>
      <c r="E637" s="164"/>
      <c r="F637" s="164">
        <v>7</v>
      </c>
      <c r="G637" s="164">
        <v>8</v>
      </c>
      <c r="H637" s="164">
        <v>10</v>
      </c>
      <c r="I637" s="164">
        <v>10</v>
      </c>
      <c r="J637" s="164">
        <v>7</v>
      </c>
      <c r="K637" s="164"/>
      <c r="L637" s="164"/>
      <c r="M637" s="165">
        <f t="shared" si="25"/>
        <v>1</v>
      </c>
      <c r="N637" s="164">
        <f t="shared" si="26"/>
        <v>2</v>
      </c>
      <c r="O637" s="164">
        <f t="shared" si="27"/>
        <v>7</v>
      </c>
      <c r="P637" s="164"/>
      <c r="Q637" s="164"/>
      <c r="R637" s="164"/>
    </row>
    <row r="638" spans="3:18">
      <c r="C638" s="164">
        <v>1</v>
      </c>
      <c r="D638" s="164">
        <v>8</v>
      </c>
      <c r="E638" s="164"/>
      <c r="F638" s="164">
        <v>7</v>
      </c>
      <c r="G638" s="164">
        <v>8</v>
      </c>
      <c r="H638" s="164">
        <v>10</v>
      </c>
      <c r="I638" s="164">
        <v>10</v>
      </c>
      <c r="J638" s="164">
        <v>10</v>
      </c>
      <c r="K638" s="164"/>
      <c r="L638" s="164"/>
      <c r="M638" s="165">
        <f t="shared" si="25"/>
        <v>1</v>
      </c>
      <c r="N638" s="164">
        <f t="shared" si="26"/>
        <v>2</v>
      </c>
      <c r="O638" s="164">
        <f t="shared" si="27"/>
        <v>8</v>
      </c>
      <c r="P638" s="164"/>
      <c r="Q638" s="164"/>
      <c r="R638" s="164"/>
    </row>
    <row r="639" spans="3:18">
      <c r="C639" s="164">
        <v>1</v>
      </c>
      <c r="D639" s="164">
        <v>8</v>
      </c>
      <c r="E639" s="164"/>
      <c r="F639" s="164">
        <v>5</v>
      </c>
      <c r="G639" s="164">
        <v>8</v>
      </c>
      <c r="H639" s="164">
        <v>5</v>
      </c>
      <c r="I639" s="164">
        <v>4</v>
      </c>
      <c r="J639" s="164">
        <v>7</v>
      </c>
      <c r="K639" s="164"/>
      <c r="L639" s="164"/>
      <c r="M639" s="165">
        <f t="shared" si="25"/>
        <v>1</v>
      </c>
      <c r="N639" s="164">
        <f t="shared" si="26"/>
        <v>2</v>
      </c>
      <c r="O639" s="164">
        <f t="shared" si="27"/>
        <v>5</v>
      </c>
      <c r="P639" s="164"/>
      <c r="Q639" s="164"/>
      <c r="R639" s="164"/>
    </row>
    <row r="640" spans="3:18">
      <c r="C640" s="164">
        <v>1</v>
      </c>
      <c r="D640" s="164">
        <v>8</v>
      </c>
      <c r="E640" s="164"/>
      <c r="F640" s="164">
        <v>5</v>
      </c>
      <c r="G640" s="164">
        <v>8</v>
      </c>
      <c r="H640" s="164">
        <v>5</v>
      </c>
      <c r="I640" s="164">
        <v>4</v>
      </c>
      <c r="J640" s="164">
        <v>10</v>
      </c>
      <c r="K640" s="164"/>
      <c r="L640" s="164"/>
      <c r="M640" s="165">
        <f t="shared" si="25"/>
        <v>1</v>
      </c>
      <c r="N640" s="164">
        <f t="shared" si="26"/>
        <v>2</v>
      </c>
      <c r="O640" s="164">
        <f t="shared" si="27"/>
        <v>6</v>
      </c>
      <c r="P640" s="164"/>
      <c r="Q640" s="164"/>
      <c r="R640" s="164"/>
    </row>
    <row r="641" spans="3:18">
      <c r="C641" s="164">
        <v>1</v>
      </c>
      <c r="D641" s="164">
        <v>8</v>
      </c>
      <c r="E641" s="164"/>
      <c r="F641" s="164">
        <v>5</v>
      </c>
      <c r="G641" s="164">
        <v>8</v>
      </c>
      <c r="H641" s="164">
        <v>5</v>
      </c>
      <c r="I641" s="164">
        <v>6</v>
      </c>
      <c r="J641" s="164">
        <v>7</v>
      </c>
      <c r="K641" s="164"/>
      <c r="L641" s="164"/>
      <c r="M641" s="165">
        <f t="shared" si="25"/>
        <v>1</v>
      </c>
      <c r="N641" s="164">
        <f t="shared" si="26"/>
        <v>2</v>
      </c>
      <c r="O641" s="164">
        <f t="shared" si="27"/>
        <v>6</v>
      </c>
      <c r="P641" s="164"/>
      <c r="Q641" s="164"/>
      <c r="R641" s="164"/>
    </row>
    <row r="642" spans="3:18">
      <c r="C642" s="164">
        <v>1</v>
      </c>
      <c r="D642" s="164">
        <v>8</v>
      </c>
      <c r="E642" s="164"/>
      <c r="F642" s="164">
        <v>5</v>
      </c>
      <c r="G642" s="164">
        <v>8</v>
      </c>
      <c r="H642" s="164">
        <v>5</v>
      </c>
      <c r="I642" s="164">
        <v>6</v>
      </c>
      <c r="J642" s="164">
        <v>10</v>
      </c>
      <c r="K642" s="164"/>
      <c r="L642" s="164"/>
      <c r="M642" s="165">
        <f t="shared" si="25"/>
        <v>1</v>
      </c>
      <c r="N642" s="164">
        <f t="shared" si="26"/>
        <v>2</v>
      </c>
      <c r="O642" s="164">
        <f t="shared" si="27"/>
        <v>6</v>
      </c>
      <c r="P642" s="164"/>
      <c r="Q642" s="164"/>
      <c r="R642" s="164"/>
    </row>
    <row r="643" spans="3:18">
      <c r="C643" s="164">
        <v>1</v>
      </c>
      <c r="D643" s="164">
        <v>8</v>
      </c>
      <c r="E643" s="164"/>
      <c r="F643" s="164">
        <v>5</v>
      </c>
      <c r="G643" s="164">
        <v>8</v>
      </c>
      <c r="H643" s="164">
        <v>5</v>
      </c>
      <c r="I643" s="164">
        <v>8</v>
      </c>
      <c r="J643" s="164">
        <v>7</v>
      </c>
      <c r="K643" s="164"/>
      <c r="L643" s="164"/>
      <c r="M643" s="165">
        <f t="shared" si="25"/>
        <v>1</v>
      </c>
      <c r="N643" s="164">
        <f t="shared" si="26"/>
        <v>2</v>
      </c>
      <c r="O643" s="164">
        <f t="shared" si="27"/>
        <v>6</v>
      </c>
      <c r="P643" s="164"/>
      <c r="Q643" s="164"/>
      <c r="R643" s="164"/>
    </row>
    <row r="644" spans="3:18">
      <c r="C644" s="164">
        <v>1</v>
      </c>
      <c r="D644" s="164">
        <v>8</v>
      </c>
      <c r="E644" s="164"/>
      <c r="F644" s="164">
        <v>5</v>
      </c>
      <c r="G644" s="164">
        <v>8</v>
      </c>
      <c r="H644" s="164">
        <v>5</v>
      </c>
      <c r="I644" s="164">
        <v>8</v>
      </c>
      <c r="J644" s="164">
        <v>10</v>
      </c>
      <c r="K644" s="164"/>
      <c r="L644" s="164"/>
      <c r="M644" s="165">
        <f t="shared" si="25"/>
        <v>1</v>
      </c>
      <c r="N644" s="164">
        <f t="shared" si="26"/>
        <v>2</v>
      </c>
      <c r="O644" s="164">
        <f t="shared" si="27"/>
        <v>6</v>
      </c>
      <c r="P644" s="164"/>
      <c r="Q644" s="164"/>
      <c r="R644" s="164"/>
    </row>
    <row r="645" spans="3:18">
      <c r="C645" s="164">
        <v>1</v>
      </c>
      <c r="D645" s="164">
        <v>8</v>
      </c>
      <c r="E645" s="164"/>
      <c r="F645" s="164">
        <v>5</v>
      </c>
      <c r="G645" s="164">
        <v>8</v>
      </c>
      <c r="H645" s="164">
        <v>5</v>
      </c>
      <c r="I645" s="164">
        <v>10</v>
      </c>
      <c r="J645" s="164">
        <v>7</v>
      </c>
      <c r="K645" s="164"/>
      <c r="L645" s="164"/>
      <c r="M645" s="165">
        <f t="shared" si="25"/>
        <v>1</v>
      </c>
      <c r="N645" s="164">
        <f t="shared" si="26"/>
        <v>2</v>
      </c>
      <c r="O645" s="164">
        <f t="shared" si="27"/>
        <v>6</v>
      </c>
      <c r="P645" s="164"/>
      <c r="Q645" s="164"/>
      <c r="R645" s="164"/>
    </row>
    <row r="646" spans="3:18">
      <c r="C646" s="164">
        <v>1</v>
      </c>
      <c r="D646" s="164">
        <v>8</v>
      </c>
      <c r="E646" s="164"/>
      <c r="F646" s="164">
        <v>5</v>
      </c>
      <c r="G646" s="164">
        <v>8</v>
      </c>
      <c r="H646" s="164">
        <v>5</v>
      </c>
      <c r="I646" s="164">
        <v>10</v>
      </c>
      <c r="J646" s="164">
        <v>10</v>
      </c>
      <c r="K646" s="164"/>
      <c r="L646" s="164"/>
      <c r="M646" s="165">
        <f t="shared" si="25"/>
        <v>1</v>
      </c>
      <c r="N646" s="164">
        <f t="shared" si="26"/>
        <v>2</v>
      </c>
      <c r="O646" s="164">
        <f t="shared" si="27"/>
        <v>7</v>
      </c>
      <c r="P646" s="164"/>
      <c r="Q646" s="164"/>
      <c r="R646" s="164"/>
    </row>
    <row r="647" spans="3:18">
      <c r="C647" s="164">
        <v>1</v>
      </c>
      <c r="D647" s="164">
        <v>8</v>
      </c>
      <c r="E647" s="164"/>
      <c r="F647" s="164">
        <v>7</v>
      </c>
      <c r="G647" s="164">
        <v>8</v>
      </c>
      <c r="H647" s="164">
        <v>10</v>
      </c>
      <c r="I647" s="164">
        <v>4</v>
      </c>
      <c r="J647" s="164">
        <v>7</v>
      </c>
      <c r="K647" s="164"/>
      <c r="L647" s="164"/>
      <c r="M647" s="165">
        <f t="shared" si="25"/>
        <v>1</v>
      </c>
      <c r="N647" s="164">
        <f t="shared" si="26"/>
        <v>2</v>
      </c>
      <c r="O647" s="164">
        <f t="shared" si="27"/>
        <v>6</v>
      </c>
      <c r="P647" s="164"/>
      <c r="Q647" s="164"/>
      <c r="R647" s="164"/>
    </row>
    <row r="648" spans="3:18">
      <c r="C648" s="164">
        <v>1</v>
      </c>
      <c r="D648" s="164">
        <v>8</v>
      </c>
      <c r="E648" s="164"/>
      <c r="F648" s="164">
        <v>7</v>
      </c>
      <c r="G648" s="164">
        <v>8</v>
      </c>
      <c r="H648" s="164">
        <v>10</v>
      </c>
      <c r="I648" s="164">
        <v>4</v>
      </c>
      <c r="J648" s="164">
        <v>10</v>
      </c>
      <c r="K648" s="164"/>
      <c r="L648" s="164"/>
      <c r="M648" s="165">
        <f t="shared" si="25"/>
        <v>1</v>
      </c>
      <c r="N648" s="164">
        <f t="shared" si="26"/>
        <v>2</v>
      </c>
      <c r="O648" s="164">
        <f t="shared" si="27"/>
        <v>7</v>
      </c>
      <c r="P648" s="164"/>
      <c r="Q648" s="164"/>
      <c r="R648" s="164"/>
    </row>
    <row r="649" spans="3:18">
      <c r="C649" s="164">
        <v>1</v>
      </c>
      <c r="D649" s="164">
        <v>8</v>
      </c>
      <c r="E649" s="164"/>
      <c r="F649" s="164">
        <v>7</v>
      </c>
      <c r="G649" s="164">
        <v>8</v>
      </c>
      <c r="H649" s="164">
        <v>10</v>
      </c>
      <c r="I649" s="164">
        <v>6</v>
      </c>
      <c r="J649" s="164">
        <v>7</v>
      </c>
      <c r="K649" s="164"/>
      <c r="L649" s="164"/>
      <c r="M649" s="165">
        <f t="shared" si="25"/>
        <v>1</v>
      </c>
      <c r="N649" s="164">
        <f t="shared" si="26"/>
        <v>2</v>
      </c>
      <c r="O649" s="164">
        <f t="shared" si="27"/>
        <v>7</v>
      </c>
      <c r="P649" s="164"/>
      <c r="Q649" s="164"/>
      <c r="R649" s="164"/>
    </row>
    <row r="650" spans="3:18">
      <c r="C650" s="164">
        <v>1</v>
      </c>
      <c r="D650" s="164">
        <v>8</v>
      </c>
      <c r="E650" s="164"/>
      <c r="F650" s="164">
        <v>7</v>
      </c>
      <c r="G650" s="164">
        <v>8</v>
      </c>
      <c r="H650" s="164">
        <v>10</v>
      </c>
      <c r="I650" s="164">
        <v>6</v>
      </c>
      <c r="J650" s="164">
        <v>10</v>
      </c>
      <c r="K650" s="164"/>
      <c r="L650" s="164"/>
      <c r="M650" s="165">
        <f t="shared" si="25"/>
        <v>1</v>
      </c>
      <c r="N650" s="164">
        <f t="shared" si="26"/>
        <v>2</v>
      </c>
      <c r="O650" s="164">
        <f t="shared" si="27"/>
        <v>7</v>
      </c>
      <c r="P650" s="164"/>
      <c r="Q650" s="164"/>
      <c r="R650" s="164"/>
    </row>
    <row r="651" spans="3:18">
      <c r="C651" s="164">
        <v>1</v>
      </c>
      <c r="D651" s="164">
        <v>8</v>
      </c>
      <c r="E651" s="164"/>
      <c r="F651" s="164">
        <v>7</v>
      </c>
      <c r="G651" s="164">
        <v>8</v>
      </c>
      <c r="H651" s="164">
        <v>10</v>
      </c>
      <c r="I651" s="164">
        <v>8</v>
      </c>
      <c r="J651" s="164">
        <v>7</v>
      </c>
      <c r="K651" s="164"/>
      <c r="L651" s="164"/>
      <c r="M651" s="165">
        <f t="shared" si="25"/>
        <v>1</v>
      </c>
      <c r="N651" s="164">
        <f t="shared" si="26"/>
        <v>2</v>
      </c>
      <c r="O651" s="164">
        <f t="shared" si="27"/>
        <v>7</v>
      </c>
      <c r="P651" s="164"/>
      <c r="Q651" s="164"/>
      <c r="R651" s="164"/>
    </row>
    <row r="652" spans="3:18">
      <c r="C652" s="164">
        <v>1</v>
      </c>
      <c r="D652" s="164">
        <v>8</v>
      </c>
      <c r="E652" s="164"/>
      <c r="F652" s="164">
        <v>7</v>
      </c>
      <c r="G652" s="164">
        <v>8</v>
      </c>
      <c r="H652" s="164">
        <v>10</v>
      </c>
      <c r="I652" s="164">
        <v>8</v>
      </c>
      <c r="J652" s="164">
        <v>10</v>
      </c>
      <c r="K652" s="164"/>
      <c r="L652" s="164"/>
      <c r="M652" s="165">
        <f t="shared" si="25"/>
        <v>1</v>
      </c>
      <c r="N652" s="164">
        <f t="shared" si="26"/>
        <v>2</v>
      </c>
      <c r="O652" s="164">
        <f t="shared" si="27"/>
        <v>7</v>
      </c>
      <c r="P652" s="164"/>
      <c r="Q652" s="164"/>
      <c r="R652" s="164"/>
    </row>
    <row r="653" spans="3:18">
      <c r="C653" s="164">
        <v>1</v>
      </c>
      <c r="D653" s="164">
        <v>8</v>
      </c>
      <c r="E653" s="164"/>
      <c r="F653" s="164">
        <v>7</v>
      </c>
      <c r="G653" s="164">
        <v>8</v>
      </c>
      <c r="H653" s="164">
        <v>10</v>
      </c>
      <c r="I653" s="164">
        <v>10</v>
      </c>
      <c r="J653" s="164">
        <v>7</v>
      </c>
      <c r="K653" s="164"/>
      <c r="L653" s="164"/>
      <c r="M653" s="165">
        <f t="shared" si="25"/>
        <v>1</v>
      </c>
      <c r="N653" s="164">
        <f t="shared" si="26"/>
        <v>2</v>
      </c>
      <c r="O653" s="164">
        <f t="shared" si="27"/>
        <v>7</v>
      </c>
      <c r="P653" s="164"/>
      <c r="Q653" s="164"/>
      <c r="R653" s="164"/>
    </row>
    <row r="654" spans="3:18">
      <c r="C654" s="164">
        <v>1</v>
      </c>
      <c r="D654" s="164">
        <v>8</v>
      </c>
      <c r="E654" s="164"/>
      <c r="F654" s="164">
        <v>7</v>
      </c>
      <c r="G654" s="164">
        <v>8</v>
      </c>
      <c r="H654" s="164">
        <v>10</v>
      </c>
      <c r="I654" s="164">
        <v>10</v>
      </c>
      <c r="J654" s="164">
        <v>10</v>
      </c>
      <c r="K654" s="164"/>
      <c r="L654" s="164"/>
      <c r="M654" s="165">
        <f t="shared" si="25"/>
        <v>1</v>
      </c>
      <c r="N654" s="164">
        <f t="shared" si="26"/>
        <v>2</v>
      </c>
      <c r="O654" s="164">
        <f t="shared" si="27"/>
        <v>8</v>
      </c>
      <c r="P654" s="164"/>
      <c r="Q654" s="164"/>
      <c r="R654" s="164"/>
    </row>
    <row r="655" spans="3:18">
      <c r="C655" s="164">
        <v>1</v>
      </c>
      <c r="D655" s="164">
        <v>8</v>
      </c>
      <c r="E655" s="164"/>
      <c r="F655" s="164">
        <v>10</v>
      </c>
      <c r="G655" s="164">
        <v>8</v>
      </c>
      <c r="H655" s="164">
        <v>7</v>
      </c>
      <c r="I655" s="164">
        <v>4</v>
      </c>
      <c r="J655" s="164">
        <v>7</v>
      </c>
      <c r="K655" s="164"/>
      <c r="L655" s="164"/>
      <c r="M655" s="165">
        <f t="shared" si="25"/>
        <v>1</v>
      </c>
      <c r="N655" s="164">
        <f t="shared" si="26"/>
        <v>2</v>
      </c>
      <c r="O655" s="164">
        <f t="shared" si="27"/>
        <v>6</v>
      </c>
      <c r="P655" s="164"/>
      <c r="Q655" s="164"/>
      <c r="R655" s="164"/>
    </row>
    <row r="656" spans="3:18">
      <c r="C656" s="164">
        <v>1</v>
      </c>
      <c r="D656" s="164">
        <v>8</v>
      </c>
      <c r="E656" s="164"/>
      <c r="F656" s="164">
        <v>10</v>
      </c>
      <c r="G656" s="164">
        <v>8</v>
      </c>
      <c r="H656" s="164">
        <v>7</v>
      </c>
      <c r="I656" s="164">
        <v>4</v>
      </c>
      <c r="J656" s="164">
        <v>10</v>
      </c>
      <c r="K656" s="164"/>
      <c r="L656" s="164"/>
      <c r="M656" s="165">
        <f t="shared" si="25"/>
        <v>1</v>
      </c>
      <c r="N656" s="164">
        <f t="shared" si="26"/>
        <v>2</v>
      </c>
      <c r="O656" s="164">
        <f t="shared" si="27"/>
        <v>7</v>
      </c>
      <c r="P656" s="164"/>
      <c r="Q656" s="164"/>
      <c r="R656" s="164"/>
    </row>
    <row r="657" spans="3:18">
      <c r="C657" s="164">
        <v>1</v>
      </c>
      <c r="D657" s="164">
        <v>8</v>
      </c>
      <c r="E657" s="164"/>
      <c r="F657" s="164">
        <v>10</v>
      </c>
      <c r="G657" s="164">
        <v>8</v>
      </c>
      <c r="H657" s="164">
        <v>7</v>
      </c>
      <c r="I657" s="164">
        <v>6</v>
      </c>
      <c r="J657" s="164">
        <v>7</v>
      </c>
      <c r="K657" s="164"/>
      <c r="L657" s="164"/>
      <c r="M657" s="165">
        <f t="shared" si="25"/>
        <v>1</v>
      </c>
      <c r="N657" s="164">
        <f t="shared" si="26"/>
        <v>2</v>
      </c>
      <c r="O657" s="164">
        <f t="shared" si="27"/>
        <v>7</v>
      </c>
      <c r="P657" s="164"/>
      <c r="Q657" s="164"/>
      <c r="R657" s="164"/>
    </row>
    <row r="658" spans="3:18">
      <c r="C658" s="164">
        <v>1</v>
      </c>
      <c r="D658" s="164">
        <v>8</v>
      </c>
      <c r="E658" s="164"/>
      <c r="F658" s="164">
        <v>10</v>
      </c>
      <c r="G658" s="164">
        <v>8</v>
      </c>
      <c r="H658" s="164">
        <v>7</v>
      </c>
      <c r="I658" s="164">
        <v>6</v>
      </c>
      <c r="J658" s="164">
        <v>10</v>
      </c>
      <c r="K658" s="164"/>
      <c r="L658" s="164"/>
      <c r="M658" s="165">
        <f t="shared" si="25"/>
        <v>1</v>
      </c>
      <c r="N658" s="164">
        <f t="shared" si="26"/>
        <v>2</v>
      </c>
      <c r="O658" s="164">
        <f t="shared" si="27"/>
        <v>7</v>
      </c>
      <c r="P658" s="164"/>
      <c r="Q658" s="164"/>
      <c r="R658" s="164"/>
    </row>
    <row r="659" spans="3:18">
      <c r="C659" s="164">
        <v>1</v>
      </c>
      <c r="D659" s="164">
        <v>8</v>
      </c>
      <c r="E659" s="164"/>
      <c r="F659" s="164">
        <v>10</v>
      </c>
      <c r="G659" s="164">
        <v>8</v>
      </c>
      <c r="H659" s="164">
        <v>7</v>
      </c>
      <c r="I659" s="164">
        <v>8</v>
      </c>
      <c r="J659" s="164">
        <v>7</v>
      </c>
      <c r="K659" s="164"/>
      <c r="L659" s="164"/>
      <c r="M659" s="165">
        <f t="shared" si="25"/>
        <v>1</v>
      </c>
      <c r="N659" s="164">
        <f t="shared" si="26"/>
        <v>2</v>
      </c>
      <c r="O659" s="164">
        <f t="shared" si="27"/>
        <v>7</v>
      </c>
      <c r="P659" s="164"/>
      <c r="Q659" s="164"/>
      <c r="R659" s="164"/>
    </row>
    <row r="660" spans="3:18">
      <c r="C660" s="164">
        <v>1</v>
      </c>
      <c r="D660" s="164">
        <v>8</v>
      </c>
      <c r="E660" s="164"/>
      <c r="F660" s="164">
        <v>10</v>
      </c>
      <c r="G660" s="164">
        <v>8</v>
      </c>
      <c r="H660" s="164">
        <v>7</v>
      </c>
      <c r="I660" s="164">
        <v>8</v>
      </c>
      <c r="J660" s="164">
        <v>10</v>
      </c>
      <c r="K660" s="164"/>
      <c r="L660" s="164"/>
      <c r="M660" s="165">
        <f t="shared" si="25"/>
        <v>1</v>
      </c>
      <c r="N660" s="164">
        <f t="shared" si="26"/>
        <v>2</v>
      </c>
      <c r="O660" s="164">
        <f t="shared" si="27"/>
        <v>7</v>
      </c>
      <c r="P660" s="164"/>
      <c r="Q660" s="164"/>
      <c r="R660" s="164"/>
    </row>
    <row r="661" spans="3:18">
      <c r="C661" s="164">
        <v>1</v>
      </c>
      <c r="D661" s="164">
        <v>8</v>
      </c>
      <c r="E661" s="164"/>
      <c r="F661" s="164">
        <v>10</v>
      </c>
      <c r="G661" s="164">
        <v>8</v>
      </c>
      <c r="H661" s="164">
        <v>7</v>
      </c>
      <c r="I661" s="164">
        <v>10</v>
      </c>
      <c r="J661" s="164">
        <v>7</v>
      </c>
      <c r="K661" s="164"/>
      <c r="L661" s="164"/>
      <c r="M661" s="165">
        <f t="shared" si="25"/>
        <v>1</v>
      </c>
      <c r="N661" s="164">
        <f t="shared" si="26"/>
        <v>2</v>
      </c>
      <c r="O661" s="164">
        <f t="shared" si="27"/>
        <v>7</v>
      </c>
      <c r="P661" s="164"/>
      <c r="Q661" s="164"/>
      <c r="R661" s="164"/>
    </row>
    <row r="662" spans="3:18">
      <c r="C662" s="164">
        <v>1</v>
      </c>
      <c r="D662" s="164">
        <v>8</v>
      </c>
      <c r="E662" s="164"/>
      <c r="F662" s="164">
        <v>10</v>
      </c>
      <c r="G662" s="164">
        <v>8</v>
      </c>
      <c r="H662" s="164">
        <v>7</v>
      </c>
      <c r="I662" s="164">
        <v>10</v>
      </c>
      <c r="J662" s="164">
        <v>10</v>
      </c>
      <c r="K662" s="164"/>
      <c r="L662" s="164"/>
      <c r="M662" s="165">
        <f t="shared" si="25"/>
        <v>1</v>
      </c>
      <c r="N662" s="164">
        <f t="shared" si="26"/>
        <v>2</v>
      </c>
      <c r="O662" s="164">
        <f t="shared" si="27"/>
        <v>8</v>
      </c>
      <c r="P662" s="164"/>
      <c r="Q662" s="164"/>
      <c r="R662" s="164"/>
    </row>
    <row r="663" spans="3:18">
      <c r="C663" s="164">
        <v>1</v>
      </c>
      <c r="D663" s="164">
        <v>8</v>
      </c>
      <c r="E663" s="164"/>
      <c r="F663" s="164">
        <v>10</v>
      </c>
      <c r="G663" s="164">
        <v>8</v>
      </c>
      <c r="H663" s="164">
        <v>10</v>
      </c>
      <c r="I663" s="164">
        <v>4</v>
      </c>
      <c r="J663" s="164">
        <v>7</v>
      </c>
      <c r="K663" s="164"/>
      <c r="L663" s="164"/>
      <c r="M663" s="165">
        <f t="shared" si="25"/>
        <v>1</v>
      </c>
      <c r="N663" s="164">
        <f t="shared" si="26"/>
        <v>2</v>
      </c>
      <c r="O663" s="164">
        <f t="shared" si="27"/>
        <v>7</v>
      </c>
      <c r="P663" s="164"/>
      <c r="Q663" s="164"/>
      <c r="R663" s="164"/>
    </row>
    <row r="664" spans="3:18">
      <c r="C664" s="164">
        <v>1</v>
      </c>
      <c r="D664" s="164">
        <v>8</v>
      </c>
      <c r="E664" s="164"/>
      <c r="F664" s="164">
        <v>10</v>
      </c>
      <c r="G664" s="164">
        <v>8</v>
      </c>
      <c r="H664" s="164">
        <v>10</v>
      </c>
      <c r="I664" s="164">
        <v>4</v>
      </c>
      <c r="J664" s="164">
        <v>10</v>
      </c>
      <c r="K664" s="164"/>
      <c r="L664" s="164"/>
      <c r="M664" s="165">
        <f t="shared" si="25"/>
        <v>1</v>
      </c>
      <c r="N664" s="164">
        <f t="shared" si="26"/>
        <v>2</v>
      </c>
      <c r="O664" s="164">
        <f t="shared" si="27"/>
        <v>7</v>
      </c>
      <c r="P664" s="164"/>
      <c r="Q664" s="164"/>
      <c r="R664" s="164"/>
    </row>
    <row r="665" spans="3:18">
      <c r="C665" s="164">
        <v>1</v>
      </c>
      <c r="D665" s="164">
        <v>8</v>
      </c>
      <c r="E665" s="164"/>
      <c r="F665" s="164">
        <v>10</v>
      </c>
      <c r="G665" s="164">
        <v>8</v>
      </c>
      <c r="H665" s="164">
        <v>10</v>
      </c>
      <c r="I665" s="164">
        <v>6</v>
      </c>
      <c r="J665" s="164">
        <v>7</v>
      </c>
      <c r="K665" s="164"/>
      <c r="L665" s="164"/>
      <c r="M665" s="165">
        <f t="shared" si="25"/>
        <v>1</v>
      </c>
      <c r="N665" s="164">
        <f t="shared" si="26"/>
        <v>2</v>
      </c>
      <c r="O665" s="164">
        <f t="shared" si="27"/>
        <v>7</v>
      </c>
      <c r="P665" s="164"/>
      <c r="Q665" s="164"/>
      <c r="R665" s="164"/>
    </row>
    <row r="666" spans="3:18">
      <c r="C666" s="164">
        <v>1</v>
      </c>
      <c r="D666" s="164">
        <v>8</v>
      </c>
      <c r="E666" s="164"/>
      <c r="F666" s="164">
        <v>10</v>
      </c>
      <c r="G666" s="164">
        <v>8</v>
      </c>
      <c r="H666" s="164">
        <v>10</v>
      </c>
      <c r="I666" s="164">
        <v>6</v>
      </c>
      <c r="J666" s="164">
        <v>10</v>
      </c>
      <c r="K666" s="164"/>
      <c r="L666" s="164"/>
      <c r="M666" s="165">
        <f t="shared" si="25"/>
        <v>1</v>
      </c>
      <c r="N666" s="164">
        <f t="shared" si="26"/>
        <v>2</v>
      </c>
      <c r="O666" s="164">
        <f t="shared" si="27"/>
        <v>8</v>
      </c>
      <c r="P666" s="164"/>
      <c r="Q666" s="164"/>
      <c r="R666" s="164"/>
    </row>
    <row r="667" spans="3:18">
      <c r="C667" s="164">
        <v>1</v>
      </c>
      <c r="D667" s="164">
        <v>8</v>
      </c>
      <c r="E667" s="164"/>
      <c r="F667" s="164">
        <v>10</v>
      </c>
      <c r="G667" s="164">
        <v>8</v>
      </c>
      <c r="H667" s="164">
        <v>10</v>
      </c>
      <c r="I667" s="164">
        <v>8</v>
      </c>
      <c r="J667" s="164">
        <v>7</v>
      </c>
      <c r="K667" s="164"/>
      <c r="L667" s="164"/>
      <c r="M667" s="165">
        <f t="shared" si="25"/>
        <v>1</v>
      </c>
      <c r="N667" s="164">
        <f t="shared" si="26"/>
        <v>2</v>
      </c>
      <c r="O667" s="164">
        <f t="shared" si="27"/>
        <v>7</v>
      </c>
      <c r="P667" s="164"/>
      <c r="Q667" s="164"/>
      <c r="R667" s="164"/>
    </row>
    <row r="668" spans="3:18">
      <c r="C668" s="164">
        <v>1</v>
      </c>
      <c r="D668" s="164">
        <v>8</v>
      </c>
      <c r="E668" s="164"/>
      <c r="F668" s="164">
        <v>10</v>
      </c>
      <c r="G668" s="164">
        <v>8</v>
      </c>
      <c r="H668" s="164">
        <v>10</v>
      </c>
      <c r="I668" s="164">
        <v>8</v>
      </c>
      <c r="J668" s="164">
        <v>10</v>
      </c>
      <c r="K668" s="164"/>
      <c r="L668" s="164"/>
      <c r="M668" s="165">
        <f t="shared" si="25"/>
        <v>1</v>
      </c>
      <c r="N668" s="164">
        <f t="shared" si="26"/>
        <v>2</v>
      </c>
      <c r="O668" s="164">
        <f t="shared" si="27"/>
        <v>8</v>
      </c>
      <c r="P668" s="164"/>
      <c r="Q668" s="164"/>
      <c r="R668" s="164"/>
    </row>
    <row r="669" spans="3:18">
      <c r="C669" s="164">
        <v>1</v>
      </c>
      <c r="D669" s="164">
        <v>8</v>
      </c>
      <c r="E669" s="164"/>
      <c r="F669" s="164">
        <v>10</v>
      </c>
      <c r="G669" s="164">
        <v>8</v>
      </c>
      <c r="H669" s="164">
        <v>10</v>
      </c>
      <c r="I669" s="164">
        <v>10</v>
      </c>
      <c r="J669" s="164">
        <v>7</v>
      </c>
      <c r="K669" s="164"/>
      <c r="L669" s="164"/>
      <c r="M669" s="165">
        <f t="shared" si="25"/>
        <v>1</v>
      </c>
      <c r="N669" s="164">
        <f t="shared" si="26"/>
        <v>2</v>
      </c>
      <c r="O669" s="164">
        <f t="shared" si="27"/>
        <v>8</v>
      </c>
      <c r="P669" s="164"/>
      <c r="Q669" s="164"/>
      <c r="R669" s="164"/>
    </row>
    <row r="670" spans="3:18">
      <c r="C670" s="164">
        <v>1</v>
      </c>
      <c r="D670" s="164">
        <v>8</v>
      </c>
      <c r="E670" s="164"/>
      <c r="F670" s="164">
        <v>10</v>
      </c>
      <c r="G670" s="164">
        <v>8</v>
      </c>
      <c r="H670" s="164">
        <v>10</v>
      </c>
      <c r="I670" s="164">
        <v>10</v>
      </c>
      <c r="J670" s="164">
        <v>10</v>
      </c>
      <c r="K670" s="164"/>
      <c r="L670" s="164"/>
      <c r="M670" s="165">
        <f t="shared" si="25"/>
        <v>1</v>
      </c>
      <c r="N670" s="164">
        <f t="shared" si="26"/>
        <v>2</v>
      </c>
      <c r="O670" s="164">
        <f t="shared" si="27"/>
        <v>8</v>
      </c>
      <c r="P670" s="164"/>
      <c r="Q670" s="164"/>
      <c r="R670" s="164"/>
    </row>
    <row r="671" spans="3:18">
      <c r="C671" s="164">
        <v>1</v>
      </c>
      <c r="D671" s="164">
        <v>8</v>
      </c>
      <c r="E671" s="164"/>
      <c r="F671" s="164">
        <v>10</v>
      </c>
      <c r="G671" s="164">
        <v>8</v>
      </c>
      <c r="H671" s="164">
        <v>7</v>
      </c>
      <c r="I671" s="164">
        <v>4</v>
      </c>
      <c r="J671" s="164">
        <v>7</v>
      </c>
      <c r="K671" s="164"/>
      <c r="L671" s="164"/>
      <c r="M671" s="165">
        <f t="shared" ref="M671:M734" si="28">MIN(C671:L671)</f>
        <v>1</v>
      </c>
      <c r="N671" s="164">
        <f t="shared" si="26"/>
        <v>2</v>
      </c>
      <c r="O671" s="164">
        <f t="shared" si="27"/>
        <v>6</v>
      </c>
      <c r="P671" s="164"/>
      <c r="Q671" s="164"/>
      <c r="R671" s="164"/>
    </row>
    <row r="672" spans="3:18">
      <c r="C672" s="164">
        <v>1</v>
      </c>
      <c r="D672" s="164">
        <v>8</v>
      </c>
      <c r="E672" s="164"/>
      <c r="F672" s="164">
        <v>10</v>
      </c>
      <c r="G672" s="164">
        <v>8</v>
      </c>
      <c r="H672" s="164">
        <v>7</v>
      </c>
      <c r="I672" s="164">
        <v>4</v>
      </c>
      <c r="J672" s="164">
        <v>10</v>
      </c>
      <c r="K672" s="164"/>
      <c r="L672" s="164"/>
      <c r="M672" s="165">
        <f t="shared" si="28"/>
        <v>1</v>
      </c>
      <c r="N672" s="164">
        <f t="shared" ref="N672:N735" si="29">IF(SMALL(C672:J672,2)&gt;M672,M672+1,M672)</f>
        <v>2</v>
      </c>
      <c r="O672" s="164">
        <f t="shared" ref="O672:O735" si="30">ROUND(AVERAGE(C672:J672),0)</f>
        <v>7</v>
      </c>
      <c r="P672" s="164"/>
      <c r="Q672" s="164"/>
      <c r="R672" s="164"/>
    </row>
    <row r="673" spans="3:18">
      <c r="C673" s="164">
        <v>1</v>
      </c>
      <c r="D673" s="164">
        <v>8</v>
      </c>
      <c r="E673" s="164"/>
      <c r="F673" s="164">
        <v>10</v>
      </c>
      <c r="G673" s="164">
        <v>8</v>
      </c>
      <c r="H673" s="164">
        <v>7</v>
      </c>
      <c r="I673" s="164">
        <v>6</v>
      </c>
      <c r="J673" s="164">
        <v>7</v>
      </c>
      <c r="K673" s="164"/>
      <c r="L673" s="164"/>
      <c r="M673" s="165">
        <f t="shared" si="28"/>
        <v>1</v>
      </c>
      <c r="N673" s="164">
        <f t="shared" si="29"/>
        <v>2</v>
      </c>
      <c r="O673" s="164">
        <f t="shared" si="30"/>
        <v>7</v>
      </c>
      <c r="P673" s="164"/>
      <c r="Q673" s="164"/>
      <c r="R673" s="164"/>
    </row>
    <row r="674" spans="3:18">
      <c r="C674" s="164">
        <v>1</v>
      </c>
      <c r="D674" s="164">
        <v>8</v>
      </c>
      <c r="E674" s="164"/>
      <c r="F674" s="164">
        <v>10</v>
      </c>
      <c r="G674" s="164">
        <v>8</v>
      </c>
      <c r="H674" s="164">
        <v>7</v>
      </c>
      <c r="I674" s="164">
        <v>6</v>
      </c>
      <c r="J674" s="164">
        <v>10</v>
      </c>
      <c r="K674" s="164"/>
      <c r="L674" s="164"/>
      <c r="M674" s="165">
        <f t="shared" si="28"/>
        <v>1</v>
      </c>
      <c r="N674" s="164">
        <f t="shared" si="29"/>
        <v>2</v>
      </c>
      <c r="O674" s="164">
        <f t="shared" si="30"/>
        <v>7</v>
      </c>
      <c r="P674" s="164"/>
      <c r="Q674" s="164"/>
      <c r="R674" s="164"/>
    </row>
    <row r="675" spans="3:18">
      <c r="C675" s="164">
        <v>1</v>
      </c>
      <c r="D675" s="164">
        <v>8</v>
      </c>
      <c r="E675" s="164"/>
      <c r="F675" s="164">
        <v>10</v>
      </c>
      <c r="G675" s="164">
        <v>8</v>
      </c>
      <c r="H675" s="164">
        <v>7</v>
      </c>
      <c r="I675" s="164">
        <v>8</v>
      </c>
      <c r="J675" s="164">
        <v>7</v>
      </c>
      <c r="K675" s="164"/>
      <c r="L675" s="164"/>
      <c r="M675" s="165">
        <f t="shared" si="28"/>
        <v>1</v>
      </c>
      <c r="N675" s="164">
        <f t="shared" si="29"/>
        <v>2</v>
      </c>
      <c r="O675" s="164">
        <f t="shared" si="30"/>
        <v>7</v>
      </c>
      <c r="P675" s="164"/>
      <c r="Q675" s="164"/>
      <c r="R675" s="164"/>
    </row>
    <row r="676" spans="3:18">
      <c r="C676" s="164">
        <v>1</v>
      </c>
      <c r="D676" s="164">
        <v>8</v>
      </c>
      <c r="E676" s="164"/>
      <c r="F676" s="164">
        <v>10</v>
      </c>
      <c r="G676" s="164">
        <v>8</v>
      </c>
      <c r="H676" s="164">
        <v>7</v>
      </c>
      <c r="I676" s="164">
        <v>8</v>
      </c>
      <c r="J676" s="164">
        <v>10</v>
      </c>
      <c r="K676" s="164"/>
      <c r="L676" s="164"/>
      <c r="M676" s="165">
        <f t="shared" si="28"/>
        <v>1</v>
      </c>
      <c r="N676" s="164">
        <f t="shared" si="29"/>
        <v>2</v>
      </c>
      <c r="O676" s="164">
        <f t="shared" si="30"/>
        <v>7</v>
      </c>
      <c r="P676" s="164"/>
      <c r="Q676" s="164"/>
      <c r="R676" s="164"/>
    </row>
    <row r="677" spans="3:18">
      <c r="C677" s="164">
        <v>1</v>
      </c>
      <c r="D677" s="164">
        <v>8</v>
      </c>
      <c r="E677" s="164"/>
      <c r="F677" s="164">
        <v>10</v>
      </c>
      <c r="G677" s="164">
        <v>8</v>
      </c>
      <c r="H677" s="164">
        <v>7</v>
      </c>
      <c r="I677" s="164">
        <v>10</v>
      </c>
      <c r="J677" s="164">
        <v>7</v>
      </c>
      <c r="K677" s="164"/>
      <c r="L677" s="164"/>
      <c r="M677" s="165">
        <f t="shared" si="28"/>
        <v>1</v>
      </c>
      <c r="N677" s="164">
        <f t="shared" si="29"/>
        <v>2</v>
      </c>
      <c r="O677" s="164">
        <f t="shared" si="30"/>
        <v>7</v>
      </c>
      <c r="P677" s="164"/>
      <c r="Q677" s="164"/>
      <c r="R677" s="164"/>
    </row>
    <row r="678" spans="3:18">
      <c r="C678" s="164">
        <v>1</v>
      </c>
      <c r="D678" s="164">
        <v>8</v>
      </c>
      <c r="E678" s="164"/>
      <c r="F678" s="164">
        <v>10</v>
      </c>
      <c r="G678" s="164">
        <v>8</v>
      </c>
      <c r="H678" s="164">
        <v>7</v>
      </c>
      <c r="I678" s="164">
        <v>10</v>
      </c>
      <c r="J678" s="164">
        <v>10</v>
      </c>
      <c r="K678" s="164"/>
      <c r="L678" s="164"/>
      <c r="M678" s="165">
        <f t="shared" si="28"/>
        <v>1</v>
      </c>
      <c r="N678" s="164">
        <f t="shared" si="29"/>
        <v>2</v>
      </c>
      <c r="O678" s="164">
        <f t="shared" si="30"/>
        <v>8</v>
      </c>
      <c r="P678" s="164"/>
      <c r="Q678" s="164"/>
      <c r="R678" s="164"/>
    </row>
    <row r="679" spans="3:18">
      <c r="C679" s="164">
        <v>1</v>
      </c>
      <c r="D679" s="164">
        <v>8</v>
      </c>
      <c r="E679" s="164"/>
      <c r="F679" s="164">
        <v>10</v>
      </c>
      <c r="G679" s="164">
        <v>8</v>
      </c>
      <c r="H679" s="164">
        <v>10</v>
      </c>
      <c r="I679" s="164">
        <v>4</v>
      </c>
      <c r="J679" s="164">
        <v>7</v>
      </c>
      <c r="K679" s="164"/>
      <c r="L679" s="164"/>
      <c r="M679" s="165">
        <f t="shared" si="28"/>
        <v>1</v>
      </c>
      <c r="N679" s="164">
        <f t="shared" si="29"/>
        <v>2</v>
      </c>
      <c r="O679" s="164">
        <f t="shared" si="30"/>
        <v>7</v>
      </c>
      <c r="P679" s="164"/>
      <c r="Q679" s="164"/>
      <c r="R679" s="164"/>
    </row>
    <row r="680" spans="3:18">
      <c r="C680" s="164">
        <v>1</v>
      </c>
      <c r="D680" s="164">
        <v>8</v>
      </c>
      <c r="E680" s="164"/>
      <c r="F680" s="164">
        <v>10</v>
      </c>
      <c r="G680" s="164">
        <v>8</v>
      </c>
      <c r="H680" s="164">
        <v>10</v>
      </c>
      <c r="I680" s="164">
        <v>4</v>
      </c>
      <c r="J680" s="164">
        <v>10</v>
      </c>
      <c r="K680" s="164"/>
      <c r="L680" s="164"/>
      <c r="M680" s="165">
        <f t="shared" si="28"/>
        <v>1</v>
      </c>
      <c r="N680" s="164">
        <f t="shared" si="29"/>
        <v>2</v>
      </c>
      <c r="O680" s="164">
        <f t="shared" si="30"/>
        <v>7</v>
      </c>
      <c r="P680" s="164"/>
      <c r="Q680" s="164"/>
      <c r="R680" s="164"/>
    </row>
    <row r="681" spans="3:18">
      <c r="C681" s="164">
        <v>1</v>
      </c>
      <c r="D681" s="164">
        <v>8</v>
      </c>
      <c r="E681" s="164"/>
      <c r="F681" s="164">
        <v>10</v>
      </c>
      <c r="G681" s="164">
        <v>8</v>
      </c>
      <c r="H681" s="164">
        <v>10</v>
      </c>
      <c r="I681" s="164">
        <v>6</v>
      </c>
      <c r="J681" s="164">
        <v>7</v>
      </c>
      <c r="K681" s="164"/>
      <c r="L681" s="164"/>
      <c r="M681" s="165">
        <f t="shared" si="28"/>
        <v>1</v>
      </c>
      <c r="N681" s="164">
        <f t="shared" si="29"/>
        <v>2</v>
      </c>
      <c r="O681" s="164">
        <f t="shared" si="30"/>
        <v>7</v>
      </c>
      <c r="P681" s="164"/>
      <c r="Q681" s="164"/>
      <c r="R681" s="164"/>
    </row>
    <row r="682" spans="3:18">
      <c r="C682" s="164">
        <v>1</v>
      </c>
      <c r="D682" s="164">
        <v>8</v>
      </c>
      <c r="E682" s="164"/>
      <c r="F682" s="164">
        <v>10</v>
      </c>
      <c r="G682" s="164">
        <v>8</v>
      </c>
      <c r="H682" s="164">
        <v>10</v>
      </c>
      <c r="I682" s="164">
        <v>6</v>
      </c>
      <c r="J682" s="164">
        <v>10</v>
      </c>
      <c r="K682" s="164"/>
      <c r="L682" s="164"/>
      <c r="M682" s="165">
        <f t="shared" si="28"/>
        <v>1</v>
      </c>
      <c r="N682" s="164">
        <f t="shared" si="29"/>
        <v>2</v>
      </c>
      <c r="O682" s="164">
        <f t="shared" si="30"/>
        <v>8</v>
      </c>
      <c r="P682" s="164"/>
      <c r="Q682" s="164"/>
      <c r="R682" s="164"/>
    </row>
    <row r="683" spans="3:18">
      <c r="C683" s="164">
        <v>1</v>
      </c>
      <c r="D683" s="164">
        <v>8</v>
      </c>
      <c r="E683" s="164"/>
      <c r="F683" s="164">
        <v>10</v>
      </c>
      <c r="G683" s="164">
        <v>8</v>
      </c>
      <c r="H683" s="164">
        <v>10</v>
      </c>
      <c r="I683" s="164">
        <v>8</v>
      </c>
      <c r="J683" s="164">
        <v>7</v>
      </c>
      <c r="K683" s="164"/>
      <c r="L683" s="164"/>
      <c r="M683" s="165">
        <f t="shared" si="28"/>
        <v>1</v>
      </c>
      <c r="N683" s="164">
        <f t="shared" si="29"/>
        <v>2</v>
      </c>
      <c r="O683" s="164">
        <f t="shared" si="30"/>
        <v>7</v>
      </c>
      <c r="P683" s="164"/>
      <c r="Q683" s="164"/>
      <c r="R683" s="164"/>
    </row>
    <row r="684" spans="3:18">
      <c r="C684" s="164">
        <v>1</v>
      </c>
      <c r="D684" s="164">
        <v>8</v>
      </c>
      <c r="E684" s="164"/>
      <c r="F684" s="164">
        <v>10</v>
      </c>
      <c r="G684" s="164">
        <v>8</v>
      </c>
      <c r="H684" s="164">
        <v>10</v>
      </c>
      <c r="I684" s="164">
        <v>8</v>
      </c>
      <c r="J684" s="164">
        <v>10</v>
      </c>
      <c r="K684" s="164"/>
      <c r="L684" s="164"/>
      <c r="M684" s="165">
        <f t="shared" si="28"/>
        <v>1</v>
      </c>
      <c r="N684" s="164">
        <f t="shared" si="29"/>
        <v>2</v>
      </c>
      <c r="O684" s="164">
        <f t="shared" si="30"/>
        <v>8</v>
      </c>
      <c r="P684" s="164"/>
      <c r="Q684" s="164"/>
      <c r="R684" s="164"/>
    </row>
    <row r="685" spans="3:18">
      <c r="C685" s="164">
        <v>1</v>
      </c>
      <c r="D685" s="164">
        <v>8</v>
      </c>
      <c r="E685" s="164"/>
      <c r="F685" s="164">
        <v>10</v>
      </c>
      <c r="G685" s="164">
        <v>8</v>
      </c>
      <c r="H685" s="164">
        <v>10</v>
      </c>
      <c r="I685" s="164">
        <v>10</v>
      </c>
      <c r="J685" s="164">
        <v>7</v>
      </c>
      <c r="K685" s="164"/>
      <c r="L685" s="164"/>
      <c r="M685" s="165">
        <f t="shared" si="28"/>
        <v>1</v>
      </c>
      <c r="N685" s="164">
        <f t="shared" si="29"/>
        <v>2</v>
      </c>
      <c r="O685" s="164">
        <f t="shared" si="30"/>
        <v>8</v>
      </c>
      <c r="P685" s="164"/>
      <c r="Q685" s="164"/>
      <c r="R685" s="164"/>
    </row>
    <row r="686" spans="3:18">
      <c r="C686" s="164">
        <v>1</v>
      </c>
      <c r="D686" s="164">
        <v>8</v>
      </c>
      <c r="E686" s="164"/>
      <c r="F686" s="164">
        <v>10</v>
      </c>
      <c r="G686" s="164">
        <v>8</v>
      </c>
      <c r="H686" s="164">
        <v>10</v>
      </c>
      <c r="I686" s="164">
        <v>10</v>
      </c>
      <c r="J686" s="164">
        <v>10</v>
      </c>
      <c r="K686" s="164"/>
      <c r="L686" s="164"/>
      <c r="M686" s="165">
        <f t="shared" si="28"/>
        <v>1</v>
      </c>
      <c r="N686" s="164">
        <f t="shared" si="29"/>
        <v>2</v>
      </c>
      <c r="O686" s="164">
        <f t="shared" si="30"/>
        <v>8</v>
      </c>
      <c r="P686" s="164"/>
      <c r="Q686" s="164"/>
      <c r="R686" s="164"/>
    </row>
    <row r="687" spans="3:18">
      <c r="C687" s="164">
        <v>1</v>
      </c>
      <c r="D687" s="164">
        <v>8</v>
      </c>
      <c r="E687" s="164"/>
      <c r="F687" s="164">
        <v>10</v>
      </c>
      <c r="G687" s="164">
        <v>8</v>
      </c>
      <c r="H687" s="164">
        <v>7</v>
      </c>
      <c r="I687" s="164">
        <v>4</v>
      </c>
      <c r="J687" s="164">
        <v>7</v>
      </c>
      <c r="K687" s="164"/>
      <c r="L687" s="164"/>
      <c r="M687" s="165">
        <f t="shared" si="28"/>
        <v>1</v>
      </c>
      <c r="N687" s="164">
        <f t="shared" si="29"/>
        <v>2</v>
      </c>
      <c r="O687" s="164">
        <f t="shared" si="30"/>
        <v>6</v>
      </c>
      <c r="P687" s="164"/>
      <c r="Q687" s="164"/>
      <c r="R687" s="164"/>
    </row>
    <row r="688" spans="3:18">
      <c r="C688" s="164">
        <v>1</v>
      </c>
      <c r="D688" s="164">
        <v>8</v>
      </c>
      <c r="E688" s="164"/>
      <c r="F688" s="164">
        <v>10</v>
      </c>
      <c r="G688" s="164">
        <v>8</v>
      </c>
      <c r="H688" s="164">
        <v>7</v>
      </c>
      <c r="I688" s="164">
        <v>4</v>
      </c>
      <c r="J688" s="164">
        <v>10</v>
      </c>
      <c r="K688" s="164"/>
      <c r="L688" s="164"/>
      <c r="M688" s="165">
        <f t="shared" si="28"/>
        <v>1</v>
      </c>
      <c r="N688" s="164">
        <f t="shared" si="29"/>
        <v>2</v>
      </c>
      <c r="O688" s="164">
        <f t="shared" si="30"/>
        <v>7</v>
      </c>
      <c r="P688" s="164"/>
      <c r="Q688" s="164"/>
      <c r="R688" s="164"/>
    </row>
    <row r="689" spans="3:18">
      <c r="C689" s="164">
        <v>1</v>
      </c>
      <c r="D689" s="164">
        <v>8</v>
      </c>
      <c r="E689" s="164"/>
      <c r="F689" s="164">
        <v>10</v>
      </c>
      <c r="G689" s="164">
        <v>8</v>
      </c>
      <c r="H689" s="164">
        <v>7</v>
      </c>
      <c r="I689" s="164">
        <v>6</v>
      </c>
      <c r="J689" s="164">
        <v>7</v>
      </c>
      <c r="K689" s="164"/>
      <c r="L689" s="164"/>
      <c r="M689" s="165">
        <f t="shared" si="28"/>
        <v>1</v>
      </c>
      <c r="N689" s="164">
        <f t="shared" si="29"/>
        <v>2</v>
      </c>
      <c r="O689" s="164">
        <f t="shared" si="30"/>
        <v>7</v>
      </c>
      <c r="P689" s="164"/>
      <c r="Q689" s="164"/>
      <c r="R689" s="164"/>
    </row>
    <row r="690" spans="3:18">
      <c r="C690" s="164">
        <v>1</v>
      </c>
      <c r="D690" s="164">
        <v>8</v>
      </c>
      <c r="E690" s="164"/>
      <c r="F690" s="164">
        <v>10</v>
      </c>
      <c r="G690" s="164">
        <v>8</v>
      </c>
      <c r="H690" s="164">
        <v>7</v>
      </c>
      <c r="I690" s="164">
        <v>6</v>
      </c>
      <c r="J690" s="164">
        <v>10</v>
      </c>
      <c r="K690" s="164"/>
      <c r="L690" s="164"/>
      <c r="M690" s="165">
        <f t="shared" si="28"/>
        <v>1</v>
      </c>
      <c r="N690" s="164">
        <f t="shared" si="29"/>
        <v>2</v>
      </c>
      <c r="O690" s="164">
        <f t="shared" si="30"/>
        <v>7</v>
      </c>
      <c r="P690" s="164"/>
      <c r="Q690" s="164"/>
      <c r="R690" s="164"/>
    </row>
    <row r="691" spans="3:18">
      <c r="C691" s="164">
        <v>1</v>
      </c>
      <c r="D691" s="164">
        <v>8</v>
      </c>
      <c r="E691" s="164"/>
      <c r="F691" s="164">
        <v>10</v>
      </c>
      <c r="G691" s="164">
        <v>8</v>
      </c>
      <c r="H691" s="164">
        <v>7</v>
      </c>
      <c r="I691" s="164">
        <v>8</v>
      </c>
      <c r="J691" s="164">
        <v>7</v>
      </c>
      <c r="K691" s="164"/>
      <c r="L691" s="164"/>
      <c r="M691" s="165">
        <f t="shared" si="28"/>
        <v>1</v>
      </c>
      <c r="N691" s="164">
        <f t="shared" si="29"/>
        <v>2</v>
      </c>
      <c r="O691" s="164">
        <f t="shared" si="30"/>
        <v>7</v>
      </c>
      <c r="P691" s="164"/>
      <c r="Q691" s="164"/>
      <c r="R691" s="164"/>
    </row>
    <row r="692" spans="3:18">
      <c r="C692" s="164">
        <v>1</v>
      </c>
      <c r="D692" s="164">
        <v>8</v>
      </c>
      <c r="E692" s="164"/>
      <c r="F692" s="164">
        <v>10</v>
      </c>
      <c r="G692" s="164">
        <v>8</v>
      </c>
      <c r="H692" s="164">
        <v>7</v>
      </c>
      <c r="I692" s="164">
        <v>8</v>
      </c>
      <c r="J692" s="164">
        <v>10</v>
      </c>
      <c r="K692" s="164"/>
      <c r="L692" s="164"/>
      <c r="M692" s="165">
        <f t="shared" si="28"/>
        <v>1</v>
      </c>
      <c r="N692" s="164">
        <f t="shared" si="29"/>
        <v>2</v>
      </c>
      <c r="O692" s="164">
        <f t="shared" si="30"/>
        <v>7</v>
      </c>
      <c r="P692" s="164"/>
      <c r="Q692" s="164"/>
      <c r="R692" s="164"/>
    </row>
    <row r="693" spans="3:18">
      <c r="C693" s="164">
        <v>1</v>
      </c>
      <c r="D693" s="164">
        <v>8</v>
      </c>
      <c r="E693" s="164"/>
      <c r="F693" s="164">
        <v>10</v>
      </c>
      <c r="G693" s="164">
        <v>8</v>
      </c>
      <c r="H693" s="164">
        <v>7</v>
      </c>
      <c r="I693" s="164">
        <v>10</v>
      </c>
      <c r="J693" s="164">
        <v>7</v>
      </c>
      <c r="K693" s="164"/>
      <c r="L693" s="164"/>
      <c r="M693" s="165">
        <f t="shared" si="28"/>
        <v>1</v>
      </c>
      <c r="N693" s="164">
        <f t="shared" si="29"/>
        <v>2</v>
      </c>
      <c r="O693" s="164">
        <f t="shared" si="30"/>
        <v>7</v>
      </c>
      <c r="P693" s="164"/>
      <c r="Q693" s="164"/>
      <c r="R693" s="164"/>
    </row>
    <row r="694" spans="3:18">
      <c r="C694" s="164">
        <v>1</v>
      </c>
      <c r="D694" s="164">
        <v>8</v>
      </c>
      <c r="E694" s="164"/>
      <c r="F694" s="164">
        <v>10</v>
      </c>
      <c r="G694" s="164">
        <v>8</v>
      </c>
      <c r="H694" s="164">
        <v>7</v>
      </c>
      <c r="I694" s="164">
        <v>10</v>
      </c>
      <c r="J694" s="164">
        <v>10</v>
      </c>
      <c r="K694" s="164"/>
      <c r="L694" s="164"/>
      <c r="M694" s="165">
        <f t="shared" si="28"/>
        <v>1</v>
      </c>
      <c r="N694" s="164">
        <f t="shared" si="29"/>
        <v>2</v>
      </c>
      <c r="O694" s="164">
        <f t="shared" si="30"/>
        <v>8</v>
      </c>
      <c r="P694" s="164"/>
      <c r="Q694" s="164"/>
      <c r="R694" s="164"/>
    </row>
    <row r="695" spans="3:18">
      <c r="C695" s="164">
        <v>1</v>
      </c>
      <c r="D695" s="164">
        <v>8</v>
      </c>
      <c r="E695" s="164"/>
      <c r="F695" s="164">
        <v>10</v>
      </c>
      <c r="G695" s="164">
        <v>8</v>
      </c>
      <c r="H695" s="164">
        <v>10</v>
      </c>
      <c r="I695" s="164">
        <v>4</v>
      </c>
      <c r="J695" s="164">
        <v>7</v>
      </c>
      <c r="K695" s="164"/>
      <c r="L695" s="164"/>
      <c r="M695" s="165">
        <f t="shared" si="28"/>
        <v>1</v>
      </c>
      <c r="N695" s="164">
        <f t="shared" si="29"/>
        <v>2</v>
      </c>
      <c r="O695" s="164">
        <f t="shared" si="30"/>
        <v>7</v>
      </c>
      <c r="P695" s="164"/>
      <c r="Q695" s="164"/>
      <c r="R695" s="164"/>
    </row>
    <row r="696" spans="3:18">
      <c r="C696" s="164">
        <v>1</v>
      </c>
      <c r="D696" s="164">
        <v>8</v>
      </c>
      <c r="E696" s="164"/>
      <c r="F696" s="164">
        <v>10</v>
      </c>
      <c r="G696" s="164">
        <v>8</v>
      </c>
      <c r="H696" s="164">
        <v>10</v>
      </c>
      <c r="I696" s="164">
        <v>4</v>
      </c>
      <c r="J696" s="164">
        <v>10</v>
      </c>
      <c r="K696" s="164"/>
      <c r="L696" s="164"/>
      <c r="M696" s="165">
        <f t="shared" si="28"/>
        <v>1</v>
      </c>
      <c r="N696" s="164">
        <f t="shared" si="29"/>
        <v>2</v>
      </c>
      <c r="O696" s="164">
        <f t="shared" si="30"/>
        <v>7</v>
      </c>
      <c r="P696" s="164"/>
      <c r="Q696" s="164"/>
      <c r="R696" s="164"/>
    </row>
    <row r="697" spans="3:18">
      <c r="C697" s="164">
        <v>1</v>
      </c>
      <c r="D697" s="164">
        <v>8</v>
      </c>
      <c r="E697" s="164"/>
      <c r="F697" s="164">
        <v>10</v>
      </c>
      <c r="G697" s="164">
        <v>8</v>
      </c>
      <c r="H697" s="164">
        <v>10</v>
      </c>
      <c r="I697" s="164">
        <v>6</v>
      </c>
      <c r="J697" s="164">
        <v>7</v>
      </c>
      <c r="K697" s="164"/>
      <c r="L697" s="164"/>
      <c r="M697" s="165">
        <f t="shared" si="28"/>
        <v>1</v>
      </c>
      <c r="N697" s="164">
        <f t="shared" si="29"/>
        <v>2</v>
      </c>
      <c r="O697" s="164">
        <f t="shared" si="30"/>
        <v>7</v>
      </c>
      <c r="P697" s="164"/>
      <c r="Q697" s="164"/>
      <c r="R697" s="164"/>
    </row>
    <row r="698" spans="3:18">
      <c r="C698" s="164">
        <v>1</v>
      </c>
      <c r="D698" s="164">
        <v>8</v>
      </c>
      <c r="E698" s="164"/>
      <c r="F698" s="164">
        <v>10</v>
      </c>
      <c r="G698" s="164">
        <v>8</v>
      </c>
      <c r="H698" s="164">
        <v>10</v>
      </c>
      <c r="I698" s="164">
        <v>6</v>
      </c>
      <c r="J698" s="164">
        <v>10</v>
      </c>
      <c r="K698" s="164"/>
      <c r="L698" s="164"/>
      <c r="M698" s="165">
        <f t="shared" si="28"/>
        <v>1</v>
      </c>
      <c r="N698" s="164">
        <f t="shared" si="29"/>
        <v>2</v>
      </c>
      <c r="O698" s="164">
        <f t="shared" si="30"/>
        <v>8</v>
      </c>
      <c r="P698" s="164"/>
      <c r="Q698" s="164"/>
      <c r="R698" s="164"/>
    </row>
    <row r="699" spans="3:18">
      <c r="C699" s="164">
        <v>1</v>
      </c>
      <c r="D699" s="164">
        <v>8</v>
      </c>
      <c r="E699" s="164"/>
      <c r="F699" s="164">
        <v>10</v>
      </c>
      <c r="G699" s="164">
        <v>8</v>
      </c>
      <c r="H699" s="164">
        <v>10</v>
      </c>
      <c r="I699" s="164">
        <v>8</v>
      </c>
      <c r="J699" s="164">
        <v>7</v>
      </c>
      <c r="K699" s="164"/>
      <c r="L699" s="164"/>
      <c r="M699" s="165">
        <f t="shared" si="28"/>
        <v>1</v>
      </c>
      <c r="N699" s="164">
        <f t="shared" si="29"/>
        <v>2</v>
      </c>
      <c r="O699" s="164">
        <f t="shared" si="30"/>
        <v>7</v>
      </c>
      <c r="P699" s="164"/>
      <c r="Q699" s="164"/>
      <c r="R699" s="164"/>
    </row>
    <row r="700" spans="3:18">
      <c r="C700" s="164">
        <v>1</v>
      </c>
      <c r="D700" s="164">
        <v>8</v>
      </c>
      <c r="E700" s="164"/>
      <c r="F700" s="164">
        <v>10</v>
      </c>
      <c r="G700" s="164">
        <v>8</v>
      </c>
      <c r="H700" s="164">
        <v>10</v>
      </c>
      <c r="I700" s="164">
        <v>8</v>
      </c>
      <c r="J700" s="164">
        <v>10</v>
      </c>
      <c r="K700" s="164"/>
      <c r="L700" s="164"/>
      <c r="M700" s="165">
        <f t="shared" si="28"/>
        <v>1</v>
      </c>
      <c r="N700" s="164">
        <f t="shared" si="29"/>
        <v>2</v>
      </c>
      <c r="O700" s="164">
        <f t="shared" si="30"/>
        <v>8</v>
      </c>
      <c r="P700" s="164"/>
      <c r="Q700" s="164"/>
      <c r="R700" s="164"/>
    </row>
    <row r="701" spans="3:18">
      <c r="C701" s="164">
        <v>1</v>
      </c>
      <c r="D701" s="164">
        <v>8</v>
      </c>
      <c r="E701" s="164"/>
      <c r="F701" s="164">
        <v>10</v>
      </c>
      <c r="G701" s="164">
        <v>8</v>
      </c>
      <c r="H701" s="164">
        <v>10</v>
      </c>
      <c r="I701" s="164">
        <v>10</v>
      </c>
      <c r="J701" s="164">
        <v>7</v>
      </c>
      <c r="K701" s="164"/>
      <c r="L701" s="164"/>
      <c r="M701" s="165">
        <f t="shared" si="28"/>
        <v>1</v>
      </c>
      <c r="N701" s="164">
        <f t="shared" si="29"/>
        <v>2</v>
      </c>
      <c r="O701" s="164">
        <f t="shared" si="30"/>
        <v>8</v>
      </c>
      <c r="P701" s="164"/>
      <c r="Q701" s="164"/>
      <c r="R701" s="164"/>
    </row>
    <row r="702" spans="3:18">
      <c r="C702" s="164">
        <v>1</v>
      </c>
      <c r="D702" s="164">
        <v>8</v>
      </c>
      <c r="E702" s="164"/>
      <c r="F702" s="164">
        <v>10</v>
      </c>
      <c r="G702" s="164">
        <v>8</v>
      </c>
      <c r="H702" s="164">
        <v>10</v>
      </c>
      <c r="I702" s="164">
        <v>10</v>
      </c>
      <c r="J702" s="164">
        <v>10</v>
      </c>
      <c r="K702" s="164"/>
      <c r="L702" s="164"/>
      <c r="M702" s="165">
        <f t="shared" si="28"/>
        <v>1</v>
      </c>
      <c r="N702" s="164">
        <f t="shared" si="29"/>
        <v>2</v>
      </c>
      <c r="O702" s="164">
        <f t="shared" si="30"/>
        <v>8</v>
      </c>
      <c r="P702" s="164"/>
      <c r="Q702" s="164"/>
      <c r="R702" s="164"/>
    </row>
    <row r="703" spans="3:18">
      <c r="C703" s="164">
        <v>1</v>
      </c>
      <c r="D703" s="164">
        <v>8</v>
      </c>
      <c r="E703" s="164"/>
      <c r="F703" s="164">
        <v>10</v>
      </c>
      <c r="G703" s="164">
        <v>8</v>
      </c>
      <c r="H703" s="164">
        <v>7</v>
      </c>
      <c r="I703" s="164">
        <v>4</v>
      </c>
      <c r="J703" s="164">
        <v>7</v>
      </c>
      <c r="K703" s="164"/>
      <c r="L703" s="164"/>
      <c r="M703" s="165">
        <f t="shared" si="28"/>
        <v>1</v>
      </c>
      <c r="N703" s="164">
        <f t="shared" si="29"/>
        <v>2</v>
      </c>
      <c r="O703" s="164">
        <f t="shared" si="30"/>
        <v>6</v>
      </c>
      <c r="P703" s="164"/>
      <c r="Q703" s="164"/>
      <c r="R703" s="164"/>
    </row>
    <row r="704" spans="3:18">
      <c r="C704" s="164">
        <v>1</v>
      </c>
      <c r="D704" s="164">
        <v>8</v>
      </c>
      <c r="E704" s="164"/>
      <c r="F704" s="164">
        <v>10</v>
      </c>
      <c r="G704" s="164">
        <v>8</v>
      </c>
      <c r="H704" s="164">
        <v>7</v>
      </c>
      <c r="I704" s="164">
        <v>4</v>
      </c>
      <c r="J704" s="164">
        <v>10</v>
      </c>
      <c r="K704" s="164"/>
      <c r="L704" s="164"/>
      <c r="M704" s="165">
        <f t="shared" si="28"/>
        <v>1</v>
      </c>
      <c r="N704" s="164">
        <f t="shared" si="29"/>
        <v>2</v>
      </c>
      <c r="O704" s="164">
        <f t="shared" si="30"/>
        <v>7</v>
      </c>
      <c r="P704" s="164"/>
      <c r="Q704" s="164"/>
      <c r="R704" s="164"/>
    </row>
    <row r="705" spans="3:18">
      <c r="C705" s="164">
        <v>1</v>
      </c>
      <c r="D705" s="164">
        <v>8</v>
      </c>
      <c r="E705" s="164"/>
      <c r="F705" s="164">
        <v>10</v>
      </c>
      <c r="G705" s="164">
        <v>8</v>
      </c>
      <c r="H705" s="164">
        <v>7</v>
      </c>
      <c r="I705" s="164">
        <v>6</v>
      </c>
      <c r="J705" s="164">
        <v>7</v>
      </c>
      <c r="K705" s="164"/>
      <c r="L705" s="164"/>
      <c r="M705" s="165">
        <f t="shared" si="28"/>
        <v>1</v>
      </c>
      <c r="N705" s="164">
        <f t="shared" si="29"/>
        <v>2</v>
      </c>
      <c r="O705" s="164">
        <f t="shared" si="30"/>
        <v>7</v>
      </c>
      <c r="P705" s="164"/>
      <c r="Q705" s="164"/>
      <c r="R705" s="164"/>
    </row>
    <row r="706" spans="3:18">
      <c r="C706" s="164">
        <v>1</v>
      </c>
      <c r="D706" s="164">
        <v>8</v>
      </c>
      <c r="E706" s="164"/>
      <c r="F706" s="164">
        <v>10</v>
      </c>
      <c r="G706" s="164">
        <v>8</v>
      </c>
      <c r="H706" s="164">
        <v>7</v>
      </c>
      <c r="I706" s="164">
        <v>6</v>
      </c>
      <c r="J706" s="164">
        <v>10</v>
      </c>
      <c r="K706" s="164"/>
      <c r="L706" s="164"/>
      <c r="M706" s="165">
        <f t="shared" si="28"/>
        <v>1</v>
      </c>
      <c r="N706" s="164">
        <f t="shared" si="29"/>
        <v>2</v>
      </c>
      <c r="O706" s="164">
        <f t="shared" si="30"/>
        <v>7</v>
      </c>
      <c r="P706" s="164"/>
      <c r="Q706" s="164"/>
      <c r="R706" s="164"/>
    </row>
    <row r="707" spans="3:18">
      <c r="C707" s="164">
        <v>1</v>
      </c>
      <c r="D707" s="164">
        <v>8</v>
      </c>
      <c r="E707" s="164"/>
      <c r="F707" s="164">
        <v>10</v>
      </c>
      <c r="G707" s="164">
        <v>8</v>
      </c>
      <c r="H707" s="164">
        <v>7</v>
      </c>
      <c r="I707" s="164">
        <v>8</v>
      </c>
      <c r="J707" s="164">
        <v>7</v>
      </c>
      <c r="K707" s="164"/>
      <c r="L707" s="164"/>
      <c r="M707" s="165">
        <f t="shared" si="28"/>
        <v>1</v>
      </c>
      <c r="N707" s="164">
        <f t="shared" si="29"/>
        <v>2</v>
      </c>
      <c r="O707" s="164">
        <f t="shared" si="30"/>
        <v>7</v>
      </c>
      <c r="P707" s="164"/>
      <c r="Q707" s="164"/>
      <c r="R707" s="164"/>
    </row>
    <row r="708" spans="3:18">
      <c r="C708" s="164">
        <v>1</v>
      </c>
      <c r="D708" s="164">
        <v>8</v>
      </c>
      <c r="E708" s="164"/>
      <c r="F708" s="164">
        <v>10</v>
      </c>
      <c r="G708" s="164">
        <v>8</v>
      </c>
      <c r="H708" s="164">
        <v>7</v>
      </c>
      <c r="I708" s="164">
        <v>8</v>
      </c>
      <c r="J708" s="164">
        <v>10</v>
      </c>
      <c r="K708" s="164"/>
      <c r="L708" s="164"/>
      <c r="M708" s="165">
        <f t="shared" si="28"/>
        <v>1</v>
      </c>
      <c r="N708" s="164">
        <f t="shared" si="29"/>
        <v>2</v>
      </c>
      <c r="O708" s="164">
        <f t="shared" si="30"/>
        <v>7</v>
      </c>
      <c r="P708" s="164"/>
      <c r="Q708" s="164"/>
      <c r="R708" s="164"/>
    </row>
    <row r="709" spans="3:18">
      <c r="C709" s="164">
        <v>1</v>
      </c>
      <c r="D709" s="164">
        <v>8</v>
      </c>
      <c r="E709" s="164"/>
      <c r="F709" s="164">
        <v>10</v>
      </c>
      <c r="G709" s="164">
        <v>8</v>
      </c>
      <c r="H709" s="164">
        <v>7</v>
      </c>
      <c r="I709" s="164">
        <v>10</v>
      </c>
      <c r="J709" s="164">
        <v>7</v>
      </c>
      <c r="K709" s="164"/>
      <c r="L709" s="164"/>
      <c r="M709" s="165">
        <f t="shared" si="28"/>
        <v>1</v>
      </c>
      <c r="N709" s="164">
        <f t="shared" si="29"/>
        <v>2</v>
      </c>
      <c r="O709" s="164">
        <f t="shared" si="30"/>
        <v>7</v>
      </c>
      <c r="P709" s="164"/>
      <c r="Q709" s="164"/>
      <c r="R709" s="164"/>
    </row>
    <row r="710" spans="3:18">
      <c r="C710" s="164">
        <v>1</v>
      </c>
      <c r="D710" s="164">
        <v>8</v>
      </c>
      <c r="E710" s="164"/>
      <c r="F710" s="164">
        <v>10</v>
      </c>
      <c r="G710" s="164">
        <v>8</v>
      </c>
      <c r="H710" s="164">
        <v>7</v>
      </c>
      <c r="I710" s="164">
        <v>10</v>
      </c>
      <c r="J710" s="164">
        <v>10</v>
      </c>
      <c r="K710" s="164"/>
      <c r="L710" s="164"/>
      <c r="M710" s="165">
        <f t="shared" si="28"/>
        <v>1</v>
      </c>
      <c r="N710" s="164">
        <f t="shared" si="29"/>
        <v>2</v>
      </c>
      <c r="O710" s="164">
        <f t="shared" si="30"/>
        <v>8</v>
      </c>
      <c r="P710" s="164"/>
      <c r="Q710" s="164"/>
      <c r="R710" s="164"/>
    </row>
    <row r="711" spans="3:18">
      <c r="C711" s="164">
        <v>1</v>
      </c>
      <c r="D711" s="164">
        <v>8</v>
      </c>
      <c r="E711" s="164"/>
      <c r="F711" s="164">
        <v>10</v>
      </c>
      <c r="G711" s="164">
        <v>8</v>
      </c>
      <c r="H711" s="164">
        <v>10</v>
      </c>
      <c r="I711" s="164">
        <v>4</v>
      </c>
      <c r="J711" s="164">
        <v>7</v>
      </c>
      <c r="K711" s="164"/>
      <c r="L711" s="164"/>
      <c r="M711" s="165">
        <f t="shared" si="28"/>
        <v>1</v>
      </c>
      <c r="N711" s="164">
        <f t="shared" si="29"/>
        <v>2</v>
      </c>
      <c r="O711" s="164">
        <f t="shared" si="30"/>
        <v>7</v>
      </c>
      <c r="P711" s="164"/>
      <c r="Q711" s="164"/>
      <c r="R711" s="164"/>
    </row>
    <row r="712" spans="3:18">
      <c r="C712" s="164">
        <v>1</v>
      </c>
      <c r="D712" s="164">
        <v>8</v>
      </c>
      <c r="E712" s="164"/>
      <c r="F712" s="164">
        <v>10</v>
      </c>
      <c r="G712" s="164">
        <v>8</v>
      </c>
      <c r="H712" s="164">
        <v>10</v>
      </c>
      <c r="I712" s="164">
        <v>4</v>
      </c>
      <c r="J712" s="164">
        <v>10</v>
      </c>
      <c r="K712" s="164"/>
      <c r="L712" s="164"/>
      <c r="M712" s="165">
        <f t="shared" si="28"/>
        <v>1</v>
      </c>
      <c r="N712" s="164">
        <f t="shared" si="29"/>
        <v>2</v>
      </c>
      <c r="O712" s="164">
        <f t="shared" si="30"/>
        <v>7</v>
      </c>
      <c r="P712" s="164"/>
      <c r="Q712" s="164"/>
      <c r="R712" s="164"/>
    </row>
    <row r="713" spans="3:18">
      <c r="C713" s="164">
        <v>1</v>
      </c>
      <c r="D713" s="164">
        <v>8</v>
      </c>
      <c r="E713" s="164"/>
      <c r="F713" s="164">
        <v>10</v>
      </c>
      <c r="G713" s="164">
        <v>8</v>
      </c>
      <c r="H713" s="164">
        <v>10</v>
      </c>
      <c r="I713" s="164">
        <v>6</v>
      </c>
      <c r="J713" s="164">
        <v>7</v>
      </c>
      <c r="K713" s="164"/>
      <c r="L713" s="164"/>
      <c r="M713" s="165">
        <f t="shared" si="28"/>
        <v>1</v>
      </c>
      <c r="N713" s="164">
        <f t="shared" si="29"/>
        <v>2</v>
      </c>
      <c r="O713" s="164">
        <f t="shared" si="30"/>
        <v>7</v>
      </c>
      <c r="P713" s="164"/>
      <c r="Q713" s="164"/>
      <c r="R713" s="164"/>
    </row>
    <row r="714" spans="3:18">
      <c r="C714" s="164">
        <v>1</v>
      </c>
      <c r="D714" s="164">
        <v>8</v>
      </c>
      <c r="E714" s="164"/>
      <c r="F714" s="164">
        <v>10</v>
      </c>
      <c r="G714" s="164">
        <v>8</v>
      </c>
      <c r="H714" s="164">
        <v>10</v>
      </c>
      <c r="I714" s="164">
        <v>6</v>
      </c>
      <c r="J714" s="164">
        <v>10</v>
      </c>
      <c r="K714" s="164"/>
      <c r="L714" s="164"/>
      <c r="M714" s="165">
        <f t="shared" si="28"/>
        <v>1</v>
      </c>
      <c r="N714" s="164">
        <f t="shared" si="29"/>
        <v>2</v>
      </c>
      <c r="O714" s="164">
        <f t="shared" si="30"/>
        <v>8</v>
      </c>
      <c r="P714" s="164"/>
      <c r="Q714" s="164"/>
      <c r="R714" s="164"/>
    </row>
    <row r="715" spans="3:18">
      <c r="C715" s="164">
        <v>1</v>
      </c>
      <c r="D715" s="164">
        <v>8</v>
      </c>
      <c r="E715" s="164"/>
      <c r="F715" s="164">
        <v>10</v>
      </c>
      <c r="G715" s="164">
        <v>8</v>
      </c>
      <c r="H715" s="164">
        <v>10</v>
      </c>
      <c r="I715" s="164">
        <v>8</v>
      </c>
      <c r="J715" s="164">
        <v>7</v>
      </c>
      <c r="K715" s="164"/>
      <c r="L715" s="164"/>
      <c r="M715" s="165">
        <f t="shared" si="28"/>
        <v>1</v>
      </c>
      <c r="N715" s="164">
        <f t="shared" si="29"/>
        <v>2</v>
      </c>
      <c r="O715" s="164">
        <f t="shared" si="30"/>
        <v>7</v>
      </c>
      <c r="P715" s="164"/>
      <c r="Q715" s="164"/>
      <c r="R715" s="164"/>
    </row>
    <row r="716" spans="3:18">
      <c r="C716" s="164">
        <v>1</v>
      </c>
      <c r="D716" s="164">
        <v>8</v>
      </c>
      <c r="E716" s="164"/>
      <c r="F716" s="164">
        <v>10</v>
      </c>
      <c r="G716" s="164">
        <v>8</v>
      </c>
      <c r="H716" s="164">
        <v>10</v>
      </c>
      <c r="I716" s="164">
        <v>8</v>
      </c>
      <c r="J716" s="164">
        <v>10</v>
      </c>
      <c r="K716" s="164"/>
      <c r="L716" s="164"/>
      <c r="M716" s="165">
        <f t="shared" si="28"/>
        <v>1</v>
      </c>
      <c r="N716" s="164">
        <f t="shared" si="29"/>
        <v>2</v>
      </c>
      <c r="O716" s="164">
        <f t="shared" si="30"/>
        <v>8</v>
      </c>
      <c r="P716" s="164"/>
      <c r="Q716" s="164"/>
      <c r="R716" s="164"/>
    </row>
    <row r="717" spans="3:18">
      <c r="C717" s="164">
        <v>1</v>
      </c>
      <c r="D717" s="164">
        <v>8</v>
      </c>
      <c r="E717" s="164"/>
      <c r="F717" s="164">
        <v>10</v>
      </c>
      <c r="G717" s="164">
        <v>8</v>
      </c>
      <c r="H717" s="164">
        <v>10</v>
      </c>
      <c r="I717" s="164">
        <v>10</v>
      </c>
      <c r="J717" s="164">
        <v>7</v>
      </c>
      <c r="K717" s="164"/>
      <c r="L717" s="164"/>
      <c r="M717" s="165">
        <f t="shared" si="28"/>
        <v>1</v>
      </c>
      <c r="N717" s="164">
        <f t="shared" si="29"/>
        <v>2</v>
      </c>
      <c r="O717" s="164">
        <f t="shared" si="30"/>
        <v>8</v>
      </c>
      <c r="P717" s="164"/>
      <c r="Q717" s="164"/>
      <c r="R717" s="164"/>
    </row>
    <row r="718" spans="3:18">
      <c r="C718" s="164">
        <v>1</v>
      </c>
      <c r="D718" s="164">
        <v>8</v>
      </c>
      <c r="E718" s="164"/>
      <c r="F718" s="164">
        <v>10</v>
      </c>
      <c r="G718" s="164">
        <v>8</v>
      </c>
      <c r="H718" s="164">
        <v>10</v>
      </c>
      <c r="I718" s="164">
        <v>10</v>
      </c>
      <c r="J718" s="164">
        <v>10</v>
      </c>
      <c r="K718" s="164"/>
      <c r="L718" s="164"/>
      <c r="M718" s="165">
        <f t="shared" si="28"/>
        <v>1</v>
      </c>
      <c r="N718" s="164">
        <f t="shared" si="29"/>
        <v>2</v>
      </c>
      <c r="O718" s="164">
        <f t="shared" si="30"/>
        <v>8</v>
      </c>
      <c r="P718" s="164"/>
      <c r="Q718" s="164"/>
      <c r="R718" s="164"/>
    </row>
    <row r="719" spans="3:18">
      <c r="C719" s="164">
        <v>1</v>
      </c>
      <c r="D719" s="164">
        <v>8</v>
      </c>
      <c r="E719" s="164"/>
      <c r="F719" s="164">
        <v>10</v>
      </c>
      <c r="G719" s="164">
        <v>8</v>
      </c>
      <c r="H719" s="164">
        <v>7</v>
      </c>
      <c r="I719" s="164">
        <v>4</v>
      </c>
      <c r="J719" s="164">
        <v>7</v>
      </c>
      <c r="K719" s="164"/>
      <c r="L719" s="164"/>
      <c r="M719" s="165">
        <f t="shared" si="28"/>
        <v>1</v>
      </c>
      <c r="N719" s="164">
        <f t="shared" si="29"/>
        <v>2</v>
      </c>
      <c r="O719" s="164">
        <f t="shared" si="30"/>
        <v>6</v>
      </c>
      <c r="P719" s="164"/>
      <c r="Q719" s="164"/>
      <c r="R719" s="164"/>
    </row>
    <row r="720" spans="3:18">
      <c r="C720" s="164">
        <v>1</v>
      </c>
      <c r="D720" s="164">
        <v>8</v>
      </c>
      <c r="E720" s="164"/>
      <c r="F720" s="164">
        <v>10</v>
      </c>
      <c r="G720" s="164">
        <v>8</v>
      </c>
      <c r="H720" s="164">
        <v>7</v>
      </c>
      <c r="I720" s="164">
        <v>4</v>
      </c>
      <c r="J720" s="164">
        <v>10</v>
      </c>
      <c r="K720" s="164"/>
      <c r="L720" s="164"/>
      <c r="M720" s="165">
        <f t="shared" si="28"/>
        <v>1</v>
      </c>
      <c r="N720" s="164">
        <f t="shared" si="29"/>
        <v>2</v>
      </c>
      <c r="O720" s="164">
        <f t="shared" si="30"/>
        <v>7</v>
      </c>
      <c r="P720" s="164"/>
      <c r="Q720" s="164"/>
      <c r="R720" s="164"/>
    </row>
    <row r="721" spans="3:18">
      <c r="C721" s="164">
        <v>1</v>
      </c>
      <c r="D721" s="164">
        <v>8</v>
      </c>
      <c r="E721" s="164"/>
      <c r="F721" s="164">
        <v>10</v>
      </c>
      <c r="G721" s="164">
        <v>8</v>
      </c>
      <c r="H721" s="164">
        <v>7</v>
      </c>
      <c r="I721" s="164">
        <v>6</v>
      </c>
      <c r="J721" s="164">
        <v>7</v>
      </c>
      <c r="K721" s="164"/>
      <c r="L721" s="164"/>
      <c r="M721" s="165">
        <f t="shared" si="28"/>
        <v>1</v>
      </c>
      <c r="N721" s="164">
        <f t="shared" si="29"/>
        <v>2</v>
      </c>
      <c r="O721" s="164">
        <f t="shared" si="30"/>
        <v>7</v>
      </c>
      <c r="P721" s="164"/>
      <c r="Q721" s="164"/>
      <c r="R721" s="164"/>
    </row>
    <row r="722" spans="3:18">
      <c r="C722" s="164">
        <v>1</v>
      </c>
      <c r="D722" s="164">
        <v>8</v>
      </c>
      <c r="E722" s="164"/>
      <c r="F722" s="164">
        <v>10</v>
      </c>
      <c r="G722" s="164">
        <v>8</v>
      </c>
      <c r="H722" s="164">
        <v>7</v>
      </c>
      <c r="I722" s="164">
        <v>6</v>
      </c>
      <c r="J722" s="164">
        <v>10</v>
      </c>
      <c r="K722" s="164"/>
      <c r="L722" s="164"/>
      <c r="M722" s="165">
        <f t="shared" si="28"/>
        <v>1</v>
      </c>
      <c r="N722" s="164">
        <f t="shared" si="29"/>
        <v>2</v>
      </c>
      <c r="O722" s="164">
        <f t="shared" si="30"/>
        <v>7</v>
      </c>
      <c r="P722" s="164"/>
      <c r="Q722" s="164"/>
      <c r="R722" s="164"/>
    </row>
    <row r="723" spans="3:18">
      <c r="C723" s="164">
        <v>1</v>
      </c>
      <c r="D723" s="164">
        <v>8</v>
      </c>
      <c r="E723" s="164"/>
      <c r="F723" s="164">
        <v>10</v>
      </c>
      <c r="G723" s="164">
        <v>8</v>
      </c>
      <c r="H723" s="164">
        <v>7</v>
      </c>
      <c r="I723" s="164">
        <v>8</v>
      </c>
      <c r="J723" s="164">
        <v>7</v>
      </c>
      <c r="K723" s="164"/>
      <c r="L723" s="164"/>
      <c r="M723" s="165">
        <f t="shared" si="28"/>
        <v>1</v>
      </c>
      <c r="N723" s="164">
        <f t="shared" si="29"/>
        <v>2</v>
      </c>
      <c r="O723" s="164">
        <f t="shared" si="30"/>
        <v>7</v>
      </c>
      <c r="P723" s="164"/>
      <c r="Q723" s="164"/>
      <c r="R723" s="164"/>
    </row>
    <row r="724" spans="3:18">
      <c r="C724" s="164">
        <v>1</v>
      </c>
      <c r="D724" s="164">
        <v>8</v>
      </c>
      <c r="E724" s="164"/>
      <c r="F724" s="164">
        <v>10</v>
      </c>
      <c r="G724" s="164">
        <v>8</v>
      </c>
      <c r="H724" s="164">
        <v>7</v>
      </c>
      <c r="I724" s="164">
        <v>8</v>
      </c>
      <c r="J724" s="164">
        <v>10</v>
      </c>
      <c r="K724" s="164"/>
      <c r="L724" s="164"/>
      <c r="M724" s="165">
        <f t="shared" si="28"/>
        <v>1</v>
      </c>
      <c r="N724" s="164">
        <f t="shared" si="29"/>
        <v>2</v>
      </c>
      <c r="O724" s="164">
        <f t="shared" si="30"/>
        <v>7</v>
      </c>
      <c r="P724" s="164"/>
      <c r="Q724" s="164"/>
      <c r="R724" s="164"/>
    </row>
    <row r="725" spans="3:18">
      <c r="C725" s="164">
        <v>1</v>
      </c>
      <c r="D725" s="164">
        <v>8</v>
      </c>
      <c r="E725" s="164"/>
      <c r="F725" s="164">
        <v>10</v>
      </c>
      <c r="G725" s="164">
        <v>8</v>
      </c>
      <c r="H725" s="164">
        <v>7</v>
      </c>
      <c r="I725" s="164">
        <v>10</v>
      </c>
      <c r="J725" s="164">
        <v>7</v>
      </c>
      <c r="K725" s="164"/>
      <c r="L725" s="164"/>
      <c r="M725" s="165">
        <f t="shared" si="28"/>
        <v>1</v>
      </c>
      <c r="N725" s="164">
        <f t="shared" si="29"/>
        <v>2</v>
      </c>
      <c r="O725" s="164">
        <f t="shared" si="30"/>
        <v>7</v>
      </c>
      <c r="P725" s="164"/>
      <c r="Q725" s="164"/>
      <c r="R725" s="164"/>
    </row>
    <row r="726" spans="3:18">
      <c r="C726" s="164">
        <v>1</v>
      </c>
      <c r="D726" s="164">
        <v>8</v>
      </c>
      <c r="E726" s="164"/>
      <c r="F726" s="164">
        <v>10</v>
      </c>
      <c r="G726" s="164">
        <v>8</v>
      </c>
      <c r="H726" s="164">
        <v>7</v>
      </c>
      <c r="I726" s="164">
        <v>10</v>
      </c>
      <c r="J726" s="164">
        <v>10</v>
      </c>
      <c r="K726" s="164"/>
      <c r="L726" s="164"/>
      <c r="M726" s="165">
        <f t="shared" si="28"/>
        <v>1</v>
      </c>
      <c r="N726" s="164">
        <f t="shared" si="29"/>
        <v>2</v>
      </c>
      <c r="O726" s="164">
        <f t="shared" si="30"/>
        <v>8</v>
      </c>
      <c r="P726" s="164"/>
      <c r="Q726" s="164"/>
      <c r="R726" s="164"/>
    </row>
    <row r="727" spans="3:18">
      <c r="C727" s="164">
        <v>1</v>
      </c>
      <c r="D727" s="164">
        <v>8</v>
      </c>
      <c r="E727" s="164"/>
      <c r="F727" s="164">
        <v>10</v>
      </c>
      <c r="G727" s="164">
        <v>8</v>
      </c>
      <c r="H727" s="164">
        <v>10</v>
      </c>
      <c r="I727" s="164">
        <v>4</v>
      </c>
      <c r="J727" s="164">
        <v>7</v>
      </c>
      <c r="K727" s="164"/>
      <c r="L727" s="164"/>
      <c r="M727" s="165">
        <f t="shared" si="28"/>
        <v>1</v>
      </c>
      <c r="N727" s="164">
        <f t="shared" si="29"/>
        <v>2</v>
      </c>
      <c r="O727" s="164">
        <f t="shared" si="30"/>
        <v>7</v>
      </c>
      <c r="P727" s="164"/>
      <c r="Q727" s="164"/>
      <c r="R727" s="164"/>
    </row>
    <row r="728" spans="3:18">
      <c r="C728" s="164">
        <v>1</v>
      </c>
      <c r="D728" s="164">
        <v>8</v>
      </c>
      <c r="E728" s="164"/>
      <c r="F728" s="164">
        <v>10</v>
      </c>
      <c r="G728" s="164">
        <v>8</v>
      </c>
      <c r="H728" s="164">
        <v>10</v>
      </c>
      <c r="I728" s="164">
        <v>4</v>
      </c>
      <c r="J728" s="164">
        <v>10</v>
      </c>
      <c r="K728" s="164"/>
      <c r="L728" s="164"/>
      <c r="M728" s="165">
        <f t="shared" si="28"/>
        <v>1</v>
      </c>
      <c r="N728" s="164">
        <f t="shared" si="29"/>
        <v>2</v>
      </c>
      <c r="O728" s="164">
        <f t="shared" si="30"/>
        <v>7</v>
      </c>
      <c r="P728" s="164"/>
      <c r="Q728" s="164"/>
      <c r="R728" s="164"/>
    </row>
    <row r="729" spans="3:18">
      <c r="C729" s="164">
        <v>1</v>
      </c>
      <c r="D729" s="164">
        <v>8</v>
      </c>
      <c r="E729" s="164"/>
      <c r="F729" s="164">
        <v>10</v>
      </c>
      <c r="G729" s="164">
        <v>8</v>
      </c>
      <c r="H729" s="164">
        <v>10</v>
      </c>
      <c r="I729" s="164">
        <v>6</v>
      </c>
      <c r="J729" s="164">
        <v>7</v>
      </c>
      <c r="K729" s="164"/>
      <c r="L729" s="164"/>
      <c r="M729" s="165">
        <f t="shared" si="28"/>
        <v>1</v>
      </c>
      <c r="N729" s="164">
        <f t="shared" si="29"/>
        <v>2</v>
      </c>
      <c r="O729" s="164">
        <f t="shared" si="30"/>
        <v>7</v>
      </c>
      <c r="P729" s="164"/>
      <c r="Q729" s="164"/>
      <c r="R729" s="164"/>
    </row>
    <row r="730" spans="3:18">
      <c r="C730" s="164">
        <v>1</v>
      </c>
      <c r="D730" s="164">
        <v>8</v>
      </c>
      <c r="E730" s="164"/>
      <c r="F730" s="164">
        <v>10</v>
      </c>
      <c r="G730" s="164">
        <v>8</v>
      </c>
      <c r="H730" s="164">
        <v>10</v>
      </c>
      <c r="I730" s="164">
        <v>6</v>
      </c>
      <c r="J730" s="164">
        <v>10</v>
      </c>
      <c r="K730" s="164"/>
      <c r="L730" s="164"/>
      <c r="M730" s="165">
        <f t="shared" si="28"/>
        <v>1</v>
      </c>
      <c r="N730" s="164">
        <f t="shared" si="29"/>
        <v>2</v>
      </c>
      <c r="O730" s="164">
        <f t="shared" si="30"/>
        <v>8</v>
      </c>
      <c r="P730" s="164"/>
      <c r="Q730" s="164"/>
      <c r="R730" s="164"/>
    </row>
    <row r="731" spans="3:18">
      <c r="C731" s="164">
        <v>1</v>
      </c>
      <c r="D731" s="164">
        <v>8</v>
      </c>
      <c r="E731" s="164"/>
      <c r="F731" s="164">
        <v>10</v>
      </c>
      <c r="G731" s="164">
        <v>8</v>
      </c>
      <c r="H731" s="164">
        <v>10</v>
      </c>
      <c r="I731" s="164">
        <v>8</v>
      </c>
      <c r="J731" s="164">
        <v>7</v>
      </c>
      <c r="K731" s="164"/>
      <c r="L731" s="164"/>
      <c r="M731" s="165">
        <f t="shared" si="28"/>
        <v>1</v>
      </c>
      <c r="N731" s="164">
        <f t="shared" si="29"/>
        <v>2</v>
      </c>
      <c r="O731" s="164">
        <f t="shared" si="30"/>
        <v>7</v>
      </c>
      <c r="P731" s="164"/>
      <c r="Q731" s="164"/>
      <c r="R731" s="164"/>
    </row>
    <row r="732" spans="3:18">
      <c r="C732" s="164">
        <v>1</v>
      </c>
      <c r="D732" s="164">
        <v>8</v>
      </c>
      <c r="E732" s="164"/>
      <c r="F732" s="164">
        <v>10</v>
      </c>
      <c r="G732" s="164">
        <v>8</v>
      </c>
      <c r="H732" s="164">
        <v>10</v>
      </c>
      <c r="I732" s="164">
        <v>8</v>
      </c>
      <c r="J732" s="164">
        <v>10</v>
      </c>
      <c r="K732" s="164"/>
      <c r="L732" s="164"/>
      <c r="M732" s="165">
        <f t="shared" si="28"/>
        <v>1</v>
      </c>
      <c r="N732" s="164">
        <f t="shared" si="29"/>
        <v>2</v>
      </c>
      <c r="O732" s="164">
        <f t="shared" si="30"/>
        <v>8</v>
      </c>
      <c r="P732" s="164"/>
      <c r="Q732" s="164"/>
      <c r="R732" s="164"/>
    </row>
    <row r="733" spans="3:18">
      <c r="C733" s="164">
        <v>1</v>
      </c>
      <c r="D733" s="164">
        <v>8</v>
      </c>
      <c r="E733" s="164"/>
      <c r="F733" s="164">
        <v>10</v>
      </c>
      <c r="G733" s="164">
        <v>8</v>
      </c>
      <c r="H733" s="164">
        <v>10</v>
      </c>
      <c r="I733" s="164">
        <v>10</v>
      </c>
      <c r="J733" s="164">
        <v>7</v>
      </c>
      <c r="K733" s="164"/>
      <c r="L733" s="164"/>
      <c r="M733" s="165">
        <f t="shared" si="28"/>
        <v>1</v>
      </c>
      <c r="N733" s="164">
        <f t="shared" si="29"/>
        <v>2</v>
      </c>
      <c r="O733" s="164">
        <f t="shared" si="30"/>
        <v>8</v>
      </c>
      <c r="P733" s="164"/>
      <c r="Q733" s="164"/>
      <c r="R733" s="164"/>
    </row>
    <row r="734" spans="3:18">
      <c r="C734" s="164">
        <v>1</v>
      </c>
      <c r="D734" s="164">
        <v>10</v>
      </c>
      <c r="E734" s="164"/>
      <c r="F734" s="164">
        <v>10</v>
      </c>
      <c r="G734" s="164">
        <v>10</v>
      </c>
      <c r="H734" s="164">
        <v>10</v>
      </c>
      <c r="I734" s="164">
        <v>10</v>
      </c>
      <c r="J734" s="164">
        <v>10</v>
      </c>
      <c r="K734" s="164"/>
      <c r="L734" s="164"/>
      <c r="M734" s="165">
        <f t="shared" si="28"/>
        <v>1</v>
      </c>
      <c r="N734" s="164">
        <f t="shared" si="29"/>
        <v>2</v>
      </c>
      <c r="O734" s="164">
        <f t="shared" si="30"/>
        <v>9</v>
      </c>
      <c r="P734" s="164"/>
      <c r="Q734" s="164"/>
      <c r="R734" s="164"/>
    </row>
    <row r="735" spans="3:18">
      <c r="C735" s="164">
        <v>1</v>
      </c>
      <c r="D735" s="164">
        <v>10</v>
      </c>
      <c r="E735" s="164"/>
      <c r="F735" s="164">
        <v>5</v>
      </c>
      <c r="G735" s="164">
        <v>10</v>
      </c>
      <c r="H735" s="164">
        <v>5</v>
      </c>
      <c r="I735" s="164">
        <v>4</v>
      </c>
      <c r="J735" s="164">
        <v>7</v>
      </c>
      <c r="K735" s="164"/>
      <c r="L735" s="164"/>
      <c r="M735" s="165">
        <f t="shared" ref="M735:M798" si="31">MIN(C735:L735)</f>
        <v>1</v>
      </c>
      <c r="N735" s="164">
        <f t="shared" si="29"/>
        <v>2</v>
      </c>
      <c r="O735" s="164">
        <f t="shared" si="30"/>
        <v>6</v>
      </c>
      <c r="P735" s="164"/>
      <c r="Q735" s="164"/>
      <c r="R735" s="164"/>
    </row>
    <row r="736" spans="3:18">
      <c r="C736" s="164">
        <v>1</v>
      </c>
      <c r="D736" s="164">
        <v>10</v>
      </c>
      <c r="E736" s="164"/>
      <c r="F736" s="164">
        <v>5</v>
      </c>
      <c r="G736" s="164">
        <v>10</v>
      </c>
      <c r="H736" s="164">
        <v>5</v>
      </c>
      <c r="I736" s="164">
        <v>4</v>
      </c>
      <c r="J736" s="164">
        <v>10</v>
      </c>
      <c r="K736" s="164"/>
      <c r="L736" s="164"/>
      <c r="M736" s="165">
        <f t="shared" si="31"/>
        <v>1</v>
      </c>
      <c r="N736" s="164">
        <f t="shared" ref="N736:N799" si="32">IF(SMALL(C736:J736,2)&gt;M736,M736+1,M736)</f>
        <v>2</v>
      </c>
      <c r="O736" s="164">
        <f t="shared" ref="O736:O799" si="33">ROUND(AVERAGE(C736:J736),0)</f>
        <v>6</v>
      </c>
      <c r="P736" s="164"/>
      <c r="Q736" s="164"/>
      <c r="R736" s="164"/>
    </row>
    <row r="737" spans="3:18">
      <c r="C737" s="164">
        <v>1</v>
      </c>
      <c r="D737" s="164">
        <v>10</v>
      </c>
      <c r="E737" s="164"/>
      <c r="F737" s="164">
        <v>5</v>
      </c>
      <c r="G737" s="164">
        <v>10</v>
      </c>
      <c r="H737" s="164">
        <v>5</v>
      </c>
      <c r="I737" s="164">
        <v>6</v>
      </c>
      <c r="J737" s="164">
        <v>7</v>
      </c>
      <c r="K737" s="164"/>
      <c r="L737" s="164"/>
      <c r="M737" s="165">
        <f t="shared" si="31"/>
        <v>1</v>
      </c>
      <c r="N737" s="164">
        <f t="shared" si="32"/>
        <v>2</v>
      </c>
      <c r="O737" s="164">
        <f t="shared" si="33"/>
        <v>6</v>
      </c>
      <c r="P737" s="164"/>
      <c r="Q737" s="164"/>
      <c r="R737" s="164"/>
    </row>
    <row r="738" spans="3:18">
      <c r="C738" s="164">
        <v>1</v>
      </c>
      <c r="D738" s="164">
        <v>10</v>
      </c>
      <c r="E738" s="164"/>
      <c r="F738" s="164">
        <v>5</v>
      </c>
      <c r="G738" s="164">
        <v>10</v>
      </c>
      <c r="H738" s="164">
        <v>5</v>
      </c>
      <c r="I738" s="164">
        <v>6</v>
      </c>
      <c r="J738" s="164">
        <v>10</v>
      </c>
      <c r="K738" s="164"/>
      <c r="L738" s="164"/>
      <c r="M738" s="165">
        <f t="shared" si="31"/>
        <v>1</v>
      </c>
      <c r="N738" s="164">
        <f t="shared" si="32"/>
        <v>2</v>
      </c>
      <c r="O738" s="164">
        <f t="shared" si="33"/>
        <v>7</v>
      </c>
      <c r="P738" s="164"/>
      <c r="Q738" s="164"/>
      <c r="R738" s="164"/>
    </row>
    <row r="739" spans="3:18">
      <c r="C739" s="164">
        <v>1</v>
      </c>
      <c r="D739" s="164">
        <v>10</v>
      </c>
      <c r="E739" s="164"/>
      <c r="F739" s="164">
        <v>5</v>
      </c>
      <c r="G739" s="164">
        <v>10</v>
      </c>
      <c r="H739" s="164">
        <v>5</v>
      </c>
      <c r="I739" s="164">
        <v>8</v>
      </c>
      <c r="J739" s="164">
        <v>7</v>
      </c>
      <c r="K739" s="164"/>
      <c r="L739" s="164"/>
      <c r="M739" s="165">
        <f t="shared" si="31"/>
        <v>1</v>
      </c>
      <c r="N739" s="164">
        <f t="shared" si="32"/>
        <v>2</v>
      </c>
      <c r="O739" s="164">
        <f t="shared" si="33"/>
        <v>7</v>
      </c>
      <c r="P739" s="164"/>
      <c r="Q739" s="164"/>
      <c r="R739" s="164"/>
    </row>
    <row r="740" spans="3:18">
      <c r="C740" s="164">
        <v>1</v>
      </c>
      <c r="D740" s="164">
        <v>10</v>
      </c>
      <c r="E740" s="164"/>
      <c r="F740" s="164">
        <v>5</v>
      </c>
      <c r="G740" s="164">
        <v>10</v>
      </c>
      <c r="H740" s="164">
        <v>5</v>
      </c>
      <c r="I740" s="164">
        <v>8</v>
      </c>
      <c r="J740" s="164">
        <v>10</v>
      </c>
      <c r="K740" s="164"/>
      <c r="L740" s="164"/>
      <c r="M740" s="165">
        <f t="shared" si="31"/>
        <v>1</v>
      </c>
      <c r="N740" s="164">
        <f t="shared" si="32"/>
        <v>2</v>
      </c>
      <c r="O740" s="164">
        <f t="shared" si="33"/>
        <v>7</v>
      </c>
      <c r="P740" s="164"/>
      <c r="Q740" s="164"/>
      <c r="R740" s="164"/>
    </row>
    <row r="741" spans="3:18">
      <c r="C741" s="164">
        <v>1</v>
      </c>
      <c r="D741" s="164">
        <v>10</v>
      </c>
      <c r="E741" s="164"/>
      <c r="F741" s="164">
        <v>5</v>
      </c>
      <c r="G741" s="164">
        <v>10</v>
      </c>
      <c r="H741" s="164">
        <v>5</v>
      </c>
      <c r="I741" s="164">
        <v>10</v>
      </c>
      <c r="J741" s="164">
        <v>7</v>
      </c>
      <c r="K741" s="164"/>
      <c r="L741" s="164"/>
      <c r="M741" s="165">
        <f t="shared" si="31"/>
        <v>1</v>
      </c>
      <c r="N741" s="164">
        <f t="shared" si="32"/>
        <v>2</v>
      </c>
      <c r="O741" s="164">
        <f t="shared" si="33"/>
        <v>7</v>
      </c>
      <c r="P741" s="164"/>
      <c r="Q741" s="164"/>
      <c r="R741" s="164"/>
    </row>
    <row r="742" spans="3:18">
      <c r="C742" s="164">
        <v>1</v>
      </c>
      <c r="D742" s="164">
        <v>10</v>
      </c>
      <c r="E742" s="164"/>
      <c r="F742" s="164">
        <v>5</v>
      </c>
      <c r="G742" s="164">
        <v>10</v>
      </c>
      <c r="H742" s="164">
        <v>5</v>
      </c>
      <c r="I742" s="164">
        <v>10</v>
      </c>
      <c r="J742" s="164">
        <v>10</v>
      </c>
      <c r="K742" s="164"/>
      <c r="L742" s="164"/>
      <c r="M742" s="165">
        <f t="shared" si="31"/>
        <v>1</v>
      </c>
      <c r="N742" s="164">
        <f t="shared" si="32"/>
        <v>2</v>
      </c>
      <c r="O742" s="164">
        <f t="shared" si="33"/>
        <v>7</v>
      </c>
      <c r="P742" s="164"/>
      <c r="Q742" s="164"/>
      <c r="R742" s="164"/>
    </row>
    <row r="743" spans="3:18">
      <c r="C743" s="164">
        <v>1</v>
      </c>
      <c r="D743" s="164">
        <v>10</v>
      </c>
      <c r="E743" s="164"/>
      <c r="F743" s="164">
        <v>7</v>
      </c>
      <c r="G743" s="164">
        <v>10</v>
      </c>
      <c r="H743" s="164">
        <v>10</v>
      </c>
      <c r="I743" s="164">
        <v>4</v>
      </c>
      <c r="J743" s="164">
        <v>7</v>
      </c>
      <c r="K743" s="164"/>
      <c r="L743" s="164"/>
      <c r="M743" s="165">
        <f t="shared" si="31"/>
        <v>1</v>
      </c>
      <c r="N743" s="164">
        <f t="shared" si="32"/>
        <v>2</v>
      </c>
      <c r="O743" s="164">
        <f t="shared" si="33"/>
        <v>7</v>
      </c>
      <c r="P743" s="164"/>
      <c r="Q743" s="164"/>
      <c r="R743" s="164"/>
    </row>
    <row r="744" spans="3:18">
      <c r="C744" s="164">
        <v>1</v>
      </c>
      <c r="D744" s="164">
        <v>10</v>
      </c>
      <c r="E744" s="164"/>
      <c r="F744" s="164">
        <v>7</v>
      </c>
      <c r="G744" s="164">
        <v>10</v>
      </c>
      <c r="H744" s="164">
        <v>10</v>
      </c>
      <c r="I744" s="164">
        <v>4</v>
      </c>
      <c r="J744" s="164">
        <v>10</v>
      </c>
      <c r="K744" s="164"/>
      <c r="L744" s="164"/>
      <c r="M744" s="165">
        <f t="shared" si="31"/>
        <v>1</v>
      </c>
      <c r="N744" s="164">
        <f t="shared" si="32"/>
        <v>2</v>
      </c>
      <c r="O744" s="164">
        <f t="shared" si="33"/>
        <v>7</v>
      </c>
      <c r="P744" s="164"/>
      <c r="Q744" s="164"/>
      <c r="R744" s="164"/>
    </row>
    <row r="745" spans="3:18">
      <c r="C745" s="164">
        <v>1</v>
      </c>
      <c r="D745" s="164">
        <v>10</v>
      </c>
      <c r="E745" s="164"/>
      <c r="F745" s="164">
        <v>7</v>
      </c>
      <c r="G745" s="164">
        <v>10</v>
      </c>
      <c r="H745" s="164">
        <v>10</v>
      </c>
      <c r="I745" s="164">
        <v>6</v>
      </c>
      <c r="J745" s="164">
        <v>7</v>
      </c>
      <c r="K745" s="164"/>
      <c r="L745" s="164"/>
      <c r="M745" s="165">
        <f t="shared" si="31"/>
        <v>1</v>
      </c>
      <c r="N745" s="164">
        <f t="shared" si="32"/>
        <v>2</v>
      </c>
      <c r="O745" s="164">
        <f t="shared" si="33"/>
        <v>7</v>
      </c>
      <c r="P745" s="164"/>
      <c r="Q745" s="164"/>
      <c r="R745" s="164"/>
    </row>
    <row r="746" spans="3:18">
      <c r="C746" s="164">
        <v>1</v>
      </c>
      <c r="D746" s="164">
        <v>10</v>
      </c>
      <c r="E746" s="164"/>
      <c r="F746" s="164">
        <v>7</v>
      </c>
      <c r="G746" s="164">
        <v>10</v>
      </c>
      <c r="H746" s="164">
        <v>10</v>
      </c>
      <c r="I746" s="164">
        <v>6</v>
      </c>
      <c r="J746" s="164">
        <v>10</v>
      </c>
      <c r="K746" s="164"/>
      <c r="L746" s="164"/>
      <c r="M746" s="165">
        <f t="shared" si="31"/>
        <v>1</v>
      </c>
      <c r="N746" s="164">
        <f t="shared" si="32"/>
        <v>2</v>
      </c>
      <c r="O746" s="164">
        <f t="shared" si="33"/>
        <v>8</v>
      </c>
      <c r="P746" s="164"/>
      <c r="Q746" s="164"/>
      <c r="R746" s="164"/>
    </row>
    <row r="747" spans="3:18">
      <c r="C747" s="164">
        <v>1</v>
      </c>
      <c r="D747" s="164">
        <v>10</v>
      </c>
      <c r="E747" s="164"/>
      <c r="F747" s="164">
        <v>7</v>
      </c>
      <c r="G747" s="164">
        <v>10</v>
      </c>
      <c r="H747" s="164">
        <v>10</v>
      </c>
      <c r="I747" s="164">
        <v>8</v>
      </c>
      <c r="J747" s="164">
        <v>7</v>
      </c>
      <c r="K747" s="164"/>
      <c r="L747" s="164"/>
      <c r="M747" s="165">
        <f t="shared" si="31"/>
        <v>1</v>
      </c>
      <c r="N747" s="164">
        <f t="shared" si="32"/>
        <v>2</v>
      </c>
      <c r="O747" s="164">
        <f t="shared" si="33"/>
        <v>8</v>
      </c>
      <c r="P747" s="164"/>
      <c r="Q747" s="164"/>
      <c r="R747" s="164"/>
    </row>
    <row r="748" spans="3:18">
      <c r="C748" s="164">
        <v>1</v>
      </c>
      <c r="D748" s="164">
        <v>10</v>
      </c>
      <c r="E748" s="164"/>
      <c r="F748" s="164">
        <v>7</v>
      </c>
      <c r="G748" s="164">
        <v>10</v>
      </c>
      <c r="H748" s="164">
        <v>10</v>
      </c>
      <c r="I748" s="164">
        <v>8</v>
      </c>
      <c r="J748" s="164">
        <v>10</v>
      </c>
      <c r="K748" s="164"/>
      <c r="L748" s="164"/>
      <c r="M748" s="165">
        <f t="shared" si="31"/>
        <v>1</v>
      </c>
      <c r="N748" s="164">
        <f t="shared" si="32"/>
        <v>2</v>
      </c>
      <c r="O748" s="164">
        <f t="shared" si="33"/>
        <v>8</v>
      </c>
      <c r="P748" s="164"/>
      <c r="Q748" s="164"/>
      <c r="R748" s="164"/>
    </row>
    <row r="749" spans="3:18">
      <c r="C749" s="164">
        <v>1</v>
      </c>
      <c r="D749" s="164">
        <v>10</v>
      </c>
      <c r="E749" s="164"/>
      <c r="F749" s="164">
        <v>7</v>
      </c>
      <c r="G749" s="164">
        <v>10</v>
      </c>
      <c r="H749" s="164">
        <v>10</v>
      </c>
      <c r="I749" s="164">
        <v>10</v>
      </c>
      <c r="J749" s="164">
        <v>7</v>
      </c>
      <c r="K749" s="164"/>
      <c r="L749" s="164"/>
      <c r="M749" s="165">
        <f t="shared" si="31"/>
        <v>1</v>
      </c>
      <c r="N749" s="164">
        <f t="shared" si="32"/>
        <v>2</v>
      </c>
      <c r="O749" s="164">
        <f t="shared" si="33"/>
        <v>8</v>
      </c>
      <c r="P749" s="164"/>
      <c r="Q749" s="164"/>
      <c r="R749" s="164"/>
    </row>
    <row r="750" spans="3:18">
      <c r="C750" s="164">
        <v>1</v>
      </c>
      <c r="D750" s="164">
        <v>10</v>
      </c>
      <c r="E750" s="164"/>
      <c r="F750" s="164">
        <v>7</v>
      </c>
      <c r="G750" s="164">
        <v>10</v>
      </c>
      <c r="H750" s="164">
        <v>10</v>
      </c>
      <c r="I750" s="164">
        <v>10</v>
      </c>
      <c r="J750" s="164">
        <v>10</v>
      </c>
      <c r="K750" s="164"/>
      <c r="L750" s="164"/>
      <c r="M750" s="165">
        <f t="shared" si="31"/>
        <v>1</v>
      </c>
      <c r="N750" s="164">
        <f t="shared" si="32"/>
        <v>2</v>
      </c>
      <c r="O750" s="164">
        <f t="shared" si="33"/>
        <v>8</v>
      </c>
      <c r="P750" s="164"/>
      <c r="Q750" s="164"/>
      <c r="R750" s="164"/>
    </row>
    <row r="751" spans="3:18">
      <c r="C751" s="164">
        <v>1</v>
      </c>
      <c r="D751" s="164">
        <v>10</v>
      </c>
      <c r="E751" s="164"/>
      <c r="F751" s="164">
        <v>5</v>
      </c>
      <c r="G751" s="164">
        <v>10</v>
      </c>
      <c r="H751" s="164">
        <v>5</v>
      </c>
      <c r="I751" s="164">
        <v>4</v>
      </c>
      <c r="J751" s="164">
        <v>7</v>
      </c>
      <c r="K751" s="164"/>
      <c r="L751" s="164"/>
      <c r="M751" s="165">
        <f t="shared" si="31"/>
        <v>1</v>
      </c>
      <c r="N751" s="164">
        <f t="shared" si="32"/>
        <v>2</v>
      </c>
      <c r="O751" s="164">
        <f t="shared" si="33"/>
        <v>6</v>
      </c>
      <c r="P751" s="164"/>
      <c r="Q751" s="164"/>
      <c r="R751" s="164"/>
    </row>
    <row r="752" spans="3:18">
      <c r="C752" s="164">
        <v>1</v>
      </c>
      <c r="D752" s="164">
        <v>10</v>
      </c>
      <c r="E752" s="164"/>
      <c r="F752" s="164">
        <v>5</v>
      </c>
      <c r="G752" s="164">
        <v>10</v>
      </c>
      <c r="H752" s="164">
        <v>5</v>
      </c>
      <c r="I752" s="164">
        <v>4</v>
      </c>
      <c r="J752" s="164">
        <v>10</v>
      </c>
      <c r="K752" s="164"/>
      <c r="L752" s="164"/>
      <c r="M752" s="165">
        <f t="shared" si="31"/>
        <v>1</v>
      </c>
      <c r="N752" s="164">
        <f t="shared" si="32"/>
        <v>2</v>
      </c>
      <c r="O752" s="164">
        <f t="shared" si="33"/>
        <v>6</v>
      </c>
      <c r="P752" s="164"/>
      <c r="Q752" s="164"/>
      <c r="R752" s="164"/>
    </row>
    <row r="753" spans="3:18">
      <c r="C753" s="164">
        <v>1</v>
      </c>
      <c r="D753" s="164">
        <v>10</v>
      </c>
      <c r="E753" s="164"/>
      <c r="F753" s="164">
        <v>5</v>
      </c>
      <c r="G753" s="164">
        <v>10</v>
      </c>
      <c r="H753" s="164">
        <v>5</v>
      </c>
      <c r="I753" s="164">
        <v>6</v>
      </c>
      <c r="J753" s="164">
        <v>7</v>
      </c>
      <c r="K753" s="164"/>
      <c r="L753" s="164"/>
      <c r="M753" s="165">
        <f t="shared" si="31"/>
        <v>1</v>
      </c>
      <c r="N753" s="164">
        <f t="shared" si="32"/>
        <v>2</v>
      </c>
      <c r="O753" s="164">
        <f t="shared" si="33"/>
        <v>6</v>
      </c>
      <c r="P753" s="164"/>
      <c r="Q753" s="164"/>
      <c r="R753" s="164"/>
    </row>
    <row r="754" spans="3:18">
      <c r="C754" s="164">
        <v>1</v>
      </c>
      <c r="D754" s="164">
        <v>10</v>
      </c>
      <c r="E754" s="164"/>
      <c r="F754" s="164">
        <v>5</v>
      </c>
      <c r="G754" s="164">
        <v>10</v>
      </c>
      <c r="H754" s="164">
        <v>5</v>
      </c>
      <c r="I754" s="164">
        <v>6</v>
      </c>
      <c r="J754" s="164">
        <v>10</v>
      </c>
      <c r="K754" s="164"/>
      <c r="L754" s="164"/>
      <c r="M754" s="165">
        <f t="shared" si="31"/>
        <v>1</v>
      </c>
      <c r="N754" s="164">
        <f t="shared" si="32"/>
        <v>2</v>
      </c>
      <c r="O754" s="164">
        <f t="shared" si="33"/>
        <v>7</v>
      </c>
      <c r="P754" s="164"/>
      <c r="Q754" s="164"/>
      <c r="R754" s="164"/>
    </row>
    <row r="755" spans="3:18">
      <c r="C755" s="164">
        <v>1</v>
      </c>
      <c r="D755" s="164">
        <v>10</v>
      </c>
      <c r="E755" s="164"/>
      <c r="F755" s="164">
        <v>5</v>
      </c>
      <c r="G755" s="164">
        <v>10</v>
      </c>
      <c r="H755" s="164">
        <v>5</v>
      </c>
      <c r="I755" s="164">
        <v>8</v>
      </c>
      <c r="J755" s="164">
        <v>7</v>
      </c>
      <c r="K755" s="164"/>
      <c r="L755" s="164"/>
      <c r="M755" s="165">
        <f t="shared" si="31"/>
        <v>1</v>
      </c>
      <c r="N755" s="164">
        <f t="shared" si="32"/>
        <v>2</v>
      </c>
      <c r="O755" s="164">
        <f t="shared" si="33"/>
        <v>7</v>
      </c>
      <c r="P755" s="164"/>
      <c r="Q755" s="164"/>
      <c r="R755" s="164"/>
    </row>
    <row r="756" spans="3:18">
      <c r="C756" s="164">
        <v>1</v>
      </c>
      <c r="D756" s="164">
        <v>10</v>
      </c>
      <c r="E756" s="164"/>
      <c r="F756" s="164">
        <v>5</v>
      </c>
      <c r="G756" s="164">
        <v>10</v>
      </c>
      <c r="H756" s="164">
        <v>5</v>
      </c>
      <c r="I756" s="164">
        <v>8</v>
      </c>
      <c r="J756" s="164">
        <v>10</v>
      </c>
      <c r="K756" s="164"/>
      <c r="L756" s="164"/>
      <c r="M756" s="165">
        <f t="shared" si="31"/>
        <v>1</v>
      </c>
      <c r="N756" s="164">
        <f t="shared" si="32"/>
        <v>2</v>
      </c>
      <c r="O756" s="164">
        <f t="shared" si="33"/>
        <v>7</v>
      </c>
      <c r="P756" s="164"/>
      <c r="Q756" s="164"/>
      <c r="R756" s="164"/>
    </row>
    <row r="757" spans="3:18">
      <c r="C757" s="164">
        <v>1</v>
      </c>
      <c r="D757" s="164">
        <v>10</v>
      </c>
      <c r="E757" s="164"/>
      <c r="F757" s="164">
        <v>5</v>
      </c>
      <c r="G757" s="164">
        <v>10</v>
      </c>
      <c r="H757" s="164">
        <v>5</v>
      </c>
      <c r="I757" s="164">
        <v>10</v>
      </c>
      <c r="J757" s="164">
        <v>7</v>
      </c>
      <c r="K757" s="164"/>
      <c r="L757" s="164"/>
      <c r="M757" s="165">
        <f t="shared" si="31"/>
        <v>1</v>
      </c>
      <c r="N757" s="164">
        <f t="shared" si="32"/>
        <v>2</v>
      </c>
      <c r="O757" s="164">
        <f t="shared" si="33"/>
        <v>7</v>
      </c>
      <c r="P757" s="164"/>
      <c r="Q757" s="164"/>
      <c r="R757" s="164"/>
    </row>
    <row r="758" spans="3:18">
      <c r="C758" s="164">
        <v>1</v>
      </c>
      <c r="D758" s="164">
        <v>10</v>
      </c>
      <c r="E758" s="164"/>
      <c r="F758" s="164">
        <v>5</v>
      </c>
      <c r="G758" s="164">
        <v>10</v>
      </c>
      <c r="H758" s="164">
        <v>5</v>
      </c>
      <c r="I758" s="164">
        <v>10</v>
      </c>
      <c r="J758" s="164">
        <v>10</v>
      </c>
      <c r="K758" s="164"/>
      <c r="L758" s="164"/>
      <c r="M758" s="165">
        <f t="shared" si="31"/>
        <v>1</v>
      </c>
      <c r="N758" s="164">
        <f t="shared" si="32"/>
        <v>2</v>
      </c>
      <c r="O758" s="164">
        <f t="shared" si="33"/>
        <v>7</v>
      </c>
      <c r="P758" s="164"/>
      <c r="Q758" s="164"/>
      <c r="R758" s="164"/>
    </row>
    <row r="759" spans="3:18">
      <c r="C759" s="164">
        <v>1</v>
      </c>
      <c r="D759" s="164">
        <v>10</v>
      </c>
      <c r="E759" s="164"/>
      <c r="F759" s="164">
        <v>7</v>
      </c>
      <c r="G759" s="164">
        <v>10</v>
      </c>
      <c r="H759" s="164">
        <v>10</v>
      </c>
      <c r="I759" s="164">
        <v>4</v>
      </c>
      <c r="J759" s="164">
        <v>7</v>
      </c>
      <c r="K759" s="164"/>
      <c r="L759" s="164"/>
      <c r="M759" s="165">
        <f t="shared" si="31"/>
        <v>1</v>
      </c>
      <c r="N759" s="164">
        <f t="shared" si="32"/>
        <v>2</v>
      </c>
      <c r="O759" s="164">
        <f t="shared" si="33"/>
        <v>7</v>
      </c>
      <c r="P759" s="164"/>
      <c r="Q759" s="164"/>
      <c r="R759" s="164"/>
    </row>
    <row r="760" spans="3:18">
      <c r="C760" s="164">
        <v>1</v>
      </c>
      <c r="D760" s="164">
        <v>10</v>
      </c>
      <c r="E760" s="164"/>
      <c r="F760" s="164">
        <v>7</v>
      </c>
      <c r="G760" s="164">
        <v>10</v>
      </c>
      <c r="H760" s="164">
        <v>10</v>
      </c>
      <c r="I760" s="164">
        <v>4</v>
      </c>
      <c r="J760" s="164">
        <v>10</v>
      </c>
      <c r="K760" s="164"/>
      <c r="L760" s="164"/>
      <c r="M760" s="165">
        <f t="shared" si="31"/>
        <v>1</v>
      </c>
      <c r="N760" s="164">
        <f t="shared" si="32"/>
        <v>2</v>
      </c>
      <c r="O760" s="164">
        <f t="shared" si="33"/>
        <v>7</v>
      </c>
      <c r="P760" s="164"/>
      <c r="Q760" s="164"/>
      <c r="R760" s="164"/>
    </row>
    <row r="761" spans="3:18">
      <c r="C761" s="164">
        <v>1</v>
      </c>
      <c r="D761" s="164">
        <v>10</v>
      </c>
      <c r="E761" s="164"/>
      <c r="F761" s="164">
        <v>7</v>
      </c>
      <c r="G761" s="164">
        <v>10</v>
      </c>
      <c r="H761" s="164">
        <v>10</v>
      </c>
      <c r="I761" s="164">
        <v>6</v>
      </c>
      <c r="J761" s="164">
        <v>7</v>
      </c>
      <c r="K761" s="164"/>
      <c r="L761" s="164"/>
      <c r="M761" s="165">
        <f t="shared" si="31"/>
        <v>1</v>
      </c>
      <c r="N761" s="164">
        <f t="shared" si="32"/>
        <v>2</v>
      </c>
      <c r="O761" s="164">
        <f t="shared" si="33"/>
        <v>7</v>
      </c>
      <c r="P761" s="164"/>
      <c r="Q761" s="164"/>
      <c r="R761" s="164"/>
    </row>
    <row r="762" spans="3:18">
      <c r="C762" s="164">
        <v>1</v>
      </c>
      <c r="D762" s="164">
        <v>10</v>
      </c>
      <c r="E762" s="164"/>
      <c r="F762" s="164">
        <v>7</v>
      </c>
      <c r="G762" s="164">
        <v>10</v>
      </c>
      <c r="H762" s="164">
        <v>10</v>
      </c>
      <c r="I762" s="164">
        <v>6</v>
      </c>
      <c r="J762" s="164">
        <v>10</v>
      </c>
      <c r="K762" s="164"/>
      <c r="L762" s="164"/>
      <c r="M762" s="165">
        <f t="shared" si="31"/>
        <v>1</v>
      </c>
      <c r="N762" s="164">
        <f t="shared" si="32"/>
        <v>2</v>
      </c>
      <c r="O762" s="164">
        <f t="shared" si="33"/>
        <v>8</v>
      </c>
      <c r="P762" s="164"/>
      <c r="Q762" s="164"/>
      <c r="R762" s="164"/>
    </row>
    <row r="763" spans="3:18">
      <c r="C763" s="164">
        <v>1</v>
      </c>
      <c r="D763" s="164">
        <v>10</v>
      </c>
      <c r="E763" s="164"/>
      <c r="F763" s="164">
        <v>7</v>
      </c>
      <c r="G763" s="164">
        <v>10</v>
      </c>
      <c r="H763" s="164">
        <v>10</v>
      </c>
      <c r="I763" s="164">
        <v>8</v>
      </c>
      <c r="J763" s="164">
        <v>7</v>
      </c>
      <c r="K763" s="164"/>
      <c r="L763" s="164"/>
      <c r="M763" s="165">
        <f t="shared" si="31"/>
        <v>1</v>
      </c>
      <c r="N763" s="164">
        <f t="shared" si="32"/>
        <v>2</v>
      </c>
      <c r="O763" s="164">
        <f t="shared" si="33"/>
        <v>8</v>
      </c>
      <c r="P763" s="164"/>
      <c r="Q763" s="164"/>
      <c r="R763" s="164"/>
    </row>
    <row r="764" spans="3:18">
      <c r="C764" s="164">
        <v>1</v>
      </c>
      <c r="D764" s="164">
        <v>10</v>
      </c>
      <c r="E764" s="164"/>
      <c r="F764" s="164">
        <v>7</v>
      </c>
      <c r="G764" s="164">
        <v>10</v>
      </c>
      <c r="H764" s="164">
        <v>10</v>
      </c>
      <c r="I764" s="164">
        <v>8</v>
      </c>
      <c r="J764" s="164">
        <v>10</v>
      </c>
      <c r="K764" s="164"/>
      <c r="L764" s="164"/>
      <c r="M764" s="165">
        <f t="shared" si="31"/>
        <v>1</v>
      </c>
      <c r="N764" s="164">
        <f t="shared" si="32"/>
        <v>2</v>
      </c>
      <c r="O764" s="164">
        <f t="shared" si="33"/>
        <v>8</v>
      </c>
      <c r="P764" s="164"/>
      <c r="Q764" s="164"/>
      <c r="R764" s="164"/>
    </row>
    <row r="765" spans="3:18">
      <c r="C765" s="164">
        <v>1</v>
      </c>
      <c r="D765" s="164">
        <v>10</v>
      </c>
      <c r="E765" s="164"/>
      <c r="F765" s="164">
        <v>7</v>
      </c>
      <c r="G765" s="164">
        <v>10</v>
      </c>
      <c r="H765" s="164">
        <v>10</v>
      </c>
      <c r="I765" s="164">
        <v>10</v>
      </c>
      <c r="J765" s="164">
        <v>7</v>
      </c>
      <c r="K765" s="164"/>
      <c r="L765" s="164"/>
      <c r="M765" s="165">
        <f t="shared" si="31"/>
        <v>1</v>
      </c>
      <c r="N765" s="164">
        <f t="shared" si="32"/>
        <v>2</v>
      </c>
      <c r="O765" s="164">
        <f t="shared" si="33"/>
        <v>8</v>
      </c>
      <c r="P765" s="164"/>
      <c r="Q765" s="164"/>
      <c r="R765" s="164"/>
    </row>
    <row r="766" spans="3:18">
      <c r="C766" s="164">
        <v>1</v>
      </c>
      <c r="D766" s="164">
        <v>10</v>
      </c>
      <c r="E766" s="164"/>
      <c r="F766" s="164">
        <v>7</v>
      </c>
      <c r="G766" s="164">
        <v>10</v>
      </c>
      <c r="H766" s="164">
        <v>10</v>
      </c>
      <c r="I766" s="164">
        <v>10</v>
      </c>
      <c r="J766" s="164">
        <v>10</v>
      </c>
      <c r="K766" s="164"/>
      <c r="L766" s="164"/>
      <c r="M766" s="165">
        <f t="shared" si="31"/>
        <v>1</v>
      </c>
      <c r="N766" s="164">
        <f t="shared" si="32"/>
        <v>2</v>
      </c>
      <c r="O766" s="164">
        <f t="shared" si="33"/>
        <v>8</v>
      </c>
      <c r="P766" s="164"/>
      <c r="Q766" s="164"/>
      <c r="R766" s="164"/>
    </row>
    <row r="767" spans="3:18">
      <c r="C767" s="164">
        <v>1</v>
      </c>
      <c r="D767" s="164">
        <v>10</v>
      </c>
      <c r="E767" s="164"/>
      <c r="F767" s="164">
        <v>5</v>
      </c>
      <c r="G767" s="164">
        <v>10</v>
      </c>
      <c r="H767" s="164">
        <v>5</v>
      </c>
      <c r="I767" s="164">
        <v>4</v>
      </c>
      <c r="J767" s="164">
        <v>7</v>
      </c>
      <c r="K767" s="164"/>
      <c r="L767" s="164"/>
      <c r="M767" s="165">
        <f t="shared" si="31"/>
        <v>1</v>
      </c>
      <c r="N767" s="164">
        <f t="shared" si="32"/>
        <v>2</v>
      </c>
      <c r="O767" s="164">
        <f t="shared" si="33"/>
        <v>6</v>
      </c>
      <c r="P767" s="164"/>
      <c r="Q767" s="164"/>
      <c r="R767" s="164"/>
    </row>
    <row r="768" spans="3:18">
      <c r="C768" s="164">
        <v>1</v>
      </c>
      <c r="D768" s="164">
        <v>10</v>
      </c>
      <c r="E768" s="164"/>
      <c r="F768" s="164">
        <v>5</v>
      </c>
      <c r="G768" s="164">
        <v>10</v>
      </c>
      <c r="H768" s="164">
        <v>5</v>
      </c>
      <c r="I768" s="164">
        <v>4</v>
      </c>
      <c r="J768" s="164">
        <v>10</v>
      </c>
      <c r="K768" s="164"/>
      <c r="L768" s="164"/>
      <c r="M768" s="165">
        <f t="shared" si="31"/>
        <v>1</v>
      </c>
      <c r="N768" s="164">
        <f t="shared" si="32"/>
        <v>2</v>
      </c>
      <c r="O768" s="164">
        <f t="shared" si="33"/>
        <v>6</v>
      </c>
      <c r="P768" s="164"/>
      <c r="Q768" s="164"/>
      <c r="R768" s="164"/>
    </row>
    <row r="769" spans="3:18">
      <c r="C769" s="164">
        <v>1</v>
      </c>
      <c r="D769" s="164">
        <v>10</v>
      </c>
      <c r="E769" s="164"/>
      <c r="F769" s="164">
        <v>5</v>
      </c>
      <c r="G769" s="164">
        <v>10</v>
      </c>
      <c r="H769" s="164">
        <v>5</v>
      </c>
      <c r="I769" s="164">
        <v>6</v>
      </c>
      <c r="J769" s="164">
        <v>7</v>
      </c>
      <c r="K769" s="164"/>
      <c r="L769" s="164"/>
      <c r="M769" s="165">
        <f t="shared" si="31"/>
        <v>1</v>
      </c>
      <c r="N769" s="164">
        <f t="shared" si="32"/>
        <v>2</v>
      </c>
      <c r="O769" s="164">
        <f t="shared" si="33"/>
        <v>6</v>
      </c>
      <c r="P769" s="164"/>
      <c r="Q769" s="164"/>
      <c r="R769" s="164"/>
    </row>
    <row r="770" spans="3:18">
      <c r="C770" s="164">
        <v>1</v>
      </c>
      <c r="D770" s="164">
        <v>10</v>
      </c>
      <c r="E770" s="164"/>
      <c r="F770" s="164">
        <v>5</v>
      </c>
      <c r="G770" s="164">
        <v>10</v>
      </c>
      <c r="H770" s="164">
        <v>5</v>
      </c>
      <c r="I770" s="164">
        <v>6</v>
      </c>
      <c r="J770" s="164">
        <v>10</v>
      </c>
      <c r="K770" s="164"/>
      <c r="L770" s="164"/>
      <c r="M770" s="165">
        <f t="shared" si="31"/>
        <v>1</v>
      </c>
      <c r="N770" s="164">
        <f t="shared" si="32"/>
        <v>2</v>
      </c>
      <c r="O770" s="164">
        <f t="shared" si="33"/>
        <v>7</v>
      </c>
      <c r="P770" s="164"/>
      <c r="Q770" s="164"/>
      <c r="R770" s="164"/>
    </row>
    <row r="771" spans="3:18">
      <c r="C771" s="164">
        <v>1</v>
      </c>
      <c r="D771" s="164">
        <v>10</v>
      </c>
      <c r="E771" s="164"/>
      <c r="F771" s="164">
        <v>5</v>
      </c>
      <c r="G771" s="164">
        <v>10</v>
      </c>
      <c r="H771" s="164">
        <v>5</v>
      </c>
      <c r="I771" s="164">
        <v>8</v>
      </c>
      <c r="J771" s="164">
        <v>7</v>
      </c>
      <c r="K771" s="164"/>
      <c r="L771" s="164"/>
      <c r="M771" s="165">
        <f t="shared" si="31"/>
        <v>1</v>
      </c>
      <c r="N771" s="164">
        <f t="shared" si="32"/>
        <v>2</v>
      </c>
      <c r="O771" s="164">
        <f t="shared" si="33"/>
        <v>7</v>
      </c>
      <c r="P771" s="164"/>
      <c r="Q771" s="164"/>
      <c r="R771" s="164"/>
    </row>
    <row r="772" spans="3:18">
      <c r="C772" s="164">
        <v>1</v>
      </c>
      <c r="D772" s="164">
        <v>10</v>
      </c>
      <c r="E772" s="164"/>
      <c r="F772" s="164">
        <v>5</v>
      </c>
      <c r="G772" s="164">
        <v>10</v>
      </c>
      <c r="H772" s="164">
        <v>5</v>
      </c>
      <c r="I772" s="164">
        <v>8</v>
      </c>
      <c r="J772" s="164">
        <v>10</v>
      </c>
      <c r="K772" s="164"/>
      <c r="L772" s="164"/>
      <c r="M772" s="165">
        <f t="shared" si="31"/>
        <v>1</v>
      </c>
      <c r="N772" s="164">
        <f t="shared" si="32"/>
        <v>2</v>
      </c>
      <c r="O772" s="164">
        <f t="shared" si="33"/>
        <v>7</v>
      </c>
      <c r="P772" s="164"/>
      <c r="Q772" s="164"/>
      <c r="R772" s="164"/>
    </row>
    <row r="773" spans="3:18">
      <c r="C773" s="164">
        <v>1</v>
      </c>
      <c r="D773" s="164">
        <v>10</v>
      </c>
      <c r="E773" s="164"/>
      <c r="F773" s="164">
        <v>5</v>
      </c>
      <c r="G773" s="164">
        <v>10</v>
      </c>
      <c r="H773" s="164">
        <v>5</v>
      </c>
      <c r="I773" s="164">
        <v>10</v>
      </c>
      <c r="J773" s="164">
        <v>7</v>
      </c>
      <c r="K773" s="164"/>
      <c r="L773" s="164"/>
      <c r="M773" s="165">
        <f t="shared" si="31"/>
        <v>1</v>
      </c>
      <c r="N773" s="164">
        <f t="shared" si="32"/>
        <v>2</v>
      </c>
      <c r="O773" s="164">
        <f t="shared" si="33"/>
        <v>7</v>
      </c>
      <c r="P773" s="164"/>
      <c r="Q773" s="164"/>
      <c r="R773" s="164"/>
    </row>
    <row r="774" spans="3:18">
      <c r="C774" s="164">
        <v>1</v>
      </c>
      <c r="D774" s="164">
        <v>10</v>
      </c>
      <c r="E774" s="164"/>
      <c r="F774" s="164">
        <v>5</v>
      </c>
      <c r="G774" s="164">
        <v>10</v>
      </c>
      <c r="H774" s="164">
        <v>5</v>
      </c>
      <c r="I774" s="164">
        <v>10</v>
      </c>
      <c r="J774" s="164">
        <v>10</v>
      </c>
      <c r="K774" s="164"/>
      <c r="L774" s="164"/>
      <c r="M774" s="165">
        <f t="shared" si="31"/>
        <v>1</v>
      </c>
      <c r="N774" s="164">
        <f t="shared" si="32"/>
        <v>2</v>
      </c>
      <c r="O774" s="164">
        <f t="shared" si="33"/>
        <v>7</v>
      </c>
      <c r="P774" s="164"/>
      <c r="Q774" s="164"/>
      <c r="R774" s="164"/>
    </row>
    <row r="775" spans="3:18">
      <c r="C775" s="164">
        <v>1</v>
      </c>
      <c r="D775" s="164">
        <v>10</v>
      </c>
      <c r="E775" s="164"/>
      <c r="F775" s="164">
        <v>7</v>
      </c>
      <c r="G775" s="164">
        <v>10</v>
      </c>
      <c r="H775" s="164">
        <v>10</v>
      </c>
      <c r="I775" s="164">
        <v>4</v>
      </c>
      <c r="J775" s="164">
        <v>7</v>
      </c>
      <c r="K775" s="164"/>
      <c r="L775" s="164"/>
      <c r="M775" s="165">
        <f t="shared" si="31"/>
        <v>1</v>
      </c>
      <c r="N775" s="164">
        <f t="shared" si="32"/>
        <v>2</v>
      </c>
      <c r="O775" s="164">
        <f t="shared" si="33"/>
        <v>7</v>
      </c>
      <c r="P775" s="164"/>
      <c r="Q775" s="164"/>
      <c r="R775" s="164"/>
    </row>
    <row r="776" spans="3:18">
      <c r="C776" s="164">
        <v>1</v>
      </c>
      <c r="D776" s="164">
        <v>10</v>
      </c>
      <c r="E776" s="164"/>
      <c r="F776" s="164">
        <v>7</v>
      </c>
      <c r="G776" s="164">
        <v>10</v>
      </c>
      <c r="H776" s="164">
        <v>10</v>
      </c>
      <c r="I776" s="164">
        <v>4</v>
      </c>
      <c r="J776" s="164">
        <v>10</v>
      </c>
      <c r="K776" s="164"/>
      <c r="L776" s="164"/>
      <c r="M776" s="165">
        <f t="shared" si="31"/>
        <v>1</v>
      </c>
      <c r="N776" s="164">
        <f t="shared" si="32"/>
        <v>2</v>
      </c>
      <c r="O776" s="164">
        <f t="shared" si="33"/>
        <v>7</v>
      </c>
      <c r="P776" s="164"/>
      <c r="Q776" s="164"/>
      <c r="R776" s="164"/>
    </row>
    <row r="777" spans="3:18">
      <c r="C777" s="164">
        <v>1</v>
      </c>
      <c r="D777" s="164">
        <v>10</v>
      </c>
      <c r="E777" s="164"/>
      <c r="F777" s="164">
        <v>7</v>
      </c>
      <c r="G777" s="164">
        <v>10</v>
      </c>
      <c r="H777" s="164">
        <v>10</v>
      </c>
      <c r="I777" s="164">
        <v>6</v>
      </c>
      <c r="J777" s="164">
        <v>7</v>
      </c>
      <c r="K777" s="164"/>
      <c r="L777" s="164"/>
      <c r="M777" s="165">
        <f t="shared" si="31"/>
        <v>1</v>
      </c>
      <c r="N777" s="164">
        <f t="shared" si="32"/>
        <v>2</v>
      </c>
      <c r="O777" s="164">
        <f t="shared" si="33"/>
        <v>7</v>
      </c>
      <c r="P777" s="164"/>
      <c r="Q777" s="164"/>
      <c r="R777" s="164"/>
    </row>
    <row r="778" spans="3:18">
      <c r="C778" s="164">
        <v>1</v>
      </c>
      <c r="D778" s="164">
        <v>10</v>
      </c>
      <c r="E778" s="164"/>
      <c r="F778" s="164">
        <v>7</v>
      </c>
      <c r="G778" s="164">
        <v>10</v>
      </c>
      <c r="H778" s="164">
        <v>10</v>
      </c>
      <c r="I778" s="164">
        <v>6</v>
      </c>
      <c r="J778" s="164">
        <v>10</v>
      </c>
      <c r="K778" s="164"/>
      <c r="L778" s="164"/>
      <c r="M778" s="165">
        <f t="shared" si="31"/>
        <v>1</v>
      </c>
      <c r="N778" s="164">
        <f t="shared" si="32"/>
        <v>2</v>
      </c>
      <c r="O778" s="164">
        <f t="shared" si="33"/>
        <v>8</v>
      </c>
      <c r="P778" s="164"/>
      <c r="Q778" s="164"/>
      <c r="R778" s="164"/>
    </row>
    <row r="779" spans="3:18">
      <c r="C779" s="164">
        <v>1</v>
      </c>
      <c r="D779" s="164">
        <v>10</v>
      </c>
      <c r="E779" s="164"/>
      <c r="F779" s="164">
        <v>7</v>
      </c>
      <c r="G779" s="164">
        <v>10</v>
      </c>
      <c r="H779" s="164">
        <v>10</v>
      </c>
      <c r="I779" s="164">
        <v>8</v>
      </c>
      <c r="J779" s="164">
        <v>7</v>
      </c>
      <c r="K779" s="164"/>
      <c r="L779" s="164"/>
      <c r="M779" s="165">
        <f t="shared" si="31"/>
        <v>1</v>
      </c>
      <c r="N779" s="164">
        <f t="shared" si="32"/>
        <v>2</v>
      </c>
      <c r="O779" s="164">
        <f t="shared" si="33"/>
        <v>8</v>
      </c>
      <c r="P779" s="164"/>
      <c r="Q779" s="164"/>
      <c r="R779" s="164"/>
    </row>
    <row r="780" spans="3:18">
      <c r="C780" s="164">
        <v>1</v>
      </c>
      <c r="D780" s="164">
        <v>10</v>
      </c>
      <c r="E780" s="164"/>
      <c r="F780" s="164">
        <v>7</v>
      </c>
      <c r="G780" s="164">
        <v>10</v>
      </c>
      <c r="H780" s="164">
        <v>10</v>
      </c>
      <c r="I780" s="164">
        <v>8</v>
      </c>
      <c r="J780" s="164">
        <v>10</v>
      </c>
      <c r="K780" s="164"/>
      <c r="L780" s="164"/>
      <c r="M780" s="165">
        <f t="shared" si="31"/>
        <v>1</v>
      </c>
      <c r="N780" s="164">
        <f t="shared" si="32"/>
        <v>2</v>
      </c>
      <c r="O780" s="164">
        <f t="shared" si="33"/>
        <v>8</v>
      </c>
      <c r="P780" s="164"/>
      <c r="Q780" s="164"/>
      <c r="R780" s="164"/>
    </row>
    <row r="781" spans="3:18">
      <c r="C781" s="164">
        <v>1</v>
      </c>
      <c r="D781" s="164">
        <v>10</v>
      </c>
      <c r="E781" s="164"/>
      <c r="F781" s="164">
        <v>7</v>
      </c>
      <c r="G781" s="164">
        <v>10</v>
      </c>
      <c r="H781" s="164">
        <v>10</v>
      </c>
      <c r="I781" s="164">
        <v>10</v>
      </c>
      <c r="J781" s="164">
        <v>7</v>
      </c>
      <c r="K781" s="164"/>
      <c r="L781" s="164"/>
      <c r="M781" s="165">
        <f t="shared" si="31"/>
        <v>1</v>
      </c>
      <c r="N781" s="164">
        <f t="shared" si="32"/>
        <v>2</v>
      </c>
      <c r="O781" s="164">
        <f t="shared" si="33"/>
        <v>8</v>
      </c>
      <c r="P781" s="164"/>
      <c r="Q781" s="164"/>
      <c r="R781" s="164"/>
    </row>
    <row r="782" spans="3:18">
      <c r="C782" s="164">
        <v>1</v>
      </c>
      <c r="D782" s="164">
        <v>10</v>
      </c>
      <c r="E782" s="164"/>
      <c r="F782" s="164">
        <v>7</v>
      </c>
      <c r="G782" s="164">
        <v>10</v>
      </c>
      <c r="H782" s="164">
        <v>10</v>
      </c>
      <c r="I782" s="164">
        <v>10</v>
      </c>
      <c r="J782" s="164">
        <v>10</v>
      </c>
      <c r="K782" s="164"/>
      <c r="L782" s="164"/>
      <c r="M782" s="165">
        <f t="shared" si="31"/>
        <v>1</v>
      </c>
      <c r="N782" s="164">
        <f t="shared" si="32"/>
        <v>2</v>
      </c>
      <c r="O782" s="164">
        <f t="shared" si="33"/>
        <v>8</v>
      </c>
      <c r="P782" s="164"/>
      <c r="Q782" s="164"/>
      <c r="R782" s="164"/>
    </row>
    <row r="783" spans="3:18">
      <c r="C783" s="164">
        <v>1</v>
      </c>
      <c r="D783" s="164">
        <v>10</v>
      </c>
      <c r="E783" s="164"/>
      <c r="F783" s="164">
        <v>5</v>
      </c>
      <c r="G783" s="164">
        <v>10</v>
      </c>
      <c r="H783" s="164">
        <v>5</v>
      </c>
      <c r="I783" s="164">
        <v>4</v>
      </c>
      <c r="J783" s="164">
        <v>7</v>
      </c>
      <c r="K783" s="164"/>
      <c r="L783" s="164"/>
      <c r="M783" s="165">
        <f t="shared" si="31"/>
        <v>1</v>
      </c>
      <c r="N783" s="164">
        <f t="shared" si="32"/>
        <v>2</v>
      </c>
      <c r="O783" s="164">
        <f t="shared" si="33"/>
        <v>6</v>
      </c>
      <c r="P783" s="164"/>
      <c r="Q783" s="164"/>
      <c r="R783" s="164"/>
    </row>
    <row r="784" spans="3:18">
      <c r="C784" s="164">
        <v>1</v>
      </c>
      <c r="D784" s="164">
        <v>10</v>
      </c>
      <c r="E784" s="164"/>
      <c r="F784" s="164">
        <v>5</v>
      </c>
      <c r="G784" s="164">
        <v>10</v>
      </c>
      <c r="H784" s="164">
        <v>5</v>
      </c>
      <c r="I784" s="164">
        <v>4</v>
      </c>
      <c r="J784" s="164">
        <v>10</v>
      </c>
      <c r="K784" s="164"/>
      <c r="L784" s="164"/>
      <c r="M784" s="165">
        <f t="shared" si="31"/>
        <v>1</v>
      </c>
      <c r="N784" s="164">
        <f t="shared" si="32"/>
        <v>2</v>
      </c>
      <c r="O784" s="164">
        <f t="shared" si="33"/>
        <v>6</v>
      </c>
      <c r="P784" s="164"/>
      <c r="Q784" s="164"/>
      <c r="R784" s="164"/>
    </row>
    <row r="785" spans="3:18">
      <c r="C785" s="164">
        <v>1</v>
      </c>
      <c r="D785" s="164">
        <v>10</v>
      </c>
      <c r="E785" s="164"/>
      <c r="F785" s="164">
        <v>5</v>
      </c>
      <c r="G785" s="164">
        <v>10</v>
      </c>
      <c r="H785" s="164">
        <v>5</v>
      </c>
      <c r="I785" s="164">
        <v>6</v>
      </c>
      <c r="J785" s="164">
        <v>7</v>
      </c>
      <c r="K785" s="164"/>
      <c r="L785" s="164"/>
      <c r="M785" s="165">
        <f t="shared" si="31"/>
        <v>1</v>
      </c>
      <c r="N785" s="164">
        <f t="shared" si="32"/>
        <v>2</v>
      </c>
      <c r="O785" s="164">
        <f t="shared" si="33"/>
        <v>6</v>
      </c>
      <c r="P785" s="164"/>
      <c r="Q785" s="164"/>
      <c r="R785" s="164"/>
    </row>
    <row r="786" spans="3:18">
      <c r="C786" s="164">
        <v>1</v>
      </c>
      <c r="D786" s="164">
        <v>10</v>
      </c>
      <c r="E786" s="164"/>
      <c r="F786" s="164">
        <v>5</v>
      </c>
      <c r="G786" s="164">
        <v>10</v>
      </c>
      <c r="H786" s="164">
        <v>5</v>
      </c>
      <c r="I786" s="164">
        <v>6</v>
      </c>
      <c r="J786" s="164">
        <v>10</v>
      </c>
      <c r="K786" s="164"/>
      <c r="L786" s="164"/>
      <c r="M786" s="165">
        <f t="shared" si="31"/>
        <v>1</v>
      </c>
      <c r="N786" s="164">
        <f t="shared" si="32"/>
        <v>2</v>
      </c>
      <c r="O786" s="164">
        <f t="shared" si="33"/>
        <v>7</v>
      </c>
      <c r="P786" s="164"/>
      <c r="Q786" s="164"/>
      <c r="R786" s="164"/>
    </row>
    <row r="787" spans="3:18">
      <c r="C787" s="164">
        <v>1</v>
      </c>
      <c r="D787" s="164">
        <v>10</v>
      </c>
      <c r="E787" s="164"/>
      <c r="F787" s="164">
        <v>5</v>
      </c>
      <c r="G787" s="164">
        <v>10</v>
      </c>
      <c r="H787" s="164">
        <v>5</v>
      </c>
      <c r="I787" s="164">
        <v>8</v>
      </c>
      <c r="J787" s="164">
        <v>7</v>
      </c>
      <c r="K787" s="164"/>
      <c r="L787" s="164"/>
      <c r="M787" s="165">
        <f t="shared" si="31"/>
        <v>1</v>
      </c>
      <c r="N787" s="164">
        <f t="shared" si="32"/>
        <v>2</v>
      </c>
      <c r="O787" s="164">
        <f t="shared" si="33"/>
        <v>7</v>
      </c>
      <c r="P787" s="164"/>
      <c r="Q787" s="164"/>
      <c r="R787" s="164"/>
    </row>
    <row r="788" spans="3:18">
      <c r="C788" s="164">
        <v>1</v>
      </c>
      <c r="D788" s="164">
        <v>10</v>
      </c>
      <c r="E788" s="164"/>
      <c r="F788" s="164">
        <v>5</v>
      </c>
      <c r="G788" s="164">
        <v>10</v>
      </c>
      <c r="H788" s="164">
        <v>5</v>
      </c>
      <c r="I788" s="164">
        <v>8</v>
      </c>
      <c r="J788" s="164">
        <v>10</v>
      </c>
      <c r="K788" s="164"/>
      <c r="L788" s="164"/>
      <c r="M788" s="165">
        <f t="shared" si="31"/>
        <v>1</v>
      </c>
      <c r="N788" s="164">
        <f t="shared" si="32"/>
        <v>2</v>
      </c>
      <c r="O788" s="164">
        <f t="shared" si="33"/>
        <v>7</v>
      </c>
      <c r="P788" s="164"/>
      <c r="Q788" s="164"/>
      <c r="R788" s="164"/>
    </row>
    <row r="789" spans="3:18">
      <c r="C789" s="164">
        <v>1</v>
      </c>
      <c r="D789" s="164">
        <v>10</v>
      </c>
      <c r="E789" s="164"/>
      <c r="F789" s="164">
        <v>5</v>
      </c>
      <c r="G789" s="164">
        <v>10</v>
      </c>
      <c r="H789" s="164">
        <v>5</v>
      </c>
      <c r="I789" s="164">
        <v>10</v>
      </c>
      <c r="J789" s="164">
        <v>7</v>
      </c>
      <c r="K789" s="164"/>
      <c r="L789" s="164"/>
      <c r="M789" s="165">
        <f t="shared" si="31"/>
        <v>1</v>
      </c>
      <c r="N789" s="164">
        <f t="shared" si="32"/>
        <v>2</v>
      </c>
      <c r="O789" s="164">
        <f t="shared" si="33"/>
        <v>7</v>
      </c>
      <c r="P789" s="164"/>
      <c r="Q789" s="164"/>
      <c r="R789" s="164"/>
    </row>
    <row r="790" spans="3:18">
      <c r="C790" s="164">
        <v>1</v>
      </c>
      <c r="D790" s="164">
        <v>10</v>
      </c>
      <c r="E790" s="164"/>
      <c r="F790" s="164">
        <v>5</v>
      </c>
      <c r="G790" s="164">
        <v>10</v>
      </c>
      <c r="H790" s="164">
        <v>5</v>
      </c>
      <c r="I790" s="164">
        <v>10</v>
      </c>
      <c r="J790" s="164">
        <v>10</v>
      </c>
      <c r="K790" s="164"/>
      <c r="L790" s="164"/>
      <c r="M790" s="165">
        <f t="shared" si="31"/>
        <v>1</v>
      </c>
      <c r="N790" s="164">
        <f t="shared" si="32"/>
        <v>2</v>
      </c>
      <c r="O790" s="164">
        <f t="shared" si="33"/>
        <v>7</v>
      </c>
      <c r="P790" s="164"/>
      <c r="Q790" s="164"/>
      <c r="R790" s="164"/>
    </row>
    <row r="791" spans="3:18">
      <c r="C791" s="164">
        <v>1</v>
      </c>
      <c r="D791" s="164">
        <v>10</v>
      </c>
      <c r="E791" s="164"/>
      <c r="F791" s="164">
        <v>7</v>
      </c>
      <c r="G791" s="164">
        <v>10</v>
      </c>
      <c r="H791" s="164">
        <v>10</v>
      </c>
      <c r="I791" s="164">
        <v>4</v>
      </c>
      <c r="J791" s="164">
        <v>7</v>
      </c>
      <c r="K791" s="164"/>
      <c r="L791" s="164"/>
      <c r="M791" s="165">
        <f t="shared" si="31"/>
        <v>1</v>
      </c>
      <c r="N791" s="164">
        <f t="shared" si="32"/>
        <v>2</v>
      </c>
      <c r="O791" s="164">
        <f t="shared" si="33"/>
        <v>7</v>
      </c>
      <c r="P791" s="164"/>
      <c r="Q791" s="164"/>
      <c r="R791" s="164"/>
    </row>
    <row r="792" spans="3:18">
      <c r="C792" s="164">
        <v>1</v>
      </c>
      <c r="D792" s="164">
        <v>10</v>
      </c>
      <c r="E792" s="164"/>
      <c r="F792" s="164">
        <v>7</v>
      </c>
      <c r="G792" s="164">
        <v>10</v>
      </c>
      <c r="H792" s="164">
        <v>10</v>
      </c>
      <c r="I792" s="164">
        <v>4</v>
      </c>
      <c r="J792" s="164">
        <v>10</v>
      </c>
      <c r="K792" s="164"/>
      <c r="L792" s="164"/>
      <c r="M792" s="165">
        <f t="shared" si="31"/>
        <v>1</v>
      </c>
      <c r="N792" s="164">
        <f t="shared" si="32"/>
        <v>2</v>
      </c>
      <c r="O792" s="164">
        <f t="shared" si="33"/>
        <v>7</v>
      </c>
      <c r="P792" s="164"/>
      <c r="Q792" s="164"/>
      <c r="R792" s="164"/>
    </row>
    <row r="793" spans="3:18">
      <c r="C793" s="164">
        <v>1</v>
      </c>
      <c r="D793" s="164">
        <v>10</v>
      </c>
      <c r="E793" s="164"/>
      <c r="F793" s="164">
        <v>7</v>
      </c>
      <c r="G793" s="164">
        <v>10</v>
      </c>
      <c r="H793" s="164">
        <v>10</v>
      </c>
      <c r="I793" s="164">
        <v>6</v>
      </c>
      <c r="J793" s="164">
        <v>7</v>
      </c>
      <c r="K793" s="164"/>
      <c r="L793" s="164"/>
      <c r="M793" s="165">
        <f t="shared" si="31"/>
        <v>1</v>
      </c>
      <c r="N793" s="164">
        <f t="shared" si="32"/>
        <v>2</v>
      </c>
      <c r="O793" s="164">
        <f t="shared" si="33"/>
        <v>7</v>
      </c>
      <c r="P793" s="164"/>
      <c r="Q793" s="164"/>
      <c r="R793" s="164"/>
    </row>
    <row r="794" spans="3:18">
      <c r="C794" s="164">
        <v>1</v>
      </c>
      <c r="D794" s="164">
        <v>10</v>
      </c>
      <c r="E794" s="164"/>
      <c r="F794" s="164">
        <v>7</v>
      </c>
      <c r="G794" s="164">
        <v>10</v>
      </c>
      <c r="H794" s="164">
        <v>10</v>
      </c>
      <c r="I794" s="164">
        <v>6</v>
      </c>
      <c r="J794" s="164">
        <v>10</v>
      </c>
      <c r="K794" s="164"/>
      <c r="L794" s="164"/>
      <c r="M794" s="165">
        <f t="shared" si="31"/>
        <v>1</v>
      </c>
      <c r="N794" s="164">
        <f t="shared" si="32"/>
        <v>2</v>
      </c>
      <c r="O794" s="164">
        <f t="shared" si="33"/>
        <v>8</v>
      </c>
      <c r="P794" s="164"/>
      <c r="Q794" s="164"/>
      <c r="R794" s="164"/>
    </row>
    <row r="795" spans="3:18">
      <c r="C795" s="164">
        <v>1</v>
      </c>
      <c r="D795" s="164">
        <v>10</v>
      </c>
      <c r="E795" s="164"/>
      <c r="F795" s="164">
        <v>7</v>
      </c>
      <c r="G795" s="164">
        <v>10</v>
      </c>
      <c r="H795" s="164">
        <v>10</v>
      </c>
      <c r="I795" s="164">
        <v>8</v>
      </c>
      <c r="J795" s="164">
        <v>7</v>
      </c>
      <c r="K795" s="164"/>
      <c r="L795" s="164"/>
      <c r="M795" s="165">
        <f t="shared" si="31"/>
        <v>1</v>
      </c>
      <c r="N795" s="164">
        <f t="shared" si="32"/>
        <v>2</v>
      </c>
      <c r="O795" s="164">
        <f t="shared" si="33"/>
        <v>8</v>
      </c>
      <c r="P795" s="164"/>
      <c r="Q795" s="164"/>
      <c r="R795" s="164"/>
    </row>
    <row r="796" spans="3:18">
      <c r="C796" s="164">
        <v>1</v>
      </c>
      <c r="D796" s="164">
        <v>10</v>
      </c>
      <c r="E796" s="164"/>
      <c r="F796" s="164">
        <v>7</v>
      </c>
      <c r="G796" s="164">
        <v>10</v>
      </c>
      <c r="H796" s="164">
        <v>10</v>
      </c>
      <c r="I796" s="164">
        <v>8</v>
      </c>
      <c r="J796" s="164">
        <v>10</v>
      </c>
      <c r="K796" s="164"/>
      <c r="L796" s="164"/>
      <c r="M796" s="165">
        <f t="shared" si="31"/>
        <v>1</v>
      </c>
      <c r="N796" s="164">
        <f t="shared" si="32"/>
        <v>2</v>
      </c>
      <c r="O796" s="164">
        <f t="shared" si="33"/>
        <v>8</v>
      </c>
      <c r="P796" s="164"/>
      <c r="Q796" s="164"/>
      <c r="R796" s="164"/>
    </row>
    <row r="797" spans="3:18">
      <c r="C797" s="164">
        <v>1</v>
      </c>
      <c r="D797" s="164">
        <v>10</v>
      </c>
      <c r="E797" s="164"/>
      <c r="F797" s="164">
        <v>7</v>
      </c>
      <c r="G797" s="164">
        <v>10</v>
      </c>
      <c r="H797" s="164">
        <v>10</v>
      </c>
      <c r="I797" s="164">
        <v>10</v>
      </c>
      <c r="J797" s="164">
        <v>7</v>
      </c>
      <c r="K797" s="164"/>
      <c r="L797" s="164"/>
      <c r="M797" s="165">
        <f t="shared" si="31"/>
        <v>1</v>
      </c>
      <c r="N797" s="164">
        <f t="shared" si="32"/>
        <v>2</v>
      </c>
      <c r="O797" s="164">
        <f t="shared" si="33"/>
        <v>8</v>
      </c>
      <c r="P797" s="164"/>
      <c r="Q797" s="164"/>
      <c r="R797" s="164"/>
    </row>
    <row r="798" spans="3:18">
      <c r="C798" s="164">
        <v>1</v>
      </c>
      <c r="D798" s="164">
        <v>10</v>
      </c>
      <c r="E798" s="164"/>
      <c r="F798" s="164">
        <v>7</v>
      </c>
      <c r="G798" s="164">
        <v>10</v>
      </c>
      <c r="H798" s="164">
        <v>10</v>
      </c>
      <c r="I798" s="164">
        <v>10</v>
      </c>
      <c r="J798" s="164">
        <v>10</v>
      </c>
      <c r="K798" s="164"/>
      <c r="L798" s="164"/>
      <c r="M798" s="165">
        <f t="shared" si="31"/>
        <v>1</v>
      </c>
      <c r="N798" s="164">
        <f t="shared" si="32"/>
        <v>2</v>
      </c>
      <c r="O798" s="164">
        <f t="shared" si="33"/>
        <v>8</v>
      </c>
      <c r="P798" s="164"/>
      <c r="Q798" s="164"/>
      <c r="R798" s="164"/>
    </row>
    <row r="799" spans="3:18">
      <c r="C799" s="164">
        <v>1</v>
      </c>
      <c r="D799" s="164">
        <v>10</v>
      </c>
      <c r="E799" s="164"/>
      <c r="F799" s="164">
        <v>5</v>
      </c>
      <c r="G799" s="164">
        <v>10</v>
      </c>
      <c r="H799" s="164">
        <v>5</v>
      </c>
      <c r="I799" s="164">
        <v>4</v>
      </c>
      <c r="J799" s="164">
        <v>7</v>
      </c>
      <c r="K799" s="164"/>
      <c r="L799" s="164"/>
      <c r="M799" s="165">
        <f t="shared" ref="M799:M862" si="34">MIN(C799:L799)</f>
        <v>1</v>
      </c>
      <c r="N799" s="164">
        <f t="shared" si="32"/>
        <v>2</v>
      </c>
      <c r="O799" s="164">
        <f t="shared" si="33"/>
        <v>6</v>
      </c>
      <c r="P799" s="164"/>
      <c r="Q799" s="164"/>
      <c r="R799" s="164"/>
    </row>
    <row r="800" spans="3:18">
      <c r="C800" s="164">
        <v>1</v>
      </c>
      <c r="D800" s="164">
        <v>10</v>
      </c>
      <c r="E800" s="164"/>
      <c r="F800" s="164">
        <v>5</v>
      </c>
      <c r="G800" s="164">
        <v>10</v>
      </c>
      <c r="H800" s="164">
        <v>5</v>
      </c>
      <c r="I800" s="164">
        <v>4</v>
      </c>
      <c r="J800" s="164">
        <v>10</v>
      </c>
      <c r="K800" s="164"/>
      <c r="L800" s="164"/>
      <c r="M800" s="165">
        <f t="shared" si="34"/>
        <v>1</v>
      </c>
      <c r="N800" s="164">
        <f t="shared" ref="N800:N863" si="35">IF(SMALL(C800:J800,2)&gt;M800,M800+1,M800)</f>
        <v>2</v>
      </c>
      <c r="O800" s="164">
        <f t="shared" ref="O800:O863" si="36">ROUND(AVERAGE(C800:J800),0)</f>
        <v>6</v>
      </c>
      <c r="P800" s="164"/>
      <c r="Q800" s="164"/>
      <c r="R800" s="164"/>
    </row>
    <row r="801" spans="3:18">
      <c r="C801" s="164">
        <v>1</v>
      </c>
      <c r="D801" s="164">
        <v>10</v>
      </c>
      <c r="E801" s="164"/>
      <c r="F801" s="164">
        <v>5</v>
      </c>
      <c r="G801" s="164">
        <v>10</v>
      </c>
      <c r="H801" s="164">
        <v>5</v>
      </c>
      <c r="I801" s="164">
        <v>6</v>
      </c>
      <c r="J801" s="164">
        <v>7</v>
      </c>
      <c r="K801" s="164"/>
      <c r="L801" s="164"/>
      <c r="M801" s="165">
        <f t="shared" si="34"/>
        <v>1</v>
      </c>
      <c r="N801" s="164">
        <f t="shared" si="35"/>
        <v>2</v>
      </c>
      <c r="O801" s="164">
        <f t="shared" si="36"/>
        <v>6</v>
      </c>
      <c r="P801" s="164"/>
      <c r="Q801" s="164"/>
      <c r="R801" s="164"/>
    </row>
    <row r="802" spans="3:18">
      <c r="C802" s="164">
        <v>1</v>
      </c>
      <c r="D802" s="164">
        <v>10</v>
      </c>
      <c r="E802" s="164"/>
      <c r="F802" s="164">
        <v>5</v>
      </c>
      <c r="G802" s="164">
        <v>10</v>
      </c>
      <c r="H802" s="164">
        <v>5</v>
      </c>
      <c r="I802" s="164">
        <v>6</v>
      </c>
      <c r="J802" s="164">
        <v>10</v>
      </c>
      <c r="K802" s="164"/>
      <c r="L802" s="164"/>
      <c r="M802" s="165">
        <f t="shared" si="34"/>
        <v>1</v>
      </c>
      <c r="N802" s="164">
        <f t="shared" si="35"/>
        <v>2</v>
      </c>
      <c r="O802" s="164">
        <f t="shared" si="36"/>
        <v>7</v>
      </c>
      <c r="P802" s="164"/>
      <c r="Q802" s="164"/>
      <c r="R802" s="164"/>
    </row>
    <row r="803" spans="3:18">
      <c r="C803" s="164">
        <v>1</v>
      </c>
      <c r="D803" s="164">
        <v>10</v>
      </c>
      <c r="E803" s="164"/>
      <c r="F803" s="164">
        <v>5</v>
      </c>
      <c r="G803" s="164">
        <v>10</v>
      </c>
      <c r="H803" s="164">
        <v>5</v>
      </c>
      <c r="I803" s="164">
        <v>8</v>
      </c>
      <c r="J803" s="164">
        <v>7</v>
      </c>
      <c r="K803" s="164"/>
      <c r="L803" s="164"/>
      <c r="M803" s="165">
        <f t="shared" si="34"/>
        <v>1</v>
      </c>
      <c r="N803" s="164">
        <f t="shared" si="35"/>
        <v>2</v>
      </c>
      <c r="O803" s="164">
        <f t="shared" si="36"/>
        <v>7</v>
      </c>
      <c r="P803" s="164"/>
      <c r="Q803" s="164"/>
      <c r="R803" s="164"/>
    </row>
    <row r="804" spans="3:18">
      <c r="C804" s="164">
        <v>1</v>
      </c>
      <c r="D804" s="164">
        <v>10</v>
      </c>
      <c r="E804" s="164"/>
      <c r="F804" s="164">
        <v>5</v>
      </c>
      <c r="G804" s="164">
        <v>10</v>
      </c>
      <c r="H804" s="164">
        <v>5</v>
      </c>
      <c r="I804" s="164">
        <v>8</v>
      </c>
      <c r="J804" s="164">
        <v>10</v>
      </c>
      <c r="K804" s="164"/>
      <c r="L804" s="164"/>
      <c r="M804" s="165">
        <f t="shared" si="34"/>
        <v>1</v>
      </c>
      <c r="N804" s="164">
        <f t="shared" si="35"/>
        <v>2</v>
      </c>
      <c r="O804" s="164">
        <f t="shared" si="36"/>
        <v>7</v>
      </c>
      <c r="P804" s="164"/>
      <c r="Q804" s="164"/>
      <c r="R804" s="164"/>
    </row>
    <row r="805" spans="3:18">
      <c r="C805" s="164">
        <v>1</v>
      </c>
      <c r="D805" s="164">
        <v>10</v>
      </c>
      <c r="E805" s="164"/>
      <c r="F805" s="164">
        <v>5</v>
      </c>
      <c r="G805" s="164">
        <v>10</v>
      </c>
      <c r="H805" s="164">
        <v>5</v>
      </c>
      <c r="I805" s="164">
        <v>10</v>
      </c>
      <c r="J805" s="164">
        <v>7</v>
      </c>
      <c r="K805" s="164"/>
      <c r="L805" s="164"/>
      <c r="M805" s="165">
        <f t="shared" si="34"/>
        <v>1</v>
      </c>
      <c r="N805" s="164">
        <f t="shared" si="35"/>
        <v>2</v>
      </c>
      <c r="O805" s="164">
        <f t="shared" si="36"/>
        <v>7</v>
      </c>
      <c r="P805" s="164"/>
      <c r="Q805" s="164"/>
      <c r="R805" s="164"/>
    </row>
    <row r="806" spans="3:18">
      <c r="C806" s="164">
        <v>1</v>
      </c>
      <c r="D806" s="164">
        <v>10</v>
      </c>
      <c r="E806" s="164"/>
      <c r="F806" s="164">
        <v>5</v>
      </c>
      <c r="G806" s="164">
        <v>10</v>
      </c>
      <c r="H806" s="164">
        <v>5</v>
      </c>
      <c r="I806" s="164">
        <v>10</v>
      </c>
      <c r="J806" s="164">
        <v>10</v>
      </c>
      <c r="K806" s="164"/>
      <c r="L806" s="164"/>
      <c r="M806" s="165">
        <f t="shared" si="34"/>
        <v>1</v>
      </c>
      <c r="N806" s="164">
        <f t="shared" si="35"/>
        <v>2</v>
      </c>
      <c r="O806" s="164">
        <f t="shared" si="36"/>
        <v>7</v>
      </c>
      <c r="P806" s="164"/>
      <c r="Q806" s="164"/>
      <c r="R806" s="164"/>
    </row>
    <row r="807" spans="3:18">
      <c r="C807" s="164">
        <v>1</v>
      </c>
      <c r="D807" s="164">
        <v>10</v>
      </c>
      <c r="E807" s="164"/>
      <c r="F807" s="164">
        <v>7</v>
      </c>
      <c r="G807" s="164">
        <v>10</v>
      </c>
      <c r="H807" s="164">
        <v>10</v>
      </c>
      <c r="I807" s="164">
        <v>4</v>
      </c>
      <c r="J807" s="164">
        <v>7</v>
      </c>
      <c r="K807" s="164"/>
      <c r="L807" s="164"/>
      <c r="M807" s="165">
        <f t="shared" si="34"/>
        <v>1</v>
      </c>
      <c r="N807" s="164">
        <f t="shared" si="35"/>
        <v>2</v>
      </c>
      <c r="O807" s="164">
        <f t="shared" si="36"/>
        <v>7</v>
      </c>
      <c r="P807" s="164"/>
      <c r="Q807" s="164"/>
      <c r="R807" s="164"/>
    </row>
    <row r="808" spans="3:18">
      <c r="C808" s="164">
        <v>1</v>
      </c>
      <c r="D808" s="164">
        <v>10</v>
      </c>
      <c r="E808" s="164"/>
      <c r="F808" s="164">
        <v>7</v>
      </c>
      <c r="G808" s="164">
        <v>10</v>
      </c>
      <c r="H808" s="164">
        <v>10</v>
      </c>
      <c r="I808" s="164">
        <v>4</v>
      </c>
      <c r="J808" s="164">
        <v>10</v>
      </c>
      <c r="K808" s="164"/>
      <c r="L808" s="164"/>
      <c r="M808" s="165">
        <f t="shared" si="34"/>
        <v>1</v>
      </c>
      <c r="N808" s="164">
        <f t="shared" si="35"/>
        <v>2</v>
      </c>
      <c r="O808" s="164">
        <f t="shared" si="36"/>
        <v>7</v>
      </c>
      <c r="P808" s="164"/>
      <c r="Q808" s="164"/>
      <c r="R808" s="164"/>
    </row>
    <row r="809" spans="3:18">
      <c r="C809" s="164">
        <v>1</v>
      </c>
      <c r="D809" s="164">
        <v>10</v>
      </c>
      <c r="E809" s="164"/>
      <c r="F809" s="164">
        <v>7</v>
      </c>
      <c r="G809" s="164">
        <v>10</v>
      </c>
      <c r="H809" s="164">
        <v>10</v>
      </c>
      <c r="I809" s="164">
        <v>6</v>
      </c>
      <c r="J809" s="164">
        <v>7</v>
      </c>
      <c r="K809" s="164"/>
      <c r="L809" s="164"/>
      <c r="M809" s="165">
        <f t="shared" si="34"/>
        <v>1</v>
      </c>
      <c r="N809" s="164">
        <f t="shared" si="35"/>
        <v>2</v>
      </c>
      <c r="O809" s="164">
        <f t="shared" si="36"/>
        <v>7</v>
      </c>
      <c r="P809" s="164"/>
      <c r="Q809" s="164"/>
      <c r="R809" s="164"/>
    </row>
    <row r="810" spans="3:18">
      <c r="C810" s="164">
        <v>1</v>
      </c>
      <c r="D810" s="164">
        <v>10</v>
      </c>
      <c r="E810" s="164"/>
      <c r="F810" s="164">
        <v>7</v>
      </c>
      <c r="G810" s="164">
        <v>10</v>
      </c>
      <c r="H810" s="164">
        <v>10</v>
      </c>
      <c r="I810" s="164">
        <v>6</v>
      </c>
      <c r="J810" s="164">
        <v>10</v>
      </c>
      <c r="K810" s="164"/>
      <c r="L810" s="164"/>
      <c r="M810" s="165">
        <f t="shared" si="34"/>
        <v>1</v>
      </c>
      <c r="N810" s="164">
        <f t="shared" si="35"/>
        <v>2</v>
      </c>
      <c r="O810" s="164">
        <f t="shared" si="36"/>
        <v>8</v>
      </c>
      <c r="P810" s="164"/>
      <c r="Q810" s="164"/>
      <c r="R810" s="164"/>
    </row>
    <row r="811" spans="3:18">
      <c r="C811" s="164">
        <v>1</v>
      </c>
      <c r="D811" s="164">
        <v>10</v>
      </c>
      <c r="E811" s="164"/>
      <c r="F811" s="164">
        <v>7</v>
      </c>
      <c r="G811" s="164">
        <v>10</v>
      </c>
      <c r="H811" s="164">
        <v>10</v>
      </c>
      <c r="I811" s="164">
        <v>8</v>
      </c>
      <c r="J811" s="164">
        <v>7</v>
      </c>
      <c r="K811" s="164"/>
      <c r="L811" s="164"/>
      <c r="M811" s="165">
        <f t="shared" si="34"/>
        <v>1</v>
      </c>
      <c r="N811" s="164">
        <f t="shared" si="35"/>
        <v>2</v>
      </c>
      <c r="O811" s="164">
        <f t="shared" si="36"/>
        <v>8</v>
      </c>
      <c r="P811" s="164"/>
      <c r="Q811" s="164"/>
      <c r="R811" s="164"/>
    </row>
    <row r="812" spans="3:18">
      <c r="C812" s="164">
        <v>1</v>
      </c>
      <c r="D812" s="164">
        <v>10</v>
      </c>
      <c r="E812" s="164"/>
      <c r="F812" s="164">
        <v>7</v>
      </c>
      <c r="G812" s="164">
        <v>10</v>
      </c>
      <c r="H812" s="164">
        <v>10</v>
      </c>
      <c r="I812" s="164">
        <v>8</v>
      </c>
      <c r="J812" s="164">
        <v>10</v>
      </c>
      <c r="K812" s="164"/>
      <c r="L812" s="164"/>
      <c r="M812" s="165">
        <f t="shared" si="34"/>
        <v>1</v>
      </c>
      <c r="N812" s="164">
        <f t="shared" si="35"/>
        <v>2</v>
      </c>
      <c r="O812" s="164">
        <f t="shared" si="36"/>
        <v>8</v>
      </c>
      <c r="P812" s="164"/>
      <c r="Q812" s="164"/>
      <c r="R812" s="164"/>
    </row>
    <row r="813" spans="3:18">
      <c r="C813" s="164">
        <v>1</v>
      </c>
      <c r="D813" s="164">
        <v>10</v>
      </c>
      <c r="E813" s="164"/>
      <c r="F813" s="164">
        <v>7</v>
      </c>
      <c r="G813" s="164">
        <v>10</v>
      </c>
      <c r="H813" s="164">
        <v>10</v>
      </c>
      <c r="I813" s="164">
        <v>10</v>
      </c>
      <c r="J813" s="164">
        <v>7</v>
      </c>
      <c r="K813" s="164"/>
      <c r="L813" s="164"/>
      <c r="M813" s="165">
        <f t="shared" si="34"/>
        <v>1</v>
      </c>
      <c r="N813" s="164">
        <f t="shared" si="35"/>
        <v>2</v>
      </c>
      <c r="O813" s="164">
        <f t="shared" si="36"/>
        <v>8</v>
      </c>
      <c r="P813" s="164"/>
      <c r="Q813" s="164"/>
      <c r="R813" s="164"/>
    </row>
    <row r="814" spans="3:18">
      <c r="C814" s="164">
        <v>1</v>
      </c>
      <c r="D814" s="164">
        <v>10</v>
      </c>
      <c r="E814" s="164"/>
      <c r="F814" s="164">
        <v>7</v>
      </c>
      <c r="G814" s="164">
        <v>10</v>
      </c>
      <c r="H814" s="164">
        <v>10</v>
      </c>
      <c r="I814" s="164">
        <v>10</v>
      </c>
      <c r="J814" s="164">
        <v>10</v>
      </c>
      <c r="K814" s="164"/>
      <c r="L814" s="164"/>
      <c r="M814" s="165">
        <f t="shared" si="34"/>
        <v>1</v>
      </c>
      <c r="N814" s="164">
        <f t="shared" si="35"/>
        <v>2</v>
      </c>
      <c r="O814" s="164">
        <f t="shared" si="36"/>
        <v>8</v>
      </c>
      <c r="P814" s="164"/>
      <c r="Q814" s="164"/>
      <c r="R814" s="164"/>
    </row>
    <row r="815" spans="3:18">
      <c r="C815" s="164">
        <v>1</v>
      </c>
      <c r="D815" s="164">
        <v>10</v>
      </c>
      <c r="E815" s="164"/>
      <c r="F815" s="164">
        <v>10</v>
      </c>
      <c r="G815" s="164">
        <v>10</v>
      </c>
      <c r="H815" s="164">
        <v>7</v>
      </c>
      <c r="I815" s="164">
        <v>4</v>
      </c>
      <c r="J815" s="164">
        <v>7</v>
      </c>
      <c r="K815" s="164"/>
      <c r="L815" s="164"/>
      <c r="M815" s="165">
        <f t="shared" si="34"/>
        <v>1</v>
      </c>
      <c r="N815" s="164">
        <f t="shared" si="35"/>
        <v>2</v>
      </c>
      <c r="O815" s="164">
        <f t="shared" si="36"/>
        <v>7</v>
      </c>
      <c r="P815" s="164"/>
      <c r="Q815" s="164"/>
      <c r="R815" s="164"/>
    </row>
    <row r="816" spans="3:18">
      <c r="C816" s="164">
        <v>1</v>
      </c>
      <c r="D816" s="164">
        <v>10</v>
      </c>
      <c r="E816" s="164"/>
      <c r="F816" s="164">
        <v>10</v>
      </c>
      <c r="G816" s="164">
        <v>10</v>
      </c>
      <c r="H816" s="164">
        <v>7</v>
      </c>
      <c r="I816" s="164">
        <v>4</v>
      </c>
      <c r="J816" s="164">
        <v>10</v>
      </c>
      <c r="K816" s="164"/>
      <c r="L816" s="164"/>
      <c r="M816" s="165">
        <f t="shared" si="34"/>
        <v>1</v>
      </c>
      <c r="N816" s="164">
        <f t="shared" si="35"/>
        <v>2</v>
      </c>
      <c r="O816" s="164">
        <f t="shared" si="36"/>
        <v>7</v>
      </c>
      <c r="P816" s="164"/>
      <c r="Q816" s="164"/>
      <c r="R816" s="164"/>
    </row>
    <row r="817" spans="3:18">
      <c r="C817" s="164">
        <v>1</v>
      </c>
      <c r="D817" s="164">
        <v>10</v>
      </c>
      <c r="E817" s="164"/>
      <c r="F817" s="164">
        <v>10</v>
      </c>
      <c r="G817" s="164">
        <v>10</v>
      </c>
      <c r="H817" s="164">
        <v>7</v>
      </c>
      <c r="I817" s="164">
        <v>6</v>
      </c>
      <c r="J817" s="164">
        <v>7</v>
      </c>
      <c r="K817" s="164"/>
      <c r="L817" s="164"/>
      <c r="M817" s="165">
        <f t="shared" si="34"/>
        <v>1</v>
      </c>
      <c r="N817" s="164">
        <f t="shared" si="35"/>
        <v>2</v>
      </c>
      <c r="O817" s="164">
        <f t="shared" si="36"/>
        <v>7</v>
      </c>
      <c r="P817" s="164"/>
      <c r="Q817" s="164"/>
      <c r="R817" s="164"/>
    </row>
    <row r="818" spans="3:18">
      <c r="C818" s="164">
        <v>1</v>
      </c>
      <c r="D818" s="164">
        <v>10</v>
      </c>
      <c r="E818" s="164"/>
      <c r="F818" s="164">
        <v>10</v>
      </c>
      <c r="G818" s="164">
        <v>10</v>
      </c>
      <c r="H818" s="164">
        <v>7</v>
      </c>
      <c r="I818" s="164">
        <v>6</v>
      </c>
      <c r="J818" s="164">
        <v>10</v>
      </c>
      <c r="K818" s="164"/>
      <c r="L818" s="164"/>
      <c r="M818" s="165">
        <f t="shared" si="34"/>
        <v>1</v>
      </c>
      <c r="N818" s="164">
        <f t="shared" si="35"/>
        <v>2</v>
      </c>
      <c r="O818" s="164">
        <f t="shared" si="36"/>
        <v>8</v>
      </c>
      <c r="P818" s="164"/>
      <c r="Q818" s="164"/>
      <c r="R818" s="164"/>
    </row>
    <row r="819" spans="3:18">
      <c r="C819" s="164">
        <v>1</v>
      </c>
      <c r="D819" s="164">
        <v>10</v>
      </c>
      <c r="E819" s="164"/>
      <c r="F819" s="164">
        <v>10</v>
      </c>
      <c r="G819" s="164">
        <v>10</v>
      </c>
      <c r="H819" s="164">
        <v>7</v>
      </c>
      <c r="I819" s="164">
        <v>8</v>
      </c>
      <c r="J819" s="164">
        <v>7</v>
      </c>
      <c r="K819" s="164"/>
      <c r="L819" s="164"/>
      <c r="M819" s="165">
        <f t="shared" si="34"/>
        <v>1</v>
      </c>
      <c r="N819" s="164">
        <f t="shared" si="35"/>
        <v>2</v>
      </c>
      <c r="O819" s="164">
        <f t="shared" si="36"/>
        <v>8</v>
      </c>
      <c r="P819" s="164"/>
      <c r="Q819" s="164"/>
      <c r="R819" s="164"/>
    </row>
    <row r="820" spans="3:18">
      <c r="C820" s="164">
        <v>1</v>
      </c>
      <c r="D820" s="164">
        <v>10</v>
      </c>
      <c r="E820" s="164"/>
      <c r="F820" s="164">
        <v>10</v>
      </c>
      <c r="G820" s="164">
        <v>10</v>
      </c>
      <c r="H820" s="164">
        <v>7</v>
      </c>
      <c r="I820" s="164">
        <v>8</v>
      </c>
      <c r="J820" s="164">
        <v>10</v>
      </c>
      <c r="K820" s="164"/>
      <c r="L820" s="164"/>
      <c r="M820" s="165">
        <f t="shared" si="34"/>
        <v>1</v>
      </c>
      <c r="N820" s="164">
        <f t="shared" si="35"/>
        <v>2</v>
      </c>
      <c r="O820" s="164">
        <f t="shared" si="36"/>
        <v>8</v>
      </c>
      <c r="P820" s="164"/>
      <c r="Q820" s="164"/>
      <c r="R820" s="164"/>
    </row>
    <row r="821" spans="3:18">
      <c r="C821" s="164">
        <v>1</v>
      </c>
      <c r="D821" s="164">
        <v>10</v>
      </c>
      <c r="E821" s="164"/>
      <c r="F821" s="164">
        <v>10</v>
      </c>
      <c r="G821" s="164">
        <v>10</v>
      </c>
      <c r="H821" s="164">
        <v>7</v>
      </c>
      <c r="I821" s="164">
        <v>10</v>
      </c>
      <c r="J821" s="164">
        <v>7</v>
      </c>
      <c r="K821" s="164"/>
      <c r="L821" s="164"/>
      <c r="M821" s="165">
        <f t="shared" si="34"/>
        <v>1</v>
      </c>
      <c r="N821" s="164">
        <f t="shared" si="35"/>
        <v>2</v>
      </c>
      <c r="O821" s="164">
        <f t="shared" si="36"/>
        <v>8</v>
      </c>
      <c r="P821" s="164"/>
      <c r="Q821" s="164"/>
      <c r="R821" s="164"/>
    </row>
    <row r="822" spans="3:18">
      <c r="C822" s="164">
        <v>1</v>
      </c>
      <c r="D822" s="164">
        <v>10</v>
      </c>
      <c r="E822" s="164"/>
      <c r="F822" s="164">
        <v>10</v>
      </c>
      <c r="G822" s="164">
        <v>10</v>
      </c>
      <c r="H822" s="164">
        <v>7</v>
      </c>
      <c r="I822" s="164">
        <v>10</v>
      </c>
      <c r="J822" s="164">
        <v>10</v>
      </c>
      <c r="K822" s="164"/>
      <c r="L822" s="164"/>
      <c r="M822" s="165">
        <f t="shared" si="34"/>
        <v>1</v>
      </c>
      <c r="N822" s="164">
        <f t="shared" si="35"/>
        <v>2</v>
      </c>
      <c r="O822" s="164">
        <f t="shared" si="36"/>
        <v>8</v>
      </c>
      <c r="P822" s="164"/>
      <c r="Q822" s="164"/>
      <c r="R822" s="164"/>
    </row>
    <row r="823" spans="3:18">
      <c r="C823" s="164">
        <v>1</v>
      </c>
      <c r="D823" s="164">
        <v>10</v>
      </c>
      <c r="E823" s="164"/>
      <c r="F823" s="164">
        <v>10</v>
      </c>
      <c r="G823" s="164">
        <v>10</v>
      </c>
      <c r="H823" s="164">
        <v>10</v>
      </c>
      <c r="I823" s="164">
        <v>4</v>
      </c>
      <c r="J823" s="164">
        <v>7</v>
      </c>
      <c r="K823" s="164"/>
      <c r="L823" s="164"/>
      <c r="M823" s="165">
        <f t="shared" si="34"/>
        <v>1</v>
      </c>
      <c r="N823" s="164">
        <f t="shared" si="35"/>
        <v>2</v>
      </c>
      <c r="O823" s="164">
        <f t="shared" si="36"/>
        <v>7</v>
      </c>
      <c r="P823" s="164"/>
      <c r="Q823" s="164"/>
      <c r="R823" s="164"/>
    </row>
    <row r="824" spans="3:18">
      <c r="C824" s="164">
        <v>1</v>
      </c>
      <c r="D824" s="164">
        <v>10</v>
      </c>
      <c r="E824" s="164"/>
      <c r="F824" s="164">
        <v>10</v>
      </c>
      <c r="G824" s="164">
        <v>10</v>
      </c>
      <c r="H824" s="164">
        <v>10</v>
      </c>
      <c r="I824" s="164">
        <v>4</v>
      </c>
      <c r="J824" s="164">
        <v>10</v>
      </c>
      <c r="K824" s="164"/>
      <c r="L824" s="164"/>
      <c r="M824" s="165">
        <f t="shared" si="34"/>
        <v>1</v>
      </c>
      <c r="N824" s="164">
        <f t="shared" si="35"/>
        <v>2</v>
      </c>
      <c r="O824" s="164">
        <f t="shared" si="36"/>
        <v>8</v>
      </c>
      <c r="P824" s="164"/>
      <c r="Q824" s="164"/>
      <c r="R824" s="164"/>
    </row>
    <row r="825" spans="3:18">
      <c r="C825" s="164">
        <v>1</v>
      </c>
      <c r="D825" s="164">
        <v>10</v>
      </c>
      <c r="E825" s="164"/>
      <c r="F825" s="164">
        <v>10</v>
      </c>
      <c r="G825" s="164">
        <v>10</v>
      </c>
      <c r="H825" s="164">
        <v>10</v>
      </c>
      <c r="I825" s="164">
        <v>6</v>
      </c>
      <c r="J825" s="164">
        <v>7</v>
      </c>
      <c r="K825" s="164"/>
      <c r="L825" s="164"/>
      <c r="M825" s="165">
        <f t="shared" si="34"/>
        <v>1</v>
      </c>
      <c r="N825" s="164">
        <f t="shared" si="35"/>
        <v>2</v>
      </c>
      <c r="O825" s="164">
        <f t="shared" si="36"/>
        <v>8</v>
      </c>
      <c r="P825" s="164"/>
      <c r="Q825" s="164"/>
      <c r="R825" s="164"/>
    </row>
    <row r="826" spans="3:18">
      <c r="C826" s="164">
        <v>1</v>
      </c>
      <c r="D826" s="164">
        <v>10</v>
      </c>
      <c r="E826" s="164"/>
      <c r="F826" s="164">
        <v>10</v>
      </c>
      <c r="G826" s="164">
        <v>10</v>
      </c>
      <c r="H826" s="164">
        <v>10</v>
      </c>
      <c r="I826" s="164">
        <v>6</v>
      </c>
      <c r="J826" s="164">
        <v>10</v>
      </c>
      <c r="K826" s="164"/>
      <c r="L826" s="164"/>
      <c r="M826" s="165">
        <f t="shared" si="34"/>
        <v>1</v>
      </c>
      <c r="N826" s="164">
        <f t="shared" si="35"/>
        <v>2</v>
      </c>
      <c r="O826" s="164">
        <f t="shared" si="36"/>
        <v>8</v>
      </c>
      <c r="P826" s="164"/>
      <c r="Q826" s="164"/>
      <c r="R826" s="164"/>
    </row>
    <row r="827" spans="3:18">
      <c r="C827" s="164">
        <v>1</v>
      </c>
      <c r="D827" s="164">
        <v>10</v>
      </c>
      <c r="E827" s="164"/>
      <c r="F827" s="164">
        <v>10</v>
      </c>
      <c r="G827" s="164">
        <v>10</v>
      </c>
      <c r="H827" s="164">
        <v>10</v>
      </c>
      <c r="I827" s="164">
        <v>8</v>
      </c>
      <c r="J827" s="164">
        <v>7</v>
      </c>
      <c r="K827" s="164"/>
      <c r="L827" s="164"/>
      <c r="M827" s="165">
        <f t="shared" si="34"/>
        <v>1</v>
      </c>
      <c r="N827" s="164">
        <f t="shared" si="35"/>
        <v>2</v>
      </c>
      <c r="O827" s="164">
        <f t="shared" si="36"/>
        <v>8</v>
      </c>
      <c r="P827" s="164"/>
      <c r="Q827" s="164"/>
      <c r="R827" s="164"/>
    </row>
    <row r="828" spans="3:18">
      <c r="C828" s="164">
        <v>1</v>
      </c>
      <c r="D828" s="164">
        <v>10</v>
      </c>
      <c r="E828" s="164"/>
      <c r="F828" s="164">
        <v>10</v>
      </c>
      <c r="G828" s="164">
        <v>10</v>
      </c>
      <c r="H828" s="164">
        <v>10</v>
      </c>
      <c r="I828" s="164">
        <v>8</v>
      </c>
      <c r="J828" s="164">
        <v>10</v>
      </c>
      <c r="K828" s="164"/>
      <c r="L828" s="164"/>
      <c r="M828" s="165">
        <f t="shared" si="34"/>
        <v>1</v>
      </c>
      <c r="N828" s="164">
        <f t="shared" si="35"/>
        <v>2</v>
      </c>
      <c r="O828" s="164">
        <f t="shared" si="36"/>
        <v>8</v>
      </c>
      <c r="P828" s="164"/>
      <c r="Q828" s="164"/>
      <c r="R828" s="164"/>
    </row>
    <row r="829" spans="3:18">
      <c r="C829" s="164">
        <v>1</v>
      </c>
      <c r="D829" s="164">
        <v>10</v>
      </c>
      <c r="E829" s="164"/>
      <c r="F829" s="164">
        <v>10</v>
      </c>
      <c r="G829" s="164">
        <v>10</v>
      </c>
      <c r="H829" s="164">
        <v>10</v>
      </c>
      <c r="I829" s="164">
        <v>10</v>
      </c>
      <c r="J829" s="164">
        <v>7</v>
      </c>
      <c r="K829" s="164"/>
      <c r="L829" s="164"/>
      <c r="M829" s="165">
        <f t="shared" si="34"/>
        <v>1</v>
      </c>
      <c r="N829" s="164">
        <f t="shared" si="35"/>
        <v>2</v>
      </c>
      <c r="O829" s="164">
        <f t="shared" si="36"/>
        <v>8</v>
      </c>
      <c r="P829" s="164"/>
      <c r="Q829" s="164"/>
      <c r="R829" s="164"/>
    </row>
    <row r="830" spans="3:18">
      <c r="C830" s="164">
        <v>1</v>
      </c>
      <c r="D830" s="164">
        <v>10</v>
      </c>
      <c r="E830" s="164"/>
      <c r="F830" s="164">
        <v>10</v>
      </c>
      <c r="G830" s="164">
        <v>10</v>
      </c>
      <c r="H830" s="164">
        <v>10</v>
      </c>
      <c r="I830" s="164">
        <v>10</v>
      </c>
      <c r="J830" s="164">
        <v>10</v>
      </c>
      <c r="K830" s="164"/>
      <c r="L830" s="164"/>
      <c r="M830" s="165">
        <f t="shared" si="34"/>
        <v>1</v>
      </c>
      <c r="N830" s="164">
        <f t="shared" si="35"/>
        <v>2</v>
      </c>
      <c r="O830" s="164">
        <f t="shared" si="36"/>
        <v>9</v>
      </c>
      <c r="P830" s="164"/>
      <c r="Q830" s="164"/>
      <c r="R830" s="164"/>
    </row>
    <row r="831" spans="3:18">
      <c r="C831" s="164">
        <v>1</v>
      </c>
      <c r="D831" s="164">
        <v>10</v>
      </c>
      <c r="E831" s="164"/>
      <c r="F831" s="164">
        <v>10</v>
      </c>
      <c r="G831" s="164">
        <v>10</v>
      </c>
      <c r="H831" s="164">
        <v>7</v>
      </c>
      <c r="I831" s="164">
        <v>4</v>
      </c>
      <c r="J831" s="164">
        <v>7</v>
      </c>
      <c r="K831" s="164"/>
      <c r="L831" s="164"/>
      <c r="M831" s="165">
        <f t="shared" si="34"/>
        <v>1</v>
      </c>
      <c r="N831" s="164">
        <f t="shared" si="35"/>
        <v>2</v>
      </c>
      <c r="O831" s="164">
        <f t="shared" si="36"/>
        <v>7</v>
      </c>
      <c r="P831" s="164"/>
      <c r="Q831" s="164"/>
      <c r="R831" s="164"/>
    </row>
    <row r="832" spans="3:18">
      <c r="C832" s="164">
        <v>1</v>
      </c>
      <c r="D832" s="164">
        <v>10</v>
      </c>
      <c r="E832" s="164"/>
      <c r="F832" s="164">
        <v>10</v>
      </c>
      <c r="G832" s="164">
        <v>10</v>
      </c>
      <c r="H832" s="164">
        <v>7</v>
      </c>
      <c r="I832" s="164">
        <v>4</v>
      </c>
      <c r="J832" s="164">
        <v>10</v>
      </c>
      <c r="K832" s="164"/>
      <c r="L832" s="164"/>
      <c r="M832" s="165">
        <f t="shared" si="34"/>
        <v>1</v>
      </c>
      <c r="N832" s="164">
        <f t="shared" si="35"/>
        <v>2</v>
      </c>
      <c r="O832" s="164">
        <f t="shared" si="36"/>
        <v>7</v>
      </c>
      <c r="P832" s="164"/>
      <c r="Q832" s="164"/>
      <c r="R832" s="164"/>
    </row>
    <row r="833" spans="3:18">
      <c r="C833" s="164">
        <v>1</v>
      </c>
      <c r="D833" s="164">
        <v>10</v>
      </c>
      <c r="E833" s="164"/>
      <c r="F833" s="164">
        <v>10</v>
      </c>
      <c r="G833" s="164">
        <v>10</v>
      </c>
      <c r="H833" s="164">
        <v>7</v>
      </c>
      <c r="I833" s="164">
        <v>6</v>
      </c>
      <c r="J833" s="164">
        <v>7</v>
      </c>
      <c r="K833" s="164"/>
      <c r="L833" s="164"/>
      <c r="M833" s="165">
        <f t="shared" si="34"/>
        <v>1</v>
      </c>
      <c r="N833" s="164">
        <f t="shared" si="35"/>
        <v>2</v>
      </c>
      <c r="O833" s="164">
        <f t="shared" si="36"/>
        <v>7</v>
      </c>
      <c r="P833" s="164"/>
      <c r="Q833" s="164"/>
      <c r="R833" s="164"/>
    </row>
    <row r="834" spans="3:18">
      <c r="C834" s="164">
        <v>1</v>
      </c>
      <c r="D834" s="164">
        <v>10</v>
      </c>
      <c r="E834" s="164"/>
      <c r="F834" s="164">
        <v>10</v>
      </c>
      <c r="G834" s="164">
        <v>10</v>
      </c>
      <c r="H834" s="164">
        <v>7</v>
      </c>
      <c r="I834" s="164">
        <v>6</v>
      </c>
      <c r="J834" s="164">
        <v>10</v>
      </c>
      <c r="K834" s="164"/>
      <c r="L834" s="164"/>
      <c r="M834" s="165">
        <f t="shared" si="34"/>
        <v>1</v>
      </c>
      <c r="N834" s="164">
        <f t="shared" si="35"/>
        <v>2</v>
      </c>
      <c r="O834" s="164">
        <f t="shared" si="36"/>
        <v>8</v>
      </c>
      <c r="P834" s="164"/>
      <c r="Q834" s="164"/>
      <c r="R834" s="164"/>
    </row>
    <row r="835" spans="3:18">
      <c r="C835" s="164">
        <v>1</v>
      </c>
      <c r="D835" s="164">
        <v>10</v>
      </c>
      <c r="E835" s="164"/>
      <c r="F835" s="164">
        <v>10</v>
      </c>
      <c r="G835" s="164">
        <v>10</v>
      </c>
      <c r="H835" s="164">
        <v>7</v>
      </c>
      <c r="I835" s="164">
        <v>8</v>
      </c>
      <c r="J835" s="164">
        <v>7</v>
      </c>
      <c r="K835" s="164"/>
      <c r="L835" s="164"/>
      <c r="M835" s="165">
        <f t="shared" si="34"/>
        <v>1</v>
      </c>
      <c r="N835" s="164">
        <f t="shared" si="35"/>
        <v>2</v>
      </c>
      <c r="O835" s="164">
        <f t="shared" si="36"/>
        <v>8</v>
      </c>
      <c r="P835" s="164"/>
      <c r="Q835" s="164"/>
      <c r="R835" s="164"/>
    </row>
    <row r="836" spans="3:18">
      <c r="C836" s="164">
        <v>1</v>
      </c>
      <c r="D836" s="164">
        <v>10</v>
      </c>
      <c r="E836" s="164"/>
      <c r="F836" s="164">
        <v>10</v>
      </c>
      <c r="G836" s="164">
        <v>10</v>
      </c>
      <c r="H836" s="164">
        <v>7</v>
      </c>
      <c r="I836" s="164">
        <v>8</v>
      </c>
      <c r="J836" s="164">
        <v>10</v>
      </c>
      <c r="K836" s="164"/>
      <c r="L836" s="164"/>
      <c r="M836" s="165">
        <f t="shared" si="34"/>
        <v>1</v>
      </c>
      <c r="N836" s="164">
        <f t="shared" si="35"/>
        <v>2</v>
      </c>
      <c r="O836" s="164">
        <f t="shared" si="36"/>
        <v>8</v>
      </c>
      <c r="P836" s="164"/>
      <c r="Q836" s="164"/>
      <c r="R836" s="164"/>
    </row>
    <row r="837" spans="3:18">
      <c r="C837" s="164">
        <v>1</v>
      </c>
      <c r="D837" s="164">
        <v>10</v>
      </c>
      <c r="E837" s="164"/>
      <c r="F837" s="164">
        <v>10</v>
      </c>
      <c r="G837" s="164">
        <v>10</v>
      </c>
      <c r="H837" s="164">
        <v>7</v>
      </c>
      <c r="I837" s="164">
        <v>10</v>
      </c>
      <c r="J837" s="164">
        <v>7</v>
      </c>
      <c r="K837" s="164"/>
      <c r="L837" s="164"/>
      <c r="M837" s="165">
        <f t="shared" si="34"/>
        <v>1</v>
      </c>
      <c r="N837" s="164">
        <f t="shared" si="35"/>
        <v>2</v>
      </c>
      <c r="O837" s="164">
        <f t="shared" si="36"/>
        <v>8</v>
      </c>
      <c r="P837" s="164"/>
      <c r="Q837" s="164"/>
      <c r="R837" s="164"/>
    </row>
    <row r="838" spans="3:18">
      <c r="C838" s="164">
        <v>1</v>
      </c>
      <c r="D838" s="164">
        <v>10</v>
      </c>
      <c r="E838" s="164"/>
      <c r="F838" s="164">
        <v>10</v>
      </c>
      <c r="G838" s="164">
        <v>10</v>
      </c>
      <c r="H838" s="164">
        <v>7</v>
      </c>
      <c r="I838" s="164">
        <v>10</v>
      </c>
      <c r="J838" s="164">
        <v>10</v>
      </c>
      <c r="K838" s="164"/>
      <c r="L838" s="164"/>
      <c r="M838" s="165">
        <f t="shared" si="34"/>
        <v>1</v>
      </c>
      <c r="N838" s="164">
        <f t="shared" si="35"/>
        <v>2</v>
      </c>
      <c r="O838" s="164">
        <f t="shared" si="36"/>
        <v>8</v>
      </c>
      <c r="P838" s="164"/>
      <c r="Q838" s="164"/>
      <c r="R838" s="164"/>
    </row>
    <row r="839" spans="3:18">
      <c r="C839" s="164">
        <v>1</v>
      </c>
      <c r="D839" s="164">
        <v>10</v>
      </c>
      <c r="E839" s="164"/>
      <c r="F839" s="164">
        <v>10</v>
      </c>
      <c r="G839" s="164">
        <v>10</v>
      </c>
      <c r="H839" s="164">
        <v>10</v>
      </c>
      <c r="I839" s="164">
        <v>4</v>
      </c>
      <c r="J839" s="164">
        <v>7</v>
      </c>
      <c r="K839" s="164"/>
      <c r="L839" s="164"/>
      <c r="M839" s="165">
        <f t="shared" si="34"/>
        <v>1</v>
      </c>
      <c r="N839" s="164">
        <f t="shared" si="35"/>
        <v>2</v>
      </c>
      <c r="O839" s="164">
        <f t="shared" si="36"/>
        <v>7</v>
      </c>
      <c r="P839" s="164"/>
      <c r="Q839" s="164"/>
      <c r="R839" s="164"/>
    </row>
    <row r="840" spans="3:18">
      <c r="C840" s="164">
        <v>1</v>
      </c>
      <c r="D840" s="164">
        <v>10</v>
      </c>
      <c r="E840" s="164"/>
      <c r="F840" s="164">
        <v>10</v>
      </c>
      <c r="G840" s="164">
        <v>10</v>
      </c>
      <c r="H840" s="164">
        <v>10</v>
      </c>
      <c r="I840" s="164">
        <v>4</v>
      </c>
      <c r="J840" s="164">
        <v>10</v>
      </c>
      <c r="K840" s="164"/>
      <c r="L840" s="164"/>
      <c r="M840" s="165">
        <f t="shared" si="34"/>
        <v>1</v>
      </c>
      <c r="N840" s="164">
        <f t="shared" si="35"/>
        <v>2</v>
      </c>
      <c r="O840" s="164">
        <f t="shared" si="36"/>
        <v>8</v>
      </c>
      <c r="P840" s="164"/>
      <c r="Q840" s="164"/>
      <c r="R840" s="164"/>
    </row>
    <row r="841" spans="3:18">
      <c r="C841" s="164">
        <v>1</v>
      </c>
      <c r="D841" s="164">
        <v>10</v>
      </c>
      <c r="E841" s="164"/>
      <c r="F841" s="164">
        <v>10</v>
      </c>
      <c r="G841" s="164">
        <v>10</v>
      </c>
      <c r="H841" s="164">
        <v>10</v>
      </c>
      <c r="I841" s="164">
        <v>6</v>
      </c>
      <c r="J841" s="164">
        <v>7</v>
      </c>
      <c r="K841" s="164"/>
      <c r="L841" s="164"/>
      <c r="M841" s="165">
        <f t="shared" si="34"/>
        <v>1</v>
      </c>
      <c r="N841" s="164">
        <f t="shared" si="35"/>
        <v>2</v>
      </c>
      <c r="O841" s="164">
        <f t="shared" si="36"/>
        <v>8</v>
      </c>
      <c r="P841" s="164"/>
      <c r="Q841" s="164"/>
      <c r="R841" s="164"/>
    </row>
    <row r="842" spans="3:18">
      <c r="C842" s="164">
        <v>1</v>
      </c>
      <c r="D842" s="164">
        <v>10</v>
      </c>
      <c r="E842" s="164"/>
      <c r="F842" s="164">
        <v>10</v>
      </c>
      <c r="G842" s="164">
        <v>10</v>
      </c>
      <c r="H842" s="164">
        <v>10</v>
      </c>
      <c r="I842" s="164">
        <v>6</v>
      </c>
      <c r="J842" s="164">
        <v>10</v>
      </c>
      <c r="K842" s="164"/>
      <c r="L842" s="164"/>
      <c r="M842" s="165">
        <f t="shared" si="34"/>
        <v>1</v>
      </c>
      <c r="N842" s="164">
        <f t="shared" si="35"/>
        <v>2</v>
      </c>
      <c r="O842" s="164">
        <f t="shared" si="36"/>
        <v>8</v>
      </c>
      <c r="P842" s="164"/>
      <c r="Q842" s="164"/>
      <c r="R842" s="164"/>
    </row>
    <row r="843" spans="3:18">
      <c r="C843" s="164">
        <v>1</v>
      </c>
      <c r="D843" s="164">
        <v>10</v>
      </c>
      <c r="E843" s="164"/>
      <c r="F843" s="164">
        <v>10</v>
      </c>
      <c r="G843" s="164">
        <v>10</v>
      </c>
      <c r="H843" s="164">
        <v>10</v>
      </c>
      <c r="I843" s="164">
        <v>8</v>
      </c>
      <c r="J843" s="164">
        <v>7</v>
      </c>
      <c r="K843" s="164"/>
      <c r="L843" s="164"/>
      <c r="M843" s="165">
        <f t="shared" si="34"/>
        <v>1</v>
      </c>
      <c r="N843" s="164">
        <f t="shared" si="35"/>
        <v>2</v>
      </c>
      <c r="O843" s="164">
        <f t="shared" si="36"/>
        <v>8</v>
      </c>
      <c r="P843" s="164"/>
      <c r="Q843" s="164"/>
      <c r="R843" s="164"/>
    </row>
    <row r="844" spans="3:18">
      <c r="C844" s="164">
        <v>1</v>
      </c>
      <c r="D844" s="164">
        <v>10</v>
      </c>
      <c r="E844" s="164"/>
      <c r="F844" s="164">
        <v>10</v>
      </c>
      <c r="G844" s="164">
        <v>10</v>
      </c>
      <c r="H844" s="164">
        <v>10</v>
      </c>
      <c r="I844" s="164">
        <v>8</v>
      </c>
      <c r="J844" s="164">
        <v>10</v>
      </c>
      <c r="K844" s="164"/>
      <c r="L844" s="164"/>
      <c r="M844" s="165">
        <f t="shared" si="34"/>
        <v>1</v>
      </c>
      <c r="N844" s="164">
        <f t="shared" si="35"/>
        <v>2</v>
      </c>
      <c r="O844" s="164">
        <f t="shared" si="36"/>
        <v>8</v>
      </c>
      <c r="P844" s="164"/>
      <c r="Q844" s="164"/>
      <c r="R844" s="164"/>
    </row>
    <row r="845" spans="3:18">
      <c r="C845" s="164">
        <v>1</v>
      </c>
      <c r="D845" s="164">
        <v>10</v>
      </c>
      <c r="E845" s="164"/>
      <c r="F845" s="164">
        <v>10</v>
      </c>
      <c r="G845" s="164">
        <v>10</v>
      </c>
      <c r="H845" s="164">
        <v>10</v>
      </c>
      <c r="I845" s="164">
        <v>10</v>
      </c>
      <c r="J845" s="164">
        <v>7</v>
      </c>
      <c r="K845" s="164"/>
      <c r="L845" s="164"/>
      <c r="M845" s="165">
        <f t="shared" si="34"/>
        <v>1</v>
      </c>
      <c r="N845" s="164">
        <f t="shared" si="35"/>
        <v>2</v>
      </c>
      <c r="O845" s="164">
        <f t="shared" si="36"/>
        <v>8</v>
      </c>
      <c r="P845" s="164"/>
      <c r="Q845" s="164"/>
      <c r="R845" s="164"/>
    </row>
    <row r="846" spans="3:18">
      <c r="C846" s="164">
        <v>1</v>
      </c>
      <c r="D846" s="164">
        <v>10</v>
      </c>
      <c r="E846" s="164"/>
      <c r="F846" s="164">
        <v>10</v>
      </c>
      <c r="G846" s="164">
        <v>10</v>
      </c>
      <c r="H846" s="164">
        <v>10</v>
      </c>
      <c r="I846" s="164">
        <v>10</v>
      </c>
      <c r="J846" s="164">
        <v>10</v>
      </c>
      <c r="K846" s="164"/>
      <c r="L846" s="164"/>
      <c r="M846" s="165">
        <f t="shared" si="34"/>
        <v>1</v>
      </c>
      <c r="N846" s="164">
        <f t="shared" si="35"/>
        <v>2</v>
      </c>
      <c r="O846" s="164">
        <f t="shared" si="36"/>
        <v>9</v>
      </c>
      <c r="P846" s="164"/>
      <c r="Q846" s="164"/>
      <c r="R846" s="164"/>
    </row>
    <row r="847" spans="3:18">
      <c r="C847" s="164">
        <v>1</v>
      </c>
      <c r="D847" s="164">
        <v>10</v>
      </c>
      <c r="E847" s="164"/>
      <c r="F847" s="164">
        <v>10</v>
      </c>
      <c r="G847" s="164">
        <v>10</v>
      </c>
      <c r="H847" s="164">
        <v>7</v>
      </c>
      <c r="I847" s="164">
        <v>4</v>
      </c>
      <c r="J847" s="164">
        <v>7</v>
      </c>
      <c r="K847" s="164"/>
      <c r="L847" s="164"/>
      <c r="M847" s="165">
        <f t="shared" si="34"/>
        <v>1</v>
      </c>
      <c r="N847" s="164">
        <f t="shared" si="35"/>
        <v>2</v>
      </c>
      <c r="O847" s="164">
        <f t="shared" si="36"/>
        <v>7</v>
      </c>
      <c r="P847" s="164"/>
      <c r="Q847" s="164"/>
      <c r="R847" s="164"/>
    </row>
    <row r="848" spans="3:18">
      <c r="C848" s="164">
        <v>1</v>
      </c>
      <c r="D848" s="164">
        <v>10</v>
      </c>
      <c r="E848" s="164"/>
      <c r="F848" s="164">
        <v>10</v>
      </c>
      <c r="G848" s="164">
        <v>10</v>
      </c>
      <c r="H848" s="164">
        <v>7</v>
      </c>
      <c r="I848" s="164">
        <v>4</v>
      </c>
      <c r="J848" s="164">
        <v>10</v>
      </c>
      <c r="K848" s="164"/>
      <c r="L848" s="164"/>
      <c r="M848" s="165">
        <f t="shared" si="34"/>
        <v>1</v>
      </c>
      <c r="N848" s="164">
        <f t="shared" si="35"/>
        <v>2</v>
      </c>
      <c r="O848" s="164">
        <f t="shared" si="36"/>
        <v>7</v>
      </c>
      <c r="P848" s="164"/>
      <c r="Q848" s="164"/>
      <c r="R848" s="164"/>
    </row>
    <row r="849" spans="3:18">
      <c r="C849" s="164">
        <v>1</v>
      </c>
      <c r="D849" s="164">
        <v>10</v>
      </c>
      <c r="E849" s="164"/>
      <c r="F849" s="164">
        <v>10</v>
      </c>
      <c r="G849" s="164">
        <v>10</v>
      </c>
      <c r="H849" s="164">
        <v>7</v>
      </c>
      <c r="I849" s="164">
        <v>6</v>
      </c>
      <c r="J849" s="164">
        <v>7</v>
      </c>
      <c r="K849" s="164"/>
      <c r="L849" s="164"/>
      <c r="M849" s="165">
        <f t="shared" si="34"/>
        <v>1</v>
      </c>
      <c r="N849" s="164">
        <f t="shared" si="35"/>
        <v>2</v>
      </c>
      <c r="O849" s="164">
        <f t="shared" si="36"/>
        <v>7</v>
      </c>
      <c r="P849" s="164"/>
      <c r="Q849" s="164"/>
      <c r="R849" s="164"/>
    </row>
    <row r="850" spans="3:18">
      <c r="C850" s="164">
        <v>1</v>
      </c>
      <c r="D850" s="164">
        <v>10</v>
      </c>
      <c r="E850" s="164"/>
      <c r="F850" s="164">
        <v>10</v>
      </c>
      <c r="G850" s="164">
        <v>10</v>
      </c>
      <c r="H850" s="164">
        <v>7</v>
      </c>
      <c r="I850" s="164">
        <v>6</v>
      </c>
      <c r="J850" s="164">
        <v>10</v>
      </c>
      <c r="K850" s="164"/>
      <c r="L850" s="164"/>
      <c r="M850" s="165">
        <f t="shared" si="34"/>
        <v>1</v>
      </c>
      <c r="N850" s="164">
        <f t="shared" si="35"/>
        <v>2</v>
      </c>
      <c r="O850" s="164">
        <f t="shared" si="36"/>
        <v>8</v>
      </c>
      <c r="P850" s="164"/>
      <c r="Q850" s="164"/>
      <c r="R850" s="164"/>
    </row>
    <row r="851" spans="3:18">
      <c r="C851" s="164">
        <v>1</v>
      </c>
      <c r="D851" s="164">
        <v>10</v>
      </c>
      <c r="E851" s="164"/>
      <c r="F851" s="164">
        <v>10</v>
      </c>
      <c r="G851" s="164">
        <v>10</v>
      </c>
      <c r="H851" s="164">
        <v>7</v>
      </c>
      <c r="I851" s="164">
        <v>8</v>
      </c>
      <c r="J851" s="164">
        <v>7</v>
      </c>
      <c r="K851" s="164"/>
      <c r="L851" s="164"/>
      <c r="M851" s="165">
        <f t="shared" si="34"/>
        <v>1</v>
      </c>
      <c r="N851" s="164">
        <f t="shared" si="35"/>
        <v>2</v>
      </c>
      <c r="O851" s="164">
        <f t="shared" si="36"/>
        <v>8</v>
      </c>
      <c r="P851" s="164"/>
      <c r="Q851" s="164"/>
      <c r="R851" s="164"/>
    </row>
    <row r="852" spans="3:18">
      <c r="C852" s="164">
        <v>1</v>
      </c>
      <c r="D852" s="164">
        <v>10</v>
      </c>
      <c r="E852" s="164"/>
      <c r="F852" s="164">
        <v>10</v>
      </c>
      <c r="G852" s="164">
        <v>10</v>
      </c>
      <c r="H852" s="164">
        <v>7</v>
      </c>
      <c r="I852" s="164">
        <v>8</v>
      </c>
      <c r="J852" s="164">
        <v>10</v>
      </c>
      <c r="K852" s="164"/>
      <c r="L852" s="164"/>
      <c r="M852" s="165">
        <f t="shared" si="34"/>
        <v>1</v>
      </c>
      <c r="N852" s="164">
        <f t="shared" si="35"/>
        <v>2</v>
      </c>
      <c r="O852" s="164">
        <f t="shared" si="36"/>
        <v>8</v>
      </c>
      <c r="P852" s="164"/>
      <c r="Q852" s="164"/>
      <c r="R852" s="164"/>
    </row>
    <row r="853" spans="3:18">
      <c r="C853" s="164">
        <v>1</v>
      </c>
      <c r="D853" s="164">
        <v>10</v>
      </c>
      <c r="E853" s="164"/>
      <c r="F853" s="164">
        <v>10</v>
      </c>
      <c r="G853" s="164">
        <v>10</v>
      </c>
      <c r="H853" s="164">
        <v>7</v>
      </c>
      <c r="I853" s="164">
        <v>10</v>
      </c>
      <c r="J853" s="164">
        <v>7</v>
      </c>
      <c r="K853" s="164"/>
      <c r="L853" s="164"/>
      <c r="M853" s="165">
        <f t="shared" si="34"/>
        <v>1</v>
      </c>
      <c r="N853" s="164">
        <f t="shared" si="35"/>
        <v>2</v>
      </c>
      <c r="O853" s="164">
        <f t="shared" si="36"/>
        <v>8</v>
      </c>
      <c r="P853" s="164"/>
      <c r="Q853" s="164"/>
      <c r="R853" s="164"/>
    </row>
    <row r="854" spans="3:18">
      <c r="C854" s="164">
        <v>1</v>
      </c>
      <c r="D854" s="164">
        <v>10</v>
      </c>
      <c r="E854" s="164"/>
      <c r="F854" s="164">
        <v>10</v>
      </c>
      <c r="G854" s="164">
        <v>10</v>
      </c>
      <c r="H854" s="164">
        <v>7</v>
      </c>
      <c r="I854" s="164">
        <v>10</v>
      </c>
      <c r="J854" s="164">
        <v>10</v>
      </c>
      <c r="K854" s="164"/>
      <c r="L854" s="164"/>
      <c r="M854" s="165">
        <f t="shared" si="34"/>
        <v>1</v>
      </c>
      <c r="N854" s="164">
        <f t="shared" si="35"/>
        <v>2</v>
      </c>
      <c r="O854" s="164">
        <f t="shared" si="36"/>
        <v>8</v>
      </c>
      <c r="P854" s="164"/>
      <c r="Q854" s="164"/>
      <c r="R854" s="164"/>
    </row>
    <row r="855" spans="3:18">
      <c r="C855" s="164">
        <v>1</v>
      </c>
      <c r="D855" s="164">
        <v>10</v>
      </c>
      <c r="E855" s="164"/>
      <c r="F855" s="164">
        <v>10</v>
      </c>
      <c r="G855" s="164">
        <v>10</v>
      </c>
      <c r="H855" s="164">
        <v>10</v>
      </c>
      <c r="I855" s="164">
        <v>4</v>
      </c>
      <c r="J855" s="164">
        <v>7</v>
      </c>
      <c r="K855" s="164"/>
      <c r="L855" s="164"/>
      <c r="M855" s="165">
        <f t="shared" si="34"/>
        <v>1</v>
      </c>
      <c r="N855" s="164">
        <f t="shared" si="35"/>
        <v>2</v>
      </c>
      <c r="O855" s="164">
        <f t="shared" si="36"/>
        <v>7</v>
      </c>
      <c r="P855" s="164"/>
      <c r="Q855" s="164"/>
      <c r="R855" s="164"/>
    </row>
    <row r="856" spans="3:18">
      <c r="C856" s="164">
        <v>1</v>
      </c>
      <c r="D856" s="164">
        <v>10</v>
      </c>
      <c r="E856" s="164"/>
      <c r="F856" s="164">
        <v>10</v>
      </c>
      <c r="G856" s="164">
        <v>10</v>
      </c>
      <c r="H856" s="164">
        <v>10</v>
      </c>
      <c r="I856" s="164">
        <v>4</v>
      </c>
      <c r="J856" s="164">
        <v>10</v>
      </c>
      <c r="K856" s="164"/>
      <c r="L856" s="164"/>
      <c r="M856" s="165">
        <f t="shared" si="34"/>
        <v>1</v>
      </c>
      <c r="N856" s="164">
        <f t="shared" si="35"/>
        <v>2</v>
      </c>
      <c r="O856" s="164">
        <f t="shared" si="36"/>
        <v>8</v>
      </c>
      <c r="P856" s="164"/>
      <c r="Q856" s="164"/>
      <c r="R856" s="164"/>
    </row>
    <row r="857" spans="3:18">
      <c r="C857" s="164">
        <v>1</v>
      </c>
      <c r="D857" s="164">
        <v>10</v>
      </c>
      <c r="E857" s="164"/>
      <c r="F857" s="164">
        <v>10</v>
      </c>
      <c r="G857" s="164">
        <v>10</v>
      </c>
      <c r="H857" s="164">
        <v>10</v>
      </c>
      <c r="I857" s="164">
        <v>6</v>
      </c>
      <c r="J857" s="164">
        <v>7</v>
      </c>
      <c r="K857" s="164"/>
      <c r="L857" s="164"/>
      <c r="M857" s="165">
        <f t="shared" si="34"/>
        <v>1</v>
      </c>
      <c r="N857" s="164">
        <f t="shared" si="35"/>
        <v>2</v>
      </c>
      <c r="O857" s="164">
        <f t="shared" si="36"/>
        <v>8</v>
      </c>
      <c r="P857" s="164"/>
      <c r="Q857" s="164"/>
      <c r="R857" s="164"/>
    </row>
    <row r="858" spans="3:18">
      <c r="C858" s="164">
        <v>1</v>
      </c>
      <c r="D858" s="164">
        <v>10</v>
      </c>
      <c r="E858" s="164"/>
      <c r="F858" s="164">
        <v>10</v>
      </c>
      <c r="G858" s="164">
        <v>10</v>
      </c>
      <c r="H858" s="164">
        <v>10</v>
      </c>
      <c r="I858" s="164">
        <v>6</v>
      </c>
      <c r="J858" s="164">
        <v>10</v>
      </c>
      <c r="K858" s="164"/>
      <c r="L858" s="164"/>
      <c r="M858" s="165">
        <f t="shared" si="34"/>
        <v>1</v>
      </c>
      <c r="N858" s="164">
        <f t="shared" si="35"/>
        <v>2</v>
      </c>
      <c r="O858" s="164">
        <f t="shared" si="36"/>
        <v>8</v>
      </c>
      <c r="P858" s="164"/>
      <c r="Q858" s="164"/>
      <c r="R858" s="164"/>
    </row>
    <row r="859" spans="3:18">
      <c r="C859" s="164">
        <v>1</v>
      </c>
      <c r="D859" s="164">
        <v>10</v>
      </c>
      <c r="E859" s="164"/>
      <c r="F859" s="164">
        <v>10</v>
      </c>
      <c r="G859" s="164">
        <v>10</v>
      </c>
      <c r="H859" s="164">
        <v>10</v>
      </c>
      <c r="I859" s="164">
        <v>8</v>
      </c>
      <c r="J859" s="164">
        <v>7</v>
      </c>
      <c r="K859" s="164"/>
      <c r="L859" s="164"/>
      <c r="M859" s="165">
        <f t="shared" si="34"/>
        <v>1</v>
      </c>
      <c r="N859" s="164">
        <f t="shared" si="35"/>
        <v>2</v>
      </c>
      <c r="O859" s="164">
        <f t="shared" si="36"/>
        <v>8</v>
      </c>
      <c r="P859" s="164"/>
      <c r="Q859" s="164"/>
      <c r="R859" s="164"/>
    </row>
    <row r="860" spans="3:18">
      <c r="C860" s="164">
        <v>1</v>
      </c>
      <c r="D860" s="164">
        <v>10</v>
      </c>
      <c r="E860" s="164"/>
      <c r="F860" s="164">
        <v>10</v>
      </c>
      <c r="G860" s="164">
        <v>10</v>
      </c>
      <c r="H860" s="164">
        <v>10</v>
      </c>
      <c r="I860" s="164">
        <v>8</v>
      </c>
      <c r="J860" s="164">
        <v>10</v>
      </c>
      <c r="K860" s="164"/>
      <c r="L860" s="164"/>
      <c r="M860" s="165">
        <f t="shared" si="34"/>
        <v>1</v>
      </c>
      <c r="N860" s="164">
        <f t="shared" si="35"/>
        <v>2</v>
      </c>
      <c r="O860" s="164">
        <f t="shared" si="36"/>
        <v>8</v>
      </c>
      <c r="P860" s="164"/>
      <c r="Q860" s="164"/>
      <c r="R860" s="164"/>
    </row>
    <row r="861" spans="3:18">
      <c r="C861" s="164">
        <v>1</v>
      </c>
      <c r="D861" s="164">
        <v>10</v>
      </c>
      <c r="E861" s="164"/>
      <c r="F861" s="164">
        <v>10</v>
      </c>
      <c r="G861" s="164">
        <v>10</v>
      </c>
      <c r="H861" s="164">
        <v>10</v>
      </c>
      <c r="I861" s="164">
        <v>10</v>
      </c>
      <c r="J861" s="164">
        <v>7</v>
      </c>
      <c r="K861" s="164"/>
      <c r="L861" s="164"/>
      <c r="M861" s="165">
        <f t="shared" si="34"/>
        <v>1</v>
      </c>
      <c r="N861" s="164">
        <f t="shared" si="35"/>
        <v>2</v>
      </c>
      <c r="O861" s="164">
        <f t="shared" si="36"/>
        <v>8</v>
      </c>
      <c r="P861" s="164"/>
      <c r="Q861" s="164"/>
      <c r="R861" s="164"/>
    </row>
    <row r="862" spans="3:18">
      <c r="C862" s="164">
        <v>1</v>
      </c>
      <c r="D862" s="164">
        <v>10</v>
      </c>
      <c r="E862" s="164"/>
      <c r="F862" s="164">
        <v>10</v>
      </c>
      <c r="G862" s="164">
        <v>10</v>
      </c>
      <c r="H862" s="164">
        <v>10</v>
      </c>
      <c r="I862" s="164">
        <v>10</v>
      </c>
      <c r="J862" s="164">
        <v>10</v>
      </c>
      <c r="K862" s="164"/>
      <c r="L862" s="164"/>
      <c r="M862" s="165">
        <f t="shared" si="34"/>
        <v>1</v>
      </c>
      <c r="N862" s="164">
        <f t="shared" si="35"/>
        <v>2</v>
      </c>
      <c r="O862" s="164">
        <f t="shared" si="36"/>
        <v>9</v>
      </c>
      <c r="P862" s="164"/>
      <c r="Q862" s="164"/>
      <c r="R862" s="164"/>
    </row>
    <row r="863" spans="3:18">
      <c r="C863" s="164">
        <v>1</v>
      </c>
      <c r="D863" s="164">
        <v>10</v>
      </c>
      <c r="E863" s="164"/>
      <c r="F863" s="164">
        <v>10</v>
      </c>
      <c r="G863" s="164">
        <v>10</v>
      </c>
      <c r="H863" s="164">
        <v>7</v>
      </c>
      <c r="I863" s="164">
        <v>4</v>
      </c>
      <c r="J863" s="164">
        <v>7</v>
      </c>
      <c r="K863" s="164"/>
      <c r="L863" s="164"/>
      <c r="M863" s="165">
        <f t="shared" ref="M863:M926" si="37">MIN(C863:L863)</f>
        <v>1</v>
      </c>
      <c r="N863" s="164">
        <f t="shared" si="35"/>
        <v>2</v>
      </c>
      <c r="O863" s="164">
        <f t="shared" si="36"/>
        <v>7</v>
      </c>
      <c r="P863" s="164"/>
      <c r="Q863" s="164"/>
      <c r="R863" s="164"/>
    </row>
    <row r="864" spans="3:18">
      <c r="C864" s="164">
        <v>1</v>
      </c>
      <c r="D864" s="164">
        <v>10</v>
      </c>
      <c r="E864" s="164"/>
      <c r="F864" s="164">
        <v>10</v>
      </c>
      <c r="G864" s="164">
        <v>10</v>
      </c>
      <c r="H864" s="164">
        <v>7</v>
      </c>
      <c r="I864" s="164">
        <v>4</v>
      </c>
      <c r="J864" s="164">
        <v>10</v>
      </c>
      <c r="K864" s="164"/>
      <c r="L864" s="164"/>
      <c r="M864" s="165">
        <f t="shared" si="37"/>
        <v>1</v>
      </c>
      <c r="N864" s="164">
        <f t="shared" ref="N864:N927" si="38">IF(SMALL(C864:J864,2)&gt;M864,M864+1,M864)</f>
        <v>2</v>
      </c>
      <c r="O864" s="164">
        <f t="shared" ref="O864:O927" si="39">ROUND(AVERAGE(C864:J864),0)</f>
        <v>7</v>
      </c>
      <c r="P864" s="164"/>
      <c r="Q864" s="164"/>
      <c r="R864" s="164"/>
    </row>
    <row r="865" spans="3:18">
      <c r="C865" s="164">
        <v>1</v>
      </c>
      <c r="D865" s="164">
        <v>10</v>
      </c>
      <c r="E865" s="164"/>
      <c r="F865" s="164">
        <v>10</v>
      </c>
      <c r="G865" s="164">
        <v>10</v>
      </c>
      <c r="H865" s="164">
        <v>7</v>
      </c>
      <c r="I865" s="164">
        <v>6</v>
      </c>
      <c r="J865" s="164">
        <v>7</v>
      </c>
      <c r="K865" s="164"/>
      <c r="L865" s="164"/>
      <c r="M865" s="165">
        <f t="shared" si="37"/>
        <v>1</v>
      </c>
      <c r="N865" s="164">
        <f t="shared" si="38"/>
        <v>2</v>
      </c>
      <c r="O865" s="164">
        <f t="shared" si="39"/>
        <v>7</v>
      </c>
      <c r="P865" s="164"/>
      <c r="Q865" s="164"/>
      <c r="R865" s="164"/>
    </row>
    <row r="866" spans="3:18">
      <c r="C866" s="164">
        <v>1</v>
      </c>
      <c r="D866" s="164">
        <v>10</v>
      </c>
      <c r="E866" s="164"/>
      <c r="F866" s="164">
        <v>10</v>
      </c>
      <c r="G866" s="164">
        <v>10</v>
      </c>
      <c r="H866" s="164">
        <v>7</v>
      </c>
      <c r="I866" s="164">
        <v>6</v>
      </c>
      <c r="J866" s="164">
        <v>10</v>
      </c>
      <c r="K866" s="164"/>
      <c r="L866" s="164"/>
      <c r="M866" s="165">
        <f t="shared" si="37"/>
        <v>1</v>
      </c>
      <c r="N866" s="164">
        <f t="shared" si="38"/>
        <v>2</v>
      </c>
      <c r="O866" s="164">
        <f t="shared" si="39"/>
        <v>8</v>
      </c>
      <c r="P866" s="164"/>
      <c r="Q866" s="164"/>
      <c r="R866" s="164"/>
    </row>
    <row r="867" spans="3:18">
      <c r="C867" s="164">
        <v>1</v>
      </c>
      <c r="D867" s="164">
        <v>10</v>
      </c>
      <c r="E867" s="164"/>
      <c r="F867" s="164">
        <v>10</v>
      </c>
      <c r="G867" s="164">
        <v>10</v>
      </c>
      <c r="H867" s="164">
        <v>7</v>
      </c>
      <c r="I867" s="164">
        <v>8</v>
      </c>
      <c r="J867" s="164">
        <v>7</v>
      </c>
      <c r="K867" s="164"/>
      <c r="L867" s="164"/>
      <c r="M867" s="165">
        <f t="shared" si="37"/>
        <v>1</v>
      </c>
      <c r="N867" s="164">
        <f t="shared" si="38"/>
        <v>2</v>
      </c>
      <c r="O867" s="164">
        <f t="shared" si="39"/>
        <v>8</v>
      </c>
      <c r="P867" s="164"/>
      <c r="Q867" s="164"/>
      <c r="R867" s="164"/>
    </row>
    <row r="868" spans="3:18">
      <c r="C868" s="164">
        <v>1</v>
      </c>
      <c r="D868" s="164">
        <v>10</v>
      </c>
      <c r="E868" s="164"/>
      <c r="F868" s="164">
        <v>10</v>
      </c>
      <c r="G868" s="164">
        <v>10</v>
      </c>
      <c r="H868" s="164">
        <v>7</v>
      </c>
      <c r="I868" s="164">
        <v>8</v>
      </c>
      <c r="J868" s="164">
        <v>10</v>
      </c>
      <c r="K868" s="164"/>
      <c r="L868" s="164"/>
      <c r="M868" s="165">
        <f t="shared" si="37"/>
        <v>1</v>
      </c>
      <c r="N868" s="164">
        <f t="shared" si="38"/>
        <v>2</v>
      </c>
      <c r="O868" s="164">
        <f t="shared" si="39"/>
        <v>8</v>
      </c>
      <c r="P868" s="164"/>
      <c r="Q868" s="164"/>
      <c r="R868" s="164"/>
    </row>
    <row r="869" spans="3:18">
      <c r="C869" s="164">
        <v>1</v>
      </c>
      <c r="D869" s="164">
        <v>10</v>
      </c>
      <c r="E869" s="164"/>
      <c r="F869" s="164">
        <v>10</v>
      </c>
      <c r="G869" s="164">
        <v>10</v>
      </c>
      <c r="H869" s="164">
        <v>7</v>
      </c>
      <c r="I869" s="164">
        <v>10</v>
      </c>
      <c r="J869" s="164">
        <v>7</v>
      </c>
      <c r="K869" s="164"/>
      <c r="L869" s="164"/>
      <c r="M869" s="165">
        <f t="shared" si="37"/>
        <v>1</v>
      </c>
      <c r="N869" s="164">
        <f t="shared" si="38"/>
        <v>2</v>
      </c>
      <c r="O869" s="164">
        <f t="shared" si="39"/>
        <v>8</v>
      </c>
      <c r="P869" s="164"/>
      <c r="Q869" s="164"/>
      <c r="R869" s="164"/>
    </row>
    <row r="870" spans="3:18">
      <c r="C870" s="164">
        <v>1</v>
      </c>
      <c r="D870" s="164">
        <v>10</v>
      </c>
      <c r="E870" s="164"/>
      <c r="F870" s="164">
        <v>10</v>
      </c>
      <c r="G870" s="164">
        <v>10</v>
      </c>
      <c r="H870" s="164">
        <v>7</v>
      </c>
      <c r="I870" s="164">
        <v>10</v>
      </c>
      <c r="J870" s="164">
        <v>10</v>
      </c>
      <c r="K870" s="164"/>
      <c r="L870" s="164"/>
      <c r="M870" s="165">
        <f t="shared" si="37"/>
        <v>1</v>
      </c>
      <c r="N870" s="164">
        <f t="shared" si="38"/>
        <v>2</v>
      </c>
      <c r="O870" s="164">
        <f t="shared" si="39"/>
        <v>8</v>
      </c>
      <c r="P870" s="164"/>
      <c r="Q870" s="164"/>
      <c r="R870" s="164"/>
    </row>
    <row r="871" spans="3:18">
      <c r="C871" s="164">
        <v>1</v>
      </c>
      <c r="D871" s="164">
        <v>10</v>
      </c>
      <c r="E871" s="164"/>
      <c r="F871" s="164">
        <v>10</v>
      </c>
      <c r="G871" s="164">
        <v>10</v>
      </c>
      <c r="H871" s="164">
        <v>10</v>
      </c>
      <c r="I871" s="164">
        <v>4</v>
      </c>
      <c r="J871" s="164">
        <v>7</v>
      </c>
      <c r="K871" s="164"/>
      <c r="L871" s="164"/>
      <c r="M871" s="165">
        <f t="shared" si="37"/>
        <v>1</v>
      </c>
      <c r="N871" s="164">
        <f t="shared" si="38"/>
        <v>2</v>
      </c>
      <c r="O871" s="164">
        <f t="shared" si="39"/>
        <v>7</v>
      </c>
      <c r="P871" s="164"/>
      <c r="Q871" s="164"/>
      <c r="R871" s="164"/>
    </row>
    <row r="872" spans="3:18">
      <c r="C872" s="164">
        <v>1</v>
      </c>
      <c r="D872" s="164">
        <v>10</v>
      </c>
      <c r="E872" s="164"/>
      <c r="F872" s="164">
        <v>10</v>
      </c>
      <c r="G872" s="164">
        <v>10</v>
      </c>
      <c r="H872" s="164">
        <v>10</v>
      </c>
      <c r="I872" s="164">
        <v>4</v>
      </c>
      <c r="J872" s="164">
        <v>10</v>
      </c>
      <c r="K872" s="164"/>
      <c r="L872" s="164"/>
      <c r="M872" s="165">
        <f t="shared" si="37"/>
        <v>1</v>
      </c>
      <c r="N872" s="164">
        <f t="shared" si="38"/>
        <v>2</v>
      </c>
      <c r="O872" s="164">
        <f t="shared" si="39"/>
        <v>8</v>
      </c>
      <c r="P872" s="164"/>
      <c r="Q872" s="164"/>
      <c r="R872" s="164"/>
    </row>
    <row r="873" spans="3:18">
      <c r="C873" s="164">
        <v>1</v>
      </c>
      <c r="D873" s="164">
        <v>10</v>
      </c>
      <c r="E873" s="164"/>
      <c r="F873" s="164">
        <v>10</v>
      </c>
      <c r="G873" s="164">
        <v>10</v>
      </c>
      <c r="H873" s="164">
        <v>10</v>
      </c>
      <c r="I873" s="164">
        <v>6</v>
      </c>
      <c r="J873" s="164">
        <v>7</v>
      </c>
      <c r="K873" s="164"/>
      <c r="L873" s="164"/>
      <c r="M873" s="165">
        <f t="shared" si="37"/>
        <v>1</v>
      </c>
      <c r="N873" s="164">
        <f t="shared" si="38"/>
        <v>2</v>
      </c>
      <c r="O873" s="164">
        <f t="shared" si="39"/>
        <v>8</v>
      </c>
      <c r="P873" s="164"/>
      <c r="Q873" s="164"/>
      <c r="R873" s="164"/>
    </row>
    <row r="874" spans="3:18">
      <c r="C874" s="164">
        <v>1</v>
      </c>
      <c r="D874" s="164">
        <v>10</v>
      </c>
      <c r="E874" s="164"/>
      <c r="F874" s="164">
        <v>10</v>
      </c>
      <c r="G874" s="164">
        <v>10</v>
      </c>
      <c r="H874" s="164">
        <v>10</v>
      </c>
      <c r="I874" s="164">
        <v>6</v>
      </c>
      <c r="J874" s="164">
        <v>10</v>
      </c>
      <c r="K874" s="164"/>
      <c r="L874" s="164"/>
      <c r="M874" s="165">
        <f t="shared" si="37"/>
        <v>1</v>
      </c>
      <c r="N874" s="164">
        <f t="shared" si="38"/>
        <v>2</v>
      </c>
      <c r="O874" s="164">
        <f t="shared" si="39"/>
        <v>8</v>
      </c>
      <c r="P874" s="164"/>
      <c r="Q874" s="164"/>
      <c r="R874" s="164"/>
    </row>
    <row r="875" spans="3:18">
      <c r="C875" s="164">
        <v>1</v>
      </c>
      <c r="D875" s="164">
        <v>10</v>
      </c>
      <c r="E875" s="164"/>
      <c r="F875" s="164">
        <v>10</v>
      </c>
      <c r="G875" s="164">
        <v>10</v>
      </c>
      <c r="H875" s="164">
        <v>10</v>
      </c>
      <c r="I875" s="164">
        <v>8</v>
      </c>
      <c r="J875" s="164">
        <v>7</v>
      </c>
      <c r="K875" s="164"/>
      <c r="L875" s="164"/>
      <c r="M875" s="165">
        <f t="shared" si="37"/>
        <v>1</v>
      </c>
      <c r="N875" s="164">
        <f t="shared" si="38"/>
        <v>2</v>
      </c>
      <c r="O875" s="164">
        <f t="shared" si="39"/>
        <v>8</v>
      </c>
      <c r="P875" s="164"/>
      <c r="Q875" s="164"/>
      <c r="R875" s="164"/>
    </row>
    <row r="876" spans="3:18">
      <c r="C876" s="164">
        <v>1</v>
      </c>
      <c r="D876" s="164">
        <v>10</v>
      </c>
      <c r="E876" s="164"/>
      <c r="F876" s="164">
        <v>10</v>
      </c>
      <c r="G876" s="164">
        <v>10</v>
      </c>
      <c r="H876" s="164">
        <v>10</v>
      </c>
      <c r="I876" s="164">
        <v>8</v>
      </c>
      <c r="J876" s="164">
        <v>10</v>
      </c>
      <c r="K876" s="164"/>
      <c r="L876" s="164"/>
      <c r="M876" s="165">
        <f t="shared" si="37"/>
        <v>1</v>
      </c>
      <c r="N876" s="164">
        <f t="shared" si="38"/>
        <v>2</v>
      </c>
      <c r="O876" s="164">
        <f t="shared" si="39"/>
        <v>8</v>
      </c>
      <c r="P876" s="164"/>
      <c r="Q876" s="164"/>
      <c r="R876" s="164"/>
    </row>
    <row r="877" spans="3:18">
      <c r="C877" s="164">
        <v>1</v>
      </c>
      <c r="D877" s="164">
        <v>10</v>
      </c>
      <c r="E877" s="164"/>
      <c r="F877" s="164">
        <v>10</v>
      </c>
      <c r="G877" s="164">
        <v>10</v>
      </c>
      <c r="H877" s="164">
        <v>10</v>
      </c>
      <c r="I877" s="164">
        <v>10</v>
      </c>
      <c r="J877" s="164">
        <v>7</v>
      </c>
      <c r="K877" s="164"/>
      <c r="L877" s="164"/>
      <c r="M877" s="165">
        <f t="shared" si="37"/>
        <v>1</v>
      </c>
      <c r="N877" s="164">
        <f t="shared" si="38"/>
        <v>2</v>
      </c>
      <c r="O877" s="164">
        <f t="shared" si="39"/>
        <v>8</v>
      </c>
      <c r="P877" s="164"/>
      <c r="Q877" s="164"/>
      <c r="R877" s="164"/>
    </row>
    <row r="878" spans="3:18">
      <c r="C878" s="164">
        <v>1</v>
      </c>
      <c r="D878" s="164">
        <v>10</v>
      </c>
      <c r="E878" s="164"/>
      <c r="F878" s="164">
        <v>10</v>
      </c>
      <c r="G878" s="164">
        <v>10</v>
      </c>
      <c r="H878" s="164">
        <v>10</v>
      </c>
      <c r="I878" s="164">
        <v>10</v>
      </c>
      <c r="J878" s="164">
        <v>10</v>
      </c>
      <c r="K878" s="164"/>
      <c r="L878" s="164"/>
      <c r="M878" s="165">
        <f t="shared" si="37"/>
        <v>1</v>
      </c>
      <c r="N878" s="164">
        <f t="shared" si="38"/>
        <v>2</v>
      </c>
      <c r="O878" s="164">
        <f t="shared" si="39"/>
        <v>9</v>
      </c>
      <c r="P878" s="164"/>
      <c r="Q878" s="164"/>
      <c r="R878" s="164"/>
    </row>
    <row r="879" spans="3:18">
      <c r="C879" s="164">
        <v>1</v>
      </c>
      <c r="D879" s="164">
        <v>10</v>
      </c>
      <c r="E879" s="164"/>
      <c r="F879" s="164">
        <v>10</v>
      </c>
      <c r="G879" s="164">
        <v>10</v>
      </c>
      <c r="H879" s="164">
        <v>7</v>
      </c>
      <c r="I879" s="164">
        <v>4</v>
      </c>
      <c r="J879" s="164">
        <v>7</v>
      </c>
      <c r="K879" s="164"/>
      <c r="L879" s="164"/>
      <c r="M879" s="165">
        <f t="shared" si="37"/>
        <v>1</v>
      </c>
      <c r="N879" s="164">
        <f t="shared" si="38"/>
        <v>2</v>
      </c>
      <c r="O879" s="164">
        <f t="shared" si="39"/>
        <v>7</v>
      </c>
      <c r="P879" s="164"/>
      <c r="Q879" s="164"/>
      <c r="R879" s="164"/>
    </row>
    <row r="880" spans="3:18">
      <c r="C880" s="164">
        <v>1</v>
      </c>
      <c r="D880" s="164">
        <v>10</v>
      </c>
      <c r="E880" s="164"/>
      <c r="F880" s="164">
        <v>10</v>
      </c>
      <c r="G880" s="164">
        <v>10</v>
      </c>
      <c r="H880" s="164">
        <v>7</v>
      </c>
      <c r="I880" s="164">
        <v>4</v>
      </c>
      <c r="J880" s="164">
        <v>10</v>
      </c>
      <c r="K880" s="164"/>
      <c r="L880" s="164"/>
      <c r="M880" s="165">
        <f t="shared" si="37"/>
        <v>1</v>
      </c>
      <c r="N880" s="164">
        <f t="shared" si="38"/>
        <v>2</v>
      </c>
      <c r="O880" s="164">
        <f t="shared" si="39"/>
        <v>7</v>
      </c>
      <c r="P880" s="164"/>
      <c r="Q880" s="164"/>
      <c r="R880" s="164"/>
    </row>
    <row r="881" spans="3:18">
      <c r="C881" s="164">
        <v>1</v>
      </c>
      <c r="D881" s="164">
        <v>10</v>
      </c>
      <c r="E881" s="164"/>
      <c r="F881" s="164">
        <v>10</v>
      </c>
      <c r="G881" s="164">
        <v>10</v>
      </c>
      <c r="H881" s="164">
        <v>7</v>
      </c>
      <c r="I881" s="164">
        <v>6</v>
      </c>
      <c r="J881" s="164">
        <v>7</v>
      </c>
      <c r="K881" s="164"/>
      <c r="L881" s="164"/>
      <c r="M881" s="165">
        <f t="shared" si="37"/>
        <v>1</v>
      </c>
      <c r="N881" s="164">
        <f t="shared" si="38"/>
        <v>2</v>
      </c>
      <c r="O881" s="164">
        <f t="shared" si="39"/>
        <v>7</v>
      </c>
      <c r="P881" s="164"/>
      <c r="Q881" s="164"/>
      <c r="R881" s="164"/>
    </row>
    <row r="882" spans="3:18">
      <c r="C882" s="164">
        <v>1</v>
      </c>
      <c r="D882" s="164">
        <v>10</v>
      </c>
      <c r="E882" s="164"/>
      <c r="F882" s="164">
        <v>10</v>
      </c>
      <c r="G882" s="164">
        <v>10</v>
      </c>
      <c r="H882" s="164">
        <v>7</v>
      </c>
      <c r="I882" s="164">
        <v>6</v>
      </c>
      <c r="J882" s="164">
        <v>10</v>
      </c>
      <c r="K882" s="164"/>
      <c r="L882" s="164"/>
      <c r="M882" s="165">
        <f t="shared" si="37"/>
        <v>1</v>
      </c>
      <c r="N882" s="164">
        <f t="shared" si="38"/>
        <v>2</v>
      </c>
      <c r="O882" s="164">
        <f t="shared" si="39"/>
        <v>8</v>
      </c>
      <c r="P882" s="164"/>
      <c r="Q882" s="164"/>
      <c r="R882" s="164"/>
    </row>
    <row r="883" spans="3:18">
      <c r="C883" s="164">
        <v>1</v>
      </c>
      <c r="D883" s="164">
        <v>10</v>
      </c>
      <c r="E883" s="164"/>
      <c r="F883" s="164">
        <v>10</v>
      </c>
      <c r="G883" s="164">
        <v>10</v>
      </c>
      <c r="H883" s="164">
        <v>7</v>
      </c>
      <c r="I883" s="164">
        <v>8</v>
      </c>
      <c r="J883" s="164">
        <v>7</v>
      </c>
      <c r="K883" s="164"/>
      <c r="L883" s="164"/>
      <c r="M883" s="165">
        <f t="shared" si="37"/>
        <v>1</v>
      </c>
      <c r="N883" s="164">
        <f t="shared" si="38"/>
        <v>2</v>
      </c>
      <c r="O883" s="164">
        <f t="shared" si="39"/>
        <v>8</v>
      </c>
      <c r="P883" s="164"/>
      <c r="Q883" s="164"/>
      <c r="R883" s="164"/>
    </row>
    <row r="884" spans="3:18">
      <c r="C884" s="164">
        <v>1</v>
      </c>
      <c r="D884" s="164">
        <v>10</v>
      </c>
      <c r="E884" s="164"/>
      <c r="F884" s="164">
        <v>10</v>
      </c>
      <c r="G884" s="164">
        <v>10</v>
      </c>
      <c r="H884" s="164">
        <v>7</v>
      </c>
      <c r="I884" s="164">
        <v>8</v>
      </c>
      <c r="J884" s="164">
        <v>10</v>
      </c>
      <c r="K884" s="164"/>
      <c r="L884" s="164"/>
      <c r="M884" s="165">
        <f t="shared" si="37"/>
        <v>1</v>
      </c>
      <c r="N884" s="164">
        <f t="shared" si="38"/>
        <v>2</v>
      </c>
      <c r="O884" s="164">
        <f t="shared" si="39"/>
        <v>8</v>
      </c>
      <c r="P884" s="164"/>
      <c r="Q884" s="164"/>
      <c r="R884" s="164"/>
    </row>
    <row r="885" spans="3:18">
      <c r="C885" s="164">
        <v>1</v>
      </c>
      <c r="D885" s="164">
        <v>10</v>
      </c>
      <c r="E885" s="164"/>
      <c r="F885" s="164">
        <v>10</v>
      </c>
      <c r="G885" s="164">
        <v>10</v>
      </c>
      <c r="H885" s="164">
        <v>7</v>
      </c>
      <c r="I885" s="164">
        <v>10</v>
      </c>
      <c r="J885" s="164">
        <v>7</v>
      </c>
      <c r="K885" s="164"/>
      <c r="L885" s="164"/>
      <c r="M885" s="165">
        <f t="shared" si="37"/>
        <v>1</v>
      </c>
      <c r="N885" s="164">
        <f t="shared" si="38"/>
        <v>2</v>
      </c>
      <c r="O885" s="164">
        <f t="shared" si="39"/>
        <v>8</v>
      </c>
      <c r="P885" s="164"/>
      <c r="Q885" s="164"/>
      <c r="R885" s="164"/>
    </row>
    <row r="886" spans="3:18">
      <c r="C886" s="164">
        <v>1</v>
      </c>
      <c r="D886" s="164">
        <v>10</v>
      </c>
      <c r="E886" s="164"/>
      <c r="F886" s="164">
        <v>10</v>
      </c>
      <c r="G886" s="164">
        <v>10</v>
      </c>
      <c r="H886" s="164">
        <v>7</v>
      </c>
      <c r="I886" s="164">
        <v>10</v>
      </c>
      <c r="J886" s="164">
        <v>10</v>
      </c>
      <c r="K886" s="164"/>
      <c r="L886" s="164"/>
      <c r="M886" s="165">
        <f t="shared" si="37"/>
        <v>1</v>
      </c>
      <c r="N886" s="164">
        <f t="shared" si="38"/>
        <v>2</v>
      </c>
      <c r="O886" s="164">
        <f t="shared" si="39"/>
        <v>8</v>
      </c>
      <c r="P886" s="164"/>
      <c r="Q886" s="164"/>
      <c r="R886" s="164"/>
    </row>
    <row r="887" spans="3:18">
      <c r="C887" s="164">
        <v>1</v>
      </c>
      <c r="D887" s="164">
        <v>10</v>
      </c>
      <c r="E887" s="164"/>
      <c r="F887" s="164">
        <v>10</v>
      </c>
      <c r="G887" s="164">
        <v>10</v>
      </c>
      <c r="H887" s="164">
        <v>10</v>
      </c>
      <c r="I887" s="164">
        <v>4</v>
      </c>
      <c r="J887" s="164">
        <v>7</v>
      </c>
      <c r="K887" s="164"/>
      <c r="L887" s="164"/>
      <c r="M887" s="165">
        <f t="shared" si="37"/>
        <v>1</v>
      </c>
      <c r="N887" s="164">
        <f t="shared" si="38"/>
        <v>2</v>
      </c>
      <c r="O887" s="164">
        <f t="shared" si="39"/>
        <v>7</v>
      </c>
      <c r="P887" s="164"/>
      <c r="Q887" s="164"/>
      <c r="R887" s="164"/>
    </row>
    <row r="888" spans="3:18">
      <c r="C888" s="164">
        <v>1</v>
      </c>
      <c r="D888" s="164">
        <v>10</v>
      </c>
      <c r="E888" s="164"/>
      <c r="F888" s="164">
        <v>10</v>
      </c>
      <c r="G888" s="164">
        <v>10</v>
      </c>
      <c r="H888" s="164">
        <v>10</v>
      </c>
      <c r="I888" s="164">
        <v>4</v>
      </c>
      <c r="J888" s="164">
        <v>10</v>
      </c>
      <c r="K888" s="164"/>
      <c r="L888" s="164"/>
      <c r="M888" s="165">
        <f t="shared" si="37"/>
        <v>1</v>
      </c>
      <c r="N888" s="164">
        <f t="shared" si="38"/>
        <v>2</v>
      </c>
      <c r="O888" s="164">
        <f t="shared" si="39"/>
        <v>8</v>
      </c>
      <c r="P888" s="164"/>
      <c r="Q888" s="164"/>
      <c r="R888" s="164"/>
    </row>
    <row r="889" spans="3:18">
      <c r="C889" s="164">
        <v>1</v>
      </c>
      <c r="D889" s="164">
        <v>10</v>
      </c>
      <c r="E889" s="164"/>
      <c r="F889" s="164">
        <v>10</v>
      </c>
      <c r="G889" s="164">
        <v>10</v>
      </c>
      <c r="H889" s="164">
        <v>10</v>
      </c>
      <c r="I889" s="164">
        <v>6</v>
      </c>
      <c r="J889" s="164">
        <v>7</v>
      </c>
      <c r="K889" s="164"/>
      <c r="L889" s="164"/>
      <c r="M889" s="165">
        <f t="shared" si="37"/>
        <v>1</v>
      </c>
      <c r="N889" s="164">
        <f t="shared" si="38"/>
        <v>2</v>
      </c>
      <c r="O889" s="164">
        <f t="shared" si="39"/>
        <v>8</v>
      </c>
      <c r="P889" s="164"/>
      <c r="Q889" s="164"/>
      <c r="R889" s="164"/>
    </row>
    <row r="890" spans="3:18">
      <c r="C890" s="164">
        <v>1</v>
      </c>
      <c r="D890" s="164">
        <v>10</v>
      </c>
      <c r="E890" s="164"/>
      <c r="F890" s="164">
        <v>10</v>
      </c>
      <c r="G890" s="164">
        <v>10</v>
      </c>
      <c r="H890" s="164">
        <v>10</v>
      </c>
      <c r="I890" s="164">
        <v>6</v>
      </c>
      <c r="J890" s="164">
        <v>10</v>
      </c>
      <c r="K890" s="164"/>
      <c r="L890" s="164"/>
      <c r="M890" s="165">
        <f t="shared" si="37"/>
        <v>1</v>
      </c>
      <c r="N890" s="164">
        <f t="shared" si="38"/>
        <v>2</v>
      </c>
      <c r="O890" s="164">
        <f t="shared" si="39"/>
        <v>8</v>
      </c>
      <c r="P890" s="164"/>
      <c r="Q890" s="164"/>
      <c r="R890" s="164"/>
    </row>
    <row r="891" spans="3:18">
      <c r="C891" s="164">
        <v>1</v>
      </c>
      <c r="D891" s="164">
        <v>10</v>
      </c>
      <c r="E891" s="164"/>
      <c r="F891" s="164">
        <v>10</v>
      </c>
      <c r="G891" s="164">
        <v>10</v>
      </c>
      <c r="H891" s="164">
        <v>10</v>
      </c>
      <c r="I891" s="164">
        <v>8</v>
      </c>
      <c r="J891" s="164">
        <v>7</v>
      </c>
      <c r="K891" s="164"/>
      <c r="L891" s="164"/>
      <c r="M891" s="165">
        <f t="shared" si="37"/>
        <v>1</v>
      </c>
      <c r="N891" s="164">
        <f t="shared" si="38"/>
        <v>2</v>
      </c>
      <c r="O891" s="164">
        <f t="shared" si="39"/>
        <v>8</v>
      </c>
      <c r="P891" s="164"/>
      <c r="Q891" s="164"/>
      <c r="R891" s="164"/>
    </row>
    <row r="892" spans="3:18">
      <c r="C892" s="164">
        <v>1</v>
      </c>
      <c r="D892" s="164">
        <v>10</v>
      </c>
      <c r="E892" s="164"/>
      <c r="F892" s="164">
        <v>10</v>
      </c>
      <c r="G892" s="164">
        <v>10</v>
      </c>
      <c r="H892" s="164">
        <v>10</v>
      </c>
      <c r="I892" s="164">
        <v>8</v>
      </c>
      <c r="J892" s="164">
        <v>10</v>
      </c>
      <c r="K892" s="164"/>
      <c r="L892" s="164"/>
      <c r="M892" s="165">
        <f t="shared" si="37"/>
        <v>1</v>
      </c>
      <c r="N892" s="164">
        <f t="shared" si="38"/>
        <v>2</v>
      </c>
      <c r="O892" s="164">
        <f t="shared" si="39"/>
        <v>8</v>
      </c>
      <c r="P892" s="164"/>
      <c r="Q892" s="164"/>
      <c r="R892" s="164"/>
    </row>
    <row r="893" spans="3:18">
      <c r="C893" s="164">
        <v>1</v>
      </c>
      <c r="D893" s="164">
        <v>10</v>
      </c>
      <c r="E893" s="164"/>
      <c r="F893" s="164">
        <v>10</v>
      </c>
      <c r="G893" s="164">
        <v>10</v>
      </c>
      <c r="H893" s="164">
        <v>10</v>
      </c>
      <c r="I893" s="164">
        <v>10</v>
      </c>
      <c r="J893" s="164">
        <v>7</v>
      </c>
      <c r="K893" s="164"/>
      <c r="L893" s="164"/>
      <c r="M893" s="165">
        <f t="shared" si="37"/>
        <v>1</v>
      </c>
      <c r="N893" s="164">
        <f t="shared" si="38"/>
        <v>2</v>
      </c>
      <c r="O893" s="164">
        <f t="shared" si="39"/>
        <v>8</v>
      </c>
      <c r="P893" s="164"/>
      <c r="Q893" s="164"/>
      <c r="R893" s="164"/>
    </row>
    <row r="894" spans="3:18">
      <c r="C894" s="164">
        <v>1</v>
      </c>
      <c r="D894" s="164">
        <v>2</v>
      </c>
      <c r="E894" s="164"/>
      <c r="F894" s="164">
        <v>10</v>
      </c>
      <c r="G894" s="164">
        <v>2</v>
      </c>
      <c r="H894" s="164">
        <v>10</v>
      </c>
      <c r="I894" s="164">
        <v>10</v>
      </c>
      <c r="J894" s="164">
        <v>10</v>
      </c>
      <c r="K894" s="164"/>
      <c r="L894" s="164"/>
      <c r="M894" s="165">
        <f t="shared" si="37"/>
        <v>1</v>
      </c>
      <c r="N894" s="164">
        <f t="shared" si="38"/>
        <v>2</v>
      </c>
      <c r="O894" s="164">
        <f t="shared" si="39"/>
        <v>6</v>
      </c>
      <c r="P894" s="164"/>
      <c r="Q894" s="164"/>
      <c r="R894" s="164"/>
    </row>
    <row r="895" spans="3:18">
      <c r="C895" s="164">
        <v>2</v>
      </c>
      <c r="D895" s="164">
        <v>2</v>
      </c>
      <c r="E895" s="164"/>
      <c r="F895" s="164">
        <v>5</v>
      </c>
      <c r="G895" s="164">
        <v>2</v>
      </c>
      <c r="H895" s="164">
        <v>5</v>
      </c>
      <c r="I895" s="164">
        <v>4</v>
      </c>
      <c r="J895" s="164">
        <v>7</v>
      </c>
      <c r="K895" s="164"/>
      <c r="L895" s="164"/>
      <c r="M895" s="165">
        <f t="shared" si="37"/>
        <v>2</v>
      </c>
      <c r="N895" s="164">
        <f t="shared" si="38"/>
        <v>2</v>
      </c>
      <c r="O895" s="164">
        <f t="shared" si="39"/>
        <v>4</v>
      </c>
      <c r="P895" s="164"/>
      <c r="Q895" s="164"/>
      <c r="R895" s="164"/>
    </row>
    <row r="896" spans="3:18">
      <c r="C896" s="164">
        <v>2</v>
      </c>
      <c r="D896" s="164">
        <v>2</v>
      </c>
      <c r="E896" s="164"/>
      <c r="F896" s="164">
        <v>5</v>
      </c>
      <c r="G896" s="164">
        <v>2</v>
      </c>
      <c r="H896" s="164">
        <v>5</v>
      </c>
      <c r="I896" s="164">
        <v>4</v>
      </c>
      <c r="J896" s="164">
        <v>10</v>
      </c>
      <c r="K896" s="164"/>
      <c r="L896" s="164"/>
      <c r="M896" s="165">
        <f t="shared" si="37"/>
        <v>2</v>
      </c>
      <c r="N896" s="164">
        <f t="shared" si="38"/>
        <v>2</v>
      </c>
      <c r="O896" s="164">
        <f t="shared" si="39"/>
        <v>4</v>
      </c>
      <c r="P896" s="164"/>
      <c r="Q896" s="164"/>
      <c r="R896" s="164"/>
    </row>
    <row r="897" spans="3:18">
      <c r="C897" s="164">
        <v>2</v>
      </c>
      <c r="D897" s="164">
        <v>2</v>
      </c>
      <c r="E897" s="164"/>
      <c r="F897" s="164">
        <v>5</v>
      </c>
      <c r="G897" s="164">
        <v>2</v>
      </c>
      <c r="H897" s="164">
        <v>5</v>
      </c>
      <c r="I897" s="164">
        <v>6</v>
      </c>
      <c r="J897" s="164">
        <v>7</v>
      </c>
      <c r="K897" s="164"/>
      <c r="L897" s="164"/>
      <c r="M897" s="165">
        <f t="shared" si="37"/>
        <v>2</v>
      </c>
      <c r="N897" s="164">
        <f t="shared" si="38"/>
        <v>2</v>
      </c>
      <c r="O897" s="164">
        <f t="shared" si="39"/>
        <v>4</v>
      </c>
      <c r="P897" s="164"/>
      <c r="Q897" s="164"/>
      <c r="R897" s="164"/>
    </row>
    <row r="898" spans="3:18">
      <c r="C898" s="164">
        <v>2</v>
      </c>
      <c r="D898" s="164">
        <v>2</v>
      </c>
      <c r="E898" s="164"/>
      <c r="F898" s="164">
        <v>5</v>
      </c>
      <c r="G898" s="164">
        <v>2</v>
      </c>
      <c r="H898" s="164">
        <v>5</v>
      </c>
      <c r="I898" s="164">
        <v>6</v>
      </c>
      <c r="J898" s="164">
        <v>10</v>
      </c>
      <c r="K898" s="164"/>
      <c r="L898" s="164"/>
      <c r="M898" s="165">
        <f t="shared" si="37"/>
        <v>2</v>
      </c>
      <c r="N898" s="164">
        <f t="shared" si="38"/>
        <v>2</v>
      </c>
      <c r="O898" s="164">
        <f t="shared" si="39"/>
        <v>5</v>
      </c>
      <c r="P898" s="164"/>
      <c r="Q898" s="164"/>
      <c r="R898" s="164"/>
    </row>
    <row r="899" spans="3:18">
      <c r="C899" s="164">
        <v>2</v>
      </c>
      <c r="D899" s="164">
        <v>2</v>
      </c>
      <c r="E899" s="164"/>
      <c r="F899" s="164">
        <v>5</v>
      </c>
      <c r="G899" s="164">
        <v>2</v>
      </c>
      <c r="H899" s="164">
        <v>5</v>
      </c>
      <c r="I899" s="164">
        <v>8</v>
      </c>
      <c r="J899" s="164">
        <v>7</v>
      </c>
      <c r="K899" s="164"/>
      <c r="L899" s="164"/>
      <c r="M899" s="165">
        <f t="shared" si="37"/>
        <v>2</v>
      </c>
      <c r="N899" s="164">
        <f t="shared" si="38"/>
        <v>2</v>
      </c>
      <c r="O899" s="164">
        <f t="shared" si="39"/>
        <v>4</v>
      </c>
      <c r="P899" s="164"/>
      <c r="Q899" s="164"/>
      <c r="R899" s="164"/>
    </row>
    <row r="900" spans="3:18">
      <c r="C900" s="164">
        <v>2</v>
      </c>
      <c r="D900" s="164">
        <v>2</v>
      </c>
      <c r="E900" s="164"/>
      <c r="F900" s="164">
        <v>5</v>
      </c>
      <c r="G900" s="164">
        <v>2</v>
      </c>
      <c r="H900" s="164">
        <v>5</v>
      </c>
      <c r="I900" s="164">
        <v>8</v>
      </c>
      <c r="J900" s="164">
        <v>10</v>
      </c>
      <c r="K900" s="164"/>
      <c r="L900" s="164"/>
      <c r="M900" s="165">
        <f t="shared" si="37"/>
        <v>2</v>
      </c>
      <c r="N900" s="164">
        <f t="shared" si="38"/>
        <v>2</v>
      </c>
      <c r="O900" s="164">
        <f t="shared" si="39"/>
        <v>5</v>
      </c>
      <c r="P900" s="164"/>
      <c r="Q900" s="164"/>
      <c r="R900" s="164"/>
    </row>
    <row r="901" spans="3:18">
      <c r="C901" s="164">
        <v>2</v>
      </c>
      <c r="D901" s="164">
        <v>2</v>
      </c>
      <c r="E901" s="164"/>
      <c r="F901" s="164">
        <v>5</v>
      </c>
      <c r="G901" s="164">
        <v>2</v>
      </c>
      <c r="H901" s="164">
        <v>5</v>
      </c>
      <c r="I901" s="164">
        <v>10</v>
      </c>
      <c r="J901" s="164">
        <v>7</v>
      </c>
      <c r="K901" s="164"/>
      <c r="L901" s="164"/>
      <c r="M901" s="165">
        <f t="shared" si="37"/>
        <v>2</v>
      </c>
      <c r="N901" s="164">
        <f t="shared" si="38"/>
        <v>2</v>
      </c>
      <c r="O901" s="164">
        <f t="shared" si="39"/>
        <v>5</v>
      </c>
      <c r="P901" s="164"/>
      <c r="Q901" s="164"/>
      <c r="R901" s="164"/>
    </row>
    <row r="902" spans="3:18">
      <c r="C902" s="164">
        <v>2</v>
      </c>
      <c r="D902" s="164">
        <v>2</v>
      </c>
      <c r="E902" s="164"/>
      <c r="F902" s="164">
        <v>5</v>
      </c>
      <c r="G902" s="164">
        <v>2</v>
      </c>
      <c r="H902" s="164">
        <v>5</v>
      </c>
      <c r="I902" s="164">
        <v>10</v>
      </c>
      <c r="J902" s="164">
        <v>10</v>
      </c>
      <c r="K902" s="164"/>
      <c r="L902" s="164"/>
      <c r="M902" s="165">
        <f t="shared" si="37"/>
        <v>2</v>
      </c>
      <c r="N902" s="164">
        <f t="shared" si="38"/>
        <v>2</v>
      </c>
      <c r="O902" s="164">
        <f t="shared" si="39"/>
        <v>5</v>
      </c>
      <c r="P902" s="164"/>
      <c r="Q902" s="164"/>
      <c r="R902" s="164"/>
    </row>
    <row r="903" spans="3:18">
      <c r="C903" s="164">
        <v>2</v>
      </c>
      <c r="D903" s="164">
        <v>2</v>
      </c>
      <c r="E903" s="164"/>
      <c r="F903" s="164">
        <v>7</v>
      </c>
      <c r="G903" s="164">
        <v>2</v>
      </c>
      <c r="H903" s="164">
        <v>10</v>
      </c>
      <c r="I903" s="164">
        <v>4</v>
      </c>
      <c r="J903" s="164">
        <v>7</v>
      </c>
      <c r="K903" s="164"/>
      <c r="L903" s="164"/>
      <c r="M903" s="165">
        <f t="shared" si="37"/>
        <v>2</v>
      </c>
      <c r="N903" s="164">
        <f t="shared" si="38"/>
        <v>2</v>
      </c>
      <c r="O903" s="164">
        <f t="shared" si="39"/>
        <v>5</v>
      </c>
      <c r="P903" s="164"/>
      <c r="Q903" s="164"/>
      <c r="R903" s="164"/>
    </row>
    <row r="904" spans="3:18">
      <c r="C904" s="164">
        <v>2</v>
      </c>
      <c r="D904" s="164">
        <v>2</v>
      </c>
      <c r="E904" s="164"/>
      <c r="F904" s="164">
        <v>7</v>
      </c>
      <c r="G904" s="164">
        <v>2</v>
      </c>
      <c r="H904" s="164">
        <v>10</v>
      </c>
      <c r="I904" s="164">
        <v>4</v>
      </c>
      <c r="J904" s="164">
        <v>10</v>
      </c>
      <c r="K904" s="164"/>
      <c r="L904" s="164"/>
      <c r="M904" s="165">
        <f t="shared" si="37"/>
        <v>2</v>
      </c>
      <c r="N904" s="164">
        <f t="shared" si="38"/>
        <v>2</v>
      </c>
      <c r="O904" s="164">
        <f t="shared" si="39"/>
        <v>5</v>
      </c>
      <c r="P904" s="164"/>
      <c r="Q904" s="164"/>
      <c r="R904" s="164"/>
    </row>
    <row r="905" spans="3:18">
      <c r="C905" s="164">
        <v>2</v>
      </c>
      <c r="D905" s="164">
        <v>2</v>
      </c>
      <c r="E905" s="164"/>
      <c r="F905" s="164">
        <v>7</v>
      </c>
      <c r="G905" s="164">
        <v>2</v>
      </c>
      <c r="H905" s="164">
        <v>10</v>
      </c>
      <c r="I905" s="164">
        <v>6</v>
      </c>
      <c r="J905" s="164">
        <v>7</v>
      </c>
      <c r="K905" s="164"/>
      <c r="L905" s="164"/>
      <c r="M905" s="165">
        <f t="shared" si="37"/>
        <v>2</v>
      </c>
      <c r="N905" s="164">
        <f t="shared" si="38"/>
        <v>2</v>
      </c>
      <c r="O905" s="164">
        <f t="shared" si="39"/>
        <v>5</v>
      </c>
      <c r="P905" s="164"/>
      <c r="Q905" s="164"/>
      <c r="R905" s="164"/>
    </row>
    <row r="906" spans="3:18">
      <c r="C906" s="164">
        <v>2</v>
      </c>
      <c r="D906" s="164">
        <v>2</v>
      </c>
      <c r="E906" s="164"/>
      <c r="F906" s="164">
        <v>7</v>
      </c>
      <c r="G906" s="164">
        <v>2</v>
      </c>
      <c r="H906" s="164">
        <v>10</v>
      </c>
      <c r="I906" s="164">
        <v>6</v>
      </c>
      <c r="J906" s="164">
        <v>10</v>
      </c>
      <c r="K906" s="164"/>
      <c r="L906" s="164"/>
      <c r="M906" s="165">
        <f t="shared" si="37"/>
        <v>2</v>
      </c>
      <c r="N906" s="164">
        <f t="shared" si="38"/>
        <v>2</v>
      </c>
      <c r="O906" s="164">
        <f t="shared" si="39"/>
        <v>6</v>
      </c>
      <c r="P906" s="164"/>
      <c r="Q906" s="164"/>
      <c r="R906" s="164"/>
    </row>
    <row r="907" spans="3:18">
      <c r="C907" s="164">
        <v>2</v>
      </c>
      <c r="D907" s="164">
        <v>2</v>
      </c>
      <c r="E907" s="164"/>
      <c r="F907" s="164">
        <v>7</v>
      </c>
      <c r="G907" s="164">
        <v>2</v>
      </c>
      <c r="H907" s="164">
        <v>10</v>
      </c>
      <c r="I907" s="164">
        <v>8</v>
      </c>
      <c r="J907" s="164">
        <v>7</v>
      </c>
      <c r="K907" s="164"/>
      <c r="L907" s="164"/>
      <c r="M907" s="165">
        <f t="shared" si="37"/>
        <v>2</v>
      </c>
      <c r="N907" s="164">
        <f t="shared" si="38"/>
        <v>2</v>
      </c>
      <c r="O907" s="164">
        <f t="shared" si="39"/>
        <v>5</v>
      </c>
      <c r="P907" s="164"/>
      <c r="Q907" s="164"/>
      <c r="R907" s="164"/>
    </row>
    <row r="908" spans="3:18">
      <c r="C908" s="164">
        <v>2</v>
      </c>
      <c r="D908" s="164">
        <v>2</v>
      </c>
      <c r="E908" s="164"/>
      <c r="F908" s="164">
        <v>7</v>
      </c>
      <c r="G908" s="164">
        <v>2</v>
      </c>
      <c r="H908" s="164">
        <v>10</v>
      </c>
      <c r="I908" s="164">
        <v>8</v>
      </c>
      <c r="J908" s="164">
        <v>10</v>
      </c>
      <c r="K908" s="164"/>
      <c r="L908" s="164"/>
      <c r="M908" s="165">
        <f t="shared" si="37"/>
        <v>2</v>
      </c>
      <c r="N908" s="164">
        <f t="shared" si="38"/>
        <v>2</v>
      </c>
      <c r="O908" s="164">
        <f t="shared" si="39"/>
        <v>6</v>
      </c>
      <c r="P908" s="164"/>
      <c r="Q908" s="164"/>
      <c r="R908" s="164"/>
    </row>
    <row r="909" spans="3:18">
      <c r="C909" s="164">
        <v>2</v>
      </c>
      <c r="D909" s="164">
        <v>2</v>
      </c>
      <c r="E909" s="164"/>
      <c r="F909" s="164">
        <v>7</v>
      </c>
      <c r="G909" s="164">
        <v>2</v>
      </c>
      <c r="H909" s="164">
        <v>10</v>
      </c>
      <c r="I909" s="164">
        <v>10</v>
      </c>
      <c r="J909" s="164">
        <v>7</v>
      </c>
      <c r="K909" s="164"/>
      <c r="L909" s="164"/>
      <c r="M909" s="165">
        <f t="shared" si="37"/>
        <v>2</v>
      </c>
      <c r="N909" s="164">
        <f t="shared" si="38"/>
        <v>2</v>
      </c>
      <c r="O909" s="164">
        <f t="shared" si="39"/>
        <v>6</v>
      </c>
      <c r="P909" s="164"/>
      <c r="Q909" s="164"/>
      <c r="R909" s="164"/>
    </row>
    <row r="910" spans="3:18">
      <c r="C910" s="164">
        <v>2</v>
      </c>
      <c r="D910" s="164">
        <v>4</v>
      </c>
      <c r="E910" s="164"/>
      <c r="F910" s="164">
        <v>7</v>
      </c>
      <c r="G910" s="164">
        <v>4</v>
      </c>
      <c r="H910" s="164">
        <v>10</v>
      </c>
      <c r="I910" s="164">
        <v>10</v>
      </c>
      <c r="J910" s="164">
        <v>10</v>
      </c>
      <c r="K910" s="164"/>
      <c r="L910" s="164"/>
      <c r="M910" s="165">
        <f t="shared" si="37"/>
        <v>2</v>
      </c>
      <c r="N910" s="164">
        <f t="shared" si="38"/>
        <v>3</v>
      </c>
      <c r="O910" s="164">
        <f t="shared" si="39"/>
        <v>7</v>
      </c>
      <c r="P910" s="164"/>
      <c r="Q910" s="164"/>
      <c r="R910" s="164"/>
    </row>
    <row r="911" spans="3:18">
      <c r="C911" s="164">
        <v>2</v>
      </c>
      <c r="D911" s="164">
        <v>4</v>
      </c>
      <c r="E911" s="164"/>
      <c r="F911" s="164">
        <v>5</v>
      </c>
      <c r="G911" s="164">
        <v>4</v>
      </c>
      <c r="H911" s="164">
        <v>5</v>
      </c>
      <c r="I911" s="164">
        <v>4</v>
      </c>
      <c r="J911" s="164">
        <v>7</v>
      </c>
      <c r="K911" s="164"/>
      <c r="L911" s="164"/>
      <c r="M911" s="165">
        <f t="shared" si="37"/>
        <v>2</v>
      </c>
      <c r="N911" s="164">
        <f t="shared" si="38"/>
        <v>3</v>
      </c>
      <c r="O911" s="164">
        <f t="shared" si="39"/>
        <v>4</v>
      </c>
      <c r="P911" s="164"/>
      <c r="Q911" s="164"/>
      <c r="R911" s="164"/>
    </row>
    <row r="912" spans="3:18">
      <c r="C912" s="164">
        <v>2</v>
      </c>
      <c r="D912" s="164">
        <v>4</v>
      </c>
      <c r="E912" s="164"/>
      <c r="F912" s="164">
        <v>5</v>
      </c>
      <c r="G912" s="164">
        <v>4</v>
      </c>
      <c r="H912" s="164">
        <v>5</v>
      </c>
      <c r="I912" s="164">
        <v>4</v>
      </c>
      <c r="J912" s="164">
        <v>10</v>
      </c>
      <c r="K912" s="164"/>
      <c r="L912" s="164"/>
      <c r="M912" s="165">
        <f t="shared" si="37"/>
        <v>2</v>
      </c>
      <c r="N912" s="164">
        <f t="shared" si="38"/>
        <v>3</v>
      </c>
      <c r="O912" s="164">
        <f t="shared" si="39"/>
        <v>5</v>
      </c>
      <c r="P912" s="164"/>
      <c r="Q912" s="164"/>
      <c r="R912" s="164"/>
    </row>
    <row r="913" spans="3:18">
      <c r="C913" s="164">
        <v>2</v>
      </c>
      <c r="D913" s="164">
        <v>4</v>
      </c>
      <c r="E913" s="164"/>
      <c r="F913" s="164">
        <v>5</v>
      </c>
      <c r="G913" s="164">
        <v>4</v>
      </c>
      <c r="H913" s="164">
        <v>5</v>
      </c>
      <c r="I913" s="164">
        <v>6</v>
      </c>
      <c r="J913" s="164">
        <v>7</v>
      </c>
      <c r="K913" s="164"/>
      <c r="L913" s="164"/>
      <c r="M913" s="165">
        <f t="shared" si="37"/>
        <v>2</v>
      </c>
      <c r="N913" s="164">
        <f t="shared" si="38"/>
        <v>3</v>
      </c>
      <c r="O913" s="164">
        <f t="shared" si="39"/>
        <v>5</v>
      </c>
      <c r="P913" s="164"/>
      <c r="Q913" s="164"/>
      <c r="R913" s="164"/>
    </row>
    <row r="914" spans="3:18">
      <c r="C914" s="164">
        <v>2</v>
      </c>
      <c r="D914" s="164">
        <v>4</v>
      </c>
      <c r="E914" s="164"/>
      <c r="F914" s="164">
        <v>5</v>
      </c>
      <c r="G914" s="164">
        <v>4</v>
      </c>
      <c r="H914" s="164">
        <v>5</v>
      </c>
      <c r="I914" s="164">
        <v>6</v>
      </c>
      <c r="J914" s="164">
        <v>10</v>
      </c>
      <c r="K914" s="164"/>
      <c r="L914" s="164"/>
      <c r="M914" s="165">
        <f t="shared" si="37"/>
        <v>2</v>
      </c>
      <c r="N914" s="164">
        <f t="shared" si="38"/>
        <v>3</v>
      </c>
      <c r="O914" s="164">
        <f t="shared" si="39"/>
        <v>5</v>
      </c>
      <c r="P914" s="164"/>
      <c r="Q914" s="164"/>
      <c r="R914" s="164"/>
    </row>
    <row r="915" spans="3:18">
      <c r="C915" s="164">
        <v>2</v>
      </c>
      <c r="D915" s="164">
        <v>4</v>
      </c>
      <c r="E915" s="164"/>
      <c r="F915" s="164">
        <v>5</v>
      </c>
      <c r="G915" s="164">
        <v>4</v>
      </c>
      <c r="H915" s="164">
        <v>5</v>
      </c>
      <c r="I915" s="164">
        <v>8</v>
      </c>
      <c r="J915" s="164">
        <v>7</v>
      </c>
      <c r="K915" s="164"/>
      <c r="L915" s="164"/>
      <c r="M915" s="165">
        <f t="shared" si="37"/>
        <v>2</v>
      </c>
      <c r="N915" s="164">
        <f t="shared" si="38"/>
        <v>3</v>
      </c>
      <c r="O915" s="164">
        <f t="shared" si="39"/>
        <v>5</v>
      </c>
      <c r="P915" s="164"/>
      <c r="Q915" s="164"/>
      <c r="R915" s="164"/>
    </row>
    <row r="916" spans="3:18">
      <c r="C916" s="164">
        <v>2</v>
      </c>
      <c r="D916" s="164">
        <v>4</v>
      </c>
      <c r="E916" s="164"/>
      <c r="F916" s="164">
        <v>5</v>
      </c>
      <c r="G916" s="164">
        <v>4</v>
      </c>
      <c r="H916" s="164">
        <v>5</v>
      </c>
      <c r="I916" s="164">
        <v>8</v>
      </c>
      <c r="J916" s="164">
        <v>10</v>
      </c>
      <c r="K916" s="164"/>
      <c r="L916" s="164"/>
      <c r="M916" s="165">
        <f t="shared" si="37"/>
        <v>2</v>
      </c>
      <c r="N916" s="164">
        <f t="shared" si="38"/>
        <v>3</v>
      </c>
      <c r="O916" s="164">
        <f t="shared" si="39"/>
        <v>5</v>
      </c>
      <c r="P916" s="164"/>
      <c r="Q916" s="164"/>
      <c r="R916" s="164"/>
    </row>
    <row r="917" spans="3:18">
      <c r="C917" s="164">
        <v>2</v>
      </c>
      <c r="D917" s="164">
        <v>4</v>
      </c>
      <c r="E917" s="164"/>
      <c r="F917" s="164">
        <v>5</v>
      </c>
      <c r="G917" s="164">
        <v>4</v>
      </c>
      <c r="H917" s="164">
        <v>5</v>
      </c>
      <c r="I917" s="164">
        <v>10</v>
      </c>
      <c r="J917" s="164">
        <v>7</v>
      </c>
      <c r="K917" s="164"/>
      <c r="L917" s="164"/>
      <c r="M917" s="165">
        <f t="shared" si="37"/>
        <v>2</v>
      </c>
      <c r="N917" s="164">
        <f t="shared" si="38"/>
        <v>3</v>
      </c>
      <c r="O917" s="164">
        <f t="shared" si="39"/>
        <v>5</v>
      </c>
      <c r="P917" s="164"/>
      <c r="Q917" s="164"/>
      <c r="R917" s="164"/>
    </row>
    <row r="918" spans="3:18">
      <c r="C918" s="164">
        <v>2</v>
      </c>
      <c r="D918" s="164">
        <v>4</v>
      </c>
      <c r="E918" s="164"/>
      <c r="F918" s="164">
        <v>5</v>
      </c>
      <c r="G918" s="164">
        <v>4</v>
      </c>
      <c r="H918" s="164">
        <v>5</v>
      </c>
      <c r="I918" s="164">
        <v>10</v>
      </c>
      <c r="J918" s="164">
        <v>10</v>
      </c>
      <c r="K918" s="164"/>
      <c r="L918" s="164"/>
      <c r="M918" s="165">
        <f t="shared" si="37"/>
        <v>2</v>
      </c>
      <c r="N918" s="164">
        <f t="shared" si="38"/>
        <v>3</v>
      </c>
      <c r="O918" s="164">
        <f t="shared" si="39"/>
        <v>6</v>
      </c>
      <c r="P918" s="164"/>
      <c r="Q918" s="164"/>
      <c r="R918" s="164"/>
    </row>
    <row r="919" spans="3:18">
      <c r="C919" s="164">
        <v>2</v>
      </c>
      <c r="D919" s="164">
        <v>4</v>
      </c>
      <c r="E919" s="164"/>
      <c r="F919" s="164">
        <v>7</v>
      </c>
      <c r="G919" s="164">
        <v>4</v>
      </c>
      <c r="H919" s="164">
        <v>10</v>
      </c>
      <c r="I919" s="164">
        <v>4</v>
      </c>
      <c r="J919" s="164">
        <v>7</v>
      </c>
      <c r="K919" s="164"/>
      <c r="L919" s="164"/>
      <c r="M919" s="165">
        <f t="shared" si="37"/>
        <v>2</v>
      </c>
      <c r="N919" s="164">
        <f t="shared" si="38"/>
        <v>3</v>
      </c>
      <c r="O919" s="164">
        <f t="shared" si="39"/>
        <v>5</v>
      </c>
      <c r="P919" s="164"/>
      <c r="Q919" s="164"/>
      <c r="R919" s="164"/>
    </row>
    <row r="920" spans="3:18">
      <c r="C920" s="164">
        <v>2</v>
      </c>
      <c r="D920" s="164">
        <v>4</v>
      </c>
      <c r="E920" s="164"/>
      <c r="F920" s="164">
        <v>7</v>
      </c>
      <c r="G920" s="164">
        <v>4</v>
      </c>
      <c r="H920" s="164">
        <v>10</v>
      </c>
      <c r="I920" s="164">
        <v>4</v>
      </c>
      <c r="J920" s="164">
        <v>10</v>
      </c>
      <c r="K920" s="164"/>
      <c r="L920" s="164"/>
      <c r="M920" s="165">
        <f t="shared" si="37"/>
        <v>2</v>
      </c>
      <c r="N920" s="164">
        <f t="shared" si="38"/>
        <v>3</v>
      </c>
      <c r="O920" s="164">
        <f t="shared" si="39"/>
        <v>6</v>
      </c>
      <c r="P920" s="164"/>
      <c r="Q920" s="164"/>
      <c r="R920" s="164"/>
    </row>
    <row r="921" spans="3:18">
      <c r="C921" s="164">
        <v>2</v>
      </c>
      <c r="D921" s="164">
        <v>4</v>
      </c>
      <c r="E921" s="164"/>
      <c r="F921" s="164">
        <v>7</v>
      </c>
      <c r="G921" s="164">
        <v>4</v>
      </c>
      <c r="H921" s="164">
        <v>10</v>
      </c>
      <c r="I921" s="164">
        <v>6</v>
      </c>
      <c r="J921" s="164">
        <v>7</v>
      </c>
      <c r="K921" s="164"/>
      <c r="L921" s="164"/>
      <c r="M921" s="165">
        <f t="shared" si="37"/>
        <v>2</v>
      </c>
      <c r="N921" s="164">
        <f t="shared" si="38"/>
        <v>3</v>
      </c>
      <c r="O921" s="164">
        <f t="shared" si="39"/>
        <v>6</v>
      </c>
      <c r="P921" s="164"/>
      <c r="Q921" s="164"/>
      <c r="R921" s="164"/>
    </row>
    <row r="922" spans="3:18">
      <c r="C922" s="164">
        <v>2</v>
      </c>
      <c r="D922" s="164">
        <v>4</v>
      </c>
      <c r="E922" s="164"/>
      <c r="F922" s="164">
        <v>7</v>
      </c>
      <c r="G922" s="164">
        <v>4</v>
      </c>
      <c r="H922" s="164">
        <v>10</v>
      </c>
      <c r="I922" s="164">
        <v>6</v>
      </c>
      <c r="J922" s="164">
        <v>10</v>
      </c>
      <c r="K922" s="164"/>
      <c r="L922" s="164"/>
      <c r="M922" s="165">
        <f t="shared" si="37"/>
        <v>2</v>
      </c>
      <c r="N922" s="164">
        <f t="shared" si="38"/>
        <v>3</v>
      </c>
      <c r="O922" s="164">
        <f t="shared" si="39"/>
        <v>6</v>
      </c>
      <c r="P922" s="164"/>
      <c r="Q922" s="164"/>
      <c r="R922" s="164"/>
    </row>
    <row r="923" spans="3:18">
      <c r="C923" s="164">
        <v>2</v>
      </c>
      <c r="D923" s="164">
        <v>4</v>
      </c>
      <c r="E923" s="164"/>
      <c r="F923" s="164">
        <v>7</v>
      </c>
      <c r="G923" s="164">
        <v>4</v>
      </c>
      <c r="H923" s="164">
        <v>10</v>
      </c>
      <c r="I923" s="164">
        <v>8</v>
      </c>
      <c r="J923" s="164">
        <v>7</v>
      </c>
      <c r="K923" s="164"/>
      <c r="L923" s="164"/>
      <c r="M923" s="165">
        <f t="shared" si="37"/>
        <v>2</v>
      </c>
      <c r="N923" s="164">
        <f t="shared" si="38"/>
        <v>3</v>
      </c>
      <c r="O923" s="164">
        <f t="shared" si="39"/>
        <v>6</v>
      </c>
      <c r="P923" s="164"/>
      <c r="Q923" s="164"/>
      <c r="R923" s="164"/>
    </row>
    <row r="924" spans="3:18">
      <c r="C924" s="164">
        <v>2</v>
      </c>
      <c r="D924" s="164">
        <v>4</v>
      </c>
      <c r="E924" s="164"/>
      <c r="F924" s="164">
        <v>7</v>
      </c>
      <c r="G924" s="164">
        <v>4</v>
      </c>
      <c r="H924" s="164">
        <v>10</v>
      </c>
      <c r="I924" s="164">
        <v>8</v>
      </c>
      <c r="J924" s="164">
        <v>10</v>
      </c>
      <c r="K924" s="164"/>
      <c r="L924" s="164"/>
      <c r="M924" s="165">
        <f t="shared" si="37"/>
        <v>2</v>
      </c>
      <c r="N924" s="164">
        <f t="shared" si="38"/>
        <v>3</v>
      </c>
      <c r="O924" s="164">
        <f t="shared" si="39"/>
        <v>6</v>
      </c>
      <c r="P924" s="164"/>
      <c r="Q924" s="164"/>
      <c r="R924" s="164"/>
    </row>
    <row r="925" spans="3:18">
      <c r="C925" s="164">
        <v>2</v>
      </c>
      <c r="D925" s="164">
        <v>4</v>
      </c>
      <c r="E925" s="164"/>
      <c r="F925" s="164">
        <v>7</v>
      </c>
      <c r="G925" s="164">
        <v>4</v>
      </c>
      <c r="H925" s="164">
        <v>10</v>
      </c>
      <c r="I925" s="164">
        <v>10</v>
      </c>
      <c r="J925" s="164">
        <v>7</v>
      </c>
      <c r="K925" s="164"/>
      <c r="L925" s="164"/>
      <c r="M925" s="165">
        <f t="shared" si="37"/>
        <v>2</v>
      </c>
      <c r="N925" s="164">
        <f t="shared" si="38"/>
        <v>3</v>
      </c>
      <c r="O925" s="164">
        <f t="shared" si="39"/>
        <v>6</v>
      </c>
      <c r="P925" s="164"/>
      <c r="Q925" s="164"/>
      <c r="R925" s="164"/>
    </row>
    <row r="926" spans="3:18">
      <c r="C926" s="164">
        <v>2</v>
      </c>
      <c r="D926" s="164">
        <v>6</v>
      </c>
      <c r="E926" s="164"/>
      <c r="F926" s="164">
        <v>7</v>
      </c>
      <c r="G926" s="164">
        <v>6</v>
      </c>
      <c r="H926" s="164">
        <v>10</v>
      </c>
      <c r="I926" s="164">
        <v>10</v>
      </c>
      <c r="J926" s="164">
        <v>10</v>
      </c>
      <c r="K926" s="164"/>
      <c r="L926" s="164"/>
      <c r="M926" s="165">
        <f t="shared" si="37"/>
        <v>2</v>
      </c>
      <c r="N926" s="164">
        <f t="shared" si="38"/>
        <v>3</v>
      </c>
      <c r="O926" s="164">
        <f t="shared" si="39"/>
        <v>7</v>
      </c>
      <c r="P926" s="164"/>
      <c r="Q926" s="164"/>
      <c r="R926" s="164"/>
    </row>
    <row r="927" spans="3:18">
      <c r="C927" s="164">
        <v>2</v>
      </c>
      <c r="D927" s="164">
        <v>6</v>
      </c>
      <c r="E927" s="164"/>
      <c r="F927" s="164">
        <v>5</v>
      </c>
      <c r="G927" s="164">
        <v>6</v>
      </c>
      <c r="H927" s="164">
        <v>5</v>
      </c>
      <c r="I927" s="164">
        <v>4</v>
      </c>
      <c r="J927" s="164">
        <v>7</v>
      </c>
      <c r="K927" s="164"/>
      <c r="L927" s="164"/>
      <c r="M927" s="165">
        <f t="shared" ref="M927:M990" si="40">MIN(C927:L927)</f>
        <v>2</v>
      </c>
      <c r="N927" s="164">
        <f t="shared" si="38"/>
        <v>3</v>
      </c>
      <c r="O927" s="164">
        <f t="shared" si="39"/>
        <v>5</v>
      </c>
      <c r="P927" s="164"/>
      <c r="Q927" s="164"/>
      <c r="R927" s="164"/>
    </row>
    <row r="928" spans="3:18">
      <c r="C928" s="164">
        <v>2</v>
      </c>
      <c r="D928" s="164">
        <v>6</v>
      </c>
      <c r="E928" s="164"/>
      <c r="F928" s="164">
        <v>5</v>
      </c>
      <c r="G928" s="164">
        <v>6</v>
      </c>
      <c r="H928" s="164">
        <v>5</v>
      </c>
      <c r="I928" s="164">
        <v>4</v>
      </c>
      <c r="J928" s="164">
        <v>10</v>
      </c>
      <c r="K928" s="164"/>
      <c r="L928" s="164"/>
      <c r="M928" s="165">
        <f t="shared" si="40"/>
        <v>2</v>
      </c>
      <c r="N928" s="164">
        <f t="shared" ref="N928:N991" si="41">IF(SMALL(C928:J928,2)&gt;M928,M928+1,M928)</f>
        <v>3</v>
      </c>
      <c r="O928" s="164">
        <f t="shared" ref="O928:O991" si="42">ROUND(AVERAGE(C928:J928),0)</f>
        <v>5</v>
      </c>
      <c r="P928" s="164"/>
      <c r="Q928" s="164"/>
      <c r="R928" s="164"/>
    </row>
    <row r="929" spans="3:18">
      <c r="C929" s="164">
        <v>2</v>
      </c>
      <c r="D929" s="164">
        <v>6</v>
      </c>
      <c r="E929" s="164"/>
      <c r="F929" s="164">
        <v>5</v>
      </c>
      <c r="G929" s="164">
        <v>6</v>
      </c>
      <c r="H929" s="164">
        <v>5</v>
      </c>
      <c r="I929" s="164">
        <v>6</v>
      </c>
      <c r="J929" s="164">
        <v>7</v>
      </c>
      <c r="K929" s="164"/>
      <c r="L929" s="164"/>
      <c r="M929" s="165">
        <f t="shared" si="40"/>
        <v>2</v>
      </c>
      <c r="N929" s="164">
        <f t="shared" si="41"/>
        <v>3</v>
      </c>
      <c r="O929" s="164">
        <f t="shared" si="42"/>
        <v>5</v>
      </c>
      <c r="P929" s="164"/>
      <c r="Q929" s="164"/>
      <c r="R929" s="164"/>
    </row>
    <row r="930" spans="3:18">
      <c r="C930" s="164">
        <v>2</v>
      </c>
      <c r="D930" s="164">
        <v>6</v>
      </c>
      <c r="E930" s="164"/>
      <c r="F930" s="164">
        <v>5</v>
      </c>
      <c r="G930" s="164">
        <v>6</v>
      </c>
      <c r="H930" s="164">
        <v>5</v>
      </c>
      <c r="I930" s="164">
        <v>6</v>
      </c>
      <c r="J930" s="164">
        <v>10</v>
      </c>
      <c r="K930" s="164"/>
      <c r="L930" s="164"/>
      <c r="M930" s="165">
        <f t="shared" si="40"/>
        <v>2</v>
      </c>
      <c r="N930" s="164">
        <f t="shared" si="41"/>
        <v>3</v>
      </c>
      <c r="O930" s="164">
        <f t="shared" si="42"/>
        <v>6</v>
      </c>
      <c r="P930" s="164"/>
      <c r="Q930" s="164"/>
      <c r="R930" s="164"/>
    </row>
    <row r="931" spans="3:18">
      <c r="C931" s="164">
        <v>2</v>
      </c>
      <c r="D931" s="164">
        <v>6</v>
      </c>
      <c r="E931" s="164"/>
      <c r="F931" s="164">
        <v>5</v>
      </c>
      <c r="G931" s="164">
        <v>6</v>
      </c>
      <c r="H931" s="164">
        <v>5</v>
      </c>
      <c r="I931" s="164">
        <v>8</v>
      </c>
      <c r="J931" s="164">
        <v>7</v>
      </c>
      <c r="K931" s="164"/>
      <c r="L931" s="164"/>
      <c r="M931" s="165">
        <f t="shared" si="40"/>
        <v>2</v>
      </c>
      <c r="N931" s="164">
        <f t="shared" si="41"/>
        <v>3</v>
      </c>
      <c r="O931" s="164">
        <f t="shared" si="42"/>
        <v>6</v>
      </c>
      <c r="P931" s="164"/>
      <c r="Q931" s="164"/>
      <c r="R931" s="164"/>
    </row>
    <row r="932" spans="3:18">
      <c r="C932" s="164">
        <v>2</v>
      </c>
      <c r="D932" s="164">
        <v>6</v>
      </c>
      <c r="E932" s="164"/>
      <c r="F932" s="164">
        <v>5</v>
      </c>
      <c r="G932" s="164">
        <v>6</v>
      </c>
      <c r="H932" s="164">
        <v>5</v>
      </c>
      <c r="I932" s="164">
        <v>8</v>
      </c>
      <c r="J932" s="164">
        <v>10</v>
      </c>
      <c r="K932" s="164"/>
      <c r="L932" s="164"/>
      <c r="M932" s="165">
        <f t="shared" si="40"/>
        <v>2</v>
      </c>
      <c r="N932" s="164">
        <f t="shared" si="41"/>
        <v>3</v>
      </c>
      <c r="O932" s="164">
        <f t="shared" si="42"/>
        <v>6</v>
      </c>
      <c r="P932" s="164"/>
      <c r="Q932" s="164"/>
      <c r="R932" s="164"/>
    </row>
    <row r="933" spans="3:18">
      <c r="C933" s="164">
        <v>2</v>
      </c>
      <c r="D933" s="164">
        <v>6</v>
      </c>
      <c r="E933" s="164"/>
      <c r="F933" s="164">
        <v>5</v>
      </c>
      <c r="G933" s="164">
        <v>6</v>
      </c>
      <c r="H933" s="164">
        <v>5</v>
      </c>
      <c r="I933" s="164">
        <v>10</v>
      </c>
      <c r="J933" s="164">
        <v>7</v>
      </c>
      <c r="K933" s="164"/>
      <c r="L933" s="164"/>
      <c r="M933" s="165">
        <f t="shared" si="40"/>
        <v>2</v>
      </c>
      <c r="N933" s="164">
        <f t="shared" si="41"/>
        <v>3</v>
      </c>
      <c r="O933" s="164">
        <f t="shared" si="42"/>
        <v>6</v>
      </c>
      <c r="P933" s="164"/>
      <c r="Q933" s="164"/>
      <c r="R933" s="164"/>
    </row>
    <row r="934" spans="3:18">
      <c r="C934" s="164">
        <v>2</v>
      </c>
      <c r="D934" s="164">
        <v>6</v>
      </c>
      <c r="E934" s="164"/>
      <c r="F934" s="164">
        <v>5</v>
      </c>
      <c r="G934" s="164">
        <v>6</v>
      </c>
      <c r="H934" s="164">
        <v>5</v>
      </c>
      <c r="I934" s="164">
        <v>10</v>
      </c>
      <c r="J934" s="164">
        <v>10</v>
      </c>
      <c r="K934" s="164"/>
      <c r="L934" s="164"/>
      <c r="M934" s="165">
        <f t="shared" si="40"/>
        <v>2</v>
      </c>
      <c r="N934" s="164">
        <f t="shared" si="41"/>
        <v>3</v>
      </c>
      <c r="O934" s="164">
        <f t="shared" si="42"/>
        <v>6</v>
      </c>
      <c r="P934" s="164"/>
      <c r="Q934" s="164"/>
      <c r="R934" s="164"/>
    </row>
    <row r="935" spans="3:18">
      <c r="C935" s="164">
        <v>2</v>
      </c>
      <c r="D935" s="164">
        <v>6</v>
      </c>
      <c r="E935" s="164"/>
      <c r="F935" s="164">
        <v>7</v>
      </c>
      <c r="G935" s="164">
        <v>6</v>
      </c>
      <c r="H935" s="164">
        <v>10</v>
      </c>
      <c r="I935" s="164">
        <v>4</v>
      </c>
      <c r="J935" s="164">
        <v>7</v>
      </c>
      <c r="K935" s="164"/>
      <c r="L935" s="164"/>
      <c r="M935" s="165">
        <f t="shared" si="40"/>
        <v>2</v>
      </c>
      <c r="N935" s="164">
        <f t="shared" si="41"/>
        <v>3</v>
      </c>
      <c r="O935" s="164">
        <f t="shared" si="42"/>
        <v>6</v>
      </c>
      <c r="P935" s="164"/>
      <c r="Q935" s="164"/>
      <c r="R935" s="164"/>
    </row>
    <row r="936" spans="3:18">
      <c r="C936" s="164">
        <v>2</v>
      </c>
      <c r="D936" s="164">
        <v>6</v>
      </c>
      <c r="E936" s="164"/>
      <c r="F936" s="164">
        <v>7</v>
      </c>
      <c r="G936" s="164">
        <v>6</v>
      </c>
      <c r="H936" s="164">
        <v>10</v>
      </c>
      <c r="I936" s="164">
        <v>4</v>
      </c>
      <c r="J936" s="164">
        <v>10</v>
      </c>
      <c r="K936" s="164"/>
      <c r="L936" s="164"/>
      <c r="M936" s="165">
        <f t="shared" si="40"/>
        <v>2</v>
      </c>
      <c r="N936" s="164">
        <f t="shared" si="41"/>
        <v>3</v>
      </c>
      <c r="O936" s="164">
        <f t="shared" si="42"/>
        <v>6</v>
      </c>
      <c r="P936" s="164"/>
      <c r="Q936" s="164"/>
      <c r="R936" s="164"/>
    </row>
    <row r="937" spans="3:18">
      <c r="C937" s="164">
        <v>2</v>
      </c>
      <c r="D937" s="164">
        <v>6</v>
      </c>
      <c r="E937" s="164"/>
      <c r="F937" s="164">
        <v>7</v>
      </c>
      <c r="G937" s="164">
        <v>6</v>
      </c>
      <c r="H937" s="164">
        <v>10</v>
      </c>
      <c r="I937" s="164">
        <v>6</v>
      </c>
      <c r="J937" s="164">
        <v>7</v>
      </c>
      <c r="K937" s="164"/>
      <c r="L937" s="164"/>
      <c r="M937" s="165">
        <f t="shared" si="40"/>
        <v>2</v>
      </c>
      <c r="N937" s="164">
        <f t="shared" si="41"/>
        <v>3</v>
      </c>
      <c r="O937" s="164">
        <f t="shared" si="42"/>
        <v>6</v>
      </c>
      <c r="P937" s="164"/>
      <c r="Q937" s="164"/>
      <c r="R937" s="164"/>
    </row>
    <row r="938" spans="3:18">
      <c r="C938" s="164">
        <v>2</v>
      </c>
      <c r="D938" s="164">
        <v>6</v>
      </c>
      <c r="E938" s="164"/>
      <c r="F938" s="164">
        <v>7</v>
      </c>
      <c r="G938" s="164">
        <v>6</v>
      </c>
      <c r="H938" s="164">
        <v>10</v>
      </c>
      <c r="I938" s="164">
        <v>6</v>
      </c>
      <c r="J938" s="164">
        <v>10</v>
      </c>
      <c r="K938" s="164"/>
      <c r="L938" s="164"/>
      <c r="M938" s="165">
        <f t="shared" si="40"/>
        <v>2</v>
      </c>
      <c r="N938" s="164">
        <f t="shared" si="41"/>
        <v>3</v>
      </c>
      <c r="O938" s="164">
        <f t="shared" si="42"/>
        <v>7</v>
      </c>
      <c r="P938" s="164"/>
      <c r="Q938" s="164"/>
      <c r="R938" s="164"/>
    </row>
    <row r="939" spans="3:18">
      <c r="C939" s="164">
        <v>2</v>
      </c>
      <c r="D939" s="164">
        <v>6</v>
      </c>
      <c r="E939" s="164"/>
      <c r="F939" s="164">
        <v>7</v>
      </c>
      <c r="G939" s="164">
        <v>6</v>
      </c>
      <c r="H939" s="164">
        <v>10</v>
      </c>
      <c r="I939" s="164">
        <v>8</v>
      </c>
      <c r="J939" s="164">
        <v>7</v>
      </c>
      <c r="K939" s="164"/>
      <c r="L939" s="164"/>
      <c r="M939" s="165">
        <f t="shared" si="40"/>
        <v>2</v>
      </c>
      <c r="N939" s="164">
        <f t="shared" si="41"/>
        <v>3</v>
      </c>
      <c r="O939" s="164">
        <f t="shared" si="42"/>
        <v>7</v>
      </c>
      <c r="P939" s="164"/>
      <c r="Q939" s="164"/>
      <c r="R939" s="164"/>
    </row>
    <row r="940" spans="3:18">
      <c r="C940" s="164">
        <v>2</v>
      </c>
      <c r="D940" s="164">
        <v>6</v>
      </c>
      <c r="E940" s="164"/>
      <c r="F940" s="164">
        <v>7</v>
      </c>
      <c r="G940" s="164">
        <v>6</v>
      </c>
      <c r="H940" s="164">
        <v>10</v>
      </c>
      <c r="I940" s="164">
        <v>8</v>
      </c>
      <c r="J940" s="164">
        <v>10</v>
      </c>
      <c r="K940" s="164"/>
      <c r="L940" s="164"/>
      <c r="M940" s="165">
        <f t="shared" si="40"/>
        <v>2</v>
      </c>
      <c r="N940" s="164">
        <f t="shared" si="41"/>
        <v>3</v>
      </c>
      <c r="O940" s="164">
        <f t="shared" si="42"/>
        <v>7</v>
      </c>
      <c r="P940" s="164"/>
      <c r="Q940" s="164"/>
      <c r="R940" s="164"/>
    </row>
    <row r="941" spans="3:18">
      <c r="C941" s="164">
        <v>2</v>
      </c>
      <c r="D941" s="164">
        <v>6</v>
      </c>
      <c r="E941" s="164"/>
      <c r="F941" s="164">
        <v>7</v>
      </c>
      <c r="G941" s="164">
        <v>6</v>
      </c>
      <c r="H941" s="164">
        <v>10</v>
      </c>
      <c r="I941" s="164">
        <v>10</v>
      </c>
      <c r="J941" s="164">
        <v>7</v>
      </c>
      <c r="K941" s="164"/>
      <c r="L941" s="164"/>
      <c r="M941" s="165">
        <f t="shared" si="40"/>
        <v>2</v>
      </c>
      <c r="N941" s="164">
        <f t="shared" si="41"/>
        <v>3</v>
      </c>
      <c r="O941" s="164">
        <f t="shared" si="42"/>
        <v>7</v>
      </c>
      <c r="P941" s="164"/>
      <c r="Q941" s="164"/>
      <c r="R941" s="164"/>
    </row>
    <row r="942" spans="3:18">
      <c r="C942" s="164">
        <v>2</v>
      </c>
      <c r="D942" s="164">
        <v>2</v>
      </c>
      <c r="E942" s="164"/>
      <c r="F942" s="164">
        <v>7</v>
      </c>
      <c r="G942" s="164">
        <v>2</v>
      </c>
      <c r="H942" s="164">
        <v>10</v>
      </c>
      <c r="I942" s="164">
        <v>10</v>
      </c>
      <c r="J942" s="164">
        <v>10</v>
      </c>
      <c r="K942" s="164"/>
      <c r="L942" s="164"/>
      <c r="M942" s="165">
        <f t="shared" si="40"/>
        <v>2</v>
      </c>
      <c r="N942" s="164">
        <f t="shared" si="41"/>
        <v>2</v>
      </c>
      <c r="O942" s="164">
        <f t="shared" si="42"/>
        <v>6</v>
      </c>
      <c r="P942" s="164"/>
      <c r="Q942" s="164"/>
      <c r="R942" s="164"/>
    </row>
    <row r="943" spans="3:18">
      <c r="C943" s="164">
        <v>2</v>
      </c>
      <c r="D943" s="164">
        <v>2</v>
      </c>
      <c r="E943" s="164"/>
      <c r="F943" s="164">
        <v>5</v>
      </c>
      <c r="G943" s="164">
        <v>2</v>
      </c>
      <c r="H943" s="164">
        <v>5</v>
      </c>
      <c r="I943" s="164">
        <v>4</v>
      </c>
      <c r="J943" s="164">
        <v>7</v>
      </c>
      <c r="K943" s="164"/>
      <c r="L943" s="164"/>
      <c r="M943" s="165">
        <f t="shared" si="40"/>
        <v>2</v>
      </c>
      <c r="N943" s="164">
        <f t="shared" si="41"/>
        <v>2</v>
      </c>
      <c r="O943" s="164">
        <f t="shared" si="42"/>
        <v>4</v>
      </c>
      <c r="P943" s="164"/>
      <c r="Q943" s="164"/>
      <c r="R943" s="164"/>
    </row>
    <row r="944" spans="3:18">
      <c r="C944" s="164">
        <v>2</v>
      </c>
      <c r="D944" s="164">
        <v>2</v>
      </c>
      <c r="E944" s="164"/>
      <c r="F944" s="164">
        <v>5</v>
      </c>
      <c r="G944" s="164">
        <v>2</v>
      </c>
      <c r="H944" s="164">
        <v>5</v>
      </c>
      <c r="I944" s="164">
        <v>4</v>
      </c>
      <c r="J944" s="164">
        <v>10</v>
      </c>
      <c r="K944" s="164"/>
      <c r="L944" s="164"/>
      <c r="M944" s="165">
        <f t="shared" si="40"/>
        <v>2</v>
      </c>
      <c r="N944" s="164">
        <f t="shared" si="41"/>
        <v>2</v>
      </c>
      <c r="O944" s="164">
        <f t="shared" si="42"/>
        <v>4</v>
      </c>
      <c r="P944" s="164"/>
      <c r="Q944" s="164"/>
      <c r="R944" s="164"/>
    </row>
    <row r="945" spans="3:18">
      <c r="C945" s="164">
        <v>2</v>
      </c>
      <c r="D945" s="164">
        <v>2</v>
      </c>
      <c r="E945" s="164"/>
      <c r="F945" s="164">
        <v>5</v>
      </c>
      <c r="G945" s="164">
        <v>2</v>
      </c>
      <c r="H945" s="164">
        <v>5</v>
      </c>
      <c r="I945" s="164">
        <v>6</v>
      </c>
      <c r="J945" s="164">
        <v>7</v>
      </c>
      <c r="K945" s="164"/>
      <c r="L945" s="164"/>
      <c r="M945" s="165">
        <f t="shared" si="40"/>
        <v>2</v>
      </c>
      <c r="N945" s="164">
        <f t="shared" si="41"/>
        <v>2</v>
      </c>
      <c r="O945" s="164">
        <f t="shared" si="42"/>
        <v>4</v>
      </c>
      <c r="P945" s="164"/>
      <c r="Q945" s="164"/>
      <c r="R945" s="164"/>
    </row>
    <row r="946" spans="3:18">
      <c r="C946" s="164">
        <v>2</v>
      </c>
      <c r="D946" s="164">
        <v>2</v>
      </c>
      <c r="E946" s="164"/>
      <c r="F946" s="164">
        <v>5</v>
      </c>
      <c r="G946" s="164">
        <v>2</v>
      </c>
      <c r="H946" s="164">
        <v>5</v>
      </c>
      <c r="I946" s="164">
        <v>6</v>
      </c>
      <c r="J946" s="164">
        <v>10</v>
      </c>
      <c r="K946" s="164"/>
      <c r="L946" s="164"/>
      <c r="M946" s="165">
        <f t="shared" si="40"/>
        <v>2</v>
      </c>
      <c r="N946" s="164">
        <f t="shared" si="41"/>
        <v>2</v>
      </c>
      <c r="O946" s="164">
        <f t="shared" si="42"/>
        <v>5</v>
      </c>
      <c r="P946" s="164"/>
      <c r="Q946" s="164"/>
      <c r="R946" s="164"/>
    </row>
    <row r="947" spans="3:18">
      <c r="C947" s="164">
        <v>2</v>
      </c>
      <c r="D947" s="164">
        <v>2</v>
      </c>
      <c r="E947" s="164"/>
      <c r="F947" s="164">
        <v>5</v>
      </c>
      <c r="G947" s="164">
        <v>2</v>
      </c>
      <c r="H947" s="164">
        <v>5</v>
      </c>
      <c r="I947" s="164">
        <v>8</v>
      </c>
      <c r="J947" s="164">
        <v>7</v>
      </c>
      <c r="K947" s="164"/>
      <c r="L947" s="164"/>
      <c r="M947" s="165">
        <f t="shared" si="40"/>
        <v>2</v>
      </c>
      <c r="N947" s="164">
        <f t="shared" si="41"/>
        <v>2</v>
      </c>
      <c r="O947" s="164">
        <f t="shared" si="42"/>
        <v>4</v>
      </c>
      <c r="P947" s="164"/>
      <c r="Q947" s="164"/>
      <c r="R947" s="164"/>
    </row>
    <row r="948" spans="3:18">
      <c r="C948" s="164">
        <v>2</v>
      </c>
      <c r="D948" s="164">
        <v>2</v>
      </c>
      <c r="E948" s="164"/>
      <c r="F948" s="164">
        <v>5</v>
      </c>
      <c r="G948" s="164">
        <v>2</v>
      </c>
      <c r="H948" s="164">
        <v>5</v>
      </c>
      <c r="I948" s="164">
        <v>8</v>
      </c>
      <c r="J948" s="164">
        <v>10</v>
      </c>
      <c r="K948" s="164"/>
      <c r="L948" s="164"/>
      <c r="M948" s="165">
        <f t="shared" si="40"/>
        <v>2</v>
      </c>
      <c r="N948" s="164">
        <f t="shared" si="41"/>
        <v>2</v>
      </c>
      <c r="O948" s="164">
        <f t="shared" si="42"/>
        <v>5</v>
      </c>
      <c r="P948" s="164"/>
      <c r="Q948" s="164"/>
      <c r="R948" s="164"/>
    </row>
    <row r="949" spans="3:18">
      <c r="C949" s="164">
        <v>2</v>
      </c>
      <c r="D949" s="164">
        <v>2</v>
      </c>
      <c r="E949" s="164"/>
      <c r="F949" s="164">
        <v>5</v>
      </c>
      <c r="G949" s="164">
        <v>2</v>
      </c>
      <c r="H949" s="164">
        <v>5</v>
      </c>
      <c r="I949" s="164">
        <v>10</v>
      </c>
      <c r="J949" s="164">
        <v>7</v>
      </c>
      <c r="K949" s="164"/>
      <c r="L949" s="164"/>
      <c r="M949" s="165">
        <f t="shared" si="40"/>
        <v>2</v>
      </c>
      <c r="N949" s="164">
        <f t="shared" si="41"/>
        <v>2</v>
      </c>
      <c r="O949" s="164">
        <f t="shared" si="42"/>
        <v>5</v>
      </c>
      <c r="P949" s="164"/>
      <c r="Q949" s="164"/>
      <c r="R949" s="164"/>
    </row>
    <row r="950" spans="3:18">
      <c r="C950" s="164">
        <v>2</v>
      </c>
      <c r="D950" s="164">
        <v>2</v>
      </c>
      <c r="E950" s="164"/>
      <c r="F950" s="164">
        <v>5</v>
      </c>
      <c r="G950" s="164">
        <v>2</v>
      </c>
      <c r="H950" s="164">
        <v>5</v>
      </c>
      <c r="I950" s="164">
        <v>10</v>
      </c>
      <c r="J950" s="164">
        <v>10</v>
      </c>
      <c r="K950" s="164"/>
      <c r="L950" s="164"/>
      <c r="M950" s="165">
        <f t="shared" si="40"/>
        <v>2</v>
      </c>
      <c r="N950" s="164">
        <f t="shared" si="41"/>
        <v>2</v>
      </c>
      <c r="O950" s="164">
        <f t="shared" si="42"/>
        <v>5</v>
      </c>
      <c r="P950" s="164"/>
      <c r="Q950" s="164"/>
      <c r="R950" s="164"/>
    </row>
    <row r="951" spans="3:18">
      <c r="C951" s="164">
        <v>2</v>
      </c>
      <c r="D951" s="164">
        <v>2</v>
      </c>
      <c r="E951" s="164"/>
      <c r="F951" s="164">
        <v>7</v>
      </c>
      <c r="G951" s="164">
        <v>2</v>
      </c>
      <c r="H951" s="164">
        <v>10</v>
      </c>
      <c r="I951" s="164">
        <v>4</v>
      </c>
      <c r="J951" s="164">
        <v>7</v>
      </c>
      <c r="K951" s="164"/>
      <c r="L951" s="164"/>
      <c r="M951" s="165">
        <f t="shared" si="40"/>
        <v>2</v>
      </c>
      <c r="N951" s="164">
        <f t="shared" si="41"/>
        <v>2</v>
      </c>
      <c r="O951" s="164">
        <f t="shared" si="42"/>
        <v>5</v>
      </c>
      <c r="P951" s="164"/>
      <c r="Q951" s="164"/>
      <c r="R951" s="164"/>
    </row>
    <row r="952" spans="3:18">
      <c r="C952" s="164">
        <v>2</v>
      </c>
      <c r="D952" s="164">
        <v>2</v>
      </c>
      <c r="E952" s="164"/>
      <c r="F952" s="164">
        <v>7</v>
      </c>
      <c r="G952" s="164">
        <v>2</v>
      </c>
      <c r="H952" s="164">
        <v>10</v>
      </c>
      <c r="I952" s="164">
        <v>4</v>
      </c>
      <c r="J952" s="164">
        <v>10</v>
      </c>
      <c r="K952" s="164"/>
      <c r="L952" s="164"/>
      <c r="M952" s="165">
        <f t="shared" si="40"/>
        <v>2</v>
      </c>
      <c r="N952" s="164">
        <f t="shared" si="41"/>
        <v>2</v>
      </c>
      <c r="O952" s="164">
        <f t="shared" si="42"/>
        <v>5</v>
      </c>
      <c r="P952" s="164"/>
      <c r="Q952" s="164"/>
      <c r="R952" s="164"/>
    </row>
    <row r="953" spans="3:18">
      <c r="C953" s="164">
        <v>2</v>
      </c>
      <c r="D953" s="164">
        <v>2</v>
      </c>
      <c r="E953" s="164"/>
      <c r="F953" s="164">
        <v>7</v>
      </c>
      <c r="G953" s="164">
        <v>2</v>
      </c>
      <c r="H953" s="164">
        <v>10</v>
      </c>
      <c r="I953" s="164">
        <v>6</v>
      </c>
      <c r="J953" s="164">
        <v>7</v>
      </c>
      <c r="K953" s="164"/>
      <c r="L953" s="164"/>
      <c r="M953" s="165">
        <f t="shared" si="40"/>
        <v>2</v>
      </c>
      <c r="N953" s="164">
        <f t="shared" si="41"/>
        <v>2</v>
      </c>
      <c r="O953" s="164">
        <f t="shared" si="42"/>
        <v>5</v>
      </c>
      <c r="P953" s="164"/>
      <c r="Q953" s="164"/>
      <c r="R953" s="164"/>
    </row>
    <row r="954" spans="3:18">
      <c r="C954" s="164">
        <v>2</v>
      </c>
      <c r="D954" s="164">
        <v>2</v>
      </c>
      <c r="E954" s="164"/>
      <c r="F954" s="164">
        <v>7</v>
      </c>
      <c r="G954" s="164">
        <v>2</v>
      </c>
      <c r="H954" s="164">
        <v>10</v>
      </c>
      <c r="I954" s="164">
        <v>6</v>
      </c>
      <c r="J954" s="164">
        <v>10</v>
      </c>
      <c r="K954" s="164"/>
      <c r="L954" s="164"/>
      <c r="M954" s="165">
        <f t="shared" si="40"/>
        <v>2</v>
      </c>
      <c r="N954" s="164">
        <f t="shared" si="41"/>
        <v>2</v>
      </c>
      <c r="O954" s="164">
        <f t="shared" si="42"/>
        <v>6</v>
      </c>
      <c r="P954" s="164"/>
      <c r="Q954" s="164"/>
      <c r="R954" s="164"/>
    </row>
    <row r="955" spans="3:18">
      <c r="C955" s="164">
        <v>2</v>
      </c>
      <c r="D955" s="164">
        <v>2</v>
      </c>
      <c r="E955" s="164"/>
      <c r="F955" s="164">
        <v>7</v>
      </c>
      <c r="G955" s="164">
        <v>2</v>
      </c>
      <c r="H955" s="164">
        <v>10</v>
      </c>
      <c r="I955" s="164">
        <v>8</v>
      </c>
      <c r="J955" s="164">
        <v>7</v>
      </c>
      <c r="K955" s="164"/>
      <c r="L955" s="164"/>
      <c r="M955" s="165">
        <f t="shared" si="40"/>
        <v>2</v>
      </c>
      <c r="N955" s="164">
        <f t="shared" si="41"/>
        <v>2</v>
      </c>
      <c r="O955" s="164">
        <f t="shared" si="42"/>
        <v>5</v>
      </c>
      <c r="P955" s="164"/>
      <c r="Q955" s="164"/>
      <c r="R955" s="164"/>
    </row>
    <row r="956" spans="3:18">
      <c r="C956" s="164">
        <v>2</v>
      </c>
      <c r="D956" s="164">
        <v>2</v>
      </c>
      <c r="E956" s="164"/>
      <c r="F956" s="164">
        <v>7</v>
      </c>
      <c r="G956" s="164">
        <v>2</v>
      </c>
      <c r="H956" s="164">
        <v>10</v>
      </c>
      <c r="I956" s="164">
        <v>8</v>
      </c>
      <c r="J956" s="164">
        <v>10</v>
      </c>
      <c r="K956" s="164"/>
      <c r="L956" s="164"/>
      <c r="M956" s="165">
        <f t="shared" si="40"/>
        <v>2</v>
      </c>
      <c r="N956" s="164">
        <f t="shared" si="41"/>
        <v>2</v>
      </c>
      <c r="O956" s="164">
        <f t="shared" si="42"/>
        <v>6</v>
      </c>
      <c r="P956" s="164"/>
      <c r="Q956" s="164"/>
      <c r="R956" s="164"/>
    </row>
    <row r="957" spans="3:18">
      <c r="C957" s="164">
        <v>2</v>
      </c>
      <c r="D957" s="164">
        <v>2</v>
      </c>
      <c r="E957" s="164"/>
      <c r="F957" s="164">
        <v>7</v>
      </c>
      <c r="G957" s="164">
        <v>2</v>
      </c>
      <c r="H957" s="164">
        <v>10</v>
      </c>
      <c r="I957" s="164">
        <v>10</v>
      </c>
      <c r="J957" s="164">
        <v>7</v>
      </c>
      <c r="K957" s="164"/>
      <c r="L957" s="164"/>
      <c r="M957" s="165">
        <f t="shared" si="40"/>
        <v>2</v>
      </c>
      <c r="N957" s="164">
        <f t="shared" si="41"/>
        <v>2</v>
      </c>
      <c r="O957" s="164">
        <f t="shared" si="42"/>
        <v>6</v>
      </c>
      <c r="P957" s="164"/>
      <c r="Q957" s="164"/>
      <c r="R957" s="164"/>
    </row>
    <row r="958" spans="3:18">
      <c r="C958" s="164">
        <v>2</v>
      </c>
      <c r="D958" s="164">
        <v>2</v>
      </c>
      <c r="E958" s="164"/>
      <c r="F958" s="164">
        <v>7</v>
      </c>
      <c r="G958" s="164">
        <v>2</v>
      </c>
      <c r="H958" s="164">
        <v>10</v>
      </c>
      <c r="I958" s="164">
        <v>10</v>
      </c>
      <c r="J958" s="164">
        <v>10</v>
      </c>
      <c r="K958" s="164"/>
      <c r="L958" s="164"/>
      <c r="M958" s="165">
        <f t="shared" si="40"/>
        <v>2</v>
      </c>
      <c r="N958" s="164">
        <f t="shared" si="41"/>
        <v>2</v>
      </c>
      <c r="O958" s="164">
        <f t="shared" si="42"/>
        <v>6</v>
      </c>
      <c r="P958" s="164"/>
      <c r="Q958" s="164"/>
      <c r="R958" s="164"/>
    </row>
    <row r="959" spans="3:18">
      <c r="C959" s="164">
        <v>2</v>
      </c>
      <c r="D959" s="164">
        <v>2</v>
      </c>
      <c r="E959" s="164"/>
      <c r="F959" s="164">
        <v>5</v>
      </c>
      <c r="G959" s="164">
        <v>2</v>
      </c>
      <c r="H959" s="164">
        <v>5</v>
      </c>
      <c r="I959" s="164">
        <v>4</v>
      </c>
      <c r="J959" s="164">
        <v>7</v>
      </c>
      <c r="K959" s="164"/>
      <c r="L959" s="164"/>
      <c r="M959" s="165">
        <f t="shared" si="40"/>
        <v>2</v>
      </c>
      <c r="N959" s="164">
        <f t="shared" si="41"/>
        <v>2</v>
      </c>
      <c r="O959" s="164">
        <f t="shared" si="42"/>
        <v>4</v>
      </c>
      <c r="P959" s="164"/>
      <c r="Q959" s="164"/>
      <c r="R959" s="164"/>
    </row>
    <row r="960" spans="3:18">
      <c r="C960" s="164">
        <v>2</v>
      </c>
      <c r="D960" s="164">
        <v>2</v>
      </c>
      <c r="E960" s="164"/>
      <c r="F960" s="164">
        <v>5</v>
      </c>
      <c r="G960" s="164">
        <v>2</v>
      </c>
      <c r="H960" s="164">
        <v>5</v>
      </c>
      <c r="I960" s="164">
        <v>4</v>
      </c>
      <c r="J960" s="164">
        <v>10</v>
      </c>
      <c r="K960" s="164"/>
      <c r="L960" s="164"/>
      <c r="M960" s="165">
        <f t="shared" si="40"/>
        <v>2</v>
      </c>
      <c r="N960" s="164">
        <f t="shared" si="41"/>
        <v>2</v>
      </c>
      <c r="O960" s="164">
        <f t="shared" si="42"/>
        <v>4</v>
      </c>
      <c r="P960" s="164"/>
      <c r="Q960" s="164"/>
      <c r="R960" s="164"/>
    </row>
    <row r="961" spans="3:18">
      <c r="C961" s="164">
        <v>2</v>
      </c>
      <c r="D961" s="164">
        <v>2</v>
      </c>
      <c r="E961" s="164"/>
      <c r="F961" s="164">
        <v>5</v>
      </c>
      <c r="G961" s="164">
        <v>2</v>
      </c>
      <c r="H961" s="164">
        <v>5</v>
      </c>
      <c r="I961" s="164">
        <v>6</v>
      </c>
      <c r="J961" s="164">
        <v>7</v>
      </c>
      <c r="K961" s="164"/>
      <c r="L961" s="164"/>
      <c r="M961" s="165">
        <f t="shared" si="40"/>
        <v>2</v>
      </c>
      <c r="N961" s="164">
        <f t="shared" si="41"/>
        <v>2</v>
      </c>
      <c r="O961" s="164">
        <f t="shared" si="42"/>
        <v>4</v>
      </c>
      <c r="P961" s="164"/>
      <c r="Q961" s="164"/>
      <c r="R961" s="164"/>
    </row>
    <row r="962" spans="3:18">
      <c r="C962" s="164">
        <v>2</v>
      </c>
      <c r="D962" s="164">
        <v>2</v>
      </c>
      <c r="E962" s="164"/>
      <c r="F962" s="164">
        <v>5</v>
      </c>
      <c r="G962" s="164">
        <v>2</v>
      </c>
      <c r="H962" s="164">
        <v>5</v>
      </c>
      <c r="I962" s="164">
        <v>6</v>
      </c>
      <c r="J962" s="164">
        <v>10</v>
      </c>
      <c r="K962" s="164"/>
      <c r="L962" s="164"/>
      <c r="M962" s="165">
        <f t="shared" si="40"/>
        <v>2</v>
      </c>
      <c r="N962" s="164">
        <f t="shared" si="41"/>
        <v>2</v>
      </c>
      <c r="O962" s="164">
        <f t="shared" si="42"/>
        <v>5</v>
      </c>
      <c r="P962" s="164"/>
      <c r="Q962" s="164"/>
      <c r="R962" s="164"/>
    </row>
    <row r="963" spans="3:18">
      <c r="C963" s="164">
        <v>2</v>
      </c>
      <c r="D963" s="164">
        <v>2</v>
      </c>
      <c r="E963" s="164"/>
      <c r="F963" s="164">
        <v>5</v>
      </c>
      <c r="G963" s="164">
        <v>2</v>
      </c>
      <c r="H963" s="164">
        <v>5</v>
      </c>
      <c r="I963" s="164">
        <v>8</v>
      </c>
      <c r="J963" s="164">
        <v>7</v>
      </c>
      <c r="K963" s="164"/>
      <c r="L963" s="164"/>
      <c r="M963" s="165">
        <f t="shared" si="40"/>
        <v>2</v>
      </c>
      <c r="N963" s="164">
        <f t="shared" si="41"/>
        <v>2</v>
      </c>
      <c r="O963" s="164">
        <f t="shared" si="42"/>
        <v>4</v>
      </c>
      <c r="P963" s="164"/>
      <c r="Q963" s="164"/>
      <c r="R963" s="164"/>
    </row>
    <row r="964" spans="3:18">
      <c r="C964" s="164">
        <v>2</v>
      </c>
      <c r="D964" s="164">
        <v>2</v>
      </c>
      <c r="E964" s="164"/>
      <c r="F964" s="164">
        <v>5</v>
      </c>
      <c r="G964" s="164">
        <v>2</v>
      </c>
      <c r="H964" s="164">
        <v>5</v>
      </c>
      <c r="I964" s="164">
        <v>8</v>
      </c>
      <c r="J964" s="164">
        <v>10</v>
      </c>
      <c r="K964" s="164"/>
      <c r="L964" s="164"/>
      <c r="M964" s="165">
        <f t="shared" si="40"/>
        <v>2</v>
      </c>
      <c r="N964" s="164">
        <f t="shared" si="41"/>
        <v>2</v>
      </c>
      <c r="O964" s="164">
        <f t="shared" si="42"/>
        <v>5</v>
      </c>
      <c r="P964" s="164"/>
      <c r="Q964" s="164"/>
      <c r="R964" s="164"/>
    </row>
    <row r="965" spans="3:18">
      <c r="C965" s="164">
        <v>2</v>
      </c>
      <c r="D965" s="164">
        <v>2</v>
      </c>
      <c r="E965" s="164"/>
      <c r="F965" s="164">
        <v>5</v>
      </c>
      <c r="G965" s="164">
        <v>2</v>
      </c>
      <c r="H965" s="164">
        <v>5</v>
      </c>
      <c r="I965" s="164">
        <v>10</v>
      </c>
      <c r="J965" s="164">
        <v>7</v>
      </c>
      <c r="K965" s="164"/>
      <c r="L965" s="164"/>
      <c r="M965" s="165">
        <f t="shared" si="40"/>
        <v>2</v>
      </c>
      <c r="N965" s="164">
        <f t="shared" si="41"/>
        <v>2</v>
      </c>
      <c r="O965" s="164">
        <f t="shared" si="42"/>
        <v>5</v>
      </c>
      <c r="P965" s="164"/>
      <c r="Q965" s="164"/>
      <c r="R965" s="164"/>
    </row>
    <row r="966" spans="3:18">
      <c r="C966" s="164">
        <v>2</v>
      </c>
      <c r="D966" s="164">
        <v>2</v>
      </c>
      <c r="E966" s="164"/>
      <c r="F966" s="164">
        <v>5</v>
      </c>
      <c r="G966" s="164">
        <v>2</v>
      </c>
      <c r="H966" s="164">
        <v>5</v>
      </c>
      <c r="I966" s="164">
        <v>10</v>
      </c>
      <c r="J966" s="164">
        <v>10</v>
      </c>
      <c r="K966" s="164"/>
      <c r="L966" s="164"/>
      <c r="M966" s="165">
        <f t="shared" si="40"/>
        <v>2</v>
      </c>
      <c r="N966" s="164">
        <f t="shared" si="41"/>
        <v>2</v>
      </c>
      <c r="O966" s="164">
        <f t="shared" si="42"/>
        <v>5</v>
      </c>
      <c r="P966" s="164"/>
      <c r="Q966" s="164"/>
      <c r="R966" s="164"/>
    </row>
    <row r="967" spans="3:18">
      <c r="C967" s="164">
        <v>2</v>
      </c>
      <c r="D967" s="164">
        <v>2</v>
      </c>
      <c r="E967" s="164"/>
      <c r="F967" s="164">
        <v>7</v>
      </c>
      <c r="G967" s="164">
        <v>2</v>
      </c>
      <c r="H967" s="164">
        <v>10</v>
      </c>
      <c r="I967" s="164">
        <v>4</v>
      </c>
      <c r="J967" s="164">
        <v>7</v>
      </c>
      <c r="K967" s="164"/>
      <c r="L967" s="164"/>
      <c r="M967" s="165">
        <f t="shared" si="40"/>
        <v>2</v>
      </c>
      <c r="N967" s="164">
        <f t="shared" si="41"/>
        <v>2</v>
      </c>
      <c r="O967" s="164">
        <f t="shared" si="42"/>
        <v>5</v>
      </c>
      <c r="P967" s="164"/>
      <c r="Q967" s="164"/>
      <c r="R967" s="164"/>
    </row>
    <row r="968" spans="3:18">
      <c r="C968" s="164">
        <v>2</v>
      </c>
      <c r="D968" s="164">
        <v>2</v>
      </c>
      <c r="E968" s="164"/>
      <c r="F968" s="164">
        <v>7</v>
      </c>
      <c r="G968" s="164">
        <v>2</v>
      </c>
      <c r="H968" s="164">
        <v>10</v>
      </c>
      <c r="I968" s="164">
        <v>4</v>
      </c>
      <c r="J968" s="164">
        <v>10</v>
      </c>
      <c r="K968" s="164"/>
      <c r="L968" s="164"/>
      <c r="M968" s="165">
        <f t="shared" si="40"/>
        <v>2</v>
      </c>
      <c r="N968" s="164">
        <f t="shared" si="41"/>
        <v>2</v>
      </c>
      <c r="O968" s="164">
        <f t="shared" si="42"/>
        <v>5</v>
      </c>
      <c r="P968" s="164"/>
      <c r="Q968" s="164"/>
      <c r="R968" s="164"/>
    </row>
    <row r="969" spans="3:18">
      <c r="C969" s="164">
        <v>2</v>
      </c>
      <c r="D969" s="164">
        <v>2</v>
      </c>
      <c r="E969" s="164"/>
      <c r="F969" s="164">
        <v>7</v>
      </c>
      <c r="G969" s="164">
        <v>2</v>
      </c>
      <c r="H969" s="164">
        <v>10</v>
      </c>
      <c r="I969" s="164">
        <v>6</v>
      </c>
      <c r="J969" s="164">
        <v>7</v>
      </c>
      <c r="K969" s="164"/>
      <c r="L969" s="164"/>
      <c r="M969" s="165">
        <f t="shared" si="40"/>
        <v>2</v>
      </c>
      <c r="N969" s="164">
        <f t="shared" si="41"/>
        <v>2</v>
      </c>
      <c r="O969" s="164">
        <f t="shared" si="42"/>
        <v>5</v>
      </c>
      <c r="P969" s="164"/>
      <c r="Q969" s="164"/>
      <c r="R969" s="164"/>
    </row>
    <row r="970" spans="3:18">
      <c r="C970" s="164">
        <v>2</v>
      </c>
      <c r="D970" s="164">
        <v>2</v>
      </c>
      <c r="E970" s="164"/>
      <c r="F970" s="164">
        <v>7</v>
      </c>
      <c r="G970" s="164">
        <v>2</v>
      </c>
      <c r="H970" s="164">
        <v>10</v>
      </c>
      <c r="I970" s="164">
        <v>6</v>
      </c>
      <c r="J970" s="164">
        <v>10</v>
      </c>
      <c r="K970" s="164"/>
      <c r="L970" s="164"/>
      <c r="M970" s="165">
        <f t="shared" si="40"/>
        <v>2</v>
      </c>
      <c r="N970" s="164">
        <f t="shared" si="41"/>
        <v>2</v>
      </c>
      <c r="O970" s="164">
        <f t="shared" si="42"/>
        <v>6</v>
      </c>
      <c r="P970" s="164"/>
      <c r="Q970" s="164"/>
      <c r="R970" s="164"/>
    </row>
    <row r="971" spans="3:18">
      <c r="C971" s="164">
        <v>2</v>
      </c>
      <c r="D971" s="164">
        <v>2</v>
      </c>
      <c r="E971" s="164"/>
      <c r="F971" s="164">
        <v>7</v>
      </c>
      <c r="G971" s="164">
        <v>2</v>
      </c>
      <c r="H971" s="164">
        <v>10</v>
      </c>
      <c r="I971" s="164">
        <v>8</v>
      </c>
      <c r="J971" s="164">
        <v>7</v>
      </c>
      <c r="K971" s="164"/>
      <c r="L971" s="164"/>
      <c r="M971" s="165">
        <f t="shared" si="40"/>
        <v>2</v>
      </c>
      <c r="N971" s="164">
        <f t="shared" si="41"/>
        <v>2</v>
      </c>
      <c r="O971" s="164">
        <f t="shared" si="42"/>
        <v>5</v>
      </c>
      <c r="P971" s="164"/>
      <c r="Q971" s="164"/>
      <c r="R971" s="164"/>
    </row>
    <row r="972" spans="3:18">
      <c r="C972" s="164">
        <v>2</v>
      </c>
      <c r="D972" s="164">
        <v>2</v>
      </c>
      <c r="E972" s="164"/>
      <c r="F972" s="164">
        <v>7</v>
      </c>
      <c r="G972" s="164">
        <v>2</v>
      </c>
      <c r="H972" s="164">
        <v>10</v>
      </c>
      <c r="I972" s="164">
        <v>8</v>
      </c>
      <c r="J972" s="164">
        <v>10</v>
      </c>
      <c r="K972" s="164"/>
      <c r="L972" s="164"/>
      <c r="M972" s="165">
        <f t="shared" si="40"/>
        <v>2</v>
      </c>
      <c r="N972" s="164">
        <f t="shared" si="41"/>
        <v>2</v>
      </c>
      <c r="O972" s="164">
        <f t="shared" si="42"/>
        <v>6</v>
      </c>
      <c r="P972" s="164"/>
      <c r="Q972" s="164"/>
      <c r="R972" s="164"/>
    </row>
    <row r="973" spans="3:18">
      <c r="C973" s="164">
        <v>2</v>
      </c>
      <c r="D973" s="164">
        <v>2</v>
      </c>
      <c r="E973" s="164"/>
      <c r="F973" s="164">
        <v>7</v>
      </c>
      <c r="G973" s="164">
        <v>2</v>
      </c>
      <c r="H973" s="164">
        <v>10</v>
      </c>
      <c r="I973" s="164">
        <v>10</v>
      </c>
      <c r="J973" s="164">
        <v>7</v>
      </c>
      <c r="K973" s="164"/>
      <c r="L973" s="164"/>
      <c r="M973" s="165">
        <f t="shared" si="40"/>
        <v>2</v>
      </c>
      <c r="N973" s="164">
        <f t="shared" si="41"/>
        <v>2</v>
      </c>
      <c r="O973" s="164">
        <f t="shared" si="42"/>
        <v>6</v>
      </c>
      <c r="P973" s="164"/>
      <c r="Q973" s="164"/>
      <c r="R973" s="164"/>
    </row>
    <row r="974" spans="3:18">
      <c r="C974" s="164">
        <v>2</v>
      </c>
      <c r="D974" s="164">
        <v>2</v>
      </c>
      <c r="E974" s="164"/>
      <c r="F974" s="164">
        <v>7</v>
      </c>
      <c r="G974" s="164">
        <v>2</v>
      </c>
      <c r="H974" s="164">
        <v>10</v>
      </c>
      <c r="I974" s="164">
        <v>10</v>
      </c>
      <c r="J974" s="164">
        <v>10</v>
      </c>
      <c r="K974" s="164"/>
      <c r="L974" s="164"/>
      <c r="M974" s="165">
        <f t="shared" si="40"/>
        <v>2</v>
      </c>
      <c r="N974" s="164">
        <f t="shared" si="41"/>
        <v>2</v>
      </c>
      <c r="O974" s="164">
        <f t="shared" si="42"/>
        <v>6</v>
      </c>
      <c r="P974" s="164"/>
      <c r="Q974" s="164"/>
      <c r="R974" s="164"/>
    </row>
    <row r="975" spans="3:18">
      <c r="C975" s="164">
        <v>2</v>
      </c>
      <c r="D975" s="164">
        <v>2</v>
      </c>
      <c r="E975" s="164"/>
      <c r="F975" s="164">
        <v>10</v>
      </c>
      <c r="G975" s="164">
        <v>2</v>
      </c>
      <c r="H975" s="164">
        <v>7</v>
      </c>
      <c r="I975" s="164">
        <v>4</v>
      </c>
      <c r="J975" s="164">
        <v>7</v>
      </c>
      <c r="K975" s="164"/>
      <c r="L975" s="164"/>
      <c r="M975" s="165">
        <f t="shared" si="40"/>
        <v>2</v>
      </c>
      <c r="N975" s="164">
        <f t="shared" si="41"/>
        <v>2</v>
      </c>
      <c r="O975" s="164">
        <f t="shared" si="42"/>
        <v>5</v>
      </c>
      <c r="P975" s="164"/>
      <c r="Q975" s="164"/>
      <c r="R975" s="164"/>
    </row>
    <row r="976" spans="3:18">
      <c r="C976" s="164">
        <v>2</v>
      </c>
      <c r="D976" s="164">
        <v>2</v>
      </c>
      <c r="E976" s="164"/>
      <c r="F976" s="164">
        <v>10</v>
      </c>
      <c r="G976" s="164">
        <v>2</v>
      </c>
      <c r="H976" s="164">
        <v>7</v>
      </c>
      <c r="I976" s="164">
        <v>4</v>
      </c>
      <c r="J976" s="164">
        <v>10</v>
      </c>
      <c r="K976" s="164"/>
      <c r="L976" s="164"/>
      <c r="M976" s="165">
        <f t="shared" si="40"/>
        <v>2</v>
      </c>
      <c r="N976" s="164">
        <f t="shared" si="41"/>
        <v>2</v>
      </c>
      <c r="O976" s="164">
        <f t="shared" si="42"/>
        <v>5</v>
      </c>
      <c r="P976" s="164"/>
      <c r="Q976" s="164"/>
      <c r="R976" s="164"/>
    </row>
    <row r="977" spans="3:18">
      <c r="C977" s="164">
        <v>2</v>
      </c>
      <c r="D977" s="164">
        <v>2</v>
      </c>
      <c r="E977" s="164"/>
      <c r="F977" s="164">
        <v>10</v>
      </c>
      <c r="G977" s="164">
        <v>2</v>
      </c>
      <c r="H977" s="164">
        <v>7</v>
      </c>
      <c r="I977" s="164">
        <v>6</v>
      </c>
      <c r="J977" s="164">
        <v>7</v>
      </c>
      <c r="K977" s="164"/>
      <c r="L977" s="164"/>
      <c r="M977" s="165">
        <f t="shared" si="40"/>
        <v>2</v>
      </c>
      <c r="N977" s="164">
        <f t="shared" si="41"/>
        <v>2</v>
      </c>
      <c r="O977" s="164">
        <f t="shared" si="42"/>
        <v>5</v>
      </c>
      <c r="P977" s="164"/>
      <c r="Q977" s="164"/>
      <c r="R977" s="164"/>
    </row>
    <row r="978" spans="3:18">
      <c r="C978" s="164">
        <v>2</v>
      </c>
      <c r="D978" s="164">
        <v>2</v>
      </c>
      <c r="E978" s="164"/>
      <c r="F978" s="164">
        <v>10</v>
      </c>
      <c r="G978" s="164">
        <v>2</v>
      </c>
      <c r="H978" s="164">
        <v>7</v>
      </c>
      <c r="I978" s="164">
        <v>6</v>
      </c>
      <c r="J978" s="164">
        <v>10</v>
      </c>
      <c r="K978" s="164"/>
      <c r="L978" s="164"/>
      <c r="M978" s="165">
        <f t="shared" si="40"/>
        <v>2</v>
      </c>
      <c r="N978" s="164">
        <f t="shared" si="41"/>
        <v>2</v>
      </c>
      <c r="O978" s="164">
        <f t="shared" si="42"/>
        <v>6</v>
      </c>
      <c r="P978" s="164"/>
      <c r="Q978" s="164"/>
      <c r="R978" s="164"/>
    </row>
    <row r="979" spans="3:18">
      <c r="C979" s="164">
        <v>2</v>
      </c>
      <c r="D979" s="164">
        <v>2</v>
      </c>
      <c r="E979" s="164"/>
      <c r="F979" s="164">
        <v>10</v>
      </c>
      <c r="G979" s="164">
        <v>2</v>
      </c>
      <c r="H979" s="164">
        <v>7</v>
      </c>
      <c r="I979" s="164">
        <v>8</v>
      </c>
      <c r="J979" s="164">
        <v>7</v>
      </c>
      <c r="K979" s="164"/>
      <c r="L979" s="164"/>
      <c r="M979" s="165">
        <f t="shared" si="40"/>
        <v>2</v>
      </c>
      <c r="N979" s="164">
        <f t="shared" si="41"/>
        <v>2</v>
      </c>
      <c r="O979" s="164">
        <f t="shared" si="42"/>
        <v>5</v>
      </c>
      <c r="P979" s="164"/>
      <c r="Q979" s="164"/>
      <c r="R979" s="164"/>
    </row>
    <row r="980" spans="3:18">
      <c r="C980" s="164">
        <v>2</v>
      </c>
      <c r="D980" s="164">
        <v>2</v>
      </c>
      <c r="E980" s="164"/>
      <c r="F980" s="164">
        <v>10</v>
      </c>
      <c r="G980" s="164">
        <v>2</v>
      </c>
      <c r="H980" s="164">
        <v>7</v>
      </c>
      <c r="I980" s="164">
        <v>8</v>
      </c>
      <c r="J980" s="164">
        <v>10</v>
      </c>
      <c r="K980" s="164"/>
      <c r="L980" s="164"/>
      <c r="M980" s="165">
        <f t="shared" si="40"/>
        <v>2</v>
      </c>
      <c r="N980" s="164">
        <f t="shared" si="41"/>
        <v>2</v>
      </c>
      <c r="O980" s="164">
        <f t="shared" si="42"/>
        <v>6</v>
      </c>
      <c r="P980" s="164"/>
      <c r="Q980" s="164"/>
      <c r="R980" s="164"/>
    </row>
    <row r="981" spans="3:18">
      <c r="C981" s="164">
        <v>2</v>
      </c>
      <c r="D981" s="164">
        <v>2</v>
      </c>
      <c r="E981" s="164"/>
      <c r="F981" s="164">
        <v>10</v>
      </c>
      <c r="G981" s="164">
        <v>2</v>
      </c>
      <c r="H981" s="164">
        <v>7</v>
      </c>
      <c r="I981" s="164">
        <v>10</v>
      </c>
      <c r="J981" s="164">
        <v>7</v>
      </c>
      <c r="K981" s="164"/>
      <c r="L981" s="164"/>
      <c r="M981" s="165">
        <f t="shared" si="40"/>
        <v>2</v>
      </c>
      <c r="N981" s="164">
        <f t="shared" si="41"/>
        <v>2</v>
      </c>
      <c r="O981" s="164">
        <f t="shared" si="42"/>
        <v>6</v>
      </c>
      <c r="P981" s="164"/>
      <c r="Q981" s="164"/>
      <c r="R981" s="164"/>
    </row>
    <row r="982" spans="3:18">
      <c r="C982" s="164">
        <v>2</v>
      </c>
      <c r="D982" s="164">
        <v>2</v>
      </c>
      <c r="E982" s="164"/>
      <c r="F982" s="164">
        <v>10</v>
      </c>
      <c r="G982" s="164">
        <v>2</v>
      </c>
      <c r="H982" s="164">
        <v>7</v>
      </c>
      <c r="I982" s="164">
        <v>10</v>
      </c>
      <c r="J982" s="164">
        <v>10</v>
      </c>
      <c r="K982" s="164"/>
      <c r="L982" s="164"/>
      <c r="M982" s="165">
        <f t="shared" si="40"/>
        <v>2</v>
      </c>
      <c r="N982" s="164">
        <f t="shared" si="41"/>
        <v>2</v>
      </c>
      <c r="O982" s="164">
        <f t="shared" si="42"/>
        <v>6</v>
      </c>
      <c r="P982" s="164"/>
      <c r="Q982" s="164"/>
      <c r="R982" s="164"/>
    </row>
    <row r="983" spans="3:18">
      <c r="C983" s="164">
        <v>2</v>
      </c>
      <c r="D983" s="164">
        <v>2</v>
      </c>
      <c r="E983" s="164"/>
      <c r="F983" s="164">
        <v>10</v>
      </c>
      <c r="G983" s="164">
        <v>2</v>
      </c>
      <c r="H983" s="164">
        <v>10</v>
      </c>
      <c r="I983" s="164">
        <v>4</v>
      </c>
      <c r="J983" s="164">
        <v>7</v>
      </c>
      <c r="K983" s="164"/>
      <c r="L983" s="164"/>
      <c r="M983" s="165">
        <f t="shared" si="40"/>
        <v>2</v>
      </c>
      <c r="N983" s="164">
        <f t="shared" si="41"/>
        <v>2</v>
      </c>
      <c r="O983" s="164">
        <f t="shared" si="42"/>
        <v>5</v>
      </c>
      <c r="P983" s="164"/>
      <c r="Q983" s="164"/>
      <c r="R983" s="164"/>
    </row>
    <row r="984" spans="3:18">
      <c r="C984" s="164">
        <v>2</v>
      </c>
      <c r="D984" s="164">
        <v>2</v>
      </c>
      <c r="E984" s="164"/>
      <c r="F984" s="164">
        <v>10</v>
      </c>
      <c r="G984" s="164">
        <v>2</v>
      </c>
      <c r="H984" s="164">
        <v>10</v>
      </c>
      <c r="I984" s="164">
        <v>4</v>
      </c>
      <c r="J984" s="164">
        <v>10</v>
      </c>
      <c r="K984" s="164"/>
      <c r="L984" s="164"/>
      <c r="M984" s="165">
        <f t="shared" si="40"/>
        <v>2</v>
      </c>
      <c r="N984" s="164">
        <f t="shared" si="41"/>
        <v>2</v>
      </c>
      <c r="O984" s="164">
        <f t="shared" si="42"/>
        <v>6</v>
      </c>
      <c r="P984" s="164"/>
      <c r="Q984" s="164"/>
      <c r="R984" s="164"/>
    </row>
    <row r="985" spans="3:18">
      <c r="C985" s="164">
        <v>2</v>
      </c>
      <c r="D985" s="164">
        <v>2</v>
      </c>
      <c r="E985" s="164"/>
      <c r="F985" s="164">
        <v>10</v>
      </c>
      <c r="G985" s="164">
        <v>2</v>
      </c>
      <c r="H985" s="164">
        <v>10</v>
      </c>
      <c r="I985" s="164">
        <v>6</v>
      </c>
      <c r="J985" s="164">
        <v>7</v>
      </c>
      <c r="K985" s="164"/>
      <c r="L985" s="164"/>
      <c r="M985" s="165">
        <f t="shared" si="40"/>
        <v>2</v>
      </c>
      <c r="N985" s="164">
        <f t="shared" si="41"/>
        <v>2</v>
      </c>
      <c r="O985" s="164">
        <f t="shared" si="42"/>
        <v>6</v>
      </c>
      <c r="P985" s="164"/>
      <c r="Q985" s="164"/>
      <c r="R985" s="164"/>
    </row>
    <row r="986" spans="3:18">
      <c r="C986" s="164">
        <v>2</v>
      </c>
      <c r="D986" s="164">
        <v>2</v>
      </c>
      <c r="E986" s="164"/>
      <c r="F986" s="164">
        <v>10</v>
      </c>
      <c r="G986" s="164">
        <v>2</v>
      </c>
      <c r="H986" s="164">
        <v>10</v>
      </c>
      <c r="I986" s="164">
        <v>6</v>
      </c>
      <c r="J986" s="164">
        <v>10</v>
      </c>
      <c r="K986" s="164"/>
      <c r="L986" s="164"/>
      <c r="M986" s="165">
        <f t="shared" si="40"/>
        <v>2</v>
      </c>
      <c r="N986" s="164">
        <f t="shared" si="41"/>
        <v>2</v>
      </c>
      <c r="O986" s="164">
        <f t="shared" si="42"/>
        <v>6</v>
      </c>
      <c r="P986" s="164"/>
      <c r="Q986" s="164"/>
      <c r="R986" s="164"/>
    </row>
    <row r="987" spans="3:18">
      <c r="C987" s="164">
        <v>2</v>
      </c>
      <c r="D987" s="164">
        <v>2</v>
      </c>
      <c r="E987" s="164"/>
      <c r="F987" s="164">
        <v>10</v>
      </c>
      <c r="G987" s="164">
        <v>2</v>
      </c>
      <c r="H987" s="164">
        <v>10</v>
      </c>
      <c r="I987" s="164">
        <v>8</v>
      </c>
      <c r="J987" s="164">
        <v>7</v>
      </c>
      <c r="K987" s="164"/>
      <c r="L987" s="164"/>
      <c r="M987" s="165">
        <f t="shared" si="40"/>
        <v>2</v>
      </c>
      <c r="N987" s="164">
        <f t="shared" si="41"/>
        <v>2</v>
      </c>
      <c r="O987" s="164">
        <f t="shared" si="42"/>
        <v>6</v>
      </c>
      <c r="P987" s="164"/>
      <c r="Q987" s="164"/>
      <c r="R987" s="164"/>
    </row>
    <row r="988" spans="3:18">
      <c r="C988" s="164">
        <v>2</v>
      </c>
      <c r="D988" s="164">
        <v>2</v>
      </c>
      <c r="E988" s="164"/>
      <c r="F988" s="164">
        <v>10</v>
      </c>
      <c r="G988" s="164">
        <v>2</v>
      </c>
      <c r="H988" s="164">
        <v>10</v>
      </c>
      <c r="I988" s="164">
        <v>8</v>
      </c>
      <c r="J988" s="164">
        <v>10</v>
      </c>
      <c r="K988" s="164"/>
      <c r="L988" s="164"/>
      <c r="M988" s="165">
        <f t="shared" si="40"/>
        <v>2</v>
      </c>
      <c r="N988" s="164">
        <f t="shared" si="41"/>
        <v>2</v>
      </c>
      <c r="O988" s="164">
        <f t="shared" si="42"/>
        <v>6</v>
      </c>
      <c r="P988" s="164"/>
      <c r="Q988" s="164"/>
      <c r="R988" s="164"/>
    </row>
    <row r="989" spans="3:18">
      <c r="C989" s="164">
        <v>2</v>
      </c>
      <c r="D989" s="164">
        <v>2</v>
      </c>
      <c r="E989" s="164"/>
      <c r="F989" s="164">
        <v>10</v>
      </c>
      <c r="G989" s="164">
        <v>2</v>
      </c>
      <c r="H989" s="164">
        <v>10</v>
      </c>
      <c r="I989" s="164">
        <v>10</v>
      </c>
      <c r="J989" s="164">
        <v>7</v>
      </c>
      <c r="K989" s="164"/>
      <c r="L989" s="164"/>
      <c r="M989" s="165">
        <f t="shared" si="40"/>
        <v>2</v>
      </c>
      <c r="N989" s="164">
        <f t="shared" si="41"/>
        <v>2</v>
      </c>
      <c r="O989" s="164">
        <f t="shared" si="42"/>
        <v>6</v>
      </c>
      <c r="P989" s="164"/>
      <c r="Q989" s="164"/>
      <c r="R989" s="164"/>
    </row>
    <row r="990" spans="3:18">
      <c r="C990" s="164">
        <v>2</v>
      </c>
      <c r="D990" s="164">
        <v>4</v>
      </c>
      <c r="E990" s="164"/>
      <c r="F990" s="164">
        <v>10</v>
      </c>
      <c r="G990" s="164">
        <v>4</v>
      </c>
      <c r="H990" s="164">
        <v>10</v>
      </c>
      <c r="I990" s="164">
        <v>10</v>
      </c>
      <c r="J990" s="164">
        <v>10</v>
      </c>
      <c r="K990" s="164"/>
      <c r="L990" s="164"/>
      <c r="M990" s="165">
        <f t="shared" si="40"/>
        <v>2</v>
      </c>
      <c r="N990" s="164">
        <f t="shared" si="41"/>
        <v>3</v>
      </c>
      <c r="O990" s="164">
        <f t="shared" si="42"/>
        <v>7</v>
      </c>
      <c r="P990" s="164"/>
      <c r="Q990" s="164"/>
      <c r="R990" s="164"/>
    </row>
    <row r="991" spans="3:18">
      <c r="C991" s="164">
        <v>2</v>
      </c>
      <c r="D991" s="164">
        <v>4</v>
      </c>
      <c r="E991" s="164"/>
      <c r="F991" s="164">
        <v>10</v>
      </c>
      <c r="G991" s="164">
        <v>4</v>
      </c>
      <c r="H991" s="164">
        <v>7</v>
      </c>
      <c r="I991" s="164">
        <v>4</v>
      </c>
      <c r="J991" s="164">
        <v>7</v>
      </c>
      <c r="K991" s="164"/>
      <c r="L991" s="164"/>
      <c r="M991" s="165">
        <f t="shared" ref="M991:M1054" si="43">MIN(C991:L991)</f>
        <v>2</v>
      </c>
      <c r="N991" s="164">
        <f t="shared" si="41"/>
        <v>3</v>
      </c>
      <c r="O991" s="164">
        <f t="shared" si="42"/>
        <v>5</v>
      </c>
      <c r="P991" s="164"/>
      <c r="Q991" s="164"/>
      <c r="R991" s="164"/>
    </row>
    <row r="992" spans="3:18">
      <c r="C992" s="164">
        <v>2</v>
      </c>
      <c r="D992" s="164">
        <v>4</v>
      </c>
      <c r="E992" s="164"/>
      <c r="F992" s="164">
        <v>10</v>
      </c>
      <c r="G992" s="164">
        <v>4</v>
      </c>
      <c r="H992" s="164">
        <v>7</v>
      </c>
      <c r="I992" s="164">
        <v>4</v>
      </c>
      <c r="J992" s="164">
        <v>10</v>
      </c>
      <c r="K992" s="164"/>
      <c r="L992" s="164"/>
      <c r="M992" s="165">
        <f t="shared" si="43"/>
        <v>2</v>
      </c>
      <c r="N992" s="164">
        <f t="shared" ref="N992:N1055" si="44">IF(SMALL(C992:J992,2)&gt;M992,M992+1,M992)</f>
        <v>3</v>
      </c>
      <c r="O992" s="164">
        <f t="shared" ref="O992:O1055" si="45">ROUND(AVERAGE(C992:J992),0)</f>
        <v>6</v>
      </c>
      <c r="P992" s="164"/>
      <c r="Q992" s="164"/>
      <c r="R992" s="164"/>
    </row>
    <row r="993" spans="3:18">
      <c r="C993" s="164">
        <v>2</v>
      </c>
      <c r="D993" s="164">
        <v>4</v>
      </c>
      <c r="E993" s="164"/>
      <c r="F993" s="164">
        <v>10</v>
      </c>
      <c r="G993" s="164">
        <v>4</v>
      </c>
      <c r="H993" s="164">
        <v>7</v>
      </c>
      <c r="I993" s="164">
        <v>6</v>
      </c>
      <c r="J993" s="164">
        <v>7</v>
      </c>
      <c r="K993" s="164"/>
      <c r="L993" s="164"/>
      <c r="M993" s="165">
        <f t="shared" si="43"/>
        <v>2</v>
      </c>
      <c r="N993" s="164">
        <f t="shared" si="44"/>
        <v>3</v>
      </c>
      <c r="O993" s="164">
        <f t="shared" si="45"/>
        <v>6</v>
      </c>
      <c r="P993" s="164"/>
      <c r="Q993" s="164"/>
      <c r="R993" s="164"/>
    </row>
    <row r="994" spans="3:18">
      <c r="C994" s="164">
        <v>2</v>
      </c>
      <c r="D994" s="164">
        <v>4</v>
      </c>
      <c r="E994" s="164"/>
      <c r="F994" s="164">
        <v>10</v>
      </c>
      <c r="G994" s="164">
        <v>4</v>
      </c>
      <c r="H994" s="164">
        <v>7</v>
      </c>
      <c r="I994" s="164">
        <v>6</v>
      </c>
      <c r="J994" s="164">
        <v>10</v>
      </c>
      <c r="K994" s="164"/>
      <c r="L994" s="164"/>
      <c r="M994" s="165">
        <f t="shared" si="43"/>
        <v>2</v>
      </c>
      <c r="N994" s="164">
        <f t="shared" si="44"/>
        <v>3</v>
      </c>
      <c r="O994" s="164">
        <f t="shared" si="45"/>
        <v>6</v>
      </c>
      <c r="P994" s="164"/>
      <c r="Q994" s="164"/>
      <c r="R994" s="164"/>
    </row>
    <row r="995" spans="3:18">
      <c r="C995" s="164">
        <v>2</v>
      </c>
      <c r="D995" s="164">
        <v>4</v>
      </c>
      <c r="E995" s="164"/>
      <c r="F995" s="164">
        <v>10</v>
      </c>
      <c r="G995" s="164">
        <v>4</v>
      </c>
      <c r="H995" s="164">
        <v>7</v>
      </c>
      <c r="I995" s="164">
        <v>8</v>
      </c>
      <c r="J995" s="164">
        <v>7</v>
      </c>
      <c r="K995" s="164"/>
      <c r="L995" s="164"/>
      <c r="M995" s="165">
        <f t="shared" si="43"/>
        <v>2</v>
      </c>
      <c r="N995" s="164">
        <f t="shared" si="44"/>
        <v>3</v>
      </c>
      <c r="O995" s="164">
        <f t="shared" si="45"/>
        <v>6</v>
      </c>
      <c r="P995" s="164"/>
      <c r="Q995" s="164"/>
      <c r="R995" s="164"/>
    </row>
    <row r="996" spans="3:18">
      <c r="C996" s="164">
        <v>2</v>
      </c>
      <c r="D996" s="161">
        <v>4</v>
      </c>
      <c r="F996" s="164">
        <v>10</v>
      </c>
      <c r="G996" s="161">
        <v>4</v>
      </c>
      <c r="H996" s="164">
        <v>7</v>
      </c>
      <c r="I996" s="164">
        <v>8</v>
      </c>
      <c r="J996" s="164">
        <v>10</v>
      </c>
      <c r="K996" s="164"/>
      <c r="L996" s="164"/>
      <c r="M996" s="165">
        <f t="shared" si="43"/>
        <v>2</v>
      </c>
      <c r="N996" s="164">
        <f t="shared" si="44"/>
        <v>3</v>
      </c>
      <c r="O996" s="164">
        <f t="shared" si="45"/>
        <v>6</v>
      </c>
      <c r="P996" s="164"/>
      <c r="Q996" s="164"/>
      <c r="R996" s="164"/>
    </row>
    <row r="997" spans="3:18">
      <c r="C997" s="161">
        <v>2</v>
      </c>
      <c r="D997" s="161">
        <v>4</v>
      </c>
      <c r="F997" s="161">
        <v>10</v>
      </c>
      <c r="G997" s="161">
        <v>4</v>
      </c>
      <c r="H997" s="161">
        <v>7</v>
      </c>
      <c r="I997" s="161">
        <v>10</v>
      </c>
      <c r="J997" s="161">
        <v>7</v>
      </c>
      <c r="M997" s="165">
        <f t="shared" si="43"/>
        <v>2</v>
      </c>
      <c r="N997" s="164">
        <f t="shared" si="44"/>
        <v>3</v>
      </c>
      <c r="O997" s="164">
        <f t="shared" si="45"/>
        <v>6</v>
      </c>
    </row>
    <row r="998" spans="3:18">
      <c r="C998" s="161">
        <v>2</v>
      </c>
      <c r="D998" s="161">
        <v>4</v>
      </c>
      <c r="F998" s="161">
        <v>10</v>
      </c>
      <c r="G998" s="161">
        <v>4</v>
      </c>
      <c r="H998" s="161">
        <v>7</v>
      </c>
      <c r="I998" s="161">
        <v>10</v>
      </c>
      <c r="J998" s="161">
        <v>10</v>
      </c>
      <c r="M998" s="165">
        <f t="shared" si="43"/>
        <v>2</v>
      </c>
      <c r="N998" s="164">
        <f t="shared" si="44"/>
        <v>3</v>
      </c>
      <c r="O998" s="164">
        <f t="shared" si="45"/>
        <v>7</v>
      </c>
    </row>
    <row r="999" spans="3:18">
      <c r="C999" s="161">
        <v>2</v>
      </c>
      <c r="D999" s="161">
        <v>4</v>
      </c>
      <c r="F999" s="161">
        <v>10</v>
      </c>
      <c r="G999" s="161">
        <v>4</v>
      </c>
      <c r="H999" s="161">
        <v>10</v>
      </c>
      <c r="I999" s="161">
        <v>4</v>
      </c>
      <c r="J999" s="161">
        <v>7</v>
      </c>
      <c r="M999" s="165">
        <f t="shared" si="43"/>
        <v>2</v>
      </c>
      <c r="N999" s="164">
        <f t="shared" si="44"/>
        <v>3</v>
      </c>
      <c r="O999" s="164">
        <f t="shared" si="45"/>
        <v>6</v>
      </c>
    </row>
    <row r="1000" spans="3:18">
      <c r="C1000" s="161">
        <v>2</v>
      </c>
      <c r="D1000" s="161">
        <v>4</v>
      </c>
      <c r="F1000" s="161">
        <v>10</v>
      </c>
      <c r="G1000" s="161">
        <v>4</v>
      </c>
      <c r="H1000" s="161">
        <v>10</v>
      </c>
      <c r="I1000" s="161">
        <v>4</v>
      </c>
      <c r="J1000" s="161">
        <v>10</v>
      </c>
      <c r="M1000" s="165">
        <f t="shared" si="43"/>
        <v>2</v>
      </c>
      <c r="N1000" s="164">
        <f t="shared" si="44"/>
        <v>3</v>
      </c>
      <c r="O1000" s="164">
        <f t="shared" si="45"/>
        <v>6</v>
      </c>
    </row>
    <row r="1001" spans="3:18">
      <c r="C1001" s="161">
        <v>2</v>
      </c>
      <c r="D1001" s="161">
        <v>4</v>
      </c>
      <c r="F1001" s="161">
        <v>10</v>
      </c>
      <c r="G1001" s="161">
        <v>4</v>
      </c>
      <c r="H1001" s="161">
        <v>10</v>
      </c>
      <c r="I1001" s="161">
        <v>6</v>
      </c>
      <c r="J1001" s="161">
        <v>7</v>
      </c>
      <c r="M1001" s="165">
        <f t="shared" si="43"/>
        <v>2</v>
      </c>
      <c r="N1001" s="164">
        <f t="shared" si="44"/>
        <v>3</v>
      </c>
      <c r="O1001" s="164">
        <f t="shared" si="45"/>
        <v>6</v>
      </c>
    </row>
    <row r="1002" spans="3:18">
      <c r="C1002" s="161">
        <v>2</v>
      </c>
      <c r="D1002" s="161">
        <v>4</v>
      </c>
      <c r="F1002" s="161">
        <v>10</v>
      </c>
      <c r="G1002" s="161">
        <v>4</v>
      </c>
      <c r="H1002" s="161">
        <v>10</v>
      </c>
      <c r="I1002" s="161">
        <v>6</v>
      </c>
      <c r="J1002" s="161">
        <v>10</v>
      </c>
      <c r="M1002" s="165">
        <f t="shared" si="43"/>
        <v>2</v>
      </c>
      <c r="N1002" s="164">
        <f t="shared" si="44"/>
        <v>3</v>
      </c>
      <c r="O1002" s="164">
        <f t="shared" si="45"/>
        <v>7</v>
      </c>
    </row>
    <row r="1003" spans="3:18">
      <c r="C1003" s="161">
        <v>2</v>
      </c>
      <c r="D1003" s="161">
        <v>4</v>
      </c>
      <c r="F1003" s="161">
        <v>10</v>
      </c>
      <c r="G1003" s="161">
        <v>4</v>
      </c>
      <c r="H1003" s="161">
        <v>10</v>
      </c>
      <c r="I1003" s="161">
        <v>8</v>
      </c>
      <c r="J1003" s="161">
        <v>7</v>
      </c>
      <c r="M1003" s="165">
        <f t="shared" si="43"/>
        <v>2</v>
      </c>
      <c r="N1003" s="164">
        <f t="shared" si="44"/>
        <v>3</v>
      </c>
      <c r="O1003" s="164">
        <f t="shared" si="45"/>
        <v>6</v>
      </c>
    </row>
    <row r="1004" spans="3:18">
      <c r="C1004" s="161">
        <v>2</v>
      </c>
      <c r="D1004" s="161">
        <v>4</v>
      </c>
      <c r="F1004" s="161">
        <v>10</v>
      </c>
      <c r="G1004" s="161">
        <v>4</v>
      </c>
      <c r="H1004" s="161">
        <v>10</v>
      </c>
      <c r="I1004" s="161">
        <v>8</v>
      </c>
      <c r="J1004" s="161">
        <v>10</v>
      </c>
      <c r="M1004" s="165">
        <f t="shared" si="43"/>
        <v>2</v>
      </c>
      <c r="N1004" s="164">
        <f t="shared" si="44"/>
        <v>3</v>
      </c>
      <c r="O1004" s="164">
        <f t="shared" si="45"/>
        <v>7</v>
      </c>
    </row>
    <row r="1005" spans="3:18">
      <c r="C1005" s="161">
        <v>2</v>
      </c>
      <c r="D1005" s="161">
        <v>4</v>
      </c>
      <c r="F1005" s="161">
        <v>10</v>
      </c>
      <c r="G1005" s="161">
        <v>4</v>
      </c>
      <c r="H1005" s="161">
        <v>10</v>
      </c>
      <c r="I1005" s="161">
        <v>10</v>
      </c>
      <c r="J1005" s="161">
        <v>7</v>
      </c>
      <c r="M1005" s="165">
        <f t="shared" si="43"/>
        <v>2</v>
      </c>
      <c r="N1005" s="164">
        <f t="shared" si="44"/>
        <v>3</v>
      </c>
      <c r="O1005" s="164">
        <f t="shared" si="45"/>
        <v>7</v>
      </c>
    </row>
    <row r="1006" spans="3:18">
      <c r="C1006" s="161">
        <v>2</v>
      </c>
      <c r="D1006" s="161">
        <v>6</v>
      </c>
      <c r="F1006" s="161">
        <v>10</v>
      </c>
      <c r="G1006" s="161">
        <v>6</v>
      </c>
      <c r="H1006" s="161">
        <v>10</v>
      </c>
      <c r="I1006" s="161">
        <v>10</v>
      </c>
      <c r="J1006" s="161">
        <v>10</v>
      </c>
      <c r="M1006" s="165">
        <f t="shared" si="43"/>
        <v>2</v>
      </c>
      <c r="N1006" s="164">
        <f t="shared" si="44"/>
        <v>3</v>
      </c>
      <c r="O1006" s="164">
        <f t="shared" si="45"/>
        <v>8</v>
      </c>
    </row>
    <row r="1007" spans="3:18">
      <c r="C1007" s="161">
        <v>2</v>
      </c>
      <c r="D1007" s="161">
        <v>6</v>
      </c>
      <c r="F1007" s="161">
        <v>10</v>
      </c>
      <c r="G1007" s="161">
        <v>6</v>
      </c>
      <c r="H1007" s="161">
        <v>7</v>
      </c>
      <c r="I1007" s="161">
        <v>4</v>
      </c>
      <c r="J1007" s="161">
        <v>7</v>
      </c>
      <c r="M1007" s="165">
        <f t="shared" si="43"/>
        <v>2</v>
      </c>
      <c r="N1007" s="164">
        <f t="shared" si="44"/>
        <v>3</v>
      </c>
      <c r="O1007" s="164">
        <f t="shared" si="45"/>
        <v>6</v>
      </c>
    </row>
    <row r="1008" spans="3:18">
      <c r="C1008" s="161">
        <v>2</v>
      </c>
      <c r="D1008" s="161">
        <v>6</v>
      </c>
      <c r="F1008" s="161">
        <v>10</v>
      </c>
      <c r="G1008" s="161">
        <v>6</v>
      </c>
      <c r="H1008" s="161">
        <v>7</v>
      </c>
      <c r="I1008" s="161">
        <v>4</v>
      </c>
      <c r="J1008" s="161">
        <v>10</v>
      </c>
      <c r="M1008" s="165">
        <f t="shared" si="43"/>
        <v>2</v>
      </c>
      <c r="N1008" s="164">
        <f t="shared" si="44"/>
        <v>3</v>
      </c>
      <c r="O1008" s="164">
        <f t="shared" si="45"/>
        <v>6</v>
      </c>
    </row>
    <row r="1009" spans="3:15">
      <c r="C1009" s="161">
        <v>2</v>
      </c>
      <c r="D1009" s="161">
        <v>6</v>
      </c>
      <c r="F1009" s="161">
        <v>10</v>
      </c>
      <c r="G1009" s="161">
        <v>6</v>
      </c>
      <c r="H1009" s="161">
        <v>7</v>
      </c>
      <c r="I1009" s="161">
        <v>6</v>
      </c>
      <c r="J1009" s="161">
        <v>7</v>
      </c>
      <c r="M1009" s="165">
        <f t="shared" si="43"/>
        <v>2</v>
      </c>
      <c r="N1009" s="164">
        <f t="shared" si="44"/>
        <v>3</v>
      </c>
      <c r="O1009" s="164">
        <f t="shared" si="45"/>
        <v>6</v>
      </c>
    </row>
    <row r="1010" spans="3:15">
      <c r="C1010" s="161">
        <v>2</v>
      </c>
      <c r="D1010" s="161">
        <v>6</v>
      </c>
      <c r="F1010" s="161">
        <v>10</v>
      </c>
      <c r="G1010" s="161">
        <v>6</v>
      </c>
      <c r="H1010" s="161">
        <v>7</v>
      </c>
      <c r="I1010" s="161">
        <v>6</v>
      </c>
      <c r="J1010" s="161">
        <v>10</v>
      </c>
      <c r="M1010" s="165">
        <f t="shared" si="43"/>
        <v>2</v>
      </c>
      <c r="N1010" s="164">
        <f t="shared" si="44"/>
        <v>3</v>
      </c>
      <c r="O1010" s="164">
        <f t="shared" si="45"/>
        <v>7</v>
      </c>
    </row>
    <row r="1011" spans="3:15">
      <c r="C1011" s="161">
        <v>2</v>
      </c>
      <c r="D1011" s="161">
        <v>6</v>
      </c>
      <c r="F1011" s="161">
        <v>10</v>
      </c>
      <c r="G1011" s="161">
        <v>6</v>
      </c>
      <c r="H1011" s="161">
        <v>7</v>
      </c>
      <c r="I1011" s="161">
        <v>8</v>
      </c>
      <c r="J1011" s="161">
        <v>7</v>
      </c>
      <c r="M1011" s="165">
        <f t="shared" si="43"/>
        <v>2</v>
      </c>
      <c r="N1011" s="164">
        <f t="shared" si="44"/>
        <v>3</v>
      </c>
      <c r="O1011" s="164">
        <f t="shared" si="45"/>
        <v>7</v>
      </c>
    </row>
    <row r="1012" spans="3:15">
      <c r="C1012" s="161">
        <v>2</v>
      </c>
      <c r="D1012" s="161">
        <v>6</v>
      </c>
      <c r="F1012" s="161">
        <v>10</v>
      </c>
      <c r="G1012" s="161">
        <v>6</v>
      </c>
      <c r="H1012" s="161">
        <v>7</v>
      </c>
      <c r="I1012" s="161">
        <v>8</v>
      </c>
      <c r="J1012" s="161">
        <v>10</v>
      </c>
      <c r="M1012" s="165">
        <f t="shared" si="43"/>
        <v>2</v>
      </c>
      <c r="N1012" s="164">
        <f t="shared" si="44"/>
        <v>3</v>
      </c>
      <c r="O1012" s="164">
        <f t="shared" si="45"/>
        <v>7</v>
      </c>
    </row>
    <row r="1013" spans="3:15">
      <c r="C1013" s="161">
        <v>2</v>
      </c>
      <c r="D1013" s="161">
        <v>6</v>
      </c>
      <c r="F1013" s="161">
        <v>10</v>
      </c>
      <c r="G1013" s="161">
        <v>6</v>
      </c>
      <c r="H1013" s="161">
        <v>7</v>
      </c>
      <c r="I1013" s="161">
        <v>10</v>
      </c>
      <c r="J1013" s="161">
        <v>7</v>
      </c>
      <c r="M1013" s="165">
        <f t="shared" si="43"/>
        <v>2</v>
      </c>
      <c r="N1013" s="164">
        <f t="shared" si="44"/>
        <v>3</v>
      </c>
      <c r="O1013" s="164">
        <f t="shared" si="45"/>
        <v>7</v>
      </c>
    </row>
    <row r="1014" spans="3:15">
      <c r="C1014" s="161">
        <v>2</v>
      </c>
      <c r="D1014" s="161">
        <v>6</v>
      </c>
      <c r="F1014" s="161">
        <v>10</v>
      </c>
      <c r="G1014" s="161">
        <v>6</v>
      </c>
      <c r="H1014" s="161">
        <v>7</v>
      </c>
      <c r="I1014" s="161">
        <v>10</v>
      </c>
      <c r="J1014" s="161">
        <v>10</v>
      </c>
      <c r="M1014" s="165">
        <f t="shared" si="43"/>
        <v>2</v>
      </c>
      <c r="N1014" s="164">
        <f t="shared" si="44"/>
        <v>3</v>
      </c>
      <c r="O1014" s="164">
        <f t="shared" si="45"/>
        <v>7</v>
      </c>
    </row>
    <row r="1015" spans="3:15">
      <c r="C1015" s="161">
        <v>2</v>
      </c>
      <c r="D1015" s="161">
        <v>6</v>
      </c>
      <c r="F1015" s="161">
        <v>10</v>
      </c>
      <c r="G1015" s="161">
        <v>6</v>
      </c>
      <c r="H1015" s="161">
        <v>10</v>
      </c>
      <c r="I1015" s="161">
        <v>4</v>
      </c>
      <c r="J1015" s="161">
        <v>7</v>
      </c>
      <c r="M1015" s="165">
        <f t="shared" si="43"/>
        <v>2</v>
      </c>
      <c r="N1015" s="164">
        <f t="shared" si="44"/>
        <v>3</v>
      </c>
      <c r="O1015" s="164">
        <f t="shared" si="45"/>
        <v>6</v>
      </c>
    </row>
    <row r="1016" spans="3:15">
      <c r="C1016" s="161">
        <v>2</v>
      </c>
      <c r="D1016" s="161">
        <v>6</v>
      </c>
      <c r="F1016" s="161">
        <v>10</v>
      </c>
      <c r="G1016" s="161">
        <v>6</v>
      </c>
      <c r="H1016" s="161">
        <v>10</v>
      </c>
      <c r="I1016" s="161">
        <v>4</v>
      </c>
      <c r="J1016" s="161">
        <v>10</v>
      </c>
      <c r="M1016" s="165">
        <f t="shared" si="43"/>
        <v>2</v>
      </c>
      <c r="N1016" s="164">
        <f t="shared" si="44"/>
        <v>3</v>
      </c>
      <c r="O1016" s="164">
        <f t="shared" si="45"/>
        <v>7</v>
      </c>
    </row>
    <row r="1017" spans="3:15">
      <c r="C1017" s="161">
        <v>2</v>
      </c>
      <c r="D1017" s="161">
        <v>6</v>
      </c>
      <c r="F1017" s="161">
        <v>10</v>
      </c>
      <c r="G1017" s="161">
        <v>6</v>
      </c>
      <c r="H1017" s="161">
        <v>10</v>
      </c>
      <c r="I1017" s="161">
        <v>6</v>
      </c>
      <c r="J1017" s="161">
        <v>7</v>
      </c>
      <c r="M1017" s="165">
        <f t="shared" si="43"/>
        <v>2</v>
      </c>
      <c r="N1017" s="164">
        <f t="shared" si="44"/>
        <v>3</v>
      </c>
      <c r="O1017" s="164">
        <f t="shared" si="45"/>
        <v>7</v>
      </c>
    </row>
    <row r="1018" spans="3:15">
      <c r="C1018" s="161">
        <v>2</v>
      </c>
      <c r="D1018" s="161">
        <v>6</v>
      </c>
      <c r="F1018" s="161">
        <v>10</v>
      </c>
      <c r="G1018" s="161">
        <v>6</v>
      </c>
      <c r="H1018" s="161">
        <v>10</v>
      </c>
      <c r="I1018" s="161">
        <v>6</v>
      </c>
      <c r="J1018" s="161">
        <v>10</v>
      </c>
      <c r="M1018" s="165">
        <f t="shared" si="43"/>
        <v>2</v>
      </c>
      <c r="N1018" s="164">
        <f t="shared" si="44"/>
        <v>3</v>
      </c>
      <c r="O1018" s="164">
        <f t="shared" si="45"/>
        <v>7</v>
      </c>
    </row>
    <row r="1019" spans="3:15">
      <c r="C1019" s="161">
        <v>2</v>
      </c>
      <c r="D1019" s="161">
        <v>6</v>
      </c>
      <c r="F1019" s="161">
        <v>10</v>
      </c>
      <c r="G1019" s="161">
        <v>6</v>
      </c>
      <c r="H1019" s="161">
        <v>10</v>
      </c>
      <c r="I1019" s="161">
        <v>8</v>
      </c>
      <c r="J1019" s="161">
        <v>7</v>
      </c>
      <c r="M1019" s="165">
        <f t="shared" si="43"/>
        <v>2</v>
      </c>
      <c r="N1019" s="164">
        <f t="shared" si="44"/>
        <v>3</v>
      </c>
      <c r="O1019" s="164">
        <f t="shared" si="45"/>
        <v>7</v>
      </c>
    </row>
    <row r="1020" spans="3:15">
      <c r="C1020" s="161">
        <v>2</v>
      </c>
      <c r="D1020" s="161">
        <v>6</v>
      </c>
      <c r="F1020" s="161">
        <v>10</v>
      </c>
      <c r="G1020" s="161">
        <v>6</v>
      </c>
      <c r="H1020" s="161">
        <v>10</v>
      </c>
      <c r="I1020" s="161">
        <v>8</v>
      </c>
      <c r="J1020" s="161">
        <v>10</v>
      </c>
      <c r="M1020" s="165">
        <f t="shared" si="43"/>
        <v>2</v>
      </c>
      <c r="N1020" s="164">
        <f t="shared" si="44"/>
        <v>3</v>
      </c>
      <c r="O1020" s="164">
        <f t="shared" si="45"/>
        <v>7</v>
      </c>
    </row>
    <row r="1021" spans="3:15">
      <c r="C1021" s="161">
        <v>2</v>
      </c>
      <c r="D1021" s="161">
        <v>6</v>
      </c>
      <c r="F1021" s="161">
        <v>10</v>
      </c>
      <c r="G1021" s="161">
        <v>6</v>
      </c>
      <c r="H1021" s="161">
        <v>10</v>
      </c>
      <c r="I1021" s="161">
        <v>10</v>
      </c>
      <c r="J1021" s="161">
        <v>7</v>
      </c>
      <c r="M1021" s="165">
        <f t="shared" si="43"/>
        <v>2</v>
      </c>
      <c r="N1021" s="164">
        <f t="shared" si="44"/>
        <v>3</v>
      </c>
      <c r="O1021" s="164">
        <f t="shared" si="45"/>
        <v>7</v>
      </c>
    </row>
    <row r="1022" spans="3:15">
      <c r="C1022" s="161">
        <v>2</v>
      </c>
      <c r="D1022" s="161">
        <v>2</v>
      </c>
      <c r="F1022" s="161">
        <v>10</v>
      </c>
      <c r="G1022" s="161">
        <v>2</v>
      </c>
      <c r="H1022" s="161">
        <v>10</v>
      </c>
      <c r="I1022" s="161">
        <v>10</v>
      </c>
      <c r="J1022" s="161">
        <v>10</v>
      </c>
      <c r="M1022" s="165">
        <f t="shared" si="43"/>
        <v>2</v>
      </c>
      <c r="N1022" s="164">
        <f t="shared" si="44"/>
        <v>2</v>
      </c>
      <c r="O1022" s="164">
        <f t="shared" si="45"/>
        <v>7</v>
      </c>
    </row>
    <row r="1023" spans="3:15">
      <c r="C1023" s="161">
        <v>2</v>
      </c>
      <c r="D1023" s="161">
        <v>2</v>
      </c>
      <c r="F1023" s="161">
        <v>10</v>
      </c>
      <c r="G1023" s="161">
        <v>2</v>
      </c>
      <c r="H1023" s="161">
        <v>7</v>
      </c>
      <c r="I1023" s="161">
        <v>4</v>
      </c>
      <c r="J1023" s="161">
        <v>7</v>
      </c>
      <c r="M1023" s="165">
        <f t="shared" si="43"/>
        <v>2</v>
      </c>
      <c r="N1023" s="164">
        <f t="shared" si="44"/>
        <v>2</v>
      </c>
      <c r="O1023" s="164">
        <f t="shared" si="45"/>
        <v>5</v>
      </c>
    </row>
    <row r="1024" spans="3:15">
      <c r="C1024" s="161">
        <v>2</v>
      </c>
      <c r="D1024" s="161">
        <v>2</v>
      </c>
      <c r="F1024" s="161">
        <v>10</v>
      </c>
      <c r="G1024" s="161">
        <v>2</v>
      </c>
      <c r="H1024" s="161">
        <v>7</v>
      </c>
      <c r="I1024" s="161">
        <v>4</v>
      </c>
      <c r="J1024" s="161">
        <v>10</v>
      </c>
      <c r="M1024" s="165">
        <f t="shared" si="43"/>
        <v>2</v>
      </c>
      <c r="N1024" s="164">
        <f t="shared" si="44"/>
        <v>2</v>
      </c>
      <c r="O1024" s="164">
        <f t="shared" si="45"/>
        <v>5</v>
      </c>
    </row>
    <row r="1025" spans="3:15">
      <c r="C1025" s="161">
        <v>2</v>
      </c>
      <c r="D1025" s="161">
        <v>2</v>
      </c>
      <c r="F1025" s="161">
        <v>10</v>
      </c>
      <c r="G1025" s="161">
        <v>2</v>
      </c>
      <c r="H1025" s="161">
        <v>7</v>
      </c>
      <c r="I1025" s="161">
        <v>6</v>
      </c>
      <c r="J1025" s="161">
        <v>7</v>
      </c>
      <c r="M1025" s="165">
        <f t="shared" si="43"/>
        <v>2</v>
      </c>
      <c r="N1025" s="164">
        <f t="shared" si="44"/>
        <v>2</v>
      </c>
      <c r="O1025" s="164">
        <f t="shared" si="45"/>
        <v>5</v>
      </c>
    </row>
    <row r="1026" spans="3:15">
      <c r="C1026" s="161">
        <v>2</v>
      </c>
      <c r="D1026" s="161">
        <v>2</v>
      </c>
      <c r="F1026" s="161">
        <v>10</v>
      </c>
      <c r="G1026" s="161">
        <v>2</v>
      </c>
      <c r="H1026" s="161">
        <v>7</v>
      </c>
      <c r="I1026" s="161">
        <v>6</v>
      </c>
      <c r="J1026" s="161">
        <v>10</v>
      </c>
      <c r="M1026" s="165">
        <f t="shared" si="43"/>
        <v>2</v>
      </c>
      <c r="N1026" s="164">
        <f t="shared" si="44"/>
        <v>2</v>
      </c>
      <c r="O1026" s="164">
        <f t="shared" si="45"/>
        <v>6</v>
      </c>
    </row>
    <row r="1027" spans="3:15">
      <c r="C1027" s="161">
        <v>2</v>
      </c>
      <c r="D1027" s="161">
        <v>2</v>
      </c>
      <c r="F1027" s="161">
        <v>10</v>
      </c>
      <c r="G1027" s="161">
        <v>2</v>
      </c>
      <c r="H1027" s="161">
        <v>7</v>
      </c>
      <c r="I1027" s="161">
        <v>8</v>
      </c>
      <c r="J1027" s="161">
        <v>7</v>
      </c>
      <c r="M1027" s="165">
        <f t="shared" si="43"/>
        <v>2</v>
      </c>
      <c r="N1027" s="164">
        <f t="shared" si="44"/>
        <v>2</v>
      </c>
      <c r="O1027" s="164">
        <f t="shared" si="45"/>
        <v>5</v>
      </c>
    </row>
    <row r="1028" spans="3:15">
      <c r="C1028" s="161">
        <v>2</v>
      </c>
      <c r="D1028" s="161">
        <v>2</v>
      </c>
      <c r="F1028" s="161">
        <v>10</v>
      </c>
      <c r="G1028" s="161">
        <v>2</v>
      </c>
      <c r="H1028" s="161">
        <v>7</v>
      </c>
      <c r="I1028" s="161">
        <v>8</v>
      </c>
      <c r="J1028" s="161">
        <v>10</v>
      </c>
      <c r="M1028" s="165">
        <f t="shared" si="43"/>
        <v>2</v>
      </c>
      <c r="N1028" s="164">
        <f t="shared" si="44"/>
        <v>2</v>
      </c>
      <c r="O1028" s="164">
        <f t="shared" si="45"/>
        <v>6</v>
      </c>
    </row>
    <row r="1029" spans="3:15">
      <c r="C1029" s="161">
        <v>2</v>
      </c>
      <c r="D1029" s="161">
        <v>2</v>
      </c>
      <c r="F1029" s="161">
        <v>10</v>
      </c>
      <c r="G1029" s="161">
        <v>2</v>
      </c>
      <c r="H1029" s="161">
        <v>7</v>
      </c>
      <c r="I1029" s="161">
        <v>10</v>
      </c>
      <c r="J1029" s="161">
        <v>7</v>
      </c>
      <c r="M1029" s="165">
        <f t="shared" si="43"/>
        <v>2</v>
      </c>
      <c r="N1029" s="164">
        <f t="shared" si="44"/>
        <v>2</v>
      </c>
      <c r="O1029" s="164">
        <f t="shared" si="45"/>
        <v>6</v>
      </c>
    </row>
    <row r="1030" spans="3:15">
      <c r="C1030" s="161">
        <v>2</v>
      </c>
      <c r="D1030" s="161">
        <v>2</v>
      </c>
      <c r="F1030" s="161">
        <v>10</v>
      </c>
      <c r="G1030" s="161">
        <v>2</v>
      </c>
      <c r="H1030" s="161">
        <v>7</v>
      </c>
      <c r="I1030" s="161">
        <v>10</v>
      </c>
      <c r="J1030" s="161">
        <v>10</v>
      </c>
      <c r="M1030" s="165">
        <f t="shared" si="43"/>
        <v>2</v>
      </c>
      <c r="N1030" s="164">
        <f t="shared" si="44"/>
        <v>2</v>
      </c>
      <c r="O1030" s="164">
        <f t="shared" si="45"/>
        <v>6</v>
      </c>
    </row>
    <row r="1031" spans="3:15">
      <c r="C1031" s="161">
        <v>2</v>
      </c>
      <c r="D1031" s="161">
        <v>2</v>
      </c>
      <c r="F1031" s="161">
        <v>10</v>
      </c>
      <c r="G1031" s="161">
        <v>2</v>
      </c>
      <c r="H1031" s="161">
        <v>10</v>
      </c>
      <c r="I1031" s="161">
        <v>4</v>
      </c>
      <c r="J1031" s="161">
        <v>7</v>
      </c>
      <c r="M1031" s="165">
        <f t="shared" si="43"/>
        <v>2</v>
      </c>
      <c r="N1031" s="164">
        <f t="shared" si="44"/>
        <v>2</v>
      </c>
      <c r="O1031" s="164">
        <f t="shared" si="45"/>
        <v>5</v>
      </c>
    </row>
    <row r="1032" spans="3:15">
      <c r="C1032" s="161">
        <v>2</v>
      </c>
      <c r="D1032" s="161">
        <v>2</v>
      </c>
      <c r="F1032" s="161">
        <v>10</v>
      </c>
      <c r="G1032" s="161">
        <v>2</v>
      </c>
      <c r="H1032" s="161">
        <v>10</v>
      </c>
      <c r="I1032" s="161">
        <v>4</v>
      </c>
      <c r="J1032" s="161">
        <v>10</v>
      </c>
      <c r="M1032" s="165">
        <f t="shared" si="43"/>
        <v>2</v>
      </c>
      <c r="N1032" s="164">
        <f t="shared" si="44"/>
        <v>2</v>
      </c>
      <c r="O1032" s="164">
        <f t="shared" si="45"/>
        <v>6</v>
      </c>
    </row>
    <row r="1033" spans="3:15">
      <c r="C1033" s="161">
        <v>2</v>
      </c>
      <c r="D1033" s="161">
        <v>2</v>
      </c>
      <c r="F1033" s="161">
        <v>10</v>
      </c>
      <c r="G1033" s="161">
        <v>2</v>
      </c>
      <c r="H1033" s="161">
        <v>10</v>
      </c>
      <c r="I1033" s="161">
        <v>6</v>
      </c>
      <c r="J1033" s="161">
        <v>7</v>
      </c>
      <c r="M1033" s="165">
        <f t="shared" si="43"/>
        <v>2</v>
      </c>
      <c r="N1033" s="164">
        <f t="shared" si="44"/>
        <v>2</v>
      </c>
      <c r="O1033" s="164">
        <f t="shared" si="45"/>
        <v>6</v>
      </c>
    </row>
    <row r="1034" spans="3:15">
      <c r="C1034" s="161">
        <v>2</v>
      </c>
      <c r="D1034" s="161">
        <v>2</v>
      </c>
      <c r="F1034" s="161">
        <v>10</v>
      </c>
      <c r="G1034" s="161">
        <v>2</v>
      </c>
      <c r="H1034" s="161">
        <v>10</v>
      </c>
      <c r="I1034" s="161">
        <v>6</v>
      </c>
      <c r="J1034" s="161">
        <v>10</v>
      </c>
      <c r="M1034" s="165">
        <f t="shared" si="43"/>
        <v>2</v>
      </c>
      <c r="N1034" s="164">
        <f t="shared" si="44"/>
        <v>2</v>
      </c>
      <c r="O1034" s="164">
        <f t="shared" si="45"/>
        <v>6</v>
      </c>
    </row>
    <row r="1035" spans="3:15">
      <c r="C1035" s="161">
        <v>2</v>
      </c>
      <c r="D1035" s="161">
        <v>2</v>
      </c>
      <c r="F1035" s="161">
        <v>10</v>
      </c>
      <c r="G1035" s="161">
        <v>2</v>
      </c>
      <c r="H1035" s="161">
        <v>10</v>
      </c>
      <c r="I1035" s="161">
        <v>8</v>
      </c>
      <c r="J1035" s="161">
        <v>7</v>
      </c>
      <c r="M1035" s="165">
        <f t="shared" si="43"/>
        <v>2</v>
      </c>
      <c r="N1035" s="164">
        <f t="shared" si="44"/>
        <v>2</v>
      </c>
      <c r="O1035" s="164">
        <f t="shared" si="45"/>
        <v>6</v>
      </c>
    </row>
    <row r="1036" spans="3:15">
      <c r="C1036" s="161">
        <v>2</v>
      </c>
      <c r="D1036" s="161">
        <v>2</v>
      </c>
      <c r="F1036" s="161">
        <v>10</v>
      </c>
      <c r="G1036" s="161">
        <v>2</v>
      </c>
      <c r="H1036" s="161">
        <v>10</v>
      </c>
      <c r="I1036" s="161">
        <v>8</v>
      </c>
      <c r="J1036" s="161">
        <v>10</v>
      </c>
      <c r="M1036" s="165">
        <f t="shared" si="43"/>
        <v>2</v>
      </c>
      <c r="N1036" s="164">
        <f t="shared" si="44"/>
        <v>2</v>
      </c>
      <c r="O1036" s="164">
        <f t="shared" si="45"/>
        <v>6</v>
      </c>
    </row>
    <row r="1037" spans="3:15">
      <c r="C1037" s="161">
        <v>2</v>
      </c>
      <c r="D1037" s="161">
        <v>2</v>
      </c>
      <c r="F1037" s="161">
        <v>10</v>
      </c>
      <c r="G1037" s="161">
        <v>2</v>
      </c>
      <c r="H1037" s="161">
        <v>10</v>
      </c>
      <c r="I1037" s="161">
        <v>10</v>
      </c>
      <c r="J1037" s="161">
        <v>7</v>
      </c>
      <c r="M1037" s="165">
        <f t="shared" si="43"/>
        <v>2</v>
      </c>
      <c r="N1037" s="164">
        <f t="shared" si="44"/>
        <v>2</v>
      </c>
      <c r="O1037" s="164">
        <f t="shared" si="45"/>
        <v>6</v>
      </c>
    </row>
    <row r="1038" spans="3:15">
      <c r="C1038" s="161">
        <v>2</v>
      </c>
      <c r="D1038" s="161">
        <v>2</v>
      </c>
      <c r="F1038" s="161">
        <v>10</v>
      </c>
      <c r="G1038" s="161">
        <v>2</v>
      </c>
      <c r="H1038" s="161">
        <v>10</v>
      </c>
      <c r="I1038" s="161">
        <v>10</v>
      </c>
      <c r="J1038" s="161">
        <v>10</v>
      </c>
      <c r="M1038" s="165">
        <f t="shared" si="43"/>
        <v>2</v>
      </c>
      <c r="N1038" s="164">
        <f t="shared" si="44"/>
        <v>2</v>
      </c>
      <c r="O1038" s="164">
        <f t="shared" si="45"/>
        <v>7</v>
      </c>
    </row>
    <row r="1039" spans="3:15">
      <c r="C1039" s="161">
        <v>2</v>
      </c>
      <c r="D1039" s="161">
        <v>2</v>
      </c>
      <c r="F1039" s="161">
        <v>10</v>
      </c>
      <c r="G1039" s="161">
        <v>2</v>
      </c>
      <c r="H1039" s="161">
        <v>7</v>
      </c>
      <c r="I1039" s="161">
        <v>4</v>
      </c>
      <c r="J1039" s="161">
        <v>7</v>
      </c>
      <c r="M1039" s="165">
        <f t="shared" si="43"/>
        <v>2</v>
      </c>
      <c r="N1039" s="164">
        <f t="shared" si="44"/>
        <v>2</v>
      </c>
      <c r="O1039" s="164">
        <f t="shared" si="45"/>
        <v>5</v>
      </c>
    </row>
    <row r="1040" spans="3:15">
      <c r="C1040" s="161">
        <v>2</v>
      </c>
      <c r="D1040" s="161">
        <v>2</v>
      </c>
      <c r="F1040" s="161">
        <v>10</v>
      </c>
      <c r="G1040" s="161">
        <v>2</v>
      </c>
      <c r="H1040" s="161">
        <v>7</v>
      </c>
      <c r="I1040" s="161">
        <v>4</v>
      </c>
      <c r="J1040" s="161">
        <v>10</v>
      </c>
      <c r="M1040" s="165">
        <f t="shared" si="43"/>
        <v>2</v>
      </c>
      <c r="N1040" s="164">
        <f t="shared" si="44"/>
        <v>2</v>
      </c>
      <c r="O1040" s="164">
        <f t="shared" si="45"/>
        <v>5</v>
      </c>
    </row>
    <row r="1041" spans="3:15">
      <c r="C1041" s="161">
        <v>2</v>
      </c>
      <c r="D1041" s="161">
        <v>2</v>
      </c>
      <c r="F1041" s="161">
        <v>10</v>
      </c>
      <c r="G1041" s="161">
        <v>2</v>
      </c>
      <c r="H1041" s="161">
        <v>7</v>
      </c>
      <c r="I1041" s="161">
        <v>6</v>
      </c>
      <c r="J1041" s="161">
        <v>7</v>
      </c>
      <c r="M1041" s="165">
        <f t="shared" si="43"/>
        <v>2</v>
      </c>
      <c r="N1041" s="164">
        <f t="shared" si="44"/>
        <v>2</v>
      </c>
      <c r="O1041" s="164">
        <f t="shared" si="45"/>
        <v>5</v>
      </c>
    </row>
    <row r="1042" spans="3:15">
      <c r="C1042" s="161">
        <v>2</v>
      </c>
      <c r="D1042" s="161">
        <v>2</v>
      </c>
      <c r="F1042" s="161">
        <v>10</v>
      </c>
      <c r="G1042" s="161">
        <v>2</v>
      </c>
      <c r="H1042" s="161">
        <v>7</v>
      </c>
      <c r="I1042" s="161">
        <v>6</v>
      </c>
      <c r="J1042" s="161">
        <v>10</v>
      </c>
      <c r="M1042" s="165">
        <f t="shared" si="43"/>
        <v>2</v>
      </c>
      <c r="N1042" s="164">
        <f t="shared" si="44"/>
        <v>2</v>
      </c>
      <c r="O1042" s="164">
        <f t="shared" si="45"/>
        <v>6</v>
      </c>
    </row>
    <row r="1043" spans="3:15">
      <c r="C1043" s="161">
        <v>2</v>
      </c>
      <c r="D1043" s="161">
        <v>2</v>
      </c>
      <c r="F1043" s="161">
        <v>10</v>
      </c>
      <c r="G1043" s="161">
        <v>2</v>
      </c>
      <c r="H1043" s="161">
        <v>7</v>
      </c>
      <c r="I1043" s="161">
        <v>8</v>
      </c>
      <c r="J1043" s="161">
        <v>7</v>
      </c>
      <c r="M1043" s="165">
        <f t="shared" si="43"/>
        <v>2</v>
      </c>
      <c r="N1043" s="164">
        <f t="shared" si="44"/>
        <v>2</v>
      </c>
      <c r="O1043" s="164">
        <f t="shared" si="45"/>
        <v>5</v>
      </c>
    </row>
    <row r="1044" spans="3:15">
      <c r="C1044" s="161">
        <v>2</v>
      </c>
      <c r="D1044" s="161">
        <v>2</v>
      </c>
      <c r="F1044" s="161">
        <v>10</v>
      </c>
      <c r="G1044" s="161">
        <v>2</v>
      </c>
      <c r="H1044" s="161">
        <v>7</v>
      </c>
      <c r="I1044" s="161">
        <v>8</v>
      </c>
      <c r="J1044" s="161">
        <v>10</v>
      </c>
      <c r="M1044" s="165">
        <f t="shared" si="43"/>
        <v>2</v>
      </c>
      <c r="N1044" s="164">
        <f t="shared" si="44"/>
        <v>2</v>
      </c>
      <c r="O1044" s="164">
        <f t="shared" si="45"/>
        <v>6</v>
      </c>
    </row>
    <row r="1045" spans="3:15">
      <c r="C1045" s="161">
        <v>2</v>
      </c>
      <c r="D1045" s="161">
        <v>2</v>
      </c>
      <c r="F1045" s="161">
        <v>10</v>
      </c>
      <c r="G1045" s="161">
        <v>2</v>
      </c>
      <c r="H1045" s="161">
        <v>7</v>
      </c>
      <c r="I1045" s="161">
        <v>10</v>
      </c>
      <c r="J1045" s="161">
        <v>7</v>
      </c>
      <c r="M1045" s="165">
        <f t="shared" si="43"/>
        <v>2</v>
      </c>
      <c r="N1045" s="164">
        <f t="shared" si="44"/>
        <v>2</v>
      </c>
      <c r="O1045" s="164">
        <f t="shared" si="45"/>
        <v>6</v>
      </c>
    </row>
    <row r="1046" spans="3:15">
      <c r="C1046" s="161">
        <v>2</v>
      </c>
      <c r="D1046" s="161">
        <v>2</v>
      </c>
      <c r="F1046" s="161">
        <v>10</v>
      </c>
      <c r="G1046" s="161">
        <v>2</v>
      </c>
      <c r="H1046" s="161">
        <v>7</v>
      </c>
      <c r="I1046" s="161">
        <v>10</v>
      </c>
      <c r="J1046" s="161">
        <v>10</v>
      </c>
      <c r="M1046" s="165">
        <f t="shared" si="43"/>
        <v>2</v>
      </c>
      <c r="N1046" s="164">
        <f t="shared" si="44"/>
        <v>2</v>
      </c>
      <c r="O1046" s="164">
        <f t="shared" si="45"/>
        <v>6</v>
      </c>
    </row>
    <row r="1047" spans="3:15">
      <c r="C1047" s="161">
        <v>2</v>
      </c>
      <c r="D1047" s="161">
        <v>2</v>
      </c>
      <c r="F1047" s="161">
        <v>10</v>
      </c>
      <c r="G1047" s="161">
        <v>2</v>
      </c>
      <c r="H1047" s="161">
        <v>10</v>
      </c>
      <c r="I1047" s="161">
        <v>4</v>
      </c>
      <c r="J1047" s="161">
        <v>7</v>
      </c>
      <c r="M1047" s="165">
        <f t="shared" si="43"/>
        <v>2</v>
      </c>
      <c r="N1047" s="164">
        <f t="shared" si="44"/>
        <v>2</v>
      </c>
      <c r="O1047" s="164">
        <f t="shared" si="45"/>
        <v>5</v>
      </c>
    </row>
    <row r="1048" spans="3:15">
      <c r="C1048" s="161">
        <v>2</v>
      </c>
      <c r="D1048" s="161">
        <v>2</v>
      </c>
      <c r="F1048" s="161">
        <v>10</v>
      </c>
      <c r="G1048" s="161">
        <v>2</v>
      </c>
      <c r="H1048" s="161">
        <v>10</v>
      </c>
      <c r="I1048" s="161">
        <v>4</v>
      </c>
      <c r="J1048" s="161">
        <v>10</v>
      </c>
      <c r="M1048" s="165">
        <f t="shared" si="43"/>
        <v>2</v>
      </c>
      <c r="N1048" s="164">
        <f t="shared" si="44"/>
        <v>2</v>
      </c>
      <c r="O1048" s="164">
        <f t="shared" si="45"/>
        <v>6</v>
      </c>
    </row>
    <row r="1049" spans="3:15">
      <c r="C1049" s="161">
        <v>2</v>
      </c>
      <c r="D1049" s="161">
        <v>2</v>
      </c>
      <c r="F1049" s="161">
        <v>10</v>
      </c>
      <c r="G1049" s="161">
        <v>2</v>
      </c>
      <c r="H1049" s="161">
        <v>10</v>
      </c>
      <c r="I1049" s="161">
        <v>6</v>
      </c>
      <c r="J1049" s="161">
        <v>7</v>
      </c>
      <c r="M1049" s="165">
        <f t="shared" si="43"/>
        <v>2</v>
      </c>
      <c r="N1049" s="164">
        <f t="shared" si="44"/>
        <v>2</v>
      </c>
      <c r="O1049" s="164">
        <f t="shared" si="45"/>
        <v>6</v>
      </c>
    </row>
    <row r="1050" spans="3:15">
      <c r="C1050" s="161">
        <v>2</v>
      </c>
      <c r="D1050" s="161">
        <v>2</v>
      </c>
      <c r="F1050" s="161">
        <v>10</v>
      </c>
      <c r="G1050" s="161">
        <v>2</v>
      </c>
      <c r="H1050" s="161">
        <v>10</v>
      </c>
      <c r="I1050" s="161">
        <v>6</v>
      </c>
      <c r="J1050" s="161">
        <v>10</v>
      </c>
      <c r="M1050" s="165">
        <f t="shared" si="43"/>
        <v>2</v>
      </c>
      <c r="N1050" s="164">
        <f t="shared" si="44"/>
        <v>2</v>
      </c>
      <c r="O1050" s="164">
        <f t="shared" si="45"/>
        <v>6</v>
      </c>
    </row>
    <row r="1051" spans="3:15">
      <c r="C1051" s="161">
        <v>2</v>
      </c>
      <c r="D1051" s="161">
        <v>2</v>
      </c>
      <c r="F1051" s="161">
        <v>10</v>
      </c>
      <c r="G1051" s="161">
        <v>2</v>
      </c>
      <c r="H1051" s="161">
        <v>10</v>
      </c>
      <c r="I1051" s="161">
        <v>8</v>
      </c>
      <c r="J1051" s="161">
        <v>7</v>
      </c>
      <c r="M1051" s="165">
        <f t="shared" si="43"/>
        <v>2</v>
      </c>
      <c r="N1051" s="164">
        <f t="shared" si="44"/>
        <v>2</v>
      </c>
      <c r="O1051" s="164">
        <f t="shared" si="45"/>
        <v>6</v>
      </c>
    </row>
    <row r="1052" spans="3:15">
      <c r="C1052" s="161">
        <v>2</v>
      </c>
      <c r="D1052" s="161">
        <v>2</v>
      </c>
      <c r="F1052" s="161">
        <v>10</v>
      </c>
      <c r="G1052" s="161">
        <v>2</v>
      </c>
      <c r="H1052" s="161">
        <v>10</v>
      </c>
      <c r="I1052" s="161">
        <v>8</v>
      </c>
      <c r="J1052" s="161">
        <v>10</v>
      </c>
      <c r="M1052" s="165">
        <f t="shared" si="43"/>
        <v>2</v>
      </c>
      <c r="N1052" s="164">
        <f t="shared" si="44"/>
        <v>2</v>
      </c>
      <c r="O1052" s="164">
        <f t="shared" si="45"/>
        <v>6</v>
      </c>
    </row>
    <row r="1053" spans="3:15">
      <c r="C1053" s="161">
        <v>2</v>
      </c>
      <c r="D1053" s="161">
        <v>2</v>
      </c>
      <c r="F1053" s="161">
        <v>10</v>
      </c>
      <c r="G1053" s="161">
        <v>2</v>
      </c>
      <c r="H1053" s="161">
        <v>10</v>
      </c>
      <c r="I1053" s="161">
        <v>10</v>
      </c>
      <c r="J1053" s="161">
        <v>7</v>
      </c>
      <c r="M1053" s="165">
        <f t="shared" si="43"/>
        <v>2</v>
      </c>
      <c r="N1053" s="164">
        <f t="shared" si="44"/>
        <v>2</v>
      </c>
      <c r="O1053" s="164">
        <f t="shared" si="45"/>
        <v>6</v>
      </c>
    </row>
    <row r="1054" spans="3:15">
      <c r="C1054" s="161">
        <v>2</v>
      </c>
      <c r="D1054" s="161">
        <v>4</v>
      </c>
      <c r="F1054" s="161">
        <v>10</v>
      </c>
      <c r="G1054" s="161">
        <v>4</v>
      </c>
      <c r="H1054" s="161">
        <v>10</v>
      </c>
      <c r="I1054" s="161">
        <v>10</v>
      </c>
      <c r="J1054" s="161">
        <v>10</v>
      </c>
      <c r="M1054" s="165">
        <f t="shared" si="43"/>
        <v>2</v>
      </c>
      <c r="N1054" s="164">
        <f t="shared" si="44"/>
        <v>3</v>
      </c>
      <c r="O1054" s="164">
        <f t="shared" si="45"/>
        <v>7</v>
      </c>
    </row>
    <row r="1055" spans="3:15">
      <c r="C1055" s="161">
        <v>2</v>
      </c>
      <c r="D1055" s="161">
        <v>4</v>
      </c>
      <c r="F1055" s="161">
        <v>5</v>
      </c>
      <c r="G1055" s="161">
        <v>4</v>
      </c>
      <c r="H1055" s="161">
        <v>5</v>
      </c>
      <c r="I1055" s="161">
        <v>4</v>
      </c>
      <c r="J1055" s="161">
        <v>7</v>
      </c>
      <c r="M1055" s="165">
        <f t="shared" ref="M1055:M1118" si="46">MIN(C1055:L1055)</f>
        <v>2</v>
      </c>
      <c r="N1055" s="164">
        <f t="shared" si="44"/>
        <v>3</v>
      </c>
      <c r="O1055" s="164">
        <f t="shared" si="45"/>
        <v>4</v>
      </c>
    </row>
    <row r="1056" spans="3:15">
      <c r="C1056" s="161">
        <v>2</v>
      </c>
      <c r="D1056" s="161">
        <v>4</v>
      </c>
      <c r="F1056" s="161">
        <v>5</v>
      </c>
      <c r="G1056" s="161">
        <v>4</v>
      </c>
      <c r="H1056" s="161">
        <v>5</v>
      </c>
      <c r="I1056" s="161">
        <v>4</v>
      </c>
      <c r="J1056" s="161">
        <v>10</v>
      </c>
      <c r="M1056" s="165">
        <f t="shared" si="46"/>
        <v>2</v>
      </c>
      <c r="N1056" s="164">
        <f t="shared" ref="N1056:N1119" si="47">IF(SMALL(C1056:J1056,2)&gt;M1056,M1056+1,M1056)</f>
        <v>3</v>
      </c>
      <c r="O1056" s="164">
        <f t="shared" ref="O1056:O1119" si="48">ROUND(AVERAGE(C1056:J1056),0)</f>
        <v>5</v>
      </c>
    </row>
    <row r="1057" spans="3:15">
      <c r="C1057" s="161">
        <v>2</v>
      </c>
      <c r="D1057" s="161">
        <v>4</v>
      </c>
      <c r="F1057" s="161">
        <v>5</v>
      </c>
      <c r="G1057" s="161">
        <v>4</v>
      </c>
      <c r="H1057" s="161">
        <v>5</v>
      </c>
      <c r="I1057" s="161">
        <v>6</v>
      </c>
      <c r="J1057" s="161">
        <v>7</v>
      </c>
      <c r="M1057" s="165">
        <f t="shared" si="46"/>
        <v>2</v>
      </c>
      <c r="N1057" s="164">
        <f t="shared" si="47"/>
        <v>3</v>
      </c>
      <c r="O1057" s="164">
        <f t="shared" si="48"/>
        <v>5</v>
      </c>
    </row>
    <row r="1058" spans="3:15">
      <c r="C1058" s="161">
        <v>2</v>
      </c>
      <c r="D1058" s="161">
        <v>4</v>
      </c>
      <c r="F1058" s="161">
        <v>5</v>
      </c>
      <c r="G1058" s="161">
        <v>4</v>
      </c>
      <c r="H1058" s="161">
        <v>5</v>
      </c>
      <c r="I1058" s="161">
        <v>6</v>
      </c>
      <c r="J1058" s="161">
        <v>10</v>
      </c>
      <c r="M1058" s="165">
        <f t="shared" si="46"/>
        <v>2</v>
      </c>
      <c r="N1058" s="164">
        <f t="shared" si="47"/>
        <v>3</v>
      </c>
      <c r="O1058" s="164">
        <f t="shared" si="48"/>
        <v>5</v>
      </c>
    </row>
    <row r="1059" spans="3:15">
      <c r="C1059" s="161">
        <v>2</v>
      </c>
      <c r="D1059" s="161">
        <v>4</v>
      </c>
      <c r="F1059" s="161">
        <v>5</v>
      </c>
      <c r="G1059" s="161">
        <v>4</v>
      </c>
      <c r="H1059" s="161">
        <v>5</v>
      </c>
      <c r="I1059" s="161">
        <v>8</v>
      </c>
      <c r="J1059" s="161">
        <v>7</v>
      </c>
      <c r="M1059" s="165">
        <f t="shared" si="46"/>
        <v>2</v>
      </c>
      <c r="N1059" s="164">
        <f t="shared" si="47"/>
        <v>3</v>
      </c>
      <c r="O1059" s="164">
        <f t="shared" si="48"/>
        <v>5</v>
      </c>
    </row>
    <row r="1060" spans="3:15">
      <c r="C1060" s="161">
        <v>2</v>
      </c>
      <c r="D1060" s="161">
        <v>4</v>
      </c>
      <c r="F1060" s="161">
        <v>5</v>
      </c>
      <c r="G1060" s="161">
        <v>4</v>
      </c>
      <c r="H1060" s="161">
        <v>5</v>
      </c>
      <c r="I1060" s="161">
        <v>8</v>
      </c>
      <c r="J1060" s="161">
        <v>10</v>
      </c>
      <c r="M1060" s="165">
        <f t="shared" si="46"/>
        <v>2</v>
      </c>
      <c r="N1060" s="164">
        <f t="shared" si="47"/>
        <v>3</v>
      </c>
      <c r="O1060" s="164">
        <f t="shared" si="48"/>
        <v>5</v>
      </c>
    </row>
    <row r="1061" spans="3:15">
      <c r="C1061" s="161">
        <v>2</v>
      </c>
      <c r="D1061" s="161">
        <v>4</v>
      </c>
      <c r="F1061" s="161">
        <v>5</v>
      </c>
      <c r="G1061" s="161">
        <v>4</v>
      </c>
      <c r="H1061" s="161">
        <v>5</v>
      </c>
      <c r="I1061" s="161">
        <v>10</v>
      </c>
      <c r="J1061" s="161">
        <v>7</v>
      </c>
      <c r="M1061" s="165">
        <f t="shared" si="46"/>
        <v>2</v>
      </c>
      <c r="N1061" s="164">
        <f t="shared" si="47"/>
        <v>3</v>
      </c>
      <c r="O1061" s="164">
        <f t="shared" si="48"/>
        <v>5</v>
      </c>
    </row>
    <row r="1062" spans="3:15">
      <c r="C1062" s="161">
        <v>2</v>
      </c>
      <c r="D1062" s="161">
        <v>4</v>
      </c>
      <c r="F1062" s="161">
        <v>5</v>
      </c>
      <c r="G1062" s="161">
        <v>4</v>
      </c>
      <c r="H1062" s="161">
        <v>5</v>
      </c>
      <c r="I1062" s="161">
        <v>10</v>
      </c>
      <c r="J1062" s="161">
        <v>10</v>
      </c>
      <c r="M1062" s="165">
        <f t="shared" si="46"/>
        <v>2</v>
      </c>
      <c r="N1062" s="164">
        <f t="shared" si="47"/>
        <v>3</v>
      </c>
      <c r="O1062" s="164">
        <f t="shared" si="48"/>
        <v>6</v>
      </c>
    </row>
    <row r="1063" spans="3:15">
      <c r="C1063" s="161">
        <v>2</v>
      </c>
      <c r="D1063" s="161">
        <v>4</v>
      </c>
      <c r="F1063" s="161">
        <v>7</v>
      </c>
      <c r="G1063" s="161">
        <v>4</v>
      </c>
      <c r="H1063" s="161">
        <v>10</v>
      </c>
      <c r="I1063" s="161">
        <v>4</v>
      </c>
      <c r="J1063" s="161">
        <v>7</v>
      </c>
      <c r="M1063" s="165">
        <f t="shared" si="46"/>
        <v>2</v>
      </c>
      <c r="N1063" s="164">
        <f t="shared" si="47"/>
        <v>3</v>
      </c>
      <c r="O1063" s="164">
        <f t="shared" si="48"/>
        <v>5</v>
      </c>
    </row>
    <row r="1064" spans="3:15">
      <c r="C1064" s="161">
        <v>2</v>
      </c>
      <c r="D1064" s="161">
        <v>4</v>
      </c>
      <c r="F1064" s="161">
        <v>7</v>
      </c>
      <c r="G1064" s="161">
        <v>4</v>
      </c>
      <c r="H1064" s="161">
        <v>10</v>
      </c>
      <c r="I1064" s="161">
        <v>4</v>
      </c>
      <c r="J1064" s="161">
        <v>10</v>
      </c>
      <c r="M1064" s="165">
        <f t="shared" si="46"/>
        <v>2</v>
      </c>
      <c r="N1064" s="164">
        <f t="shared" si="47"/>
        <v>3</v>
      </c>
      <c r="O1064" s="164">
        <f t="shared" si="48"/>
        <v>6</v>
      </c>
    </row>
    <row r="1065" spans="3:15">
      <c r="C1065" s="161">
        <v>2</v>
      </c>
      <c r="D1065" s="161">
        <v>4</v>
      </c>
      <c r="F1065" s="161">
        <v>7</v>
      </c>
      <c r="G1065" s="161">
        <v>4</v>
      </c>
      <c r="H1065" s="161">
        <v>10</v>
      </c>
      <c r="I1065" s="161">
        <v>6</v>
      </c>
      <c r="J1065" s="161">
        <v>7</v>
      </c>
      <c r="M1065" s="165">
        <f t="shared" si="46"/>
        <v>2</v>
      </c>
      <c r="N1065" s="164">
        <f t="shared" si="47"/>
        <v>3</v>
      </c>
      <c r="O1065" s="164">
        <f t="shared" si="48"/>
        <v>6</v>
      </c>
    </row>
    <row r="1066" spans="3:15">
      <c r="C1066" s="161">
        <v>2</v>
      </c>
      <c r="D1066" s="161">
        <v>4</v>
      </c>
      <c r="F1066" s="161">
        <v>7</v>
      </c>
      <c r="G1066" s="161">
        <v>4</v>
      </c>
      <c r="H1066" s="161">
        <v>10</v>
      </c>
      <c r="I1066" s="161">
        <v>6</v>
      </c>
      <c r="J1066" s="161">
        <v>10</v>
      </c>
      <c r="M1066" s="165">
        <f t="shared" si="46"/>
        <v>2</v>
      </c>
      <c r="N1066" s="164">
        <f t="shared" si="47"/>
        <v>3</v>
      </c>
      <c r="O1066" s="164">
        <f t="shared" si="48"/>
        <v>6</v>
      </c>
    </row>
    <row r="1067" spans="3:15">
      <c r="C1067" s="161">
        <v>2</v>
      </c>
      <c r="D1067" s="161">
        <v>4</v>
      </c>
      <c r="F1067" s="161">
        <v>7</v>
      </c>
      <c r="G1067" s="161">
        <v>4</v>
      </c>
      <c r="H1067" s="161">
        <v>10</v>
      </c>
      <c r="I1067" s="161">
        <v>8</v>
      </c>
      <c r="J1067" s="161">
        <v>7</v>
      </c>
      <c r="M1067" s="165">
        <f t="shared" si="46"/>
        <v>2</v>
      </c>
      <c r="N1067" s="164">
        <f t="shared" si="47"/>
        <v>3</v>
      </c>
      <c r="O1067" s="164">
        <f t="shared" si="48"/>
        <v>6</v>
      </c>
    </row>
    <row r="1068" spans="3:15">
      <c r="C1068" s="161">
        <v>2</v>
      </c>
      <c r="D1068" s="161">
        <v>4</v>
      </c>
      <c r="F1068" s="161">
        <v>7</v>
      </c>
      <c r="G1068" s="161">
        <v>4</v>
      </c>
      <c r="H1068" s="161">
        <v>10</v>
      </c>
      <c r="I1068" s="161">
        <v>8</v>
      </c>
      <c r="J1068" s="161">
        <v>10</v>
      </c>
      <c r="M1068" s="165">
        <f t="shared" si="46"/>
        <v>2</v>
      </c>
      <c r="N1068" s="164">
        <f t="shared" si="47"/>
        <v>3</v>
      </c>
      <c r="O1068" s="164">
        <f t="shared" si="48"/>
        <v>6</v>
      </c>
    </row>
    <row r="1069" spans="3:15">
      <c r="C1069" s="161">
        <v>2</v>
      </c>
      <c r="D1069" s="161">
        <v>4</v>
      </c>
      <c r="F1069" s="161">
        <v>7</v>
      </c>
      <c r="G1069" s="161">
        <v>4</v>
      </c>
      <c r="H1069" s="161">
        <v>10</v>
      </c>
      <c r="I1069" s="161">
        <v>10</v>
      </c>
      <c r="J1069" s="161">
        <v>7</v>
      </c>
      <c r="M1069" s="165">
        <f t="shared" si="46"/>
        <v>2</v>
      </c>
      <c r="N1069" s="164">
        <f t="shared" si="47"/>
        <v>3</v>
      </c>
      <c r="O1069" s="164">
        <f t="shared" si="48"/>
        <v>6</v>
      </c>
    </row>
    <row r="1070" spans="3:15">
      <c r="C1070" s="161">
        <v>2</v>
      </c>
      <c r="D1070" s="161">
        <v>4</v>
      </c>
      <c r="F1070" s="161">
        <v>7</v>
      </c>
      <c r="G1070" s="161">
        <v>4</v>
      </c>
      <c r="H1070" s="161">
        <v>10</v>
      </c>
      <c r="I1070" s="161">
        <v>10</v>
      </c>
      <c r="J1070" s="161">
        <v>10</v>
      </c>
      <c r="M1070" s="165">
        <f t="shared" si="46"/>
        <v>2</v>
      </c>
      <c r="N1070" s="164">
        <f t="shared" si="47"/>
        <v>3</v>
      </c>
      <c r="O1070" s="164">
        <f t="shared" si="48"/>
        <v>7</v>
      </c>
    </row>
    <row r="1071" spans="3:15">
      <c r="C1071" s="161">
        <v>2</v>
      </c>
      <c r="D1071" s="161">
        <v>4</v>
      </c>
      <c r="F1071" s="161">
        <v>5</v>
      </c>
      <c r="G1071" s="161">
        <v>4</v>
      </c>
      <c r="H1071" s="161">
        <v>5</v>
      </c>
      <c r="I1071" s="161">
        <v>4</v>
      </c>
      <c r="J1071" s="161">
        <v>7</v>
      </c>
      <c r="M1071" s="165">
        <f t="shared" si="46"/>
        <v>2</v>
      </c>
      <c r="N1071" s="164">
        <f t="shared" si="47"/>
        <v>3</v>
      </c>
      <c r="O1071" s="164">
        <f t="shared" si="48"/>
        <v>4</v>
      </c>
    </row>
    <row r="1072" spans="3:15">
      <c r="C1072" s="161">
        <v>2</v>
      </c>
      <c r="D1072" s="161">
        <v>4</v>
      </c>
      <c r="F1072" s="161">
        <v>5</v>
      </c>
      <c r="G1072" s="161">
        <v>4</v>
      </c>
      <c r="H1072" s="161">
        <v>5</v>
      </c>
      <c r="I1072" s="161">
        <v>4</v>
      </c>
      <c r="J1072" s="161">
        <v>10</v>
      </c>
      <c r="M1072" s="165">
        <f t="shared" si="46"/>
        <v>2</v>
      </c>
      <c r="N1072" s="164">
        <f t="shared" si="47"/>
        <v>3</v>
      </c>
      <c r="O1072" s="164">
        <f t="shared" si="48"/>
        <v>5</v>
      </c>
    </row>
    <row r="1073" spans="3:15">
      <c r="C1073" s="161">
        <v>2</v>
      </c>
      <c r="D1073" s="161">
        <v>4</v>
      </c>
      <c r="F1073" s="161">
        <v>5</v>
      </c>
      <c r="G1073" s="161">
        <v>4</v>
      </c>
      <c r="H1073" s="161">
        <v>5</v>
      </c>
      <c r="I1073" s="161">
        <v>6</v>
      </c>
      <c r="J1073" s="161">
        <v>7</v>
      </c>
      <c r="M1073" s="165">
        <f t="shared" si="46"/>
        <v>2</v>
      </c>
      <c r="N1073" s="164">
        <f t="shared" si="47"/>
        <v>3</v>
      </c>
      <c r="O1073" s="164">
        <f t="shared" si="48"/>
        <v>5</v>
      </c>
    </row>
    <row r="1074" spans="3:15">
      <c r="C1074" s="161">
        <v>2</v>
      </c>
      <c r="D1074" s="161">
        <v>4</v>
      </c>
      <c r="F1074" s="161">
        <v>5</v>
      </c>
      <c r="G1074" s="161">
        <v>4</v>
      </c>
      <c r="H1074" s="161">
        <v>5</v>
      </c>
      <c r="I1074" s="161">
        <v>6</v>
      </c>
      <c r="J1074" s="161">
        <v>10</v>
      </c>
      <c r="M1074" s="165">
        <f t="shared" si="46"/>
        <v>2</v>
      </c>
      <c r="N1074" s="164">
        <f t="shared" si="47"/>
        <v>3</v>
      </c>
      <c r="O1074" s="164">
        <f t="shared" si="48"/>
        <v>5</v>
      </c>
    </row>
    <row r="1075" spans="3:15">
      <c r="C1075" s="161">
        <v>2</v>
      </c>
      <c r="D1075" s="161">
        <v>4</v>
      </c>
      <c r="F1075" s="161">
        <v>5</v>
      </c>
      <c r="G1075" s="161">
        <v>4</v>
      </c>
      <c r="H1075" s="161">
        <v>5</v>
      </c>
      <c r="I1075" s="161">
        <v>8</v>
      </c>
      <c r="J1075" s="161">
        <v>7</v>
      </c>
      <c r="M1075" s="165">
        <f t="shared" si="46"/>
        <v>2</v>
      </c>
      <c r="N1075" s="164">
        <f t="shared" si="47"/>
        <v>3</v>
      </c>
      <c r="O1075" s="164">
        <f t="shared" si="48"/>
        <v>5</v>
      </c>
    </row>
    <row r="1076" spans="3:15">
      <c r="C1076" s="161">
        <v>2</v>
      </c>
      <c r="D1076" s="161">
        <v>4</v>
      </c>
      <c r="F1076" s="161">
        <v>5</v>
      </c>
      <c r="G1076" s="161">
        <v>4</v>
      </c>
      <c r="H1076" s="161">
        <v>5</v>
      </c>
      <c r="I1076" s="161">
        <v>8</v>
      </c>
      <c r="J1076" s="161">
        <v>10</v>
      </c>
      <c r="M1076" s="165">
        <f t="shared" si="46"/>
        <v>2</v>
      </c>
      <c r="N1076" s="164">
        <f t="shared" si="47"/>
        <v>3</v>
      </c>
      <c r="O1076" s="164">
        <f t="shared" si="48"/>
        <v>5</v>
      </c>
    </row>
    <row r="1077" spans="3:15">
      <c r="C1077" s="161">
        <v>2</v>
      </c>
      <c r="D1077" s="161">
        <v>4</v>
      </c>
      <c r="F1077" s="161">
        <v>5</v>
      </c>
      <c r="G1077" s="161">
        <v>4</v>
      </c>
      <c r="H1077" s="161">
        <v>5</v>
      </c>
      <c r="I1077" s="161">
        <v>10</v>
      </c>
      <c r="J1077" s="161">
        <v>7</v>
      </c>
      <c r="M1077" s="165">
        <f t="shared" si="46"/>
        <v>2</v>
      </c>
      <c r="N1077" s="164">
        <f t="shared" si="47"/>
        <v>3</v>
      </c>
      <c r="O1077" s="164">
        <f t="shared" si="48"/>
        <v>5</v>
      </c>
    </row>
    <row r="1078" spans="3:15">
      <c r="C1078" s="161">
        <v>2</v>
      </c>
      <c r="D1078" s="161">
        <v>4</v>
      </c>
      <c r="F1078" s="161">
        <v>5</v>
      </c>
      <c r="G1078" s="161">
        <v>4</v>
      </c>
      <c r="H1078" s="161">
        <v>5</v>
      </c>
      <c r="I1078" s="161">
        <v>10</v>
      </c>
      <c r="J1078" s="161">
        <v>10</v>
      </c>
      <c r="M1078" s="165">
        <f t="shared" si="46"/>
        <v>2</v>
      </c>
      <c r="N1078" s="164">
        <f t="shared" si="47"/>
        <v>3</v>
      </c>
      <c r="O1078" s="164">
        <f t="shared" si="48"/>
        <v>6</v>
      </c>
    </row>
    <row r="1079" spans="3:15">
      <c r="C1079" s="161">
        <v>2</v>
      </c>
      <c r="D1079" s="161">
        <v>4</v>
      </c>
      <c r="F1079" s="161">
        <v>7</v>
      </c>
      <c r="G1079" s="161">
        <v>4</v>
      </c>
      <c r="H1079" s="161">
        <v>10</v>
      </c>
      <c r="I1079" s="161">
        <v>4</v>
      </c>
      <c r="J1079" s="161">
        <v>7</v>
      </c>
      <c r="M1079" s="165">
        <f t="shared" si="46"/>
        <v>2</v>
      </c>
      <c r="N1079" s="164">
        <f t="shared" si="47"/>
        <v>3</v>
      </c>
      <c r="O1079" s="164">
        <f t="shared" si="48"/>
        <v>5</v>
      </c>
    </row>
    <row r="1080" spans="3:15">
      <c r="C1080" s="161">
        <v>2</v>
      </c>
      <c r="D1080" s="161">
        <v>4</v>
      </c>
      <c r="F1080" s="161">
        <v>7</v>
      </c>
      <c r="G1080" s="161">
        <v>4</v>
      </c>
      <c r="H1080" s="161">
        <v>10</v>
      </c>
      <c r="I1080" s="161">
        <v>4</v>
      </c>
      <c r="J1080" s="161">
        <v>10</v>
      </c>
      <c r="M1080" s="165">
        <f t="shared" si="46"/>
        <v>2</v>
      </c>
      <c r="N1080" s="164">
        <f t="shared" si="47"/>
        <v>3</v>
      </c>
      <c r="O1080" s="164">
        <f t="shared" si="48"/>
        <v>6</v>
      </c>
    </row>
    <row r="1081" spans="3:15">
      <c r="C1081" s="161">
        <v>2</v>
      </c>
      <c r="D1081" s="161">
        <v>4</v>
      </c>
      <c r="F1081" s="161">
        <v>7</v>
      </c>
      <c r="G1081" s="161">
        <v>4</v>
      </c>
      <c r="H1081" s="161">
        <v>10</v>
      </c>
      <c r="I1081" s="161">
        <v>6</v>
      </c>
      <c r="J1081" s="161">
        <v>7</v>
      </c>
      <c r="M1081" s="165">
        <f t="shared" si="46"/>
        <v>2</v>
      </c>
      <c r="N1081" s="164">
        <f t="shared" si="47"/>
        <v>3</v>
      </c>
      <c r="O1081" s="164">
        <f t="shared" si="48"/>
        <v>6</v>
      </c>
    </row>
    <row r="1082" spans="3:15">
      <c r="C1082" s="161">
        <v>2</v>
      </c>
      <c r="D1082" s="161">
        <v>4</v>
      </c>
      <c r="F1082" s="161">
        <v>7</v>
      </c>
      <c r="G1082" s="161">
        <v>4</v>
      </c>
      <c r="H1082" s="161">
        <v>10</v>
      </c>
      <c r="I1082" s="161">
        <v>6</v>
      </c>
      <c r="J1082" s="161">
        <v>10</v>
      </c>
      <c r="M1082" s="165">
        <f t="shared" si="46"/>
        <v>2</v>
      </c>
      <c r="N1082" s="164">
        <f t="shared" si="47"/>
        <v>3</v>
      </c>
      <c r="O1082" s="164">
        <f t="shared" si="48"/>
        <v>6</v>
      </c>
    </row>
    <row r="1083" spans="3:15">
      <c r="C1083" s="161">
        <v>2</v>
      </c>
      <c r="D1083" s="161">
        <v>4</v>
      </c>
      <c r="F1083" s="161">
        <v>7</v>
      </c>
      <c r="G1083" s="161">
        <v>4</v>
      </c>
      <c r="H1083" s="161">
        <v>10</v>
      </c>
      <c r="I1083" s="161">
        <v>8</v>
      </c>
      <c r="J1083" s="161">
        <v>7</v>
      </c>
      <c r="M1083" s="165">
        <f t="shared" si="46"/>
        <v>2</v>
      </c>
      <c r="N1083" s="164">
        <f t="shared" si="47"/>
        <v>3</v>
      </c>
      <c r="O1083" s="164">
        <f t="shared" si="48"/>
        <v>6</v>
      </c>
    </row>
    <row r="1084" spans="3:15">
      <c r="C1084" s="161">
        <v>2</v>
      </c>
      <c r="D1084" s="161">
        <v>4</v>
      </c>
      <c r="F1084" s="161">
        <v>7</v>
      </c>
      <c r="G1084" s="161">
        <v>4</v>
      </c>
      <c r="H1084" s="161">
        <v>10</v>
      </c>
      <c r="I1084" s="161">
        <v>8</v>
      </c>
      <c r="J1084" s="161">
        <v>10</v>
      </c>
      <c r="M1084" s="165">
        <f t="shared" si="46"/>
        <v>2</v>
      </c>
      <c r="N1084" s="164">
        <f t="shared" si="47"/>
        <v>3</v>
      </c>
      <c r="O1084" s="164">
        <f t="shared" si="48"/>
        <v>6</v>
      </c>
    </row>
    <row r="1085" spans="3:15">
      <c r="C1085" s="161">
        <v>2</v>
      </c>
      <c r="D1085" s="161">
        <v>4</v>
      </c>
      <c r="F1085" s="161">
        <v>7</v>
      </c>
      <c r="G1085" s="161">
        <v>4</v>
      </c>
      <c r="H1085" s="161">
        <v>10</v>
      </c>
      <c r="I1085" s="161">
        <v>10</v>
      </c>
      <c r="J1085" s="161">
        <v>7</v>
      </c>
      <c r="M1085" s="165">
        <f t="shared" si="46"/>
        <v>2</v>
      </c>
      <c r="N1085" s="164">
        <f t="shared" si="47"/>
        <v>3</v>
      </c>
      <c r="O1085" s="164">
        <f t="shared" si="48"/>
        <v>6</v>
      </c>
    </row>
    <row r="1086" spans="3:15">
      <c r="C1086" s="161">
        <v>2</v>
      </c>
      <c r="D1086" s="161">
        <v>6</v>
      </c>
      <c r="F1086" s="161">
        <v>7</v>
      </c>
      <c r="G1086" s="161">
        <v>6</v>
      </c>
      <c r="H1086" s="161">
        <v>10</v>
      </c>
      <c r="I1086" s="161">
        <v>10</v>
      </c>
      <c r="J1086" s="161">
        <v>10</v>
      </c>
      <c r="M1086" s="165">
        <f t="shared" si="46"/>
        <v>2</v>
      </c>
      <c r="N1086" s="164">
        <f t="shared" si="47"/>
        <v>3</v>
      </c>
      <c r="O1086" s="164">
        <f t="shared" si="48"/>
        <v>7</v>
      </c>
    </row>
    <row r="1087" spans="3:15">
      <c r="C1087" s="161">
        <v>2</v>
      </c>
      <c r="D1087" s="161">
        <v>6</v>
      </c>
      <c r="F1087" s="161">
        <v>5</v>
      </c>
      <c r="G1087" s="161">
        <v>6</v>
      </c>
      <c r="H1087" s="161">
        <v>5</v>
      </c>
      <c r="I1087" s="161">
        <v>4</v>
      </c>
      <c r="J1087" s="161">
        <v>7</v>
      </c>
      <c r="M1087" s="165">
        <f t="shared" si="46"/>
        <v>2</v>
      </c>
      <c r="N1087" s="164">
        <f t="shared" si="47"/>
        <v>3</v>
      </c>
      <c r="O1087" s="164">
        <f t="shared" si="48"/>
        <v>5</v>
      </c>
    </row>
    <row r="1088" spans="3:15">
      <c r="C1088" s="161">
        <v>2</v>
      </c>
      <c r="D1088" s="161">
        <v>6</v>
      </c>
      <c r="F1088" s="161">
        <v>5</v>
      </c>
      <c r="G1088" s="161">
        <v>6</v>
      </c>
      <c r="H1088" s="161">
        <v>5</v>
      </c>
      <c r="I1088" s="161">
        <v>4</v>
      </c>
      <c r="J1088" s="161">
        <v>10</v>
      </c>
      <c r="M1088" s="165">
        <f t="shared" si="46"/>
        <v>2</v>
      </c>
      <c r="N1088" s="164">
        <f t="shared" si="47"/>
        <v>3</v>
      </c>
      <c r="O1088" s="164">
        <f t="shared" si="48"/>
        <v>5</v>
      </c>
    </row>
    <row r="1089" spans="3:15">
      <c r="C1089" s="161">
        <v>2</v>
      </c>
      <c r="D1089" s="161">
        <v>6</v>
      </c>
      <c r="F1089" s="161">
        <v>5</v>
      </c>
      <c r="G1089" s="161">
        <v>6</v>
      </c>
      <c r="H1089" s="161">
        <v>5</v>
      </c>
      <c r="I1089" s="161">
        <v>6</v>
      </c>
      <c r="J1089" s="161">
        <v>7</v>
      </c>
      <c r="M1089" s="165">
        <f t="shared" si="46"/>
        <v>2</v>
      </c>
      <c r="N1089" s="164">
        <f t="shared" si="47"/>
        <v>3</v>
      </c>
      <c r="O1089" s="164">
        <f t="shared" si="48"/>
        <v>5</v>
      </c>
    </row>
    <row r="1090" spans="3:15">
      <c r="C1090" s="161">
        <v>2</v>
      </c>
      <c r="D1090" s="161">
        <v>6</v>
      </c>
      <c r="F1090" s="161">
        <v>5</v>
      </c>
      <c r="G1090" s="161">
        <v>6</v>
      </c>
      <c r="H1090" s="161">
        <v>5</v>
      </c>
      <c r="I1090" s="161">
        <v>6</v>
      </c>
      <c r="J1090" s="161">
        <v>10</v>
      </c>
      <c r="M1090" s="165">
        <f t="shared" si="46"/>
        <v>2</v>
      </c>
      <c r="N1090" s="164">
        <f t="shared" si="47"/>
        <v>3</v>
      </c>
      <c r="O1090" s="164">
        <f t="shared" si="48"/>
        <v>6</v>
      </c>
    </row>
    <row r="1091" spans="3:15">
      <c r="C1091" s="161">
        <v>2</v>
      </c>
      <c r="D1091" s="161">
        <v>6</v>
      </c>
      <c r="F1091" s="161">
        <v>5</v>
      </c>
      <c r="G1091" s="161">
        <v>6</v>
      </c>
      <c r="H1091" s="161">
        <v>5</v>
      </c>
      <c r="I1091" s="161">
        <v>8</v>
      </c>
      <c r="J1091" s="161">
        <v>7</v>
      </c>
      <c r="M1091" s="165">
        <f t="shared" si="46"/>
        <v>2</v>
      </c>
      <c r="N1091" s="164">
        <f t="shared" si="47"/>
        <v>3</v>
      </c>
      <c r="O1091" s="164">
        <f t="shared" si="48"/>
        <v>6</v>
      </c>
    </row>
    <row r="1092" spans="3:15">
      <c r="C1092" s="161">
        <v>2</v>
      </c>
      <c r="D1092" s="161">
        <v>6</v>
      </c>
      <c r="F1092" s="161">
        <v>5</v>
      </c>
      <c r="G1092" s="161">
        <v>6</v>
      </c>
      <c r="H1092" s="161">
        <v>5</v>
      </c>
      <c r="I1092" s="161">
        <v>8</v>
      </c>
      <c r="J1092" s="161">
        <v>10</v>
      </c>
      <c r="M1092" s="165">
        <f t="shared" si="46"/>
        <v>2</v>
      </c>
      <c r="N1092" s="164">
        <f t="shared" si="47"/>
        <v>3</v>
      </c>
      <c r="O1092" s="164">
        <f t="shared" si="48"/>
        <v>6</v>
      </c>
    </row>
    <row r="1093" spans="3:15">
      <c r="C1093" s="161">
        <v>2</v>
      </c>
      <c r="D1093" s="161">
        <v>6</v>
      </c>
      <c r="F1093" s="161">
        <v>5</v>
      </c>
      <c r="G1093" s="161">
        <v>6</v>
      </c>
      <c r="H1093" s="161">
        <v>5</v>
      </c>
      <c r="I1093" s="161">
        <v>10</v>
      </c>
      <c r="J1093" s="161">
        <v>7</v>
      </c>
      <c r="M1093" s="165">
        <f t="shared" si="46"/>
        <v>2</v>
      </c>
      <c r="N1093" s="164">
        <f t="shared" si="47"/>
        <v>3</v>
      </c>
      <c r="O1093" s="164">
        <f t="shared" si="48"/>
        <v>6</v>
      </c>
    </row>
    <row r="1094" spans="3:15">
      <c r="C1094" s="161">
        <v>2</v>
      </c>
      <c r="D1094" s="161">
        <v>6</v>
      </c>
      <c r="F1094" s="161">
        <v>5</v>
      </c>
      <c r="G1094" s="161">
        <v>6</v>
      </c>
      <c r="H1094" s="161">
        <v>5</v>
      </c>
      <c r="I1094" s="161">
        <v>10</v>
      </c>
      <c r="J1094" s="161">
        <v>10</v>
      </c>
      <c r="M1094" s="165">
        <f t="shared" si="46"/>
        <v>2</v>
      </c>
      <c r="N1094" s="164">
        <f t="shared" si="47"/>
        <v>3</v>
      </c>
      <c r="O1094" s="164">
        <f t="shared" si="48"/>
        <v>6</v>
      </c>
    </row>
    <row r="1095" spans="3:15">
      <c r="C1095" s="161">
        <v>2</v>
      </c>
      <c r="D1095" s="161">
        <v>6</v>
      </c>
      <c r="F1095" s="161">
        <v>7</v>
      </c>
      <c r="G1095" s="161">
        <v>6</v>
      </c>
      <c r="H1095" s="161">
        <v>10</v>
      </c>
      <c r="I1095" s="161">
        <v>4</v>
      </c>
      <c r="J1095" s="161">
        <v>7</v>
      </c>
      <c r="M1095" s="165">
        <f t="shared" si="46"/>
        <v>2</v>
      </c>
      <c r="N1095" s="164">
        <f t="shared" si="47"/>
        <v>3</v>
      </c>
      <c r="O1095" s="164">
        <f t="shared" si="48"/>
        <v>6</v>
      </c>
    </row>
    <row r="1096" spans="3:15">
      <c r="C1096" s="161">
        <v>2</v>
      </c>
      <c r="D1096" s="161">
        <v>6</v>
      </c>
      <c r="F1096" s="161">
        <v>7</v>
      </c>
      <c r="G1096" s="161">
        <v>6</v>
      </c>
      <c r="H1096" s="161">
        <v>10</v>
      </c>
      <c r="I1096" s="161">
        <v>4</v>
      </c>
      <c r="J1096" s="161">
        <v>10</v>
      </c>
      <c r="M1096" s="165">
        <f t="shared" si="46"/>
        <v>2</v>
      </c>
      <c r="N1096" s="164">
        <f t="shared" si="47"/>
        <v>3</v>
      </c>
      <c r="O1096" s="164">
        <f t="shared" si="48"/>
        <v>6</v>
      </c>
    </row>
    <row r="1097" spans="3:15">
      <c r="C1097" s="161">
        <v>2</v>
      </c>
      <c r="D1097" s="161">
        <v>6</v>
      </c>
      <c r="F1097" s="161">
        <v>7</v>
      </c>
      <c r="G1097" s="161">
        <v>6</v>
      </c>
      <c r="H1097" s="161">
        <v>10</v>
      </c>
      <c r="I1097" s="161">
        <v>6</v>
      </c>
      <c r="J1097" s="161">
        <v>7</v>
      </c>
      <c r="M1097" s="165">
        <f t="shared" si="46"/>
        <v>2</v>
      </c>
      <c r="N1097" s="164">
        <f t="shared" si="47"/>
        <v>3</v>
      </c>
      <c r="O1097" s="164">
        <f t="shared" si="48"/>
        <v>6</v>
      </c>
    </row>
    <row r="1098" spans="3:15">
      <c r="C1098" s="161">
        <v>2</v>
      </c>
      <c r="D1098" s="161">
        <v>6</v>
      </c>
      <c r="F1098" s="161">
        <v>7</v>
      </c>
      <c r="G1098" s="161">
        <v>6</v>
      </c>
      <c r="H1098" s="161">
        <v>10</v>
      </c>
      <c r="I1098" s="161">
        <v>6</v>
      </c>
      <c r="J1098" s="161">
        <v>10</v>
      </c>
      <c r="M1098" s="165">
        <f t="shared" si="46"/>
        <v>2</v>
      </c>
      <c r="N1098" s="164">
        <f t="shared" si="47"/>
        <v>3</v>
      </c>
      <c r="O1098" s="164">
        <f t="shared" si="48"/>
        <v>7</v>
      </c>
    </row>
    <row r="1099" spans="3:15">
      <c r="C1099" s="161">
        <v>2</v>
      </c>
      <c r="D1099" s="161">
        <v>6</v>
      </c>
      <c r="F1099" s="161">
        <v>7</v>
      </c>
      <c r="G1099" s="161">
        <v>6</v>
      </c>
      <c r="H1099" s="161">
        <v>10</v>
      </c>
      <c r="I1099" s="161">
        <v>8</v>
      </c>
      <c r="J1099" s="161">
        <v>7</v>
      </c>
      <c r="M1099" s="165">
        <f t="shared" si="46"/>
        <v>2</v>
      </c>
      <c r="N1099" s="164">
        <f t="shared" si="47"/>
        <v>3</v>
      </c>
      <c r="O1099" s="164">
        <f t="shared" si="48"/>
        <v>7</v>
      </c>
    </row>
    <row r="1100" spans="3:15">
      <c r="C1100" s="161">
        <v>2</v>
      </c>
      <c r="D1100" s="161">
        <v>6</v>
      </c>
      <c r="F1100" s="161">
        <v>7</v>
      </c>
      <c r="G1100" s="161">
        <v>6</v>
      </c>
      <c r="H1100" s="161">
        <v>10</v>
      </c>
      <c r="I1100" s="161">
        <v>8</v>
      </c>
      <c r="J1100" s="161">
        <v>10</v>
      </c>
      <c r="M1100" s="165">
        <f t="shared" si="46"/>
        <v>2</v>
      </c>
      <c r="N1100" s="164">
        <f t="shared" si="47"/>
        <v>3</v>
      </c>
      <c r="O1100" s="164">
        <f t="shared" si="48"/>
        <v>7</v>
      </c>
    </row>
    <row r="1101" spans="3:15">
      <c r="C1101" s="161">
        <v>2</v>
      </c>
      <c r="D1101" s="161">
        <v>6</v>
      </c>
      <c r="F1101" s="161">
        <v>7</v>
      </c>
      <c r="G1101" s="161">
        <v>6</v>
      </c>
      <c r="H1101" s="161">
        <v>10</v>
      </c>
      <c r="I1101" s="161">
        <v>10</v>
      </c>
      <c r="J1101" s="161">
        <v>7</v>
      </c>
      <c r="M1101" s="165">
        <f t="shared" si="46"/>
        <v>2</v>
      </c>
      <c r="N1101" s="164">
        <f t="shared" si="47"/>
        <v>3</v>
      </c>
      <c r="O1101" s="164">
        <f t="shared" si="48"/>
        <v>7</v>
      </c>
    </row>
    <row r="1102" spans="3:15">
      <c r="C1102" s="161">
        <v>2</v>
      </c>
      <c r="D1102" s="161">
        <v>4</v>
      </c>
      <c r="F1102" s="161">
        <v>7</v>
      </c>
      <c r="G1102" s="161">
        <v>4</v>
      </c>
      <c r="H1102" s="161">
        <v>10</v>
      </c>
      <c r="I1102" s="161">
        <v>10</v>
      </c>
      <c r="J1102" s="161">
        <v>10</v>
      </c>
      <c r="M1102" s="165">
        <f t="shared" si="46"/>
        <v>2</v>
      </c>
      <c r="N1102" s="164">
        <f t="shared" si="47"/>
        <v>3</v>
      </c>
      <c r="O1102" s="164">
        <f t="shared" si="48"/>
        <v>7</v>
      </c>
    </row>
    <row r="1103" spans="3:15">
      <c r="C1103" s="161">
        <v>2</v>
      </c>
      <c r="D1103" s="161">
        <v>4</v>
      </c>
      <c r="F1103" s="161">
        <v>5</v>
      </c>
      <c r="G1103" s="161">
        <v>4</v>
      </c>
      <c r="H1103" s="161">
        <v>5</v>
      </c>
      <c r="I1103" s="161">
        <v>4</v>
      </c>
      <c r="J1103" s="161">
        <v>7</v>
      </c>
      <c r="M1103" s="165">
        <f t="shared" si="46"/>
        <v>2</v>
      </c>
      <c r="N1103" s="164">
        <f t="shared" si="47"/>
        <v>3</v>
      </c>
      <c r="O1103" s="164">
        <f t="shared" si="48"/>
        <v>4</v>
      </c>
    </row>
    <row r="1104" spans="3:15">
      <c r="C1104" s="161">
        <v>2</v>
      </c>
      <c r="D1104" s="161">
        <v>4</v>
      </c>
      <c r="F1104" s="161">
        <v>5</v>
      </c>
      <c r="G1104" s="161">
        <v>4</v>
      </c>
      <c r="H1104" s="161">
        <v>5</v>
      </c>
      <c r="I1104" s="161">
        <v>4</v>
      </c>
      <c r="J1104" s="161">
        <v>10</v>
      </c>
      <c r="M1104" s="165">
        <f t="shared" si="46"/>
        <v>2</v>
      </c>
      <c r="N1104" s="164">
        <f t="shared" si="47"/>
        <v>3</v>
      </c>
      <c r="O1104" s="164">
        <f t="shared" si="48"/>
        <v>5</v>
      </c>
    </row>
    <row r="1105" spans="3:15">
      <c r="C1105" s="161">
        <v>2</v>
      </c>
      <c r="D1105" s="161">
        <v>4</v>
      </c>
      <c r="F1105" s="161">
        <v>5</v>
      </c>
      <c r="G1105" s="161">
        <v>4</v>
      </c>
      <c r="H1105" s="161">
        <v>5</v>
      </c>
      <c r="I1105" s="161">
        <v>6</v>
      </c>
      <c r="J1105" s="161">
        <v>7</v>
      </c>
      <c r="M1105" s="165">
        <f t="shared" si="46"/>
        <v>2</v>
      </c>
      <c r="N1105" s="164">
        <f t="shared" si="47"/>
        <v>3</v>
      </c>
      <c r="O1105" s="164">
        <f t="shared" si="48"/>
        <v>5</v>
      </c>
    </row>
    <row r="1106" spans="3:15">
      <c r="C1106" s="161">
        <v>2</v>
      </c>
      <c r="D1106" s="161">
        <v>4</v>
      </c>
      <c r="F1106" s="161">
        <v>5</v>
      </c>
      <c r="G1106" s="161">
        <v>4</v>
      </c>
      <c r="H1106" s="161">
        <v>5</v>
      </c>
      <c r="I1106" s="161">
        <v>6</v>
      </c>
      <c r="J1106" s="161">
        <v>10</v>
      </c>
      <c r="M1106" s="165">
        <f t="shared" si="46"/>
        <v>2</v>
      </c>
      <c r="N1106" s="164">
        <f t="shared" si="47"/>
        <v>3</v>
      </c>
      <c r="O1106" s="164">
        <f t="shared" si="48"/>
        <v>5</v>
      </c>
    </row>
    <row r="1107" spans="3:15">
      <c r="C1107" s="161">
        <v>2</v>
      </c>
      <c r="D1107" s="161">
        <v>4</v>
      </c>
      <c r="F1107" s="161">
        <v>5</v>
      </c>
      <c r="G1107" s="161">
        <v>4</v>
      </c>
      <c r="H1107" s="161">
        <v>5</v>
      </c>
      <c r="I1107" s="161">
        <v>8</v>
      </c>
      <c r="J1107" s="161">
        <v>7</v>
      </c>
      <c r="M1107" s="165">
        <f t="shared" si="46"/>
        <v>2</v>
      </c>
      <c r="N1107" s="164">
        <f t="shared" si="47"/>
        <v>3</v>
      </c>
      <c r="O1107" s="164">
        <f t="shared" si="48"/>
        <v>5</v>
      </c>
    </row>
    <row r="1108" spans="3:15">
      <c r="C1108" s="161">
        <v>2</v>
      </c>
      <c r="D1108" s="161">
        <v>4</v>
      </c>
      <c r="F1108" s="161">
        <v>5</v>
      </c>
      <c r="G1108" s="161">
        <v>4</v>
      </c>
      <c r="H1108" s="161">
        <v>5</v>
      </c>
      <c r="I1108" s="161">
        <v>8</v>
      </c>
      <c r="J1108" s="161">
        <v>10</v>
      </c>
      <c r="M1108" s="165">
        <f t="shared" si="46"/>
        <v>2</v>
      </c>
      <c r="N1108" s="164">
        <f t="shared" si="47"/>
        <v>3</v>
      </c>
      <c r="O1108" s="164">
        <f t="shared" si="48"/>
        <v>5</v>
      </c>
    </row>
    <row r="1109" spans="3:15">
      <c r="C1109" s="161">
        <v>2</v>
      </c>
      <c r="D1109" s="161">
        <v>4</v>
      </c>
      <c r="F1109" s="161">
        <v>5</v>
      </c>
      <c r="G1109" s="161">
        <v>4</v>
      </c>
      <c r="H1109" s="161">
        <v>5</v>
      </c>
      <c r="I1109" s="161">
        <v>10</v>
      </c>
      <c r="J1109" s="161">
        <v>7</v>
      </c>
      <c r="M1109" s="165">
        <f t="shared" si="46"/>
        <v>2</v>
      </c>
      <c r="N1109" s="164">
        <f t="shared" si="47"/>
        <v>3</v>
      </c>
      <c r="O1109" s="164">
        <f t="shared" si="48"/>
        <v>5</v>
      </c>
    </row>
    <row r="1110" spans="3:15">
      <c r="C1110" s="161">
        <v>2</v>
      </c>
      <c r="D1110" s="161">
        <v>4</v>
      </c>
      <c r="F1110" s="161">
        <v>5</v>
      </c>
      <c r="G1110" s="161">
        <v>4</v>
      </c>
      <c r="H1110" s="161">
        <v>5</v>
      </c>
      <c r="I1110" s="161">
        <v>10</v>
      </c>
      <c r="J1110" s="161">
        <v>10</v>
      </c>
      <c r="M1110" s="165">
        <f t="shared" si="46"/>
        <v>2</v>
      </c>
      <c r="N1110" s="164">
        <f t="shared" si="47"/>
        <v>3</v>
      </c>
      <c r="O1110" s="164">
        <f t="shared" si="48"/>
        <v>6</v>
      </c>
    </row>
    <row r="1111" spans="3:15">
      <c r="C1111" s="161">
        <v>2</v>
      </c>
      <c r="D1111" s="161">
        <v>4</v>
      </c>
      <c r="F1111" s="161">
        <v>7</v>
      </c>
      <c r="G1111" s="161">
        <v>4</v>
      </c>
      <c r="H1111" s="161">
        <v>10</v>
      </c>
      <c r="I1111" s="161">
        <v>4</v>
      </c>
      <c r="J1111" s="161">
        <v>7</v>
      </c>
      <c r="M1111" s="165">
        <f t="shared" si="46"/>
        <v>2</v>
      </c>
      <c r="N1111" s="164">
        <f t="shared" si="47"/>
        <v>3</v>
      </c>
      <c r="O1111" s="164">
        <f t="shared" si="48"/>
        <v>5</v>
      </c>
    </row>
    <row r="1112" spans="3:15">
      <c r="C1112" s="161">
        <v>2</v>
      </c>
      <c r="D1112" s="161">
        <v>4</v>
      </c>
      <c r="F1112" s="161">
        <v>7</v>
      </c>
      <c r="G1112" s="161">
        <v>4</v>
      </c>
      <c r="H1112" s="161">
        <v>10</v>
      </c>
      <c r="I1112" s="161">
        <v>4</v>
      </c>
      <c r="J1112" s="161">
        <v>10</v>
      </c>
      <c r="M1112" s="165">
        <f t="shared" si="46"/>
        <v>2</v>
      </c>
      <c r="N1112" s="164">
        <f t="shared" si="47"/>
        <v>3</v>
      </c>
      <c r="O1112" s="164">
        <f t="shared" si="48"/>
        <v>6</v>
      </c>
    </row>
    <row r="1113" spans="3:15">
      <c r="C1113" s="161">
        <v>2</v>
      </c>
      <c r="D1113" s="161">
        <v>4</v>
      </c>
      <c r="F1113" s="161">
        <v>7</v>
      </c>
      <c r="G1113" s="161">
        <v>4</v>
      </c>
      <c r="H1113" s="161">
        <v>10</v>
      </c>
      <c r="I1113" s="161">
        <v>6</v>
      </c>
      <c r="J1113" s="161">
        <v>7</v>
      </c>
      <c r="M1113" s="165">
        <f t="shared" si="46"/>
        <v>2</v>
      </c>
      <c r="N1113" s="164">
        <f t="shared" si="47"/>
        <v>3</v>
      </c>
      <c r="O1113" s="164">
        <f t="shared" si="48"/>
        <v>6</v>
      </c>
    </row>
    <row r="1114" spans="3:15">
      <c r="C1114" s="161">
        <v>2</v>
      </c>
      <c r="D1114" s="161">
        <v>4</v>
      </c>
      <c r="F1114" s="161">
        <v>7</v>
      </c>
      <c r="G1114" s="161">
        <v>4</v>
      </c>
      <c r="H1114" s="161">
        <v>10</v>
      </c>
      <c r="I1114" s="161">
        <v>6</v>
      </c>
      <c r="J1114" s="161">
        <v>10</v>
      </c>
      <c r="M1114" s="165">
        <f t="shared" si="46"/>
        <v>2</v>
      </c>
      <c r="N1114" s="164">
        <f t="shared" si="47"/>
        <v>3</v>
      </c>
      <c r="O1114" s="164">
        <f t="shared" si="48"/>
        <v>6</v>
      </c>
    </row>
    <row r="1115" spans="3:15">
      <c r="C1115" s="161">
        <v>2</v>
      </c>
      <c r="D1115" s="161">
        <v>4</v>
      </c>
      <c r="F1115" s="161">
        <v>7</v>
      </c>
      <c r="G1115" s="161">
        <v>4</v>
      </c>
      <c r="H1115" s="161">
        <v>10</v>
      </c>
      <c r="I1115" s="161">
        <v>8</v>
      </c>
      <c r="J1115" s="161">
        <v>7</v>
      </c>
      <c r="M1115" s="165">
        <f t="shared" si="46"/>
        <v>2</v>
      </c>
      <c r="N1115" s="164">
        <f t="shared" si="47"/>
        <v>3</v>
      </c>
      <c r="O1115" s="164">
        <f t="shared" si="48"/>
        <v>6</v>
      </c>
    </row>
    <row r="1116" spans="3:15">
      <c r="C1116" s="161">
        <v>2</v>
      </c>
      <c r="D1116" s="161">
        <v>4</v>
      </c>
      <c r="F1116" s="161">
        <v>7</v>
      </c>
      <c r="G1116" s="161">
        <v>4</v>
      </c>
      <c r="H1116" s="161">
        <v>10</v>
      </c>
      <c r="I1116" s="161">
        <v>8</v>
      </c>
      <c r="J1116" s="161">
        <v>10</v>
      </c>
      <c r="M1116" s="165">
        <f t="shared" si="46"/>
        <v>2</v>
      </c>
      <c r="N1116" s="164">
        <f t="shared" si="47"/>
        <v>3</v>
      </c>
      <c r="O1116" s="164">
        <f t="shared" si="48"/>
        <v>6</v>
      </c>
    </row>
    <row r="1117" spans="3:15">
      <c r="C1117" s="161">
        <v>2</v>
      </c>
      <c r="D1117" s="161">
        <v>4</v>
      </c>
      <c r="F1117" s="161">
        <v>7</v>
      </c>
      <c r="G1117" s="161">
        <v>4</v>
      </c>
      <c r="H1117" s="161">
        <v>10</v>
      </c>
      <c r="I1117" s="161">
        <v>10</v>
      </c>
      <c r="J1117" s="161">
        <v>7</v>
      </c>
      <c r="M1117" s="165">
        <f t="shared" si="46"/>
        <v>2</v>
      </c>
      <c r="N1117" s="164">
        <f t="shared" si="47"/>
        <v>3</v>
      </c>
      <c r="O1117" s="164">
        <f t="shared" si="48"/>
        <v>6</v>
      </c>
    </row>
    <row r="1118" spans="3:15">
      <c r="C1118" s="161">
        <v>2</v>
      </c>
      <c r="D1118" s="161">
        <v>4</v>
      </c>
      <c r="F1118" s="161">
        <v>7</v>
      </c>
      <c r="G1118" s="161">
        <v>4</v>
      </c>
      <c r="H1118" s="161">
        <v>10</v>
      </c>
      <c r="I1118" s="161">
        <v>10</v>
      </c>
      <c r="J1118" s="161">
        <v>10</v>
      </c>
      <c r="M1118" s="165">
        <f t="shared" si="46"/>
        <v>2</v>
      </c>
      <c r="N1118" s="164">
        <f t="shared" si="47"/>
        <v>3</v>
      </c>
      <c r="O1118" s="164">
        <f t="shared" si="48"/>
        <v>7</v>
      </c>
    </row>
    <row r="1119" spans="3:15">
      <c r="C1119" s="161">
        <v>2</v>
      </c>
      <c r="D1119" s="161">
        <v>4</v>
      </c>
      <c r="F1119" s="161">
        <v>5</v>
      </c>
      <c r="G1119" s="161">
        <v>4</v>
      </c>
      <c r="H1119" s="161">
        <v>5</v>
      </c>
      <c r="I1119" s="161">
        <v>4</v>
      </c>
      <c r="J1119" s="161">
        <v>7</v>
      </c>
      <c r="M1119" s="165">
        <f t="shared" ref="M1119:M1182" si="49">MIN(C1119:L1119)</f>
        <v>2</v>
      </c>
      <c r="N1119" s="164">
        <f t="shared" si="47"/>
        <v>3</v>
      </c>
      <c r="O1119" s="164">
        <f t="shared" si="48"/>
        <v>4</v>
      </c>
    </row>
    <row r="1120" spans="3:15">
      <c r="C1120" s="161">
        <v>2</v>
      </c>
      <c r="D1120" s="161">
        <v>4</v>
      </c>
      <c r="F1120" s="161">
        <v>5</v>
      </c>
      <c r="G1120" s="161">
        <v>4</v>
      </c>
      <c r="H1120" s="161">
        <v>5</v>
      </c>
      <c r="I1120" s="161">
        <v>4</v>
      </c>
      <c r="J1120" s="161">
        <v>10</v>
      </c>
      <c r="M1120" s="165">
        <f t="shared" si="49"/>
        <v>2</v>
      </c>
      <c r="N1120" s="164">
        <f t="shared" ref="N1120:N1183" si="50">IF(SMALL(C1120:J1120,2)&gt;M1120,M1120+1,M1120)</f>
        <v>3</v>
      </c>
      <c r="O1120" s="164">
        <f t="shared" ref="O1120:O1183" si="51">ROUND(AVERAGE(C1120:J1120),0)</f>
        <v>5</v>
      </c>
    </row>
    <row r="1121" spans="3:15">
      <c r="C1121" s="161">
        <v>2</v>
      </c>
      <c r="D1121" s="161">
        <v>4</v>
      </c>
      <c r="F1121" s="161">
        <v>5</v>
      </c>
      <c r="G1121" s="161">
        <v>4</v>
      </c>
      <c r="H1121" s="161">
        <v>5</v>
      </c>
      <c r="I1121" s="161">
        <v>6</v>
      </c>
      <c r="J1121" s="161">
        <v>7</v>
      </c>
      <c r="M1121" s="165">
        <f t="shared" si="49"/>
        <v>2</v>
      </c>
      <c r="N1121" s="164">
        <f t="shared" si="50"/>
        <v>3</v>
      </c>
      <c r="O1121" s="164">
        <f t="shared" si="51"/>
        <v>5</v>
      </c>
    </row>
    <row r="1122" spans="3:15">
      <c r="C1122" s="161">
        <v>2</v>
      </c>
      <c r="D1122" s="161">
        <v>4</v>
      </c>
      <c r="F1122" s="161">
        <v>5</v>
      </c>
      <c r="G1122" s="161">
        <v>4</v>
      </c>
      <c r="H1122" s="161">
        <v>5</v>
      </c>
      <c r="I1122" s="161">
        <v>6</v>
      </c>
      <c r="J1122" s="161">
        <v>10</v>
      </c>
      <c r="M1122" s="165">
        <f t="shared" si="49"/>
        <v>2</v>
      </c>
      <c r="N1122" s="164">
        <f t="shared" si="50"/>
        <v>3</v>
      </c>
      <c r="O1122" s="164">
        <f t="shared" si="51"/>
        <v>5</v>
      </c>
    </row>
    <row r="1123" spans="3:15">
      <c r="C1123" s="161">
        <v>2</v>
      </c>
      <c r="D1123" s="161">
        <v>4</v>
      </c>
      <c r="F1123" s="161">
        <v>5</v>
      </c>
      <c r="G1123" s="161">
        <v>4</v>
      </c>
      <c r="H1123" s="161">
        <v>5</v>
      </c>
      <c r="I1123" s="161">
        <v>8</v>
      </c>
      <c r="J1123" s="161">
        <v>7</v>
      </c>
      <c r="M1123" s="165">
        <f t="shared" si="49"/>
        <v>2</v>
      </c>
      <c r="N1123" s="164">
        <f t="shared" si="50"/>
        <v>3</v>
      </c>
      <c r="O1123" s="164">
        <f t="shared" si="51"/>
        <v>5</v>
      </c>
    </row>
    <row r="1124" spans="3:15">
      <c r="C1124" s="161">
        <v>2</v>
      </c>
      <c r="D1124" s="161">
        <v>4</v>
      </c>
      <c r="F1124" s="161">
        <v>5</v>
      </c>
      <c r="G1124" s="161">
        <v>4</v>
      </c>
      <c r="H1124" s="161">
        <v>5</v>
      </c>
      <c r="I1124" s="161">
        <v>8</v>
      </c>
      <c r="J1124" s="161">
        <v>10</v>
      </c>
      <c r="M1124" s="165">
        <f t="shared" si="49"/>
        <v>2</v>
      </c>
      <c r="N1124" s="164">
        <f t="shared" si="50"/>
        <v>3</v>
      </c>
      <c r="O1124" s="164">
        <f t="shared" si="51"/>
        <v>5</v>
      </c>
    </row>
    <row r="1125" spans="3:15">
      <c r="C1125" s="161">
        <v>2</v>
      </c>
      <c r="D1125" s="161">
        <v>4</v>
      </c>
      <c r="F1125" s="161">
        <v>5</v>
      </c>
      <c r="G1125" s="161">
        <v>4</v>
      </c>
      <c r="H1125" s="161">
        <v>5</v>
      </c>
      <c r="I1125" s="161">
        <v>10</v>
      </c>
      <c r="J1125" s="161">
        <v>7</v>
      </c>
      <c r="M1125" s="165">
        <f t="shared" si="49"/>
        <v>2</v>
      </c>
      <c r="N1125" s="164">
        <f t="shared" si="50"/>
        <v>3</v>
      </c>
      <c r="O1125" s="164">
        <f t="shared" si="51"/>
        <v>5</v>
      </c>
    </row>
    <row r="1126" spans="3:15">
      <c r="C1126" s="161">
        <v>2</v>
      </c>
      <c r="D1126" s="161">
        <v>4</v>
      </c>
      <c r="F1126" s="161">
        <v>5</v>
      </c>
      <c r="G1126" s="161">
        <v>4</v>
      </c>
      <c r="H1126" s="161">
        <v>5</v>
      </c>
      <c r="I1126" s="161">
        <v>10</v>
      </c>
      <c r="J1126" s="161">
        <v>10</v>
      </c>
      <c r="M1126" s="165">
        <f t="shared" si="49"/>
        <v>2</v>
      </c>
      <c r="N1126" s="164">
        <f t="shared" si="50"/>
        <v>3</v>
      </c>
      <c r="O1126" s="164">
        <f t="shared" si="51"/>
        <v>6</v>
      </c>
    </row>
    <row r="1127" spans="3:15">
      <c r="C1127" s="161">
        <v>2</v>
      </c>
      <c r="D1127" s="161">
        <v>4</v>
      </c>
      <c r="F1127" s="161">
        <v>7</v>
      </c>
      <c r="G1127" s="161">
        <v>4</v>
      </c>
      <c r="H1127" s="161">
        <v>10</v>
      </c>
      <c r="I1127" s="161">
        <v>4</v>
      </c>
      <c r="J1127" s="161">
        <v>7</v>
      </c>
      <c r="M1127" s="165">
        <f t="shared" si="49"/>
        <v>2</v>
      </c>
      <c r="N1127" s="164">
        <f t="shared" si="50"/>
        <v>3</v>
      </c>
      <c r="O1127" s="164">
        <f t="shared" si="51"/>
        <v>5</v>
      </c>
    </row>
    <row r="1128" spans="3:15">
      <c r="C1128" s="161">
        <v>2</v>
      </c>
      <c r="D1128" s="161">
        <v>4</v>
      </c>
      <c r="F1128" s="161">
        <v>7</v>
      </c>
      <c r="G1128" s="161">
        <v>4</v>
      </c>
      <c r="H1128" s="161">
        <v>10</v>
      </c>
      <c r="I1128" s="161">
        <v>4</v>
      </c>
      <c r="J1128" s="161">
        <v>10</v>
      </c>
      <c r="M1128" s="165">
        <f t="shared" si="49"/>
        <v>2</v>
      </c>
      <c r="N1128" s="164">
        <f t="shared" si="50"/>
        <v>3</v>
      </c>
      <c r="O1128" s="164">
        <f t="shared" si="51"/>
        <v>6</v>
      </c>
    </row>
    <row r="1129" spans="3:15">
      <c r="C1129" s="161">
        <v>2</v>
      </c>
      <c r="D1129" s="161">
        <v>4</v>
      </c>
      <c r="F1129" s="161">
        <v>7</v>
      </c>
      <c r="G1129" s="161">
        <v>4</v>
      </c>
      <c r="H1129" s="161">
        <v>10</v>
      </c>
      <c r="I1129" s="161">
        <v>6</v>
      </c>
      <c r="J1129" s="161">
        <v>7</v>
      </c>
      <c r="M1129" s="165">
        <f t="shared" si="49"/>
        <v>2</v>
      </c>
      <c r="N1129" s="164">
        <f t="shared" si="50"/>
        <v>3</v>
      </c>
      <c r="O1129" s="164">
        <f t="shared" si="51"/>
        <v>6</v>
      </c>
    </row>
    <row r="1130" spans="3:15">
      <c r="C1130" s="161">
        <v>2</v>
      </c>
      <c r="D1130" s="161">
        <v>4</v>
      </c>
      <c r="F1130" s="161">
        <v>7</v>
      </c>
      <c r="G1130" s="161">
        <v>4</v>
      </c>
      <c r="H1130" s="161">
        <v>10</v>
      </c>
      <c r="I1130" s="161">
        <v>6</v>
      </c>
      <c r="J1130" s="161">
        <v>10</v>
      </c>
      <c r="M1130" s="165">
        <f t="shared" si="49"/>
        <v>2</v>
      </c>
      <c r="N1130" s="164">
        <f t="shared" si="50"/>
        <v>3</v>
      </c>
      <c r="O1130" s="164">
        <f t="shared" si="51"/>
        <v>6</v>
      </c>
    </row>
    <row r="1131" spans="3:15">
      <c r="C1131" s="161">
        <v>2</v>
      </c>
      <c r="D1131" s="161">
        <v>4</v>
      </c>
      <c r="F1131" s="161">
        <v>7</v>
      </c>
      <c r="G1131" s="161">
        <v>4</v>
      </c>
      <c r="H1131" s="161">
        <v>10</v>
      </c>
      <c r="I1131" s="161">
        <v>8</v>
      </c>
      <c r="J1131" s="161">
        <v>7</v>
      </c>
      <c r="M1131" s="165">
        <f t="shared" si="49"/>
        <v>2</v>
      </c>
      <c r="N1131" s="164">
        <f t="shared" si="50"/>
        <v>3</v>
      </c>
      <c r="O1131" s="164">
        <f t="shared" si="51"/>
        <v>6</v>
      </c>
    </row>
    <row r="1132" spans="3:15">
      <c r="C1132" s="161">
        <v>2</v>
      </c>
      <c r="D1132" s="161">
        <v>4</v>
      </c>
      <c r="F1132" s="161">
        <v>7</v>
      </c>
      <c r="G1132" s="161">
        <v>4</v>
      </c>
      <c r="H1132" s="161">
        <v>10</v>
      </c>
      <c r="I1132" s="161">
        <v>8</v>
      </c>
      <c r="J1132" s="161">
        <v>10</v>
      </c>
      <c r="M1132" s="165">
        <f t="shared" si="49"/>
        <v>2</v>
      </c>
      <c r="N1132" s="164">
        <f t="shared" si="50"/>
        <v>3</v>
      </c>
      <c r="O1132" s="164">
        <f t="shared" si="51"/>
        <v>6</v>
      </c>
    </row>
    <row r="1133" spans="3:15">
      <c r="C1133" s="161">
        <v>2</v>
      </c>
      <c r="D1133" s="161">
        <v>4</v>
      </c>
      <c r="F1133" s="161">
        <v>7</v>
      </c>
      <c r="G1133" s="161">
        <v>4</v>
      </c>
      <c r="H1133" s="161">
        <v>10</v>
      </c>
      <c r="I1133" s="161">
        <v>10</v>
      </c>
      <c r="J1133" s="161">
        <v>7</v>
      </c>
      <c r="M1133" s="165">
        <f t="shared" si="49"/>
        <v>2</v>
      </c>
      <c r="N1133" s="164">
        <f t="shared" si="50"/>
        <v>3</v>
      </c>
      <c r="O1133" s="164">
        <f t="shared" si="51"/>
        <v>6</v>
      </c>
    </row>
    <row r="1134" spans="3:15">
      <c r="C1134" s="161">
        <v>2</v>
      </c>
      <c r="D1134" s="161">
        <v>4</v>
      </c>
      <c r="F1134" s="161">
        <v>7</v>
      </c>
      <c r="G1134" s="161">
        <v>4</v>
      </c>
      <c r="H1134" s="161">
        <v>10</v>
      </c>
      <c r="I1134" s="161">
        <v>10</v>
      </c>
      <c r="J1134" s="161">
        <v>10</v>
      </c>
      <c r="M1134" s="165">
        <f t="shared" si="49"/>
        <v>2</v>
      </c>
      <c r="N1134" s="164">
        <f t="shared" si="50"/>
        <v>3</v>
      </c>
      <c r="O1134" s="164">
        <f t="shared" si="51"/>
        <v>7</v>
      </c>
    </row>
    <row r="1135" spans="3:15">
      <c r="C1135" s="161">
        <v>2</v>
      </c>
      <c r="D1135" s="161">
        <v>4</v>
      </c>
      <c r="F1135" s="161">
        <v>10</v>
      </c>
      <c r="G1135" s="161">
        <v>4</v>
      </c>
      <c r="H1135" s="161">
        <v>7</v>
      </c>
      <c r="I1135" s="161">
        <v>4</v>
      </c>
      <c r="J1135" s="161">
        <v>7</v>
      </c>
      <c r="M1135" s="165">
        <f t="shared" si="49"/>
        <v>2</v>
      </c>
      <c r="N1135" s="164">
        <f t="shared" si="50"/>
        <v>3</v>
      </c>
      <c r="O1135" s="164">
        <f t="shared" si="51"/>
        <v>5</v>
      </c>
    </row>
    <row r="1136" spans="3:15">
      <c r="C1136" s="161">
        <v>2</v>
      </c>
      <c r="D1136" s="161">
        <v>4</v>
      </c>
      <c r="F1136" s="161">
        <v>10</v>
      </c>
      <c r="G1136" s="161">
        <v>4</v>
      </c>
      <c r="H1136" s="161">
        <v>7</v>
      </c>
      <c r="I1136" s="161">
        <v>4</v>
      </c>
      <c r="J1136" s="161">
        <v>10</v>
      </c>
      <c r="M1136" s="165">
        <f t="shared" si="49"/>
        <v>2</v>
      </c>
      <c r="N1136" s="164">
        <f t="shared" si="50"/>
        <v>3</v>
      </c>
      <c r="O1136" s="164">
        <f t="shared" si="51"/>
        <v>6</v>
      </c>
    </row>
    <row r="1137" spans="3:15">
      <c r="C1137" s="161">
        <v>2</v>
      </c>
      <c r="D1137" s="161">
        <v>4</v>
      </c>
      <c r="F1137" s="161">
        <v>10</v>
      </c>
      <c r="G1137" s="161">
        <v>4</v>
      </c>
      <c r="H1137" s="161">
        <v>7</v>
      </c>
      <c r="I1137" s="161">
        <v>6</v>
      </c>
      <c r="J1137" s="161">
        <v>7</v>
      </c>
      <c r="M1137" s="165">
        <f t="shared" si="49"/>
        <v>2</v>
      </c>
      <c r="N1137" s="164">
        <f t="shared" si="50"/>
        <v>3</v>
      </c>
      <c r="O1137" s="164">
        <f t="shared" si="51"/>
        <v>6</v>
      </c>
    </row>
    <row r="1138" spans="3:15">
      <c r="C1138" s="161">
        <v>2</v>
      </c>
      <c r="D1138" s="161">
        <v>4</v>
      </c>
      <c r="F1138" s="161">
        <v>10</v>
      </c>
      <c r="G1138" s="161">
        <v>4</v>
      </c>
      <c r="H1138" s="161">
        <v>7</v>
      </c>
      <c r="I1138" s="161">
        <v>6</v>
      </c>
      <c r="J1138" s="161">
        <v>10</v>
      </c>
      <c r="M1138" s="165">
        <f t="shared" si="49"/>
        <v>2</v>
      </c>
      <c r="N1138" s="164">
        <f t="shared" si="50"/>
        <v>3</v>
      </c>
      <c r="O1138" s="164">
        <f t="shared" si="51"/>
        <v>6</v>
      </c>
    </row>
    <row r="1139" spans="3:15">
      <c r="C1139" s="161">
        <v>2</v>
      </c>
      <c r="D1139" s="161">
        <v>4</v>
      </c>
      <c r="F1139" s="161">
        <v>10</v>
      </c>
      <c r="G1139" s="161">
        <v>4</v>
      </c>
      <c r="H1139" s="161">
        <v>7</v>
      </c>
      <c r="I1139" s="161">
        <v>8</v>
      </c>
      <c r="J1139" s="161">
        <v>7</v>
      </c>
      <c r="M1139" s="165">
        <f t="shared" si="49"/>
        <v>2</v>
      </c>
      <c r="N1139" s="164">
        <f t="shared" si="50"/>
        <v>3</v>
      </c>
      <c r="O1139" s="164">
        <f t="shared" si="51"/>
        <v>6</v>
      </c>
    </row>
    <row r="1140" spans="3:15">
      <c r="C1140" s="161">
        <v>2</v>
      </c>
      <c r="D1140" s="161">
        <v>4</v>
      </c>
      <c r="F1140" s="161">
        <v>10</v>
      </c>
      <c r="G1140" s="161">
        <v>4</v>
      </c>
      <c r="H1140" s="161">
        <v>7</v>
      </c>
      <c r="I1140" s="161">
        <v>8</v>
      </c>
      <c r="J1140" s="161">
        <v>10</v>
      </c>
      <c r="M1140" s="165">
        <f t="shared" si="49"/>
        <v>2</v>
      </c>
      <c r="N1140" s="164">
        <f t="shared" si="50"/>
        <v>3</v>
      </c>
      <c r="O1140" s="164">
        <f t="shared" si="51"/>
        <v>6</v>
      </c>
    </row>
    <row r="1141" spans="3:15">
      <c r="C1141" s="161">
        <v>2</v>
      </c>
      <c r="D1141" s="161">
        <v>4</v>
      </c>
      <c r="F1141" s="161">
        <v>10</v>
      </c>
      <c r="G1141" s="161">
        <v>4</v>
      </c>
      <c r="H1141" s="161">
        <v>7</v>
      </c>
      <c r="I1141" s="161">
        <v>10</v>
      </c>
      <c r="J1141" s="161">
        <v>7</v>
      </c>
      <c r="M1141" s="165">
        <f t="shared" si="49"/>
        <v>2</v>
      </c>
      <c r="N1141" s="164">
        <f t="shared" si="50"/>
        <v>3</v>
      </c>
      <c r="O1141" s="164">
        <f t="shared" si="51"/>
        <v>6</v>
      </c>
    </row>
    <row r="1142" spans="3:15">
      <c r="C1142" s="161">
        <v>2</v>
      </c>
      <c r="D1142" s="161">
        <v>4</v>
      </c>
      <c r="F1142" s="161">
        <v>10</v>
      </c>
      <c r="G1142" s="161">
        <v>4</v>
      </c>
      <c r="H1142" s="161">
        <v>7</v>
      </c>
      <c r="I1142" s="161">
        <v>10</v>
      </c>
      <c r="J1142" s="161">
        <v>10</v>
      </c>
      <c r="M1142" s="165">
        <f t="shared" si="49"/>
        <v>2</v>
      </c>
      <c r="N1142" s="164">
        <f t="shared" si="50"/>
        <v>3</v>
      </c>
      <c r="O1142" s="164">
        <f t="shared" si="51"/>
        <v>7</v>
      </c>
    </row>
    <row r="1143" spans="3:15">
      <c r="C1143" s="161">
        <v>2</v>
      </c>
      <c r="D1143" s="161">
        <v>4</v>
      </c>
      <c r="F1143" s="161">
        <v>10</v>
      </c>
      <c r="G1143" s="161">
        <v>4</v>
      </c>
      <c r="H1143" s="161">
        <v>10</v>
      </c>
      <c r="I1143" s="161">
        <v>4</v>
      </c>
      <c r="J1143" s="161">
        <v>7</v>
      </c>
      <c r="M1143" s="165">
        <f t="shared" si="49"/>
        <v>2</v>
      </c>
      <c r="N1143" s="164">
        <f t="shared" si="50"/>
        <v>3</v>
      </c>
      <c r="O1143" s="164">
        <f t="shared" si="51"/>
        <v>6</v>
      </c>
    </row>
    <row r="1144" spans="3:15">
      <c r="C1144" s="161">
        <v>2</v>
      </c>
      <c r="D1144" s="161">
        <v>4</v>
      </c>
      <c r="F1144" s="161">
        <v>10</v>
      </c>
      <c r="G1144" s="161">
        <v>4</v>
      </c>
      <c r="H1144" s="161">
        <v>10</v>
      </c>
      <c r="I1144" s="161">
        <v>4</v>
      </c>
      <c r="J1144" s="161">
        <v>10</v>
      </c>
      <c r="M1144" s="165">
        <f t="shared" si="49"/>
        <v>2</v>
      </c>
      <c r="N1144" s="164">
        <f t="shared" si="50"/>
        <v>3</v>
      </c>
      <c r="O1144" s="164">
        <f t="shared" si="51"/>
        <v>6</v>
      </c>
    </row>
    <row r="1145" spans="3:15">
      <c r="C1145" s="161">
        <v>2</v>
      </c>
      <c r="D1145" s="161">
        <v>4</v>
      </c>
      <c r="F1145" s="161">
        <v>10</v>
      </c>
      <c r="G1145" s="161">
        <v>4</v>
      </c>
      <c r="H1145" s="161">
        <v>10</v>
      </c>
      <c r="I1145" s="161">
        <v>6</v>
      </c>
      <c r="J1145" s="161">
        <v>7</v>
      </c>
      <c r="M1145" s="165">
        <f t="shared" si="49"/>
        <v>2</v>
      </c>
      <c r="N1145" s="164">
        <f t="shared" si="50"/>
        <v>3</v>
      </c>
      <c r="O1145" s="164">
        <f t="shared" si="51"/>
        <v>6</v>
      </c>
    </row>
    <row r="1146" spans="3:15">
      <c r="C1146" s="161">
        <v>2</v>
      </c>
      <c r="D1146" s="161">
        <v>4</v>
      </c>
      <c r="F1146" s="161">
        <v>10</v>
      </c>
      <c r="G1146" s="161">
        <v>4</v>
      </c>
      <c r="H1146" s="161">
        <v>10</v>
      </c>
      <c r="I1146" s="161">
        <v>6</v>
      </c>
      <c r="J1146" s="161">
        <v>10</v>
      </c>
      <c r="M1146" s="165">
        <f t="shared" si="49"/>
        <v>2</v>
      </c>
      <c r="N1146" s="164">
        <f t="shared" si="50"/>
        <v>3</v>
      </c>
      <c r="O1146" s="164">
        <f t="shared" si="51"/>
        <v>7</v>
      </c>
    </row>
    <row r="1147" spans="3:15">
      <c r="C1147" s="161">
        <v>2</v>
      </c>
      <c r="D1147" s="161">
        <v>4</v>
      </c>
      <c r="F1147" s="161">
        <v>10</v>
      </c>
      <c r="G1147" s="161">
        <v>4</v>
      </c>
      <c r="H1147" s="161">
        <v>10</v>
      </c>
      <c r="I1147" s="161">
        <v>8</v>
      </c>
      <c r="J1147" s="161">
        <v>7</v>
      </c>
      <c r="M1147" s="165">
        <f t="shared" si="49"/>
        <v>2</v>
      </c>
      <c r="N1147" s="164">
        <f t="shared" si="50"/>
        <v>3</v>
      </c>
      <c r="O1147" s="164">
        <f t="shared" si="51"/>
        <v>6</v>
      </c>
    </row>
    <row r="1148" spans="3:15">
      <c r="C1148" s="161">
        <v>2</v>
      </c>
      <c r="D1148" s="161">
        <v>4</v>
      </c>
      <c r="F1148" s="161">
        <v>10</v>
      </c>
      <c r="G1148" s="161">
        <v>4</v>
      </c>
      <c r="H1148" s="161">
        <v>10</v>
      </c>
      <c r="I1148" s="161">
        <v>8</v>
      </c>
      <c r="J1148" s="161">
        <v>10</v>
      </c>
      <c r="M1148" s="165">
        <f t="shared" si="49"/>
        <v>2</v>
      </c>
      <c r="N1148" s="164">
        <f t="shared" si="50"/>
        <v>3</v>
      </c>
      <c r="O1148" s="164">
        <f t="shared" si="51"/>
        <v>7</v>
      </c>
    </row>
    <row r="1149" spans="3:15">
      <c r="C1149" s="161">
        <v>2</v>
      </c>
      <c r="D1149" s="161">
        <v>4</v>
      </c>
      <c r="F1149" s="161">
        <v>10</v>
      </c>
      <c r="G1149" s="161">
        <v>4</v>
      </c>
      <c r="H1149" s="161">
        <v>10</v>
      </c>
      <c r="I1149" s="161">
        <v>10</v>
      </c>
      <c r="J1149" s="161">
        <v>7</v>
      </c>
      <c r="M1149" s="165">
        <f t="shared" si="49"/>
        <v>2</v>
      </c>
      <c r="N1149" s="164">
        <f t="shared" si="50"/>
        <v>3</v>
      </c>
      <c r="O1149" s="164">
        <f t="shared" si="51"/>
        <v>7</v>
      </c>
    </row>
    <row r="1150" spans="3:15">
      <c r="C1150" s="161">
        <v>2</v>
      </c>
      <c r="D1150" s="161">
        <v>4</v>
      </c>
      <c r="F1150" s="161">
        <v>10</v>
      </c>
      <c r="G1150" s="161">
        <v>4</v>
      </c>
      <c r="H1150" s="161">
        <v>10</v>
      </c>
      <c r="I1150" s="161">
        <v>10</v>
      </c>
      <c r="J1150" s="161">
        <v>10</v>
      </c>
      <c r="M1150" s="165">
        <f t="shared" si="49"/>
        <v>2</v>
      </c>
      <c r="N1150" s="164">
        <f t="shared" si="50"/>
        <v>3</v>
      </c>
      <c r="O1150" s="164">
        <f t="shared" si="51"/>
        <v>7</v>
      </c>
    </row>
    <row r="1151" spans="3:15">
      <c r="C1151" s="161">
        <v>2</v>
      </c>
      <c r="D1151" s="161">
        <v>4</v>
      </c>
      <c r="F1151" s="161">
        <v>10</v>
      </c>
      <c r="G1151" s="161">
        <v>4</v>
      </c>
      <c r="H1151" s="161">
        <v>7</v>
      </c>
      <c r="I1151" s="161">
        <v>4</v>
      </c>
      <c r="J1151" s="161">
        <v>7</v>
      </c>
      <c r="M1151" s="165">
        <f t="shared" si="49"/>
        <v>2</v>
      </c>
      <c r="N1151" s="164">
        <f t="shared" si="50"/>
        <v>3</v>
      </c>
      <c r="O1151" s="164">
        <f t="shared" si="51"/>
        <v>5</v>
      </c>
    </row>
    <row r="1152" spans="3:15">
      <c r="C1152" s="161">
        <v>2</v>
      </c>
      <c r="D1152" s="161">
        <v>4</v>
      </c>
      <c r="F1152" s="161">
        <v>10</v>
      </c>
      <c r="G1152" s="161">
        <v>4</v>
      </c>
      <c r="H1152" s="161">
        <v>7</v>
      </c>
      <c r="I1152" s="161">
        <v>4</v>
      </c>
      <c r="J1152" s="161">
        <v>10</v>
      </c>
      <c r="M1152" s="165">
        <f t="shared" si="49"/>
        <v>2</v>
      </c>
      <c r="N1152" s="164">
        <f t="shared" si="50"/>
        <v>3</v>
      </c>
      <c r="O1152" s="164">
        <f t="shared" si="51"/>
        <v>6</v>
      </c>
    </row>
    <row r="1153" spans="3:15">
      <c r="C1153" s="161">
        <v>2</v>
      </c>
      <c r="D1153" s="161">
        <v>4</v>
      </c>
      <c r="F1153" s="161">
        <v>10</v>
      </c>
      <c r="G1153" s="161">
        <v>4</v>
      </c>
      <c r="H1153" s="161">
        <v>7</v>
      </c>
      <c r="I1153" s="161">
        <v>6</v>
      </c>
      <c r="J1153" s="161">
        <v>7</v>
      </c>
      <c r="M1153" s="165">
        <f t="shared" si="49"/>
        <v>2</v>
      </c>
      <c r="N1153" s="164">
        <f t="shared" si="50"/>
        <v>3</v>
      </c>
      <c r="O1153" s="164">
        <f t="shared" si="51"/>
        <v>6</v>
      </c>
    </row>
    <row r="1154" spans="3:15">
      <c r="C1154" s="161">
        <v>2</v>
      </c>
      <c r="D1154" s="161">
        <v>4</v>
      </c>
      <c r="F1154" s="161">
        <v>10</v>
      </c>
      <c r="G1154" s="161">
        <v>4</v>
      </c>
      <c r="H1154" s="161">
        <v>7</v>
      </c>
      <c r="I1154" s="161">
        <v>6</v>
      </c>
      <c r="J1154" s="161">
        <v>10</v>
      </c>
      <c r="M1154" s="165">
        <f t="shared" si="49"/>
        <v>2</v>
      </c>
      <c r="N1154" s="164">
        <f t="shared" si="50"/>
        <v>3</v>
      </c>
      <c r="O1154" s="164">
        <f t="shared" si="51"/>
        <v>6</v>
      </c>
    </row>
    <row r="1155" spans="3:15">
      <c r="C1155" s="161">
        <v>2</v>
      </c>
      <c r="D1155" s="161">
        <v>4</v>
      </c>
      <c r="F1155" s="161">
        <v>10</v>
      </c>
      <c r="G1155" s="161">
        <v>4</v>
      </c>
      <c r="H1155" s="161">
        <v>7</v>
      </c>
      <c r="I1155" s="161">
        <v>8</v>
      </c>
      <c r="J1155" s="161">
        <v>7</v>
      </c>
      <c r="M1155" s="165">
        <f t="shared" si="49"/>
        <v>2</v>
      </c>
      <c r="N1155" s="164">
        <f t="shared" si="50"/>
        <v>3</v>
      </c>
      <c r="O1155" s="164">
        <f t="shared" si="51"/>
        <v>6</v>
      </c>
    </row>
    <row r="1156" spans="3:15">
      <c r="C1156" s="161">
        <v>2</v>
      </c>
      <c r="D1156" s="161">
        <v>4</v>
      </c>
      <c r="F1156" s="161">
        <v>10</v>
      </c>
      <c r="G1156" s="161">
        <v>4</v>
      </c>
      <c r="H1156" s="161">
        <v>7</v>
      </c>
      <c r="I1156" s="161">
        <v>8</v>
      </c>
      <c r="J1156" s="161">
        <v>10</v>
      </c>
      <c r="M1156" s="165">
        <f t="shared" si="49"/>
        <v>2</v>
      </c>
      <c r="N1156" s="164">
        <f t="shared" si="50"/>
        <v>3</v>
      </c>
      <c r="O1156" s="164">
        <f t="shared" si="51"/>
        <v>6</v>
      </c>
    </row>
    <row r="1157" spans="3:15">
      <c r="C1157" s="161">
        <v>2</v>
      </c>
      <c r="D1157" s="161">
        <v>4</v>
      </c>
      <c r="F1157" s="161">
        <v>10</v>
      </c>
      <c r="G1157" s="161">
        <v>4</v>
      </c>
      <c r="H1157" s="161">
        <v>7</v>
      </c>
      <c r="I1157" s="161">
        <v>10</v>
      </c>
      <c r="J1157" s="161">
        <v>7</v>
      </c>
      <c r="M1157" s="165">
        <f t="shared" si="49"/>
        <v>2</v>
      </c>
      <c r="N1157" s="164">
        <f t="shared" si="50"/>
        <v>3</v>
      </c>
      <c r="O1157" s="164">
        <f t="shared" si="51"/>
        <v>6</v>
      </c>
    </row>
    <row r="1158" spans="3:15">
      <c r="C1158" s="161">
        <v>2</v>
      </c>
      <c r="D1158" s="161">
        <v>4</v>
      </c>
      <c r="F1158" s="161">
        <v>10</v>
      </c>
      <c r="G1158" s="161">
        <v>4</v>
      </c>
      <c r="H1158" s="161">
        <v>7</v>
      </c>
      <c r="I1158" s="161">
        <v>10</v>
      </c>
      <c r="J1158" s="161">
        <v>10</v>
      </c>
      <c r="M1158" s="165">
        <f t="shared" si="49"/>
        <v>2</v>
      </c>
      <c r="N1158" s="164">
        <f t="shared" si="50"/>
        <v>3</v>
      </c>
      <c r="O1158" s="164">
        <f t="shared" si="51"/>
        <v>7</v>
      </c>
    </row>
    <row r="1159" spans="3:15">
      <c r="C1159" s="161">
        <v>2</v>
      </c>
      <c r="D1159" s="161">
        <v>4</v>
      </c>
      <c r="F1159" s="161">
        <v>10</v>
      </c>
      <c r="G1159" s="161">
        <v>4</v>
      </c>
      <c r="H1159" s="161">
        <v>10</v>
      </c>
      <c r="I1159" s="161">
        <v>4</v>
      </c>
      <c r="J1159" s="161">
        <v>7</v>
      </c>
      <c r="M1159" s="165">
        <f t="shared" si="49"/>
        <v>2</v>
      </c>
      <c r="N1159" s="164">
        <f t="shared" si="50"/>
        <v>3</v>
      </c>
      <c r="O1159" s="164">
        <f t="shared" si="51"/>
        <v>6</v>
      </c>
    </row>
    <row r="1160" spans="3:15">
      <c r="C1160" s="161">
        <v>2</v>
      </c>
      <c r="D1160" s="161">
        <v>4</v>
      </c>
      <c r="F1160" s="161">
        <v>10</v>
      </c>
      <c r="G1160" s="161">
        <v>4</v>
      </c>
      <c r="H1160" s="161">
        <v>10</v>
      </c>
      <c r="I1160" s="161">
        <v>4</v>
      </c>
      <c r="J1160" s="161">
        <v>10</v>
      </c>
      <c r="M1160" s="165">
        <f t="shared" si="49"/>
        <v>2</v>
      </c>
      <c r="N1160" s="164">
        <f t="shared" si="50"/>
        <v>3</v>
      </c>
      <c r="O1160" s="164">
        <f t="shared" si="51"/>
        <v>6</v>
      </c>
    </row>
    <row r="1161" spans="3:15">
      <c r="C1161" s="161">
        <v>2</v>
      </c>
      <c r="D1161" s="161">
        <v>4</v>
      </c>
      <c r="F1161" s="161">
        <v>10</v>
      </c>
      <c r="G1161" s="161">
        <v>4</v>
      </c>
      <c r="H1161" s="161">
        <v>10</v>
      </c>
      <c r="I1161" s="161">
        <v>6</v>
      </c>
      <c r="J1161" s="161">
        <v>7</v>
      </c>
      <c r="M1161" s="165">
        <f t="shared" si="49"/>
        <v>2</v>
      </c>
      <c r="N1161" s="164">
        <f t="shared" si="50"/>
        <v>3</v>
      </c>
      <c r="O1161" s="164">
        <f t="shared" si="51"/>
        <v>6</v>
      </c>
    </row>
    <row r="1162" spans="3:15">
      <c r="C1162" s="161">
        <v>2</v>
      </c>
      <c r="D1162" s="161">
        <v>4</v>
      </c>
      <c r="F1162" s="161">
        <v>10</v>
      </c>
      <c r="G1162" s="161">
        <v>4</v>
      </c>
      <c r="H1162" s="161">
        <v>10</v>
      </c>
      <c r="I1162" s="161">
        <v>6</v>
      </c>
      <c r="J1162" s="161">
        <v>10</v>
      </c>
      <c r="M1162" s="165">
        <f t="shared" si="49"/>
        <v>2</v>
      </c>
      <c r="N1162" s="164">
        <f t="shared" si="50"/>
        <v>3</v>
      </c>
      <c r="O1162" s="164">
        <f t="shared" si="51"/>
        <v>7</v>
      </c>
    </row>
    <row r="1163" spans="3:15">
      <c r="C1163" s="161">
        <v>2</v>
      </c>
      <c r="D1163" s="161">
        <v>4</v>
      </c>
      <c r="F1163" s="161">
        <v>10</v>
      </c>
      <c r="G1163" s="161">
        <v>4</v>
      </c>
      <c r="H1163" s="161">
        <v>10</v>
      </c>
      <c r="I1163" s="161">
        <v>8</v>
      </c>
      <c r="J1163" s="161">
        <v>7</v>
      </c>
      <c r="M1163" s="165">
        <f t="shared" si="49"/>
        <v>2</v>
      </c>
      <c r="N1163" s="164">
        <f t="shared" si="50"/>
        <v>3</v>
      </c>
      <c r="O1163" s="164">
        <f t="shared" si="51"/>
        <v>6</v>
      </c>
    </row>
    <row r="1164" spans="3:15">
      <c r="C1164" s="161">
        <v>2</v>
      </c>
      <c r="D1164" s="161">
        <v>4</v>
      </c>
      <c r="F1164" s="161">
        <v>10</v>
      </c>
      <c r="G1164" s="161">
        <v>4</v>
      </c>
      <c r="H1164" s="161">
        <v>10</v>
      </c>
      <c r="I1164" s="161">
        <v>8</v>
      </c>
      <c r="J1164" s="161">
        <v>10</v>
      </c>
      <c r="M1164" s="165">
        <f t="shared" si="49"/>
        <v>2</v>
      </c>
      <c r="N1164" s="164">
        <f t="shared" si="50"/>
        <v>3</v>
      </c>
      <c r="O1164" s="164">
        <f t="shared" si="51"/>
        <v>7</v>
      </c>
    </row>
    <row r="1165" spans="3:15">
      <c r="C1165" s="161">
        <v>2</v>
      </c>
      <c r="D1165" s="161">
        <v>4</v>
      </c>
      <c r="F1165" s="161">
        <v>10</v>
      </c>
      <c r="G1165" s="161">
        <v>4</v>
      </c>
      <c r="H1165" s="161">
        <v>10</v>
      </c>
      <c r="I1165" s="161">
        <v>10</v>
      </c>
      <c r="J1165" s="161">
        <v>7</v>
      </c>
      <c r="M1165" s="165">
        <f t="shared" si="49"/>
        <v>2</v>
      </c>
      <c r="N1165" s="164">
        <f t="shared" si="50"/>
        <v>3</v>
      </c>
      <c r="O1165" s="164">
        <f t="shared" si="51"/>
        <v>7</v>
      </c>
    </row>
    <row r="1166" spans="3:15">
      <c r="C1166" s="161">
        <v>2</v>
      </c>
      <c r="D1166" s="161">
        <v>6</v>
      </c>
      <c r="F1166" s="161">
        <v>10</v>
      </c>
      <c r="G1166" s="161">
        <v>6</v>
      </c>
      <c r="H1166" s="161">
        <v>10</v>
      </c>
      <c r="I1166" s="161">
        <v>10</v>
      </c>
      <c r="J1166" s="161">
        <v>10</v>
      </c>
      <c r="M1166" s="165">
        <f t="shared" si="49"/>
        <v>2</v>
      </c>
      <c r="N1166" s="164">
        <f t="shared" si="50"/>
        <v>3</v>
      </c>
      <c r="O1166" s="164">
        <f t="shared" si="51"/>
        <v>8</v>
      </c>
    </row>
    <row r="1167" spans="3:15">
      <c r="C1167" s="161">
        <v>2</v>
      </c>
      <c r="D1167" s="161">
        <v>6</v>
      </c>
      <c r="F1167" s="161">
        <v>10</v>
      </c>
      <c r="G1167" s="161">
        <v>6</v>
      </c>
      <c r="H1167" s="161">
        <v>7</v>
      </c>
      <c r="I1167" s="161">
        <v>4</v>
      </c>
      <c r="J1167" s="161">
        <v>7</v>
      </c>
      <c r="M1167" s="165">
        <f t="shared" si="49"/>
        <v>2</v>
      </c>
      <c r="N1167" s="164">
        <f t="shared" si="50"/>
        <v>3</v>
      </c>
      <c r="O1167" s="164">
        <f t="shared" si="51"/>
        <v>6</v>
      </c>
    </row>
    <row r="1168" spans="3:15">
      <c r="C1168" s="161">
        <v>2</v>
      </c>
      <c r="D1168" s="161">
        <v>6</v>
      </c>
      <c r="F1168" s="161">
        <v>10</v>
      </c>
      <c r="G1168" s="161">
        <v>6</v>
      </c>
      <c r="H1168" s="161">
        <v>7</v>
      </c>
      <c r="I1168" s="161">
        <v>4</v>
      </c>
      <c r="J1168" s="161">
        <v>10</v>
      </c>
      <c r="M1168" s="165">
        <f t="shared" si="49"/>
        <v>2</v>
      </c>
      <c r="N1168" s="164">
        <f t="shared" si="50"/>
        <v>3</v>
      </c>
      <c r="O1168" s="164">
        <f t="shared" si="51"/>
        <v>6</v>
      </c>
    </row>
    <row r="1169" spans="3:15">
      <c r="C1169" s="161">
        <v>2</v>
      </c>
      <c r="D1169" s="161">
        <v>6</v>
      </c>
      <c r="F1169" s="161">
        <v>10</v>
      </c>
      <c r="G1169" s="161">
        <v>6</v>
      </c>
      <c r="H1169" s="161">
        <v>7</v>
      </c>
      <c r="I1169" s="161">
        <v>6</v>
      </c>
      <c r="J1169" s="161">
        <v>7</v>
      </c>
      <c r="M1169" s="165">
        <f t="shared" si="49"/>
        <v>2</v>
      </c>
      <c r="N1169" s="164">
        <f t="shared" si="50"/>
        <v>3</v>
      </c>
      <c r="O1169" s="164">
        <f t="shared" si="51"/>
        <v>6</v>
      </c>
    </row>
    <row r="1170" spans="3:15">
      <c r="C1170" s="161">
        <v>2</v>
      </c>
      <c r="D1170" s="161">
        <v>6</v>
      </c>
      <c r="F1170" s="161">
        <v>10</v>
      </c>
      <c r="G1170" s="161">
        <v>6</v>
      </c>
      <c r="H1170" s="161">
        <v>7</v>
      </c>
      <c r="I1170" s="161">
        <v>6</v>
      </c>
      <c r="J1170" s="161">
        <v>10</v>
      </c>
      <c r="M1170" s="165">
        <f t="shared" si="49"/>
        <v>2</v>
      </c>
      <c r="N1170" s="164">
        <f t="shared" si="50"/>
        <v>3</v>
      </c>
      <c r="O1170" s="164">
        <f t="shared" si="51"/>
        <v>7</v>
      </c>
    </row>
    <row r="1171" spans="3:15">
      <c r="C1171" s="161">
        <v>2</v>
      </c>
      <c r="D1171" s="161">
        <v>6</v>
      </c>
      <c r="F1171" s="161">
        <v>10</v>
      </c>
      <c r="G1171" s="161">
        <v>6</v>
      </c>
      <c r="H1171" s="161">
        <v>7</v>
      </c>
      <c r="I1171" s="161">
        <v>8</v>
      </c>
      <c r="J1171" s="161">
        <v>7</v>
      </c>
      <c r="M1171" s="165">
        <f t="shared" si="49"/>
        <v>2</v>
      </c>
      <c r="N1171" s="164">
        <f t="shared" si="50"/>
        <v>3</v>
      </c>
      <c r="O1171" s="164">
        <f t="shared" si="51"/>
        <v>7</v>
      </c>
    </row>
    <row r="1172" spans="3:15">
      <c r="C1172" s="161">
        <v>2</v>
      </c>
      <c r="D1172" s="161">
        <v>6</v>
      </c>
      <c r="F1172" s="161">
        <v>10</v>
      </c>
      <c r="G1172" s="161">
        <v>6</v>
      </c>
      <c r="H1172" s="161">
        <v>7</v>
      </c>
      <c r="I1172" s="161">
        <v>8</v>
      </c>
      <c r="J1172" s="161">
        <v>10</v>
      </c>
      <c r="M1172" s="165">
        <f t="shared" si="49"/>
        <v>2</v>
      </c>
      <c r="N1172" s="164">
        <f t="shared" si="50"/>
        <v>3</v>
      </c>
      <c r="O1172" s="164">
        <f t="shared" si="51"/>
        <v>7</v>
      </c>
    </row>
    <row r="1173" spans="3:15">
      <c r="C1173" s="161">
        <v>2</v>
      </c>
      <c r="D1173" s="161">
        <v>6</v>
      </c>
      <c r="F1173" s="161">
        <v>10</v>
      </c>
      <c r="G1173" s="161">
        <v>6</v>
      </c>
      <c r="H1173" s="161">
        <v>7</v>
      </c>
      <c r="I1173" s="161">
        <v>10</v>
      </c>
      <c r="J1173" s="161">
        <v>7</v>
      </c>
      <c r="M1173" s="165">
        <f t="shared" si="49"/>
        <v>2</v>
      </c>
      <c r="N1173" s="164">
        <f t="shared" si="50"/>
        <v>3</v>
      </c>
      <c r="O1173" s="164">
        <f t="shared" si="51"/>
        <v>7</v>
      </c>
    </row>
    <row r="1174" spans="3:15">
      <c r="C1174" s="161">
        <v>2</v>
      </c>
      <c r="D1174" s="161">
        <v>6</v>
      </c>
      <c r="F1174" s="161">
        <v>10</v>
      </c>
      <c r="G1174" s="161">
        <v>6</v>
      </c>
      <c r="H1174" s="161">
        <v>7</v>
      </c>
      <c r="I1174" s="161">
        <v>10</v>
      </c>
      <c r="J1174" s="161">
        <v>10</v>
      </c>
      <c r="M1174" s="165">
        <f t="shared" si="49"/>
        <v>2</v>
      </c>
      <c r="N1174" s="164">
        <f t="shared" si="50"/>
        <v>3</v>
      </c>
      <c r="O1174" s="164">
        <f t="shared" si="51"/>
        <v>7</v>
      </c>
    </row>
    <row r="1175" spans="3:15">
      <c r="C1175" s="161">
        <v>2</v>
      </c>
      <c r="D1175" s="161">
        <v>6</v>
      </c>
      <c r="F1175" s="161">
        <v>10</v>
      </c>
      <c r="G1175" s="161">
        <v>6</v>
      </c>
      <c r="H1175" s="161">
        <v>10</v>
      </c>
      <c r="I1175" s="161">
        <v>4</v>
      </c>
      <c r="J1175" s="161">
        <v>7</v>
      </c>
      <c r="M1175" s="165">
        <f t="shared" si="49"/>
        <v>2</v>
      </c>
      <c r="N1175" s="164">
        <f t="shared" si="50"/>
        <v>3</v>
      </c>
      <c r="O1175" s="164">
        <f t="shared" si="51"/>
        <v>6</v>
      </c>
    </row>
    <row r="1176" spans="3:15">
      <c r="C1176" s="161">
        <v>2</v>
      </c>
      <c r="D1176" s="161">
        <v>6</v>
      </c>
      <c r="F1176" s="161">
        <v>10</v>
      </c>
      <c r="G1176" s="161">
        <v>6</v>
      </c>
      <c r="H1176" s="161">
        <v>10</v>
      </c>
      <c r="I1176" s="161">
        <v>4</v>
      </c>
      <c r="J1176" s="161">
        <v>10</v>
      </c>
      <c r="M1176" s="165">
        <f t="shared" si="49"/>
        <v>2</v>
      </c>
      <c r="N1176" s="164">
        <f t="shared" si="50"/>
        <v>3</v>
      </c>
      <c r="O1176" s="164">
        <f t="shared" si="51"/>
        <v>7</v>
      </c>
    </row>
    <row r="1177" spans="3:15">
      <c r="C1177" s="161">
        <v>2</v>
      </c>
      <c r="D1177" s="161">
        <v>6</v>
      </c>
      <c r="F1177" s="161">
        <v>10</v>
      </c>
      <c r="G1177" s="161">
        <v>6</v>
      </c>
      <c r="H1177" s="161">
        <v>10</v>
      </c>
      <c r="I1177" s="161">
        <v>6</v>
      </c>
      <c r="J1177" s="161">
        <v>7</v>
      </c>
      <c r="M1177" s="165">
        <f t="shared" si="49"/>
        <v>2</v>
      </c>
      <c r="N1177" s="164">
        <f t="shared" si="50"/>
        <v>3</v>
      </c>
      <c r="O1177" s="164">
        <f t="shared" si="51"/>
        <v>7</v>
      </c>
    </row>
    <row r="1178" spans="3:15">
      <c r="C1178" s="161">
        <v>2</v>
      </c>
      <c r="D1178" s="161">
        <v>6</v>
      </c>
      <c r="F1178" s="161">
        <v>10</v>
      </c>
      <c r="G1178" s="161">
        <v>6</v>
      </c>
      <c r="H1178" s="161">
        <v>10</v>
      </c>
      <c r="I1178" s="161">
        <v>6</v>
      </c>
      <c r="J1178" s="161">
        <v>10</v>
      </c>
      <c r="M1178" s="165">
        <f t="shared" si="49"/>
        <v>2</v>
      </c>
      <c r="N1178" s="164">
        <f t="shared" si="50"/>
        <v>3</v>
      </c>
      <c r="O1178" s="164">
        <f t="shared" si="51"/>
        <v>7</v>
      </c>
    </row>
    <row r="1179" spans="3:15">
      <c r="C1179" s="161">
        <v>2</v>
      </c>
      <c r="D1179" s="161">
        <v>6</v>
      </c>
      <c r="F1179" s="161">
        <v>10</v>
      </c>
      <c r="G1179" s="161">
        <v>6</v>
      </c>
      <c r="H1179" s="161">
        <v>10</v>
      </c>
      <c r="I1179" s="161">
        <v>8</v>
      </c>
      <c r="J1179" s="161">
        <v>7</v>
      </c>
      <c r="M1179" s="165">
        <f t="shared" si="49"/>
        <v>2</v>
      </c>
      <c r="N1179" s="164">
        <f t="shared" si="50"/>
        <v>3</v>
      </c>
      <c r="O1179" s="164">
        <f t="shared" si="51"/>
        <v>7</v>
      </c>
    </row>
    <row r="1180" spans="3:15">
      <c r="C1180" s="161">
        <v>2</v>
      </c>
      <c r="D1180" s="161">
        <v>6</v>
      </c>
      <c r="F1180" s="161">
        <v>10</v>
      </c>
      <c r="G1180" s="161">
        <v>6</v>
      </c>
      <c r="H1180" s="161">
        <v>10</v>
      </c>
      <c r="I1180" s="161">
        <v>8</v>
      </c>
      <c r="J1180" s="161">
        <v>10</v>
      </c>
      <c r="M1180" s="165">
        <f t="shared" si="49"/>
        <v>2</v>
      </c>
      <c r="N1180" s="164">
        <f t="shared" si="50"/>
        <v>3</v>
      </c>
      <c r="O1180" s="164">
        <f t="shared" si="51"/>
        <v>7</v>
      </c>
    </row>
    <row r="1181" spans="3:15">
      <c r="C1181" s="161">
        <v>2</v>
      </c>
      <c r="D1181" s="161">
        <v>6</v>
      </c>
      <c r="F1181" s="161">
        <v>10</v>
      </c>
      <c r="G1181" s="161">
        <v>6</v>
      </c>
      <c r="H1181" s="161">
        <v>10</v>
      </c>
      <c r="I1181" s="161">
        <v>10</v>
      </c>
      <c r="J1181" s="161">
        <v>7</v>
      </c>
      <c r="M1181" s="165">
        <f t="shared" si="49"/>
        <v>2</v>
      </c>
      <c r="N1181" s="164">
        <f t="shared" si="50"/>
        <v>3</v>
      </c>
      <c r="O1181" s="164">
        <f t="shared" si="51"/>
        <v>7</v>
      </c>
    </row>
    <row r="1182" spans="3:15">
      <c r="C1182" s="161">
        <v>2</v>
      </c>
      <c r="D1182" s="161">
        <v>4</v>
      </c>
      <c r="F1182" s="161">
        <v>10</v>
      </c>
      <c r="G1182" s="161">
        <v>4</v>
      </c>
      <c r="H1182" s="161">
        <v>10</v>
      </c>
      <c r="I1182" s="161">
        <v>10</v>
      </c>
      <c r="J1182" s="161">
        <v>10</v>
      </c>
      <c r="M1182" s="165">
        <f t="shared" si="49"/>
        <v>2</v>
      </c>
      <c r="N1182" s="164">
        <f t="shared" si="50"/>
        <v>3</v>
      </c>
      <c r="O1182" s="164">
        <f t="shared" si="51"/>
        <v>7</v>
      </c>
    </row>
    <row r="1183" spans="3:15">
      <c r="C1183" s="161">
        <v>2</v>
      </c>
      <c r="D1183" s="161">
        <v>4</v>
      </c>
      <c r="F1183" s="161">
        <v>10</v>
      </c>
      <c r="G1183" s="161">
        <v>4</v>
      </c>
      <c r="H1183" s="161">
        <v>7</v>
      </c>
      <c r="I1183" s="161">
        <v>4</v>
      </c>
      <c r="J1183" s="161">
        <v>7</v>
      </c>
      <c r="M1183" s="165">
        <f t="shared" ref="M1183:M1246" si="52">MIN(C1183:L1183)</f>
        <v>2</v>
      </c>
      <c r="N1183" s="164">
        <f t="shared" si="50"/>
        <v>3</v>
      </c>
      <c r="O1183" s="164">
        <f t="shared" si="51"/>
        <v>5</v>
      </c>
    </row>
    <row r="1184" spans="3:15">
      <c r="C1184" s="161">
        <v>2</v>
      </c>
      <c r="D1184" s="161">
        <v>4</v>
      </c>
      <c r="F1184" s="161">
        <v>10</v>
      </c>
      <c r="G1184" s="161">
        <v>4</v>
      </c>
      <c r="H1184" s="161">
        <v>7</v>
      </c>
      <c r="I1184" s="161">
        <v>4</v>
      </c>
      <c r="J1184" s="161">
        <v>10</v>
      </c>
      <c r="M1184" s="165">
        <f t="shared" si="52"/>
        <v>2</v>
      </c>
      <c r="N1184" s="164">
        <f t="shared" ref="N1184:N1247" si="53">IF(SMALL(C1184:J1184,2)&gt;M1184,M1184+1,M1184)</f>
        <v>3</v>
      </c>
      <c r="O1184" s="164">
        <f t="shared" ref="O1184:O1247" si="54">ROUND(AVERAGE(C1184:J1184),0)</f>
        <v>6</v>
      </c>
    </row>
    <row r="1185" spans="3:15">
      <c r="C1185" s="161">
        <v>2</v>
      </c>
      <c r="D1185" s="161">
        <v>4</v>
      </c>
      <c r="F1185" s="161">
        <v>10</v>
      </c>
      <c r="G1185" s="161">
        <v>4</v>
      </c>
      <c r="H1185" s="161">
        <v>7</v>
      </c>
      <c r="I1185" s="161">
        <v>6</v>
      </c>
      <c r="J1185" s="161">
        <v>7</v>
      </c>
      <c r="M1185" s="165">
        <f t="shared" si="52"/>
        <v>2</v>
      </c>
      <c r="N1185" s="164">
        <f t="shared" si="53"/>
        <v>3</v>
      </c>
      <c r="O1185" s="164">
        <f t="shared" si="54"/>
        <v>6</v>
      </c>
    </row>
    <row r="1186" spans="3:15">
      <c r="C1186" s="161">
        <v>2</v>
      </c>
      <c r="D1186" s="161">
        <v>4</v>
      </c>
      <c r="F1186" s="161">
        <v>10</v>
      </c>
      <c r="G1186" s="161">
        <v>4</v>
      </c>
      <c r="H1186" s="161">
        <v>7</v>
      </c>
      <c r="I1186" s="161">
        <v>6</v>
      </c>
      <c r="J1186" s="161">
        <v>10</v>
      </c>
      <c r="M1186" s="165">
        <f t="shared" si="52"/>
        <v>2</v>
      </c>
      <c r="N1186" s="164">
        <f t="shared" si="53"/>
        <v>3</v>
      </c>
      <c r="O1186" s="164">
        <f t="shared" si="54"/>
        <v>6</v>
      </c>
    </row>
    <row r="1187" spans="3:15">
      <c r="C1187" s="161">
        <v>2</v>
      </c>
      <c r="D1187" s="161">
        <v>4</v>
      </c>
      <c r="F1187" s="161">
        <v>10</v>
      </c>
      <c r="G1187" s="161">
        <v>4</v>
      </c>
      <c r="H1187" s="161">
        <v>7</v>
      </c>
      <c r="I1187" s="161">
        <v>8</v>
      </c>
      <c r="J1187" s="161">
        <v>7</v>
      </c>
      <c r="M1187" s="165">
        <f t="shared" si="52"/>
        <v>2</v>
      </c>
      <c r="N1187" s="164">
        <f t="shared" si="53"/>
        <v>3</v>
      </c>
      <c r="O1187" s="164">
        <f t="shared" si="54"/>
        <v>6</v>
      </c>
    </row>
    <row r="1188" spans="3:15">
      <c r="C1188" s="161">
        <v>2</v>
      </c>
      <c r="D1188" s="161">
        <v>4</v>
      </c>
      <c r="F1188" s="161">
        <v>10</v>
      </c>
      <c r="G1188" s="161">
        <v>4</v>
      </c>
      <c r="H1188" s="161">
        <v>7</v>
      </c>
      <c r="I1188" s="161">
        <v>8</v>
      </c>
      <c r="J1188" s="161">
        <v>10</v>
      </c>
      <c r="M1188" s="165">
        <f t="shared" si="52"/>
        <v>2</v>
      </c>
      <c r="N1188" s="164">
        <f t="shared" si="53"/>
        <v>3</v>
      </c>
      <c r="O1188" s="164">
        <f t="shared" si="54"/>
        <v>6</v>
      </c>
    </row>
    <row r="1189" spans="3:15">
      <c r="C1189" s="161">
        <v>2</v>
      </c>
      <c r="D1189" s="161">
        <v>4</v>
      </c>
      <c r="F1189" s="161">
        <v>10</v>
      </c>
      <c r="G1189" s="161">
        <v>4</v>
      </c>
      <c r="H1189" s="161">
        <v>7</v>
      </c>
      <c r="I1189" s="161">
        <v>10</v>
      </c>
      <c r="J1189" s="161">
        <v>7</v>
      </c>
      <c r="M1189" s="165">
        <f t="shared" si="52"/>
        <v>2</v>
      </c>
      <c r="N1189" s="164">
        <f t="shared" si="53"/>
        <v>3</v>
      </c>
      <c r="O1189" s="164">
        <f t="shared" si="54"/>
        <v>6</v>
      </c>
    </row>
    <row r="1190" spans="3:15">
      <c r="C1190" s="161">
        <v>2</v>
      </c>
      <c r="D1190" s="161">
        <v>4</v>
      </c>
      <c r="F1190" s="161">
        <v>10</v>
      </c>
      <c r="G1190" s="161">
        <v>4</v>
      </c>
      <c r="H1190" s="161">
        <v>7</v>
      </c>
      <c r="I1190" s="161">
        <v>10</v>
      </c>
      <c r="J1190" s="161">
        <v>10</v>
      </c>
      <c r="M1190" s="165">
        <f t="shared" si="52"/>
        <v>2</v>
      </c>
      <c r="N1190" s="164">
        <f t="shared" si="53"/>
        <v>3</v>
      </c>
      <c r="O1190" s="164">
        <f t="shared" si="54"/>
        <v>7</v>
      </c>
    </row>
    <row r="1191" spans="3:15">
      <c r="C1191" s="161">
        <v>2</v>
      </c>
      <c r="D1191" s="161">
        <v>4</v>
      </c>
      <c r="F1191" s="161">
        <v>10</v>
      </c>
      <c r="G1191" s="161">
        <v>4</v>
      </c>
      <c r="H1191" s="161">
        <v>10</v>
      </c>
      <c r="I1191" s="161">
        <v>4</v>
      </c>
      <c r="J1191" s="161">
        <v>7</v>
      </c>
      <c r="M1191" s="165">
        <f t="shared" si="52"/>
        <v>2</v>
      </c>
      <c r="N1191" s="164">
        <f t="shared" si="53"/>
        <v>3</v>
      </c>
      <c r="O1191" s="164">
        <f t="shared" si="54"/>
        <v>6</v>
      </c>
    </row>
    <row r="1192" spans="3:15">
      <c r="C1192" s="161">
        <v>2</v>
      </c>
      <c r="D1192" s="161">
        <v>4</v>
      </c>
      <c r="F1192" s="161">
        <v>10</v>
      </c>
      <c r="G1192" s="161">
        <v>4</v>
      </c>
      <c r="H1192" s="161">
        <v>10</v>
      </c>
      <c r="I1192" s="161">
        <v>4</v>
      </c>
      <c r="J1192" s="161">
        <v>10</v>
      </c>
      <c r="M1192" s="165">
        <f t="shared" si="52"/>
        <v>2</v>
      </c>
      <c r="N1192" s="164">
        <f t="shared" si="53"/>
        <v>3</v>
      </c>
      <c r="O1192" s="164">
        <f t="shared" si="54"/>
        <v>6</v>
      </c>
    </row>
    <row r="1193" spans="3:15">
      <c r="C1193" s="161">
        <v>2</v>
      </c>
      <c r="D1193" s="161">
        <v>4</v>
      </c>
      <c r="F1193" s="161">
        <v>10</v>
      </c>
      <c r="G1193" s="161">
        <v>4</v>
      </c>
      <c r="H1193" s="161">
        <v>10</v>
      </c>
      <c r="I1193" s="161">
        <v>6</v>
      </c>
      <c r="J1193" s="161">
        <v>7</v>
      </c>
      <c r="M1193" s="165">
        <f t="shared" si="52"/>
        <v>2</v>
      </c>
      <c r="N1193" s="164">
        <f t="shared" si="53"/>
        <v>3</v>
      </c>
      <c r="O1193" s="164">
        <f t="shared" si="54"/>
        <v>6</v>
      </c>
    </row>
    <row r="1194" spans="3:15">
      <c r="C1194" s="161">
        <v>2</v>
      </c>
      <c r="D1194" s="161">
        <v>4</v>
      </c>
      <c r="F1194" s="161">
        <v>10</v>
      </c>
      <c r="G1194" s="161">
        <v>4</v>
      </c>
      <c r="H1194" s="161">
        <v>10</v>
      </c>
      <c r="I1194" s="161">
        <v>6</v>
      </c>
      <c r="J1194" s="161">
        <v>10</v>
      </c>
      <c r="M1194" s="165">
        <f t="shared" si="52"/>
        <v>2</v>
      </c>
      <c r="N1194" s="164">
        <f t="shared" si="53"/>
        <v>3</v>
      </c>
      <c r="O1194" s="164">
        <f t="shared" si="54"/>
        <v>7</v>
      </c>
    </row>
    <row r="1195" spans="3:15">
      <c r="C1195" s="161">
        <v>2</v>
      </c>
      <c r="D1195" s="161">
        <v>4</v>
      </c>
      <c r="F1195" s="161">
        <v>10</v>
      </c>
      <c r="G1195" s="161">
        <v>4</v>
      </c>
      <c r="H1195" s="161">
        <v>10</v>
      </c>
      <c r="I1195" s="161">
        <v>8</v>
      </c>
      <c r="J1195" s="161">
        <v>7</v>
      </c>
      <c r="M1195" s="165">
        <f t="shared" si="52"/>
        <v>2</v>
      </c>
      <c r="N1195" s="164">
        <f t="shared" si="53"/>
        <v>3</v>
      </c>
      <c r="O1195" s="164">
        <f t="shared" si="54"/>
        <v>6</v>
      </c>
    </row>
    <row r="1196" spans="3:15">
      <c r="C1196" s="161">
        <v>2</v>
      </c>
      <c r="D1196" s="161">
        <v>4</v>
      </c>
      <c r="F1196" s="161">
        <v>10</v>
      </c>
      <c r="G1196" s="161">
        <v>4</v>
      </c>
      <c r="H1196" s="161">
        <v>10</v>
      </c>
      <c r="I1196" s="161">
        <v>8</v>
      </c>
      <c r="J1196" s="161">
        <v>10</v>
      </c>
      <c r="M1196" s="165">
        <f t="shared" si="52"/>
        <v>2</v>
      </c>
      <c r="N1196" s="164">
        <f t="shared" si="53"/>
        <v>3</v>
      </c>
      <c r="O1196" s="164">
        <f t="shared" si="54"/>
        <v>7</v>
      </c>
    </row>
    <row r="1197" spans="3:15">
      <c r="C1197" s="161">
        <v>2</v>
      </c>
      <c r="D1197" s="161">
        <v>4</v>
      </c>
      <c r="F1197" s="161">
        <v>10</v>
      </c>
      <c r="G1197" s="161">
        <v>4</v>
      </c>
      <c r="H1197" s="161">
        <v>10</v>
      </c>
      <c r="I1197" s="161">
        <v>10</v>
      </c>
      <c r="J1197" s="161">
        <v>7</v>
      </c>
      <c r="M1197" s="165">
        <f t="shared" si="52"/>
        <v>2</v>
      </c>
      <c r="N1197" s="164">
        <f t="shared" si="53"/>
        <v>3</v>
      </c>
      <c r="O1197" s="164">
        <f t="shared" si="54"/>
        <v>7</v>
      </c>
    </row>
    <row r="1198" spans="3:15">
      <c r="C1198" s="161">
        <v>2</v>
      </c>
      <c r="D1198" s="161">
        <v>4</v>
      </c>
      <c r="F1198" s="161">
        <v>10</v>
      </c>
      <c r="G1198" s="161">
        <v>4</v>
      </c>
      <c r="H1198" s="161">
        <v>10</v>
      </c>
      <c r="I1198" s="161">
        <v>10</v>
      </c>
      <c r="J1198" s="161">
        <v>10</v>
      </c>
      <c r="M1198" s="165">
        <f t="shared" si="52"/>
        <v>2</v>
      </c>
      <c r="N1198" s="164">
        <f t="shared" si="53"/>
        <v>3</v>
      </c>
      <c r="O1198" s="164">
        <f t="shared" si="54"/>
        <v>7</v>
      </c>
    </row>
    <row r="1199" spans="3:15">
      <c r="C1199" s="161">
        <v>2</v>
      </c>
      <c r="D1199" s="161">
        <v>4</v>
      </c>
      <c r="F1199" s="161">
        <v>10</v>
      </c>
      <c r="G1199" s="161">
        <v>4</v>
      </c>
      <c r="H1199" s="161">
        <v>7</v>
      </c>
      <c r="I1199" s="161">
        <v>4</v>
      </c>
      <c r="J1199" s="161">
        <v>7</v>
      </c>
      <c r="M1199" s="165">
        <f t="shared" si="52"/>
        <v>2</v>
      </c>
      <c r="N1199" s="164">
        <f t="shared" si="53"/>
        <v>3</v>
      </c>
      <c r="O1199" s="164">
        <f t="shared" si="54"/>
        <v>5</v>
      </c>
    </row>
    <row r="1200" spans="3:15">
      <c r="C1200" s="161">
        <v>2</v>
      </c>
      <c r="D1200" s="161">
        <v>4</v>
      </c>
      <c r="F1200" s="161">
        <v>10</v>
      </c>
      <c r="G1200" s="161">
        <v>4</v>
      </c>
      <c r="H1200" s="161">
        <v>7</v>
      </c>
      <c r="I1200" s="161">
        <v>4</v>
      </c>
      <c r="J1200" s="161">
        <v>10</v>
      </c>
      <c r="M1200" s="165">
        <f t="shared" si="52"/>
        <v>2</v>
      </c>
      <c r="N1200" s="164">
        <f t="shared" si="53"/>
        <v>3</v>
      </c>
      <c r="O1200" s="164">
        <f t="shared" si="54"/>
        <v>6</v>
      </c>
    </row>
    <row r="1201" spans="3:15">
      <c r="C1201" s="161">
        <v>2</v>
      </c>
      <c r="D1201" s="161">
        <v>4</v>
      </c>
      <c r="F1201" s="161">
        <v>10</v>
      </c>
      <c r="G1201" s="161">
        <v>4</v>
      </c>
      <c r="H1201" s="161">
        <v>7</v>
      </c>
      <c r="I1201" s="161">
        <v>6</v>
      </c>
      <c r="J1201" s="161">
        <v>7</v>
      </c>
      <c r="M1201" s="165">
        <f t="shared" si="52"/>
        <v>2</v>
      </c>
      <c r="N1201" s="164">
        <f t="shared" si="53"/>
        <v>3</v>
      </c>
      <c r="O1201" s="164">
        <f t="shared" si="54"/>
        <v>6</v>
      </c>
    </row>
    <row r="1202" spans="3:15">
      <c r="C1202" s="161">
        <v>2</v>
      </c>
      <c r="D1202" s="161">
        <v>4</v>
      </c>
      <c r="F1202" s="161">
        <v>10</v>
      </c>
      <c r="G1202" s="161">
        <v>4</v>
      </c>
      <c r="H1202" s="161">
        <v>7</v>
      </c>
      <c r="I1202" s="161">
        <v>6</v>
      </c>
      <c r="J1202" s="161">
        <v>10</v>
      </c>
      <c r="M1202" s="165">
        <f t="shared" si="52"/>
        <v>2</v>
      </c>
      <c r="N1202" s="164">
        <f t="shared" si="53"/>
        <v>3</v>
      </c>
      <c r="O1202" s="164">
        <f t="shared" si="54"/>
        <v>6</v>
      </c>
    </row>
    <row r="1203" spans="3:15">
      <c r="C1203" s="161">
        <v>2</v>
      </c>
      <c r="D1203" s="161">
        <v>4</v>
      </c>
      <c r="F1203" s="161">
        <v>10</v>
      </c>
      <c r="G1203" s="161">
        <v>4</v>
      </c>
      <c r="H1203" s="161">
        <v>7</v>
      </c>
      <c r="I1203" s="161">
        <v>8</v>
      </c>
      <c r="J1203" s="161">
        <v>7</v>
      </c>
      <c r="M1203" s="165">
        <f t="shared" si="52"/>
        <v>2</v>
      </c>
      <c r="N1203" s="164">
        <f t="shared" si="53"/>
        <v>3</v>
      </c>
      <c r="O1203" s="164">
        <f t="shared" si="54"/>
        <v>6</v>
      </c>
    </row>
    <row r="1204" spans="3:15">
      <c r="C1204" s="161">
        <v>2</v>
      </c>
      <c r="D1204" s="161">
        <v>4</v>
      </c>
      <c r="F1204" s="161">
        <v>10</v>
      </c>
      <c r="G1204" s="161">
        <v>4</v>
      </c>
      <c r="H1204" s="161">
        <v>7</v>
      </c>
      <c r="I1204" s="161">
        <v>8</v>
      </c>
      <c r="J1204" s="161">
        <v>10</v>
      </c>
      <c r="M1204" s="165">
        <f t="shared" si="52"/>
        <v>2</v>
      </c>
      <c r="N1204" s="164">
        <f t="shared" si="53"/>
        <v>3</v>
      </c>
      <c r="O1204" s="164">
        <f t="shared" si="54"/>
        <v>6</v>
      </c>
    </row>
    <row r="1205" spans="3:15">
      <c r="C1205" s="161">
        <v>2</v>
      </c>
      <c r="D1205" s="161">
        <v>4</v>
      </c>
      <c r="F1205" s="161">
        <v>10</v>
      </c>
      <c r="G1205" s="161">
        <v>4</v>
      </c>
      <c r="H1205" s="161">
        <v>7</v>
      </c>
      <c r="I1205" s="161">
        <v>10</v>
      </c>
      <c r="J1205" s="161">
        <v>7</v>
      </c>
      <c r="M1205" s="165">
        <f t="shared" si="52"/>
        <v>2</v>
      </c>
      <c r="N1205" s="164">
        <f t="shared" si="53"/>
        <v>3</v>
      </c>
      <c r="O1205" s="164">
        <f t="shared" si="54"/>
        <v>6</v>
      </c>
    </row>
    <row r="1206" spans="3:15">
      <c r="C1206" s="161">
        <v>2</v>
      </c>
      <c r="D1206" s="161">
        <v>4</v>
      </c>
      <c r="F1206" s="161">
        <v>10</v>
      </c>
      <c r="G1206" s="161">
        <v>4</v>
      </c>
      <c r="H1206" s="161">
        <v>7</v>
      </c>
      <c r="I1206" s="161">
        <v>10</v>
      </c>
      <c r="J1206" s="161">
        <v>10</v>
      </c>
      <c r="M1206" s="165">
        <f t="shared" si="52"/>
        <v>2</v>
      </c>
      <c r="N1206" s="164">
        <f t="shared" si="53"/>
        <v>3</v>
      </c>
      <c r="O1206" s="164">
        <f t="shared" si="54"/>
        <v>7</v>
      </c>
    </row>
    <row r="1207" spans="3:15">
      <c r="C1207" s="161">
        <v>2</v>
      </c>
      <c r="D1207" s="161">
        <v>4</v>
      </c>
      <c r="F1207" s="161">
        <v>10</v>
      </c>
      <c r="G1207" s="161">
        <v>4</v>
      </c>
      <c r="H1207" s="161">
        <v>10</v>
      </c>
      <c r="I1207" s="161">
        <v>4</v>
      </c>
      <c r="J1207" s="161">
        <v>7</v>
      </c>
      <c r="M1207" s="165">
        <f t="shared" si="52"/>
        <v>2</v>
      </c>
      <c r="N1207" s="164">
        <f t="shared" si="53"/>
        <v>3</v>
      </c>
      <c r="O1207" s="164">
        <f t="shared" si="54"/>
        <v>6</v>
      </c>
    </row>
    <row r="1208" spans="3:15">
      <c r="C1208" s="161">
        <v>2</v>
      </c>
      <c r="D1208" s="161">
        <v>4</v>
      </c>
      <c r="F1208" s="161">
        <v>10</v>
      </c>
      <c r="G1208" s="161">
        <v>4</v>
      </c>
      <c r="H1208" s="161">
        <v>10</v>
      </c>
      <c r="I1208" s="161">
        <v>4</v>
      </c>
      <c r="J1208" s="161">
        <v>10</v>
      </c>
      <c r="M1208" s="165">
        <f t="shared" si="52"/>
        <v>2</v>
      </c>
      <c r="N1208" s="164">
        <f t="shared" si="53"/>
        <v>3</v>
      </c>
      <c r="O1208" s="164">
        <f t="shared" si="54"/>
        <v>6</v>
      </c>
    </row>
    <row r="1209" spans="3:15">
      <c r="C1209" s="161">
        <v>2</v>
      </c>
      <c r="D1209" s="161">
        <v>4</v>
      </c>
      <c r="F1209" s="161">
        <v>10</v>
      </c>
      <c r="G1209" s="161">
        <v>4</v>
      </c>
      <c r="H1209" s="161">
        <v>10</v>
      </c>
      <c r="I1209" s="161">
        <v>6</v>
      </c>
      <c r="J1209" s="161">
        <v>7</v>
      </c>
      <c r="M1209" s="165">
        <f t="shared" si="52"/>
        <v>2</v>
      </c>
      <c r="N1209" s="164">
        <f t="shared" si="53"/>
        <v>3</v>
      </c>
      <c r="O1209" s="164">
        <f t="shared" si="54"/>
        <v>6</v>
      </c>
    </row>
    <row r="1210" spans="3:15">
      <c r="C1210" s="161">
        <v>2</v>
      </c>
      <c r="D1210" s="161">
        <v>4</v>
      </c>
      <c r="F1210" s="161">
        <v>10</v>
      </c>
      <c r="G1210" s="161">
        <v>4</v>
      </c>
      <c r="H1210" s="161">
        <v>10</v>
      </c>
      <c r="I1210" s="161">
        <v>6</v>
      </c>
      <c r="J1210" s="161">
        <v>10</v>
      </c>
      <c r="M1210" s="165">
        <f t="shared" si="52"/>
        <v>2</v>
      </c>
      <c r="N1210" s="164">
        <f t="shared" si="53"/>
        <v>3</v>
      </c>
      <c r="O1210" s="164">
        <f t="shared" si="54"/>
        <v>7</v>
      </c>
    </row>
    <row r="1211" spans="3:15">
      <c r="C1211" s="161">
        <v>2</v>
      </c>
      <c r="D1211" s="161">
        <v>4</v>
      </c>
      <c r="F1211" s="161">
        <v>10</v>
      </c>
      <c r="G1211" s="161">
        <v>4</v>
      </c>
      <c r="H1211" s="161">
        <v>10</v>
      </c>
      <c r="I1211" s="161">
        <v>8</v>
      </c>
      <c r="J1211" s="161">
        <v>7</v>
      </c>
      <c r="M1211" s="165">
        <f t="shared" si="52"/>
        <v>2</v>
      </c>
      <c r="N1211" s="164">
        <f t="shared" si="53"/>
        <v>3</v>
      </c>
      <c r="O1211" s="164">
        <f t="shared" si="54"/>
        <v>6</v>
      </c>
    </row>
    <row r="1212" spans="3:15">
      <c r="C1212" s="161">
        <v>2</v>
      </c>
      <c r="D1212" s="161">
        <v>4</v>
      </c>
      <c r="F1212" s="161">
        <v>10</v>
      </c>
      <c r="G1212" s="161">
        <v>4</v>
      </c>
      <c r="H1212" s="161">
        <v>10</v>
      </c>
      <c r="I1212" s="161">
        <v>8</v>
      </c>
      <c r="J1212" s="161">
        <v>10</v>
      </c>
      <c r="M1212" s="165">
        <f t="shared" si="52"/>
        <v>2</v>
      </c>
      <c r="N1212" s="164">
        <f t="shared" si="53"/>
        <v>3</v>
      </c>
      <c r="O1212" s="164">
        <f t="shared" si="54"/>
        <v>7</v>
      </c>
    </row>
    <row r="1213" spans="3:15">
      <c r="C1213" s="161">
        <v>2</v>
      </c>
      <c r="D1213" s="161">
        <v>4</v>
      </c>
      <c r="F1213" s="161">
        <v>10</v>
      </c>
      <c r="G1213" s="161">
        <v>4</v>
      </c>
      <c r="H1213" s="161">
        <v>10</v>
      </c>
      <c r="I1213" s="161">
        <v>10</v>
      </c>
      <c r="J1213" s="161">
        <v>7</v>
      </c>
      <c r="M1213" s="165">
        <f t="shared" si="52"/>
        <v>2</v>
      </c>
      <c r="N1213" s="164">
        <f t="shared" si="53"/>
        <v>3</v>
      </c>
      <c r="O1213" s="164">
        <f t="shared" si="54"/>
        <v>7</v>
      </c>
    </row>
    <row r="1214" spans="3:15">
      <c r="C1214" s="161">
        <v>2</v>
      </c>
      <c r="D1214" s="161">
        <v>6</v>
      </c>
      <c r="F1214" s="161">
        <v>10</v>
      </c>
      <c r="G1214" s="161">
        <v>6</v>
      </c>
      <c r="H1214" s="161">
        <v>10</v>
      </c>
      <c r="I1214" s="161">
        <v>10</v>
      </c>
      <c r="J1214" s="161">
        <v>10</v>
      </c>
      <c r="M1214" s="165">
        <f t="shared" si="52"/>
        <v>2</v>
      </c>
      <c r="N1214" s="164">
        <f t="shared" si="53"/>
        <v>3</v>
      </c>
      <c r="O1214" s="164">
        <f t="shared" si="54"/>
        <v>8</v>
      </c>
    </row>
    <row r="1215" spans="3:15">
      <c r="C1215" s="161">
        <v>2</v>
      </c>
      <c r="D1215" s="161">
        <v>6</v>
      </c>
      <c r="F1215" s="161">
        <v>5</v>
      </c>
      <c r="G1215" s="161">
        <v>6</v>
      </c>
      <c r="H1215" s="161">
        <v>5</v>
      </c>
      <c r="I1215" s="161">
        <v>4</v>
      </c>
      <c r="J1215" s="161">
        <v>7</v>
      </c>
      <c r="M1215" s="165">
        <f t="shared" si="52"/>
        <v>2</v>
      </c>
      <c r="N1215" s="164">
        <f t="shared" si="53"/>
        <v>3</v>
      </c>
      <c r="O1215" s="164">
        <f t="shared" si="54"/>
        <v>5</v>
      </c>
    </row>
    <row r="1216" spans="3:15">
      <c r="C1216" s="161">
        <v>2</v>
      </c>
      <c r="D1216" s="161">
        <v>6</v>
      </c>
      <c r="F1216" s="161">
        <v>5</v>
      </c>
      <c r="G1216" s="161">
        <v>6</v>
      </c>
      <c r="H1216" s="161">
        <v>5</v>
      </c>
      <c r="I1216" s="161">
        <v>4</v>
      </c>
      <c r="J1216" s="161">
        <v>10</v>
      </c>
      <c r="M1216" s="165">
        <f t="shared" si="52"/>
        <v>2</v>
      </c>
      <c r="N1216" s="164">
        <f t="shared" si="53"/>
        <v>3</v>
      </c>
      <c r="O1216" s="164">
        <f t="shared" si="54"/>
        <v>5</v>
      </c>
    </row>
    <row r="1217" spans="3:15">
      <c r="C1217" s="161">
        <v>2</v>
      </c>
      <c r="D1217" s="161">
        <v>6</v>
      </c>
      <c r="F1217" s="161">
        <v>5</v>
      </c>
      <c r="G1217" s="161">
        <v>6</v>
      </c>
      <c r="H1217" s="161">
        <v>5</v>
      </c>
      <c r="I1217" s="161">
        <v>6</v>
      </c>
      <c r="J1217" s="161">
        <v>7</v>
      </c>
      <c r="M1217" s="165">
        <f t="shared" si="52"/>
        <v>2</v>
      </c>
      <c r="N1217" s="164">
        <f t="shared" si="53"/>
        <v>3</v>
      </c>
      <c r="O1217" s="164">
        <f t="shared" si="54"/>
        <v>5</v>
      </c>
    </row>
    <row r="1218" spans="3:15">
      <c r="C1218" s="161">
        <v>2</v>
      </c>
      <c r="D1218" s="161">
        <v>6</v>
      </c>
      <c r="F1218" s="161">
        <v>5</v>
      </c>
      <c r="G1218" s="161">
        <v>6</v>
      </c>
      <c r="H1218" s="161">
        <v>5</v>
      </c>
      <c r="I1218" s="161">
        <v>6</v>
      </c>
      <c r="J1218" s="161">
        <v>10</v>
      </c>
      <c r="M1218" s="165">
        <f t="shared" si="52"/>
        <v>2</v>
      </c>
      <c r="N1218" s="164">
        <f t="shared" si="53"/>
        <v>3</v>
      </c>
      <c r="O1218" s="164">
        <f t="shared" si="54"/>
        <v>6</v>
      </c>
    </row>
    <row r="1219" spans="3:15">
      <c r="C1219" s="161">
        <v>2</v>
      </c>
      <c r="D1219" s="161">
        <v>6</v>
      </c>
      <c r="F1219" s="161">
        <v>5</v>
      </c>
      <c r="G1219" s="161">
        <v>6</v>
      </c>
      <c r="H1219" s="161">
        <v>5</v>
      </c>
      <c r="I1219" s="161">
        <v>8</v>
      </c>
      <c r="J1219" s="161">
        <v>7</v>
      </c>
      <c r="M1219" s="165">
        <f t="shared" si="52"/>
        <v>2</v>
      </c>
      <c r="N1219" s="164">
        <f t="shared" si="53"/>
        <v>3</v>
      </c>
      <c r="O1219" s="164">
        <f t="shared" si="54"/>
        <v>6</v>
      </c>
    </row>
    <row r="1220" spans="3:15">
      <c r="C1220" s="161">
        <v>2</v>
      </c>
      <c r="D1220" s="161">
        <v>6</v>
      </c>
      <c r="F1220" s="161">
        <v>5</v>
      </c>
      <c r="G1220" s="161">
        <v>6</v>
      </c>
      <c r="H1220" s="161">
        <v>5</v>
      </c>
      <c r="I1220" s="161">
        <v>8</v>
      </c>
      <c r="J1220" s="161">
        <v>10</v>
      </c>
      <c r="M1220" s="165">
        <f t="shared" si="52"/>
        <v>2</v>
      </c>
      <c r="N1220" s="164">
        <f t="shared" si="53"/>
        <v>3</v>
      </c>
      <c r="O1220" s="164">
        <f t="shared" si="54"/>
        <v>6</v>
      </c>
    </row>
    <row r="1221" spans="3:15">
      <c r="C1221" s="161">
        <v>2</v>
      </c>
      <c r="D1221" s="161">
        <v>6</v>
      </c>
      <c r="F1221" s="161">
        <v>5</v>
      </c>
      <c r="G1221" s="161">
        <v>6</v>
      </c>
      <c r="H1221" s="161">
        <v>5</v>
      </c>
      <c r="I1221" s="161">
        <v>10</v>
      </c>
      <c r="J1221" s="161">
        <v>7</v>
      </c>
      <c r="M1221" s="165">
        <f t="shared" si="52"/>
        <v>2</v>
      </c>
      <c r="N1221" s="164">
        <f t="shared" si="53"/>
        <v>3</v>
      </c>
      <c r="O1221" s="164">
        <f t="shared" si="54"/>
        <v>6</v>
      </c>
    </row>
    <row r="1222" spans="3:15">
      <c r="C1222" s="161">
        <v>2</v>
      </c>
      <c r="D1222" s="161">
        <v>6</v>
      </c>
      <c r="F1222" s="161">
        <v>5</v>
      </c>
      <c r="G1222" s="161">
        <v>6</v>
      </c>
      <c r="H1222" s="161">
        <v>5</v>
      </c>
      <c r="I1222" s="161">
        <v>10</v>
      </c>
      <c r="J1222" s="161">
        <v>10</v>
      </c>
      <c r="M1222" s="165">
        <f t="shared" si="52"/>
        <v>2</v>
      </c>
      <c r="N1222" s="164">
        <f t="shared" si="53"/>
        <v>3</v>
      </c>
      <c r="O1222" s="164">
        <f t="shared" si="54"/>
        <v>6</v>
      </c>
    </row>
    <row r="1223" spans="3:15">
      <c r="C1223" s="161">
        <v>2</v>
      </c>
      <c r="D1223" s="161">
        <v>6</v>
      </c>
      <c r="F1223" s="161">
        <v>7</v>
      </c>
      <c r="G1223" s="161">
        <v>6</v>
      </c>
      <c r="H1223" s="161">
        <v>10</v>
      </c>
      <c r="I1223" s="161">
        <v>4</v>
      </c>
      <c r="J1223" s="161">
        <v>7</v>
      </c>
      <c r="M1223" s="165">
        <f t="shared" si="52"/>
        <v>2</v>
      </c>
      <c r="N1223" s="164">
        <f t="shared" si="53"/>
        <v>3</v>
      </c>
      <c r="O1223" s="164">
        <f t="shared" si="54"/>
        <v>6</v>
      </c>
    </row>
    <row r="1224" spans="3:15">
      <c r="C1224" s="161">
        <v>2</v>
      </c>
      <c r="D1224" s="161">
        <v>6</v>
      </c>
      <c r="F1224" s="161">
        <v>7</v>
      </c>
      <c r="G1224" s="161">
        <v>6</v>
      </c>
      <c r="H1224" s="161">
        <v>10</v>
      </c>
      <c r="I1224" s="161">
        <v>4</v>
      </c>
      <c r="J1224" s="161">
        <v>10</v>
      </c>
      <c r="M1224" s="165">
        <f t="shared" si="52"/>
        <v>2</v>
      </c>
      <c r="N1224" s="164">
        <f t="shared" si="53"/>
        <v>3</v>
      </c>
      <c r="O1224" s="164">
        <f t="shared" si="54"/>
        <v>6</v>
      </c>
    </row>
    <row r="1225" spans="3:15">
      <c r="C1225" s="161">
        <v>2</v>
      </c>
      <c r="D1225" s="161">
        <v>6</v>
      </c>
      <c r="F1225" s="161">
        <v>7</v>
      </c>
      <c r="G1225" s="161">
        <v>6</v>
      </c>
      <c r="H1225" s="161">
        <v>10</v>
      </c>
      <c r="I1225" s="161">
        <v>6</v>
      </c>
      <c r="J1225" s="161">
        <v>7</v>
      </c>
      <c r="M1225" s="165">
        <f t="shared" si="52"/>
        <v>2</v>
      </c>
      <c r="N1225" s="164">
        <f t="shared" si="53"/>
        <v>3</v>
      </c>
      <c r="O1225" s="164">
        <f t="shared" si="54"/>
        <v>6</v>
      </c>
    </row>
    <row r="1226" spans="3:15">
      <c r="C1226" s="161">
        <v>2</v>
      </c>
      <c r="D1226" s="161">
        <v>6</v>
      </c>
      <c r="F1226" s="161">
        <v>7</v>
      </c>
      <c r="G1226" s="161">
        <v>6</v>
      </c>
      <c r="H1226" s="161">
        <v>10</v>
      </c>
      <c r="I1226" s="161">
        <v>6</v>
      </c>
      <c r="J1226" s="161">
        <v>10</v>
      </c>
      <c r="M1226" s="165">
        <f t="shared" si="52"/>
        <v>2</v>
      </c>
      <c r="N1226" s="164">
        <f t="shared" si="53"/>
        <v>3</v>
      </c>
      <c r="O1226" s="164">
        <f t="shared" si="54"/>
        <v>7</v>
      </c>
    </row>
    <row r="1227" spans="3:15">
      <c r="C1227" s="161">
        <v>2</v>
      </c>
      <c r="D1227" s="161">
        <v>6</v>
      </c>
      <c r="F1227" s="161">
        <v>7</v>
      </c>
      <c r="G1227" s="161">
        <v>6</v>
      </c>
      <c r="H1227" s="161">
        <v>10</v>
      </c>
      <c r="I1227" s="161">
        <v>8</v>
      </c>
      <c r="J1227" s="161">
        <v>7</v>
      </c>
      <c r="M1227" s="165">
        <f t="shared" si="52"/>
        <v>2</v>
      </c>
      <c r="N1227" s="164">
        <f t="shared" si="53"/>
        <v>3</v>
      </c>
      <c r="O1227" s="164">
        <f t="shared" si="54"/>
        <v>7</v>
      </c>
    </row>
    <row r="1228" spans="3:15">
      <c r="C1228" s="161">
        <v>2</v>
      </c>
      <c r="D1228" s="161">
        <v>6</v>
      </c>
      <c r="F1228" s="161">
        <v>7</v>
      </c>
      <c r="G1228" s="161">
        <v>6</v>
      </c>
      <c r="H1228" s="161">
        <v>10</v>
      </c>
      <c r="I1228" s="161">
        <v>8</v>
      </c>
      <c r="J1228" s="161">
        <v>10</v>
      </c>
      <c r="M1228" s="165">
        <f t="shared" si="52"/>
        <v>2</v>
      </c>
      <c r="N1228" s="164">
        <f t="shared" si="53"/>
        <v>3</v>
      </c>
      <c r="O1228" s="164">
        <f t="shared" si="54"/>
        <v>7</v>
      </c>
    </row>
    <row r="1229" spans="3:15">
      <c r="C1229" s="161">
        <v>2</v>
      </c>
      <c r="D1229" s="161">
        <v>6</v>
      </c>
      <c r="F1229" s="161">
        <v>7</v>
      </c>
      <c r="G1229" s="161">
        <v>6</v>
      </c>
      <c r="H1229" s="161">
        <v>10</v>
      </c>
      <c r="I1229" s="161">
        <v>10</v>
      </c>
      <c r="J1229" s="161">
        <v>7</v>
      </c>
      <c r="M1229" s="165">
        <f t="shared" si="52"/>
        <v>2</v>
      </c>
      <c r="N1229" s="164">
        <f t="shared" si="53"/>
        <v>3</v>
      </c>
      <c r="O1229" s="164">
        <f t="shared" si="54"/>
        <v>7</v>
      </c>
    </row>
    <row r="1230" spans="3:15">
      <c r="C1230" s="161">
        <v>2</v>
      </c>
      <c r="D1230" s="161">
        <v>6</v>
      </c>
      <c r="F1230" s="161">
        <v>7</v>
      </c>
      <c r="G1230" s="161">
        <v>6</v>
      </c>
      <c r="H1230" s="161">
        <v>10</v>
      </c>
      <c r="I1230" s="161">
        <v>10</v>
      </c>
      <c r="J1230" s="161">
        <v>10</v>
      </c>
      <c r="M1230" s="165">
        <f t="shared" si="52"/>
        <v>2</v>
      </c>
      <c r="N1230" s="164">
        <f t="shared" si="53"/>
        <v>3</v>
      </c>
      <c r="O1230" s="164">
        <f t="shared" si="54"/>
        <v>7</v>
      </c>
    </row>
    <row r="1231" spans="3:15">
      <c r="C1231" s="161">
        <v>2</v>
      </c>
      <c r="D1231" s="161">
        <v>6</v>
      </c>
      <c r="F1231" s="161">
        <v>5</v>
      </c>
      <c r="G1231" s="161">
        <v>6</v>
      </c>
      <c r="H1231" s="161">
        <v>5</v>
      </c>
      <c r="I1231" s="161">
        <v>4</v>
      </c>
      <c r="J1231" s="161">
        <v>7</v>
      </c>
      <c r="M1231" s="165">
        <f t="shared" si="52"/>
        <v>2</v>
      </c>
      <c r="N1231" s="164">
        <f t="shared" si="53"/>
        <v>3</v>
      </c>
      <c r="O1231" s="164">
        <f t="shared" si="54"/>
        <v>5</v>
      </c>
    </row>
    <row r="1232" spans="3:15">
      <c r="C1232" s="161">
        <v>2</v>
      </c>
      <c r="D1232" s="161">
        <v>6</v>
      </c>
      <c r="F1232" s="161">
        <v>5</v>
      </c>
      <c r="G1232" s="161">
        <v>6</v>
      </c>
      <c r="H1232" s="161">
        <v>5</v>
      </c>
      <c r="I1232" s="161">
        <v>4</v>
      </c>
      <c r="J1232" s="161">
        <v>10</v>
      </c>
      <c r="M1232" s="165">
        <f t="shared" si="52"/>
        <v>2</v>
      </c>
      <c r="N1232" s="164">
        <f t="shared" si="53"/>
        <v>3</v>
      </c>
      <c r="O1232" s="164">
        <f t="shared" si="54"/>
        <v>5</v>
      </c>
    </row>
    <row r="1233" spans="3:15">
      <c r="C1233" s="161">
        <v>2</v>
      </c>
      <c r="D1233" s="161">
        <v>6</v>
      </c>
      <c r="F1233" s="161">
        <v>5</v>
      </c>
      <c r="G1233" s="161">
        <v>6</v>
      </c>
      <c r="H1233" s="161">
        <v>5</v>
      </c>
      <c r="I1233" s="161">
        <v>6</v>
      </c>
      <c r="J1233" s="161">
        <v>7</v>
      </c>
      <c r="M1233" s="165">
        <f t="shared" si="52"/>
        <v>2</v>
      </c>
      <c r="N1233" s="164">
        <f t="shared" si="53"/>
        <v>3</v>
      </c>
      <c r="O1233" s="164">
        <f t="shared" si="54"/>
        <v>5</v>
      </c>
    </row>
    <row r="1234" spans="3:15">
      <c r="C1234" s="161">
        <v>2</v>
      </c>
      <c r="D1234" s="161">
        <v>6</v>
      </c>
      <c r="F1234" s="161">
        <v>5</v>
      </c>
      <c r="G1234" s="161">
        <v>6</v>
      </c>
      <c r="H1234" s="161">
        <v>5</v>
      </c>
      <c r="I1234" s="161">
        <v>6</v>
      </c>
      <c r="J1234" s="161">
        <v>10</v>
      </c>
      <c r="M1234" s="165">
        <f t="shared" si="52"/>
        <v>2</v>
      </c>
      <c r="N1234" s="164">
        <f t="shared" si="53"/>
        <v>3</v>
      </c>
      <c r="O1234" s="164">
        <f t="shared" si="54"/>
        <v>6</v>
      </c>
    </row>
    <row r="1235" spans="3:15">
      <c r="C1235" s="161">
        <v>2</v>
      </c>
      <c r="D1235" s="161">
        <v>6</v>
      </c>
      <c r="F1235" s="161">
        <v>5</v>
      </c>
      <c r="G1235" s="161">
        <v>6</v>
      </c>
      <c r="H1235" s="161">
        <v>5</v>
      </c>
      <c r="I1235" s="161">
        <v>8</v>
      </c>
      <c r="J1235" s="161">
        <v>7</v>
      </c>
      <c r="M1235" s="165">
        <f t="shared" si="52"/>
        <v>2</v>
      </c>
      <c r="N1235" s="164">
        <f t="shared" si="53"/>
        <v>3</v>
      </c>
      <c r="O1235" s="164">
        <f t="shared" si="54"/>
        <v>6</v>
      </c>
    </row>
    <row r="1236" spans="3:15">
      <c r="C1236" s="161">
        <v>2</v>
      </c>
      <c r="D1236" s="161">
        <v>6</v>
      </c>
      <c r="F1236" s="161">
        <v>5</v>
      </c>
      <c r="G1236" s="161">
        <v>6</v>
      </c>
      <c r="H1236" s="161">
        <v>5</v>
      </c>
      <c r="I1236" s="161">
        <v>8</v>
      </c>
      <c r="J1236" s="161">
        <v>10</v>
      </c>
      <c r="M1236" s="165">
        <f t="shared" si="52"/>
        <v>2</v>
      </c>
      <c r="N1236" s="164">
        <f t="shared" si="53"/>
        <v>3</v>
      </c>
      <c r="O1236" s="164">
        <f t="shared" si="54"/>
        <v>6</v>
      </c>
    </row>
    <row r="1237" spans="3:15">
      <c r="C1237" s="161">
        <v>2</v>
      </c>
      <c r="D1237" s="161">
        <v>6</v>
      </c>
      <c r="F1237" s="161">
        <v>5</v>
      </c>
      <c r="G1237" s="161">
        <v>6</v>
      </c>
      <c r="H1237" s="161">
        <v>5</v>
      </c>
      <c r="I1237" s="161">
        <v>10</v>
      </c>
      <c r="J1237" s="161">
        <v>7</v>
      </c>
      <c r="M1237" s="165">
        <f t="shared" si="52"/>
        <v>2</v>
      </c>
      <c r="N1237" s="164">
        <f t="shared" si="53"/>
        <v>3</v>
      </c>
      <c r="O1237" s="164">
        <f t="shared" si="54"/>
        <v>6</v>
      </c>
    </row>
    <row r="1238" spans="3:15">
      <c r="C1238" s="161">
        <v>2</v>
      </c>
      <c r="D1238" s="161">
        <v>6</v>
      </c>
      <c r="F1238" s="161">
        <v>5</v>
      </c>
      <c r="G1238" s="161">
        <v>6</v>
      </c>
      <c r="H1238" s="161">
        <v>5</v>
      </c>
      <c r="I1238" s="161">
        <v>10</v>
      </c>
      <c r="J1238" s="161">
        <v>10</v>
      </c>
      <c r="M1238" s="165">
        <f t="shared" si="52"/>
        <v>2</v>
      </c>
      <c r="N1238" s="164">
        <f t="shared" si="53"/>
        <v>3</v>
      </c>
      <c r="O1238" s="164">
        <f t="shared" si="54"/>
        <v>6</v>
      </c>
    </row>
    <row r="1239" spans="3:15">
      <c r="C1239" s="161">
        <v>2</v>
      </c>
      <c r="D1239" s="161">
        <v>6</v>
      </c>
      <c r="F1239" s="161">
        <v>7</v>
      </c>
      <c r="G1239" s="161">
        <v>6</v>
      </c>
      <c r="H1239" s="161">
        <v>10</v>
      </c>
      <c r="I1239" s="161">
        <v>4</v>
      </c>
      <c r="J1239" s="161">
        <v>7</v>
      </c>
      <c r="M1239" s="165">
        <f t="shared" si="52"/>
        <v>2</v>
      </c>
      <c r="N1239" s="164">
        <f t="shared" si="53"/>
        <v>3</v>
      </c>
      <c r="O1239" s="164">
        <f t="shared" si="54"/>
        <v>6</v>
      </c>
    </row>
    <row r="1240" spans="3:15">
      <c r="C1240" s="161">
        <v>2</v>
      </c>
      <c r="D1240" s="161">
        <v>6</v>
      </c>
      <c r="F1240" s="161">
        <v>7</v>
      </c>
      <c r="G1240" s="161">
        <v>6</v>
      </c>
      <c r="H1240" s="161">
        <v>10</v>
      </c>
      <c r="I1240" s="161">
        <v>4</v>
      </c>
      <c r="J1240" s="161">
        <v>10</v>
      </c>
      <c r="M1240" s="165">
        <f t="shared" si="52"/>
        <v>2</v>
      </c>
      <c r="N1240" s="164">
        <f t="shared" si="53"/>
        <v>3</v>
      </c>
      <c r="O1240" s="164">
        <f t="shared" si="54"/>
        <v>6</v>
      </c>
    </row>
    <row r="1241" spans="3:15">
      <c r="C1241" s="161">
        <v>2</v>
      </c>
      <c r="D1241" s="161">
        <v>6</v>
      </c>
      <c r="F1241" s="161">
        <v>7</v>
      </c>
      <c r="G1241" s="161">
        <v>6</v>
      </c>
      <c r="H1241" s="161">
        <v>10</v>
      </c>
      <c r="I1241" s="161">
        <v>6</v>
      </c>
      <c r="J1241" s="161">
        <v>7</v>
      </c>
      <c r="M1241" s="165">
        <f t="shared" si="52"/>
        <v>2</v>
      </c>
      <c r="N1241" s="164">
        <f t="shared" si="53"/>
        <v>3</v>
      </c>
      <c r="O1241" s="164">
        <f t="shared" si="54"/>
        <v>6</v>
      </c>
    </row>
    <row r="1242" spans="3:15">
      <c r="C1242" s="161">
        <v>2</v>
      </c>
      <c r="D1242" s="161">
        <v>6</v>
      </c>
      <c r="F1242" s="161">
        <v>7</v>
      </c>
      <c r="G1242" s="161">
        <v>6</v>
      </c>
      <c r="H1242" s="161">
        <v>10</v>
      </c>
      <c r="I1242" s="161">
        <v>6</v>
      </c>
      <c r="J1242" s="161">
        <v>10</v>
      </c>
      <c r="M1242" s="165">
        <f t="shared" si="52"/>
        <v>2</v>
      </c>
      <c r="N1242" s="164">
        <f t="shared" si="53"/>
        <v>3</v>
      </c>
      <c r="O1242" s="164">
        <f t="shared" si="54"/>
        <v>7</v>
      </c>
    </row>
    <row r="1243" spans="3:15">
      <c r="C1243" s="161">
        <v>2</v>
      </c>
      <c r="D1243" s="161">
        <v>6</v>
      </c>
      <c r="F1243" s="161">
        <v>7</v>
      </c>
      <c r="G1243" s="161">
        <v>6</v>
      </c>
      <c r="H1243" s="161">
        <v>10</v>
      </c>
      <c r="I1243" s="161">
        <v>8</v>
      </c>
      <c r="J1243" s="161">
        <v>7</v>
      </c>
      <c r="M1243" s="165">
        <f t="shared" si="52"/>
        <v>2</v>
      </c>
      <c r="N1243" s="164">
        <f t="shared" si="53"/>
        <v>3</v>
      </c>
      <c r="O1243" s="164">
        <f t="shared" si="54"/>
        <v>7</v>
      </c>
    </row>
    <row r="1244" spans="3:15">
      <c r="C1244" s="161">
        <v>2</v>
      </c>
      <c r="D1244" s="161">
        <v>6</v>
      </c>
      <c r="F1244" s="161">
        <v>7</v>
      </c>
      <c r="G1244" s="161">
        <v>6</v>
      </c>
      <c r="H1244" s="161">
        <v>10</v>
      </c>
      <c r="I1244" s="161">
        <v>8</v>
      </c>
      <c r="J1244" s="161">
        <v>10</v>
      </c>
      <c r="M1244" s="165">
        <f t="shared" si="52"/>
        <v>2</v>
      </c>
      <c r="N1244" s="164">
        <f t="shared" si="53"/>
        <v>3</v>
      </c>
      <c r="O1244" s="164">
        <f t="shared" si="54"/>
        <v>7</v>
      </c>
    </row>
    <row r="1245" spans="3:15">
      <c r="C1245" s="161">
        <v>2</v>
      </c>
      <c r="D1245" s="161">
        <v>6</v>
      </c>
      <c r="F1245" s="161">
        <v>7</v>
      </c>
      <c r="G1245" s="161">
        <v>6</v>
      </c>
      <c r="H1245" s="161">
        <v>10</v>
      </c>
      <c r="I1245" s="161">
        <v>10</v>
      </c>
      <c r="J1245" s="161">
        <v>7</v>
      </c>
      <c r="M1245" s="165">
        <f t="shared" si="52"/>
        <v>2</v>
      </c>
      <c r="N1245" s="164">
        <f t="shared" si="53"/>
        <v>3</v>
      </c>
      <c r="O1245" s="164">
        <f t="shared" si="54"/>
        <v>7</v>
      </c>
    </row>
    <row r="1246" spans="3:15">
      <c r="C1246" s="161">
        <v>2</v>
      </c>
      <c r="D1246" s="161">
        <v>6</v>
      </c>
      <c r="F1246" s="161">
        <v>7</v>
      </c>
      <c r="G1246" s="161">
        <v>6</v>
      </c>
      <c r="H1246" s="161">
        <v>10</v>
      </c>
      <c r="I1246" s="161">
        <v>10</v>
      </c>
      <c r="J1246" s="161">
        <v>10</v>
      </c>
      <c r="M1246" s="165">
        <f t="shared" si="52"/>
        <v>2</v>
      </c>
      <c r="N1246" s="164">
        <f t="shared" si="53"/>
        <v>3</v>
      </c>
      <c r="O1246" s="164">
        <f t="shared" si="54"/>
        <v>7</v>
      </c>
    </row>
    <row r="1247" spans="3:15">
      <c r="C1247" s="161">
        <v>2</v>
      </c>
      <c r="D1247" s="161">
        <v>6</v>
      </c>
      <c r="F1247" s="161">
        <v>5</v>
      </c>
      <c r="G1247" s="161">
        <v>6</v>
      </c>
      <c r="H1247" s="161">
        <v>5</v>
      </c>
      <c r="I1247" s="161">
        <v>4</v>
      </c>
      <c r="J1247" s="161">
        <v>7</v>
      </c>
      <c r="M1247" s="165">
        <f t="shared" ref="M1247:M1310" si="55">MIN(C1247:L1247)</f>
        <v>2</v>
      </c>
      <c r="N1247" s="164">
        <f t="shared" si="53"/>
        <v>3</v>
      </c>
      <c r="O1247" s="164">
        <f t="shared" si="54"/>
        <v>5</v>
      </c>
    </row>
    <row r="1248" spans="3:15">
      <c r="C1248" s="161">
        <v>2</v>
      </c>
      <c r="D1248" s="161">
        <v>6</v>
      </c>
      <c r="F1248" s="161">
        <v>5</v>
      </c>
      <c r="G1248" s="161">
        <v>6</v>
      </c>
      <c r="H1248" s="161">
        <v>5</v>
      </c>
      <c r="I1248" s="161">
        <v>4</v>
      </c>
      <c r="J1248" s="161">
        <v>10</v>
      </c>
      <c r="M1248" s="165">
        <f t="shared" si="55"/>
        <v>2</v>
      </c>
      <c r="N1248" s="164">
        <f t="shared" ref="N1248:N1311" si="56">IF(SMALL(C1248:J1248,2)&gt;M1248,M1248+1,M1248)</f>
        <v>3</v>
      </c>
      <c r="O1248" s="164">
        <f t="shared" ref="O1248:O1311" si="57">ROUND(AVERAGE(C1248:J1248),0)</f>
        <v>5</v>
      </c>
    </row>
    <row r="1249" spans="3:15">
      <c r="C1249" s="161">
        <v>2</v>
      </c>
      <c r="D1249" s="161">
        <v>6</v>
      </c>
      <c r="F1249" s="161">
        <v>5</v>
      </c>
      <c r="G1249" s="161">
        <v>6</v>
      </c>
      <c r="H1249" s="161">
        <v>5</v>
      </c>
      <c r="I1249" s="161">
        <v>6</v>
      </c>
      <c r="J1249" s="161">
        <v>7</v>
      </c>
      <c r="M1249" s="165">
        <f t="shared" si="55"/>
        <v>2</v>
      </c>
      <c r="N1249" s="164">
        <f t="shared" si="56"/>
        <v>3</v>
      </c>
      <c r="O1249" s="164">
        <f t="shared" si="57"/>
        <v>5</v>
      </c>
    </row>
    <row r="1250" spans="3:15">
      <c r="C1250" s="161">
        <v>2</v>
      </c>
      <c r="D1250" s="161">
        <v>6</v>
      </c>
      <c r="F1250" s="161">
        <v>5</v>
      </c>
      <c r="G1250" s="161">
        <v>6</v>
      </c>
      <c r="H1250" s="161">
        <v>5</v>
      </c>
      <c r="I1250" s="161">
        <v>6</v>
      </c>
      <c r="J1250" s="161">
        <v>10</v>
      </c>
      <c r="M1250" s="165">
        <f t="shared" si="55"/>
        <v>2</v>
      </c>
      <c r="N1250" s="164">
        <f t="shared" si="56"/>
        <v>3</v>
      </c>
      <c r="O1250" s="164">
        <f t="shared" si="57"/>
        <v>6</v>
      </c>
    </row>
    <row r="1251" spans="3:15">
      <c r="C1251" s="161">
        <v>2</v>
      </c>
      <c r="D1251" s="161">
        <v>6</v>
      </c>
      <c r="F1251" s="161">
        <v>5</v>
      </c>
      <c r="G1251" s="161">
        <v>6</v>
      </c>
      <c r="H1251" s="161">
        <v>5</v>
      </c>
      <c r="I1251" s="161">
        <v>8</v>
      </c>
      <c r="J1251" s="161">
        <v>7</v>
      </c>
      <c r="M1251" s="165">
        <f t="shared" si="55"/>
        <v>2</v>
      </c>
      <c r="N1251" s="164">
        <f t="shared" si="56"/>
        <v>3</v>
      </c>
      <c r="O1251" s="164">
        <f t="shared" si="57"/>
        <v>6</v>
      </c>
    </row>
    <row r="1252" spans="3:15">
      <c r="C1252" s="161">
        <v>2</v>
      </c>
      <c r="D1252" s="161">
        <v>6</v>
      </c>
      <c r="F1252" s="161">
        <v>5</v>
      </c>
      <c r="G1252" s="161">
        <v>6</v>
      </c>
      <c r="H1252" s="161">
        <v>5</v>
      </c>
      <c r="I1252" s="161">
        <v>8</v>
      </c>
      <c r="J1252" s="161">
        <v>10</v>
      </c>
      <c r="M1252" s="165">
        <f t="shared" si="55"/>
        <v>2</v>
      </c>
      <c r="N1252" s="164">
        <f t="shared" si="56"/>
        <v>3</v>
      </c>
      <c r="O1252" s="164">
        <f t="shared" si="57"/>
        <v>6</v>
      </c>
    </row>
    <row r="1253" spans="3:15">
      <c r="C1253" s="161">
        <v>2</v>
      </c>
      <c r="D1253" s="161">
        <v>6</v>
      </c>
      <c r="F1253" s="161">
        <v>5</v>
      </c>
      <c r="G1253" s="161">
        <v>6</v>
      </c>
      <c r="H1253" s="161">
        <v>5</v>
      </c>
      <c r="I1253" s="161">
        <v>10</v>
      </c>
      <c r="J1253" s="161">
        <v>7</v>
      </c>
      <c r="M1253" s="165">
        <f t="shared" si="55"/>
        <v>2</v>
      </c>
      <c r="N1253" s="164">
        <f t="shared" si="56"/>
        <v>3</v>
      </c>
      <c r="O1253" s="164">
        <f t="shared" si="57"/>
        <v>6</v>
      </c>
    </row>
    <row r="1254" spans="3:15">
      <c r="C1254" s="161">
        <v>2</v>
      </c>
      <c r="D1254" s="161">
        <v>6</v>
      </c>
      <c r="F1254" s="161">
        <v>5</v>
      </c>
      <c r="G1254" s="161">
        <v>6</v>
      </c>
      <c r="H1254" s="161">
        <v>5</v>
      </c>
      <c r="I1254" s="161">
        <v>10</v>
      </c>
      <c r="J1254" s="161">
        <v>10</v>
      </c>
      <c r="M1254" s="165">
        <f t="shared" si="55"/>
        <v>2</v>
      </c>
      <c r="N1254" s="164">
        <f t="shared" si="56"/>
        <v>3</v>
      </c>
      <c r="O1254" s="164">
        <f t="shared" si="57"/>
        <v>6</v>
      </c>
    </row>
    <row r="1255" spans="3:15">
      <c r="C1255" s="161">
        <v>2</v>
      </c>
      <c r="D1255" s="161">
        <v>6</v>
      </c>
      <c r="F1255" s="161">
        <v>7</v>
      </c>
      <c r="G1255" s="161">
        <v>6</v>
      </c>
      <c r="H1255" s="161">
        <v>10</v>
      </c>
      <c r="I1255" s="161">
        <v>4</v>
      </c>
      <c r="J1255" s="161">
        <v>7</v>
      </c>
      <c r="M1255" s="165">
        <f t="shared" si="55"/>
        <v>2</v>
      </c>
      <c r="N1255" s="164">
        <f t="shared" si="56"/>
        <v>3</v>
      </c>
      <c r="O1255" s="164">
        <f t="shared" si="57"/>
        <v>6</v>
      </c>
    </row>
    <row r="1256" spans="3:15">
      <c r="C1256" s="161">
        <v>2</v>
      </c>
      <c r="D1256" s="161">
        <v>6</v>
      </c>
      <c r="F1256" s="161">
        <v>7</v>
      </c>
      <c r="G1256" s="161">
        <v>6</v>
      </c>
      <c r="H1256" s="161">
        <v>10</v>
      </c>
      <c r="I1256" s="161">
        <v>4</v>
      </c>
      <c r="J1256" s="161">
        <v>10</v>
      </c>
      <c r="M1256" s="165">
        <f t="shared" si="55"/>
        <v>2</v>
      </c>
      <c r="N1256" s="164">
        <f t="shared" si="56"/>
        <v>3</v>
      </c>
      <c r="O1256" s="164">
        <f t="shared" si="57"/>
        <v>6</v>
      </c>
    </row>
    <row r="1257" spans="3:15">
      <c r="C1257" s="161">
        <v>2</v>
      </c>
      <c r="D1257" s="161">
        <v>6</v>
      </c>
      <c r="F1257" s="161">
        <v>7</v>
      </c>
      <c r="G1257" s="161">
        <v>6</v>
      </c>
      <c r="H1257" s="161">
        <v>10</v>
      </c>
      <c r="I1257" s="161">
        <v>6</v>
      </c>
      <c r="J1257" s="161">
        <v>7</v>
      </c>
      <c r="M1257" s="165">
        <f t="shared" si="55"/>
        <v>2</v>
      </c>
      <c r="N1257" s="164">
        <f t="shared" si="56"/>
        <v>3</v>
      </c>
      <c r="O1257" s="164">
        <f t="shared" si="57"/>
        <v>6</v>
      </c>
    </row>
    <row r="1258" spans="3:15">
      <c r="C1258" s="161">
        <v>2</v>
      </c>
      <c r="D1258" s="161">
        <v>6</v>
      </c>
      <c r="F1258" s="161">
        <v>7</v>
      </c>
      <c r="G1258" s="161">
        <v>6</v>
      </c>
      <c r="H1258" s="161">
        <v>10</v>
      </c>
      <c r="I1258" s="161">
        <v>6</v>
      </c>
      <c r="J1258" s="161">
        <v>10</v>
      </c>
      <c r="M1258" s="165">
        <f t="shared" si="55"/>
        <v>2</v>
      </c>
      <c r="N1258" s="164">
        <f t="shared" si="56"/>
        <v>3</v>
      </c>
      <c r="O1258" s="164">
        <f t="shared" si="57"/>
        <v>7</v>
      </c>
    </row>
    <row r="1259" spans="3:15">
      <c r="C1259" s="161">
        <v>2</v>
      </c>
      <c r="D1259" s="161">
        <v>6</v>
      </c>
      <c r="F1259" s="161">
        <v>7</v>
      </c>
      <c r="G1259" s="161">
        <v>6</v>
      </c>
      <c r="H1259" s="161">
        <v>10</v>
      </c>
      <c r="I1259" s="161">
        <v>8</v>
      </c>
      <c r="J1259" s="161">
        <v>7</v>
      </c>
      <c r="M1259" s="165">
        <f t="shared" si="55"/>
        <v>2</v>
      </c>
      <c r="N1259" s="164">
        <f t="shared" si="56"/>
        <v>3</v>
      </c>
      <c r="O1259" s="164">
        <f t="shared" si="57"/>
        <v>7</v>
      </c>
    </row>
    <row r="1260" spans="3:15">
      <c r="C1260" s="161">
        <v>2</v>
      </c>
      <c r="D1260" s="161">
        <v>6</v>
      </c>
      <c r="F1260" s="161">
        <v>7</v>
      </c>
      <c r="G1260" s="161">
        <v>6</v>
      </c>
      <c r="H1260" s="161">
        <v>10</v>
      </c>
      <c r="I1260" s="161">
        <v>8</v>
      </c>
      <c r="J1260" s="161">
        <v>10</v>
      </c>
      <c r="M1260" s="165">
        <f t="shared" si="55"/>
        <v>2</v>
      </c>
      <c r="N1260" s="164">
        <f t="shared" si="56"/>
        <v>3</v>
      </c>
      <c r="O1260" s="164">
        <f t="shared" si="57"/>
        <v>7</v>
      </c>
    </row>
    <row r="1261" spans="3:15">
      <c r="C1261" s="161">
        <v>2</v>
      </c>
      <c r="D1261" s="161">
        <v>6</v>
      </c>
      <c r="F1261" s="161">
        <v>7</v>
      </c>
      <c r="G1261" s="161">
        <v>6</v>
      </c>
      <c r="H1261" s="161">
        <v>10</v>
      </c>
      <c r="I1261" s="161">
        <v>10</v>
      </c>
      <c r="J1261" s="161">
        <v>7</v>
      </c>
      <c r="M1261" s="165">
        <f t="shared" si="55"/>
        <v>2</v>
      </c>
      <c r="N1261" s="164">
        <f t="shared" si="56"/>
        <v>3</v>
      </c>
      <c r="O1261" s="164">
        <f t="shared" si="57"/>
        <v>7</v>
      </c>
    </row>
    <row r="1262" spans="3:15">
      <c r="C1262" s="161">
        <v>2</v>
      </c>
      <c r="D1262" s="161">
        <v>6</v>
      </c>
      <c r="F1262" s="161">
        <v>7</v>
      </c>
      <c r="G1262" s="161">
        <v>6</v>
      </c>
      <c r="H1262" s="161">
        <v>10</v>
      </c>
      <c r="I1262" s="161">
        <v>10</v>
      </c>
      <c r="J1262" s="161">
        <v>10</v>
      </c>
      <c r="M1262" s="165">
        <f t="shared" si="55"/>
        <v>2</v>
      </c>
      <c r="N1262" s="164">
        <f t="shared" si="56"/>
        <v>3</v>
      </c>
      <c r="O1262" s="164">
        <f t="shared" si="57"/>
        <v>7</v>
      </c>
    </row>
    <row r="1263" spans="3:15">
      <c r="C1263" s="161">
        <v>2</v>
      </c>
      <c r="D1263" s="161">
        <v>6</v>
      </c>
      <c r="F1263" s="161">
        <v>5</v>
      </c>
      <c r="G1263" s="161">
        <v>6</v>
      </c>
      <c r="H1263" s="161">
        <v>5</v>
      </c>
      <c r="I1263" s="161">
        <v>4</v>
      </c>
      <c r="J1263" s="161">
        <v>7</v>
      </c>
      <c r="M1263" s="165">
        <f t="shared" si="55"/>
        <v>2</v>
      </c>
      <c r="N1263" s="164">
        <f t="shared" si="56"/>
        <v>3</v>
      </c>
      <c r="O1263" s="164">
        <f t="shared" si="57"/>
        <v>5</v>
      </c>
    </row>
    <row r="1264" spans="3:15">
      <c r="C1264" s="161">
        <v>2</v>
      </c>
      <c r="D1264" s="161">
        <v>6</v>
      </c>
      <c r="F1264" s="161">
        <v>5</v>
      </c>
      <c r="G1264" s="161">
        <v>6</v>
      </c>
      <c r="H1264" s="161">
        <v>5</v>
      </c>
      <c r="I1264" s="161">
        <v>4</v>
      </c>
      <c r="J1264" s="161">
        <v>10</v>
      </c>
      <c r="M1264" s="165">
        <f t="shared" si="55"/>
        <v>2</v>
      </c>
      <c r="N1264" s="164">
        <f t="shared" si="56"/>
        <v>3</v>
      </c>
      <c r="O1264" s="164">
        <f t="shared" si="57"/>
        <v>5</v>
      </c>
    </row>
    <row r="1265" spans="3:15">
      <c r="C1265" s="161">
        <v>2</v>
      </c>
      <c r="D1265" s="161">
        <v>6</v>
      </c>
      <c r="F1265" s="161">
        <v>5</v>
      </c>
      <c r="G1265" s="161">
        <v>6</v>
      </c>
      <c r="H1265" s="161">
        <v>5</v>
      </c>
      <c r="I1265" s="161">
        <v>6</v>
      </c>
      <c r="J1265" s="161">
        <v>7</v>
      </c>
      <c r="M1265" s="165">
        <f t="shared" si="55"/>
        <v>2</v>
      </c>
      <c r="N1265" s="164">
        <f t="shared" si="56"/>
        <v>3</v>
      </c>
      <c r="O1265" s="164">
        <f t="shared" si="57"/>
        <v>5</v>
      </c>
    </row>
    <row r="1266" spans="3:15">
      <c r="C1266" s="161">
        <v>2</v>
      </c>
      <c r="D1266" s="161">
        <v>6</v>
      </c>
      <c r="F1266" s="161">
        <v>5</v>
      </c>
      <c r="G1266" s="161">
        <v>6</v>
      </c>
      <c r="H1266" s="161">
        <v>5</v>
      </c>
      <c r="I1266" s="161">
        <v>6</v>
      </c>
      <c r="J1266" s="161">
        <v>10</v>
      </c>
      <c r="M1266" s="165">
        <f t="shared" si="55"/>
        <v>2</v>
      </c>
      <c r="N1266" s="164">
        <f t="shared" si="56"/>
        <v>3</v>
      </c>
      <c r="O1266" s="164">
        <f t="shared" si="57"/>
        <v>6</v>
      </c>
    </row>
    <row r="1267" spans="3:15">
      <c r="C1267" s="161">
        <v>2</v>
      </c>
      <c r="D1267" s="161">
        <v>6</v>
      </c>
      <c r="F1267" s="161">
        <v>5</v>
      </c>
      <c r="G1267" s="161">
        <v>6</v>
      </c>
      <c r="H1267" s="161">
        <v>5</v>
      </c>
      <c r="I1267" s="161">
        <v>8</v>
      </c>
      <c r="J1267" s="161">
        <v>7</v>
      </c>
      <c r="M1267" s="165">
        <f t="shared" si="55"/>
        <v>2</v>
      </c>
      <c r="N1267" s="164">
        <f t="shared" si="56"/>
        <v>3</v>
      </c>
      <c r="O1267" s="164">
        <f t="shared" si="57"/>
        <v>6</v>
      </c>
    </row>
    <row r="1268" spans="3:15">
      <c r="C1268" s="161">
        <v>2</v>
      </c>
      <c r="D1268" s="161">
        <v>6</v>
      </c>
      <c r="F1268" s="161">
        <v>5</v>
      </c>
      <c r="G1268" s="161">
        <v>6</v>
      </c>
      <c r="H1268" s="161">
        <v>5</v>
      </c>
      <c r="I1268" s="161">
        <v>8</v>
      </c>
      <c r="J1268" s="161">
        <v>10</v>
      </c>
      <c r="M1268" s="165">
        <f t="shared" si="55"/>
        <v>2</v>
      </c>
      <c r="N1268" s="164">
        <f t="shared" si="56"/>
        <v>3</v>
      </c>
      <c r="O1268" s="164">
        <f t="shared" si="57"/>
        <v>6</v>
      </c>
    </row>
    <row r="1269" spans="3:15">
      <c r="C1269" s="161">
        <v>2</v>
      </c>
      <c r="D1269" s="161">
        <v>6</v>
      </c>
      <c r="F1269" s="161">
        <v>5</v>
      </c>
      <c r="G1269" s="161">
        <v>6</v>
      </c>
      <c r="H1269" s="161">
        <v>5</v>
      </c>
      <c r="I1269" s="161">
        <v>10</v>
      </c>
      <c r="J1269" s="161">
        <v>7</v>
      </c>
      <c r="M1269" s="165">
        <f t="shared" si="55"/>
        <v>2</v>
      </c>
      <c r="N1269" s="164">
        <f t="shared" si="56"/>
        <v>3</v>
      </c>
      <c r="O1269" s="164">
        <f t="shared" si="57"/>
        <v>6</v>
      </c>
    </row>
    <row r="1270" spans="3:15">
      <c r="C1270" s="161">
        <v>2</v>
      </c>
      <c r="D1270" s="161">
        <v>6</v>
      </c>
      <c r="F1270" s="161">
        <v>5</v>
      </c>
      <c r="G1270" s="161">
        <v>6</v>
      </c>
      <c r="H1270" s="161">
        <v>5</v>
      </c>
      <c r="I1270" s="161">
        <v>10</v>
      </c>
      <c r="J1270" s="161">
        <v>10</v>
      </c>
      <c r="M1270" s="165">
        <f t="shared" si="55"/>
        <v>2</v>
      </c>
      <c r="N1270" s="164">
        <f t="shared" si="56"/>
        <v>3</v>
      </c>
      <c r="O1270" s="164">
        <f t="shared" si="57"/>
        <v>6</v>
      </c>
    </row>
    <row r="1271" spans="3:15">
      <c r="C1271" s="161">
        <v>2</v>
      </c>
      <c r="D1271" s="161">
        <v>6</v>
      </c>
      <c r="F1271" s="161">
        <v>7</v>
      </c>
      <c r="G1271" s="161">
        <v>6</v>
      </c>
      <c r="H1271" s="161">
        <v>10</v>
      </c>
      <c r="I1271" s="161">
        <v>4</v>
      </c>
      <c r="J1271" s="161">
        <v>7</v>
      </c>
      <c r="M1271" s="165">
        <f t="shared" si="55"/>
        <v>2</v>
      </c>
      <c r="N1271" s="164">
        <f t="shared" si="56"/>
        <v>3</v>
      </c>
      <c r="O1271" s="164">
        <f t="shared" si="57"/>
        <v>6</v>
      </c>
    </row>
    <row r="1272" spans="3:15">
      <c r="C1272" s="161">
        <v>2</v>
      </c>
      <c r="D1272" s="161">
        <v>6</v>
      </c>
      <c r="F1272" s="161">
        <v>7</v>
      </c>
      <c r="G1272" s="161">
        <v>6</v>
      </c>
      <c r="H1272" s="161">
        <v>10</v>
      </c>
      <c r="I1272" s="161">
        <v>4</v>
      </c>
      <c r="J1272" s="161">
        <v>10</v>
      </c>
      <c r="M1272" s="165">
        <f t="shared" si="55"/>
        <v>2</v>
      </c>
      <c r="N1272" s="164">
        <f t="shared" si="56"/>
        <v>3</v>
      </c>
      <c r="O1272" s="164">
        <f t="shared" si="57"/>
        <v>6</v>
      </c>
    </row>
    <row r="1273" spans="3:15">
      <c r="C1273" s="161">
        <v>2</v>
      </c>
      <c r="D1273" s="161">
        <v>6</v>
      </c>
      <c r="F1273" s="161">
        <v>7</v>
      </c>
      <c r="G1273" s="161">
        <v>6</v>
      </c>
      <c r="H1273" s="161">
        <v>10</v>
      </c>
      <c r="I1273" s="161">
        <v>6</v>
      </c>
      <c r="J1273" s="161">
        <v>7</v>
      </c>
      <c r="M1273" s="165">
        <f t="shared" si="55"/>
        <v>2</v>
      </c>
      <c r="N1273" s="164">
        <f t="shared" si="56"/>
        <v>3</v>
      </c>
      <c r="O1273" s="164">
        <f t="shared" si="57"/>
        <v>6</v>
      </c>
    </row>
    <row r="1274" spans="3:15">
      <c r="C1274" s="161">
        <v>2</v>
      </c>
      <c r="D1274" s="161">
        <v>6</v>
      </c>
      <c r="F1274" s="161">
        <v>7</v>
      </c>
      <c r="G1274" s="161">
        <v>6</v>
      </c>
      <c r="H1274" s="161">
        <v>10</v>
      </c>
      <c r="I1274" s="161">
        <v>6</v>
      </c>
      <c r="J1274" s="161">
        <v>10</v>
      </c>
      <c r="M1274" s="165">
        <f t="shared" si="55"/>
        <v>2</v>
      </c>
      <c r="N1274" s="164">
        <f t="shared" si="56"/>
        <v>3</v>
      </c>
      <c r="O1274" s="164">
        <f t="shared" si="57"/>
        <v>7</v>
      </c>
    </row>
    <row r="1275" spans="3:15">
      <c r="C1275" s="161">
        <v>2</v>
      </c>
      <c r="D1275" s="161">
        <v>6</v>
      </c>
      <c r="F1275" s="161">
        <v>7</v>
      </c>
      <c r="G1275" s="161">
        <v>6</v>
      </c>
      <c r="H1275" s="161">
        <v>10</v>
      </c>
      <c r="I1275" s="161">
        <v>8</v>
      </c>
      <c r="J1275" s="161">
        <v>7</v>
      </c>
      <c r="M1275" s="165">
        <f t="shared" si="55"/>
        <v>2</v>
      </c>
      <c r="N1275" s="164">
        <f t="shared" si="56"/>
        <v>3</v>
      </c>
      <c r="O1275" s="164">
        <f t="shared" si="57"/>
        <v>7</v>
      </c>
    </row>
    <row r="1276" spans="3:15">
      <c r="C1276" s="161">
        <v>2</v>
      </c>
      <c r="D1276" s="161">
        <v>6</v>
      </c>
      <c r="F1276" s="161">
        <v>7</v>
      </c>
      <c r="G1276" s="161">
        <v>6</v>
      </c>
      <c r="H1276" s="161">
        <v>10</v>
      </c>
      <c r="I1276" s="161">
        <v>8</v>
      </c>
      <c r="J1276" s="161">
        <v>10</v>
      </c>
      <c r="M1276" s="165">
        <f t="shared" si="55"/>
        <v>2</v>
      </c>
      <c r="N1276" s="164">
        <f t="shared" si="56"/>
        <v>3</v>
      </c>
      <c r="O1276" s="164">
        <f t="shared" si="57"/>
        <v>7</v>
      </c>
    </row>
    <row r="1277" spans="3:15">
      <c r="C1277" s="161">
        <v>2</v>
      </c>
      <c r="D1277" s="161">
        <v>6</v>
      </c>
      <c r="F1277" s="161">
        <v>7</v>
      </c>
      <c r="G1277" s="161">
        <v>6</v>
      </c>
      <c r="H1277" s="161">
        <v>10</v>
      </c>
      <c r="I1277" s="161">
        <v>10</v>
      </c>
      <c r="J1277" s="161">
        <v>7</v>
      </c>
      <c r="M1277" s="165">
        <f t="shared" si="55"/>
        <v>2</v>
      </c>
      <c r="N1277" s="164">
        <f t="shared" si="56"/>
        <v>3</v>
      </c>
      <c r="O1277" s="164">
        <f t="shared" si="57"/>
        <v>7</v>
      </c>
    </row>
    <row r="1278" spans="3:15">
      <c r="C1278" s="161">
        <v>2</v>
      </c>
      <c r="D1278" s="161">
        <v>6</v>
      </c>
      <c r="F1278" s="161">
        <v>7</v>
      </c>
      <c r="G1278" s="161">
        <v>6</v>
      </c>
      <c r="H1278" s="161">
        <v>10</v>
      </c>
      <c r="I1278" s="161">
        <v>10</v>
      </c>
      <c r="J1278" s="161">
        <v>10</v>
      </c>
      <c r="M1278" s="165">
        <f t="shared" si="55"/>
        <v>2</v>
      </c>
      <c r="N1278" s="164">
        <f t="shared" si="56"/>
        <v>3</v>
      </c>
      <c r="O1278" s="164">
        <f t="shared" si="57"/>
        <v>7</v>
      </c>
    </row>
    <row r="1279" spans="3:15">
      <c r="C1279" s="161">
        <v>2</v>
      </c>
      <c r="D1279" s="161">
        <v>6</v>
      </c>
      <c r="F1279" s="161">
        <v>5</v>
      </c>
      <c r="G1279" s="161">
        <v>6</v>
      </c>
      <c r="H1279" s="161">
        <v>5</v>
      </c>
      <c r="I1279" s="161">
        <v>4</v>
      </c>
      <c r="J1279" s="161">
        <v>7</v>
      </c>
      <c r="M1279" s="165">
        <f t="shared" si="55"/>
        <v>2</v>
      </c>
      <c r="N1279" s="164">
        <f t="shared" si="56"/>
        <v>3</v>
      </c>
      <c r="O1279" s="164">
        <f t="shared" si="57"/>
        <v>5</v>
      </c>
    </row>
    <row r="1280" spans="3:15">
      <c r="C1280" s="161">
        <v>2</v>
      </c>
      <c r="D1280" s="161">
        <v>6</v>
      </c>
      <c r="F1280" s="161">
        <v>5</v>
      </c>
      <c r="G1280" s="161">
        <v>6</v>
      </c>
      <c r="H1280" s="161">
        <v>5</v>
      </c>
      <c r="I1280" s="161">
        <v>4</v>
      </c>
      <c r="J1280" s="161">
        <v>10</v>
      </c>
      <c r="M1280" s="165">
        <f t="shared" si="55"/>
        <v>2</v>
      </c>
      <c r="N1280" s="164">
        <f t="shared" si="56"/>
        <v>3</v>
      </c>
      <c r="O1280" s="164">
        <f t="shared" si="57"/>
        <v>5</v>
      </c>
    </row>
    <row r="1281" spans="3:15">
      <c r="C1281" s="161">
        <v>2</v>
      </c>
      <c r="D1281" s="161">
        <v>6</v>
      </c>
      <c r="F1281" s="161">
        <v>5</v>
      </c>
      <c r="G1281" s="161">
        <v>6</v>
      </c>
      <c r="H1281" s="161">
        <v>5</v>
      </c>
      <c r="I1281" s="161">
        <v>6</v>
      </c>
      <c r="J1281" s="161">
        <v>7</v>
      </c>
      <c r="M1281" s="165">
        <f t="shared" si="55"/>
        <v>2</v>
      </c>
      <c r="N1281" s="164">
        <f t="shared" si="56"/>
        <v>3</v>
      </c>
      <c r="O1281" s="164">
        <f t="shared" si="57"/>
        <v>5</v>
      </c>
    </row>
    <row r="1282" spans="3:15">
      <c r="C1282" s="161">
        <v>2</v>
      </c>
      <c r="D1282" s="161">
        <v>6</v>
      </c>
      <c r="F1282" s="161">
        <v>5</v>
      </c>
      <c r="G1282" s="161">
        <v>6</v>
      </c>
      <c r="H1282" s="161">
        <v>5</v>
      </c>
      <c r="I1282" s="161">
        <v>6</v>
      </c>
      <c r="J1282" s="161">
        <v>10</v>
      </c>
      <c r="M1282" s="165">
        <f t="shared" si="55"/>
        <v>2</v>
      </c>
      <c r="N1282" s="164">
        <f t="shared" si="56"/>
        <v>3</v>
      </c>
      <c r="O1282" s="164">
        <f t="shared" si="57"/>
        <v>6</v>
      </c>
    </row>
    <row r="1283" spans="3:15">
      <c r="C1283" s="161">
        <v>2</v>
      </c>
      <c r="D1283" s="161">
        <v>6</v>
      </c>
      <c r="F1283" s="161">
        <v>5</v>
      </c>
      <c r="G1283" s="161">
        <v>6</v>
      </c>
      <c r="H1283" s="161">
        <v>5</v>
      </c>
      <c r="I1283" s="161">
        <v>8</v>
      </c>
      <c r="J1283" s="161">
        <v>7</v>
      </c>
      <c r="M1283" s="165">
        <f t="shared" si="55"/>
        <v>2</v>
      </c>
      <c r="N1283" s="164">
        <f t="shared" si="56"/>
        <v>3</v>
      </c>
      <c r="O1283" s="164">
        <f t="shared" si="57"/>
        <v>6</v>
      </c>
    </row>
    <row r="1284" spans="3:15">
      <c r="C1284" s="161">
        <v>2</v>
      </c>
      <c r="D1284" s="161">
        <v>6</v>
      </c>
      <c r="F1284" s="161">
        <v>5</v>
      </c>
      <c r="G1284" s="161">
        <v>6</v>
      </c>
      <c r="H1284" s="161">
        <v>5</v>
      </c>
      <c r="I1284" s="161">
        <v>8</v>
      </c>
      <c r="J1284" s="161">
        <v>10</v>
      </c>
      <c r="M1284" s="165">
        <f t="shared" si="55"/>
        <v>2</v>
      </c>
      <c r="N1284" s="164">
        <f t="shared" si="56"/>
        <v>3</v>
      </c>
      <c r="O1284" s="164">
        <f t="shared" si="57"/>
        <v>6</v>
      </c>
    </row>
    <row r="1285" spans="3:15">
      <c r="C1285" s="161">
        <v>2</v>
      </c>
      <c r="D1285" s="161">
        <v>6</v>
      </c>
      <c r="F1285" s="161">
        <v>5</v>
      </c>
      <c r="G1285" s="161">
        <v>6</v>
      </c>
      <c r="H1285" s="161">
        <v>5</v>
      </c>
      <c r="I1285" s="161">
        <v>10</v>
      </c>
      <c r="J1285" s="161">
        <v>7</v>
      </c>
      <c r="M1285" s="165">
        <f t="shared" si="55"/>
        <v>2</v>
      </c>
      <c r="N1285" s="164">
        <f t="shared" si="56"/>
        <v>3</v>
      </c>
      <c r="O1285" s="164">
        <f t="shared" si="57"/>
        <v>6</v>
      </c>
    </row>
    <row r="1286" spans="3:15">
      <c r="C1286" s="161">
        <v>2</v>
      </c>
      <c r="D1286" s="161">
        <v>6</v>
      </c>
      <c r="F1286" s="161">
        <v>5</v>
      </c>
      <c r="G1286" s="161">
        <v>6</v>
      </c>
      <c r="H1286" s="161">
        <v>5</v>
      </c>
      <c r="I1286" s="161">
        <v>10</v>
      </c>
      <c r="J1286" s="161">
        <v>10</v>
      </c>
      <c r="M1286" s="165">
        <f t="shared" si="55"/>
        <v>2</v>
      </c>
      <c r="N1286" s="164">
        <f t="shared" si="56"/>
        <v>3</v>
      </c>
      <c r="O1286" s="164">
        <f t="shared" si="57"/>
        <v>6</v>
      </c>
    </row>
    <row r="1287" spans="3:15">
      <c r="C1287" s="161">
        <v>2</v>
      </c>
      <c r="D1287" s="161">
        <v>6</v>
      </c>
      <c r="F1287" s="161">
        <v>7</v>
      </c>
      <c r="G1287" s="161">
        <v>6</v>
      </c>
      <c r="H1287" s="161">
        <v>10</v>
      </c>
      <c r="I1287" s="161">
        <v>4</v>
      </c>
      <c r="J1287" s="161">
        <v>7</v>
      </c>
      <c r="M1287" s="165">
        <f t="shared" si="55"/>
        <v>2</v>
      </c>
      <c r="N1287" s="164">
        <f t="shared" si="56"/>
        <v>3</v>
      </c>
      <c r="O1287" s="164">
        <f t="shared" si="57"/>
        <v>6</v>
      </c>
    </row>
    <row r="1288" spans="3:15">
      <c r="C1288" s="161">
        <v>2</v>
      </c>
      <c r="D1288" s="161">
        <v>6</v>
      </c>
      <c r="F1288" s="161">
        <v>7</v>
      </c>
      <c r="G1288" s="161">
        <v>6</v>
      </c>
      <c r="H1288" s="161">
        <v>10</v>
      </c>
      <c r="I1288" s="161">
        <v>4</v>
      </c>
      <c r="J1288" s="161">
        <v>10</v>
      </c>
      <c r="M1288" s="165">
        <f t="shared" si="55"/>
        <v>2</v>
      </c>
      <c r="N1288" s="164">
        <f t="shared" si="56"/>
        <v>3</v>
      </c>
      <c r="O1288" s="164">
        <f t="shared" si="57"/>
        <v>6</v>
      </c>
    </row>
    <row r="1289" spans="3:15">
      <c r="C1289" s="161">
        <v>2</v>
      </c>
      <c r="D1289" s="161">
        <v>6</v>
      </c>
      <c r="F1289" s="161">
        <v>7</v>
      </c>
      <c r="G1289" s="161">
        <v>6</v>
      </c>
      <c r="H1289" s="161">
        <v>10</v>
      </c>
      <c r="I1289" s="161">
        <v>6</v>
      </c>
      <c r="J1289" s="161">
        <v>7</v>
      </c>
      <c r="M1289" s="165">
        <f t="shared" si="55"/>
        <v>2</v>
      </c>
      <c r="N1289" s="164">
        <f t="shared" si="56"/>
        <v>3</v>
      </c>
      <c r="O1289" s="164">
        <f t="shared" si="57"/>
        <v>6</v>
      </c>
    </row>
    <row r="1290" spans="3:15">
      <c r="C1290" s="161">
        <v>2</v>
      </c>
      <c r="D1290" s="161">
        <v>6</v>
      </c>
      <c r="F1290" s="161">
        <v>7</v>
      </c>
      <c r="G1290" s="161">
        <v>6</v>
      </c>
      <c r="H1290" s="161">
        <v>10</v>
      </c>
      <c r="I1290" s="161">
        <v>6</v>
      </c>
      <c r="J1290" s="161">
        <v>10</v>
      </c>
      <c r="M1290" s="165">
        <f t="shared" si="55"/>
        <v>2</v>
      </c>
      <c r="N1290" s="164">
        <f t="shared" si="56"/>
        <v>3</v>
      </c>
      <c r="O1290" s="164">
        <f t="shared" si="57"/>
        <v>7</v>
      </c>
    </row>
    <row r="1291" spans="3:15">
      <c r="C1291" s="161">
        <v>2</v>
      </c>
      <c r="D1291" s="161">
        <v>6</v>
      </c>
      <c r="F1291" s="161">
        <v>7</v>
      </c>
      <c r="G1291" s="161">
        <v>6</v>
      </c>
      <c r="H1291" s="161">
        <v>10</v>
      </c>
      <c r="I1291" s="161">
        <v>8</v>
      </c>
      <c r="J1291" s="161">
        <v>7</v>
      </c>
      <c r="M1291" s="165">
        <f t="shared" si="55"/>
        <v>2</v>
      </c>
      <c r="N1291" s="164">
        <f t="shared" si="56"/>
        <v>3</v>
      </c>
      <c r="O1291" s="164">
        <f t="shared" si="57"/>
        <v>7</v>
      </c>
    </row>
    <row r="1292" spans="3:15">
      <c r="C1292" s="161">
        <v>2</v>
      </c>
      <c r="D1292" s="161">
        <v>6</v>
      </c>
      <c r="F1292" s="161">
        <v>7</v>
      </c>
      <c r="G1292" s="161">
        <v>6</v>
      </c>
      <c r="H1292" s="161">
        <v>10</v>
      </c>
      <c r="I1292" s="161">
        <v>8</v>
      </c>
      <c r="J1292" s="161">
        <v>10</v>
      </c>
      <c r="M1292" s="165">
        <f t="shared" si="55"/>
        <v>2</v>
      </c>
      <c r="N1292" s="164">
        <f t="shared" si="56"/>
        <v>3</v>
      </c>
      <c r="O1292" s="164">
        <f t="shared" si="57"/>
        <v>7</v>
      </c>
    </row>
    <row r="1293" spans="3:15">
      <c r="C1293" s="161">
        <v>2</v>
      </c>
      <c r="D1293" s="161">
        <v>6</v>
      </c>
      <c r="F1293" s="161">
        <v>7</v>
      </c>
      <c r="G1293" s="161">
        <v>6</v>
      </c>
      <c r="H1293" s="161">
        <v>10</v>
      </c>
      <c r="I1293" s="161">
        <v>10</v>
      </c>
      <c r="J1293" s="161">
        <v>7</v>
      </c>
      <c r="M1293" s="165">
        <f t="shared" si="55"/>
        <v>2</v>
      </c>
      <c r="N1293" s="164">
        <f t="shared" si="56"/>
        <v>3</v>
      </c>
      <c r="O1293" s="164">
        <f t="shared" si="57"/>
        <v>7</v>
      </c>
    </row>
    <row r="1294" spans="3:15">
      <c r="C1294" s="161">
        <v>2</v>
      </c>
      <c r="D1294" s="161">
        <v>6</v>
      </c>
      <c r="F1294" s="161">
        <v>7</v>
      </c>
      <c r="G1294" s="161">
        <v>6</v>
      </c>
      <c r="H1294" s="161">
        <v>10</v>
      </c>
      <c r="I1294" s="161">
        <v>10</v>
      </c>
      <c r="J1294" s="161">
        <v>10</v>
      </c>
      <c r="M1294" s="165">
        <f t="shared" si="55"/>
        <v>2</v>
      </c>
      <c r="N1294" s="164">
        <f t="shared" si="56"/>
        <v>3</v>
      </c>
      <c r="O1294" s="164">
        <f t="shared" si="57"/>
        <v>7</v>
      </c>
    </row>
    <row r="1295" spans="3:15">
      <c r="C1295" s="161">
        <v>2</v>
      </c>
      <c r="D1295" s="161">
        <v>6</v>
      </c>
      <c r="F1295" s="161">
        <v>10</v>
      </c>
      <c r="G1295" s="161">
        <v>6</v>
      </c>
      <c r="H1295" s="161">
        <v>7</v>
      </c>
      <c r="I1295" s="161">
        <v>4</v>
      </c>
      <c r="J1295" s="161">
        <v>7</v>
      </c>
      <c r="M1295" s="165">
        <f t="shared" si="55"/>
        <v>2</v>
      </c>
      <c r="N1295" s="164">
        <f t="shared" si="56"/>
        <v>3</v>
      </c>
      <c r="O1295" s="164">
        <f t="shared" si="57"/>
        <v>6</v>
      </c>
    </row>
    <row r="1296" spans="3:15">
      <c r="C1296" s="161">
        <v>2</v>
      </c>
      <c r="D1296" s="161">
        <v>6</v>
      </c>
      <c r="F1296" s="161">
        <v>10</v>
      </c>
      <c r="G1296" s="161">
        <v>6</v>
      </c>
      <c r="H1296" s="161">
        <v>7</v>
      </c>
      <c r="I1296" s="161">
        <v>4</v>
      </c>
      <c r="J1296" s="161">
        <v>10</v>
      </c>
      <c r="M1296" s="165">
        <f t="shared" si="55"/>
        <v>2</v>
      </c>
      <c r="N1296" s="164">
        <f t="shared" si="56"/>
        <v>3</v>
      </c>
      <c r="O1296" s="164">
        <f t="shared" si="57"/>
        <v>6</v>
      </c>
    </row>
    <row r="1297" spans="3:15">
      <c r="C1297" s="161">
        <v>2</v>
      </c>
      <c r="D1297" s="161">
        <v>6</v>
      </c>
      <c r="F1297" s="161">
        <v>10</v>
      </c>
      <c r="G1297" s="161">
        <v>6</v>
      </c>
      <c r="H1297" s="161">
        <v>7</v>
      </c>
      <c r="I1297" s="161">
        <v>6</v>
      </c>
      <c r="J1297" s="161">
        <v>7</v>
      </c>
      <c r="M1297" s="165">
        <f t="shared" si="55"/>
        <v>2</v>
      </c>
      <c r="N1297" s="164">
        <f t="shared" si="56"/>
        <v>3</v>
      </c>
      <c r="O1297" s="164">
        <f t="shared" si="57"/>
        <v>6</v>
      </c>
    </row>
    <row r="1298" spans="3:15">
      <c r="C1298" s="161">
        <v>2</v>
      </c>
      <c r="D1298" s="161">
        <v>6</v>
      </c>
      <c r="F1298" s="161">
        <v>10</v>
      </c>
      <c r="G1298" s="161">
        <v>6</v>
      </c>
      <c r="H1298" s="161">
        <v>7</v>
      </c>
      <c r="I1298" s="161">
        <v>6</v>
      </c>
      <c r="J1298" s="161">
        <v>10</v>
      </c>
      <c r="M1298" s="165">
        <f t="shared" si="55"/>
        <v>2</v>
      </c>
      <c r="N1298" s="164">
        <f t="shared" si="56"/>
        <v>3</v>
      </c>
      <c r="O1298" s="164">
        <f t="shared" si="57"/>
        <v>7</v>
      </c>
    </row>
    <row r="1299" spans="3:15">
      <c r="C1299" s="161">
        <v>2</v>
      </c>
      <c r="D1299" s="161">
        <v>6</v>
      </c>
      <c r="F1299" s="161">
        <v>10</v>
      </c>
      <c r="G1299" s="161">
        <v>6</v>
      </c>
      <c r="H1299" s="161">
        <v>7</v>
      </c>
      <c r="I1299" s="161">
        <v>8</v>
      </c>
      <c r="J1299" s="161">
        <v>7</v>
      </c>
      <c r="M1299" s="165">
        <f t="shared" si="55"/>
        <v>2</v>
      </c>
      <c r="N1299" s="164">
        <f t="shared" si="56"/>
        <v>3</v>
      </c>
      <c r="O1299" s="164">
        <f t="shared" si="57"/>
        <v>7</v>
      </c>
    </row>
    <row r="1300" spans="3:15">
      <c r="C1300" s="161">
        <v>2</v>
      </c>
      <c r="D1300" s="161">
        <v>6</v>
      </c>
      <c r="F1300" s="161">
        <v>10</v>
      </c>
      <c r="G1300" s="161">
        <v>6</v>
      </c>
      <c r="H1300" s="161">
        <v>7</v>
      </c>
      <c r="I1300" s="161">
        <v>8</v>
      </c>
      <c r="J1300" s="161">
        <v>10</v>
      </c>
      <c r="M1300" s="165">
        <f t="shared" si="55"/>
        <v>2</v>
      </c>
      <c r="N1300" s="164">
        <f t="shared" si="56"/>
        <v>3</v>
      </c>
      <c r="O1300" s="164">
        <f t="shared" si="57"/>
        <v>7</v>
      </c>
    </row>
    <row r="1301" spans="3:15">
      <c r="C1301" s="161">
        <v>2</v>
      </c>
      <c r="D1301" s="161">
        <v>6</v>
      </c>
      <c r="F1301" s="161">
        <v>10</v>
      </c>
      <c r="G1301" s="161">
        <v>6</v>
      </c>
      <c r="H1301" s="161">
        <v>7</v>
      </c>
      <c r="I1301" s="161">
        <v>10</v>
      </c>
      <c r="J1301" s="161">
        <v>7</v>
      </c>
      <c r="M1301" s="165">
        <f t="shared" si="55"/>
        <v>2</v>
      </c>
      <c r="N1301" s="164">
        <f t="shared" si="56"/>
        <v>3</v>
      </c>
      <c r="O1301" s="164">
        <f t="shared" si="57"/>
        <v>7</v>
      </c>
    </row>
    <row r="1302" spans="3:15">
      <c r="C1302" s="161">
        <v>2</v>
      </c>
      <c r="D1302" s="161">
        <v>6</v>
      </c>
      <c r="F1302" s="161">
        <v>10</v>
      </c>
      <c r="G1302" s="161">
        <v>6</v>
      </c>
      <c r="H1302" s="161">
        <v>7</v>
      </c>
      <c r="I1302" s="161">
        <v>10</v>
      </c>
      <c r="J1302" s="161">
        <v>10</v>
      </c>
      <c r="M1302" s="165">
        <f t="shared" si="55"/>
        <v>2</v>
      </c>
      <c r="N1302" s="164">
        <f t="shared" si="56"/>
        <v>3</v>
      </c>
      <c r="O1302" s="164">
        <f t="shared" si="57"/>
        <v>7</v>
      </c>
    </row>
    <row r="1303" spans="3:15">
      <c r="C1303" s="161">
        <v>2</v>
      </c>
      <c r="D1303" s="161">
        <v>6</v>
      </c>
      <c r="F1303" s="161">
        <v>10</v>
      </c>
      <c r="G1303" s="161">
        <v>6</v>
      </c>
      <c r="H1303" s="161">
        <v>10</v>
      </c>
      <c r="I1303" s="161">
        <v>4</v>
      </c>
      <c r="J1303" s="161">
        <v>7</v>
      </c>
      <c r="M1303" s="165">
        <f t="shared" si="55"/>
        <v>2</v>
      </c>
      <c r="N1303" s="164">
        <f t="shared" si="56"/>
        <v>3</v>
      </c>
      <c r="O1303" s="164">
        <f t="shared" si="57"/>
        <v>6</v>
      </c>
    </row>
    <row r="1304" spans="3:15">
      <c r="C1304" s="161">
        <v>2</v>
      </c>
      <c r="D1304" s="161">
        <v>6</v>
      </c>
      <c r="F1304" s="161">
        <v>10</v>
      </c>
      <c r="G1304" s="161">
        <v>6</v>
      </c>
      <c r="H1304" s="161">
        <v>10</v>
      </c>
      <c r="I1304" s="161">
        <v>4</v>
      </c>
      <c r="J1304" s="161">
        <v>10</v>
      </c>
      <c r="M1304" s="165">
        <f t="shared" si="55"/>
        <v>2</v>
      </c>
      <c r="N1304" s="164">
        <f t="shared" si="56"/>
        <v>3</v>
      </c>
      <c r="O1304" s="164">
        <f t="shared" si="57"/>
        <v>7</v>
      </c>
    </row>
    <row r="1305" spans="3:15">
      <c r="C1305" s="161">
        <v>2</v>
      </c>
      <c r="D1305" s="161">
        <v>6</v>
      </c>
      <c r="F1305" s="161">
        <v>10</v>
      </c>
      <c r="G1305" s="161">
        <v>6</v>
      </c>
      <c r="H1305" s="161">
        <v>10</v>
      </c>
      <c r="I1305" s="161">
        <v>6</v>
      </c>
      <c r="J1305" s="161">
        <v>7</v>
      </c>
      <c r="M1305" s="165">
        <f t="shared" si="55"/>
        <v>2</v>
      </c>
      <c r="N1305" s="164">
        <f t="shared" si="56"/>
        <v>3</v>
      </c>
      <c r="O1305" s="164">
        <f t="shared" si="57"/>
        <v>7</v>
      </c>
    </row>
    <row r="1306" spans="3:15">
      <c r="C1306" s="161">
        <v>2</v>
      </c>
      <c r="D1306" s="161">
        <v>6</v>
      </c>
      <c r="F1306" s="161">
        <v>10</v>
      </c>
      <c r="G1306" s="161">
        <v>6</v>
      </c>
      <c r="H1306" s="161">
        <v>10</v>
      </c>
      <c r="I1306" s="161">
        <v>6</v>
      </c>
      <c r="J1306" s="161">
        <v>10</v>
      </c>
      <c r="M1306" s="165">
        <f t="shared" si="55"/>
        <v>2</v>
      </c>
      <c r="N1306" s="164">
        <f t="shared" si="56"/>
        <v>3</v>
      </c>
      <c r="O1306" s="164">
        <f t="shared" si="57"/>
        <v>7</v>
      </c>
    </row>
    <row r="1307" spans="3:15">
      <c r="C1307" s="161">
        <v>2</v>
      </c>
      <c r="D1307" s="161">
        <v>6</v>
      </c>
      <c r="F1307" s="161">
        <v>10</v>
      </c>
      <c r="G1307" s="161">
        <v>6</v>
      </c>
      <c r="H1307" s="161">
        <v>10</v>
      </c>
      <c r="I1307" s="161">
        <v>8</v>
      </c>
      <c r="J1307" s="161">
        <v>7</v>
      </c>
      <c r="M1307" s="165">
        <f t="shared" si="55"/>
        <v>2</v>
      </c>
      <c r="N1307" s="164">
        <f t="shared" si="56"/>
        <v>3</v>
      </c>
      <c r="O1307" s="164">
        <f t="shared" si="57"/>
        <v>7</v>
      </c>
    </row>
    <row r="1308" spans="3:15">
      <c r="C1308" s="161">
        <v>2</v>
      </c>
      <c r="D1308" s="161">
        <v>6</v>
      </c>
      <c r="F1308" s="161">
        <v>10</v>
      </c>
      <c r="G1308" s="161">
        <v>6</v>
      </c>
      <c r="H1308" s="161">
        <v>10</v>
      </c>
      <c r="I1308" s="161">
        <v>8</v>
      </c>
      <c r="J1308" s="161">
        <v>10</v>
      </c>
      <c r="M1308" s="165">
        <f t="shared" si="55"/>
        <v>2</v>
      </c>
      <c r="N1308" s="164">
        <f t="shared" si="56"/>
        <v>3</v>
      </c>
      <c r="O1308" s="164">
        <f t="shared" si="57"/>
        <v>7</v>
      </c>
    </row>
    <row r="1309" spans="3:15">
      <c r="C1309" s="161">
        <v>2</v>
      </c>
      <c r="D1309" s="161">
        <v>6</v>
      </c>
      <c r="F1309" s="161">
        <v>10</v>
      </c>
      <c r="G1309" s="161">
        <v>6</v>
      </c>
      <c r="H1309" s="161">
        <v>10</v>
      </c>
      <c r="I1309" s="161">
        <v>10</v>
      </c>
      <c r="J1309" s="161">
        <v>7</v>
      </c>
      <c r="M1309" s="165">
        <f t="shared" si="55"/>
        <v>2</v>
      </c>
      <c r="N1309" s="164">
        <f t="shared" si="56"/>
        <v>3</v>
      </c>
      <c r="O1309" s="164">
        <f t="shared" si="57"/>
        <v>7</v>
      </c>
    </row>
    <row r="1310" spans="3:15">
      <c r="C1310" s="161">
        <v>2</v>
      </c>
      <c r="D1310" s="161">
        <v>6</v>
      </c>
      <c r="F1310" s="161">
        <v>10</v>
      </c>
      <c r="G1310" s="161">
        <v>6</v>
      </c>
      <c r="H1310" s="161">
        <v>10</v>
      </c>
      <c r="I1310" s="161">
        <v>10</v>
      </c>
      <c r="J1310" s="161">
        <v>10</v>
      </c>
      <c r="M1310" s="165">
        <f t="shared" si="55"/>
        <v>2</v>
      </c>
      <c r="N1310" s="164">
        <f t="shared" si="56"/>
        <v>3</v>
      </c>
      <c r="O1310" s="164">
        <f t="shared" si="57"/>
        <v>8</v>
      </c>
    </row>
    <row r="1311" spans="3:15">
      <c r="C1311" s="161">
        <v>2</v>
      </c>
      <c r="D1311" s="161">
        <v>6</v>
      </c>
      <c r="F1311" s="161">
        <v>10</v>
      </c>
      <c r="G1311" s="161">
        <v>6</v>
      </c>
      <c r="H1311" s="161">
        <v>7</v>
      </c>
      <c r="I1311" s="161">
        <v>4</v>
      </c>
      <c r="J1311" s="161">
        <v>7</v>
      </c>
      <c r="M1311" s="165">
        <f t="shared" ref="M1311:M1374" si="58">MIN(C1311:L1311)</f>
        <v>2</v>
      </c>
      <c r="N1311" s="164">
        <f t="shared" si="56"/>
        <v>3</v>
      </c>
      <c r="O1311" s="164">
        <f t="shared" si="57"/>
        <v>6</v>
      </c>
    </row>
    <row r="1312" spans="3:15">
      <c r="C1312" s="161">
        <v>2</v>
      </c>
      <c r="D1312" s="161">
        <v>6</v>
      </c>
      <c r="F1312" s="161">
        <v>10</v>
      </c>
      <c r="G1312" s="161">
        <v>6</v>
      </c>
      <c r="H1312" s="161">
        <v>7</v>
      </c>
      <c r="I1312" s="161">
        <v>4</v>
      </c>
      <c r="J1312" s="161">
        <v>10</v>
      </c>
      <c r="M1312" s="165">
        <f t="shared" si="58"/>
        <v>2</v>
      </c>
      <c r="N1312" s="164">
        <f t="shared" ref="N1312:N1375" si="59">IF(SMALL(C1312:J1312,2)&gt;M1312,M1312+1,M1312)</f>
        <v>3</v>
      </c>
      <c r="O1312" s="164">
        <f t="shared" ref="O1312:O1375" si="60">ROUND(AVERAGE(C1312:J1312),0)</f>
        <v>6</v>
      </c>
    </row>
    <row r="1313" spans="3:15">
      <c r="C1313" s="161">
        <v>2</v>
      </c>
      <c r="D1313" s="161">
        <v>6</v>
      </c>
      <c r="F1313" s="161">
        <v>10</v>
      </c>
      <c r="G1313" s="161">
        <v>6</v>
      </c>
      <c r="H1313" s="161">
        <v>7</v>
      </c>
      <c r="I1313" s="161">
        <v>6</v>
      </c>
      <c r="J1313" s="161">
        <v>7</v>
      </c>
      <c r="M1313" s="165">
        <f t="shared" si="58"/>
        <v>2</v>
      </c>
      <c r="N1313" s="164">
        <f t="shared" si="59"/>
        <v>3</v>
      </c>
      <c r="O1313" s="164">
        <f t="shared" si="60"/>
        <v>6</v>
      </c>
    </row>
    <row r="1314" spans="3:15">
      <c r="C1314" s="161">
        <v>2</v>
      </c>
      <c r="D1314" s="161">
        <v>6</v>
      </c>
      <c r="F1314" s="161">
        <v>10</v>
      </c>
      <c r="G1314" s="161">
        <v>6</v>
      </c>
      <c r="H1314" s="161">
        <v>7</v>
      </c>
      <c r="I1314" s="161">
        <v>6</v>
      </c>
      <c r="J1314" s="161">
        <v>10</v>
      </c>
      <c r="M1314" s="165">
        <f t="shared" si="58"/>
        <v>2</v>
      </c>
      <c r="N1314" s="164">
        <f t="shared" si="59"/>
        <v>3</v>
      </c>
      <c r="O1314" s="164">
        <f t="shared" si="60"/>
        <v>7</v>
      </c>
    </row>
    <row r="1315" spans="3:15">
      <c r="C1315" s="161">
        <v>2</v>
      </c>
      <c r="D1315" s="161">
        <v>6</v>
      </c>
      <c r="F1315" s="161">
        <v>10</v>
      </c>
      <c r="G1315" s="161">
        <v>6</v>
      </c>
      <c r="H1315" s="161">
        <v>7</v>
      </c>
      <c r="I1315" s="161">
        <v>8</v>
      </c>
      <c r="J1315" s="161">
        <v>7</v>
      </c>
      <c r="M1315" s="165">
        <f t="shared" si="58"/>
        <v>2</v>
      </c>
      <c r="N1315" s="164">
        <f t="shared" si="59"/>
        <v>3</v>
      </c>
      <c r="O1315" s="164">
        <f t="shared" si="60"/>
        <v>7</v>
      </c>
    </row>
    <row r="1316" spans="3:15">
      <c r="C1316" s="161">
        <v>2</v>
      </c>
      <c r="D1316" s="161">
        <v>6</v>
      </c>
      <c r="F1316" s="161">
        <v>10</v>
      </c>
      <c r="G1316" s="161">
        <v>6</v>
      </c>
      <c r="H1316" s="161">
        <v>7</v>
      </c>
      <c r="I1316" s="161">
        <v>8</v>
      </c>
      <c r="J1316" s="161">
        <v>10</v>
      </c>
      <c r="M1316" s="165">
        <f t="shared" si="58"/>
        <v>2</v>
      </c>
      <c r="N1316" s="164">
        <f t="shared" si="59"/>
        <v>3</v>
      </c>
      <c r="O1316" s="164">
        <f t="shared" si="60"/>
        <v>7</v>
      </c>
    </row>
    <row r="1317" spans="3:15">
      <c r="C1317" s="161">
        <v>2</v>
      </c>
      <c r="D1317" s="161">
        <v>6</v>
      </c>
      <c r="F1317" s="161">
        <v>10</v>
      </c>
      <c r="G1317" s="161">
        <v>6</v>
      </c>
      <c r="H1317" s="161">
        <v>7</v>
      </c>
      <c r="I1317" s="161">
        <v>10</v>
      </c>
      <c r="J1317" s="161">
        <v>7</v>
      </c>
      <c r="M1317" s="165">
        <f t="shared" si="58"/>
        <v>2</v>
      </c>
      <c r="N1317" s="164">
        <f t="shared" si="59"/>
        <v>3</v>
      </c>
      <c r="O1317" s="164">
        <f t="shared" si="60"/>
        <v>7</v>
      </c>
    </row>
    <row r="1318" spans="3:15">
      <c r="C1318" s="161">
        <v>2</v>
      </c>
      <c r="D1318" s="161">
        <v>6</v>
      </c>
      <c r="F1318" s="161">
        <v>10</v>
      </c>
      <c r="G1318" s="161">
        <v>6</v>
      </c>
      <c r="H1318" s="161">
        <v>7</v>
      </c>
      <c r="I1318" s="161">
        <v>10</v>
      </c>
      <c r="J1318" s="161">
        <v>10</v>
      </c>
      <c r="M1318" s="165">
        <f t="shared" si="58"/>
        <v>2</v>
      </c>
      <c r="N1318" s="164">
        <f t="shared" si="59"/>
        <v>3</v>
      </c>
      <c r="O1318" s="164">
        <f t="shared" si="60"/>
        <v>7</v>
      </c>
    </row>
    <row r="1319" spans="3:15">
      <c r="C1319" s="161">
        <v>2</v>
      </c>
      <c r="D1319" s="161">
        <v>6</v>
      </c>
      <c r="F1319" s="161">
        <v>10</v>
      </c>
      <c r="G1319" s="161">
        <v>6</v>
      </c>
      <c r="H1319" s="161">
        <v>10</v>
      </c>
      <c r="I1319" s="161">
        <v>4</v>
      </c>
      <c r="J1319" s="161">
        <v>7</v>
      </c>
      <c r="M1319" s="165">
        <f t="shared" si="58"/>
        <v>2</v>
      </c>
      <c r="N1319" s="164">
        <f t="shared" si="59"/>
        <v>3</v>
      </c>
      <c r="O1319" s="164">
        <f t="shared" si="60"/>
        <v>6</v>
      </c>
    </row>
    <row r="1320" spans="3:15">
      <c r="C1320" s="161">
        <v>2</v>
      </c>
      <c r="D1320" s="161">
        <v>6</v>
      </c>
      <c r="F1320" s="161">
        <v>10</v>
      </c>
      <c r="G1320" s="161">
        <v>6</v>
      </c>
      <c r="H1320" s="161">
        <v>10</v>
      </c>
      <c r="I1320" s="161">
        <v>4</v>
      </c>
      <c r="J1320" s="161">
        <v>10</v>
      </c>
      <c r="M1320" s="165">
        <f t="shared" si="58"/>
        <v>2</v>
      </c>
      <c r="N1320" s="164">
        <f t="shared" si="59"/>
        <v>3</v>
      </c>
      <c r="O1320" s="164">
        <f t="shared" si="60"/>
        <v>7</v>
      </c>
    </row>
    <row r="1321" spans="3:15">
      <c r="C1321" s="161">
        <v>2</v>
      </c>
      <c r="D1321" s="161">
        <v>6</v>
      </c>
      <c r="F1321" s="161">
        <v>10</v>
      </c>
      <c r="G1321" s="161">
        <v>6</v>
      </c>
      <c r="H1321" s="161">
        <v>10</v>
      </c>
      <c r="I1321" s="161">
        <v>6</v>
      </c>
      <c r="J1321" s="161">
        <v>7</v>
      </c>
      <c r="M1321" s="165">
        <f t="shared" si="58"/>
        <v>2</v>
      </c>
      <c r="N1321" s="164">
        <f t="shared" si="59"/>
        <v>3</v>
      </c>
      <c r="O1321" s="164">
        <f t="shared" si="60"/>
        <v>7</v>
      </c>
    </row>
    <row r="1322" spans="3:15">
      <c r="C1322" s="161">
        <v>2</v>
      </c>
      <c r="D1322" s="161">
        <v>6</v>
      </c>
      <c r="F1322" s="161">
        <v>10</v>
      </c>
      <c r="G1322" s="161">
        <v>6</v>
      </c>
      <c r="H1322" s="161">
        <v>10</v>
      </c>
      <c r="I1322" s="161">
        <v>6</v>
      </c>
      <c r="J1322" s="161">
        <v>10</v>
      </c>
      <c r="M1322" s="165">
        <f t="shared" si="58"/>
        <v>2</v>
      </c>
      <c r="N1322" s="164">
        <f t="shared" si="59"/>
        <v>3</v>
      </c>
      <c r="O1322" s="164">
        <f t="shared" si="60"/>
        <v>7</v>
      </c>
    </row>
    <row r="1323" spans="3:15">
      <c r="C1323" s="161">
        <v>2</v>
      </c>
      <c r="D1323" s="161">
        <v>6</v>
      </c>
      <c r="F1323" s="161">
        <v>10</v>
      </c>
      <c r="G1323" s="161">
        <v>6</v>
      </c>
      <c r="H1323" s="161">
        <v>10</v>
      </c>
      <c r="I1323" s="161">
        <v>8</v>
      </c>
      <c r="J1323" s="161">
        <v>7</v>
      </c>
      <c r="M1323" s="165">
        <f t="shared" si="58"/>
        <v>2</v>
      </c>
      <c r="N1323" s="164">
        <f t="shared" si="59"/>
        <v>3</v>
      </c>
      <c r="O1323" s="164">
        <f t="shared" si="60"/>
        <v>7</v>
      </c>
    </row>
    <row r="1324" spans="3:15">
      <c r="C1324" s="161">
        <v>2</v>
      </c>
      <c r="D1324" s="161">
        <v>6</v>
      </c>
      <c r="F1324" s="161">
        <v>10</v>
      </c>
      <c r="G1324" s="161">
        <v>6</v>
      </c>
      <c r="H1324" s="161">
        <v>10</v>
      </c>
      <c r="I1324" s="161">
        <v>8</v>
      </c>
      <c r="J1324" s="161">
        <v>10</v>
      </c>
      <c r="M1324" s="165">
        <f t="shared" si="58"/>
        <v>2</v>
      </c>
      <c r="N1324" s="164">
        <f t="shared" si="59"/>
        <v>3</v>
      </c>
      <c r="O1324" s="164">
        <f t="shared" si="60"/>
        <v>7</v>
      </c>
    </row>
    <row r="1325" spans="3:15">
      <c r="C1325" s="161">
        <v>2</v>
      </c>
      <c r="D1325" s="161">
        <v>6</v>
      </c>
      <c r="F1325" s="161">
        <v>10</v>
      </c>
      <c r="G1325" s="161">
        <v>6</v>
      </c>
      <c r="H1325" s="161">
        <v>10</v>
      </c>
      <c r="I1325" s="161">
        <v>10</v>
      </c>
      <c r="J1325" s="161">
        <v>7</v>
      </c>
      <c r="M1325" s="165">
        <f t="shared" si="58"/>
        <v>2</v>
      </c>
      <c r="N1325" s="164">
        <f t="shared" si="59"/>
        <v>3</v>
      </c>
      <c r="O1325" s="164">
        <f t="shared" si="60"/>
        <v>7</v>
      </c>
    </row>
    <row r="1326" spans="3:15">
      <c r="C1326" s="161">
        <v>2</v>
      </c>
      <c r="D1326" s="161">
        <v>6</v>
      </c>
      <c r="F1326" s="161">
        <v>10</v>
      </c>
      <c r="G1326" s="161">
        <v>6</v>
      </c>
      <c r="H1326" s="161">
        <v>10</v>
      </c>
      <c r="I1326" s="161">
        <v>10</v>
      </c>
      <c r="J1326" s="161">
        <v>10</v>
      </c>
      <c r="M1326" s="165">
        <f t="shared" si="58"/>
        <v>2</v>
      </c>
      <c r="N1326" s="164">
        <f t="shared" si="59"/>
        <v>3</v>
      </c>
      <c r="O1326" s="164">
        <f t="shared" si="60"/>
        <v>8</v>
      </c>
    </row>
    <row r="1327" spans="3:15">
      <c r="C1327" s="161">
        <v>2</v>
      </c>
      <c r="D1327" s="161">
        <v>6</v>
      </c>
      <c r="F1327" s="161">
        <v>10</v>
      </c>
      <c r="G1327" s="161">
        <v>6</v>
      </c>
      <c r="H1327" s="161">
        <v>7</v>
      </c>
      <c r="I1327" s="161">
        <v>4</v>
      </c>
      <c r="J1327" s="161">
        <v>7</v>
      </c>
      <c r="M1327" s="165">
        <f t="shared" si="58"/>
        <v>2</v>
      </c>
      <c r="N1327" s="164">
        <f t="shared" si="59"/>
        <v>3</v>
      </c>
      <c r="O1327" s="164">
        <f t="shared" si="60"/>
        <v>6</v>
      </c>
    </row>
    <row r="1328" spans="3:15">
      <c r="C1328" s="161">
        <v>2</v>
      </c>
      <c r="D1328" s="161">
        <v>6</v>
      </c>
      <c r="F1328" s="161">
        <v>10</v>
      </c>
      <c r="G1328" s="161">
        <v>6</v>
      </c>
      <c r="H1328" s="161">
        <v>7</v>
      </c>
      <c r="I1328" s="161">
        <v>4</v>
      </c>
      <c r="J1328" s="161">
        <v>10</v>
      </c>
      <c r="M1328" s="165">
        <f t="shared" si="58"/>
        <v>2</v>
      </c>
      <c r="N1328" s="164">
        <f t="shared" si="59"/>
        <v>3</v>
      </c>
      <c r="O1328" s="164">
        <f t="shared" si="60"/>
        <v>6</v>
      </c>
    </row>
    <row r="1329" spans="3:15">
      <c r="C1329" s="161">
        <v>2</v>
      </c>
      <c r="D1329" s="161">
        <v>6</v>
      </c>
      <c r="F1329" s="161">
        <v>10</v>
      </c>
      <c r="G1329" s="161">
        <v>6</v>
      </c>
      <c r="H1329" s="161">
        <v>7</v>
      </c>
      <c r="I1329" s="161">
        <v>6</v>
      </c>
      <c r="J1329" s="161">
        <v>7</v>
      </c>
      <c r="M1329" s="165">
        <f t="shared" si="58"/>
        <v>2</v>
      </c>
      <c r="N1329" s="164">
        <f t="shared" si="59"/>
        <v>3</v>
      </c>
      <c r="O1329" s="164">
        <f t="shared" si="60"/>
        <v>6</v>
      </c>
    </row>
    <row r="1330" spans="3:15">
      <c r="C1330" s="161">
        <v>2</v>
      </c>
      <c r="D1330" s="161">
        <v>6</v>
      </c>
      <c r="F1330" s="161">
        <v>10</v>
      </c>
      <c r="G1330" s="161">
        <v>6</v>
      </c>
      <c r="H1330" s="161">
        <v>7</v>
      </c>
      <c r="I1330" s="161">
        <v>6</v>
      </c>
      <c r="J1330" s="161">
        <v>10</v>
      </c>
      <c r="M1330" s="165">
        <f t="shared" si="58"/>
        <v>2</v>
      </c>
      <c r="N1330" s="164">
        <f t="shared" si="59"/>
        <v>3</v>
      </c>
      <c r="O1330" s="164">
        <f t="shared" si="60"/>
        <v>7</v>
      </c>
    </row>
    <row r="1331" spans="3:15">
      <c r="C1331" s="161">
        <v>2</v>
      </c>
      <c r="D1331" s="161">
        <v>6</v>
      </c>
      <c r="F1331" s="161">
        <v>10</v>
      </c>
      <c r="G1331" s="161">
        <v>6</v>
      </c>
      <c r="H1331" s="161">
        <v>7</v>
      </c>
      <c r="I1331" s="161">
        <v>8</v>
      </c>
      <c r="J1331" s="161">
        <v>7</v>
      </c>
      <c r="M1331" s="165">
        <f t="shared" si="58"/>
        <v>2</v>
      </c>
      <c r="N1331" s="164">
        <f t="shared" si="59"/>
        <v>3</v>
      </c>
      <c r="O1331" s="164">
        <f t="shared" si="60"/>
        <v>7</v>
      </c>
    </row>
    <row r="1332" spans="3:15">
      <c r="C1332" s="161">
        <v>2</v>
      </c>
      <c r="D1332" s="161">
        <v>6</v>
      </c>
      <c r="F1332" s="161">
        <v>10</v>
      </c>
      <c r="G1332" s="161">
        <v>6</v>
      </c>
      <c r="H1332" s="161">
        <v>7</v>
      </c>
      <c r="I1332" s="161">
        <v>8</v>
      </c>
      <c r="J1332" s="161">
        <v>10</v>
      </c>
      <c r="M1332" s="165">
        <f t="shared" si="58"/>
        <v>2</v>
      </c>
      <c r="N1332" s="164">
        <f t="shared" si="59"/>
        <v>3</v>
      </c>
      <c r="O1332" s="164">
        <f t="shared" si="60"/>
        <v>7</v>
      </c>
    </row>
    <row r="1333" spans="3:15">
      <c r="C1333" s="161">
        <v>2</v>
      </c>
      <c r="D1333" s="161">
        <v>6</v>
      </c>
      <c r="F1333" s="161">
        <v>10</v>
      </c>
      <c r="G1333" s="161">
        <v>6</v>
      </c>
      <c r="H1333" s="161">
        <v>7</v>
      </c>
      <c r="I1333" s="161">
        <v>10</v>
      </c>
      <c r="J1333" s="161">
        <v>7</v>
      </c>
      <c r="M1333" s="165">
        <f t="shared" si="58"/>
        <v>2</v>
      </c>
      <c r="N1333" s="164">
        <f t="shared" si="59"/>
        <v>3</v>
      </c>
      <c r="O1333" s="164">
        <f t="shared" si="60"/>
        <v>7</v>
      </c>
    </row>
    <row r="1334" spans="3:15">
      <c r="C1334" s="161">
        <v>2</v>
      </c>
      <c r="D1334" s="161">
        <v>6</v>
      </c>
      <c r="F1334" s="161">
        <v>10</v>
      </c>
      <c r="G1334" s="161">
        <v>6</v>
      </c>
      <c r="H1334" s="161">
        <v>7</v>
      </c>
      <c r="I1334" s="161">
        <v>10</v>
      </c>
      <c r="J1334" s="161">
        <v>10</v>
      </c>
      <c r="M1334" s="165">
        <f t="shared" si="58"/>
        <v>2</v>
      </c>
      <c r="N1334" s="164">
        <f t="shared" si="59"/>
        <v>3</v>
      </c>
      <c r="O1334" s="164">
        <f t="shared" si="60"/>
        <v>7</v>
      </c>
    </row>
    <row r="1335" spans="3:15">
      <c r="C1335" s="161">
        <v>2</v>
      </c>
      <c r="D1335" s="161">
        <v>6</v>
      </c>
      <c r="F1335" s="161">
        <v>10</v>
      </c>
      <c r="G1335" s="161">
        <v>6</v>
      </c>
      <c r="H1335" s="161">
        <v>10</v>
      </c>
      <c r="I1335" s="161">
        <v>4</v>
      </c>
      <c r="J1335" s="161">
        <v>7</v>
      </c>
      <c r="M1335" s="165">
        <f t="shared" si="58"/>
        <v>2</v>
      </c>
      <c r="N1335" s="164">
        <f t="shared" si="59"/>
        <v>3</v>
      </c>
      <c r="O1335" s="164">
        <f t="shared" si="60"/>
        <v>6</v>
      </c>
    </row>
    <row r="1336" spans="3:15">
      <c r="C1336" s="161">
        <v>2</v>
      </c>
      <c r="D1336" s="161">
        <v>6</v>
      </c>
      <c r="F1336" s="161">
        <v>10</v>
      </c>
      <c r="G1336" s="161">
        <v>6</v>
      </c>
      <c r="H1336" s="161">
        <v>10</v>
      </c>
      <c r="I1336" s="161">
        <v>4</v>
      </c>
      <c r="J1336" s="161">
        <v>10</v>
      </c>
      <c r="M1336" s="165">
        <f t="shared" si="58"/>
        <v>2</v>
      </c>
      <c r="N1336" s="164">
        <f t="shared" si="59"/>
        <v>3</v>
      </c>
      <c r="O1336" s="164">
        <f t="shared" si="60"/>
        <v>7</v>
      </c>
    </row>
    <row r="1337" spans="3:15">
      <c r="C1337" s="161">
        <v>2</v>
      </c>
      <c r="D1337" s="161">
        <v>6</v>
      </c>
      <c r="F1337" s="161">
        <v>10</v>
      </c>
      <c r="G1337" s="161">
        <v>6</v>
      </c>
      <c r="H1337" s="161">
        <v>10</v>
      </c>
      <c r="I1337" s="161">
        <v>6</v>
      </c>
      <c r="J1337" s="161">
        <v>7</v>
      </c>
      <c r="M1337" s="165">
        <f t="shared" si="58"/>
        <v>2</v>
      </c>
      <c r="N1337" s="164">
        <f t="shared" si="59"/>
        <v>3</v>
      </c>
      <c r="O1337" s="164">
        <f t="shared" si="60"/>
        <v>7</v>
      </c>
    </row>
    <row r="1338" spans="3:15">
      <c r="C1338" s="161">
        <v>2</v>
      </c>
      <c r="D1338" s="161">
        <v>6</v>
      </c>
      <c r="F1338" s="161">
        <v>10</v>
      </c>
      <c r="G1338" s="161">
        <v>6</v>
      </c>
      <c r="H1338" s="161">
        <v>10</v>
      </c>
      <c r="I1338" s="161">
        <v>6</v>
      </c>
      <c r="J1338" s="161">
        <v>10</v>
      </c>
      <c r="M1338" s="165">
        <f t="shared" si="58"/>
        <v>2</v>
      </c>
      <c r="N1338" s="164">
        <f t="shared" si="59"/>
        <v>3</v>
      </c>
      <c r="O1338" s="164">
        <f t="shared" si="60"/>
        <v>7</v>
      </c>
    </row>
    <row r="1339" spans="3:15">
      <c r="C1339" s="161">
        <v>2</v>
      </c>
      <c r="D1339" s="161">
        <v>6</v>
      </c>
      <c r="F1339" s="161">
        <v>10</v>
      </c>
      <c r="G1339" s="161">
        <v>6</v>
      </c>
      <c r="H1339" s="161">
        <v>10</v>
      </c>
      <c r="I1339" s="161">
        <v>8</v>
      </c>
      <c r="J1339" s="161">
        <v>7</v>
      </c>
      <c r="M1339" s="165">
        <f t="shared" si="58"/>
        <v>2</v>
      </c>
      <c r="N1339" s="164">
        <f t="shared" si="59"/>
        <v>3</v>
      </c>
      <c r="O1339" s="164">
        <f t="shared" si="60"/>
        <v>7</v>
      </c>
    </row>
    <row r="1340" spans="3:15">
      <c r="C1340" s="161">
        <v>2</v>
      </c>
      <c r="D1340" s="161">
        <v>6</v>
      </c>
      <c r="F1340" s="161">
        <v>10</v>
      </c>
      <c r="G1340" s="161">
        <v>6</v>
      </c>
      <c r="H1340" s="161">
        <v>10</v>
      </c>
      <c r="I1340" s="161">
        <v>8</v>
      </c>
      <c r="J1340" s="161">
        <v>10</v>
      </c>
      <c r="M1340" s="165">
        <f t="shared" si="58"/>
        <v>2</v>
      </c>
      <c r="N1340" s="164">
        <f t="shared" si="59"/>
        <v>3</v>
      </c>
      <c r="O1340" s="164">
        <f t="shared" si="60"/>
        <v>7</v>
      </c>
    </row>
    <row r="1341" spans="3:15">
      <c r="C1341" s="161">
        <v>2</v>
      </c>
      <c r="D1341" s="161">
        <v>6</v>
      </c>
      <c r="F1341" s="161">
        <v>10</v>
      </c>
      <c r="G1341" s="161">
        <v>6</v>
      </c>
      <c r="H1341" s="161">
        <v>10</v>
      </c>
      <c r="I1341" s="161">
        <v>10</v>
      </c>
      <c r="J1341" s="161">
        <v>7</v>
      </c>
      <c r="M1341" s="165">
        <f t="shared" si="58"/>
        <v>2</v>
      </c>
      <c r="N1341" s="164">
        <f t="shared" si="59"/>
        <v>3</v>
      </c>
      <c r="O1341" s="164">
        <f t="shared" si="60"/>
        <v>7</v>
      </c>
    </row>
    <row r="1342" spans="3:15">
      <c r="C1342" s="161">
        <v>2</v>
      </c>
      <c r="D1342" s="161">
        <v>6</v>
      </c>
      <c r="F1342" s="161">
        <v>10</v>
      </c>
      <c r="G1342" s="161">
        <v>6</v>
      </c>
      <c r="H1342" s="161">
        <v>10</v>
      </c>
      <c r="I1342" s="161">
        <v>10</v>
      </c>
      <c r="J1342" s="161">
        <v>10</v>
      </c>
      <c r="M1342" s="165">
        <f t="shared" si="58"/>
        <v>2</v>
      </c>
      <c r="N1342" s="164">
        <f t="shared" si="59"/>
        <v>3</v>
      </c>
      <c r="O1342" s="164">
        <f t="shared" si="60"/>
        <v>8</v>
      </c>
    </row>
    <row r="1343" spans="3:15">
      <c r="C1343" s="161">
        <v>2</v>
      </c>
      <c r="D1343" s="161">
        <v>6</v>
      </c>
      <c r="F1343" s="161">
        <v>10</v>
      </c>
      <c r="G1343" s="161">
        <v>6</v>
      </c>
      <c r="H1343" s="161">
        <v>7</v>
      </c>
      <c r="I1343" s="161">
        <v>4</v>
      </c>
      <c r="J1343" s="161">
        <v>7</v>
      </c>
      <c r="M1343" s="165">
        <f t="shared" si="58"/>
        <v>2</v>
      </c>
      <c r="N1343" s="164">
        <f t="shared" si="59"/>
        <v>3</v>
      </c>
      <c r="O1343" s="164">
        <f t="shared" si="60"/>
        <v>6</v>
      </c>
    </row>
    <row r="1344" spans="3:15">
      <c r="C1344" s="161">
        <v>2</v>
      </c>
      <c r="D1344" s="161">
        <v>6</v>
      </c>
      <c r="F1344" s="161">
        <v>10</v>
      </c>
      <c r="G1344" s="161">
        <v>6</v>
      </c>
      <c r="H1344" s="161">
        <v>7</v>
      </c>
      <c r="I1344" s="161">
        <v>4</v>
      </c>
      <c r="J1344" s="161">
        <v>10</v>
      </c>
      <c r="M1344" s="165">
        <f t="shared" si="58"/>
        <v>2</v>
      </c>
      <c r="N1344" s="164">
        <f t="shared" si="59"/>
        <v>3</v>
      </c>
      <c r="O1344" s="164">
        <f t="shared" si="60"/>
        <v>6</v>
      </c>
    </row>
    <row r="1345" spans="3:15">
      <c r="C1345" s="161">
        <v>2</v>
      </c>
      <c r="D1345" s="161">
        <v>6</v>
      </c>
      <c r="F1345" s="161">
        <v>10</v>
      </c>
      <c r="G1345" s="161">
        <v>6</v>
      </c>
      <c r="H1345" s="161">
        <v>7</v>
      </c>
      <c r="I1345" s="161">
        <v>6</v>
      </c>
      <c r="J1345" s="161">
        <v>7</v>
      </c>
      <c r="M1345" s="165">
        <f t="shared" si="58"/>
        <v>2</v>
      </c>
      <c r="N1345" s="164">
        <f t="shared" si="59"/>
        <v>3</v>
      </c>
      <c r="O1345" s="164">
        <f t="shared" si="60"/>
        <v>6</v>
      </c>
    </row>
    <row r="1346" spans="3:15">
      <c r="C1346" s="161">
        <v>2</v>
      </c>
      <c r="D1346" s="161">
        <v>6</v>
      </c>
      <c r="F1346" s="161">
        <v>10</v>
      </c>
      <c r="G1346" s="161">
        <v>6</v>
      </c>
      <c r="H1346" s="161">
        <v>7</v>
      </c>
      <c r="I1346" s="161">
        <v>6</v>
      </c>
      <c r="J1346" s="161">
        <v>10</v>
      </c>
      <c r="M1346" s="165">
        <f t="shared" si="58"/>
        <v>2</v>
      </c>
      <c r="N1346" s="164">
        <f t="shared" si="59"/>
        <v>3</v>
      </c>
      <c r="O1346" s="164">
        <f t="shared" si="60"/>
        <v>7</v>
      </c>
    </row>
    <row r="1347" spans="3:15">
      <c r="C1347" s="161">
        <v>2</v>
      </c>
      <c r="D1347" s="161">
        <v>6</v>
      </c>
      <c r="F1347" s="161">
        <v>10</v>
      </c>
      <c r="G1347" s="161">
        <v>6</v>
      </c>
      <c r="H1347" s="161">
        <v>7</v>
      </c>
      <c r="I1347" s="161">
        <v>8</v>
      </c>
      <c r="J1347" s="161">
        <v>7</v>
      </c>
      <c r="M1347" s="165">
        <f t="shared" si="58"/>
        <v>2</v>
      </c>
      <c r="N1347" s="164">
        <f t="shared" si="59"/>
        <v>3</v>
      </c>
      <c r="O1347" s="164">
        <f t="shared" si="60"/>
        <v>7</v>
      </c>
    </row>
    <row r="1348" spans="3:15">
      <c r="C1348" s="161">
        <v>2</v>
      </c>
      <c r="D1348" s="161">
        <v>6</v>
      </c>
      <c r="F1348" s="161">
        <v>10</v>
      </c>
      <c r="G1348" s="161">
        <v>6</v>
      </c>
      <c r="H1348" s="161">
        <v>7</v>
      </c>
      <c r="I1348" s="161">
        <v>8</v>
      </c>
      <c r="J1348" s="161">
        <v>10</v>
      </c>
      <c r="M1348" s="165">
        <f t="shared" si="58"/>
        <v>2</v>
      </c>
      <c r="N1348" s="164">
        <f t="shared" si="59"/>
        <v>3</v>
      </c>
      <c r="O1348" s="164">
        <f t="shared" si="60"/>
        <v>7</v>
      </c>
    </row>
    <row r="1349" spans="3:15">
      <c r="C1349" s="161">
        <v>2</v>
      </c>
      <c r="D1349" s="161">
        <v>6</v>
      </c>
      <c r="F1349" s="161">
        <v>10</v>
      </c>
      <c r="G1349" s="161">
        <v>6</v>
      </c>
      <c r="H1349" s="161">
        <v>7</v>
      </c>
      <c r="I1349" s="161">
        <v>10</v>
      </c>
      <c r="J1349" s="161">
        <v>7</v>
      </c>
      <c r="M1349" s="165">
        <f t="shared" si="58"/>
        <v>2</v>
      </c>
      <c r="N1349" s="164">
        <f t="shared" si="59"/>
        <v>3</v>
      </c>
      <c r="O1349" s="164">
        <f t="shared" si="60"/>
        <v>7</v>
      </c>
    </row>
    <row r="1350" spans="3:15">
      <c r="C1350" s="161">
        <v>2</v>
      </c>
      <c r="D1350" s="161">
        <v>6</v>
      </c>
      <c r="F1350" s="161">
        <v>10</v>
      </c>
      <c r="G1350" s="161">
        <v>6</v>
      </c>
      <c r="H1350" s="161">
        <v>7</v>
      </c>
      <c r="I1350" s="161">
        <v>10</v>
      </c>
      <c r="J1350" s="161">
        <v>10</v>
      </c>
      <c r="M1350" s="165">
        <f t="shared" si="58"/>
        <v>2</v>
      </c>
      <c r="N1350" s="164">
        <f t="shared" si="59"/>
        <v>3</v>
      </c>
      <c r="O1350" s="164">
        <f t="shared" si="60"/>
        <v>7</v>
      </c>
    </row>
    <row r="1351" spans="3:15">
      <c r="C1351" s="161">
        <v>2</v>
      </c>
      <c r="D1351" s="161">
        <v>6</v>
      </c>
      <c r="F1351" s="161">
        <v>10</v>
      </c>
      <c r="G1351" s="161">
        <v>6</v>
      </c>
      <c r="H1351" s="161">
        <v>10</v>
      </c>
      <c r="I1351" s="161">
        <v>4</v>
      </c>
      <c r="J1351" s="161">
        <v>7</v>
      </c>
      <c r="M1351" s="165">
        <f t="shared" si="58"/>
        <v>2</v>
      </c>
      <c r="N1351" s="164">
        <f t="shared" si="59"/>
        <v>3</v>
      </c>
      <c r="O1351" s="164">
        <f t="shared" si="60"/>
        <v>6</v>
      </c>
    </row>
    <row r="1352" spans="3:15">
      <c r="C1352" s="161">
        <v>2</v>
      </c>
      <c r="D1352" s="161">
        <v>6</v>
      </c>
      <c r="F1352" s="161">
        <v>10</v>
      </c>
      <c r="G1352" s="161">
        <v>6</v>
      </c>
      <c r="H1352" s="161">
        <v>10</v>
      </c>
      <c r="I1352" s="161">
        <v>4</v>
      </c>
      <c r="J1352" s="161">
        <v>10</v>
      </c>
      <c r="M1352" s="165">
        <f t="shared" si="58"/>
        <v>2</v>
      </c>
      <c r="N1352" s="164">
        <f t="shared" si="59"/>
        <v>3</v>
      </c>
      <c r="O1352" s="164">
        <f t="shared" si="60"/>
        <v>7</v>
      </c>
    </row>
    <row r="1353" spans="3:15">
      <c r="C1353" s="161">
        <v>2</v>
      </c>
      <c r="D1353" s="161">
        <v>6</v>
      </c>
      <c r="F1353" s="161">
        <v>10</v>
      </c>
      <c r="G1353" s="161">
        <v>6</v>
      </c>
      <c r="H1353" s="161">
        <v>10</v>
      </c>
      <c r="I1353" s="161">
        <v>6</v>
      </c>
      <c r="J1353" s="161">
        <v>7</v>
      </c>
      <c r="M1353" s="165">
        <f t="shared" si="58"/>
        <v>2</v>
      </c>
      <c r="N1353" s="164">
        <f t="shared" si="59"/>
        <v>3</v>
      </c>
      <c r="O1353" s="164">
        <f t="shared" si="60"/>
        <v>7</v>
      </c>
    </row>
    <row r="1354" spans="3:15">
      <c r="C1354" s="161">
        <v>2</v>
      </c>
      <c r="D1354" s="161">
        <v>6</v>
      </c>
      <c r="F1354" s="161">
        <v>10</v>
      </c>
      <c r="G1354" s="161">
        <v>6</v>
      </c>
      <c r="H1354" s="161">
        <v>10</v>
      </c>
      <c r="I1354" s="161">
        <v>6</v>
      </c>
      <c r="J1354" s="161">
        <v>10</v>
      </c>
      <c r="M1354" s="165">
        <f t="shared" si="58"/>
        <v>2</v>
      </c>
      <c r="N1354" s="164">
        <f t="shared" si="59"/>
        <v>3</v>
      </c>
      <c r="O1354" s="164">
        <f t="shared" si="60"/>
        <v>7</v>
      </c>
    </row>
    <row r="1355" spans="3:15">
      <c r="C1355" s="161">
        <v>2</v>
      </c>
      <c r="D1355" s="161">
        <v>6</v>
      </c>
      <c r="F1355" s="161">
        <v>10</v>
      </c>
      <c r="G1355" s="161">
        <v>6</v>
      </c>
      <c r="H1355" s="161">
        <v>10</v>
      </c>
      <c r="I1355" s="161">
        <v>8</v>
      </c>
      <c r="J1355" s="161">
        <v>7</v>
      </c>
      <c r="M1355" s="165">
        <f t="shared" si="58"/>
        <v>2</v>
      </c>
      <c r="N1355" s="164">
        <f t="shared" si="59"/>
        <v>3</v>
      </c>
      <c r="O1355" s="164">
        <f t="shared" si="60"/>
        <v>7</v>
      </c>
    </row>
    <row r="1356" spans="3:15">
      <c r="C1356" s="161">
        <v>2</v>
      </c>
      <c r="D1356" s="161">
        <v>6</v>
      </c>
      <c r="F1356" s="161">
        <v>10</v>
      </c>
      <c r="G1356" s="161">
        <v>6</v>
      </c>
      <c r="H1356" s="161">
        <v>10</v>
      </c>
      <c r="I1356" s="161">
        <v>8</v>
      </c>
      <c r="J1356" s="161">
        <v>10</v>
      </c>
      <c r="M1356" s="165">
        <f t="shared" si="58"/>
        <v>2</v>
      </c>
      <c r="N1356" s="164">
        <f t="shared" si="59"/>
        <v>3</v>
      </c>
      <c r="O1356" s="164">
        <f t="shared" si="60"/>
        <v>7</v>
      </c>
    </row>
    <row r="1357" spans="3:15">
      <c r="C1357" s="161">
        <v>2</v>
      </c>
      <c r="D1357" s="161">
        <v>6</v>
      </c>
      <c r="F1357" s="161">
        <v>10</v>
      </c>
      <c r="G1357" s="161">
        <v>6</v>
      </c>
      <c r="H1357" s="161">
        <v>10</v>
      </c>
      <c r="I1357" s="161">
        <v>10</v>
      </c>
      <c r="J1357" s="161">
        <v>7</v>
      </c>
      <c r="M1357" s="165">
        <f t="shared" si="58"/>
        <v>2</v>
      </c>
      <c r="N1357" s="164">
        <f t="shared" si="59"/>
        <v>3</v>
      </c>
      <c r="O1357" s="164">
        <f t="shared" si="60"/>
        <v>7</v>
      </c>
    </row>
    <row r="1358" spans="3:15">
      <c r="C1358" s="161">
        <v>2</v>
      </c>
      <c r="D1358" s="161">
        <v>6</v>
      </c>
      <c r="F1358" s="161">
        <v>10</v>
      </c>
      <c r="G1358" s="161">
        <v>6</v>
      </c>
      <c r="H1358" s="161">
        <v>10</v>
      </c>
      <c r="I1358" s="161">
        <v>10</v>
      </c>
      <c r="J1358" s="161">
        <v>10</v>
      </c>
      <c r="M1358" s="165">
        <f t="shared" si="58"/>
        <v>2</v>
      </c>
      <c r="N1358" s="164">
        <f t="shared" si="59"/>
        <v>3</v>
      </c>
      <c r="O1358" s="164">
        <f t="shared" si="60"/>
        <v>8</v>
      </c>
    </row>
    <row r="1359" spans="3:15">
      <c r="C1359" s="161">
        <v>2</v>
      </c>
      <c r="D1359" s="161">
        <v>6</v>
      </c>
      <c r="F1359" s="161">
        <v>10</v>
      </c>
      <c r="G1359" s="161">
        <v>6</v>
      </c>
      <c r="H1359" s="161">
        <v>7</v>
      </c>
      <c r="I1359" s="161">
        <v>4</v>
      </c>
      <c r="J1359" s="161">
        <v>7</v>
      </c>
      <c r="M1359" s="165">
        <f t="shared" si="58"/>
        <v>2</v>
      </c>
      <c r="N1359" s="164">
        <f t="shared" si="59"/>
        <v>3</v>
      </c>
      <c r="O1359" s="164">
        <f t="shared" si="60"/>
        <v>6</v>
      </c>
    </row>
    <row r="1360" spans="3:15">
      <c r="C1360" s="161">
        <v>2</v>
      </c>
      <c r="D1360" s="161">
        <v>6</v>
      </c>
      <c r="F1360" s="161">
        <v>10</v>
      </c>
      <c r="G1360" s="161">
        <v>6</v>
      </c>
      <c r="H1360" s="161">
        <v>7</v>
      </c>
      <c r="I1360" s="161">
        <v>4</v>
      </c>
      <c r="J1360" s="161">
        <v>10</v>
      </c>
      <c r="M1360" s="165">
        <f t="shared" si="58"/>
        <v>2</v>
      </c>
      <c r="N1360" s="164">
        <f t="shared" si="59"/>
        <v>3</v>
      </c>
      <c r="O1360" s="164">
        <f t="shared" si="60"/>
        <v>6</v>
      </c>
    </row>
    <row r="1361" spans="3:15">
      <c r="C1361" s="161">
        <v>2</v>
      </c>
      <c r="D1361" s="161">
        <v>6</v>
      </c>
      <c r="F1361" s="161">
        <v>10</v>
      </c>
      <c r="G1361" s="161">
        <v>6</v>
      </c>
      <c r="H1361" s="161">
        <v>7</v>
      </c>
      <c r="I1361" s="161">
        <v>6</v>
      </c>
      <c r="J1361" s="161">
        <v>7</v>
      </c>
      <c r="M1361" s="165">
        <f t="shared" si="58"/>
        <v>2</v>
      </c>
      <c r="N1361" s="164">
        <f t="shared" si="59"/>
        <v>3</v>
      </c>
      <c r="O1361" s="164">
        <f t="shared" si="60"/>
        <v>6</v>
      </c>
    </row>
    <row r="1362" spans="3:15">
      <c r="C1362" s="161">
        <v>2</v>
      </c>
      <c r="D1362" s="161">
        <v>6</v>
      </c>
      <c r="F1362" s="161">
        <v>10</v>
      </c>
      <c r="G1362" s="161">
        <v>6</v>
      </c>
      <c r="H1362" s="161">
        <v>7</v>
      </c>
      <c r="I1362" s="161">
        <v>6</v>
      </c>
      <c r="J1362" s="161">
        <v>10</v>
      </c>
      <c r="M1362" s="165">
        <f t="shared" si="58"/>
        <v>2</v>
      </c>
      <c r="N1362" s="164">
        <f t="shared" si="59"/>
        <v>3</v>
      </c>
      <c r="O1362" s="164">
        <f t="shared" si="60"/>
        <v>7</v>
      </c>
    </row>
    <row r="1363" spans="3:15">
      <c r="C1363" s="161">
        <v>2</v>
      </c>
      <c r="D1363" s="161">
        <v>6</v>
      </c>
      <c r="F1363" s="161">
        <v>10</v>
      </c>
      <c r="G1363" s="161">
        <v>6</v>
      </c>
      <c r="H1363" s="161">
        <v>7</v>
      </c>
      <c r="I1363" s="161">
        <v>8</v>
      </c>
      <c r="J1363" s="161">
        <v>7</v>
      </c>
      <c r="M1363" s="165">
        <f t="shared" si="58"/>
        <v>2</v>
      </c>
      <c r="N1363" s="164">
        <f t="shared" si="59"/>
        <v>3</v>
      </c>
      <c r="O1363" s="164">
        <f t="shared" si="60"/>
        <v>7</v>
      </c>
    </row>
    <row r="1364" spans="3:15">
      <c r="C1364" s="161">
        <v>2</v>
      </c>
      <c r="D1364" s="161">
        <v>6</v>
      </c>
      <c r="F1364" s="161">
        <v>10</v>
      </c>
      <c r="G1364" s="161">
        <v>6</v>
      </c>
      <c r="H1364" s="161">
        <v>7</v>
      </c>
      <c r="I1364" s="161">
        <v>8</v>
      </c>
      <c r="J1364" s="161">
        <v>10</v>
      </c>
      <c r="M1364" s="165">
        <f t="shared" si="58"/>
        <v>2</v>
      </c>
      <c r="N1364" s="164">
        <f t="shared" si="59"/>
        <v>3</v>
      </c>
      <c r="O1364" s="164">
        <f t="shared" si="60"/>
        <v>7</v>
      </c>
    </row>
    <row r="1365" spans="3:15">
      <c r="C1365" s="161">
        <v>2</v>
      </c>
      <c r="D1365" s="161">
        <v>6</v>
      </c>
      <c r="F1365" s="161">
        <v>10</v>
      </c>
      <c r="G1365" s="161">
        <v>6</v>
      </c>
      <c r="H1365" s="161">
        <v>7</v>
      </c>
      <c r="I1365" s="161">
        <v>10</v>
      </c>
      <c r="J1365" s="161">
        <v>7</v>
      </c>
      <c r="M1365" s="165">
        <f t="shared" si="58"/>
        <v>2</v>
      </c>
      <c r="N1365" s="164">
        <f t="shared" si="59"/>
        <v>3</v>
      </c>
      <c r="O1365" s="164">
        <f t="shared" si="60"/>
        <v>7</v>
      </c>
    </row>
    <row r="1366" spans="3:15">
      <c r="C1366" s="161">
        <v>2</v>
      </c>
      <c r="D1366" s="161">
        <v>6</v>
      </c>
      <c r="F1366" s="161">
        <v>10</v>
      </c>
      <c r="G1366" s="161">
        <v>6</v>
      </c>
      <c r="H1366" s="161">
        <v>7</v>
      </c>
      <c r="I1366" s="161">
        <v>10</v>
      </c>
      <c r="J1366" s="161">
        <v>10</v>
      </c>
      <c r="M1366" s="165">
        <f t="shared" si="58"/>
        <v>2</v>
      </c>
      <c r="N1366" s="164">
        <f t="shared" si="59"/>
        <v>3</v>
      </c>
      <c r="O1366" s="164">
        <f t="shared" si="60"/>
        <v>7</v>
      </c>
    </row>
    <row r="1367" spans="3:15">
      <c r="C1367" s="161">
        <v>2</v>
      </c>
      <c r="D1367" s="161">
        <v>6</v>
      </c>
      <c r="F1367" s="161">
        <v>10</v>
      </c>
      <c r="G1367" s="161">
        <v>6</v>
      </c>
      <c r="H1367" s="161">
        <v>10</v>
      </c>
      <c r="I1367" s="161">
        <v>4</v>
      </c>
      <c r="J1367" s="161">
        <v>7</v>
      </c>
      <c r="M1367" s="165">
        <f t="shared" si="58"/>
        <v>2</v>
      </c>
      <c r="N1367" s="164">
        <f t="shared" si="59"/>
        <v>3</v>
      </c>
      <c r="O1367" s="164">
        <f t="shared" si="60"/>
        <v>6</v>
      </c>
    </row>
    <row r="1368" spans="3:15">
      <c r="C1368" s="161">
        <v>2</v>
      </c>
      <c r="D1368" s="161">
        <v>6</v>
      </c>
      <c r="F1368" s="161">
        <v>10</v>
      </c>
      <c r="G1368" s="161">
        <v>6</v>
      </c>
      <c r="H1368" s="161">
        <v>10</v>
      </c>
      <c r="I1368" s="161">
        <v>4</v>
      </c>
      <c r="J1368" s="161">
        <v>10</v>
      </c>
      <c r="M1368" s="165">
        <f t="shared" si="58"/>
        <v>2</v>
      </c>
      <c r="N1368" s="164">
        <f t="shared" si="59"/>
        <v>3</v>
      </c>
      <c r="O1368" s="164">
        <f t="shared" si="60"/>
        <v>7</v>
      </c>
    </row>
    <row r="1369" spans="3:15">
      <c r="C1369" s="161">
        <v>2</v>
      </c>
      <c r="D1369" s="161">
        <v>6</v>
      </c>
      <c r="F1369" s="161">
        <v>10</v>
      </c>
      <c r="G1369" s="161">
        <v>6</v>
      </c>
      <c r="H1369" s="161">
        <v>10</v>
      </c>
      <c r="I1369" s="161">
        <v>6</v>
      </c>
      <c r="J1369" s="161">
        <v>7</v>
      </c>
      <c r="M1369" s="165">
        <f t="shared" si="58"/>
        <v>2</v>
      </c>
      <c r="N1369" s="164">
        <f t="shared" si="59"/>
        <v>3</v>
      </c>
      <c r="O1369" s="164">
        <f t="shared" si="60"/>
        <v>7</v>
      </c>
    </row>
    <row r="1370" spans="3:15">
      <c r="C1370" s="161">
        <v>2</v>
      </c>
      <c r="D1370" s="161">
        <v>6</v>
      </c>
      <c r="F1370" s="161">
        <v>10</v>
      </c>
      <c r="G1370" s="161">
        <v>6</v>
      </c>
      <c r="H1370" s="161">
        <v>10</v>
      </c>
      <c r="I1370" s="161">
        <v>6</v>
      </c>
      <c r="J1370" s="161">
        <v>10</v>
      </c>
      <c r="M1370" s="165">
        <f t="shared" si="58"/>
        <v>2</v>
      </c>
      <c r="N1370" s="164">
        <f t="shared" si="59"/>
        <v>3</v>
      </c>
      <c r="O1370" s="164">
        <f t="shared" si="60"/>
        <v>7</v>
      </c>
    </row>
    <row r="1371" spans="3:15">
      <c r="C1371" s="161">
        <v>2</v>
      </c>
      <c r="D1371" s="161">
        <v>6</v>
      </c>
      <c r="F1371" s="161">
        <v>10</v>
      </c>
      <c r="G1371" s="161">
        <v>6</v>
      </c>
      <c r="H1371" s="161">
        <v>10</v>
      </c>
      <c r="I1371" s="161">
        <v>8</v>
      </c>
      <c r="J1371" s="161">
        <v>7</v>
      </c>
      <c r="M1371" s="165">
        <f t="shared" si="58"/>
        <v>2</v>
      </c>
      <c r="N1371" s="164">
        <f t="shared" si="59"/>
        <v>3</v>
      </c>
      <c r="O1371" s="164">
        <f t="shared" si="60"/>
        <v>7</v>
      </c>
    </row>
    <row r="1372" spans="3:15">
      <c r="C1372" s="161">
        <v>2</v>
      </c>
      <c r="D1372" s="161">
        <v>6</v>
      </c>
      <c r="F1372" s="161">
        <v>10</v>
      </c>
      <c r="G1372" s="161">
        <v>6</v>
      </c>
      <c r="H1372" s="161">
        <v>10</v>
      </c>
      <c r="I1372" s="161">
        <v>8</v>
      </c>
      <c r="J1372" s="161">
        <v>10</v>
      </c>
      <c r="M1372" s="165">
        <f t="shared" si="58"/>
        <v>2</v>
      </c>
      <c r="N1372" s="164">
        <f t="shared" si="59"/>
        <v>3</v>
      </c>
      <c r="O1372" s="164">
        <f t="shared" si="60"/>
        <v>7</v>
      </c>
    </row>
    <row r="1373" spans="3:15">
      <c r="C1373" s="161">
        <v>2</v>
      </c>
      <c r="D1373" s="161">
        <v>6</v>
      </c>
      <c r="F1373" s="161">
        <v>10</v>
      </c>
      <c r="G1373" s="161">
        <v>6</v>
      </c>
      <c r="H1373" s="161">
        <v>10</v>
      </c>
      <c r="I1373" s="161">
        <v>10</v>
      </c>
      <c r="J1373" s="161">
        <v>7</v>
      </c>
      <c r="M1373" s="165">
        <f t="shared" si="58"/>
        <v>2</v>
      </c>
      <c r="N1373" s="164">
        <f t="shared" si="59"/>
        <v>3</v>
      </c>
      <c r="O1373" s="164">
        <f t="shared" si="60"/>
        <v>7</v>
      </c>
    </row>
    <row r="1374" spans="3:15">
      <c r="C1374" s="161">
        <v>2</v>
      </c>
      <c r="D1374" s="161">
        <v>8</v>
      </c>
      <c r="F1374" s="161">
        <v>10</v>
      </c>
      <c r="G1374" s="161">
        <v>8</v>
      </c>
      <c r="H1374" s="161">
        <v>10</v>
      </c>
      <c r="I1374" s="161">
        <v>10</v>
      </c>
      <c r="J1374" s="161">
        <v>10</v>
      </c>
      <c r="M1374" s="165">
        <f t="shared" si="58"/>
        <v>2</v>
      </c>
      <c r="N1374" s="164">
        <f t="shared" si="59"/>
        <v>3</v>
      </c>
      <c r="O1374" s="164">
        <f t="shared" si="60"/>
        <v>8</v>
      </c>
    </row>
    <row r="1375" spans="3:15">
      <c r="C1375" s="161">
        <v>2</v>
      </c>
      <c r="D1375" s="161">
        <v>8</v>
      </c>
      <c r="F1375" s="161">
        <v>5</v>
      </c>
      <c r="G1375" s="161">
        <v>8</v>
      </c>
      <c r="H1375" s="161">
        <v>5</v>
      </c>
      <c r="I1375" s="161">
        <v>4</v>
      </c>
      <c r="J1375" s="161">
        <v>7</v>
      </c>
      <c r="M1375" s="165">
        <f t="shared" ref="M1375:M1438" si="61">MIN(C1375:L1375)</f>
        <v>2</v>
      </c>
      <c r="N1375" s="164">
        <f t="shared" si="59"/>
        <v>3</v>
      </c>
      <c r="O1375" s="164">
        <f t="shared" si="60"/>
        <v>6</v>
      </c>
    </row>
    <row r="1376" spans="3:15">
      <c r="C1376" s="161">
        <v>2</v>
      </c>
      <c r="D1376" s="161">
        <v>8</v>
      </c>
      <c r="F1376" s="161">
        <v>5</v>
      </c>
      <c r="G1376" s="161">
        <v>8</v>
      </c>
      <c r="H1376" s="161">
        <v>5</v>
      </c>
      <c r="I1376" s="161">
        <v>4</v>
      </c>
      <c r="J1376" s="161">
        <v>10</v>
      </c>
      <c r="M1376" s="165">
        <f t="shared" si="61"/>
        <v>2</v>
      </c>
      <c r="N1376" s="164">
        <f t="shared" ref="N1376:N1439" si="62">IF(SMALL(C1376:J1376,2)&gt;M1376,M1376+1,M1376)</f>
        <v>3</v>
      </c>
      <c r="O1376" s="164">
        <f t="shared" ref="O1376:O1439" si="63">ROUND(AVERAGE(C1376:J1376),0)</f>
        <v>6</v>
      </c>
    </row>
    <row r="1377" spans="3:15">
      <c r="C1377" s="161">
        <v>2</v>
      </c>
      <c r="D1377" s="161">
        <v>8</v>
      </c>
      <c r="F1377" s="161">
        <v>5</v>
      </c>
      <c r="G1377" s="161">
        <v>8</v>
      </c>
      <c r="H1377" s="161">
        <v>5</v>
      </c>
      <c r="I1377" s="161">
        <v>6</v>
      </c>
      <c r="J1377" s="161">
        <v>7</v>
      </c>
      <c r="M1377" s="165">
        <f t="shared" si="61"/>
        <v>2</v>
      </c>
      <c r="N1377" s="164">
        <f t="shared" si="62"/>
        <v>3</v>
      </c>
      <c r="O1377" s="164">
        <f t="shared" si="63"/>
        <v>6</v>
      </c>
    </row>
    <row r="1378" spans="3:15">
      <c r="C1378" s="161">
        <v>2</v>
      </c>
      <c r="D1378" s="161">
        <v>8</v>
      </c>
      <c r="F1378" s="161">
        <v>5</v>
      </c>
      <c r="G1378" s="161">
        <v>8</v>
      </c>
      <c r="H1378" s="161">
        <v>5</v>
      </c>
      <c r="I1378" s="161">
        <v>6</v>
      </c>
      <c r="J1378" s="161">
        <v>10</v>
      </c>
      <c r="M1378" s="165">
        <f t="shared" si="61"/>
        <v>2</v>
      </c>
      <c r="N1378" s="164">
        <f t="shared" si="62"/>
        <v>3</v>
      </c>
      <c r="O1378" s="164">
        <f t="shared" si="63"/>
        <v>6</v>
      </c>
    </row>
    <row r="1379" spans="3:15">
      <c r="C1379" s="161">
        <v>2</v>
      </c>
      <c r="D1379" s="161">
        <v>8</v>
      </c>
      <c r="F1379" s="161">
        <v>5</v>
      </c>
      <c r="G1379" s="161">
        <v>8</v>
      </c>
      <c r="H1379" s="161">
        <v>5</v>
      </c>
      <c r="I1379" s="161">
        <v>8</v>
      </c>
      <c r="J1379" s="161">
        <v>7</v>
      </c>
      <c r="M1379" s="165">
        <f t="shared" si="61"/>
        <v>2</v>
      </c>
      <c r="N1379" s="164">
        <f t="shared" si="62"/>
        <v>3</v>
      </c>
      <c r="O1379" s="164">
        <f t="shared" si="63"/>
        <v>6</v>
      </c>
    </row>
    <row r="1380" spans="3:15">
      <c r="C1380" s="161">
        <v>2</v>
      </c>
      <c r="D1380" s="161">
        <v>8</v>
      </c>
      <c r="F1380" s="161">
        <v>5</v>
      </c>
      <c r="G1380" s="161">
        <v>8</v>
      </c>
      <c r="H1380" s="161">
        <v>5</v>
      </c>
      <c r="I1380" s="161">
        <v>8</v>
      </c>
      <c r="J1380" s="161">
        <v>10</v>
      </c>
      <c r="M1380" s="165">
        <f t="shared" si="61"/>
        <v>2</v>
      </c>
      <c r="N1380" s="164">
        <f t="shared" si="62"/>
        <v>3</v>
      </c>
      <c r="O1380" s="164">
        <f t="shared" si="63"/>
        <v>7</v>
      </c>
    </row>
    <row r="1381" spans="3:15">
      <c r="C1381" s="161">
        <v>2</v>
      </c>
      <c r="D1381" s="161">
        <v>8</v>
      </c>
      <c r="F1381" s="161">
        <v>5</v>
      </c>
      <c r="G1381" s="161">
        <v>8</v>
      </c>
      <c r="H1381" s="161">
        <v>5</v>
      </c>
      <c r="I1381" s="161">
        <v>10</v>
      </c>
      <c r="J1381" s="161">
        <v>7</v>
      </c>
      <c r="M1381" s="165">
        <f t="shared" si="61"/>
        <v>2</v>
      </c>
      <c r="N1381" s="164">
        <f t="shared" si="62"/>
        <v>3</v>
      </c>
      <c r="O1381" s="164">
        <f t="shared" si="63"/>
        <v>6</v>
      </c>
    </row>
    <row r="1382" spans="3:15">
      <c r="C1382" s="161">
        <v>2</v>
      </c>
      <c r="D1382" s="161">
        <v>8</v>
      </c>
      <c r="F1382" s="161">
        <v>5</v>
      </c>
      <c r="G1382" s="161">
        <v>8</v>
      </c>
      <c r="H1382" s="161">
        <v>5</v>
      </c>
      <c r="I1382" s="161">
        <v>10</v>
      </c>
      <c r="J1382" s="161">
        <v>10</v>
      </c>
      <c r="M1382" s="165">
        <f t="shared" si="61"/>
        <v>2</v>
      </c>
      <c r="N1382" s="164">
        <f t="shared" si="62"/>
        <v>3</v>
      </c>
      <c r="O1382" s="164">
        <f t="shared" si="63"/>
        <v>7</v>
      </c>
    </row>
    <row r="1383" spans="3:15">
      <c r="C1383" s="161">
        <v>2</v>
      </c>
      <c r="D1383" s="161">
        <v>8</v>
      </c>
      <c r="F1383" s="161">
        <v>7</v>
      </c>
      <c r="G1383" s="161">
        <v>8</v>
      </c>
      <c r="H1383" s="161">
        <v>10</v>
      </c>
      <c r="I1383" s="161">
        <v>4</v>
      </c>
      <c r="J1383" s="161">
        <v>7</v>
      </c>
      <c r="M1383" s="165">
        <f t="shared" si="61"/>
        <v>2</v>
      </c>
      <c r="N1383" s="164">
        <f t="shared" si="62"/>
        <v>3</v>
      </c>
      <c r="O1383" s="164">
        <f t="shared" si="63"/>
        <v>7</v>
      </c>
    </row>
    <row r="1384" spans="3:15">
      <c r="C1384" s="161">
        <v>2</v>
      </c>
      <c r="D1384" s="161">
        <v>8</v>
      </c>
      <c r="F1384" s="161">
        <v>7</v>
      </c>
      <c r="G1384" s="161">
        <v>8</v>
      </c>
      <c r="H1384" s="161">
        <v>10</v>
      </c>
      <c r="I1384" s="161">
        <v>4</v>
      </c>
      <c r="J1384" s="161">
        <v>10</v>
      </c>
      <c r="M1384" s="165">
        <f t="shared" si="61"/>
        <v>2</v>
      </c>
      <c r="N1384" s="164">
        <f t="shared" si="62"/>
        <v>3</v>
      </c>
      <c r="O1384" s="164">
        <f t="shared" si="63"/>
        <v>7</v>
      </c>
    </row>
    <row r="1385" spans="3:15">
      <c r="C1385" s="161">
        <v>2</v>
      </c>
      <c r="D1385" s="161">
        <v>8</v>
      </c>
      <c r="F1385" s="161">
        <v>7</v>
      </c>
      <c r="G1385" s="161">
        <v>8</v>
      </c>
      <c r="H1385" s="161">
        <v>10</v>
      </c>
      <c r="I1385" s="161">
        <v>6</v>
      </c>
      <c r="J1385" s="161">
        <v>7</v>
      </c>
      <c r="M1385" s="165">
        <f t="shared" si="61"/>
        <v>2</v>
      </c>
      <c r="N1385" s="164">
        <f t="shared" si="62"/>
        <v>3</v>
      </c>
      <c r="O1385" s="164">
        <f t="shared" si="63"/>
        <v>7</v>
      </c>
    </row>
    <row r="1386" spans="3:15">
      <c r="C1386" s="161">
        <v>2</v>
      </c>
      <c r="D1386" s="161">
        <v>8</v>
      </c>
      <c r="F1386" s="161">
        <v>7</v>
      </c>
      <c r="G1386" s="161">
        <v>8</v>
      </c>
      <c r="H1386" s="161">
        <v>10</v>
      </c>
      <c r="I1386" s="161">
        <v>6</v>
      </c>
      <c r="J1386" s="161">
        <v>10</v>
      </c>
      <c r="M1386" s="165">
        <f t="shared" si="61"/>
        <v>2</v>
      </c>
      <c r="N1386" s="164">
        <f t="shared" si="62"/>
        <v>3</v>
      </c>
      <c r="O1386" s="164">
        <f t="shared" si="63"/>
        <v>7</v>
      </c>
    </row>
    <row r="1387" spans="3:15">
      <c r="C1387" s="161">
        <v>2</v>
      </c>
      <c r="D1387" s="161">
        <v>8</v>
      </c>
      <c r="F1387" s="161">
        <v>7</v>
      </c>
      <c r="G1387" s="161">
        <v>8</v>
      </c>
      <c r="H1387" s="161">
        <v>10</v>
      </c>
      <c r="I1387" s="161">
        <v>8</v>
      </c>
      <c r="J1387" s="161">
        <v>7</v>
      </c>
      <c r="M1387" s="165">
        <f t="shared" si="61"/>
        <v>2</v>
      </c>
      <c r="N1387" s="164">
        <f t="shared" si="62"/>
        <v>3</v>
      </c>
      <c r="O1387" s="164">
        <f t="shared" si="63"/>
        <v>7</v>
      </c>
    </row>
    <row r="1388" spans="3:15">
      <c r="C1388" s="161">
        <v>2</v>
      </c>
      <c r="D1388" s="161">
        <v>8</v>
      </c>
      <c r="F1388" s="161">
        <v>7</v>
      </c>
      <c r="G1388" s="161">
        <v>8</v>
      </c>
      <c r="H1388" s="161">
        <v>10</v>
      </c>
      <c r="I1388" s="161">
        <v>8</v>
      </c>
      <c r="J1388" s="161">
        <v>10</v>
      </c>
      <c r="M1388" s="165">
        <f t="shared" si="61"/>
        <v>2</v>
      </c>
      <c r="N1388" s="164">
        <f t="shared" si="62"/>
        <v>3</v>
      </c>
      <c r="O1388" s="164">
        <f t="shared" si="63"/>
        <v>8</v>
      </c>
    </row>
    <row r="1389" spans="3:15">
      <c r="C1389" s="161">
        <v>2</v>
      </c>
      <c r="D1389" s="161">
        <v>8</v>
      </c>
      <c r="F1389" s="161">
        <v>7</v>
      </c>
      <c r="G1389" s="161">
        <v>8</v>
      </c>
      <c r="H1389" s="161">
        <v>10</v>
      </c>
      <c r="I1389" s="161">
        <v>10</v>
      </c>
      <c r="J1389" s="161">
        <v>7</v>
      </c>
      <c r="M1389" s="165">
        <f t="shared" si="61"/>
        <v>2</v>
      </c>
      <c r="N1389" s="164">
        <f t="shared" si="62"/>
        <v>3</v>
      </c>
      <c r="O1389" s="164">
        <f t="shared" si="63"/>
        <v>7</v>
      </c>
    </row>
    <row r="1390" spans="3:15">
      <c r="C1390" s="161">
        <v>2</v>
      </c>
      <c r="D1390" s="161">
        <v>8</v>
      </c>
      <c r="F1390" s="161">
        <v>7</v>
      </c>
      <c r="G1390" s="161">
        <v>8</v>
      </c>
      <c r="H1390" s="161">
        <v>10</v>
      </c>
      <c r="I1390" s="161">
        <v>10</v>
      </c>
      <c r="J1390" s="161">
        <v>10</v>
      </c>
      <c r="M1390" s="165">
        <f t="shared" si="61"/>
        <v>2</v>
      </c>
      <c r="N1390" s="164">
        <f t="shared" si="62"/>
        <v>3</v>
      </c>
      <c r="O1390" s="164">
        <f t="shared" si="63"/>
        <v>8</v>
      </c>
    </row>
    <row r="1391" spans="3:15">
      <c r="C1391" s="161">
        <v>2</v>
      </c>
      <c r="D1391" s="161">
        <v>8</v>
      </c>
      <c r="F1391" s="161">
        <v>5</v>
      </c>
      <c r="G1391" s="161">
        <v>8</v>
      </c>
      <c r="H1391" s="161">
        <v>5</v>
      </c>
      <c r="I1391" s="161">
        <v>4</v>
      </c>
      <c r="J1391" s="161">
        <v>7</v>
      </c>
      <c r="M1391" s="165">
        <f t="shared" si="61"/>
        <v>2</v>
      </c>
      <c r="N1391" s="164">
        <f t="shared" si="62"/>
        <v>3</v>
      </c>
      <c r="O1391" s="164">
        <f t="shared" si="63"/>
        <v>6</v>
      </c>
    </row>
    <row r="1392" spans="3:15">
      <c r="C1392" s="161">
        <v>2</v>
      </c>
      <c r="D1392" s="161">
        <v>8</v>
      </c>
      <c r="F1392" s="161">
        <v>5</v>
      </c>
      <c r="G1392" s="161">
        <v>8</v>
      </c>
      <c r="H1392" s="161">
        <v>5</v>
      </c>
      <c r="I1392" s="161">
        <v>4</v>
      </c>
      <c r="J1392" s="161">
        <v>10</v>
      </c>
      <c r="M1392" s="165">
        <f t="shared" si="61"/>
        <v>2</v>
      </c>
      <c r="N1392" s="164">
        <f t="shared" si="62"/>
        <v>3</v>
      </c>
      <c r="O1392" s="164">
        <f t="shared" si="63"/>
        <v>6</v>
      </c>
    </row>
    <row r="1393" spans="3:15">
      <c r="C1393" s="161">
        <v>2</v>
      </c>
      <c r="D1393" s="161">
        <v>8</v>
      </c>
      <c r="F1393" s="161">
        <v>5</v>
      </c>
      <c r="G1393" s="161">
        <v>8</v>
      </c>
      <c r="H1393" s="161">
        <v>5</v>
      </c>
      <c r="I1393" s="161">
        <v>6</v>
      </c>
      <c r="J1393" s="161">
        <v>7</v>
      </c>
      <c r="M1393" s="165">
        <f t="shared" si="61"/>
        <v>2</v>
      </c>
      <c r="N1393" s="164">
        <f t="shared" si="62"/>
        <v>3</v>
      </c>
      <c r="O1393" s="164">
        <f t="shared" si="63"/>
        <v>6</v>
      </c>
    </row>
    <row r="1394" spans="3:15">
      <c r="C1394" s="161">
        <v>2</v>
      </c>
      <c r="D1394" s="161">
        <v>8</v>
      </c>
      <c r="F1394" s="161">
        <v>5</v>
      </c>
      <c r="G1394" s="161">
        <v>8</v>
      </c>
      <c r="H1394" s="161">
        <v>5</v>
      </c>
      <c r="I1394" s="161">
        <v>6</v>
      </c>
      <c r="J1394" s="161">
        <v>10</v>
      </c>
      <c r="M1394" s="165">
        <f t="shared" si="61"/>
        <v>2</v>
      </c>
      <c r="N1394" s="164">
        <f t="shared" si="62"/>
        <v>3</v>
      </c>
      <c r="O1394" s="164">
        <f t="shared" si="63"/>
        <v>6</v>
      </c>
    </row>
    <row r="1395" spans="3:15">
      <c r="C1395" s="161">
        <v>2</v>
      </c>
      <c r="D1395" s="161">
        <v>8</v>
      </c>
      <c r="F1395" s="161">
        <v>5</v>
      </c>
      <c r="G1395" s="161">
        <v>8</v>
      </c>
      <c r="H1395" s="161">
        <v>5</v>
      </c>
      <c r="I1395" s="161">
        <v>8</v>
      </c>
      <c r="J1395" s="161">
        <v>7</v>
      </c>
      <c r="M1395" s="165">
        <f t="shared" si="61"/>
        <v>2</v>
      </c>
      <c r="N1395" s="164">
        <f t="shared" si="62"/>
        <v>3</v>
      </c>
      <c r="O1395" s="164">
        <f t="shared" si="63"/>
        <v>6</v>
      </c>
    </row>
    <row r="1396" spans="3:15">
      <c r="C1396" s="161">
        <v>2</v>
      </c>
      <c r="D1396" s="161">
        <v>8</v>
      </c>
      <c r="F1396" s="161">
        <v>5</v>
      </c>
      <c r="G1396" s="161">
        <v>8</v>
      </c>
      <c r="H1396" s="161">
        <v>5</v>
      </c>
      <c r="I1396" s="161">
        <v>8</v>
      </c>
      <c r="J1396" s="161">
        <v>10</v>
      </c>
      <c r="M1396" s="165">
        <f t="shared" si="61"/>
        <v>2</v>
      </c>
      <c r="N1396" s="164">
        <f t="shared" si="62"/>
        <v>3</v>
      </c>
      <c r="O1396" s="164">
        <f t="shared" si="63"/>
        <v>7</v>
      </c>
    </row>
    <row r="1397" spans="3:15">
      <c r="C1397" s="161">
        <v>2</v>
      </c>
      <c r="D1397" s="161">
        <v>8</v>
      </c>
      <c r="F1397" s="161">
        <v>5</v>
      </c>
      <c r="G1397" s="161">
        <v>8</v>
      </c>
      <c r="H1397" s="161">
        <v>5</v>
      </c>
      <c r="I1397" s="161">
        <v>10</v>
      </c>
      <c r="J1397" s="161">
        <v>7</v>
      </c>
      <c r="M1397" s="165">
        <f t="shared" si="61"/>
        <v>2</v>
      </c>
      <c r="N1397" s="164">
        <f t="shared" si="62"/>
        <v>3</v>
      </c>
      <c r="O1397" s="164">
        <f t="shared" si="63"/>
        <v>6</v>
      </c>
    </row>
    <row r="1398" spans="3:15">
      <c r="C1398" s="161">
        <v>2</v>
      </c>
      <c r="D1398" s="161">
        <v>8</v>
      </c>
      <c r="F1398" s="161">
        <v>5</v>
      </c>
      <c r="G1398" s="161">
        <v>8</v>
      </c>
      <c r="H1398" s="161">
        <v>5</v>
      </c>
      <c r="I1398" s="161">
        <v>10</v>
      </c>
      <c r="J1398" s="161">
        <v>10</v>
      </c>
      <c r="M1398" s="165">
        <f t="shared" si="61"/>
        <v>2</v>
      </c>
      <c r="N1398" s="164">
        <f t="shared" si="62"/>
        <v>3</v>
      </c>
      <c r="O1398" s="164">
        <f t="shared" si="63"/>
        <v>7</v>
      </c>
    </row>
    <row r="1399" spans="3:15">
      <c r="C1399" s="161">
        <v>2</v>
      </c>
      <c r="D1399" s="161">
        <v>8</v>
      </c>
      <c r="F1399" s="161">
        <v>7</v>
      </c>
      <c r="G1399" s="161">
        <v>8</v>
      </c>
      <c r="H1399" s="161">
        <v>10</v>
      </c>
      <c r="I1399" s="161">
        <v>4</v>
      </c>
      <c r="J1399" s="161">
        <v>7</v>
      </c>
      <c r="M1399" s="165">
        <f t="shared" si="61"/>
        <v>2</v>
      </c>
      <c r="N1399" s="164">
        <f t="shared" si="62"/>
        <v>3</v>
      </c>
      <c r="O1399" s="164">
        <f t="shared" si="63"/>
        <v>7</v>
      </c>
    </row>
    <row r="1400" spans="3:15">
      <c r="C1400" s="161">
        <v>2</v>
      </c>
      <c r="D1400" s="161">
        <v>8</v>
      </c>
      <c r="F1400" s="161">
        <v>7</v>
      </c>
      <c r="G1400" s="161">
        <v>8</v>
      </c>
      <c r="H1400" s="161">
        <v>10</v>
      </c>
      <c r="I1400" s="161">
        <v>4</v>
      </c>
      <c r="J1400" s="161">
        <v>10</v>
      </c>
      <c r="M1400" s="165">
        <f t="shared" si="61"/>
        <v>2</v>
      </c>
      <c r="N1400" s="164">
        <f t="shared" si="62"/>
        <v>3</v>
      </c>
      <c r="O1400" s="164">
        <f t="shared" si="63"/>
        <v>7</v>
      </c>
    </row>
    <row r="1401" spans="3:15">
      <c r="C1401" s="161">
        <v>2</v>
      </c>
      <c r="D1401" s="161">
        <v>8</v>
      </c>
      <c r="F1401" s="161">
        <v>7</v>
      </c>
      <c r="G1401" s="161">
        <v>8</v>
      </c>
      <c r="H1401" s="161">
        <v>10</v>
      </c>
      <c r="I1401" s="161">
        <v>6</v>
      </c>
      <c r="J1401" s="161">
        <v>7</v>
      </c>
      <c r="M1401" s="165">
        <f t="shared" si="61"/>
        <v>2</v>
      </c>
      <c r="N1401" s="164">
        <f t="shared" si="62"/>
        <v>3</v>
      </c>
      <c r="O1401" s="164">
        <f t="shared" si="63"/>
        <v>7</v>
      </c>
    </row>
    <row r="1402" spans="3:15">
      <c r="C1402" s="161">
        <v>2</v>
      </c>
      <c r="D1402" s="161">
        <v>8</v>
      </c>
      <c r="F1402" s="161">
        <v>7</v>
      </c>
      <c r="G1402" s="161">
        <v>8</v>
      </c>
      <c r="H1402" s="161">
        <v>10</v>
      </c>
      <c r="I1402" s="161">
        <v>6</v>
      </c>
      <c r="J1402" s="161">
        <v>10</v>
      </c>
      <c r="M1402" s="165">
        <f t="shared" si="61"/>
        <v>2</v>
      </c>
      <c r="N1402" s="164">
        <f t="shared" si="62"/>
        <v>3</v>
      </c>
      <c r="O1402" s="164">
        <f t="shared" si="63"/>
        <v>7</v>
      </c>
    </row>
    <row r="1403" spans="3:15">
      <c r="C1403" s="161">
        <v>2</v>
      </c>
      <c r="D1403" s="161">
        <v>8</v>
      </c>
      <c r="F1403" s="161">
        <v>7</v>
      </c>
      <c r="G1403" s="161">
        <v>8</v>
      </c>
      <c r="H1403" s="161">
        <v>10</v>
      </c>
      <c r="I1403" s="161">
        <v>8</v>
      </c>
      <c r="J1403" s="161">
        <v>7</v>
      </c>
      <c r="M1403" s="165">
        <f t="shared" si="61"/>
        <v>2</v>
      </c>
      <c r="N1403" s="164">
        <f t="shared" si="62"/>
        <v>3</v>
      </c>
      <c r="O1403" s="164">
        <f t="shared" si="63"/>
        <v>7</v>
      </c>
    </row>
    <row r="1404" spans="3:15">
      <c r="C1404" s="161">
        <v>2</v>
      </c>
      <c r="D1404" s="161">
        <v>8</v>
      </c>
      <c r="F1404" s="161">
        <v>7</v>
      </c>
      <c r="G1404" s="161">
        <v>8</v>
      </c>
      <c r="H1404" s="161">
        <v>10</v>
      </c>
      <c r="I1404" s="161">
        <v>8</v>
      </c>
      <c r="J1404" s="161">
        <v>10</v>
      </c>
      <c r="M1404" s="165">
        <f t="shared" si="61"/>
        <v>2</v>
      </c>
      <c r="N1404" s="164">
        <f t="shared" si="62"/>
        <v>3</v>
      </c>
      <c r="O1404" s="164">
        <f t="shared" si="63"/>
        <v>8</v>
      </c>
    </row>
    <row r="1405" spans="3:15">
      <c r="C1405" s="161">
        <v>2</v>
      </c>
      <c r="D1405" s="161">
        <v>8</v>
      </c>
      <c r="F1405" s="161">
        <v>7</v>
      </c>
      <c r="G1405" s="161">
        <v>8</v>
      </c>
      <c r="H1405" s="161">
        <v>10</v>
      </c>
      <c r="I1405" s="161">
        <v>10</v>
      </c>
      <c r="J1405" s="161">
        <v>7</v>
      </c>
      <c r="M1405" s="165">
        <f t="shared" si="61"/>
        <v>2</v>
      </c>
      <c r="N1405" s="164">
        <f t="shared" si="62"/>
        <v>3</v>
      </c>
      <c r="O1405" s="164">
        <f t="shared" si="63"/>
        <v>7</v>
      </c>
    </row>
    <row r="1406" spans="3:15">
      <c r="C1406" s="161">
        <v>2</v>
      </c>
      <c r="D1406" s="161">
        <v>8</v>
      </c>
      <c r="F1406" s="161">
        <v>7</v>
      </c>
      <c r="G1406" s="161">
        <v>8</v>
      </c>
      <c r="H1406" s="161">
        <v>10</v>
      </c>
      <c r="I1406" s="161">
        <v>10</v>
      </c>
      <c r="J1406" s="161">
        <v>10</v>
      </c>
      <c r="M1406" s="165">
        <f t="shared" si="61"/>
        <v>2</v>
      </c>
      <c r="N1406" s="164">
        <f t="shared" si="62"/>
        <v>3</v>
      </c>
      <c r="O1406" s="164">
        <f t="shared" si="63"/>
        <v>8</v>
      </c>
    </row>
    <row r="1407" spans="3:15">
      <c r="C1407" s="161">
        <v>2</v>
      </c>
      <c r="D1407" s="161">
        <v>8</v>
      </c>
      <c r="F1407" s="161">
        <v>5</v>
      </c>
      <c r="G1407" s="161">
        <v>8</v>
      </c>
      <c r="H1407" s="161">
        <v>5</v>
      </c>
      <c r="I1407" s="161">
        <v>4</v>
      </c>
      <c r="J1407" s="161">
        <v>7</v>
      </c>
      <c r="M1407" s="165">
        <f t="shared" si="61"/>
        <v>2</v>
      </c>
      <c r="N1407" s="164">
        <f t="shared" si="62"/>
        <v>3</v>
      </c>
      <c r="O1407" s="164">
        <f t="shared" si="63"/>
        <v>6</v>
      </c>
    </row>
    <row r="1408" spans="3:15">
      <c r="C1408" s="161">
        <v>2</v>
      </c>
      <c r="D1408" s="161">
        <v>8</v>
      </c>
      <c r="F1408" s="161">
        <v>5</v>
      </c>
      <c r="G1408" s="161">
        <v>8</v>
      </c>
      <c r="H1408" s="161">
        <v>5</v>
      </c>
      <c r="I1408" s="161">
        <v>4</v>
      </c>
      <c r="J1408" s="161">
        <v>10</v>
      </c>
      <c r="M1408" s="165">
        <f t="shared" si="61"/>
        <v>2</v>
      </c>
      <c r="N1408" s="164">
        <f t="shared" si="62"/>
        <v>3</v>
      </c>
      <c r="O1408" s="164">
        <f t="shared" si="63"/>
        <v>6</v>
      </c>
    </row>
    <row r="1409" spans="3:15">
      <c r="C1409" s="161">
        <v>2</v>
      </c>
      <c r="D1409" s="161">
        <v>8</v>
      </c>
      <c r="F1409" s="161">
        <v>5</v>
      </c>
      <c r="G1409" s="161">
        <v>8</v>
      </c>
      <c r="H1409" s="161">
        <v>5</v>
      </c>
      <c r="I1409" s="161">
        <v>6</v>
      </c>
      <c r="J1409" s="161">
        <v>7</v>
      </c>
      <c r="M1409" s="165">
        <f t="shared" si="61"/>
        <v>2</v>
      </c>
      <c r="N1409" s="164">
        <f t="shared" si="62"/>
        <v>3</v>
      </c>
      <c r="O1409" s="164">
        <f t="shared" si="63"/>
        <v>6</v>
      </c>
    </row>
    <row r="1410" spans="3:15">
      <c r="C1410" s="161">
        <v>2</v>
      </c>
      <c r="D1410" s="161">
        <v>8</v>
      </c>
      <c r="F1410" s="161">
        <v>5</v>
      </c>
      <c r="G1410" s="161">
        <v>8</v>
      </c>
      <c r="H1410" s="161">
        <v>5</v>
      </c>
      <c r="I1410" s="161">
        <v>6</v>
      </c>
      <c r="J1410" s="161">
        <v>10</v>
      </c>
      <c r="M1410" s="165">
        <f t="shared" si="61"/>
        <v>2</v>
      </c>
      <c r="N1410" s="164">
        <f t="shared" si="62"/>
        <v>3</v>
      </c>
      <c r="O1410" s="164">
        <f t="shared" si="63"/>
        <v>6</v>
      </c>
    </row>
    <row r="1411" spans="3:15">
      <c r="C1411" s="161">
        <v>2</v>
      </c>
      <c r="D1411" s="161">
        <v>8</v>
      </c>
      <c r="F1411" s="161">
        <v>5</v>
      </c>
      <c r="G1411" s="161">
        <v>8</v>
      </c>
      <c r="H1411" s="161">
        <v>5</v>
      </c>
      <c r="I1411" s="161">
        <v>8</v>
      </c>
      <c r="J1411" s="161">
        <v>7</v>
      </c>
      <c r="M1411" s="165">
        <f t="shared" si="61"/>
        <v>2</v>
      </c>
      <c r="N1411" s="164">
        <f t="shared" si="62"/>
        <v>3</v>
      </c>
      <c r="O1411" s="164">
        <f t="shared" si="63"/>
        <v>6</v>
      </c>
    </row>
    <row r="1412" spans="3:15">
      <c r="C1412" s="161">
        <v>2</v>
      </c>
      <c r="D1412" s="161">
        <v>8</v>
      </c>
      <c r="F1412" s="161">
        <v>5</v>
      </c>
      <c r="G1412" s="161">
        <v>8</v>
      </c>
      <c r="H1412" s="161">
        <v>5</v>
      </c>
      <c r="I1412" s="161">
        <v>8</v>
      </c>
      <c r="J1412" s="161">
        <v>10</v>
      </c>
      <c r="M1412" s="165">
        <f t="shared" si="61"/>
        <v>2</v>
      </c>
      <c r="N1412" s="164">
        <f t="shared" si="62"/>
        <v>3</v>
      </c>
      <c r="O1412" s="164">
        <f t="shared" si="63"/>
        <v>7</v>
      </c>
    </row>
    <row r="1413" spans="3:15">
      <c r="C1413" s="161">
        <v>2</v>
      </c>
      <c r="D1413" s="161">
        <v>8</v>
      </c>
      <c r="F1413" s="161">
        <v>5</v>
      </c>
      <c r="G1413" s="161">
        <v>8</v>
      </c>
      <c r="H1413" s="161">
        <v>5</v>
      </c>
      <c r="I1413" s="161">
        <v>10</v>
      </c>
      <c r="J1413" s="161">
        <v>7</v>
      </c>
      <c r="M1413" s="165">
        <f t="shared" si="61"/>
        <v>2</v>
      </c>
      <c r="N1413" s="164">
        <f t="shared" si="62"/>
        <v>3</v>
      </c>
      <c r="O1413" s="164">
        <f t="shared" si="63"/>
        <v>6</v>
      </c>
    </row>
    <row r="1414" spans="3:15">
      <c r="C1414" s="161">
        <v>2</v>
      </c>
      <c r="D1414" s="161">
        <v>8</v>
      </c>
      <c r="F1414" s="161">
        <v>5</v>
      </c>
      <c r="G1414" s="161">
        <v>8</v>
      </c>
      <c r="H1414" s="161">
        <v>5</v>
      </c>
      <c r="I1414" s="161">
        <v>10</v>
      </c>
      <c r="J1414" s="161">
        <v>10</v>
      </c>
      <c r="M1414" s="165">
        <f t="shared" si="61"/>
        <v>2</v>
      </c>
      <c r="N1414" s="164">
        <f t="shared" si="62"/>
        <v>3</v>
      </c>
      <c r="O1414" s="164">
        <f t="shared" si="63"/>
        <v>7</v>
      </c>
    </row>
    <row r="1415" spans="3:15">
      <c r="C1415" s="161">
        <v>2</v>
      </c>
      <c r="D1415" s="161">
        <v>8</v>
      </c>
      <c r="F1415" s="161">
        <v>7</v>
      </c>
      <c r="G1415" s="161">
        <v>8</v>
      </c>
      <c r="H1415" s="161">
        <v>10</v>
      </c>
      <c r="I1415" s="161">
        <v>4</v>
      </c>
      <c r="J1415" s="161">
        <v>7</v>
      </c>
      <c r="M1415" s="165">
        <f t="shared" si="61"/>
        <v>2</v>
      </c>
      <c r="N1415" s="164">
        <f t="shared" si="62"/>
        <v>3</v>
      </c>
      <c r="O1415" s="164">
        <f t="shared" si="63"/>
        <v>7</v>
      </c>
    </row>
    <row r="1416" spans="3:15">
      <c r="C1416" s="161">
        <v>2</v>
      </c>
      <c r="D1416" s="161">
        <v>8</v>
      </c>
      <c r="F1416" s="161">
        <v>7</v>
      </c>
      <c r="G1416" s="161">
        <v>8</v>
      </c>
      <c r="H1416" s="161">
        <v>10</v>
      </c>
      <c r="I1416" s="161">
        <v>4</v>
      </c>
      <c r="J1416" s="161">
        <v>10</v>
      </c>
      <c r="M1416" s="165">
        <f t="shared" si="61"/>
        <v>2</v>
      </c>
      <c r="N1416" s="164">
        <f t="shared" si="62"/>
        <v>3</v>
      </c>
      <c r="O1416" s="164">
        <f t="shared" si="63"/>
        <v>7</v>
      </c>
    </row>
    <row r="1417" spans="3:15">
      <c r="C1417" s="161">
        <v>2</v>
      </c>
      <c r="D1417" s="161">
        <v>8</v>
      </c>
      <c r="F1417" s="161">
        <v>7</v>
      </c>
      <c r="G1417" s="161">
        <v>8</v>
      </c>
      <c r="H1417" s="161">
        <v>10</v>
      </c>
      <c r="I1417" s="161">
        <v>6</v>
      </c>
      <c r="J1417" s="161">
        <v>7</v>
      </c>
      <c r="M1417" s="165">
        <f t="shared" si="61"/>
        <v>2</v>
      </c>
      <c r="N1417" s="164">
        <f t="shared" si="62"/>
        <v>3</v>
      </c>
      <c r="O1417" s="164">
        <f t="shared" si="63"/>
        <v>7</v>
      </c>
    </row>
    <row r="1418" spans="3:15">
      <c r="C1418" s="161">
        <v>2</v>
      </c>
      <c r="D1418" s="161">
        <v>8</v>
      </c>
      <c r="F1418" s="161">
        <v>7</v>
      </c>
      <c r="G1418" s="161">
        <v>8</v>
      </c>
      <c r="H1418" s="161">
        <v>10</v>
      </c>
      <c r="I1418" s="161">
        <v>6</v>
      </c>
      <c r="J1418" s="161">
        <v>10</v>
      </c>
      <c r="M1418" s="165">
        <f t="shared" si="61"/>
        <v>2</v>
      </c>
      <c r="N1418" s="164">
        <f t="shared" si="62"/>
        <v>3</v>
      </c>
      <c r="O1418" s="164">
        <f t="shared" si="63"/>
        <v>7</v>
      </c>
    </row>
    <row r="1419" spans="3:15">
      <c r="C1419" s="161">
        <v>2</v>
      </c>
      <c r="D1419" s="161">
        <v>8</v>
      </c>
      <c r="F1419" s="161">
        <v>7</v>
      </c>
      <c r="G1419" s="161">
        <v>8</v>
      </c>
      <c r="H1419" s="161">
        <v>10</v>
      </c>
      <c r="I1419" s="161">
        <v>8</v>
      </c>
      <c r="J1419" s="161">
        <v>7</v>
      </c>
      <c r="M1419" s="165">
        <f t="shared" si="61"/>
        <v>2</v>
      </c>
      <c r="N1419" s="164">
        <f t="shared" si="62"/>
        <v>3</v>
      </c>
      <c r="O1419" s="164">
        <f t="shared" si="63"/>
        <v>7</v>
      </c>
    </row>
    <row r="1420" spans="3:15">
      <c r="C1420" s="161">
        <v>2</v>
      </c>
      <c r="D1420" s="161">
        <v>8</v>
      </c>
      <c r="F1420" s="161">
        <v>7</v>
      </c>
      <c r="G1420" s="161">
        <v>8</v>
      </c>
      <c r="H1420" s="161">
        <v>10</v>
      </c>
      <c r="I1420" s="161">
        <v>8</v>
      </c>
      <c r="J1420" s="161">
        <v>10</v>
      </c>
      <c r="M1420" s="165">
        <f t="shared" si="61"/>
        <v>2</v>
      </c>
      <c r="N1420" s="164">
        <f t="shared" si="62"/>
        <v>3</v>
      </c>
      <c r="O1420" s="164">
        <f t="shared" si="63"/>
        <v>8</v>
      </c>
    </row>
    <row r="1421" spans="3:15">
      <c r="C1421" s="161">
        <v>2</v>
      </c>
      <c r="D1421" s="161">
        <v>8</v>
      </c>
      <c r="F1421" s="161">
        <v>7</v>
      </c>
      <c r="G1421" s="161">
        <v>8</v>
      </c>
      <c r="H1421" s="161">
        <v>10</v>
      </c>
      <c r="I1421" s="161">
        <v>10</v>
      </c>
      <c r="J1421" s="161">
        <v>7</v>
      </c>
      <c r="M1421" s="165">
        <f t="shared" si="61"/>
        <v>2</v>
      </c>
      <c r="N1421" s="164">
        <f t="shared" si="62"/>
        <v>3</v>
      </c>
      <c r="O1421" s="164">
        <f t="shared" si="63"/>
        <v>7</v>
      </c>
    </row>
    <row r="1422" spans="3:15">
      <c r="C1422" s="161">
        <v>2</v>
      </c>
      <c r="D1422" s="161">
        <v>8</v>
      </c>
      <c r="F1422" s="161">
        <v>7</v>
      </c>
      <c r="G1422" s="161">
        <v>8</v>
      </c>
      <c r="H1422" s="161">
        <v>10</v>
      </c>
      <c r="I1422" s="161">
        <v>10</v>
      </c>
      <c r="J1422" s="161">
        <v>10</v>
      </c>
      <c r="M1422" s="165">
        <f t="shared" si="61"/>
        <v>2</v>
      </c>
      <c r="N1422" s="164">
        <f t="shared" si="62"/>
        <v>3</v>
      </c>
      <c r="O1422" s="164">
        <f t="shared" si="63"/>
        <v>8</v>
      </c>
    </row>
    <row r="1423" spans="3:15">
      <c r="C1423" s="161">
        <v>2</v>
      </c>
      <c r="D1423" s="161">
        <v>8</v>
      </c>
      <c r="F1423" s="161">
        <v>5</v>
      </c>
      <c r="G1423" s="161">
        <v>8</v>
      </c>
      <c r="H1423" s="161">
        <v>5</v>
      </c>
      <c r="I1423" s="161">
        <v>4</v>
      </c>
      <c r="J1423" s="161">
        <v>7</v>
      </c>
      <c r="M1423" s="165">
        <f t="shared" si="61"/>
        <v>2</v>
      </c>
      <c r="N1423" s="164">
        <f t="shared" si="62"/>
        <v>3</v>
      </c>
      <c r="O1423" s="164">
        <f t="shared" si="63"/>
        <v>6</v>
      </c>
    </row>
    <row r="1424" spans="3:15">
      <c r="C1424" s="161">
        <v>2</v>
      </c>
      <c r="D1424" s="161">
        <v>8</v>
      </c>
      <c r="F1424" s="161">
        <v>5</v>
      </c>
      <c r="G1424" s="161">
        <v>8</v>
      </c>
      <c r="H1424" s="161">
        <v>5</v>
      </c>
      <c r="I1424" s="161">
        <v>4</v>
      </c>
      <c r="J1424" s="161">
        <v>10</v>
      </c>
      <c r="M1424" s="165">
        <f t="shared" si="61"/>
        <v>2</v>
      </c>
      <c r="N1424" s="164">
        <f t="shared" si="62"/>
        <v>3</v>
      </c>
      <c r="O1424" s="164">
        <f t="shared" si="63"/>
        <v>6</v>
      </c>
    </row>
    <row r="1425" spans="3:15">
      <c r="C1425" s="161">
        <v>2</v>
      </c>
      <c r="D1425" s="161">
        <v>8</v>
      </c>
      <c r="F1425" s="161">
        <v>5</v>
      </c>
      <c r="G1425" s="161">
        <v>8</v>
      </c>
      <c r="H1425" s="161">
        <v>5</v>
      </c>
      <c r="I1425" s="161">
        <v>6</v>
      </c>
      <c r="J1425" s="161">
        <v>7</v>
      </c>
      <c r="M1425" s="165">
        <f t="shared" si="61"/>
        <v>2</v>
      </c>
      <c r="N1425" s="164">
        <f t="shared" si="62"/>
        <v>3</v>
      </c>
      <c r="O1425" s="164">
        <f t="shared" si="63"/>
        <v>6</v>
      </c>
    </row>
    <row r="1426" spans="3:15">
      <c r="C1426" s="161">
        <v>2</v>
      </c>
      <c r="D1426" s="161">
        <v>8</v>
      </c>
      <c r="F1426" s="161">
        <v>5</v>
      </c>
      <c r="G1426" s="161">
        <v>8</v>
      </c>
      <c r="H1426" s="161">
        <v>5</v>
      </c>
      <c r="I1426" s="161">
        <v>6</v>
      </c>
      <c r="J1426" s="161">
        <v>10</v>
      </c>
      <c r="M1426" s="165">
        <f t="shared" si="61"/>
        <v>2</v>
      </c>
      <c r="N1426" s="164">
        <f t="shared" si="62"/>
        <v>3</v>
      </c>
      <c r="O1426" s="164">
        <f t="shared" si="63"/>
        <v>6</v>
      </c>
    </row>
    <row r="1427" spans="3:15">
      <c r="C1427" s="161">
        <v>2</v>
      </c>
      <c r="D1427" s="161">
        <v>8</v>
      </c>
      <c r="F1427" s="161">
        <v>5</v>
      </c>
      <c r="G1427" s="161">
        <v>8</v>
      </c>
      <c r="H1427" s="161">
        <v>5</v>
      </c>
      <c r="I1427" s="161">
        <v>8</v>
      </c>
      <c r="J1427" s="161">
        <v>7</v>
      </c>
      <c r="M1427" s="165">
        <f t="shared" si="61"/>
        <v>2</v>
      </c>
      <c r="N1427" s="164">
        <f t="shared" si="62"/>
        <v>3</v>
      </c>
      <c r="O1427" s="164">
        <f t="shared" si="63"/>
        <v>6</v>
      </c>
    </row>
    <row r="1428" spans="3:15">
      <c r="C1428" s="161">
        <v>2</v>
      </c>
      <c r="D1428" s="161">
        <v>8</v>
      </c>
      <c r="F1428" s="161">
        <v>5</v>
      </c>
      <c r="G1428" s="161">
        <v>8</v>
      </c>
      <c r="H1428" s="161">
        <v>5</v>
      </c>
      <c r="I1428" s="161">
        <v>8</v>
      </c>
      <c r="J1428" s="161">
        <v>10</v>
      </c>
      <c r="M1428" s="165">
        <f t="shared" si="61"/>
        <v>2</v>
      </c>
      <c r="N1428" s="164">
        <f t="shared" si="62"/>
        <v>3</v>
      </c>
      <c r="O1428" s="164">
        <f t="shared" si="63"/>
        <v>7</v>
      </c>
    </row>
    <row r="1429" spans="3:15">
      <c r="C1429" s="161">
        <v>2</v>
      </c>
      <c r="D1429" s="161">
        <v>8</v>
      </c>
      <c r="F1429" s="161">
        <v>5</v>
      </c>
      <c r="G1429" s="161">
        <v>8</v>
      </c>
      <c r="H1429" s="161">
        <v>5</v>
      </c>
      <c r="I1429" s="161">
        <v>10</v>
      </c>
      <c r="J1429" s="161">
        <v>7</v>
      </c>
      <c r="M1429" s="165">
        <f t="shared" si="61"/>
        <v>2</v>
      </c>
      <c r="N1429" s="164">
        <f t="shared" si="62"/>
        <v>3</v>
      </c>
      <c r="O1429" s="164">
        <f t="shared" si="63"/>
        <v>6</v>
      </c>
    </row>
    <row r="1430" spans="3:15">
      <c r="C1430" s="161">
        <v>2</v>
      </c>
      <c r="D1430" s="161">
        <v>8</v>
      </c>
      <c r="F1430" s="161">
        <v>5</v>
      </c>
      <c r="G1430" s="161">
        <v>8</v>
      </c>
      <c r="H1430" s="161">
        <v>5</v>
      </c>
      <c r="I1430" s="161">
        <v>10</v>
      </c>
      <c r="J1430" s="161">
        <v>10</v>
      </c>
      <c r="M1430" s="165">
        <f t="shared" si="61"/>
        <v>2</v>
      </c>
      <c r="N1430" s="164">
        <f t="shared" si="62"/>
        <v>3</v>
      </c>
      <c r="O1430" s="164">
        <f t="shared" si="63"/>
        <v>7</v>
      </c>
    </row>
    <row r="1431" spans="3:15">
      <c r="C1431" s="161">
        <v>2</v>
      </c>
      <c r="D1431" s="161">
        <v>8</v>
      </c>
      <c r="F1431" s="161">
        <v>7</v>
      </c>
      <c r="G1431" s="161">
        <v>8</v>
      </c>
      <c r="H1431" s="161">
        <v>10</v>
      </c>
      <c r="I1431" s="161">
        <v>4</v>
      </c>
      <c r="J1431" s="161">
        <v>7</v>
      </c>
      <c r="M1431" s="165">
        <f t="shared" si="61"/>
        <v>2</v>
      </c>
      <c r="N1431" s="164">
        <f t="shared" si="62"/>
        <v>3</v>
      </c>
      <c r="O1431" s="164">
        <f t="shared" si="63"/>
        <v>7</v>
      </c>
    </row>
    <row r="1432" spans="3:15">
      <c r="C1432" s="161">
        <v>2</v>
      </c>
      <c r="D1432" s="161">
        <v>8</v>
      </c>
      <c r="F1432" s="161">
        <v>7</v>
      </c>
      <c r="G1432" s="161">
        <v>8</v>
      </c>
      <c r="H1432" s="161">
        <v>10</v>
      </c>
      <c r="I1432" s="161">
        <v>4</v>
      </c>
      <c r="J1432" s="161">
        <v>10</v>
      </c>
      <c r="M1432" s="165">
        <f t="shared" si="61"/>
        <v>2</v>
      </c>
      <c r="N1432" s="164">
        <f t="shared" si="62"/>
        <v>3</v>
      </c>
      <c r="O1432" s="164">
        <f t="shared" si="63"/>
        <v>7</v>
      </c>
    </row>
    <row r="1433" spans="3:15">
      <c r="C1433" s="161">
        <v>2</v>
      </c>
      <c r="D1433" s="161">
        <v>8</v>
      </c>
      <c r="F1433" s="161">
        <v>7</v>
      </c>
      <c r="G1433" s="161">
        <v>8</v>
      </c>
      <c r="H1433" s="161">
        <v>10</v>
      </c>
      <c r="I1433" s="161">
        <v>6</v>
      </c>
      <c r="J1433" s="161">
        <v>7</v>
      </c>
      <c r="M1433" s="165">
        <f t="shared" si="61"/>
        <v>2</v>
      </c>
      <c r="N1433" s="164">
        <f t="shared" si="62"/>
        <v>3</v>
      </c>
      <c r="O1433" s="164">
        <f t="shared" si="63"/>
        <v>7</v>
      </c>
    </row>
    <row r="1434" spans="3:15">
      <c r="C1434" s="161">
        <v>2</v>
      </c>
      <c r="D1434" s="161">
        <v>8</v>
      </c>
      <c r="F1434" s="161">
        <v>7</v>
      </c>
      <c r="G1434" s="161">
        <v>8</v>
      </c>
      <c r="H1434" s="161">
        <v>10</v>
      </c>
      <c r="I1434" s="161">
        <v>6</v>
      </c>
      <c r="J1434" s="161">
        <v>10</v>
      </c>
      <c r="M1434" s="165">
        <f t="shared" si="61"/>
        <v>2</v>
      </c>
      <c r="N1434" s="164">
        <f t="shared" si="62"/>
        <v>3</v>
      </c>
      <c r="O1434" s="164">
        <f t="shared" si="63"/>
        <v>7</v>
      </c>
    </row>
    <row r="1435" spans="3:15">
      <c r="C1435" s="161">
        <v>2</v>
      </c>
      <c r="D1435" s="161">
        <v>8</v>
      </c>
      <c r="F1435" s="161">
        <v>7</v>
      </c>
      <c r="G1435" s="161">
        <v>8</v>
      </c>
      <c r="H1435" s="161">
        <v>10</v>
      </c>
      <c r="I1435" s="161">
        <v>8</v>
      </c>
      <c r="J1435" s="161">
        <v>7</v>
      </c>
      <c r="M1435" s="165">
        <f t="shared" si="61"/>
        <v>2</v>
      </c>
      <c r="N1435" s="164">
        <f t="shared" si="62"/>
        <v>3</v>
      </c>
      <c r="O1435" s="164">
        <f t="shared" si="63"/>
        <v>7</v>
      </c>
    </row>
    <row r="1436" spans="3:15">
      <c r="C1436" s="161">
        <v>2</v>
      </c>
      <c r="D1436" s="161">
        <v>8</v>
      </c>
      <c r="F1436" s="161">
        <v>7</v>
      </c>
      <c r="G1436" s="161">
        <v>8</v>
      </c>
      <c r="H1436" s="161">
        <v>10</v>
      </c>
      <c r="I1436" s="161">
        <v>8</v>
      </c>
      <c r="J1436" s="161">
        <v>10</v>
      </c>
      <c r="M1436" s="165">
        <f t="shared" si="61"/>
        <v>2</v>
      </c>
      <c r="N1436" s="164">
        <f t="shared" si="62"/>
        <v>3</v>
      </c>
      <c r="O1436" s="164">
        <f t="shared" si="63"/>
        <v>8</v>
      </c>
    </row>
    <row r="1437" spans="3:15">
      <c r="C1437" s="161">
        <v>2</v>
      </c>
      <c r="D1437" s="161">
        <v>8</v>
      </c>
      <c r="F1437" s="161">
        <v>7</v>
      </c>
      <c r="G1437" s="161">
        <v>8</v>
      </c>
      <c r="H1437" s="161">
        <v>10</v>
      </c>
      <c r="I1437" s="161">
        <v>10</v>
      </c>
      <c r="J1437" s="161">
        <v>7</v>
      </c>
      <c r="M1437" s="165">
        <f t="shared" si="61"/>
        <v>2</v>
      </c>
      <c r="N1437" s="164">
        <f t="shared" si="62"/>
        <v>3</v>
      </c>
      <c r="O1437" s="164">
        <f t="shared" si="63"/>
        <v>7</v>
      </c>
    </row>
    <row r="1438" spans="3:15">
      <c r="C1438" s="161">
        <v>2</v>
      </c>
      <c r="D1438" s="161">
        <v>8</v>
      </c>
      <c r="F1438" s="161">
        <v>7</v>
      </c>
      <c r="G1438" s="161">
        <v>8</v>
      </c>
      <c r="H1438" s="161">
        <v>10</v>
      </c>
      <c r="I1438" s="161">
        <v>10</v>
      </c>
      <c r="J1438" s="161">
        <v>10</v>
      </c>
      <c r="M1438" s="165">
        <f t="shared" si="61"/>
        <v>2</v>
      </c>
      <c r="N1438" s="164">
        <f t="shared" si="62"/>
        <v>3</v>
      </c>
      <c r="O1438" s="164">
        <f t="shared" si="63"/>
        <v>8</v>
      </c>
    </row>
    <row r="1439" spans="3:15">
      <c r="C1439" s="161">
        <v>2</v>
      </c>
      <c r="D1439" s="161">
        <v>8</v>
      </c>
      <c r="F1439" s="161">
        <v>5</v>
      </c>
      <c r="G1439" s="161">
        <v>8</v>
      </c>
      <c r="H1439" s="161">
        <v>5</v>
      </c>
      <c r="I1439" s="161">
        <v>4</v>
      </c>
      <c r="J1439" s="161">
        <v>7</v>
      </c>
      <c r="M1439" s="165">
        <f t="shared" ref="M1439:M1502" si="64">MIN(C1439:L1439)</f>
        <v>2</v>
      </c>
      <c r="N1439" s="164">
        <f t="shared" si="62"/>
        <v>3</v>
      </c>
      <c r="O1439" s="164">
        <f t="shared" si="63"/>
        <v>6</v>
      </c>
    </row>
    <row r="1440" spans="3:15">
      <c r="C1440" s="161">
        <v>2</v>
      </c>
      <c r="D1440" s="161">
        <v>8</v>
      </c>
      <c r="F1440" s="161">
        <v>5</v>
      </c>
      <c r="G1440" s="161">
        <v>8</v>
      </c>
      <c r="H1440" s="161">
        <v>5</v>
      </c>
      <c r="I1440" s="161">
        <v>4</v>
      </c>
      <c r="J1440" s="161">
        <v>10</v>
      </c>
      <c r="M1440" s="165">
        <f t="shared" si="64"/>
        <v>2</v>
      </c>
      <c r="N1440" s="164">
        <f t="shared" ref="N1440:N1503" si="65">IF(SMALL(C1440:J1440,2)&gt;M1440,M1440+1,M1440)</f>
        <v>3</v>
      </c>
      <c r="O1440" s="164">
        <f t="shared" ref="O1440:O1503" si="66">ROUND(AVERAGE(C1440:J1440),0)</f>
        <v>6</v>
      </c>
    </row>
    <row r="1441" spans="3:15">
      <c r="C1441" s="161">
        <v>2</v>
      </c>
      <c r="D1441" s="161">
        <v>8</v>
      </c>
      <c r="F1441" s="161">
        <v>5</v>
      </c>
      <c r="G1441" s="161">
        <v>8</v>
      </c>
      <c r="H1441" s="161">
        <v>5</v>
      </c>
      <c r="I1441" s="161">
        <v>6</v>
      </c>
      <c r="J1441" s="161">
        <v>7</v>
      </c>
      <c r="M1441" s="165">
        <f t="shared" si="64"/>
        <v>2</v>
      </c>
      <c r="N1441" s="164">
        <f t="shared" si="65"/>
        <v>3</v>
      </c>
      <c r="O1441" s="164">
        <f t="shared" si="66"/>
        <v>6</v>
      </c>
    </row>
    <row r="1442" spans="3:15">
      <c r="C1442" s="161">
        <v>2</v>
      </c>
      <c r="D1442" s="161">
        <v>8</v>
      </c>
      <c r="F1442" s="161">
        <v>5</v>
      </c>
      <c r="G1442" s="161">
        <v>8</v>
      </c>
      <c r="H1442" s="161">
        <v>5</v>
      </c>
      <c r="I1442" s="161">
        <v>6</v>
      </c>
      <c r="J1442" s="161">
        <v>10</v>
      </c>
      <c r="M1442" s="165">
        <f t="shared" si="64"/>
        <v>2</v>
      </c>
      <c r="N1442" s="164">
        <f t="shared" si="65"/>
        <v>3</v>
      </c>
      <c r="O1442" s="164">
        <f t="shared" si="66"/>
        <v>6</v>
      </c>
    </row>
    <row r="1443" spans="3:15">
      <c r="C1443" s="161">
        <v>2</v>
      </c>
      <c r="D1443" s="161">
        <v>8</v>
      </c>
      <c r="F1443" s="161">
        <v>5</v>
      </c>
      <c r="G1443" s="161">
        <v>8</v>
      </c>
      <c r="H1443" s="161">
        <v>5</v>
      </c>
      <c r="I1443" s="161">
        <v>8</v>
      </c>
      <c r="J1443" s="161">
        <v>7</v>
      </c>
      <c r="M1443" s="165">
        <f t="shared" si="64"/>
        <v>2</v>
      </c>
      <c r="N1443" s="164">
        <f t="shared" si="65"/>
        <v>3</v>
      </c>
      <c r="O1443" s="164">
        <f t="shared" si="66"/>
        <v>6</v>
      </c>
    </row>
    <row r="1444" spans="3:15">
      <c r="C1444" s="161">
        <v>2</v>
      </c>
      <c r="D1444" s="161">
        <v>8</v>
      </c>
      <c r="F1444" s="161">
        <v>5</v>
      </c>
      <c r="G1444" s="161">
        <v>8</v>
      </c>
      <c r="H1444" s="161">
        <v>5</v>
      </c>
      <c r="I1444" s="161">
        <v>8</v>
      </c>
      <c r="J1444" s="161">
        <v>10</v>
      </c>
      <c r="M1444" s="165">
        <f t="shared" si="64"/>
        <v>2</v>
      </c>
      <c r="N1444" s="164">
        <f t="shared" si="65"/>
        <v>3</v>
      </c>
      <c r="O1444" s="164">
        <f t="shared" si="66"/>
        <v>7</v>
      </c>
    </row>
    <row r="1445" spans="3:15">
      <c r="C1445" s="161">
        <v>2</v>
      </c>
      <c r="D1445" s="161">
        <v>8</v>
      </c>
      <c r="F1445" s="161">
        <v>5</v>
      </c>
      <c r="G1445" s="161">
        <v>8</v>
      </c>
      <c r="H1445" s="161">
        <v>5</v>
      </c>
      <c r="I1445" s="161">
        <v>10</v>
      </c>
      <c r="J1445" s="161">
        <v>7</v>
      </c>
      <c r="M1445" s="165">
        <f t="shared" si="64"/>
        <v>2</v>
      </c>
      <c r="N1445" s="164">
        <f t="shared" si="65"/>
        <v>3</v>
      </c>
      <c r="O1445" s="164">
        <f t="shared" si="66"/>
        <v>6</v>
      </c>
    </row>
    <row r="1446" spans="3:15">
      <c r="C1446" s="161">
        <v>2</v>
      </c>
      <c r="D1446" s="161">
        <v>8</v>
      </c>
      <c r="F1446" s="161">
        <v>5</v>
      </c>
      <c r="G1446" s="161">
        <v>8</v>
      </c>
      <c r="H1446" s="161">
        <v>5</v>
      </c>
      <c r="I1446" s="161">
        <v>10</v>
      </c>
      <c r="J1446" s="161">
        <v>10</v>
      </c>
      <c r="M1446" s="165">
        <f t="shared" si="64"/>
        <v>2</v>
      </c>
      <c r="N1446" s="164">
        <f t="shared" si="65"/>
        <v>3</v>
      </c>
      <c r="O1446" s="164">
        <f t="shared" si="66"/>
        <v>7</v>
      </c>
    </row>
    <row r="1447" spans="3:15">
      <c r="C1447" s="161">
        <v>2</v>
      </c>
      <c r="D1447" s="161">
        <v>8</v>
      </c>
      <c r="F1447" s="161">
        <v>7</v>
      </c>
      <c r="G1447" s="161">
        <v>8</v>
      </c>
      <c r="H1447" s="161">
        <v>10</v>
      </c>
      <c r="I1447" s="161">
        <v>4</v>
      </c>
      <c r="J1447" s="161">
        <v>7</v>
      </c>
      <c r="M1447" s="165">
        <f t="shared" si="64"/>
        <v>2</v>
      </c>
      <c r="N1447" s="164">
        <f t="shared" si="65"/>
        <v>3</v>
      </c>
      <c r="O1447" s="164">
        <f t="shared" si="66"/>
        <v>7</v>
      </c>
    </row>
    <row r="1448" spans="3:15">
      <c r="C1448" s="161">
        <v>2</v>
      </c>
      <c r="D1448" s="161">
        <v>8</v>
      </c>
      <c r="F1448" s="161">
        <v>7</v>
      </c>
      <c r="G1448" s="161">
        <v>8</v>
      </c>
      <c r="H1448" s="161">
        <v>10</v>
      </c>
      <c r="I1448" s="161">
        <v>4</v>
      </c>
      <c r="J1448" s="161">
        <v>10</v>
      </c>
      <c r="M1448" s="165">
        <f t="shared" si="64"/>
        <v>2</v>
      </c>
      <c r="N1448" s="164">
        <f t="shared" si="65"/>
        <v>3</v>
      </c>
      <c r="O1448" s="164">
        <f t="shared" si="66"/>
        <v>7</v>
      </c>
    </row>
    <row r="1449" spans="3:15">
      <c r="C1449" s="161">
        <v>2</v>
      </c>
      <c r="D1449" s="161">
        <v>8</v>
      </c>
      <c r="F1449" s="161">
        <v>7</v>
      </c>
      <c r="G1449" s="161">
        <v>8</v>
      </c>
      <c r="H1449" s="161">
        <v>10</v>
      </c>
      <c r="I1449" s="161">
        <v>6</v>
      </c>
      <c r="J1449" s="161">
        <v>7</v>
      </c>
      <c r="M1449" s="165">
        <f t="shared" si="64"/>
        <v>2</v>
      </c>
      <c r="N1449" s="164">
        <f t="shared" si="65"/>
        <v>3</v>
      </c>
      <c r="O1449" s="164">
        <f t="shared" si="66"/>
        <v>7</v>
      </c>
    </row>
    <row r="1450" spans="3:15">
      <c r="C1450" s="161">
        <v>2</v>
      </c>
      <c r="D1450" s="161">
        <v>8</v>
      </c>
      <c r="F1450" s="161">
        <v>7</v>
      </c>
      <c r="G1450" s="161">
        <v>8</v>
      </c>
      <c r="H1450" s="161">
        <v>10</v>
      </c>
      <c r="I1450" s="161">
        <v>6</v>
      </c>
      <c r="J1450" s="161">
        <v>10</v>
      </c>
      <c r="M1450" s="165">
        <f t="shared" si="64"/>
        <v>2</v>
      </c>
      <c r="N1450" s="164">
        <f t="shared" si="65"/>
        <v>3</v>
      </c>
      <c r="O1450" s="164">
        <f t="shared" si="66"/>
        <v>7</v>
      </c>
    </row>
    <row r="1451" spans="3:15">
      <c r="C1451" s="161">
        <v>2</v>
      </c>
      <c r="D1451" s="161">
        <v>8</v>
      </c>
      <c r="F1451" s="161">
        <v>7</v>
      </c>
      <c r="G1451" s="161">
        <v>8</v>
      </c>
      <c r="H1451" s="161">
        <v>10</v>
      </c>
      <c r="I1451" s="161">
        <v>8</v>
      </c>
      <c r="J1451" s="161">
        <v>7</v>
      </c>
      <c r="M1451" s="165">
        <f t="shared" si="64"/>
        <v>2</v>
      </c>
      <c r="N1451" s="164">
        <f t="shared" si="65"/>
        <v>3</v>
      </c>
      <c r="O1451" s="164">
        <f t="shared" si="66"/>
        <v>7</v>
      </c>
    </row>
    <row r="1452" spans="3:15">
      <c r="C1452" s="161">
        <v>2</v>
      </c>
      <c r="D1452" s="161">
        <v>8</v>
      </c>
      <c r="F1452" s="161">
        <v>7</v>
      </c>
      <c r="G1452" s="161">
        <v>8</v>
      </c>
      <c r="H1452" s="161">
        <v>10</v>
      </c>
      <c r="I1452" s="161">
        <v>8</v>
      </c>
      <c r="J1452" s="161">
        <v>10</v>
      </c>
      <c r="M1452" s="165">
        <f t="shared" si="64"/>
        <v>2</v>
      </c>
      <c r="N1452" s="164">
        <f t="shared" si="65"/>
        <v>3</v>
      </c>
      <c r="O1452" s="164">
        <f t="shared" si="66"/>
        <v>8</v>
      </c>
    </row>
    <row r="1453" spans="3:15">
      <c r="C1453" s="161">
        <v>2</v>
      </c>
      <c r="D1453" s="161">
        <v>8</v>
      </c>
      <c r="F1453" s="161">
        <v>7</v>
      </c>
      <c r="G1453" s="161">
        <v>8</v>
      </c>
      <c r="H1453" s="161">
        <v>10</v>
      </c>
      <c r="I1453" s="161">
        <v>10</v>
      </c>
      <c r="J1453" s="161">
        <v>7</v>
      </c>
      <c r="M1453" s="165">
        <f t="shared" si="64"/>
        <v>2</v>
      </c>
      <c r="N1453" s="164">
        <f t="shared" si="65"/>
        <v>3</v>
      </c>
      <c r="O1453" s="164">
        <f t="shared" si="66"/>
        <v>7</v>
      </c>
    </row>
    <row r="1454" spans="3:15">
      <c r="C1454" s="161">
        <v>2</v>
      </c>
      <c r="D1454" s="161">
        <v>8</v>
      </c>
      <c r="F1454" s="161">
        <v>7</v>
      </c>
      <c r="G1454" s="161">
        <v>8</v>
      </c>
      <c r="H1454" s="161">
        <v>10</v>
      </c>
      <c r="I1454" s="161">
        <v>10</v>
      </c>
      <c r="J1454" s="161">
        <v>10</v>
      </c>
      <c r="M1454" s="165">
        <f t="shared" si="64"/>
        <v>2</v>
      </c>
      <c r="N1454" s="164">
        <f t="shared" si="65"/>
        <v>3</v>
      </c>
      <c r="O1454" s="164">
        <f t="shared" si="66"/>
        <v>8</v>
      </c>
    </row>
    <row r="1455" spans="3:15">
      <c r="C1455" s="161">
        <v>2</v>
      </c>
      <c r="D1455" s="161">
        <v>8</v>
      </c>
      <c r="F1455" s="161">
        <v>10</v>
      </c>
      <c r="G1455" s="161">
        <v>8</v>
      </c>
      <c r="H1455" s="161">
        <v>7</v>
      </c>
      <c r="I1455" s="161">
        <v>4</v>
      </c>
      <c r="J1455" s="161">
        <v>7</v>
      </c>
      <c r="M1455" s="165">
        <f t="shared" si="64"/>
        <v>2</v>
      </c>
      <c r="N1455" s="164">
        <f t="shared" si="65"/>
        <v>3</v>
      </c>
      <c r="O1455" s="164">
        <f t="shared" si="66"/>
        <v>7</v>
      </c>
    </row>
    <row r="1456" spans="3:15">
      <c r="C1456" s="161">
        <v>2</v>
      </c>
      <c r="D1456" s="161">
        <v>8</v>
      </c>
      <c r="F1456" s="161">
        <v>10</v>
      </c>
      <c r="G1456" s="161">
        <v>8</v>
      </c>
      <c r="H1456" s="161">
        <v>7</v>
      </c>
      <c r="I1456" s="161">
        <v>4</v>
      </c>
      <c r="J1456" s="161">
        <v>10</v>
      </c>
      <c r="M1456" s="165">
        <f t="shared" si="64"/>
        <v>2</v>
      </c>
      <c r="N1456" s="164">
        <f t="shared" si="65"/>
        <v>3</v>
      </c>
      <c r="O1456" s="164">
        <f t="shared" si="66"/>
        <v>7</v>
      </c>
    </row>
    <row r="1457" spans="3:15">
      <c r="C1457" s="161">
        <v>2</v>
      </c>
      <c r="D1457" s="161">
        <v>8</v>
      </c>
      <c r="F1457" s="161">
        <v>10</v>
      </c>
      <c r="G1457" s="161">
        <v>8</v>
      </c>
      <c r="H1457" s="161">
        <v>7</v>
      </c>
      <c r="I1457" s="161">
        <v>6</v>
      </c>
      <c r="J1457" s="161">
        <v>7</v>
      </c>
      <c r="M1457" s="165">
        <f t="shared" si="64"/>
        <v>2</v>
      </c>
      <c r="N1457" s="164">
        <f t="shared" si="65"/>
        <v>3</v>
      </c>
      <c r="O1457" s="164">
        <f t="shared" si="66"/>
        <v>7</v>
      </c>
    </row>
    <row r="1458" spans="3:15">
      <c r="C1458" s="161">
        <v>2</v>
      </c>
      <c r="D1458" s="161">
        <v>8</v>
      </c>
      <c r="F1458" s="161">
        <v>10</v>
      </c>
      <c r="G1458" s="161">
        <v>8</v>
      </c>
      <c r="H1458" s="161">
        <v>7</v>
      </c>
      <c r="I1458" s="161">
        <v>6</v>
      </c>
      <c r="J1458" s="161">
        <v>10</v>
      </c>
      <c r="M1458" s="165">
        <f t="shared" si="64"/>
        <v>2</v>
      </c>
      <c r="N1458" s="164">
        <f t="shared" si="65"/>
        <v>3</v>
      </c>
      <c r="O1458" s="164">
        <f t="shared" si="66"/>
        <v>7</v>
      </c>
    </row>
    <row r="1459" spans="3:15">
      <c r="C1459" s="161">
        <v>2</v>
      </c>
      <c r="D1459" s="161">
        <v>8</v>
      </c>
      <c r="F1459" s="161">
        <v>10</v>
      </c>
      <c r="G1459" s="161">
        <v>8</v>
      </c>
      <c r="H1459" s="161">
        <v>7</v>
      </c>
      <c r="I1459" s="161">
        <v>8</v>
      </c>
      <c r="J1459" s="161">
        <v>7</v>
      </c>
      <c r="M1459" s="165">
        <f t="shared" si="64"/>
        <v>2</v>
      </c>
      <c r="N1459" s="164">
        <f t="shared" si="65"/>
        <v>3</v>
      </c>
      <c r="O1459" s="164">
        <f t="shared" si="66"/>
        <v>7</v>
      </c>
    </row>
    <row r="1460" spans="3:15">
      <c r="C1460" s="161">
        <v>2</v>
      </c>
      <c r="D1460" s="161">
        <v>8</v>
      </c>
      <c r="F1460" s="161">
        <v>10</v>
      </c>
      <c r="G1460" s="161">
        <v>8</v>
      </c>
      <c r="H1460" s="161">
        <v>7</v>
      </c>
      <c r="I1460" s="161">
        <v>8</v>
      </c>
      <c r="J1460" s="161">
        <v>10</v>
      </c>
      <c r="M1460" s="165">
        <f t="shared" si="64"/>
        <v>2</v>
      </c>
      <c r="N1460" s="164">
        <f t="shared" si="65"/>
        <v>3</v>
      </c>
      <c r="O1460" s="164">
        <f t="shared" si="66"/>
        <v>8</v>
      </c>
    </row>
    <row r="1461" spans="3:15">
      <c r="C1461" s="161">
        <v>2</v>
      </c>
      <c r="D1461" s="161">
        <v>8</v>
      </c>
      <c r="F1461" s="161">
        <v>10</v>
      </c>
      <c r="G1461" s="161">
        <v>8</v>
      </c>
      <c r="H1461" s="161">
        <v>7</v>
      </c>
      <c r="I1461" s="161">
        <v>10</v>
      </c>
      <c r="J1461" s="161">
        <v>7</v>
      </c>
      <c r="M1461" s="165">
        <f t="shared" si="64"/>
        <v>2</v>
      </c>
      <c r="N1461" s="164">
        <f t="shared" si="65"/>
        <v>3</v>
      </c>
      <c r="O1461" s="164">
        <f t="shared" si="66"/>
        <v>7</v>
      </c>
    </row>
    <row r="1462" spans="3:15">
      <c r="C1462" s="161">
        <v>2</v>
      </c>
      <c r="D1462" s="161">
        <v>8</v>
      </c>
      <c r="F1462" s="161">
        <v>10</v>
      </c>
      <c r="G1462" s="161">
        <v>8</v>
      </c>
      <c r="H1462" s="161">
        <v>7</v>
      </c>
      <c r="I1462" s="161">
        <v>10</v>
      </c>
      <c r="J1462" s="161">
        <v>10</v>
      </c>
      <c r="M1462" s="165">
        <f t="shared" si="64"/>
        <v>2</v>
      </c>
      <c r="N1462" s="164">
        <f t="shared" si="65"/>
        <v>3</v>
      </c>
      <c r="O1462" s="164">
        <f t="shared" si="66"/>
        <v>8</v>
      </c>
    </row>
    <row r="1463" spans="3:15">
      <c r="C1463" s="161">
        <v>2</v>
      </c>
      <c r="D1463" s="161">
        <v>8</v>
      </c>
      <c r="F1463" s="161">
        <v>10</v>
      </c>
      <c r="G1463" s="161">
        <v>8</v>
      </c>
      <c r="H1463" s="161">
        <v>10</v>
      </c>
      <c r="I1463" s="161">
        <v>4</v>
      </c>
      <c r="J1463" s="161">
        <v>7</v>
      </c>
      <c r="M1463" s="165">
        <f t="shared" si="64"/>
        <v>2</v>
      </c>
      <c r="N1463" s="164">
        <f t="shared" si="65"/>
        <v>3</v>
      </c>
      <c r="O1463" s="164">
        <f t="shared" si="66"/>
        <v>7</v>
      </c>
    </row>
    <row r="1464" spans="3:15">
      <c r="C1464" s="161">
        <v>2</v>
      </c>
      <c r="D1464" s="161">
        <v>8</v>
      </c>
      <c r="F1464" s="161">
        <v>10</v>
      </c>
      <c r="G1464" s="161">
        <v>8</v>
      </c>
      <c r="H1464" s="161">
        <v>10</v>
      </c>
      <c r="I1464" s="161">
        <v>4</v>
      </c>
      <c r="J1464" s="161">
        <v>10</v>
      </c>
      <c r="M1464" s="165">
        <f t="shared" si="64"/>
        <v>2</v>
      </c>
      <c r="N1464" s="164">
        <f t="shared" si="65"/>
        <v>3</v>
      </c>
      <c r="O1464" s="164">
        <f t="shared" si="66"/>
        <v>7</v>
      </c>
    </row>
    <row r="1465" spans="3:15">
      <c r="C1465" s="161">
        <v>2</v>
      </c>
      <c r="D1465" s="161">
        <v>8</v>
      </c>
      <c r="F1465" s="161">
        <v>10</v>
      </c>
      <c r="G1465" s="161">
        <v>8</v>
      </c>
      <c r="H1465" s="161">
        <v>10</v>
      </c>
      <c r="I1465" s="161">
        <v>6</v>
      </c>
      <c r="J1465" s="161">
        <v>7</v>
      </c>
      <c r="M1465" s="165">
        <f t="shared" si="64"/>
        <v>2</v>
      </c>
      <c r="N1465" s="164">
        <f t="shared" si="65"/>
        <v>3</v>
      </c>
      <c r="O1465" s="164">
        <f t="shared" si="66"/>
        <v>7</v>
      </c>
    </row>
    <row r="1466" spans="3:15">
      <c r="C1466" s="161">
        <v>2</v>
      </c>
      <c r="D1466" s="161">
        <v>8</v>
      </c>
      <c r="F1466" s="161">
        <v>10</v>
      </c>
      <c r="G1466" s="161">
        <v>8</v>
      </c>
      <c r="H1466" s="161">
        <v>10</v>
      </c>
      <c r="I1466" s="161">
        <v>6</v>
      </c>
      <c r="J1466" s="161">
        <v>10</v>
      </c>
      <c r="M1466" s="165">
        <f t="shared" si="64"/>
        <v>2</v>
      </c>
      <c r="N1466" s="164">
        <f t="shared" si="65"/>
        <v>3</v>
      </c>
      <c r="O1466" s="164">
        <f t="shared" si="66"/>
        <v>8</v>
      </c>
    </row>
    <row r="1467" spans="3:15">
      <c r="C1467" s="161">
        <v>2</v>
      </c>
      <c r="D1467" s="161">
        <v>8</v>
      </c>
      <c r="F1467" s="161">
        <v>10</v>
      </c>
      <c r="G1467" s="161">
        <v>8</v>
      </c>
      <c r="H1467" s="161">
        <v>10</v>
      </c>
      <c r="I1467" s="161">
        <v>8</v>
      </c>
      <c r="J1467" s="161">
        <v>7</v>
      </c>
      <c r="M1467" s="165">
        <f t="shared" si="64"/>
        <v>2</v>
      </c>
      <c r="N1467" s="164">
        <f t="shared" si="65"/>
        <v>3</v>
      </c>
      <c r="O1467" s="164">
        <f t="shared" si="66"/>
        <v>8</v>
      </c>
    </row>
    <row r="1468" spans="3:15">
      <c r="C1468" s="161">
        <v>2</v>
      </c>
      <c r="D1468" s="161">
        <v>8</v>
      </c>
      <c r="F1468" s="161">
        <v>10</v>
      </c>
      <c r="G1468" s="161">
        <v>8</v>
      </c>
      <c r="H1468" s="161">
        <v>10</v>
      </c>
      <c r="I1468" s="161">
        <v>8</v>
      </c>
      <c r="J1468" s="161">
        <v>10</v>
      </c>
      <c r="M1468" s="165">
        <f t="shared" si="64"/>
        <v>2</v>
      </c>
      <c r="N1468" s="164">
        <f t="shared" si="65"/>
        <v>3</v>
      </c>
      <c r="O1468" s="164">
        <f t="shared" si="66"/>
        <v>8</v>
      </c>
    </row>
    <row r="1469" spans="3:15">
      <c r="C1469" s="161">
        <v>2</v>
      </c>
      <c r="D1469" s="161">
        <v>8</v>
      </c>
      <c r="F1469" s="161">
        <v>10</v>
      </c>
      <c r="G1469" s="161">
        <v>8</v>
      </c>
      <c r="H1469" s="161">
        <v>10</v>
      </c>
      <c r="I1469" s="161">
        <v>10</v>
      </c>
      <c r="J1469" s="161">
        <v>7</v>
      </c>
      <c r="M1469" s="165">
        <f t="shared" si="64"/>
        <v>2</v>
      </c>
      <c r="N1469" s="164">
        <f t="shared" si="65"/>
        <v>3</v>
      </c>
      <c r="O1469" s="164">
        <f t="shared" si="66"/>
        <v>8</v>
      </c>
    </row>
    <row r="1470" spans="3:15">
      <c r="C1470" s="161">
        <v>2</v>
      </c>
      <c r="D1470" s="161">
        <v>8</v>
      </c>
      <c r="F1470" s="161">
        <v>10</v>
      </c>
      <c r="G1470" s="161">
        <v>8</v>
      </c>
      <c r="H1470" s="161">
        <v>10</v>
      </c>
      <c r="I1470" s="161">
        <v>10</v>
      </c>
      <c r="J1470" s="161">
        <v>10</v>
      </c>
      <c r="M1470" s="165">
        <f t="shared" si="64"/>
        <v>2</v>
      </c>
      <c r="N1470" s="164">
        <f t="shared" si="65"/>
        <v>3</v>
      </c>
      <c r="O1470" s="164">
        <f t="shared" si="66"/>
        <v>8</v>
      </c>
    </row>
    <row r="1471" spans="3:15">
      <c r="C1471" s="161">
        <v>2</v>
      </c>
      <c r="D1471" s="161">
        <v>8</v>
      </c>
      <c r="F1471" s="161">
        <v>10</v>
      </c>
      <c r="G1471" s="161">
        <v>8</v>
      </c>
      <c r="H1471" s="161">
        <v>7</v>
      </c>
      <c r="I1471" s="161">
        <v>4</v>
      </c>
      <c r="J1471" s="161">
        <v>7</v>
      </c>
      <c r="M1471" s="165">
        <f t="shared" si="64"/>
        <v>2</v>
      </c>
      <c r="N1471" s="164">
        <f t="shared" si="65"/>
        <v>3</v>
      </c>
      <c r="O1471" s="164">
        <f t="shared" si="66"/>
        <v>7</v>
      </c>
    </row>
    <row r="1472" spans="3:15">
      <c r="C1472" s="161">
        <v>2</v>
      </c>
      <c r="D1472" s="161">
        <v>8</v>
      </c>
      <c r="F1472" s="161">
        <v>10</v>
      </c>
      <c r="G1472" s="161">
        <v>8</v>
      </c>
      <c r="H1472" s="161">
        <v>7</v>
      </c>
      <c r="I1472" s="161">
        <v>4</v>
      </c>
      <c r="J1472" s="161">
        <v>10</v>
      </c>
      <c r="M1472" s="165">
        <f t="shared" si="64"/>
        <v>2</v>
      </c>
      <c r="N1472" s="164">
        <f t="shared" si="65"/>
        <v>3</v>
      </c>
      <c r="O1472" s="164">
        <f t="shared" si="66"/>
        <v>7</v>
      </c>
    </row>
    <row r="1473" spans="3:15">
      <c r="C1473" s="161">
        <v>2</v>
      </c>
      <c r="D1473" s="161">
        <v>8</v>
      </c>
      <c r="F1473" s="161">
        <v>10</v>
      </c>
      <c r="G1473" s="161">
        <v>8</v>
      </c>
      <c r="H1473" s="161">
        <v>7</v>
      </c>
      <c r="I1473" s="161">
        <v>6</v>
      </c>
      <c r="J1473" s="161">
        <v>7</v>
      </c>
      <c r="M1473" s="165">
        <f t="shared" si="64"/>
        <v>2</v>
      </c>
      <c r="N1473" s="164">
        <f t="shared" si="65"/>
        <v>3</v>
      </c>
      <c r="O1473" s="164">
        <f t="shared" si="66"/>
        <v>7</v>
      </c>
    </row>
    <row r="1474" spans="3:15">
      <c r="C1474" s="161">
        <v>2</v>
      </c>
      <c r="D1474" s="161">
        <v>8</v>
      </c>
      <c r="F1474" s="161">
        <v>10</v>
      </c>
      <c r="G1474" s="161">
        <v>8</v>
      </c>
      <c r="H1474" s="161">
        <v>7</v>
      </c>
      <c r="I1474" s="161">
        <v>6</v>
      </c>
      <c r="J1474" s="161">
        <v>10</v>
      </c>
      <c r="M1474" s="165">
        <f t="shared" si="64"/>
        <v>2</v>
      </c>
      <c r="N1474" s="164">
        <f t="shared" si="65"/>
        <v>3</v>
      </c>
      <c r="O1474" s="164">
        <f t="shared" si="66"/>
        <v>7</v>
      </c>
    </row>
    <row r="1475" spans="3:15">
      <c r="C1475" s="161">
        <v>2</v>
      </c>
      <c r="D1475" s="161">
        <v>8</v>
      </c>
      <c r="F1475" s="161">
        <v>10</v>
      </c>
      <c r="G1475" s="161">
        <v>8</v>
      </c>
      <c r="H1475" s="161">
        <v>7</v>
      </c>
      <c r="I1475" s="161">
        <v>8</v>
      </c>
      <c r="J1475" s="161">
        <v>7</v>
      </c>
      <c r="M1475" s="165">
        <f t="shared" si="64"/>
        <v>2</v>
      </c>
      <c r="N1475" s="164">
        <f t="shared" si="65"/>
        <v>3</v>
      </c>
      <c r="O1475" s="164">
        <f t="shared" si="66"/>
        <v>7</v>
      </c>
    </row>
    <row r="1476" spans="3:15">
      <c r="C1476" s="161">
        <v>2</v>
      </c>
      <c r="D1476" s="161">
        <v>8</v>
      </c>
      <c r="F1476" s="161">
        <v>10</v>
      </c>
      <c r="G1476" s="161">
        <v>8</v>
      </c>
      <c r="H1476" s="161">
        <v>7</v>
      </c>
      <c r="I1476" s="161">
        <v>8</v>
      </c>
      <c r="J1476" s="161">
        <v>10</v>
      </c>
      <c r="M1476" s="165">
        <f t="shared" si="64"/>
        <v>2</v>
      </c>
      <c r="N1476" s="164">
        <f t="shared" si="65"/>
        <v>3</v>
      </c>
      <c r="O1476" s="164">
        <f t="shared" si="66"/>
        <v>8</v>
      </c>
    </row>
    <row r="1477" spans="3:15">
      <c r="C1477" s="161">
        <v>2</v>
      </c>
      <c r="D1477" s="161">
        <v>8</v>
      </c>
      <c r="F1477" s="161">
        <v>10</v>
      </c>
      <c r="G1477" s="161">
        <v>8</v>
      </c>
      <c r="H1477" s="161">
        <v>7</v>
      </c>
      <c r="I1477" s="161">
        <v>10</v>
      </c>
      <c r="J1477" s="161">
        <v>7</v>
      </c>
      <c r="M1477" s="165">
        <f t="shared" si="64"/>
        <v>2</v>
      </c>
      <c r="N1477" s="164">
        <f t="shared" si="65"/>
        <v>3</v>
      </c>
      <c r="O1477" s="164">
        <f t="shared" si="66"/>
        <v>7</v>
      </c>
    </row>
    <row r="1478" spans="3:15">
      <c r="C1478" s="161">
        <v>2</v>
      </c>
      <c r="D1478" s="161">
        <v>8</v>
      </c>
      <c r="F1478" s="161">
        <v>10</v>
      </c>
      <c r="G1478" s="161">
        <v>8</v>
      </c>
      <c r="H1478" s="161">
        <v>7</v>
      </c>
      <c r="I1478" s="161">
        <v>10</v>
      </c>
      <c r="J1478" s="161">
        <v>10</v>
      </c>
      <c r="M1478" s="165">
        <f t="shared" si="64"/>
        <v>2</v>
      </c>
      <c r="N1478" s="164">
        <f t="shared" si="65"/>
        <v>3</v>
      </c>
      <c r="O1478" s="164">
        <f t="shared" si="66"/>
        <v>8</v>
      </c>
    </row>
    <row r="1479" spans="3:15">
      <c r="C1479" s="161">
        <v>2</v>
      </c>
      <c r="D1479" s="161">
        <v>8</v>
      </c>
      <c r="F1479" s="161">
        <v>10</v>
      </c>
      <c r="G1479" s="161">
        <v>8</v>
      </c>
      <c r="H1479" s="161">
        <v>10</v>
      </c>
      <c r="I1479" s="161">
        <v>4</v>
      </c>
      <c r="J1479" s="161">
        <v>7</v>
      </c>
      <c r="M1479" s="165">
        <f t="shared" si="64"/>
        <v>2</v>
      </c>
      <c r="N1479" s="164">
        <f t="shared" si="65"/>
        <v>3</v>
      </c>
      <c r="O1479" s="164">
        <f t="shared" si="66"/>
        <v>7</v>
      </c>
    </row>
    <row r="1480" spans="3:15">
      <c r="C1480" s="161">
        <v>2</v>
      </c>
      <c r="D1480" s="161">
        <v>8</v>
      </c>
      <c r="F1480" s="161">
        <v>10</v>
      </c>
      <c r="G1480" s="161">
        <v>8</v>
      </c>
      <c r="H1480" s="161">
        <v>10</v>
      </c>
      <c r="I1480" s="161">
        <v>4</v>
      </c>
      <c r="J1480" s="161">
        <v>10</v>
      </c>
      <c r="M1480" s="165">
        <f t="shared" si="64"/>
        <v>2</v>
      </c>
      <c r="N1480" s="164">
        <f t="shared" si="65"/>
        <v>3</v>
      </c>
      <c r="O1480" s="164">
        <f t="shared" si="66"/>
        <v>7</v>
      </c>
    </row>
    <row r="1481" spans="3:15">
      <c r="C1481" s="161">
        <v>2</v>
      </c>
      <c r="D1481" s="161">
        <v>8</v>
      </c>
      <c r="F1481" s="161">
        <v>10</v>
      </c>
      <c r="G1481" s="161">
        <v>8</v>
      </c>
      <c r="H1481" s="161">
        <v>10</v>
      </c>
      <c r="I1481" s="161">
        <v>6</v>
      </c>
      <c r="J1481" s="161">
        <v>7</v>
      </c>
      <c r="M1481" s="165">
        <f t="shared" si="64"/>
        <v>2</v>
      </c>
      <c r="N1481" s="164">
        <f t="shared" si="65"/>
        <v>3</v>
      </c>
      <c r="O1481" s="164">
        <f t="shared" si="66"/>
        <v>7</v>
      </c>
    </row>
    <row r="1482" spans="3:15">
      <c r="C1482" s="161">
        <v>2</v>
      </c>
      <c r="D1482" s="161">
        <v>8</v>
      </c>
      <c r="F1482" s="161">
        <v>10</v>
      </c>
      <c r="G1482" s="161">
        <v>8</v>
      </c>
      <c r="H1482" s="161">
        <v>10</v>
      </c>
      <c r="I1482" s="161">
        <v>6</v>
      </c>
      <c r="J1482" s="161">
        <v>10</v>
      </c>
      <c r="M1482" s="165">
        <f t="shared" si="64"/>
        <v>2</v>
      </c>
      <c r="N1482" s="164">
        <f t="shared" si="65"/>
        <v>3</v>
      </c>
      <c r="O1482" s="164">
        <f t="shared" si="66"/>
        <v>8</v>
      </c>
    </row>
    <row r="1483" spans="3:15">
      <c r="C1483" s="161">
        <v>2</v>
      </c>
      <c r="D1483" s="161">
        <v>8</v>
      </c>
      <c r="F1483" s="161">
        <v>10</v>
      </c>
      <c r="G1483" s="161">
        <v>8</v>
      </c>
      <c r="H1483" s="161">
        <v>10</v>
      </c>
      <c r="I1483" s="161">
        <v>8</v>
      </c>
      <c r="J1483" s="161">
        <v>7</v>
      </c>
      <c r="M1483" s="165">
        <f t="shared" si="64"/>
        <v>2</v>
      </c>
      <c r="N1483" s="164">
        <f t="shared" si="65"/>
        <v>3</v>
      </c>
      <c r="O1483" s="164">
        <f t="shared" si="66"/>
        <v>8</v>
      </c>
    </row>
    <row r="1484" spans="3:15">
      <c r="C1484" s="161">
        <v>2</v>
      </c>
      <c r="D1484" s="161">
        <v>8</v>
      </c>
      <c r="F1484" s="161">
        <v>10</v>
      </c>
      <c r="G1484" s="161">
        <v>8</v>
      </c>
      <c r="H1484" s="161">
        <v>10</v>
      </c>
      <c r="I1484" s="161">
        <v>8</v>
      </c>
      <c r="J1484" s="161">
        <v>10</v>
      </c>
      <c r="M1484" s="165">
        <f t="shared" si="64"/>
        <v>2</v>
      </c>
      <c r="N1484" s="164">
        <f t="shared" si="65"/>
        <v>3</v>
      </c>
      <c r="O1484" s="164">
        <f t="shared" si="66"/>
        <v>8</v>
      </c>
    </row>
    <row r="1485" spans="3:15">
      <c r="C1485" s="161">
        <v>2</v>
      </c>
      <c r="D1485" s="161">
        <v>8</v>
      </c>
      <c r="F1485" s="161">
        <v>10</v>
      </c>
      <c r="G1485" s="161">
        <v>8</v>
      </c>
      <c r="H1485" s="161">
        <v>10</v>
      </c>
      <c r="I1485" s="161">
        <v>10</v>
      </c>
      <c r="J1485" s="161">
        <v>7</v>
      </c>
      <c r="M1485" s="165">
        <f t="shared" si="64"/>
        <v>2</v>
      </c>
      <c r="N1485" s="164">
        <f t="shared" si="65"/>
        <v>3</v>
      </c>
      <c r="O1485" s="164">
        <f t="shared" si="66"/>
        <v>8</v>
      </c>
    </row>
    <row r="1486" spans="3:15">
      <c r="C1486" s="161">
        <v>2</v>
      </c>
      <c r="D1486" s="161">
        <v>8</v>
      </c>
      <c r="F1486" s="161">
        <v>10</v>
      </c>
      <c r="G1486" s="161">
        <v>8</v>
      </c>
      <c r="H1486" s="161">
        <v>10</v>
      </c>
      <c r="I1486" s="161">
        <v>10</v>
      </c>
      <c r="J1486" s="161">
        <v>10</v>
      </c>
      <c r="M1486" s="165">
        <f t="shared" si="64"/>
        <v>2</v>
      </c>
      <c r="N1486" s="164">
        <f t="shared" si="65"/>
        <v>3</v>
      </c>
      <c r="O1486" s="164">
        <f t="shared" si="66"/>
        <v>8</v>
      </c>
    </row>
    <row r="1487" spans="3:15">
      <c r="C1487" s="161">
        <v>2</v>
      </c>
      <c r="D1487" s="161">
        <v>8</v>
      </c>
      <c r="F1487" s="161">
        <v>10</v>
      </c>
      <c r="G1487" s="161">
        <v>8</v>
      </c>
      <c r="H1487" s="161">
        <v>7</v>
      </c>
      <c r="I1487" s="161">
        <v>4</v>
      </c>
      <c r="J1487" s="161">
        <v>7</v>
      </c>
      <c r="M1487" s="165">
        <f t="shared" si="64"/>
        <v>2</v>
      </c>
      <c r="N1487" s="164">
        <f t="shared" si="65"/>
        <v>3</v>
      </c>
      <c r="O1487" s="164">
        <f t="shared" si="66"/>
        <v>7</v>
      </c>
    </row>
    <row r="1488" spans="3:15">
      <c r="C1488" s="161">
        <v>2</v>
      </c>
      <c r="D1488" s="161">
        <v>8</v>
      </c>
      <c r="F1488" s="161">
        <v>10</v>
      </c>
      <c r="G1488" s="161">
        <v>8</v>
      </c>
      <c r="H1488" s="161">
        <v>7</v>
      </c>
      <c r="I1488" s="161">
        <v>4</v>
      </c>
      <c r="J1488" s="161">
        <v>10</v>
      </c>
      <c r="M1488" s="165">
        <f t="shared" si="64"/>
        <v>2</v>
      </c>
      <c r="N1488" s="164">
        <f t="shared" si="65"/>
        <v>3</v>
      </c>
      <c r="O1488" s="164">
        <f t="shared" si="66"/>
        <v>7</v>
      </c>
    </row>
    <row r="1489" spans="3:15">
      <c r="C1489" s="161">
        <v>2</v>
      </c>
      <c r="D1489" s="161">
        <v>8</v>
      </c>
      <c r="F1489" s="161">
        <v>10</v>
      </c>
      <c r="G1489" s="161">
        <v>8</v>
      </c>
      <c r="H1489" s="161">
        <v>7</v>
      </c>
      <c r="I1489" s="161">
        <v>6</v>
      </c>
      <c r="J1489" s="161">
        <v>7</v>
      </c>
      <c r="M1489" s="165">
        <f t="shared" si="64"/>
        <v>2</v>
      </c>
      <c r="N1489" s="164">
        <f t="shared" si="65"/>
        <v>3</v>
      </c>
      <c r="O1489" s="164">
        <f t="shared" si="66"/>
        <v>7</v>
      </c>
    </row>
    <row r="1490" spans="3:15">
      <c r="C1490" s="161">
        <v>2</v>
      </c>
      <c r="D1490" s="161">
        <v>8</v>
      </c>
      <c r="F1490" s="161">
        <v>10</v>
      </c>
      <c r="G1490" s="161">
        <v>8</v>
      </c>
      <c r="H1490" s="161">
        <v>7</v>
      </c>
      <c r="I1490" s="161">
        <v>6</v>
      </c>
      <c r="J1490" s="161">
        <v>10</v>
      </c>
      <c r="M1490" s="165">
        <f t="shared" si="64"/>
        <v>2</v>
      </c>
      <c r="N1490" s="164">
        <f t="shared" si="65"/>
        <v>3</v>
      </c>
      <c r="O1490" s="164">
        <f t="shared" si="66"/>
        <v>7</v>
      </c>
    </row>
    <row r="1491" spans="3:15">
      <c r="C1491" s="161">
        <v>2</v>
      </c>
      <c r="D1491" s="161">
        <v>8</v>
      </c>
      <c r="F1491" s="161">
        <v>10</v>
      </c>
      <c r="G1491" s="161">
        <v>8</v>
      </c>
      <c r="H1491" s="161">
        <v>7</v>
      </c>
      <c r="I1491" s="161">
        <v>8</v>
      </c>
      <c r="J1491" s="161">
        <v>7</v>
      </c>
      <c r="M1491" s="165">
        <f t="shared" si="64"/>
        <v>2</v>
      </c>
      <c r="N1491" s="164">
        <f t="shared" si="65"/>
        <v>3</v>
      </c>
      <c r="O1491" s="164">
        <f t="shared" si="66"/>
        <v>7</v>
      </c>
    </row>
    <row r="1492" spans="3:15">
      <c r="C1492" s="161">
        <v>2</v>
      </c>
      <c r="D1492" s="161">
        <v>8</v>
      </c>
      <c r="F1492" s="161">
        <v>10</v>
      </c>
      <c r="G1492" s="161">
        <v>8</v>
      </c>
      <c r="H1492" s="161">
        <v>7</v>
      </c>
      <c r="I1492" s="161">
        <v>8</v>
      </c>
      <c r="J1492" s="161">
        <v>10</v>
      </c>
      <c r="M1492" s="165">
        <f t="shared" si="64"/>
        <v>2</v>
      </c>
      <c r="N1492" s="164">
        <f t="shared" si="65"/>
        <v>3</v>
      </c>
      <c r="O1492" s="164">
        <f t="shared" si="66"/>
        <v>8</v>
      </c>
    </row>
    <row r="1493" spans="3:15">
      <c r="C1493" s="161">
        <v>2</v>
      </c>
      <c r="D1493" s="161">
        <v>8</v>
      </c>
      <c r="F1493" s="161">
        <v>10</v>
      </c>
      <c r="G1493" s="161">
        <v>8</v>
      </c>
      <c r="H1493" s="161">
        <v>7</v>
      </c>
      <c r="I1493" s="161">
        <v>10</v>
      </c>
      <c r="J1493" s="161">
        <v>7</v>
      </c>
      <c r="M1493" s="165">
        <f t="shared" si="64"/>
        <v>2</v>
      </c>
      <c r="N1493" s="164">
        <f t="shared" si="65"/>
        <v>3</v>
      </c>
      <c r="O1493" s="164">
        <f t="shared" si="66"/>
        <v>7</v>
      </c>
    </row>
    <row r="1494" spans="3:15">
      <c r="C1494" s="161">
        <v>2</v>
      </c>
      <c r="D1494" s="161">
        <v>8</v>
      </c>
      <c r="F1494" s="161">
        <v>10</v>
      </c>
      <c r="G1494" s="161">
        <v>8</v>
      </c>
      <c r="H1494" s="161">
        <v>7</v>
      </c>
      <c r="I1494" s="161">
        <v>10</v>
      </c>
      <c r="J1494" s="161">
        <v>10</v>
      </c>
      <c r="M1494" s="165">
        <f t="shared" si="64"/>
        <v>2</v>
      </c>
      <c r="N1494" s="164">
        <f t="shared" si="65"/>
        <v>3</v>
      </c>
      <c r="O1494" s="164">
        <f t="shared" si="66"/>
        <v>8</v>
      </c>
    </row>
    <row r="1495" spans="3:15">
      <c r="C1495" s="161">
        <v>2</v>
      </c>
      <c r="D1495" s="161">
        <v>8</v>
      </c>
      <c r="F1495" s="161">
        <v>10</v>
      </c>
      <c r="G1495" s="161">
        <v>8</v>
      </c>
      <c r="H1495" s="161">
        <v>10</v>
      </c>
      <c r="I1495" s="161">
        <v>4</v>
      </c>
      <c r="J1495" s="161">
        <v>7</v>
      </c>
      <c r="M1495" s="165">
        <f t="shared" si="64"/>
        <v>2</v>
      </c>
      <c r="N1495" s="164">
        <f t="shared" si="65"/>
        <v>3</v>
      </c>
      <c r="O1495" s="164">
        <f t="shared" si="66"/>
        <v>7</v>
      </c>
    </row>
    <row r="1496" spans="3:15">
      <c r="C1496" s="161">
        <v>2</v>
      </c>
      <c r="D1496" s="161">
        <v>8</v>
      </c>
      <c r="F1496" s="161">
        <v>10</v>
      </c>
      <c r="G1496" s="161">
        <v>8</v>
      </c>
      <c r="H1496" s="161">
        <v>10</v>
      </c>
      <c r="I1496" s="161">
        <v>4</v>
      </c>
      <c r="J1496" s="161">
        <v>10</v>
      </c>
      <c r="M1496" s="165">
        <f t="shared" si="64"/>
        <v>2</v>
      </c>
      <c r="N1496" s="164">
        <f t="shared" si="65"/>
        <v>3</v>
      </c>
      <c r="O1496" s="164">
        <f t="shared" si="66"/>
        <v>7</v>
      </c>
    </row>
    <row r="1497" spans="3:15">
      <c r="C1497" s="161">
        <v>2</v>
      </c>
      <c r="D1497" s="161">
        <v>8</v>
      </c>
      <c r="F1497" s="161">
        <v>10</v>
      </c>
      <c r="G1497" s="161">
        <v>8</v>
      </c>
      <c r="H1497" s="161">
        <v>10</v>
      </c>
      <c r="I1497" s="161">
        <v>6</v>
      </c>
      <c r="J1497" s="161">
        <v>7</v>
      </c>
      <c r="M1497" s="165">
        <f t="shared" si="64"/>
        <v>2</v>
      </c>
      <c r="N1497" s="164">
        <f t="shared" si="65"/>
        <v>3</v>
      </c>
      <c r="O1497" s="164">
        <f t="shared" si="66"/>
        <v>7</v>
      </c>
    </row>
    <row r="1498" spans="3:15">
      <c r="C1498" s="161">
        <v>2</v>
      </c>
      <c r="D1498" s="161">
        <v>8</v>
      </c>
      <c r="F1498" s="161">
        <v>10</v>
      </c>
      <c r="G1498" s="161">
        <v>8</v>
      </c>
      <c r="H1498" s="161">
        <v>10</v>
      </c>
      <c r="I1498" s="161">
        <v>6</v>
      </c>
      <c r="J1498" s="161">
        <v>10</v>
      </c>
      <c r="M1498" s="165">
        <f t="shared" si="64"/>
        <v>2</v>
      </c>
      <c r="N1498" s="164">
        <f t="shared" si="65"/>
        <v>3</v>
      </c>
      <c r="O1498" s="164">
        <f t="shared" si="66"/>
        <v>8</v>
      </c>
    </row>
    <row r="1499" spans="3:15">
      <c r="C1499" s="161">
        <v>2</v>
      </c>
      <c r="D1499" s="161">
        <v>8</v>
      </c>
      <c r="F1499" s="161">
        <v>10</v>
      </c>
      <c r="G1499" s="161">
        <v>8</v>
      </c>
      <c r="H1499" s="161">
        <v>10</v>
      </c>
      <c r="I1499" s="161">
        <v>8</v>
      </c>
      <c r="J1499" s="161">
        <v>7</v>
      </c>
      <c r="M1499" s="165">
        <f t="shared" si="64"/>
        <v>2</v>
      </c>
      <c r="N1499" s="164">
        <f t="shared" si="65"/>
        <v>3</v>
      </c>
      <c r="O1499" s="164">
        <f t="shared" si="66"/>
        <v>8</v>
      </c>
    </row>
    <row r="1500" spans="3:15">
      <c r="C1500" s="161">
        <v>2</v>
      </c>
      <c r="D1500" s="161">
        <v>8</v>
      </c>
      <c r="F1500" s="161">
        <v>10</v>
      </c>
      <c r="G1500" s="161">
        <v>8</v>
      </c>
      <c r="H1500" s="161">
        <v>10</v>
      </c>
      <c r="I1500" s="161">
        <v>8</v>
      </c>
      <c r="J1500" s="161">
        <v>10</v>
      </c>
      <c r="M1500" s="165">
        <f t="shared" si="64"/>
        <v>2</v>
      </c>
      <c r="N1500" s="164">
        <f t="shared" si="65"/>
        <v>3</v>
      </c>
      <c r="O1500" s="164">
        <f t="shared" si="66"/>
        <v>8</v>
      </c>
    </row>
    <row r="1501" spans="3:15">
      <c r="C1501" s="161">
        <v>2</v>
      </c>
      <c r="D1501" s="161">
        <v>8</v>
      </c>
      <c r="F1501" s="161">
        <v>10</v>
      </c>
      <c r="G1501" s="161">
        <v>8</v>
      </c>
      <c r="H1501" s="161">
        <v>10</v>
      </c>
      <c r="I1501" s="161">
        <v>10</v>
      </c>
      <c r="J1501" s="161">
        <v>7</v>
      </c>
      <c r="M1501" s="165">
        <f t="shared" si="64"/>
        <v>2</v>
      </c>
      <c r="N1501" s="164">
        <f t="shared" si="65"/>
        <v>3</v>
      </c>
      <c r="O1501" s="164">
        <f t="shared" si="66"/>
        <v>8</v>
      </c>
    </row>
    <row r="1502" spans="3:15">
      <c r="C1502" s="161">
        <v>2</v>
      </c>
      <c r="D1502" s="161">
        <v>8</v>
      </c>
      <c r="F1502" s="161">
        <v>10</v>
      </c>
      <c r="G1502" s="161">
        <v>8</v>
      </c>
      <c r="H1502" s="161">
        <v>10</v>
      </c>
      <c r="I1502" s="161">
        <v>10</v>
      </c>
      <c r="J1502" s="161">
        <v>10</v>
      </c>
      <c r="M1502" s="165">
        <f t="shared" si="64"/>
        <v>2</v>
      </c>
      <c r="N1502" s="164">
        <f t="shared" si="65"/>
        <v>3</v>
      </c>
      <c r="O1502" s="164">
        <f t="shared" si="66"/>
        <v>8</v>
      </c>
    </row>
    <row r="1503" spans="3:15">
      <c r="C1503" s="161">
        <v>2</v>
      </c>
      <c r="D1503" s="161">
        <v>8</v>
      </c>
      <c r="F1503" s="161">
        <v>10</v>
      </c>
      <c r="G1503" s="161">
        <v>8</v>
      </c>
      <c r="H1503" s="161">
        <v>7</v>
      </c>
      <c r="I1503" s="161">
        <v>4</v>
      </c>
      <c r="J1503" s="161">
        <v>7</v>
      </c>
      <c r="M1503" s="165">
        <f t="shared" ref="M1503:M1566" si="67">MIN(C1503:L1503)</f>
        <v>2</v>
      </c>
      <c r="N1503" s="164">
        <f t="shared" si="65"/>
        <v>3</v>
      </c>
      <c r="O1503" s="164">
        <f t="shared" si="66"/>
        <v>7</v>
      </c>
    </row>
    <row r="1504" spans="3:15">
      <c r="C1504" s="161">
        <v>2</v>
      </c>
      <c r="D1504" s="161">
        <v>8</v>
      </c>
      <c r="F1504" s="161">
        <v>10</v>
      </c>
      <c r="G1504" s="161">
        <v>8</v>
      </c>
      <c r="H1504" s="161">
        <v>7</v>
      </c>
      <c r="I1504" s="161">
        <v>4</v>
      </c>
      <c r="J1504" s="161">
        <v>10</v>
      </c>
      <c r="M1504" s="165">
        <f t="shared" si="67"/>
        <v>2</v>
      </c>
      <c r="N1504" s="164">
        <f t="shared" ref="N1504:N1567" si="68">IF(SMALL(C1504:J1504,2)&gt;M1504,M1504+1,M1504)</f>
        <v>3</v>
      </c>
      <c r="O1504" s="164">
        <f t="shared" ref="O1504:O1567" si="69">ROUND(AVERAGE(C1504:J1504),0)</f>
        <v>7</v>
      </c>
    </row>
    <row r="1505" spans="3:15">
      <c r="C1505" s="161">
        <v>2</v>
      </c>
      <c r="D1505" s="161">
        <v>8</v>
      </c>
      <c r="F1505" s="161">
        <v>10</v>
      </c>
      <c r="G1505" s="161">
        <v>8</v>
      </c>
      <c r="H1505" s="161">
        <v>7</v>
      </c>
      <c r="I1505" s="161">
        <v>6</v>
      </c>
      <c r="J1505" s="161">
        <v>7</v>
      </c>
      <c r="M1505" s="165">
        <f t="shared" si="67"/>
        <v>2</v>
      </c>
      <c r="N1505" s="164">
        <f t="shared" si="68"/>
        <v>3</v>
      </c>
      <c r="O1505" s="164">
        <f t="shared" si="69"/>
        <v>7</v>
      </c>
    </row>
    <row r="1506" spans="3:15">
      <c r="C1506" s="161">
        <v>2</v>
      </c>
      <c r="D1506" s="161">
        <v>8</v>
      </c>
      <c r="F1506" s="161">
        <v>10</v>
      </c>
      <c r="G1506" s="161">
        <v>8</v>
      </c>
      <c r="H1506" s="161">
        <v>7</v>
      </c>
      <c r="I1506" s="161">
        <v>6</v>
      </c>
      <c r="J1506" s="161">
        <v>10</v>
      </c>
      <c r="M1506" s="165">
        <f t="shared" si="67"/>
        <v>2</v>
      </c>
      <c r="N1506" s="164">
        <f t="shared" si="68"/>
        <v>3</v>
      </c>
      <c r="O1506" s="164">
        <f t="shared" si="69"/>
        <v>7</v>
      </c>
    </row>
    <row r="1507" spans="3:15">
      <c r="C1507" s="161">
        <v>2</v>
      </c>
      <c r="D1507" s="161">
        <v>8</v>
      </c>
      <c r="F1507" s="161">
        <v>10</v>
      </c>
      <c r="G1507" s="161">
        <v>8</v>
      </c>
      <c r="H1507" s="161">
        <v>7</v>
      </c>
      <c r="I1507" s="161">
        <v>8</v>
      </c>
      <c r="J1507" s="161">
        <v>7</v>
      </c>
      <c r="M1507" s="165">
        <f t="shared" si="67"/>
        <v>2</v>
      </c>
      <c r="N1507" s="164">
        <f t="shared" si="68"/>
        <v>3</v>
      </c>
      <c r="O1507" s="164">
        <f t="shared" si="69"/>
        <v>7</v>
      </c>
    </row>
    <row r="1508" spans="3:15">
      <c r="C1508" s="161">
        <v>2</v>
      </c>
      <c r="D1508" s="161">
        <v>8</v>
      </c>
      <c r="F1508" s="161">
        <v>10</v>
      </c>
      <c r="G1508" s="161">
        <v>8</v>
      </c>
      <c r="H1508" s="161">
        <v>7</v>
      </c>
      <c r="I1508" s="161">
        <v>8</v>
      </c>
      <c r="J1508" s="161">
        <v>10</v>
      </c>
      <c r="M1508" s="165">
        <f t="shared" si="67"/>
        <v>2</v>
      </c>
      <c r="N1508" s="164">
        <f t="shared" si="68"/>
        <v>3</v>
      </c>
      <c r="O1508" s="164">
        <f t="shared" si="69"/>
        <v>8</v>
      </c>
    </row>
    <row r="1509" spans="3:15">
      <c r="C1509" s="161">
        <v>2</v>
      </c>
      <c r="D1509" s="161">
        <v>8</v>
      </c>
      <c r="F1509" s="161">
        <v>10</v>
      </c>
      <c r="G1509" s="161">
        <v>8</v>
      </c>
      <c r="H1509" s="161">
        <v>7</v>
      </c>
      <c r="I1509" s="161">
        <v>10</v>
      </c>
      <c r="J1509" s="161">
        <v>7</v>
      </c>
      <c r="M1509" s="165">
        <f t="shared" si="67"/>
        <v>2</v>
      </c>
      <c r="N1509" s="164">
        <f t="shared" si="68"/>
        <v>3</v>
      </c>
      <c r="O1509" s="164">
        <f t="shared" si="69"/>
        <v>7</v>
      </c>
    </row>
    <row r="1510" spans="3:15">
      <c r="C1510" s="161">
        <v>2</v>
      </c>
      <c r="D1510" s="161">
        <v>8</v>
      </c>
      <c r="F1510" s="161">
        <v>10</v>
      </c>
      <c r="G1510" s="161">
        <v>8</v>
      </c>
      <c r="H1510" s="161">
        <v>7</v>
      </c>
      <c r="I1510" s="161">
        <v>10</v>
      </c>
      <c r="J1510" s="161">
        <v>10</v>
      </c>
      <c r="M1510" s="165">
        <f t="shared" si="67"/>
        <v>2</v>
      </c>
      <c r="N1510" s="164">
        <f t="shared" si="68"/>
        <v>3</v>
      </c>
      <c r="O1510" s="164">
        <f t="shared" si="69"/>
        <v>8</v>
      </c>
    </row>
    <row r="1511" spans="3:15">
      <c r="C1511" s="161">
        <v>2</v>
      </c>
      <c r="D1511" s="161">
        <v>8</v>
      </c>
      <c r="F1511" s="161">
        <v>10</v>
      </c>
      <c r="G1511" s="161">
        <v>8</v>
      </c>
      <c r="H1511" s="161">
        <v>10</v>
      </c>
      <c r="I1511" s="161">
        <v>4</v>
      </c>
      <c r="J1511" s="161">
        <v>7</v>
      </c>
      <c r="M1511" s="165">
        <f t="shared" si="67"/>
        <v>2</v>
      </c>
      <c r="N1511" s="164">
        <f t="shared" si="68"/>
        <v>3</v>
      </c>
      <c r="O1511" s="164">
        <f t="shared" si="69"/>
        <v>7</v>
      </c>
    </row>
    <row r="1512" spans="3:15">
      <c r="C1512" s="161">
        <v>2</v>
      </c>
      <c r="D1512" s="161">
        <v>8</v>
      </c>
      <c r="F1512" s="161">
        <v>10</v>
      </c>
      <c r="G1512" s="161">
        <v>8</v>
      </c>
      <c r="H1512" s="161">
        <v>10</v>
      </c>
      <c r="I1512" s="161">
        <v>4</v>
      </c>
      <c r="J1512" s="161">
        <v>10</v>
      </c>
      <c r="M1512" s="165">
        <f t="shared" si="67"/>
        <v>2</v>
      </c>
      <c r="N1512" s="164">
        <f t="shared" si="68"/>
        <v>3</v>
      </c>
      <c r="O1512" s="164">
        <f t="shared" si="69"/>
        <v>7</v>
      </c>
    </row>
    <row r="1513" spans="3:15">
      <c r="C1513" s="161">
        <v>2</v>
      </c>
      <c r="D1513" s="161">
        <v>8</v>
      </c>
      <c r="F1513" s="161">
        <v>10</v>
      </c>
      <c r="G1513" s="161">
        <v>8</v>
      </c>
      <c r="H1513" s="161">
        <v>10</v>
      </c>
      <c r="I1513" s="161">
        <v>6</v>
      </c>
      <c r="J1513" s="161">
        <v>7</v>
      </c>
      <c r="M1513" s="165">
        <f t="shared" si="67"/>
        <v>2</v>
      </c>
      <c r="N1513" s="164">
        <f t="shared" si="68"/>
        <v>3</v>
      </c>
      <c r="O1513" s="164">
        <f t="shared" si="69"/>
        <v>7</v>
      </c>
    </row>
    <row r="1514" spans="3:15">
      <c r="C1514" s="161">
        <v>2</v>
      </c>
      <c r="D1514" s="161">
        <v>8</v>
      </c>
      <c r="F1514" s="161">
        <v>10</v>
      </c>
      <c r="G1514" s="161">
        <v>8</v>
      </c>
      <c r="H1514" s="161">
        <v>10</v>
      </c>
      <c r="I1514" s="161">
        <v>6</v>
      </c>
      <c r="J1514" s="161">
        <v>10</v>
      </c>
      <c r="M1514" s="165">
        <f t="shared" si="67"/>
        <v>2</v>
      </c>
      <c r="N1514" s="164">
        <f t="shared" si="68"/>
        <v>3</v>
      </c>
      <c r="O1514" s="164">
        <f t="shared" si="69"/>
        <v>8</v>
      </c>
    </row>
    <row r="1515" spans="3:15">
      <c r="C1515" s="161">
        <v>2</v>
      </c>
      <c r="D1515" s="161">
        <v>8</v>
      </c>
      <c r="F1515" s="161">
        <v>10</v>
      </c>
      <c r="G1515" s="161">
        <v>8</v>
      </c>
      <c r="H1515" s="161">
        <v>10</v>
      </c>
      <c r="I1515" s="161">
        <v>8</v>
      </c>
      <c r="J1515" s="161">
        <v>7</v>
      </c>
      <c r="M1515" s="165">
        <f t="shared" si="67"/>
        <v>2</v>
      </c>
      <c r="N1515" s="164">
        <f t="shared" si="68"/>
        <v>3</v>
      </c>
      <c r="O1515" s="164">
        <f t="shared" si="69"/>
        <v>8</v>
      </c>
    </row>
    <row r="1516" spans="3:15">
      <c r="C1516" s="161">
        <v>2</v>
      </c>
      <c r="D1516" s="161">
        <v>8</v>
      </c>
      <c r="F1516" s="161">
        <v>10</v>
      </c>
      <c r="G1516" s="161">
        <v>8</v>
      </c>
      <c r="H1516" s="161">
        <v>10</v>
      </c>
      <c r="I1516" s="161">
        <v>8</v>
      </c>
      <c r="J1516" s="161">
        <v>10</v>
      </c>
      <c r="M1516" s="165">
        <f t="shared" si="67"/>
        <v>2</v>
      </c>
      <c r="N1516" s="164">
        <f t="shared" si="68"/>
        <v>3</v>
      </c>
      <c r="O1516" s="164">
        <f t="shared" si="69"/>
        <v>8</v>
      </c>
    </row>
    <row r="1517" spans="3:15">
      <c r="C1517" s="161">
        <v>2</v>
      </c>
      <c r="D1517" s="161">
        <v>8</v>
      </c>
      <c r="F1517" s="161">
        <v>10</v>
      </c>
      <c r="G1517" s="161">
        <v>8</v>
      </c>
      <c r="H1517" s="161">
        <v>10</v>
      </c>
      <c r="I1517" s="161">
        <v>10</v>
      </c>
      <c r="J1517" s="161">
        <v>7</v>
      </c>
      <c r="M1517" s="165">
        <f t="shared" si="67"/>
        <v>2</v>
      </c>
      <c r="N1517" s="164">
        <f t="shared" si="68"/>
        <v>3</v>
      </c>
      <c r="O1517" s="164">
        <f t="shared" si="69"/>
        <v>8</v>
      </c>
    </row>
    <row r="1518" spans="3:15">
      <c r="C1518" s="161">
        <v>2</v>
      </c>
      <c r="D1518" s="161">
        <v>8</v>
      </c>
      <c r="F1518" s="161">
        <v>10</v>
      </c>
      <c r="G1518" s="161">
        <v>8</v>
      </c>
      <c r="H1518" s="161">
        <v>10</v>
      </c>
      <c r="I1518" s="161">
        <v>10</v>
      </c>
      <c r="J1518" s="161">
        <v>10</v>
      </c>
      <c r="M1518" s="165">
        <f t="shared" si="67"/>
        <v>2</v>
      </c>
      <c r="N1518" s="164">
        <f t="shared" si="68"/>
        <v>3</v>
      </c>
      <c r="O1518" s="164">
        <f t="shared" si="69"/>
        <v>8</v>
      </c>
    </row>
    <row r="1519" spans="3:15">
      <c r="C1519" s="161">
        <v>2</v>
      </c>
      <c r="D1519" s="161">
        <v>8</v>
      </c>
      <c r="F1519" s="161">
        <v>10</v>
      </c>
      <c r="G1519" s="161">
        <v>8</v>
      </c>
      <c r="H1519" s="161">
        <v>7</v>
      </c>
      <c r="I1519" s="161">
        <v>4</v>
      </c>
      <c r="J1519" s="161">
        <v>7</v>
      </c>
      <c r="M1519" s="165">
        <f t="shared" si="67"/>
        <v>2</v>
      </c>
      <c r="N1519" s="164">
        <f t="shared" si="68"/>
        <v>3</v>
      </c>
      <c r="O1519" s="164">
        <f t="shared" si="69"/>
        <v>7</v>
      </c>
    </row>
    <row r="1520" spans="3:15">
      <c r="C1520" s="161">
        <v>2</v>
      </c>
      <c r="D1520" s="161">
        <v>8</v>
      </c>
      <c r="F1520" s="161">
        <v>10</v>
      </c>
      <c r="G1520" s="161">
        <v>8</v>
      </c>
      <c r="H1520" s="161">
        <v>7</v>
      </c>
      <c r="I1520" s="161">
        <v>4</v>
      </c>
      <c r="J1520" s="161">
        <v>10</v>
      </c>
      <c r="M1520" s="165">
        <f t="shared" si="67"/>
        <v>2</v>
      </c>
      <c r="N1520" s="164">
        <f t="shared" si="68"/>
        <v>3</v>
      </c>
      <c r="O1520" s="164">
        <f t="shared" si="69"/>
        <v>7</v>
      </c>
    </row>
    <row r="1521" spans="3:15">
      <c r="C1521" s="161">
        <v>2</v>
      </c>
      <c r="D1521" s="161">
        <v>8</v>
      </c>
      <c r="F1521" s="161">
        <v>10</v>
      </c>
      <c r="G1521" s="161">
        <v>8</v>
      </c>
      <c r="H1521" s="161">
        <v>7</v>
      </c>
      <c r="I1521" s="161">
        <v>6</v>
      </c>
      <c r="J1521" s="161">
        <v>7</v>
      </c>
      <c r="M1521" s="165">
        <f t="shared" si="67"/>
        <v>2</v>
      </c>
      <c r="N1521" s="164">
        <f t="shared" si="68"/>
        <v>3</v>
      </c>
      <c r="O1521" s="164">
        <f t="shared" si="69"/>
        <v>7</v>
      </c>
    </row>
    <row r="1522" spans="3:15">
      <c r="C1522" s="161">
        <v>2</v>
      </c>
      <c r="D1522" s="161">
        <v>8</v>
      </c>
      <c r="F1522" s="161">
        <v>10</v>
      </c>
      <c r="G1522" s="161">
        <v>8</v>
      </c>
      <c r="H1522" s="161">
        <v>7</v>
      </c>
      <c r="I1522" s="161">
        <v>6</v>
      </c>
      <c r="J1522" s="161">
        <v>10</v>
      </c>
      <c r="M1522" s="165">
        <f t="shared" si="67"/>
        <v>2</v>
      </c>
      <c r="N1522" s="164">
        <f t="shared" si="68"/>
        <v>3</v>
      </c>
      <c r="O1522" s="164">
        <f t="shared" si="69"/>
        <v>7</v>
      </c>
    </row>
    <row r="1523" spans="3:15">
      <c r="C1523" s="161">
        <v>2</v>
      </c>
      <c r="D1523" s="161">
        <v>8</v>
      </c>
      <c r="F1523" s="161">
        <v>10</v>
      </c>
      <c r="G1523" s="161">
        <v>8</v>
      </c>
      <c r="H1523" s="161">
        <v>7</v>
      </c>
      <c r="I1523" s="161">
        <v>8</v>
      </c>
      <c r="J1523" s="161">
        <v>7</v>
      </c>
      <c r="M1523" s="165">
        <f t="shared" si="67"/>
        <v>2</v>
      </c>
      <c r="N1523" s="164">
        <f t="shared" si="68"/>
        <v>3</v>
      </c>
      <c r="O1523" s="164">
        <f t="shared" si="69"/>
        <v>7</v>
      </c>
    </row>
    <row r="1524" spans="3:15">
      <c r="C1524" s="161">
        <v>2</v>
      </c>
      <c r="D1524" s="161">
        <v>8</v>
      </c>
      <c r="F1524" s="161">
        <v>10</v>
      </c>
      <c r="G1524" s="161">
        <v>8</v>
      </c>
      <c r="H1524" s="161">
        <v>7</v>
      </c>
      <c r="I1524" s="161">
        <v>8</v>
      </c>
      <c r="J1524" s="161">
        <v>10</v>
      </c>
      <c r="M1524" s="165">
        <f t="shared" si="67"/>
        <v>2</v>
      </c>
      <c r="N1524" s="164">
        <f t="shared" si="68"/>
        <v>3</v>
      </c>
      <c r="O1524" s="164">
        <f t="shared" si="69"/>
        <v>8</v>
      </c>
    </row>
    <row r="1525" spans="3:15">
      <c r="C1525" s="161">
        <v>2</v>
      </c>
      <c r="D1525" s="161">
        <v>8</v>
      </c>
      <c r="F1525" s="161">
        <v>10</v>
      </c>
      <c r="G1525" s="161">
        <v>8</v>
      </c>
      <c r="H1525" s="161">
        <v>7</v>
      </c>
      <c r="I1525" s="161">
        <v>10</v>
      </c>
      <c r="J1525" s="161">
        <v>7</v>
      </c>
      <c r="M1525" s="165">
        <f t="shared" si="67"/>
        <v>2</v>
      </c>
      <c r="N1525" s="164">
        <f t="shared" si="68"/>
        <v>3</v>
      </c>
      <c r="O1525" s="164">
        <f t="shared" si="69"/>
        <v>7</v>
      </c>
    </row>
    <row r="1526" spans="3:15">
      <c r="C1526" s="161">
        <v>2</v>
      </c>
      <c r="D1526" s="161">
        <v>8</v>
      </c>
      <c r="F1526" s="161">
        <v>10</v>
      </c>
      <c r="G1526" s="161">
        <v>8</v>
      </c>
      <c r="H1526" s="161">
        <v>7</v>
      </c>
      <c r="I1526" s="161">
        <v>10</v>
      </c>
      <c r="J1526" s="161">
        <v>10</v>
      </c>
      <c r="M1526" s="165">
        <f t="shared" si="67"/>
        <v>2</v>
      </c>
      <c r="N1526" s="164">
        <f t="shared" si="68"/>
        <v>3</v>
      </c>
      <c r="O1526" s="164">
        <f t="shared" si="69"/>
        <v>8</v>
      </c>
    </row>
    <row r="1527" spans="3:15">
      <c r="C1527" s="161">
        <v>2</v>
      </c>
      <c r="D1527" s="161">
        <v>8</v>
      </c>
      <c r="F1527" s="161">
        <v>10</v>
      </c>
      <c r="G1527" s="161">
        <v>8</v>
      </c>
      <c r="H1527" s="161">
        <v>10</v>
      </c>
      <c r="I1527" s="161">
        <v>4</v>
      </c>
      <c r="J1527" s="161">
        <v>7</v>
      </c>
      <c r="M1527" s="165">
        <f t="shared" si="67"/>
        <v>2</v>
      </c>
      <c r="N1527" s="164">
        <f t="shared" si="68"/>
        <v>3</v>
      </c>
      <c r="O1527" s="164">
        <f t="shared" si="69"/>
        <v>7</v>
      </c>
    </row>
    <row r="1528" spans="3:15">
      <c r="C1528" s="161">
        <v>2</v>
      </c>
      <c r="D1528" s="161">
        <v>8</v>
      </c>
      <c r="F1528" s="161">
        <v>10</v>
      </c>
      <c r="G1528" s="161">
        <v>8</v>
      </c>
      <c r="H1528" s="161">
        <v>10</v>
      </c>
      <c r="I1528" s="161">
        <v>4</v>
      </c>
      <c r="J1528" s="161">
        <v>10</v>
      </c>
      <c r="M1528" s="165">
        <f t="shared" si="67"/>
        <v>2</v>
      </c>
      <c r="N1528" s="164">
        <f t="shared" si="68"/>
        <v>3</v>
      </c>
      <c r="O1528" s="164">
        <f t="shared" si="69"/>
        <v>7</v>
      </c>
    </row>
    <row r="1529" spans="3:15">
      <c r="C1529" s="161">
        <v>2</v>
      </c>
      <c r="D1529" s="161">
        <v>8</v>
      </c>
      <c r="F1529" s="161">
        <v>10</v>
      </c>
      <c r="G1529" s="161">
        <v>8</v>
      </c>
      <c r="H1529" s="161">
        <v>10</v>
      </c>
      <c r="I1529" s="161">
        <v>6</v>
      </c>
      <c r="J1529" s="161">
        <v>7</v>
      </c>
      <c r="M1529" s="165">
        <f t="shared" si="67"/>
        <v>2</v>
      </c>
      <c r="N1529" s="164">
        <f t="shared" si="68"/>
        <v>3</v>
      </c>
      <c r="O1529" s="164">
        <f t="shared" si="69"/>
        <v>7</v>
      </c>
    </row>
    <row r="1530" spans="3:15">
      <c r="C1530" s="161">
        <v>2</v>
      </c>
      <c r="D1530" s="161">
        <v>8</v>
      </c>
      <c r="F1530" s="161">
        <v>10</v>
      </c>
      <c r="G1530" s="161">
        <v>8</v>
      </c>
      <c r="H1530" s="161">
        <v>10</v>
      </c>
      <c r="I1530" s="161">
        <v>6</v>
      </c>
      <c r="J1530" s="161">
        <v>10</v>
      </c>
      <c r="M1530" s="165">
        <f t="shared" si="67"/>
        <v>2</v>
      </c>
      <c r="N1530" s="164">
        <f t="shared" si="68"/>
        <v>3</v>
      </c>
      <c r="O1530" s="164">
        <f t="shared" si="69"/>
        <v>8</v>
      </c>
    </row>
    <row r="1531" spans="3:15">
      <c r="C1531" s="161">
        <v>2</v>
      </c>
      <c r="D1531" s="161">
        <v>8</v>
      </c>
      <c r="F1531" s="161">
        <v>10</v>
      </c>
      <c r="G1531" s="161">
        <v>8</v>
      </c>
      <c r="H1531" s="161">
        <v>10</v>
      </c>
      <c r="I1531" s="161">
        <v>8</v>
      </c>
      <c r="J1531" s="161">
        <v>7</v>
      </c>
      <c r="M1531" s="165">
        <f t="shared" si="67"/>
        <v>2</v>
      </c>
      <c r="N1531" s="164">
        <f t="shared" si="68"/>
        <v>3</v>
      </c>
      <c r="O1531" s="164">
        <f t="shared" si="69"/>
        <v>8</v>
      </c>
    </row>
    <row r="1532" spans="3:15">
      <c r="C1532" s="161">
        <v>2</v>
      </c>
      <c r="D1532" s="161">
        <v>8</v>
      </c>
      <c r="F1532" s="161">
        <v>10</v>
      </c>
      <c r="G1532" s="161">
        <v>8</v>
      </c>
      <c r="H1532" s="161">
        <v>10</v>
      </c>
      <c r="I1532" s="161">
        <v>8</v>
      </c>
      <c r="J1532" s="161">
        <v>10</v>
      </c>
      <c r="M1532" s="165">
        <f t="shared" si="67"/>
        <v>2</v>
      </c>
      <c r="N1532" s="164">
        <f t="shared" si="68"/>
        <v>3</v>
      </c>
      <c r="O1532" s="164">
        <f t="shared" si="69"/>
        <v>8</v>
      </c>
    </row>
    <row r="1533" spans="3:15">
      <c r="C1533" s="161">
        <v>2</v>
      </c>
      <c r="D1533" s="161">
        <v>8</v>
      </c>
      <c r="F1533" s="161">
        <v>10</v>
      </c>
      <c r="G1533" s="161">
        <v>8</v>
      </c>
      <c r="H1533" s="161">
        <v>10</v>
      </c>
      <c r="I1533" s="161">
        <v>10</v>
      </c>
      <c r="J1533" s="161">
        <v>7</v>
      </c>
      <c r="M1533" s="165">
        <f t="shared" si="67"/>
        <v>2</v>
      </c>
      <c r="N1533" s="164">
        <f t="shared" si="68"/>
        <v>3</v>
      </c>
      <c r="O1533" s="164">
        <f t="shared" si="69"/>
        <v>8</v>
      </c>
    </row>
    <row r="1534" spans="3:15">
      <c r="C1534" s="161">
        <v>2</v>
      </c>
      <c r="D1534" s="161">
        <v>10</v>
      </c>
      <c r="F1534" s="161">
        <v>10</v>
      </c>
      <c r="G1534" s="161">
        <v>10</v>
      </c>
      <c r="H1534" s="161">
        <v>10</v>
      </c>
      <c r="I1534" s="161">
        <v>10</v>
      </c>
      <c r="J1534" s="161">
        <v>10</v>
      </c>
      <c r="M1534" s="165">
        <f t="shared" si="67"/>
        <v>2</v>
      </c>
      <c r="N1534" s="164">
        <f t="shared" si="68"/>
        <v>3</v>
      </c>
      <c r="O1534" s="164">
        <f t="shared" si="69"/>
        <v>9</v>
      </c>
    </row>
    <row r="1535" spans="3:15">
      <c r="C1535" s="161">
        <v>2</v>
      </c>
      <c r="D1535" s="161">
        <v>10</v>
      </c>
      <c r="F1535" s="161">
        <v>5</v>
      </c>
      <c r="G1535" s="161">
        <v>10</v>
      </c>
      <c r="H1535" s="161">
        <v>5</v>
      </c>
      <c r="I1535" s="161">
        <v>4</v>
      </c>
      <c r="J1535" s="161">
        <v>7</v>
      </c>
      <c r="M1535" s="165">
        <f t="shared" si="67"/>
        <v>2</v>
      </c>
      <c r="N1535" s="164">
        <f t="shared" si="68"/>
        <v>3</v>
      </c>
      <c r="O1535" s="164">
        <f t="shared" si="69"/>
        <v>6</v>
      </c>
    </row>
    <row r="1536" spans="3:15">
      <c r="C1536" s="161">
        <v>2</v>
      </c>
      <c r="D1536" s="161">
        <v>10</v>
      </c>
      <c r="F1536" s="161">
        <v>5</v>
      </c>
      <c r="G1536" s="161">
        <v>10</v>
      </c>
      <c r="H1536" s="161">
        <v>5</v>
      </c>
      <c r="I1536" s="161">
        <v>4</v>
      </c>
      <c r="J1536" s="161">
        <v>10</v>
      </c>
      <c r="M1536" s="165">
        <f t="shared" si="67"/>
        <v>2</v>
      </c>
      <c r="N1536" s="164">
        <f t="shared" si="68"/>
        <v>3</v>
      </c>
      <c r="O1536" s="164">
        <f t="shared" si="69"/>
        <v>7</v>
      </c>
    </row>
    <row r="1537" spans="3:15">
      <c r="C1537" s="161">
        <v>2</v>
      </c>
      <c r="D1537" s="161">
        <v>10</v>
      </c>
      <c r="F1537" s="161">
        <v>5</v>
      </c>
      <c r="G1537" s="161">
        <v>10</v>
      </c>
      <c r="H1537" s="161">
        <v>5</v>
      </c>
      <c r="I1537" s="161">
        <v>6</v>
      </c>
      <c r="J1537" s="161">
        <v>7</v>
      </c>
      <c r="M1537" s="165">
        <f t="shared" si="67"/>
        <v>2</v>
      </c>
      <c r="N1537" s="164">
        <f t="shared" si="68"/>
        <v>3</v>
      </c>
      <c r="O1537" s="164">
        <f t="shared" si="69"/>
        <v>6</v>
      </c>
    </row>
    <row r="1538" spans="3:15">
      <c r="C1538" s="161">
        <v>2</v>
      </c>
      <c r="D1538" s="161">
        <v>10</v>
      </c>
      <c r="F1538" s="161">
        <v>5</v>
      </c>
      <c r="G1538" s="161">
        <v>10</v>
      </c>
      <c r="H1538" s="161">
        <v>5</v>
      </c>
      <c r="I1538" s="161">
        <v>6</v>
      </c>
      <c r="J1538" s="161">
        <v>10</v>
      </c>
      <c r="M1538" s="165">
        <f t="shared" si="67"/>
        <v>2</v>
      </c>
      <c r="N1538" s="164">
        <f t="shared" si="68"/>
        <v>3</v>
      </c>
      <c r="O1538" s="164">
        <f t="shared" si="69"/>
        <v>7</v>
      </c>
    </row>
    <row r="1539" spans="3:15">
      <c r="C1539" s="161">
        <v>2</v>
      </c>
      <c r="D1539" s="161">
        <v>10</v>
      </c>
      <c r="F1539" s="161">
        <v>5</v>
      </c>
      <c r="G1539" s="161">
        <v>10</v>
      </c>
      <c r="H1539" s="161">
        <v>5</v>
      </c>
      <c r="I1539" s="161">
        <v>8</v>
      </c>
      <c r="J1539" s="161">
        <v>7</v>
      </c>
      <c r="M1539" s="165">
        <f t="shared" si="67"/>
        <v>2</v>
      </c>
      <c r="N1539" s="164">
        <f t="shared" si="68"/>
        <v>3</v>
      </c>
      <c r="O1539" s="164">
        <f t="shared" si="69"/>
        <v>7</v>
      </c>
    </row>
    <row r="1540" spans="3:15">
      <c r="C1540" s="161">
        <v>2</v>
      </c>
      <c r="D1540" s="161">
        <v>10</v>
      </c>
      <c r="F1540" s="161">
        <v>5</v>
      </c>
      <c r="G1540" s="161">
        <v>10</v>
      </c>
      <c r="H1540" s="161">
        <v>5</v>
      </c>
      <c r="I1540" s="161">
        <v>8</v>
      </c>
      <c r="J1540" s="161">
        <v>10</v>
      </c>
      <c r="M1540" s="165">
        <f t="shared" si="67"/>
        <v>2</v>
      </c>
      <c r="N1540" s="164">
        <f t="shared" si="68"/>
        <v>3</v>
      </c>
      <c r="O1540" s="164">
        <f t="shared" si="69"/>
        <v>7</v>
      </c>
    </row>
    <row r="1541" spans="3:15">
      <c r="C1541" s="161">
        <v>2</v>
      </c>
      <c r="D1541" s="161">
        <v>10</v>
      </c>
      <c r="F1541" s="161">
        <v>5</v>
      </c>
      <c r="G1541" s="161">
        <v>10</v>
      </c>
      <c r="H1541" s="161">
        <v>5</v>
      </c>
      <c r="I1541" s="161">
        <v>10</v>
      </c>
      <c r="J1541" s="161">
        <v>7</v>
      </c>
      <c r="M1541" s="165">
        <f t="shared" si="67"/>
        <v>2</v>
      </c>
      <c r="N1541" s="164">
        <f t="shared" si="68"/>
        <v>3</v>
      </c>
      <c r="O1541" s="164">
        <f t="shared" si="69"/>
        <v>7</v>
      </c>
    </row>
    <row r="1542" spans="3:15">
      <c r="C1542" s="161">
        <v>2</v>
      </c>
      <c r="D1542" s="161">
        <v>10</v>
      </c>
      <c r="F1542" s="161">
        <v>5</v>
      </c>
      <c r="G1542" s="161">
        <v>10</v>
      </c>
      <c r="H1542" s="161">
        <v>5</v>
      </c>
      <c r="I1542" s="161">
        <v>10</v>
      </c>
      <c r="J1542" s="161">
        <v>10</v>
      </c>
      <c r="M1542" s="165">
        <f t="shared" si="67"/>
        <v>2</v>
      </c>
      <c r="N1542" s="164">
        <f t="shared" si="68"/>
        <v>3</v>
      </c>
      <c r="O1542" s="164">
        <f t="shared" si="69"/>
        <v>7</v>
      </c>
    </row>
    <row r="1543" spans="3:15">
      <c r="C1543" s="161">
        <v>2</v>
      </c>
      <c r="D1543" s="161">
        <v>10</v>
      </c>
      <c r="F1543" s="161">
        <v>7</v>
      </c>
      <c r="G1543" s="161">
        <v>10</v>
      </c>
      <c r="H1543" s="161">
        <v>10</v>
      </c>
      <c r="I1543" s="161">
        <v>4</v>
      </c>
      <c r="J1543" s="161">
        <v>7</v>
      </c>
      <c r="M1543" s="165">
        <f t="shared" si="67"/>
        <v>2</v>
      </c>
      <c r="N1543" s="164">
        <f t="shared" si="68"/>
        <v>3</v>
      </c>
      <c r="O1543" s="164">
        <f t="shared" si="69"/>
        <v>7</v>
      </c>
    </row>
    <row r="1544" spans="3:15">
      <c r="C1544" s="161">
        <v>2</v>
      </c>
      <c r="D1544" s="161">
        <v>10</v>
      </c>
      <c r="F1544" s="161">
        <v>7</v>
      </c>
      <c r="G1544" s="161">
        <v>10</v>
      </c>
      <c r="H1544" s="161">
        <v>10</v>
      </c>
      <c r="I1544" s="161">
        <v>4</v>
      </c>
      <c r="J1544" s="161">
        <v>10</v>
      </c>
      <c r="M1544" s="165">
        <f t="shared" si="67"/>
        <v>2</v>
      </c>
      <c r="N1544" s="164">
        <f t="shared" si="68"/>
        <v>3</v>
      </c>
      <c r="O1544" s="164">
        <f t="shared" si="69"/>
        <v>8</v>
      </c>
    </row>
    <row r="1545" spans="3:15">
      <c r="C1545" s="161">
        <v>2</v>
      </c>
      <c r="D1545" s="161">
        <v>10</v>
      </c>
      <c r="F1545" s="161">
        <v>7</v>
      </c>
      <c r="G1545" s="161">
        <v>10</v>
      </c>
      <c r="H1545" s="161">
        <v>10</v>
      </c>
      <c r="I1545" s="161">
        <v>6</v>
      </c>
      <c r="J1545" s="161">
        <v>7</v>
      </c>
      <c r="M1545" s="165">
        <f t="shared" si="67"/>
        <v>2</v>
      </c>
      <c r="N1545" s="164">
        <f t="shared" si="68"/>
        <v>3</v>
      </c>
      <c r="O1545" s="164">
        <f t="shared" si="69"/>
        <v>7</v>
      </c>
    </row>
    <row r="1546" spans="3:15">
      <c r="C1546" s="161">
        <v>2</v>
      </c>
      <c r="D1546" s="161">
        <v>10</v>
      </c>
      <c r="F1546" s="161">
        <v>7</v>
      </c>
      <c r="G1546" s="161">
        <v>10</v>
      </c>
      <c r="H1546" s="161">
        <v>10</v>
      </c>
      <c r="I1546" s="161">
        <v>6</v>
      </c>
      <c r="J1546" s="161">
        <v>10</v>
      </c>
      <c r="M1546" s="165">
        <f t="shared" si="67"/>
        <v>2</v>
      </c>
      <c r="N1546" s="164">
        <f t="shared" si="68"/>
        <v>3</v>
      </c>
      <c r="O1546" s="164">
        <f t="shared" si="69"/>
        <v>8</v>
      </c>
    </row>
    <row r="1547" spans="3:15">
      <c r="C1547" s="161">
        <v>2</v>
      </c>
      <c r="D1547" s="161">
        <v>10</v>
      </c>
      <c r="F1547" s="161">
        <v>7</v>
      </c>
      <c r="G1547" s="161">
        <v>10</v>
      </c>
      <c r="H1547" s="161">
        <v>10</v>
      </c>
      <c r="I1547" s="161">
        <v>8</v>
      </c>
      <c r="J1547" s="161">
        <v>7</v>
      </c>
      <c r="M1547" s="165">
        <f t="shared" si="67"/>
        <v>2</v>
      </c>
      <c r="N1547" s="164">
        <f t="shared" si="68"/>
        <v>3</v>
      </c>
      <c r="O1547" s="164">
        <f t="shared" si="69"/>
        <v>8</v>
      </c>
    </row>
    <row r="1548" spans="3:15">
      <c r="C1548" s="161">
        <v>2</v>
      </c>
      <c r="D1548" s="161">
        <v>10</v>
      </c>
      <c r="F1548" s="161">
        <v>7</v>
      </c>
      <c r="G1548" s="161">
        <v>10</v>
      </c>
      <c r="H1548" s="161">
        <v>10</v>
      </c>
      <c r="I1548" s="161">
        <v>8</v>
      </c>
      <c r="J1548" s="161">
        <v>10</v>
      </c>
      <c r="M1548" s="165">
        <f t="shared" si="67"/>
        <v>2</v>
      </c>
      <c r="N1548" s="164">
        <f t="shared" si="68"/>
        <v>3</v>
      </c>
      <c r="O1548" s="164">
        <f t="shared" si="69"/>
        <v>8</v>
      </c>
    </row>
    <row r="1549" spans="3:15">
      <c r="C1549" s="161">
        <v>2</v>
      </c>
      <c r="D1549" s="161">
        <v>10</v>
      </c>
      <c r="F1549" s="161">
        <v>7</v>
      </c>
      <c r="G1549" s="161">
        <v>10</v>
      </c>
      <c r="H1549" s="161">
        <v>10</v>
      </c>
      <c r="I1549" s="161">
        <v>10</v>
      </c>
      <c r="J1549" s="161">
        <v>7</v>
      </c>
      <c r="M1549" s="165">
        <f t="shared" si="67"/>
        <v>2</v>
      </c>
      <c r="N1549" s="164">
        <f t="shared" si="68"/>
        <v>3</v>
      </c>
      <c r="O1549" s="164">
        <f t="shared" si="69"/>
        <v>8</v>
      </c>
    </row>
    <row r="1550" spans="3:15">
      <c r="C1550" s="161">
        <v>2</v>
      </c>
      <c r="D1550" s="161">
        <v>10</v>
      </c>
      <c r="F1550" s="161">
        <v>7</v>
      </c>
      <c r="G1550" s="161">
        <v>10</v>
      </c>
      <c r="H1550" s="161">
        <v>10</v>
      </c>
      <c r="I1550" s="161">
        <v>10</v>
      </c>
      <c r="J1550" s="161">
        <v>10</v>
      </c>
      <c r="M1550" s="165">
        <f t="shared" si="67"/>
        <v>2</v>
      </c>
      <c r="N1550" s="164">
        <f t="shared" si="68"/>
        <v>3</v>
      </c>
      <c r="O1550" s="164">
        <f t="shared" si="69"/>
        <v>8</v>
      </c>
    </row>
    <row r="1551" spans="3:15">
      <c r="C1551" s="161">
        <v>2</v>
      </c>
      <c r="D1551" s="161">
        <v>10</v>
      </c>
      <c r="F1551" s="161">
        <v>5</v>
      </c>
      <c r="G1551" s="161">
        <v>10</v>
      </c>
      <c r="H1551" s="161">
        <v>5</v>
      </c>
      <c r="I1551" s="161">
        <v>4</v>
      </c>
      <c r="J1551" s="161">
        <v>7</v>
      </c>
      <c r="M1551" s="165">
        <f t="shared" si="67"/>
        <v>2</v>
      </c>
      <c r="N1551" s="164">
        <f t="shared" si="68"/>
        <v>3</v>
      </c>
      <c r="O1551" s="164">
        <f t="shared" si="69"/>
        <v>6</v>
      </c>
    </row>
    <row r="1552" spans="3:15">
      <c r="C1552" s="161">
        <v>2</v>
      </c>
      <c r="D1552" s="161">
        <v>10</v>
      </c>
      <c r="F1552" s="161">
        <v>5</v>
      </c>
      <c r="G1552" s="161">
        <v>10</v>
      </c>
      <c r="H1552" s="161">
        <v>5</v>
      </c>
      <c r="I1552" s="161">
        <v>4</v>
      </c>
      <c r="J1552" s="161">
        <v>10</v>
      </c>
      <c r="M1552" s="165">
        <f t="shared" si="67"/>
        <v>2</v>
      </c>
      <c r="N1552" s="164">
        <f t="shared" si="68"/>
        <v>3</v>
      </c>
      <c r="O1552" s="164">
        <f t="shared" si="69"/>
        <v>7</v>
      </c>
    </row>
    <row r="1553" spans="3:15">
      <c r="C1553" s="161">
        <v>2</v>
      </c>
      <c r="D1553" s="161">
        <v>10</v>
      </c>
      <c r="F1553" s="161">
        <v>5</v>
      </c>
      <c r="G1553" s="161">
        <v>10</v>
      </c>
      <c r="H1553" s="161">
        <v>5</v>
      </c>
      <c r="I1553" s="161">
        <v>6</v>
      </c>
      <c r="J1553" s="161">
        <v>7</v>
      </c>
      <c r="M1553" s="165">
        <f t="shared" si="67"/>
        <v>2</v>
      </c>
      <c r="N1553" s="164">
        <f t="shared" si="68"/>
        <v>3</v>
      </c>
      <c r="O1553" s="164">
        <f t="shared" si="69"/>
        <v>6</v>
      </c>
    </row>
    <row r="1554" spans="3:15">
      <c r="C1554" s="161">
        <v>2</v>
      </c>
      <c r="D1554" s="161">
        <v>10</v>
      </c>
      <c r="F1554" s="161">
        <v>5</v>
      </c>
      <c r="G1554" s="161">
        <v>10</v>
      </c>
      <c r="H1554" s="161">
        <v>5</v>
      </c>
      <c r="I1554" s="161">
        <v>6</v>
      </c>
      <c r="J1554" s="161">
        <v>10</v>
      </c>
      <c r="M1554" s="165">
        <f t="shared" si="67"/>
        <v>2</v>
      </c>
      <c r="N1554" s="164">
        <f t="shared" si="68"/>
        <v>3</v>
      </c>
      <c r="O1554" s="164">
        <f t="shared" si="69"/>
        <v>7</v>
      </c>
    </row>
    <row r="1555" spans="3:15">
      <c r="C1555" s="161">
        <v>2</v>
      </c>
      <c r="D1555" s="161">
        <v>10</v>
      </c>
      <c r="F1555" s="161">
        <v>5</v>
      </c>
      <c r="G1555" s="161">
        <v>10</v>
      </c>
      <c r="H1555" s="161">
        <v>5</v>
      </c>
      <c r="I1555" s="161">
        <v>8</v>
      </c>
      <c r="J1555" s="161">
        <v>7</v>
      </c>
      <c r="M1555" s="165">
        <f t="shared" si="67"/>
        <v>2</v>
      </c>
      <c r="N1555" s="164">
        <f t="shared" si="68"/>
        <v>3</v>
      </c>
      <c r="O1555" s="164">
        <f t="shared" si="69"/>
        <v>7</v>
      </c>
    </row>
    <row r="1556" spans="3:15">
      <c r="C1556" s="161">
        <v>2</v>
      </c>
      <c r="D1556" s="161">
        <v>10</v>
      </c>
      <c r="F1556" s="161">
        <v>5</v>
      </c>
      <c r="G1556" s="161">
        <v>10</v>
      </c>
      <c r="H1556" s="161">
        <v>5</v>
      </c>
      <c r="I1556" s="161">
        <v>8</v>
      </c>
      <c r="J1556" s="161">
        <v>10</v>
      </c>
      <c r="M1556" s="165">
        <f t="shared" si="67"/>
        <v>2</v>
      </c>
      <c r="N1556" s="164">
        <f t="shared" si="68"/>
        <v>3</v>
      </c>
      <c r="O1556" s="164">
        <f t="shared" si="69"/>
        <v>7</v>
      </c>
    </row>
    <row r="1557" spans="3:15">
      <c r="C1557" s="161">
        <v>2</v>
      </c>
      <c r="D1557" s="161">
        <v>10</v>
      </c>
      <c r="F1557" s="161">
        <v>5</v>
      </c>
      <c r="G1557" s="161">
        <v>10</v>
      </c>
      <c r="H1557" s="161">
        <v>5</v>
      </c>
      <c r="I1557" s="161">
        <v>10</v>
      </c>
      <c r="J1557" s="161">
        <v>7</v>
      </c>
      <c r="M1557" s="165">
        <f t="shared" si="67"/>
        <v>2</v>
      </c>
      <c r="N1557" s="164">
        <f t="shared" si="68"/>
        <v>3</v>
      </c>
      <c r="O1557" s="164">
        <f t="shared" si="69"/>
        <v>7</v>
      </c>
    </row>
    <row r="1558" spans="3:15">
      <c r="C1558" s="161">
        <v>2</v>
      </c>
      <c r="D1558" s="161">
        <v>10</v>
      </c>
      <c r="F1558" s="161">
        <v>5</v>
      </c>
      <c r="G1558" s="161">
        <v>10</v>
      </c>
      <c r="H1558" s="161">
        <v>5</v>
      </c>
      <c r="I1558" s="161">
        <v>10</v>
      </c>
      <c r="J1558" s="161">
        <v>10</v>
      </c>
      <c r="M1558" s="165">
        <f t="shared" si="67"/>
        <v>2</v>
      </c>
      <c r="N1558" s="164">
        <f t="shared" si="68"/>
        <v>3</v>
      </c>
      <c r="O1558" s="164">
        <f t="shared" si="69"/>
        <v>7</v>
      </c>
    </row>
    <row r="1559" spans="3:15">
      <c r="C1559" s="161">
        <v>2</v>
      </c>
      <c r="D1559" s="161">
        <v>10</v>
      </c>
      <c r="F1559" s="161">
        <v>7</v>
      </c>
      <c r="G1559" s="161">
        <v>10</v>
      </c>
      <c r="H1559" s="161">
        <v>10</v>
      </c>
      <c r="I1559" s="161">
        <v>4</v>
      </c>
      <c r="J1559" s="161">
        <v>7</v>
      </c>
      <c r="M1559" s="165">
        <f t="shared" si="67"/>
        <v>2</v>
      </c>
      <c r="N1559" s="164">
        <f t="shared" si="68"/>
        <v>3</v>
      </c>
      <c r="O1559" s="164">
        <f t="shared" si="69"/>
        <v>7</v>
      </c>
    </row>
    <row r="1560" spans="3:15">
      <c r="C1560" s="161">
        <v>2</v>
      </c>
      <c r="D1560" s="161">
        <v>10</v>
      </c>
      <c r="F1560" s="161">
        <v>7</v>
      </c>
      <c r="G1560" s="161">
        <v>10</v>
      </c>
      <c r="H1560" s="161">
        <v>10</v>
      </c>
      <c r="I1560" s="161">
        <v>4</v>
      </c>
      <c r="J1560" s="161">
        <v>10</v>
      </c>
      <c r="M1560" s="165">
        <f t="shared" si="67"/>
        <v>2</v>
      </c>
      <c r="N1560" s="164">
        <f t="shared" si="68"/>
        <v>3</v>
      </c>
      <c r="O1560" s="164">
        <f t="shared" si="69"/>
        <v>8</v>
      </c>
    </row>
    <row r="1561" spans="3:15">
      <c r="C1561" s="161">
        <v>2</v>
      </c>
      <c r="D1561" s="161">
        <v>10</v>
      </c>
      <c r="F1561" s="161">
        <v>7</v>
      </c>
      <c r="G1561" s="161">
        <v>10</v>
      </c>
      <c r="H1561" s="161">
        <v>10</v>
      </c>
      <c r="I1561" s="161">
        <v>6</v>
      </c>
      <c r="J1561" s="161">
        <v>7</v>
      </c>
      <c r="M1561" s="165">
        <f t="shared" si="67"/>
        <v>2</v>
      </c>
      <c r="N1561" s="164">
        <f t="shared" si="68"/>
        <v>3</v>
      </c>
      <c r="O1561" s="164">
        <f t="shared" si="69"/>
        <v>7</v>
      </c>
    </row>
    <row r="1562" spans="3:15">
      <c r="C1562" s="161">
        <v>2</v>
      </c>
      <c r="D1562" s="161">
        <v>10</v>
      </c>
      <c r="F1562" s="161">
        <v>7</v>
      </c>
      <c r="G1562" s="161">
        <v>10</v>
      </c>
      <c r="H1562" s="161">
        <v>10</v>
      </c>
      <c r="I1562" s="161">
        <v>6</v>
      </c>
      <c r="J1562" s="161">
        <v>10</v>
      </c>
      <c r="M1562" s="165">
        <f t="shared" si="67"/>
        <v>2</v>
      </c>
      <c r="N1562" s="164">
        <f t="shared" si="68"/>
        <v>3</v>
      </c>
      <c r="O1562" s="164">
        <f t="shared" si="69"/>
        <v>8</v>
      </c>
    </row>
    <row r="1563" spans="3:15">
      <c r="C1563" s="161">
        <v>2</v>
      </c>
      <c r="D1563" s="161">
        <v>10</v>
      </c>
      <c r="F1563" s="161">
        <v>7</v>
      </c>
      <c r="G1563" s="161">
        <v>10</v>
      </c>
      <c r="H1563" s="161">
        <v>10</v>
      </c>
      <c r="I1563" s="161">
        <v>8</v>
      </c>
      <c r="J1563" s="161">
        <v>7</v>
      </c>
      <c r="M1563" s="165">
        <f t="shared" si="67"/>
        <v>2</v>
      </c>
      <c r="N1563" s="164">
        <f t="shared" si="68"/>
        <v>3</v>
      </c>
      <c r="O1563" s="164">
        <f t="shared" si="69"/>
        <v>8</v>
      </c>
    </row>
    <row r="1564" spans="3:15">
      <c r="C1564" s="161">
        <v>2</v>
      </c>
      <c r="D1564" s="161">
        <v>10</v>
      </c>
      <c r="F1564" s="161">
        <v>7</v>
      </c>
      <c r="G1564" s="161">
        <v>10</v>
      </c>
      <c r="H1564" s="161">
        <v>10</v>
      </c>
      <c r="I1564" s="161">
        <v>8</v>
      </c>
      <c r="J1564" s="161">
        <v>10</v>
      </c>
      <c r="M1564" s="165">
        <f t="shared" si="67"/>
        <v>2</v>
      </c>
      <c r="N1564" s="164">
        <f t="shared" si="68"/>
        <v>3</v>
      </c>
      <c r="O1564" s="164">
        <f t="shared" si="69"/>
        <v>8</v>
      </c>
    </row>
    <row r="1565" spans="3:15">
      <c r="C1565" s="161">
        <v>2</v>
      </c>
      <c r="D1565" s="161">
        <v>10</v>
      </c>
      <c r="F1565" s="161">
        <v>7</v>
      </c>
      <c r="G1565" s="161">
        <v>10</v>
      </c>
      <c r="H1565" s="161">
        <v>10</v>
      </c>
      <c r="I1565" s="161">
        <v>10</v>
      </c>
      <c r="J1565" s="161">
        <v>7</v>
      </c>
      <c r="M1565" s="165">
        <f t="shared" si="67"/>
        <v>2</v>
      </c>
      <c r="N1565" s="164">
        <f t="shared" si="68"/>
        <v>3</v>
      </c>
      <c r="O1565" s="164">
        <f t="shared" si="69"/>
        <v>8</v>
      </c>
    </row>
    <row r="1566" spans="3:15">
      <c r="C1566" s="161">
        <v>2</v>
      </c>
      <c r="D1566" s="161">
        <v>10</v>
      </c>
      <c r="F1566" s="161">
        <v>7</v>
      </c>
      <c r="G1566" s="161">
        <v>10</v>
      </c>
      <c r="H1566" s="161">
        <v>10</v>
      </c>
      <c r="I1566" s="161">
        <v>10</v>
      </c>
      <c r="J1566" s="161">
        <v>10</v>
      </c>
      <c r="M1566" s="165">
        <f t="shared" si="67"/>
        <v>2</v>
      </c>
      <c r="N1566" s="164">
        <f t="shared" si="68"/>
        <v>3</v>
      </c>
      <c r="O1566" s="164">
        <f t="shared" si="69"/>
        <v>8</v>
      </c>
    </row>
    <row r="1567" spans="3:15">
      <c r="C1567" s="161">
        <v>2</v>
      </c>
      <c r="D1567" s="161">
        <v>10</v>
      </c>
      <c r="F1567" s="161">
        <v>5</v>
      </c>
      <c r="G1567" s="161">
        <v>10</v>
      </c>
      <c r="H1567" s="161">
        <v>5</v>
      </c>
      <c r="I1567" s="161">
        <v>4</v>
      </c>
      <c r="J1567" s="161">
        <v>7</v>
      </c>
      <c r="M1567" s="165">
        <f t="shared" ref="M1567:M1630" si="70">MIN(C1567:L1567)</f>
        <v>2</v>
      </c>
      <c r="N1567" s="164">
        <f t="shared" si="68"/>
        <v>3</v>
      </c>
      <c r="O1567" s="164">
        <f t="shared" si="69"/>
        <v>6</v>
      </c>
    </row>
    <row r="1568" spans="3:15">
      <c r="C1568" s="161">
        <v>2</v>
      </c>
      <c r="D1568" s="161">
        <v>10</v>
      </c>
      <c r="F1568" s="161">
        <v>5</v>
      </c>
      <c r="G1568" s="161">
        <v>10</v>
      </c>
      <c r="H1568" s="161">
        <v>5</v>
      </c>
      <c r="I1568" s="161">
        <v>4</v>
      </c>
      <c r="J1568" s="161">
        <v>10</v>
      </c>
      <c r="M1568" s="165">
        <f t="shared" si="70"/>
        <v>2</v>
      </c>
      <c r="N1568" s="164">
        <f t="shared" ref="N1568:N1631" si="71">IF(SMALL(C1568:J1568,2)&gt;M1568,M1568+1,M1568)</f>
        <v>3</v>
      </c>
      <c r="O1568" s="164">
        <f t="shared" ref="O1568:O1631" si="72">ROUND(AVERAGE(C1568:J1568),0)</f>
        <v>7</v>
      </c>
    </row>
    <row r="1569" spans="3:15">
      <c r="C1569" s="161">
        <v>2</v>
      </c>
      <c r="D1569" s="161">
        <v>10</v>
      </c>
      <c r="F1569" s="161">
        <v>5</v>
      </c>
      <c r="G1569" s="161">
        <v>10</v>
      </c>
      <c r="H1569" s="161">
        <v>5</v>
      </c>
      <c r="I1569" s="161">
        <v>6</v>
      </c>
      <c r="J1569" s="161">
        <v>7</v>
      </c>
      <c r="M1569" s="165">
        <f t="shared" si="70"/>
        <v>2</v>
      </c>
      <c r="N1569" s="164">
        <f t="shared" si="71"/>
        <v>3</v>
      </c>
      <c r="O1569" s="164">
        <f t="shared" si="72"/>
        <v>6</v>
      </c>
    </row>
    <row r="1570" spans="3:15">
      <c r="C1570" s="161">
        <v>2</v>
      </c>
      <c r="D1570" s="161">
        <v>10</v>
      </c>
      <c r="F1570" s="161">
        <v>5</v>
      </c>
      <c r="G1570" s="161">
        <v>10</v>
      </c>
      <c r="H1570" s="161">
        <v>5</v>
      </c>
      <c r="I1570" s="161">
        <v>6</v>
      </c>
      <c r="J1570" s="161">
        <v>10</v>
      </c>
      <c r="M1570" s="165">
        <f t="shared" si="70"/>
        <v>2</v>
      </c>
      <c r="N1570" s="164">
        <f t="shared" si="71"/>
        <v>3</v>
      </c>
      <c r="O1570" s="164">
        <f t="shared" si="72"/>
        <v>7</v>
      </c>
    </row>
    <row r="1571" spans="3:15">
      <c r="C1571" s="161">
        <v>2</v>
      </c>
      <c r="D1571" s="161">
        <v>10</v>
      </c>
      <c r="F1571" s="161">
        <v>5</v>
      </c>
      <c r="G1571" s="161">
        <v>10</v>
      </c>
      <c r="H1571" s="161">
        <v>5</v>
      </c>
      <c r="I1571" s="161">
        <v>8</v>
      </c>
      <c r="J1571" s="161">
        <v>7</v>
      </c>
      <c r="M1571" s="165">
        <f t="shared" si="70"/>
        <v>2</v>
      </c>
      <c r="N1571" s="164">
        <f t="shared" si="71"/>
        <v>3</v>
      </c>
      <c r="O1571" s="164">
        <f t="shared" si="72"/>
        <v>7</v>
      </c>
    </row>
    <row r="1572" spans="3:15">
      <c r="C1572" s="161">
        <v>2</v>
      </c>
      <c r="D1572" s="161">
        <v>10</v>
      </c>
      <c r="F1572" s="161">
        <v>5</v>
      </c>
      <c r="G1572" s="161">
        <v>10</v>
      </c>
      <c r="H1572" s="161">
        <v>5</v>
      </c>
      <c r="I1572" s="161">
        <v>8</v>
      </c>
      <c r="J1572" s="161">
        <v>10</v>
      </c>
      <c r="M1572" s="165">
        <f t="shared" si="70"/>
        <v>2</v>
      </c>
      <c r="N1572" s="164">
        <f t="shared" si="71"/>
        <v>3</v>
      </c>
      <c r="O1572" s="164">
        <f t="shared" si="72"/>
        <v>7</v>
      </c>
    </row>
    <row r="1573" spans="3:15">
      <c r="C1573" s="161">
        <v>2</v>
      </c>
      <c r="D1573" s="161">
        <v>10</v>
      </c>
      <c r="F1573" s="161">
        <v>5</v>
      </c>
      <c r="G1573" s="161">
        <v>10</v>
      </c>
      <c r="H1573" s="161">
        <v>5</v>
      </c>
      <c r="I1573" s="161">
        <v>10</v>
      </c>
      <c r="J1573" s="161">
        <v>7</v>
      </c>
      <c r="M1573" s="165">
        <f t="shared" si="70"/>
        <v>2</v>
      </c>
      <c r="N1573" s="164">
        <f t="shared" si="71"/>
        <v>3</v>
      </c>
      <c r="O1573" s="164">
        <f t="shared" si="72"/>
        <v>7</v>
      </c>
    </row>
    <row r="1574" spans="3:15">
      <c r="C1574" s="161">
        <v>2</v>
      </c>
      <c r="D1574" s="161">
        <v>10</v>
      </c>
      <c r="F1574" s="161">
        <v>5</v>
      </c>
      <c r="G1574" s="161">
        <v>10</v>
      </c>
      <c r="H1574" s="161">
        <v>5</v>
      </c>
      <c r="I1574" s="161">
        <v>10</v>
      </c>
      <c r="J1574" s="161">
        <v>10</v>
      </c>
      <c r="M1574" s="165">
        <f t="shared" si="70"/>
        <v>2</v>
      </c>
      <c r="N1574" s="164">
        <f t="shared" si="71"/>
        <v>3</v>
      </c>
      <c r="O1574" s="164">
        <f t="shared" si="72"/>
        <v>7</v>
      </c>
    </row>
    <row r="1575" spans="3:15">
      <c r="C1575" s="161">
        <v>2</v>
      </c>
      <c r="D1575" s="161">
        <v>10</v>
      </c>
      <c r="F1575" s="161">
        <v>7</v>
      </c>
      <c r="G1575" s="161">
        <v>10</v>
      </c>
      <c r="H1575" s="161">
        <v>10</v>
      </c>
      <c r="I1575" s="161">
        <v>4</v>
      </c>
      <c r="J1575" s="161">
        <v>7</v>
      </c>
      <c r="M1575" s="165">
        <f t="shared" si="70"/>
        <v>2</v>
      </c>
      <c r="N1575" s="164">
        <f t="shared" si="71"/>
        <v>3</v>
      </c>
      <c r="O1575" s="164">
        <f t="shared" si="72"/>
        <v>7</v>
      </c>
    </row>
    <row r="1576" spans="3:15">
      <c r="C1576" s="161">
        <v>2</v>
      </c>
      <c r="D1576" s="161">
        <v>10</v>
      </c>
      <c r="F1576" s="161">
        <v>7</v>
      </c>
      <c r="G1576" s="161">
        <v>10</v>
      </c>
      <c r="H1576" s="161">
        <v>10</v>
      </c>
      <c r="I1576" s="161">
        <v>4</v>
      </c>
      <c r="J1576" s="161">
        <v>10</v>
      </c>
      <c r="M1576" s="165">
        <f t="shared" si="70"/>
        <v>2</v>
      </c>
      <c r="N1576" s="164">
        <f t="shared" si="71"/>
        <v>3</v>
      </c>
      <c r="O1576" s="164">
        <f t="shared" si="72"/>
        <v>8</v>
      </c>
    </row>
    <row r="1577" spans="3:15">
      <c r="C1577" s="161">
        <v>2</v>
      </c>
      <c r="D1577" s="161">
        <v>10</v>
      </c>
      <c r="F1577" s="161">
        <v>7</v>
      </c>
      <c r="G1577" s="161">
        <v>10</v>
      </c>
      <c r="H1577" s="161">
        <v>10</v>
      </c>
      <c r="I1577" s="161">
        <v>6</v>
      </c>
      <c r="J1577" s="161">
        <v>7</v>
      </c>
      <c r="M1577" s="165">
        <f t="shared" si="70"/>
        <v>2</v>
      </c>
      <c r="N1577" s="164">
        <f t="shared" si="71"/>
        <v>3</v>
      </c>
      <c r="O1577" s="164">
        <f t="shared" si="72"/>
        <v>7</v>
      </c>
    </row>
    <row r="1578" spans="3:15">
      <c r="C1578" s="161">
        <v>2</v>
      </c>
      <c r="D1578" s="161">
        <v>10</v>
      </c>
      <c r="F1578" s="161">
        <v>7</v>
      </c>
      <c r="G1578" s="161">
        <v>10</v>
      </c>
      <c r="H1578" s="161">
        <v>10</v>
      </c>
      <c r="I1578" s="161">
        <v>6</v>
      </c>
      <c r="J1578" s="161">
        <v>10</v>
      </c>
      <c r="M1578" s="165">
        <f t="shared" si="70"/>
        <v>2</v>
      </c>
      <c r="N1578" s="164">
        <f t="shared" si="71"/>
        <v>3</v>
      </c>
      <c r="O1578" s="164">
        <f t="shared" si="72"/>
        <v>8</v>
      </c>
    </row>
    <row r="1579" spans="3:15">
      <c r="C1579" s="161">
        <v>2</v>
      </c>
      <c r="D1579" s="161">
        <v>10</v>
      </c>
      <c r="F1579" s="161">
        <v>7</v>
      </c>
      <c r="G1579" s="161">
        <v>10</v>
      </c>
      <c r="H1579" s="161">
        <v>10</v>
      </c>
      <c r="I1579" s="161">
        <v>8</v>
      </c>
      <c r="J1579" s="161">
        <v>7</v>
      </c>
      <c r="M1579" s="165">
        <f t="shared" si="70"/>
        <v>2</v>
      </c>
      <c r="N1579" s="164">
        <f t="shared" si="71"/>
        <v>3</v>
      </c>
      <c r="O1579" s="164">
        <f t="shared" si="72"/>
        <v>8</v>
      </c>
    </row>
    <row r="1580" spans="3:15">
      <c r="C1580" s="161">
        <v>2</v>
      </c>
      <c r="D1580" s="161">
        <v>10</v>
      </c>
      <c r="F1580" s="161">
        <v>7</v>
      </c>
      <c r="G1580" s="161">
        <v>10</v>
      </c>
      <c r="H1580" s="161">
        <v>10</v>
      </c>
      <c r="I1580" s="161">
        <v>8</v>
      </c>
      <c r="J1580" s="161">
        <v>10</v>
      </c>
      <c r="M1580" s="165">
        <f t="shared" si="70"/>
        <v>2</v>
      </c>
      <c r="N1580" s="164">
        <f t="shared" si="71"/>
        <v>3</v>
      </c>
      <c r="O1580" s="164">
        <f t="shared" si="72"/>
        <v>8</v>
      </c>
    </row>
    <row r="1581" spans="3:15">
      <c r="C1581" s="161">
        <v>2</v>
      </c>
      <c r="D1581" s="161">
        <v>10</v>
      </c>
      <c r="F1581" s="161">
        <v>7</v>
      </c>
      <c r="G1581" s="161">
        <v>10</v>
      </c>
      <c r="H1581" s="161">
        <v>10</v>
      </c>
      <c r="I1581" s="161">
        <v>10</v>
      </c>
      <c r="J1581" s="161">
        <v>7</v>
      </c>
      <c r="M1581" s="165">
        <f t="shared" si="70"/>
        <v>2</v>
      </c>
      <c r="N1581" s="164">
        <f t="shared" si="71"/>
        <v>3</v>
      </c>
      <c r="O1581" s="164">
        <f t="shared" si="72"/>
        <v>8</v>
      </c>
    </row>
    <row r="1582" spans="3:15">
      <c r="C1582" s="161">
        <v>2</v>
      </c>
      <c r="D1582" s="161">
        <v>10</v>
      </c>
      <c r="F1582" s="161">
        <v>7</v>
      </c>
      <c r="G1582" s="161">
        <v>10</v>
      </c>
      <c r="H1582" s="161">
        <v>10</v>
      </c>
      <c r="I1582" s="161">
        <v>10</v>
      </c>
      <c r="J1582" s="161">
        <v>10</v>
      </c>
      <c r="M1582" s="165">
        <f t="shared" si="70"/>
        <v>2</v>
      </c>
      <c r="N1582" s="164">
        <f t="shared" si="71"/>
        <v>3</v>
      </c>
      <c r="O1582" s="164">
        <f t="shared" si="72"/>
        <v>8</v>
      </c>
    </row>
    <row r="1583" spans="3:15">
      <c r="C1583" s="161">
        <v>2</v>
      </c>
      <c r="D1583" s="161">
        <v>10</v>
      </c>
      <c r="F1583" s="161">
        <v>5</v>
      </c>
      <c r="G1583" s="161">
        <v>10</v>
      </c>
      <c r="H1583" s="161">
        <v>5</v>
      </c>
      <c r="I1583" s="161">
        <v>4</v>
      </c>
      <c r="J1583" s="161">
        <v>7</v>
      </c>
      <c r="M1583" s="165">
        <f t="shared" si="70"/>
        <v>2</v>
      </c>
      <c r="N1583" s="164">
        <f t="shared" si="71"/>
        <v>3</v>
      </c>
      <c r="O1583" s="164">
        <f t="shared" si="72"/>
        <v>6</v>
      </c>
    </row>
    <row r="1584" spans="3:15">
      <c r="C1584" s="161">
        <v>2</v>
      </c>
      <c r="D1584" s="161">
        <v>10</v>
      </c>
      <c r="F1584" s="161">
        <v>5</v>
      </c>
      <c r="G1584" s="161">
        <v>10</v>
      </c>
      <c r="H1584" s="161">
        <v>5</v>
      </c>
      <c r="I1584" s="161">
        <v>4</v>
      </c>
      <c r="J1584" s="161">
        <v>10</v>
      </c>
      <c r="M1584" s="165">
        <f t="shared" si="70"/>
        <v>2</v>
      </c>
      <c r="N1584" s="164">
        <f t="shared" si="71"/>
        <v>3</v>
      </c>
      <c r="O1584" s="164">
        <f t="shared" si="72"/>
        <v>7</v>
      </c>
    </row>
    <row r="1585" spans="3:15">
      <c r="C1585" s="161">
        <v>2</v>
      </c>
      <c r="D1585" s="161">
        <v>10</v>
      </c>
      <c r="F1585" s="161">
        <v>5</v>
      </c>
      <c r="G1585" s="161">
        <v>10</v>
      </c>
      <c r="H1585" s="161">
        <v>5</v>
      </c>
      <c r="I1585" s="161">
        <v>6</v>
      </c>
      <c r="J1585" s="161">
        <v>7</v>
      </c>
      <c r="M1585" s="165">
        <f t="shared" si="70"/>
        <v>2</v>
      </c>
      <c r="N1585" s="164">
        <f t="shared" si="71"/>
        <v>3</v>
      </c>
      <c r="O1585" s="164">
        <f t="shared" si="72"/>
        <v>6</v>
      </c>
    </row>
    <row r="1586" spans="3:15">
      <c r="C1586" s="161">
        <v>2</v>
      </c>
      <c r="D1586" s="161">
        <v>10</v>
      </c>
      <c r="F1586" s="161">
        <v>5</v>
      </c>
      <c r="G1586" s="161">
        <v>10</v>
      </c>
      <c r="H1586" s="161">
        <v>5</v>
      </c>
      <c r="I1586" s="161">
        <v>6</v>
      </c>
      <c r="J1586" s="161">
        <v>10</v>
      </c>
      <c r="M1586" s="165">
        <f t="shared" si="70"/>
        <v>2</v>
      </c>
      <c r="N1586" s="164">
        <f t="shared" si="71"/>
        <v>3</v>
      </c>
      <c r="O1586" s="164">
        <f t="shared" si="72"/>
        <v>7</v>
      </c>
    </row>
    <row r="1587" spans="3:15">
      <c r="C1587" s="161">
        <v>2</v>
      </c>
      <c r="D1587" s="161">
        <v>10</v>
      </c>
      <c r="F1587" s="161">
        <v>5</v>
      </c>
      <c r="G1587" s="161">
        <v>10</v>
      </c>
      <c r="H1587" s="161">
        <v>5</v>
      </c>
      <c r="I1587" s="161">
        <v>8</v>
      </c>
      <c r="J1587" s="161">
        <v>7</v>
      </c>
      <c r="M1587" s="165">
        <f t="shared" si="70"/>
        <v>2</v>
      </c>
      <c r="N1587" s="164">
        <f t="shared" si="71"/>
        <v>3</v>
      </c>
      <c r="O1587" s="164">
        <f t="shared" si="72"/>
        <v>7</v>
      </c>
    </row>
    <row r="1588" spans="3:15">
      <c r="C1588" s="161">
        <v>2</v>
      </c>
      <c r="D1588" s="161">
        <v>10</v>
      </c>
      <c r="F1588" s="161">
        <v>5</v>
      </c>
      <c r="G1588" s="161">
        <v>10</v>
      </c>
      <c r="H1588" s="161">
        <v>5</v>
      </c>
      <c r="I1588" s="161">
        <v>8</v>
      </c>
      <c r="J1588" s="161">
        <v>10</v>
      </c>
      <c r="M1588" s="165">
        <f t="shared" si="70"/>
        <v>2</v>
      </c>
      <c r="N1588" s="164">
        <f t="shared" si="71"/>
        <v>3</v>
      </c>
      <c r="O1588" s="164">
        <f t="shared" si="72"/>
        <v>7</v>
      </c>
    </row>
    <row r="1589" spans="3:15">
      <c r="C1589" s="161">
        <v>2</v>
      </c>
      <c r="D1589" s="161">
        <v>10</v>
      </c>
      <c r="F1589" s="161">
        <v>5</v>
      </c>
      <c r="G1589" s="161">
        <v>10</v>
      </c>
      <c r="H1589" s="161">
        <v>5</v>
      </c>
      <c r="I1589" s="161">
        <v>10</v>
      </c>
      <c r="J1589" s="161">
        <v>7</v>
      </c>
      <c r="M1589" s="165">
        <f t="shared" si="70"/>
        <v>2</v>
      </c>
      <c r="N1589" s="164">
        <f t="shared" si="71"/>
        <v>3</v>
      </c>
      <c r="O1589" s="164">
        <f t="shared" si="72"/>
        <v>7</v>
      </c>
    </row>
    <row r="1590" spans="3:15">
      <c r="C1590" s="161">
        <v>2</v>
      </c>
      <c r="D1590" s="161">
        <v>10</v>
      </c>
      <c r="F1590" s="161">
        <v>5</v>
      </c>
      <c r="G1590" s="161">
        <v>10</v>
      </c>
      <c r="H1590" s="161">
        <v>5</v>
      </c>
      <c r="I1590" s="161">
        <v>10</v>
      </c>
      <c r="J1590" s="161">
        <v>10</v>
      </c>
      <c r="M1590" s="165">
        <f t="shared" si="70"/>
        <v>2</v>
      </c>
      <c r="N1590" s="164">
        <f t="shared" si="71"/>
        <v>3</v>
      </c>
      <c r="O1590" s="164">
        <f t="shared" si="72"/>
        <v>7</v>
      </c>
    </row>
    <row r="1591" spans="3:15">
      <c r="C1591" s="161">
        <v>2</v>
      </c>
      <c r="D1591" s="161">
        <v>10</v>
      </c>
      <c r="F1591" s="161">
        <v>7</v>
      </c>
      <c r="G1591" s="161">
        <v>10</v>
      </c>
      <c r="H1591" s="161">
        <v>10</v>
      </c>
      <c r="I1591" s="161">
        <v>4</v>
      </c>
      <c r="J1591" s="161">
        <v>7</v>
      </c>
      <c r="M1591" s="165">
        <f t="shared" si="70"/>
        <v>2</v>
      </c>
      <c r="N1591" s="164">
        <f t="shared" si="71"/>
        <v>3</v>
      </c>
      <c r="O1591" s="164">
        <f t="shared" si="72"/>
        <v>7</v>
      </c>
    </row>
    <row r="1592" spans="3:15">
      <c r="C1592" s="161">
        <v>2</v>
      </c>
      <c r="D1592" s="161">
        <v>10</v>
      </c>
      <c r="F1592" s="161">
        <v>7</v>
      </c>
      <c r="G1592" s="161">
        <v>10</v>
      </c>
      <c r="H1592" s="161">
        <v>10</v>
      </c>
      <c r="I1592" s="161">
        <v>4</v>
      </c>
      <c r="J1592" s="161">
        <v>10</v>
      </c>
      <c r="M1592" s="165">
        <f t="shared" si="70"/>
        <v>2</v>
      </c>
      <c r="N1592" s="164">
        <f t="shared" si="71"/>
        <v>3</v>
      </c>
      <c r="O1592" s="164">
        <f t="shared" si="72"/>
        <v>8</v>
      </c>
    </row>
    <row r="1593" spans="3:15">
      <c r="C1593" s="161">
        <v>2</v>
      </c>
      <c r="D1593" s="161">
        <v>10</v>
      </c>
      <c r="F1593" s="161">
        <v>7</v>
      </c>
      <c r="G1593" s="161">
        <v>10</v>
      </c>
      <c r="H1593" s="161">
        <v>10</v>
      </c>
      <c r="I1593" s="161">
        <v>6</v>
      </c>
      <c r="J1593" s="161">
        <v>7</v>
      </c>
      <c r="M1593" s="165">
        <f t="shared" si="70"/>
        <v>2</v>
      </c>
      <c r="N1593" s="164">
        <f t="shared" si="71"/>
        <v>3</v>
      </c>
      <c r="O1593" s="164">
        <f t="shared" si="72"/>
        <v>7</v>
      </c>
    </row>
    <row r="1594" spans="3:15">
      <c r="C1594" s="161">
        <v>2</v>
      </c>
      <c r="D1594" s="161">
        <v>10</v>
      </c>
      <c r="F1594" s="161">
        <v>7</v>
      </c>
      <c r="G1594" s="161">
        <v>10</v>
      </c>
      <c r="H1594" s="161">
        <v>10</v>
      </c>
      <c r="I1594" s="161">
        <v>6</v>
      </c>
      <c r="J1594" s="161">
        <v>10</v>
      </c>
      <c r="M1594" s="165">
        <f t="shared" si="70"/>
        <v>2</v>
      </c>
      <c r="N1594" s="164">
        <f t="shared" si="71"/>
        <v>3</v>
      </c>
      <c r="O1594" s="164">
        <f t="shared" si="72"/>
        <v>8</v>
      </c>
    </row>
    <row r="1595" spans="3:15">
      <c r="C1595" s="161">
        <v>2</v>
      </c>
      <c r="D1595" s="161">
        <v>10</v>
      </c>
      <c r="F1595" s="161">
        <v>7</v>
      </c>
      <c r="G1595" s="161">
        <v>10</v>
      </c>
      <c r="H1595" s="161">
        <v>10</v>
      </c>
      <c r="I1595" s="161">
        <v>8</v>
      </c>
      <c r="J1595" s="161">
        <v>7</v>
      </c>
      <c r="M1595" s="165">
        <f t="shared" si="70"/>
        <v>2</v>
      </c>
      <c r="N1595" s="164">
        <f t="shared" si="71"/>
        <v>3</v>
      </c>
      <c r="O1595" s="164">
        <f t="shared" si="72"/>
        <v>8</v>
      </c>
    </row>
    <row r="1596" spans="3:15">
      <c r="C1596" s="161">
        <v>2</v>
      </c>
      <c r="D1596" s="161">
        <v>10</v>
      </c>
      <c r="F1596" s="161">
        <v>7</v>
      </c>
      <c r="G1596" s="161">
        <v>10</v>
      </c>
      <c r="H1596" s="161">
        <v>10</v>
      </c>
      <c r="I1596" s="161">
        <v>8</v>
      </c>
      <c r="J1596" s="161">
        <v>10</v>
      </c>
      <c r="M1596" s="165">
        <f t="shared" si="70"/>
        <v>2</v>
      </c>
      <c r="N1596" s="164">
        <f t="shared" si="71"/>
        <v>3</v>
      </c>
      <c r="O1596" s="164">
        <f t="shared" si="72"/>
        <v>8</v>
      </c>
    </row>
    <row r="1597" spans="3:15">
      <c r="C1597" s="161">
        <v>2</v>
      </c>
      <c r="D1597" s="161">
        <v>10</v>
      </c>
      <c r="F1597" s="161">
        <v>7</v>
      </c>
      <c r="G1597" s="161">
        <v>10</v>
      </c>
      <c r="H1597" s="161">
        <v>10</v>
      </c>
      <c r="I1597" s="161">
        <v>10</v>
      </c>
      <c r="J1597" s="161">
        <v>7</v>
      </c>
      <c r="M1597" s="165">
        <f t="shared" si="70"/>
        <v>2</v>
      </c>
      <c r="N1597" s="164">
        <f t="shared" si="71"/>
        <v>3</v>
      </c>
      <c r="O1597" s="164">
        <f t="shared" si="72"/>
        <v>8</v>
      </c>
    </row>
    <row r="1598" spans="3:15">
      <c r="C1598" s="161">
        <v>2</v>
      </c>
      <c r="D1598" s="161">
        <v>10</v>
      </c>
      <c r="F1598" s="161">
        <v>7</v>
      </c>
      <c r="G1598" s="161">
        <v>10</v>
      </c>
      <c r="H1598" s="161">
        <v>10</v>
      </c>
      <c r="I1598" s="161">
        <v>10</v>
      </c>
      <c r="J1598" s="161">
        <v>10</v>
      </c>
      <c r="M1598" s="165">
        <f t="shared" si="70"/>
        <v>2</v>
      </c>
      <c r="N1598" s="164">
        <f t="shared" si="71"/>
        <v>3</v>
      </c>
      <c r="O1598" s="164">
        <f t="shared" si="72"/>
        <v>8</v>
      </c>
    </row>
    <row r="1599" spans="3:15">
      <c r="C1599" s="161">
        <v>2</v>
      </c>
      <c r="D1599" s="161">
        <v>10</v>
      </c>
      <c r="F1599" s="161">
        <v>5</v>
      </c>
      <c r="G1599" s="161">
        <v>10</v>
      </c>
      <c r="H1599" s="161">
        <v>5</v>
      </c>
      <c r="I1599" s="161">
        <v>4</v>
      </c>
      <c r="J1599" s="161">
        <v>7</v>
      </c>
      <c r="M1599" s="165">
        <f t="shared" si="70"/>
        <v>2</v>
      </c>
      <c r="N1599" s="164">
        <f t="shared" si="71"/>
        <v>3</v>
      </c>
      <c r="O1599" s="164">
        <f t="shared" si="72"/>
        <v>6</v>
      </c>
    </row>
    <row r="1600" spans="3:15">
      <c r="C1600" s="161">
        <v>2</v>
      </c>
      <c r="D1600" s="161">
        <v>10</v>
      </c>
      <c r="F1600" s="161">
        <v>5</v>
      </c>
      <c r="G1600" s="161">
        <v>10</v>
      </c>
      <c r="H1600" s="161">
        <v>5</v>
      </c>
      <c r="I1600" s="161">
        <v>4</v>
      </c>
      <c r="J1600" s="161">
        <v>10</v>
      </c>
      <c r="M1600" s="165">
        <f t="shared" si="70"/>
        <v>2</v>
      </c>
      <c r="N1600" s="164">
        <f t="shared" si="71"/>
        <v>3</v>
      </c>
      <c r="O1600" s="164">
        <f t="shared" si="72"/>
        <v>7</v>
      </c>
    </row>
    <row r="1601" spans="3:15">
      <c r="C1601" s="161">
        <v>2</v>
      </c>
      <c r="D1601" s="161">
        <v>10</v>
      </c>
      <c r="F1601" s="161">
        <v>5</v>
      </c>
      <c r="G1601" s="161">
        <v>10</v>
      </c>
      <c r="H1601" s="161">
        <v>5</v>
      </c>
      <c r="I1601" s="161">
        <v>6</v>
      </c>
      <c r="J1601" s="161">
        <v>7</v>
      </c>
      <c r="M1601" s="165">
        <f t="shared" si="70"/>
        <v>2</v>
      </c>
      <c r="N1601" s="164">
        <f t="shared" si="71"/>
        <v>3</v>
      </c>
      <c r="O1601" s="164">
        <f t="shared" si="72"/>
        <v>6</v>
      </c>
    </row>
    <row r="1602" spans="3:15">
      <c r="C1602" s="161">
        <v>2</v>
      </c>
      <c r="D1602" s="161">
        <v>10</v>
      </c>
      <c r="F1602" s="161">
        <v>5</v>
      </c>
      <c r="G1602" s="161">
        <v>10</v>
      </c>
      <c r="H1602" s="161">
        <v>5</v>
      </c>
      <c r="I1602" s="161">
        <v>6</v>
      </c>
      <c r="J1602" s="161">
        <v>10</v>
      </c>
      <c r="M1602" s="165">
        <f t="shared" si="70"/>
        <v>2</v>
      </c>
      <c r="N1602" s="164">
        <f t="shared" si="71"/>
        <v>3</v>
      </c>
      <c r="O1602" s="164">
        <f t="shared" si="72"/>
        <v>7</v>
      </c>
    </row>
    <row r="1603" spans="3:15">
      <c r="C1603" s="161">
        <v>2</v>
      </c>
      <c r="D1603" s="161">
        <v>10</v>
      </c>
      <c r="F1603" s="161">
        <v>5</v>
      </c>
      <c r="G1603" s="161">
        <v>10</v>
      </c>
      <c r="H1603" s="161">
        <v>5</v>
      </c>
      <c r="I1603" s="161">
        <v>8</v>
      </c>
      <c r="J1603" s="161">
        <v>7</v>
      </c>
      <c r="M1603" s="165">
        <f t="shared" si="70"/>
        <v>2</v>
      </c>
      <c r="N1603" s="164">
        <f t="shared" si="71"/>
        <v>3</v>
      </c>
      <c r="O1603" s="164">
        <f t="shared" si="72"/>
        <v>7</v>
      </c>
    </row>
    <row r="1604" spans="3:15">
      <c r="C1604" s="161">
        <v>2</v>
      </c>
      <c r="D1604" s="161">
        <v>10</v>
      </c>
      <c r="F1604" s="161">
        <v>5</v>
      </c>
      <c r="G1604" s="161">
        <v>10</v>
      </c>
      <c r="H1604" s="161">
        <v>5</v>
      </c>
      <c r="I1604" s="161">
        <v>8</v>
      </c>
      <c r="J1604" s="161">
        <v>10</v>
      </c>
      <c r="M1604" s="165">
        <f t="shared" si="70"/>
        <v>2</v>
      </c>
      <c r="N1604" s="164">
        <f t="shared" si="71"/>
        <v>3</v>
      </c>
      <c r="O1604" s="164">
        <f t="shared" si="72"/>
        <v>7</v>
      </c>
    </row>
    <row r="1605" spans="3:15">
      <c r="C1605" s="161">
        <v>2</v>
      </c>
      <c r="D1605" s="161">
        <v>10</v>
      </c>
      <c r="F1605" s="161">
        <v>5</v>
      </c>
      <c r="G1605" s="161">
        <v>10</v>
      </c>
      <c r="H1605" s="161">
        <v>5</v>
      </c>
      <c r="I1605" s="161">
        <v>10</v>
      </c>
      <c r="J1605" s="161">
        <v>7</v>
      </c>
      <c r="M1605" s="165">
        <f t="shared" si="70"/>
        <v>2</v>
      </c>
      <c r="N1605" s="164">
        <f t="shared" si="71"/>
        <v>3</v>
      </c>
      <c r="O1605" s="164">
        <f t="shared" si="72"/>
        <v>7</v>
      </c>
    </row>
    <row r="1606" spans="3:15">
      <c r="C1606" s="161">
        <v>2</v>
      </c>
      <c r="D1606" s="161">
        <v>10</v>
      </c>
      <c r="F1606" s="161">
        <v>5</v>
      </c>
      <c r="G1606" s="161">
        <v>10</v>
      </c>
      <c r="H1606" s="161">
        <v>5</v>
      </c>
      <c r="I1606" s="161">
        <v>10</v>
      </c>
      <c r="J1606" s="161">
        <v>10</v>
      </c>
      <c r="M1606" s="165">
        <f t="shared" si="70"/>
        <v>2</v>
      </c>
      <c r="N1606" s="164">
        <f t="shared" si="71"/>
        <v>3</v>
      </c>
      <c r="O1606" s="164">
        <f t="shared" si="72"/>
        <v>7</v>
      </c>
    </row>
    <row r="1607" spans="3:15">
      <c r="C1607" s="161">
        <v>2</v>
      </c>
      <c r="D1607" s="161">
        <v>10</v>
      </c>
      <c r="F1607" s="161">
        <v>7</v>
      </c>
      <c r="G1607" s="161">
        <v>10</v>
      </c>
      <c r="H1607" s="161">
        <v>10</v>
      </c>
      <c r="I1607" s="161">
        <v>4</v>
      </c>
      <c r="J1607" s="161">
        <v>7</v>
      </c>
      <c r="M1607" s="165">
        <f t="shared" si="70"/>
        <v>2</v>
      </c>
      <c r="N1607" s="164">
        <f t="shared" si="71"/>
        <v>3</v>
      </c>
      <c r="O1607" s="164">
        <f t="shared" si="72"/>
        <v>7</v>
      </c>
    </row>
    <row r="1608" spans="3:15">
      <c r="C1608" s="161">
        <v>2</v>
      </c>
      <c r="D1608" s="161">
        <v>10</v>
      </c>
      <c r="F1608" s="161">
        <v>7</v>
      </c>
      <c r="G1608" s="161">
        <v>10</v>
      </c>
      <c r="H1608" s="161">
        <v>10</v>
      </c>
      <c r="I1608" s="161">
        <v>4</v>
      </c>
      <c r="J1608" s="161">
        <v>10</v>
      </c>
      <c r="M1608" s="165">
        <f t="shared" si="70"/>
        <v>2</v>
      </c>
      <c r="N1608" s="164">
        <f t="shared" si="71"/>
        <v>3</v>
      </c>
      <c r="O1608" s="164">
        <f t="shared" si="72"/>
        <v>8</v>
      </c>
    </row>
    <row r="1609" spans="3:15">
      <c r="C1609" s="161">
        <v>2</v>
      </c>
      <c r="D1609" s="161">
        <v>10</v>
      </c>
      <c r="F1609" s="161">
        <v>7</v>
      </c>
      <c r="G1609" s="161">
        <v>10</v>
      </c>
      <c r="H1609" s="161">
        <v>10</v>
      </c>
      <c r="I1609" s="161">
        <v>6</v>
      </c>
      <c r="J1609" s="161">
        <v>7</v>
      </c>
      <c r="M1609" s="165">
        <f t="shared" si="70"/>
        <v>2</v>
      </c>
      <c r="N1609" s="164">
        <f t="shared" si="71"/>
        <v>3</v>
      </c>
      <c r="O1609" s="164">
        <f t="shared" si="72"/>
        <v>7</v>
      </c>
    </row>
    <row r="1610" spans="3:15">
      <c r="C1610" s="161">
        <v>2</v>
      </c>
      <c r="D1610" s="161">
        <v>10</v>
      </c>
      <c r="F1610" s="161">
        <v>7</v>
      </c>
      <c r="G1610" s="161">
        <v>10</v>
      </c>
      <c r="H1610" s="161">
        <v>10</v>
      </c>
      <c r="I1610" s="161">
        <v>6</v>
      </c>
      <c r="J1610" s="161">
        <v>10</v>
      </c>
      <c r="M1610" s="165">
        <f t="shared" si="70"/>
        <v>2</v>
      </c>
      <c r="N1610" s="164">
        <f t="shared" si="71"/>
        <v>3</v>
      </c>
      <c r="O1610" s="164">
        <f t="shared" si="72"/>
        <v>8</v>
      </c>
    </row>
    <row r="1611" spans="3:15">
      <c r="C1611" s="161">
        <v>2</v>
      </c>
      <c r="D1611" s="161">
        <v>10</v>
      </c>
      <c r="F1611" s="161">
        <v>7</v>
      </c>
      <c r="G1611" s="161">
        <v>10</v>
      </c>
      <c r="H1611" s="161">
        <v>10</v>
      </c>
      <c r="I1611" s="161">
        <v>8</v>
      </c>
      <c r="J1611" s="161">
        <v>7</v>
      </c>
      <c r="M1611" s="165">
        <f t="shared" si="70"/>
        <v>2</v>
      </c>
      <c r="N1611" s="164">
        <f t="shared" si="71"/>
        <v>3</v>
      </c>
      <c r="O1611" s="164">
        <f t="shared" si="72"/>
        <v>8</v>
      </c>
    </row>
    <row r="1612" spans="3:15">
      <c r="C1612" s="161">
        <v>2</v>
      </c>
      <c r="D1612" s="161">
        <v>10</v>
      </c>
      <c r="F1612" s="161">
        <v>7</v>
      </c>
      <c r="G1612" s="161">
        <v>10</v>
      </c>
      <c r="H1612" s="161">
        <v>10</v>
      </c>
      <c r="I1612" s="161">
        <v>8</v>
      </c>
      <c r="J1612" s="161">
        <v>10</v>
      </c>
      <c r="M1612" s="165">
        <f t="shared" si="70"/>
        <v>2</v>
      </c>
      <c r="N1612" s="164">
        <f t="shared" si="71"/>
        <v>3</v>
      </c>
      <c r="O1612" s="164">
        <f t="shared" si="72"/>
        <v>8</v>
      </c>
    </row>
    <row r="1613" spans="3:15">
      <c r="C1613" s="161">
        <v>2</v>
      </c>
      <c r="D1613" s="161">
        <v>10</v>
      </c>
      <c r="F1613" s="161">
        <v>7</v>
      </c>
      <c r="G1613" s="161">
        <v>10</v>
      </c>
      <c r="H1613" s="161">
        <v>10</v>
      </c>
      <c r="I1613" s="161">
        <v>10</v>
      </c>
      <c r="J1613" s="161">
        <v>7</v>
      </c>
      <c r="M1613" s="165">
        <f t="shared" si="70"/>
        <v>2</v>
      </c>
      <c r="N1613" s="164">
        <f t="shared" si="71"/>
        <v>3</v>
      </c>
      <c r="O1613" s="164">
        <f t="shared" si="72"/>
        <v>8</v>
      </c>
    </row>
    <row r="1614" spans="3:15">
      <c r="C1614" s="161">
        <v>2</v>
      </c>
      <c r="D1614" s="161">
        <v>10</v>
      </c>
      <c r="F1614" s="161">
        <v>7</v>
      </c>
      <c r="G1614" s="161">
        <v>10</v>
      </c>
      <c r="H1614" s="161">
        <v>10</v>
      </c>
      <c r="I1614" s="161">
        <v>10</v>
      </c>
      <c r="J1614" s="161">
        <v>10</v>
      </c>
      <c r="M1614" s="165">
        <f t="shared" si="70"/>
        <v>2</v>
      </c>
      <c r="N1614" s="164">
        <f t="shared" si="71"/>
        <v>3</v>
      </c>
      <c r="O1614" s="164">
        <f t="shared" si="72"/>
        <v>8</v>
      </c>
    </row>
    <row r="1615" spans="3:15">
      <c r="C1615" s="161">
        <v>2</v>
      </c>
      <c r="D1615" s="161">
        <v>10</v>
      </c>
      <c r="F1615" s="161">
        <v>10</v>
      </c>
      <c r="G1615" s="161">
        <v>10</v>
      </c>
      <c r="H1615" s="161">
        <v>7</v>
      </c>
      <c r="I1615" s="161">
        <v>4</v>
      </c>
      <c r="J1615" s="161">
        <v>7</v>
      </c>
      <c r="M1615" s="165">
        <f t="shared" si="70"/>
        <v>2</v>
      </c>
      <c r="N1615" s="164">
        <f t="shared" si="71"/>
        <v>3</v>
      </c>
      <c r="O1615" s="164">
        <f t="shared" si="72"/>
        <v>7</v>
      </c>
    </row>
    <row r="1616" spans="3:15">
      <c r="C1616" s="161">
        <v>2</v>
      </c>
      <c r="D1616" s="161">
        <v>10</v>
      </c>
      <c r="F1616" s="161">
        <v>10</v>
      </c>
      <c r="G1616" s="161">
        <v>10</v>
      </c>
      <c r="H1616" s="161">
        <v>7</v>
      </c>
      <c r="I1616" s="161">
        <v>4</v>
      </c>
      <c r="J1616" s="161">
        <v>10</v>
      </c>
      <c r="M1616" s="165">
        <f t="shared" si="70"/>
        <v>2</v>
      </c>
      <c r="N1616" s="164">
        <f t="shared" si="71"/>
        <v>3</v>
      </c>
      <c r="O1616" s="164">
        <f t="shared" si="72"/>
        <v>8</v>
      </c>
    </row>
    <row r="1617" spans="3:15">
      <c r="C1617" s="161">
        <v>2</v>
      </c>
      <c r="D1617" s="161">
        <v>10</v>
      </c>
      <c r="F1617" s="161">
        <v>10</v>
      </c>
      <c r="G1617" s="161">
        <v>10</v>
      </c>
      <c r="H1617" s="161">
        <v>7</v>
      </c>
      <c r="I1617" s="161">
        <v>6</v>
      </c>
      <c r="J1617" s="161">
        <v>7</v>
      </c>
      <c r="M1617" s="165">
        <f t="shared" si="70"/>
        <v>2</v>
      </c>
      <c r="N1617" s="164">
        <f t="shared" si="71"/>
        <v>3</v>
      </c>
      <c r="O1617" s="164">
        <f t="shared" si="72"/>
        <v>7</v>
      </c>
    </row>
    <row r="1618" spans="3:15">
      <c r="C1618" s="161">
        <v>2</v>
      </c>
      <c r="D1618" s="161">
        <v>10</v>
      </c>
      <c r="F1618" s="161">
        <v>10</v>
      </c>
      <c r="G1618" s="161">
        <v>10</v>
      </c>
      <c r="H1618" s="161">
        <v>7</v>
      </c>
      <c r="I1618" s="161">
        <v>6</v>
      </c>
      <c r="J1618" s="161">
        <v>10</v>
      </c>
      <c r="M1618" s="165">
        <f t="shared" si="70"/>
        <v>2</v>
      </c>
      <c r="N1618" s="164">
        <f t="shared" si="71"/>
        <v>3</v>
      </c>
      <c r="O1618" s="164">
        <f t="shared" si="72"/>
        <v>8</v>
      </c>
    </row>
    <row r="1619" spans="3:15">
      <c r="C1619" s="161">
        <v>2</v>
      </c>
      <c r="D1619" s="161">
        <v>10</v>
      </c>
      <c r="F1619" s="161">
        <v>10</v>
      </c>
      <c r="G1619" s="161">
        <v>10</v>
      </c>
      <c r="H1619" s="161">
        <v>7</v>
      </c>
      <c r="I1619" s="161">
        <v>8</v>
      </c>
      <c r="J1619" s="161">
        <v>7</v>
      </c>
      <c r="M1619" s="165">
        <f t="shared" si="70"/>
        <v>2</v>
      </c>
      <c r="N1619" s="164">
        <f t="shared" si="71"/>
        <v>3</v>
      </c>
      <c r="O1619" s="164">
        <f t="shared" si="72"/>
        <v>8</v>
      </c>
    </row>
    <row r="1620" spans="3:15">
      <c r="C1620" s="161">
        <v>2</v>
      </c>
      <c r="D1620" s="161">
        <v>10</v>
      </c>
      <c r="F1620" s="161">
        <v>10</v>
      </c>
      <c r="G1620" s="161">
        <v>10</v>
      </c>
      <c r="H1620" s="161">
        <v>7</v>
      </c>
      <c r="I1620" s="161">
        <v>8</v>
      </c>
      <c r="J1620" s="161">
        <v>10</v>
      </c>
      <c r="M1620" s="165">
        <f t="shared" si="70"/>
        <v>2</v>
      </c>
      <c r="N1620" s="164">
        <f t="shared" si="71"/>
        <v>3</v>
      </c>
      <c r="O1620" s="164">
        <f t="shared" si="72"/>
        <v>8</v>
      </c>
    </row>
    <row r="1621" spans="3:15">
      <c r="C1621" s="161">
        <v>2</v>
      </c>
      <c r="D1621" s="161">
        <v>10</v>
      </c>
      <c r="F1621" s="161">
        <v>10</v>
      </c>
      <c r="G1621" s="161">
        <v>10</v>
      </c>
      <c r="H1621" s="161">
        <v>7</v>
      </c>
      <c r="I1621" s="161">
        <v>10</v>
      </c>
      <c r="J1621" s="161">
        <v>7</v>
      </c>
      <c r="M1621" s="165">
        <f t="shared" si="70"/>
        <v>2</v>
      </c>
      <c r="N1621" s="164">
        <f t="shared" si="71"/>
        <v>3</v>
      </c>
      <c r="O1621" s="164">
        <f t="shared" si="72"/>
        <v>8</v>
      </c>
    </row>
    <row r="1622" spans="3:15">
      <c r="C1622" s="161">
        <v>2</v>
      </c>
      <c r="D1622" s="161">
        <v>10</v>
      </c>
      <c r="F1622" s="161">
        <v>10</v>
      </c>
      <c r="G1622" s="161">
        <v>10</v>
      </c>
      <c r="H1622" s="161">
        <v>7</v>
      </c>
      <c r="I1622" s="161">
        <v>10</v>
      </c>
      <c r="J1622" s="161">
        <v>10</v>
      </c>
      <c r="M1622" s="165">
        <f t="shared" si="70"/>
        <v>2</v>
      </c>
      <c r="N1622" s="164">
        <f t="shared" si="71"/>
        <v>3</v>
      </c>
      <c r="O1622" s="164">
        <f t="shared" si="72"/>
        <v>8</v>
      </c>
    </row>
    <row r="1623" spans="3:15">
      <c r="C1623" s="161">
        <v>2</v>
      </c>
      <c r="D1623" s="161">
        <v>10</v>
      </c>
      <c r="F1623" s="161">
        <v>10</v>
      </c>
      <c r="G1623" s="161">
        <v>10</v>
      </c>
      <c r="H1623" s="161">
        <v>10</v>
      </c>
      <c r="I1623" s="161">
        <v>4</v>
      </c>
      <c r="J1623" s="161">
        <v>7</v>
      </c>
      <c r="M1623" s="165">
        <f t="shared" si="70"/>
        <v>2</v>
      </c>
      <c r="N1623" s="164">
        <f t="shared" si="71"/>
        <v>3</v>
      </c>
      <c r="O1623" s="164">
        <f t="shared" si="72"/>
        <v>8</v>
      </c>
    </row>
    <row r="1624" spans="3:15">
      <c r="C1624" s="161">
        <v>2</v>
      </c>
      <c r="D1624" s="161">
        <v>10</v>
      </c>
      <c r="F1624" s="161">
        <v>10</v>
      </c>
      <c r="G1624" s="161">
        <v>10</v>
      </c>
      <c r="H1624" s="161">
        <v>10</v>
      </c>
      <c r="I1624" s="161">
        <v>4</v>
      </c>
      <c r="J1624" s="161">
        <v>10</v>
      </c>
      <c r="M1624" s="165">
        <f t="shared" si="70"/>
        <v>2</v>
      </c>
      <c r="N1624" s="164">
        <f t="shared" si="71"/>
        <v>3</v>
      </c>
      <c r="O1624" s="164">
        <f t="shared" si="72"/>
        <v>8</v>
      </c>
    </row>
    <row r="1625" spans="3:15">
      <c r="C1625" s="161">
        <v>2</v>
      </c>
      <c r="D1625" s="161">
        <v>10</v>
      </c>
      <c r="F1625" s="161">
        <v>10</v>
      </c>
      <c r="G1625" s="161">
        <v>10</v>
      </c>
      <c r="H1625" s="161">
        <v>10</v>
      </c>
      <c r="I1625" s="161">
        <v>6</v>
      </c>
      <c r="J1625" s="161">
        <v>7</v>
      </c>
      <c r="M1625" s="165">
        <f t="shared" si="70"/>
        <v>2</v>
      </c>
      <c r="N1625" s="164">
        <f t="shared" si="71"/>
        <v>3</v>
      </c>
      <c r="O1625" s="164">
        <f t="shared" si="72"/>
        <v>8</v>
      </c>
    </row>
    <row r="1626" spans="3:15">
      <c r="C1626" s="161">
        <v>2</v>
      </c>
      <c r="D1626" s="161">
        <v>10</v>
      </c>
      <c r="F1626" s="161">
        <v>10</v>
      </c>
      <c r="G1626" s="161">
        <v>10</v>
      </c>
      <c r="H1626" s="161">
        <v>10</v>
      </c>
      <c r="I1626" s="161">
        <v>6</v>
      </c>
      <c r="J1626" s="161">
        <v>10</v>
      </c>
      <c r="M1626" s="165">
        <f t="shared" si="70"/>
        <v>2</v>
      </c>
      <c r="N1626" s="164">
        <f t="shared" si="71"/>
        <v>3</v>
      </c>
      <c r="O1626" s="164">
        <f t="shared" si="72"/>
        <v>8</v>
      </c>
    </row>
    <row r="1627" spans="3:15">
      <c r="C1627" s="161">
        <v>2</v>
      </c>
      <c r="D1627" s="161">
        <v>10</v>
      </c>
      <c r="F1627" s="161">
        <v>10</v>
      </c>
      <c r="G1627" s="161">
        <v>10</v>
      </c>
      <c r="H1627" s="161">
        <v>10</v>
      </c>
      <c r="I1627" s="161">
        <v>8</v>
      </c>
      <c r="J1627" s="161">
        <v>7</v>
      </c>
      <c r="M1627" s="165">
        <f t="shared" si="70"/>
        <v>2</v>
      </c>
      <c r="N1627" s="164">
        <f t="shared" si="71"/>
        <v>3</v>
      </c>
      <c r="O1627" s="164">
        <f t="shared" si="72"/>
        <v>8</v>
      </c>
    </row>
    <row r="1628" spans="3:15">
      <c r="C1628" s="161">
        <v>2</v>
      </c>
      <c r="D1628" s="161">
        <v>10</v>
      </c>
      <c r="F1628" s="161">
        <v>10</v>
      </c>
      <c r="G1628" s="161">
        <v>10</v>
      </c>
      <c r="H1628" s="161">
        <v>10</v>
      </c>
      <c r="I1628" s="161">
        <v>8</v>
      </c>
      <c r="J1628" s="161">
        <v>10</v>
      </c>
      <c r="M1628" s="165">
        <f t="shared" si="70"/>
        <v>2</v>
      </c>
      <c r="N1628" s="164">
        <f t="shared" si="71"/>
        <v>3</v>
      </c>
      <c r="O1628" s="164">
        <f t="shared" si="72"/>
        <v>9</v>
      </c>
    </row>
    <row r="1629" spans="3:15">
      <c r="C1629" s="161">
        <v>2</v>
      </c>
      <c r="D1629" s="161">
        <v>10</v>
      </c>
      <c r="F1629" s="161">
        <v>10</v>
      </c>
      <c r="G1629" s="161">
        <v>10</v>
      </c>
      <c r="H1629" s="161">
        <v>10</v>
      </c>
      <c r="I1629" s="161">
        <v>10</v>
      </c>
      <c r="J1629" s="161">
        <v>7</v>
      </c>
      <c r="M1629" s="165">
        <f t="shared" si="70"/>
        <v>2</v>
      </c>
      <c r="N1629" s="164">
        <f t="shared" si="71"/>
        <v>3</v>
      </c>
      <c r="O1629" s="164">
        <f t="shared" si="72"/>
        <v>8</v>
      </c>
    </row>
    <row r="1630" spans="3:15">
      <c r="C1630" s="161">
        <v>2</v>
      </c>
      <c r="D1630" s="161">
        <v>10</v>
      </c>
      <c r="F1630" s="161">
        <v>10</v>
      </c>
      <c r="G1630" s="161">
        <v>10</v>
      </c>
      <c r="H1630" s="161">
        <v>10</v>
      </c>
      <c r="I1630" s="161">
        <v>10</v>
      </c>
      <c r="J1630" s="161">
        <v>10</v>
      </c>
      <c r="M1630" s="165">
        <f t="shared" si="70"/>
        <v>2</v>
      </c>
      <c r="N1630" s="164">
        <f t="shared" si="71"/>
        <v>3</v>
      </c>
      <c r="O1630" s="164">
        <f t="shared" si="72"/>
        <v>9</v>
      </c>
    </row>
    <row r="1631" spans="3:15">
      <c r="C1631" s="161">
        <v>2</v>
      </c>
      <c r="D1631" s="161">
        <v>10</v>
      </c>
      <c r="F1631" s="161">
        <v>10</v>
      </c>
      <c r="G1631" s="161">
        <v>10</v>
      </c>
      <c r="H1631" s="161">
        <v>7</v>
      </c>
      <c r="I1631" s="161">
        <v>4</v>
      </c>
      <c r="J1631" s="161">
        <v>7</v>
      </c>
      <c r="M1631" s="165">
        <f t="shared" ref="M1631:M1694" si="73">MIN(C1631:L1631)</f>
        <v>2</v>
      </c>
      <c r="N1631" s="164">
        <f t="shared" si="71"/>
        <v>3</v>
      </c>
      <c r="O1631" s="164">
        <f t="shared" si="72"/>
        <v>7</v>
      </c>
    </row>
    <row r="1632" spans="3:15">
      <c r="C1632" s="161">
        <v>2</v>
      </c>
      <c r="D1632" s="161">
        <v>10</v>
      </c>
      <c r="F1632" s="161">
        <v>10</v>
      </c>
      <c r="G1632" s="161">
        <v>10</v>
      </c>
      <c r="H1632" s="161">
        <v>7</v>
      </c>
      <c r="I1632" s="161">
        <v>4</v>
      </c>
      <c r="J1632" s="161">
        <v>10</v>
      </c>
      <c r="M1632" s="165">
        <f t="shared" si="73"/>
        <v>2</v>
      </c>
      <c r="N1632" s="164">
        <f t="shared" ref="N1632:N1695" si="74">IF(SMALL(C1632:J1632,2)&gt;M1632,M1632+1,M1632)</f>
        <v>3</v>
      </c>
      <c r="O1632" s="164">
        <f t="shared" ref="O1632:O1695" si="75">ROUND(AVERAGE(C1632:J1632),0)</f>
        <v>8</v>
      </c>
    </row>
    <row r="1633" spans="3:15">
      <c r="C1633" s="161">
        <v>2</v>
      </c>
      <c r="D1633" s="161">
        <v>10</v>
      </c>
      <c r="F1633" s="161">
        <v>10</v>
      </c>
      <c r="G1633" s="161">
        <v>10</v>
      </c>
      <c r="H1633" s="161">
        <v>7</v>
      </c>
      <c r="I1633" s="161">
        <v>6</v>
      </c>
      <c r="J1633" s="161">
        <v>7</v>
      </c>
      <c r="M1633" s="165">
        <f t="shared" si="73"/>
        <v>2</v>
      </c>
      <c r="N1633" s="164">
        <f t="shared" si="74"/>
        <v>3</v>
      </c>
      <c r="O1633" s="164">
        <f t="shared" si="75"/>
        <v>7</v>
      </c>
    </row>
    <row r="1634" spans="3:15">
      <c r="C1634" s="161">
        <v>2</v>
      </c>
      <c r="D1634" s="161">
        <v>10</v>
      </c>
      <c r="F1634" s="161">
        <v>10</v>
      </c>
      <c r="G1634" s="161">
        <v>10</v>
      </c>
      <c r="H1634" s="161">
        <v>7</v>
      </c>
      <c r="I1634" s="161">
        <v>6</v>
      </c>
      <c r="J1634" s="161">
        <v>10</v>
      </c>
      <c r="M1634" s="165">
        <f t="shared" si="73"/>
        <v>2</v>
      </c>
      <c r="N1634" s="164">
        <f t="shared" si="74"/>
        <v>3</v>
      </c>
      <c r="O1634" s="164">
        <f t="shared" si="75"/>
        <v>8</v>
      </c>
    </row>
    <row r="1635" spans="3:15">
      <c r="C1635" s="161">
        <v>2</v>
      </c>
      <c r="D1635" s="161">
        <v>10</v>
      </c>
      <c r="F1635" s="161">
        <v>10</v>
      </c>
      <c r="G1635" s="161">
        <v>10</v>
      </c>
      <c r="H1635" s="161">
        <v>7</v>
      </c>
      <c r="I1635" s="161">
        <v>8</v>
      </c>
      <c r="J1635" s="161">
        <v>7</v>
      </c>
      <c r="M1635" s="165">
        <f t="shared" si="73"/>
        <v>2</v>
      </c>
      <c r="N1635" s="164">
        <f t="shared" si="74"/>
        <v>3</v>
      </c>
      <c r="O1635" s="164">
        <f t="shared" si="75"/>
        <v>8</v>
      </c>
    </row>
    <row r="1636" spans="3:15">
      <c r="C1636" s="161">
        <v>2</v>
      </c>
      <c r="D1636" s="161">
        <v>10</v>
      </c>
      <c r="F1636" s="161">
        <v>10</v>
      </c>
      <c r="G1636" s="161">
        <v>10</v>
      </c>
      <c r="H1636" s="161">
        <v>7</v>
      </c>
      <c r="I1636" s="161">
        <v>8</v>
      </c>
      <c r="J1636" s="161">
        <v>10</v>
      </c>
      <c r="M1636" s="165">
        <f t="shared" si="73"/>
        <v>2</v>
      </c>
      <c r="N1636" s="164">
        <f t="shared" si="74"/>
        <v>3</v>
      </c>
      <c r="O1636" s="164">
        <f t="shared" si="75"/>
        <v>8</v>
      </c>
    </row>
    <row r="1637" spans="3:15">
      <c r="C1637" s="161">
        <v>2</v>
      </c>
      <c r="D1637" s="161">
        <v>10</v>
      </c>
      <c r="F1637" s="161">
        <v>10</v>
      </c>
      <c r="G1637" s="161">
        <v>10</v>
      </c>
      <c r="H1637" s="161">
        <v>7</v>
      </c>
      <c r="I1637" s="161">
        <v>10</v>
      </c>
      <c r="J1637" s="161">
        <v>7</v>
      </c>
      <c r="M1637" s="165">
        <f t="shared" si="73"/>
        <v>2</v>
      </c>
      <c r="N1637" s="164">
        <f t="shared" si="74"/>
        <v>3</v>
      </c>
      <c r="O1637" s="164">
        <f t="shared" si="75"/>
        <v>8</v>
      </c>
    </row>
    <row r="1638" spans="3:15">
      <c r="C1638" s="161">
        <v>2</v>
      </c>
      <c r="D1638" s="161">
        <v>10</v>
      </c>
      <c r="F1638" s="161">
        <v>10</v>
      </c>
      <c r="G1638" s="161">
        <v>10</v>
      </c>
      <c r="H1638" s="161">
        <v>7</v>
      </c>
      <c r="I1638" s="161">
        <v>10</v>
      </c>
      <c r="J1638" s="161">
        <v>10</v>
      </c>
      <c r="M1638" s="165">
        <f t="shared" si="73"/>
        <v>2</v>
      </c>
      <c r="N1638" s="164">
        <f t="shared" si="74"/>
        <v>3</v>
      </c>
      <c r="O1638" s="164">
        <f t="shared" si="75"/>
        <v>8</v>
      </c>
    </row>
    <row r="1639" spans="3:15">
      <c r="C1639" s="161">
        <v>2</v>
      </c>
      <c r="D1639" s="161">
        <v>10</v>
      </c>
      <c r="F1639" s="161">
        <v>10</v>
      </c>
      <c r="G1639" s="161">
        <v>10</v>
      </c>
      <c r="H1639" s="161">
        <v>10</v>
      </c>
      <c r="I1639" s="161">
        <v>4</v>
      </c>
      <c r="J1639" s="161">
        <v>7</v>
      </c>
      <c r="M1639" s="165">
        <f t="shared" si="73"/>
        <v>2</v>
      </c>
      <c r="N1639" s="164">
        <f t="shared" si="74"/>
        <v>3</v>
      </c>
      <c r="O1639" s="164">
        <f t="shared" si="75"/>
        <v>8</v>
      </c>
    </row>
    <row r="1640" spans="3:15">
      <c r="C1640" s="161">
        <v>2</v>
      </c>
      <c r="D1640" s="161">
        <v>10</v>
      </c>
      <c r="F1640" s="161">
        <v>10</v>
      </c>
      <c r="G1640" s="161">
        <v>10</v>
      </c>
      <c r="H1640" s="161">
        <v>10</v>
      </c>
      <c r="I1640" s="161">
        <v>4</v>
      </c>
      <c r="J1640" s="161">
        <v>10</v>
      </c>
      <c r="M1640" s="165">
        <f t="shared" si="73"/>
        <v>2</v>
      </c>
      <c r="N1640" s="164">
        <f t="shared" si="74"/>
        <v>3</v>
      </c>
      <c r="O1640" s="164">
        <f t="shared" si="75"/>
        <v>8</v>
      </c>
    </row>
    <row r="1641" spans="3:15">
      <c r="C1641" s="161">
        <v>2</v>
      </c>
      <c r="D1641" s="161">
        <v>10</v>
      </c>
      <c r="F1641" s="161">
        <v>10</v>
      </c>
      <c r="G1641" s="161">
        <v>10</v>
      </c>
      <c r="H1641" s="161">
        <v>10</v>
      </c>
      <c r="I1641" s="161">
        <v>6</v>
      </c>
      <c r="J1641" s="161">
        <v>7</v>
      </c>
      <c r="M1641" s="165">
        <f t="shared" si="73"/>
        <v>2</v>
      </c>
      <c r="N1641" s="164">
        <f t="shared" si="74"/>
        <v>3</v>
      </c>
      <c r="O1641" s="164">
        <f t="shared" si="75"/>
        <v>8</v>
      </c>
    </row>
    <row r="1642" spans="3:15">
      <c r="C1642" s="161">
        <v>2</v>
      </c>
      <c r="D1642" s="161">
        <v>10</v>
      </c>
      <c r="F1642" s="161">
        <v>10</v>
      </c>
      <c r="G1642" s="161">
        <v>10</v>
      </c>
      <c r="H1642" s="161">
        <v>10</v>
      </c>
      <c r="I1642" s="161">
        <v>6</v>
      </c>
      <c r="J1642" s="161">
        <v>10</v>
      </c>
      <c r="M1642" s="165">
        <f t="shared" si="73"/>
        <v>2</v>
      </c>
      <c r="N1642" s="164">
        <f t="shared" si="74"/>
        <v>3</v>
      </c>
      <c r="O1642" s="164">
        <f t="shared" si="75"/>
        <v>8</v>
      </c>
    </row>
    <row r="1643" spans="3:15">
      <c r="C1643" s="161">
        <v>2</v>
      </c>
      <c r="D1643" s="161">
        <v>10</v>
      </c>
      <c r="F1643" s="161">
        <v>10</v>
      </c>
      <c r="G1643" s="161">
        <v>10</v>
      </c>
      <c r="H1643" s="161">
        <v>10</v>
      </c>
      <c r="I1643" s="161">
        <v>8</v>
      </c>
      <c r="J1643" s="161">
        <v>7</v>
      </c>
      <c r="M1643" s="165">
        <f t="shared" si="73"/>
        <v>2</v>
      </c>
      <c r="N1643" s="164">
        <f t="shared" si="74"/>
        <v>3</v>
      </c>
      <c r="O1643" s="164">
        <f t="shared" si="75"/>
        <v>8</v>
      </c>
    </row>
    <row r="1644" spans="3:15">
      <c r="C1644" s="161">
        <v>2</v>
      </c>
      <c r="D1644" s="161">
        <v>10</v>
      </c>
      <c r="F1644" s="161">
        <v>10</v>
      </c>
      <c r="G1644" s="161">
        <v>10</v>
      </c>
      <c r="H1644" s="161">
        <v>10</v>
      </c>
      <c r="I1644" s="161">
        <v>8</v>
      </c>
      <c r="J1644" s="161">
        <v>10</v>
      </c>
      <c r="M1644" s="165">
        <f t="shared" si="73"/>
        <v>2</v>
      </c>
      <c r="N1644" s="164">
        <f t="shared" si="74"/>
        <v>3</v>
      </c>
      <c r="O1644" s="164">
        <f t="shared" si="75"/>
        <v>9</v>
      </c>
    </row>
    <row r="1645" spans="3:15">
      <c r="C1645" s="161">
        <v>2</v>
      </c>
      <c r="D1645" s="161">
        <v>10</v>
      </c>
      <c r="F1645" s="161">
        <v>10</v>
      </c>
      <c r="G1645" s="161">
        <v>10</v>
      </c>
      <c r="H1645" s="161">
        <v>10</v>
      </c>
      <c r="I1645" s="161">
        <v>10</v>
      </c>
      <c r="J1645" s="161">
        <v>7</v>
      </c>
      <c r="M1645" s="165">
        <f t="shared" si="73"/>
        <v>2</v>
      </c>
      <c r="N1645" s="164">
        <f t="shared" si="74"/>
        <v>3</v>
      </c>
      <c r="O1645" s="164">
        <f t="shared" si="75"/>
        <v>8</v>
      </c>
    </row>
    <row r="1646" spans="3:15">
      <c r="C1646" s="161">
        <v>2</v>
      </c>
      <c r="D1646" s="161">
        <v>10</v>
      </c>
      <c r="F1646" s="161">
        <v>10</v>
      </c>
      <c r="G1646" s="161">
        <v>10</v>
      </c>
      <c r="H1646" s="161">
        <v>10</v>
      </c>
      <c r="I1646" s="161">
        <v>10</v>
      </c>
      <c r="J1646" s="161">
        <v>10</v>
      </c>
      <c r="M1646" s="165">
        <f t="shared" si="73"/>
        <v>2</v>
      </c>
      <c r="N1646" s="164">
        <f t="shared" si="74"/>
        <v>3</v>
      </c>
      <c r="O1646" s="164">
        <f t="shared" si="75"/>
        <v>9</v>
      </c>
    </row>
    <row r="1647" spans="3:15">
      <c r="C1647" s="161">
        <v>2</v>
      </c>
      <c r="D1647" s="161">
        <v>10</v>
      </c>
      <c r="F1647" s="161">
        <v>10</v>
      </c>
      <c r="G1647" s="161">
        <v>10</v>
      </c>
      <c r="H1647" s="161">
        <v>7</v>
      </c>
      <c r="I1647" s="161">
        <v>4</v>
      </c>
      <c r="J1647" s="161">
        <v>7</v>
      </c>
      <c r="M1647" s="165">
        <f t="shared" si="73"/>
        <v>2</v>
      </c>
      <c r="N1647" s="164">
        <f t="shared" si="74"/>
        <v>3</v>
      </c>
      <c r="O1647" s="164">
        <f t="shared" si="75"/>
        <v>7</v>
      </c>
    </row>
    <row r="1648" spans="3:15">
      <c r="C1648" s="161">
        <v>2</v>
      </c>
      <c r="D1648" s="161">
        <v>10</v>
      </c>
      <c r="F1648" s="161">
        <v>10</v>
      </c>
      <c r="G1648" s="161">
        <v>10</v>
      </c>
      <c r="H1648" s="161">
        <v>7</v>
      </c>
      <c r="I1648" s="161">
        <v>4</v>
      </c>
      <c r="J1648" s="161">
        <v>10</v>
      </c>
      <c r="M1648" s="165">
        <f t="shared" si="73"/>
        <v>2</v>
      </c>
      <c r="N1648" s="164">
        <f t="shared" si="74"/>
        <v>3</v>
      </c>
      <c r="O1648" s="164">
        <f t="shared" si="75"/>
        <v>8</v>
      </c>
    </row>
    <row r="1649" spans="3:15">
      <c r="C1649" s="161">
        <v>2</v>
      </c>
      <c r="D1649" s="161">
        <v>10</v>
      </c>
      <c r="F1649" s="161">
        <v>10</v>
      </c>
      <c r="G1649" s="161">
        <v>10</v>
      </c>
      <c r="H1649" s="161">
        <v>7</v>
      </c>
      <c r="I1649" s="161">
        <v>6</v>
      </c>
      <c r="J1649" s="161">
        <v>7</v>
      </c>
      <c r="M1649" s="165">
        <f t="shared" si="73"/>
        <v>2</v>
      </c>
      <c r="N1649" s="164">
        <f t="shared" si="74"/>
        <v>3</v>
      </c>
      <c r="O1649" s="164">
        <f t="shared" si="75"/>
        <v>7</v>
      </c>
    </row>
    <row r="1650" spans="3:15">
      <c r="C1650" s="161">
        <v>2</v>
      </c>
      <c r="D1650" s="161">
        <v>10</v>
      </c>
      <c r="F1650" s="161">
        <v>10</v>
      </c>
      <c r="G1650" s="161">
        <v>10</v>
      </c>
      <c r="H1650" s="161">
        <v>7</v>
      </c>
      <c r="I1650" s="161">
        <v>6</v>
      </c>
      <c r="J1650" s="161">
        <v>10</v>
      </c>
      <c r="M1650" s="165">
        <f t="shared" si="73"/>
        <v>2</v>
      </c>
      <c r="N1650" s="164">
        <f t="shared" si="74"/>
        <v>3</v>
      </c>
      <c r="O1650" s="164">
        <f t="shared" si="75"/>
        <v>8</v>
      </c>
    </row>
    <row r="1651" spans="3:15">
      <c r="C1651" s="161">
        <v>2</v>
      </c>
      <c r="D1651" s="161">
        <v>10</v>
      </c>
      <c r="F1651" s="161">
        <v>10</v>
      </c>
      <c r="G1651" s="161">
        <v>10</v>
      </c>
      <c r="H1651" s="161">
        <v>7</v>
      </c>
      <c r="I1651" s="161">
        <v>8</v>
      </c>
      <c r="J1651" s="161">
        <v>7</v>
      </c>
      <c r="M1651" s="165">
        <f t="shared" si="73"/>
        <v>2</v>
      </c>
      <c r="N1651" s="164">
        <f t="shared" si="74"/>
        <v>3</v>
      </c>
      <c r="O1651" s="164">
        <f t="shared" si="75"/>
        <v>8</v>
      </c>
    </row>
    <row r="1652" spans="3:15">
      <c r="C1652" s="161">
        <v>2</v>
      </c>
      <c r="D1652" s="161">
        <v>10</v>
      </c>
      <c r="F1652" s="161">
        <v>10</v>
      </c>
      <c r="G1652" s="161">
        <v>10</v>
      </c>
      <c r="H1652" s="161">
        <v>7</v>
      </c>
      <c r="I1652" s="161">
        <v>8</v>
      </c>
      <c r="J1652" s="161">
        <v>10</v>
      </c>
      <c r="M1652" s="165">
        <f t="shared" si="73"/>
        <v>2</v>
      </c>
      <c r="N1652" s="164">
        <f t="shared" si="74"/>
        <v>3</v>
      </c>
      <c r="O1652" s="164">
        <f t="shared" si="75"/>
        <v>8</v>
      </c>
    </row>
    <row r="1653" spans="3:15">
      <c r="C1653" s="161">
        <v>2</v>
      </c>
      <c r="D1653" s="161">
        <v>10</v>
      </c>
      <c r="F1653" s="161">
        <v>10</v>
      </c>
      <c r="G1653" s="161">
        <v>10</v>
      </c>
      <c r="H1653" s="161">
        <v>7</v>
      </c>
      <c r="I1653" s="161">
        <v>10</v>
      </c>
      <c r="J1653" s="161">
        <v>7</v>
      </c>
      <c r="M1653" s="165">
        <f t="shared" si="73"/>
        <v>2</v>
      </c>
      <c r="N1653" s="164">
        <f t="shared" si="74"/>
        <v>3</v>
      </c>
      <c r="O1653" s="164">
        <f t="shared" si="75"/>
        <v>8</v>
      </c>
    </row>
    <row r="1654" spans="3:15">
      <c r="C1654" s="161">
        <v>2</v>
      </c>
      <c r="D1654" s="161">
        <v>10</v>
      </c>
      <c r="F1654" s="161">
        <v>10</v>
      </c>
      <c r="G1654" s="161">
        <v>10</v>
      </c>
      <c r="H1654" s="161">
        <v>7</v>
      </c>
      <c r="I1654" s="161">
        <v>10</v>
      </c>
      <c r="J1654" s="161">
        <v>10</v>
      </c>
      <c r="M1654" s="165">
        <f t="shared" si="73"/>
        <v>2</v>
      </c>
      <c r="N1654" s="164">
        <f t="shared" si="74"/>
        <v>3</v>
      </c>
      <c r="O1654" s="164">
        <f t="shared" si="75"/>
        <v>8</v>
      </c>
    </row>
    <row r="1655" spans="3:15">
      <c r="C1655" s="161">
        <v>2</v>
      </c>
      <c r="D1655" s="161">
        <v>10</v>
      </c>
      <c r="F1655" s="161">
        <v>10</v>
      </c>
      <c r="G1655" s="161">
        <v>10</v>
      </c>
      <c r="H1655" s="161">
        <v>10</v>
      </c>
      <c r="I1655" s="161">
        <v>4</v>
      </c>
      <c r="J1655" s="161">
        <v>7</v>
      </c>
      <c r="M1655" s="165">
        <f t="shared" si="73"/>
        <v>2</v>
      </c>
      <c r="N1655" s="164">
        <f t="shared" si="74"/>
        <v>3</v>
      </c>
      <c r="O1655" s="164">
        <f t="shared" si="75"/>
        <v>8</v>
      </c>
    </row>
    <row r="1656" spans="3:15">
      <c r="C1656" s="161">
        <v>2</v>
      </c>
      <c r="D1656" s="161">
        <v>10</v>
      </c>
      <c r="F1656" s="161">
        <v>10</v>
      </c>
      <c r="G1656" s="161">
        <v>10</v>
      </c>
      <c r="H1656" s="161">
        <v>10</v>
      </c>
      <c r="I1656" s="161">
        <v>4</v>
      </c>
      <c r="J1656" s="161">
        <v>10</v>
      </c>
      <c r="M1656" s="165">
        <f t="shared" si="73"/>
        <v>2</v>
      </c>
      <c r="N1656" s="164">
        <f t="shared" si="74"/>
        <v>3</v>
      </c>
      <c r="O1656" s="164">
        <f t="shared" si="75"/>
        <v>8</v>
      </c>
    </row>
    <row r="1657" spans="3:15">
      <c r="C1657" s="161">
        <v>2</v>
      </c>
      <c r="D1657" s="161">
        <v>10</v>
      </c>
      <c r="F1657" s="161">
        <v>10</v>
      </c>
      <c r="G1657" s="161">
        <v>10</v>
      </c>
      <c r="H1657" s="161">
        <v>10</v>
      </c>
      <c r="I1657" s="161">
        <v>6</v>
      </c>
      <c r="J1657" s="161">
        <v>7</v>
      </c>
      <c r="M1657" s="165">
        <f t="shared" si="73"/>
        <v>2</v>
      </c>
      <c r="N1657" s="164">
        <f t="shared" si="74"/>
        <v>3</v>
      </c>
      <c r="O1657" s="164">
        <f t="shared" si="75"/>
        <v>8</v>
      </c>
    </row>
    <row r="1658" spans="3:15">
      <c r="C1658" s="161">
        <v>2</v>
      </c>
      <c r="D1658" s="161">
        <v>10</v>
      </c>
      <c r="F1658" s="161">
        <v>10</v>
      </c>
      <c r="G1658" s="161">
        <v>10</v>
      </c>
      <c r="H1658" s="161">
        <v>10</v>
      </c>
      <c r="I1658" s="161">
        <v>6</v>
      </c>
      <c r="J1658" s="161">
        <v>10</v>
      </c>
      <c r="M1658" s="165">
        <f t="shared" si="73"/>
        <v>2</v>
      </c>
      <c r="N1658" s="164">
        <f t="shared" si="74"/>
        <v>3</v>
      </c>
      <c r="O1658" s="164">
        <f t="shared" si="75"/>
        <v>8</v>
      </c>
    </row>
    <row r="1659" spans="3:15">
      <c r="C1659" s="161">
        <v>2</v>
      </c>
      <c r="D1659" s="161">
        <v>10</v>
      </c>
      <c r="F1659" s="161">
        <v>10</v>
      </c>
      <c r="G1659" s="161">
        <v>10</v>
      </c>
      <c r="H1659" s="161">
        <v>10</v>
      </c>
      <c r="I1659" s="161">
        <v>8</v>
      </c>
      <c r="J1659" s="161">
        <v>7</v>
      </c>
      <c r="M1659" s="165">
        <f t="shared" si="73"/>
        <v>2</v>
      </c>
      <c r="N1659" s="164">
        <f t="shared" si="74"/>
        <v>3</v>
      </c>
      <c r="O1659" s="164">
        <f t="shared" si="75"/>
        <v>8</v>
      </c>
    </row>
    <row r="1660" spans="3:15">
      <c r="C1660" s="161">
        <v>2</v>
      </c>
      <c r="D1660" s="161">
        <v>10</v>
      </c>
      <c r="F1660" s="161">
        <v>10</v>
      </c>
      <c r="G1660" s="161">
        <v>10</v>
      </c>
      <c r="H1660" s="161">
        <v>10</v>
      </c>
      <c r="I1660" s="161">
        <v>8</v>
      </c>
      <c r="J1660" s="161">
        <v>10</v>
      </c>
      <c r="M1660" s="165">
        <f t="shared" si="73"/>
        <v>2</v>
      </c>
      <c r="N1660" s="164">
        <f t="shared" si="74"/>
        <v>3</v>
      </c>
      <c r="O1660" s="164">
        <f t="shared" si="75"/>
        <v>9</v>
      </c>
    </row>
    <row r="1661" spans="3:15">
      <c r="C1661" s="161">
        <v>2</v>
      </c>
      <c r="D1661" s="161">
        <v>10</v>
      </c>
      <c r="F1661" s="161">
        <v>10</v>
      </c>
      <c r="G1661" s="161">
        <v>10</v>
      </c>
      <c r="H1661" s="161">
        <v>10</v>
      </c>
      <c r="I1661" s="161">
        <v>10</v>
      </c>
      <c r="J1661" s="161">
        <v>7</v>
      </c>
      <c r="M1661" s="165">
        <f t="shared" si="73"/>
        <v>2</v>
      </c>
      <c r="N1661" s="164">
        <f t="shared" si="74"/>
        <v>3</v>
      </c>
      <c r="O1661" s="164">
        <f t="shared" si="75"/>
        <v>8</v>
      </c>
    </row>
    <row r="1662" spans="3:15">
      <c r="C1662" s="161">
        <v>2</v>
      </c>
      <c r="D1662" s="161">
        <v>10</v>
      </c>
      <c r="F1662" s="161">
        <v>10</v>
      </c>
      <c r="G1662" s="161">
        <v>10</v>
      </c>
      <c r="H1662" s="161">
        <v>10</v>
      </c>
      <c r="I1662" s="161">
        <v>10</v>
      </c>
      <c r="J1662" s="161">
        <v>10</v>
      </c>
      <c r="M1662" s="165">
        <f t="shared" si="73"/>
        <v>2</v>
      </c>
      <c r="N1662" s="164">
        <f t="shared" si="74"/>
        <v>3</v>
      </c>
      <c r="O1662" s="164">
        <f t="shared" si="75"/>
        <v>9</v>
      </c>
    </row>
    <row r="1663" spans="3:15">
      <c r="C1663" s="161">
        <v>2</v>
      </c>
      <c r="D1663" s="161">
        <v>10</v>
      </c>
      <c r="F1663" s="161">
        <v>10</v>
      </c>
      <c r="G1663" s="161">
        <v>10</v>
      </c>
      <c r="H1663" s="161">
        <v>7</v>
      </c>
      <c r="I1663" s="161">
        <v>4</v>
      </c>
      <c r="J1663" s="161">
        <v>7</v>
      </c>
      <c r="M1663" s="165">
        <f t="shared" si="73"/>
        <v>2</v>
      </c>
      <c r="N1663" s="164">
        <f t="shared" si="74"/>
        <v>3</v>
      </c>
      <c r="O1663" s="164">
        <f t="shared" si="75"/>
        <v>7</v>
      </c>
    </row>
    <row r="1664" spans="3:15">
      <c r="C1664" s="161">
        <v>2</v>
      </c>
      <c r="D1664" s="161">
        <v>10</v>
      </c>
      <c r="F1664" s="161">
        <v>10</v>
      </c>
      <c r="G1664" s="161">
        <v>10</v>
      </c>
      <c r="H1664" s="161">
        <v>7</v>
      </c>
      <c r="I1664" s="161">
        <v>4</v>
      </c>
      <c r="J1664" s="161">
        <v>10</v>
      </c>
      <c r="M1664" s="165">
        <f t="shared" si="73"/>
        <v>2</v>
      </c>
      <c r="N1664" s="164">
        <f t="shared" si="74"/>
        <v>3</v>
      </c>
      <c r="O1664" s="164">
        <f t="shared" si="75"/>
        <v>8</v>
      </c>
    </row>
    <row r="1665" spans="3:15">
      <c r="C1665" s="161">
        <v>2</v>
      </c>
      <c r="D1665" s="161">
        <v>10</v>
      </c>
      <c r="F1665" s="161">
        <v>10</v>
      </c>
      <c r="G1665" s="161">
        <v>10</v>
      </c>
      <c r="H1665" s="161">
        <v>7</v>
      </c>
      <c r="I1665" s="161">
        <v>6</v>
      </c>
      <c r="J1665" s="161">
        <v>7</v>
      </c>
      <c r="M1665" s="165">
        <f t="shared" si="73"/>
        <v>2</v>
      </c>
      <c r="N1665" s="164">
        <f t="shared" si="74"/>
        <v>3</v>
      </c>
      <c r="O1665" s="164">
        <f t="shared" si="75"/>
        <v>7</v>
      </c>
    </row>
    <row r="1666" spans="3:15">
      <c r="C1666" s="161">
        <v>2</v>
      </c>
      <c r="D1666" s="161">
        <v>10</v>
      </c>
      <c r="F1666" s="161">
        <v>10</v>
      </c>
      <c r="G1666" s="161">
        <v>10</v>
      </c>
      <c r="H1666" s="161">
        <v>7</v>
      </c>
      <c r="I1666" s="161">
        <v>6</v>
      </c>
      <c r="J1666" s="161">
        <v>10</v>
      </c>
      <c r="M1666" s="165">
        <f t="shared" si="73"/>
        <v>2</v>
      </c>
      <c r="N1666" s="164">
        <f t="shared" si="74"/>
        <v>3</v>
      </c>
      <c r="O1666" s="164">
        <f t="shared" si="75"/>
        <v>8</v>
      </c>
    </row>
    <row r="1667" spans="3:15">
      <c r="C1667" s="161">
        <v>2</v>
      </c>
      <c r="D1667" s="161">
        <v>10</v>
      </c>
      <c r="F1667" s="161">
        <v>10</v>
      </c>
      <c r="G1667" s="161">
        <v>10</v>
      </c>
      <c r="H1667" s="161">
        <v>7</v>
      </c>
      <c r="I1667" s="161">
        <v>8</v>
      </c>
      <c r="J1667" s="161">
        <v>7</v>
      </c>
      <c r="M1667" s="165">
        <f t="shared" si="73"/>
        <v>2</v>
      </c>
      <c r="N1667" s="164">
        <f t="shared" si="74"/>
        <v>3</v>
      </c>
      <c r="O1667" s="164">
        <f t="shared" si="75"/>
        <v>8</v>
      </c>
    </row>
    <row r="1668" spans="3:15">
      <c r="C1668" s="161">
        <v>2</v>
      </c>
      <c r="D1668" s="161">
        <v>10</v>
      </c>
      <c r="F1668" s="161">
        <v>10</v>
      </c>
      <c r="G1668" s="161">
        <v>10</v>
      </c>
      <c r="H1668" s="161">
        <v>7</v>
      </c>
      <c r="I1668" s="161">
        <v>8</v>
      </c>
      <c r="J1668" s="161">
        <v>10</v>
      </c>
      <c r="M1668" s="165">
        <f t="shared" si="73"/>
        <v>2</v>
      </c>
      <c r="N1668" s="164">
        <f t="shared" si="74"/>
        <v>3</v>
      </c>
      <c r="O1668" s="164">
        <f t="shared" si="75"/>
        <v>8</v>
      </c>
    </row>
    <row r="1669" spans="3:15">
      <c r="C1669" s="161">
        <v>2</v>
      </c>
      <c r="D1669" s="161">
        <v>10</v>
      </c>
      <c r="F1669" s="161">
        <v>10</v>
      </c>
      <c r="G1669" s="161">
        <v>10</v>
      </c>
      <c r="H1669" s="161">
        <v>7</v>
      </c>
      <c r="I1669" s="161">
        <v>10</v>
      </c>
      <c r="J1669" s="161">
        <v>7</v>
      </c>
      <c r="M1669" s="165">
        <f t="shared" si="73"/>
        <v>2</v>
      </c>
      <c r="N1669" s="164">
        <f t="shared" si="74"/>
        <v>3</v>
      </c>
      <c r="O1669" s="164">
        <f t="shared" si="75"/>
        <v>8</v>
      </c>
    </row>
    <row r="1670" spans="3:15">
      <c r="C1670" s="161">
        <v>2</v>
      </c>
      <c r="D1670" s="161">
        <v>10</v>
      </c>
      <c r="F1670" s="161">
        <v>10</v>
      </c>
      <c r="G1670" s="161">
        <v>10</v>
      </c>
      <c r="H1670" s="161">
        <v>7</v>
      </c>
      <c r="I1670" s="161">
        <v>10</v>
      </c>
      <c r="J1670" s="161">
        <v>10</v>
      </c>
      <c r="M1670" s="165">
        <f t="shared" si="73"/>
        <v>2</v>
      </c>
      <c r="N1670" s="164">
        <f t="shared" si="74"/>
        <v>3</v>
      </c>
      <c r="O1670" s="164">
        <f t="shared" si="75"/>
        <v>8</v>
      </c>
    </row>
    <row r="1671" spans="3:15">
      <c r="C1671" s="161">
        <v>2</v>
      </c>
      <c r="D1671" s="161">
        <v>10</v>
      </c>
      <c r="F1671" s="161">
        <v>10</v>
      </c>
      <c r="G1671" s="161">
        <v>10</v>
      </c>
      <c r="H1671" s="161">
        <v>10</v>
      </c>
      <c r="I1671" s="161">
        <v>4</v>
      </c>
      <c r="J1671" s="161">
        <v>7</v>
      </c>
      <c r="M1671" s="165">
        <f t="shared" si="73"/>
        <v>2</v>
      </c>
      <c r="N1671" s="164">
        <f t="shared" si="74"/>
        <v>3</v>
      </c>
      <c r="O1671" s="164">
        <f t="shared" si="75"/>
        <v>8</v>
      </c>
    </row>
    <row r="1672" spans="3:15">
      <c r="C1672" s="161">
        <v>2</v>
      </c>
      <c r="D1672" s="161">
        <v>10</v>
      </c>
      <c r="F1672" s="161">
        <v>10</v>
      </c>
      <c r="G1672" s="161">
        <v>10</v>
      </c>
      <c r="H1672" s="161">
        <v>10</v>
      </c>
      <c r="I1672" s="161">
        <v>4</v>
      </c>
      <c r="J1672" s="161">
        <v>10</v>
      </c>
      <c r="M1672" s="165">
        <f t="shared" si="73"/>
        <v>2</v>
      </c>
      <c r="N1672" s="164">
        <f t="shared" si="74"/>
        <v>3</v>
      </c>
      <c r="O1672" s="164">
        <f t="shared" si="75"/>
        <v>8</v>
      </c>
    </row>
    <row r="1673" spans="3:15">
      <c r="C1673" s="161">
        <v>2</v>
      </c>
      <c r="D1673" s="161">
        <v>10</v>
      </c>
      <c r="F1673" s="161">
        <v>10</v>
      </c>
      <c r="G1673" s="161">
        <v>10</v>
      </c>
      <c r="H1673" s="161">
        <v>10</v>
      </c>
      <c r="I1673" s="161">
        <v>6</v>
      </c>
      <c r="J1673" s="161">
        <v>7</v>
      </c>
      <c r="M1673" s="165">
        <f t="shared" si="73"/>
        <v>2</v>
      </c>
      <c r="N1673" s="164">
        <f t="shared" si="74"/>
        <v>3</v>
      </c>
      <c r="O1673" s="164">
        <f t="shared" si="75"/>
        <v>8</v>
      </c>
    </row>
    <row r="1674" spans="3:15">
      <c r="C1674" s="161">
        <v>2</v>
      </c>
      <c r="D1674" s="161">
        <v>10</v>
      </c>
      <c r="F1674" s="161">
        <v>10</v>
      </c>
      <c r="G1674" s="161">
        <v>10</v>
      </c>
      <c r="H1674" s="161">
        <v>10</v>
      </c>
      <c r="I1674" s="161">
        <v>6</v>
      </c>
      <c r="J1674" s="161">
        <v>10</v>
      </c>
      <c r="M1674" s="165">
        <f t="shared" si="73"/>
        <v>2</v>
      </c>
      <c r="N1674" s="164">
        <f t="shared" si="74"/>
        <v>3</v>
      </c>
      <c r="O1674" s="164">
        <f t="shared" si="75"/>
        <v>8</v>
      </c>
    </row>
    <row r="1675" spans="3:15">
      <c r="C1675" s="161">
        <v>2</v>
      </c>
      <c r="D1675" s="161">
        <v>10</v>
      </c>
      <c r="F1675" s="161">
        <v>10</v>
      </c>
      <c r="G1675" s="161">
        <v>10</v>
      </c>
      <c r="H1675" s="161">
        <v>10</v>
      </c>
      <c r="I1675" s="161">
        <v>8</v>
      </c>
      <c r="J1675" s="161">
        <v>7</v>
      </c>
      <c r="M1675" s="165">
        <f t="shared" si="73"/>
        <v>2</v>
      </c>
      <c r="N1675" s="164">
        <f t="shared" si="74"/>
        <v>3</v>
      </c>
      <c r="O1675" s="164">
        <f t="shared" si="75"/>
        <v>8</v>
      </c>
    </row>
    <row r="1676" spans="3:15">
      <c r="C1676" s="161">
        <v>2</v>
      </c>
      <c r="D1676" s="161">
        <v>10</v>
      </c>
      <c r="F1676" s="161">
        <v>10</v>
      </c>
      <c r="G1676" s="161">
        <v>10</v>
      </c>
      <c r="H1676" s="161">
        <v>10</v>
      </c>
      <c r="I1676" s="161">
        <v>8</v>
      </c>
      <c r="J1676" s="161">
        <v>10</v>
      </c>
      <c r="M1676" s="165">
        <f t="shared" si="73"/>
        <v>2</v>
      </c>
      <c r="N1676" s="164">
        <f t="shared" si="74"/>
        <v>3</v>
      </c>
      <c r="O1676" s="164">
        <f t="shared" si="75"/>
        <v>9</v>
      </c>
    </row>
    <row r="1677" spans="3:15">
      <c r="C1677" s="161">
        <v>2</v>
      </c>
      <c r="D1677" s="161">
        <v>10</v>
      </c>
      <c r="F1677" s="161">
        <v>10</v>
      </c>
      <c r="G1677" s="161">
        <v>10</v>
      </c>
      <c r="H1677" s="161">
        <v>10</v>
      </c>
      <c r="I1677" s="161">
        <v>10</v>
      </c>
      <c r="J1677" s="161">
        <v>7</v>
      </c>
      <c r="M1677" s="165">
        <f t="shared" si="73"/>
        <v>2</v>
      </c>
      <c r="N1677" s="164">
        <f t="shared" si="74"/>
        <v>3</v>
      </c>
      <c r="O1677" s="164">
        <f t="shared" si="75"/>
        <v>8</v>
      </c>
    </row>
    <row r="1678" spans="3:15">
      <c r="C1678" s="161">
        <v>2</v>
      </c>
      <c r="D1678" s="161">
        <v>10</v>
      </c>
      <c r="F1678" s="161">
        <v>10</v>
      </c>
      <c r="G1678" s="161">
        <v>10</v>
      </c>
      <c r="H1678" s="161">
        <v>10</v>
      </c>
      <c r="I1678" s="161">
        <v>10</v>
      </c>
      <c r="J1678" s="161">
        <v>10</v>
      </c>
      <c r="M1678" s="165">
        <f t="shared" si="73"/>
        <v>2</v>
      </c>
      <c r="N1678" s="164">
        <f t="shared" si="74"/>
        <v>3</v>
      </c>
      <c r="O1678" s="164">
        <f t="shared" si="75"/>
        <v>9</v>
      </c>
    </row>
    <row r="1679" spans="3:15">
      <c r="C1679" s="161">
        <v>2</v>
      </c>
      <c r="D1679" s="161">
        <v>10</v>
      </c>
      <c r="F1679" s="161">
        <v>10</v>
      </c>
      <c r="G1679" s="161">
        <v>10</v>
      </c>
      <c r="H1679" s="161">
        <v>7</v>
      </c>
      <c r="I1679" s="161">
        <v>4</v>
      </c>
      <c r="J1679" s="161">
        <v>7</v>
      </c>
      <c r="M1679" s="165">
        <f t="shared" si="73"/>
        <v>2</v>
      </c>
      <c r="N1679" s="164">
        <f t="shared" si="74"/>
        <v>3</v>
      </c>
      <c r="O1679" s="164">
        <f t="shared" si="75"/>
        <v>7</v>
      </c>
    </row>
    <row r="1680" spans="3:15">
      <c r="C1680" s="161">
        <v>2</v>
      </c>
      <c r="D1680" s="161">
        <v>10</v>
      </c>
      <c r="F1680" s="161">
        <v>10</v>
      </c>
      <c r="G1680" s="161">
        <v>10</v>
      </c>
      <c r="H1680" s="161">
        <v>7</v>
      </c>
      <c r="I1680" s="161">
        <v>4</v>
      </c>
      <c r="J1680" s="161">
        <v>10</v>
      </c>
      <c r="M1680" s="165">
        <f t="shared" si="73"/>
        <v>2</v>
      </c>
      <c r="N1680" s="164">
        <f t="shared" si="74"/>
        <v>3</v>
      </c>
      <c r="O1680" s="164">
        <f t="shared" si="75"/>
        <v>8</v>
      </c>
    </row>
    <row r="1681" spans="3:15">
      <c r="C1681" s="161">
        <v>2</v>
      </c>
      <c r="D1681" s="161">
        <v>10</v>
      </c>
      <c r="F1681" s="161">
        <v>10</v>
      </c>
      <c r="G1681" s="161">
        <v>10</v>
      </c>
      <c r="H1681" s="161">
        <v>7</v>
      </c>
      <c r="I1681" s="161">
        <v>6</v>
      </c>
      <c r="J1681" s="161">
        <v>7</v>
      </c>
      <c r="M1681" s="165">
        <f t="shared" si="73"/>
        <v>2</v>
      </c>
      <c r="N1681" s="164">
        <f t="shared" si="74"/>
        <v>3</v>
      </c>
      <c r="O1681" s="164">
        <f t="shared" si="75"/>
        <v>7</v>
      </c>
    </row>
    <row r="1682" spans="3:15">
      <c r="C1682" s="161">
        <v>2</v>
      </c>
      <c r="D1682" s="161">
        <v>10</v>
      </c>
      <c r="F1682" s="161">
        <v>10</v>
      </c>
      <c r="G1682" s="161">
        <v>10</v>
      </c>
      <c r="H1682" s="161">
        <v>7</v>
      </c>
      <c r="I1682" s="161">
        <v>6</v>
      </c>
      <c r="J1682" s="161">
        <v>10</v>
      </c>
      <c r="M1682" s="165">
        <f t="shared" si="73"/>
        <v>2</v>
      </c>
      <c r="N1682" s="164">
        <f t="shared" si="74"/>
        <v>3</v>
      </c>
      <c r="O1682" s="164">
        <f t="shared" si="75"/>
        <v>8</v>
      </c>
    </row>
    <row r="1683" spans="3:15">
      <c r="C1683" s="161">
        <v>2</v>
      </c>
      <c r="D1683" s="161">
        <v>10</v>
      </c>
      <c r="F1683" s="161">
        <v>10</v>
      </c>
      <c r="G1683" s="161">
        <v>10</v>
      </c>
      <c r="H1683" s="161">
        <v>7</v>
      </c>
      <c r="I1683" s="161">
        <v>8</v>
      </c>
      <c r="J1683" s="161">
        <v>7</v>
      </c>
      <c r="M1683" s="165">
        <f t="shared" si="73"/>
        <v>2</v>
      </c>
      <c r="N1683" s="164">
        <f t="shared" si="74"/>
        <v>3</v>
      </c>
      <c r="O1683" s="164">
        <f t="shared" si="75"/>
        <v>8</v>
      </c>
    </row>
    <row r="1684" spans="3:15">
      <c r="C1684" s="161">
        <v>2</v>
      </c>
      <c r="D1684" s="161">
        <v>10</v>
      </c>
      <c r="F1684" s="161">
        <v>10</v>
      </c>
      <c r="G1684" s="161">
        <v>10</v>
      </c>
      <c r="H1684" s="161">
        <v>7</v>
      </c>
      <c r="I1684" s="161">
        <v>8</v>
      </c>
      <c r="J1684" s="161">
        <v>10</v>
      </c>
      <c r="M1684" s="165">
        <f t="shared" si="73"/>
        <v>2</v>
      </c>
      <c r="N1684" s="164">
        <f t="shared" si="74"/>
        <v>3</v>
      </c>
      <c r="O1684" s="164">
        <f t="shared" si="75"/>
        <v>8</v>
      </c>
    </row>
    <row r="1685" spans="3:15">
      <c r="C1685" s="161">
        <v>2</v>
      </c>
      <c r="D1685" s="161">
        <v>10</v>
      </c>
      <c r="F1685" s="161">
        <v>10</v>
      </c>
      <c r="G1685" s="161">
        <v>10</v>
      </c>
      <c r="H1685" s="161">
        <v>7</v>
      </c>
      <c r="I1685" s="161">
        <v>10</v>
      </c>
      <c r="J1685" s="161">
        <v>7</v>
      </c>
      <c r="M1685" s="165">
        <f t="shared" si="73"/>
        <v>2</v>
      </c>
      <c r="N1685" s="164">
        <f t="shared" si="74"/>
        <v>3</v>
      </c>
      <c r="O1685" s="164">
        <f t="shared" si="75"/>
        <v>8</v>
      </c>
    </row>
    <row r="1686" spans="3:15">
      <c r="C1686" s="161">
        <v>2</v>
      </c>
      <c r="D1686" s="161">
        <v>10</v>
      </c>
      <c r="F1686" s="161">
        <v>10</v>
      </c>
      <c r="G1686" s="161">
        <v>10</v>
      </c>
      <c r="H1686" s="161">
        <v>7</v>
      </c>
      <c r="I1686" s="161">
        <v>10</v>
      </c>
      <c r="J1686" s="161">
        <v>10</v>
      </c>
      <c r="M1686" s="165">
        <f t="shared" si="73"/>
        <v>2</v>
      </c>
      <c r="N1686" s="164">
        <f t="shared" si="74"/>
        <v>3</v>
      </c>
      <c r="O1686" s="164">
        <f t="shared" si="75"/>
        <v>8</v>
      </c>
    </row>
    <row r="1687" spans="3:15">
      <c r="C1687" s="161">
        <v>2</v>
      </c>
      <c r="D1687" s="161">
        <v>10</v>
      </c>
      <c r="F1687" s="161">
        <v>10</v>
      </c>
      <c r="G1687" s="161">
        <v>10</v>
      </c>
      <c r="H1687" s="161">
        <v>10</v>
      </c>
      <c r="I1687" s="161">
        <v>4</v>
      </c>
      <c r="J1687" s="161">
        <v>7</v>
      </c>
      <c r="M1687" s="165">
        <f t="shared" si="73"/>
        <v>2</v>
      </c>
      <c r="N1687" s="164">
        <f t="shared" si="74"/>
        <v>3</v>
      </c>
      <c r="O1687" s="164">
        <f t="shared" si="75"/>
        <v>8</v>
      </c>
    </row>
    <row r="1688" spans="3:15">
      <c r="C1688" s="161">
        <v>2</v>
      </c>
      <c r="D1688" s="161">
        <v>10</v>
      </c>
      <c r="F1688" s="161">
        <v>10</v>
      </c>
      <c r="G1688" s="161">
        <v>10</v>
      </c>
      <c r="H1688" s="161">
        <v>10</v>
      </c>
      <c r="I1688" s="161">
        <v>4</v>
      </c>
      <c r="J1688" s="161">
        <v>10</v>
      </c>
      <c r="M1688" s="165">
        <f t="shared" si="73"/>
        <v>2</v>
      </c>
      <c r="N1688" s="164">
        <f t="shared" si="74"/>
        <v>3</v>
      </c>
      <c r="O1688" s="164">
        <f t="shared" si="75"/>
        <v>8</v>
      </c>
    </row>
    <row r="1689" spans="3:15">
      <c r="C1689" s="161">
        <v>2</v>
      </c>
      <c r="D1689" s="161">
        <v>10</v>
      </c>
      <c r="F1689" s="161">
        <v>10</v>
      </c>
      <c r="G1689" s="161">
        <v>10</v>
      </c>
      <c r="H1689" s="161">
        <v>10</v>
      </c>
      <c r="I1689" s="161">
        <v>6</v>
      </c>
      <c r="J1689" s="161">
        <v>7</v>
      </c>
      <c r="M1689" s="165">
        <f t="shared" si="73"/>
        <v>2</v>
      </c>
      <c r="N1689" s="164">
        <f t="shared" si="74"/>
        <v>3</v>
      </c>
      <c r="O1689" s="164">
        <f t="shared" si="75"/>
        <v>8</v>
      </c>
    </row>
    <row r="1690" spans="3:15">
      <c r="C1690" s="161">
        <v>2</v>
      </c>
      <c r="D1690" s="161">
        <v>10</v>
      </c>
      <c r="F1690" s="161">
        <v>10</v>
      </c>
      <c r="G1690" s="161">
        <v>10</v>
      </c>
      <c r="H1690" s="161">
        <v>10</v>
      </c>
      <c r="I1690" s="161">
        <v>6</v>
      </c>
      <c r="J1690" s="161">
        <v>10</v>
      </c>
      <c r="M1690" s="165">
        <f t="shared" si="73"/>
        <v>2</v>
      </c>
      <c r="N1690" s="164">
        <f t="shared" si="74"/>
        <v>3</v>
      </c>
      <c r="O1690" s="164">
        <f t="shared" si="75"/>
        <v>8</v>
      </c>
    </row>
    <row r="1691" spans="3:15">
      <c r="C1691" s="161">
        <v>2</v>
      </c>
      <c r="D1691" s="161">
        <v>10</v>
      </c>
      <c r="F1691" s="161">
        <v>10</v>
      </c>
      <c r="G1691" s="161">
        <v>10</v>
      </c>
      <c r="H1691" s="161">
        <v>10</v>
      </c>
      <c r="I1691" s="161">
        <v>8</v>
      </c>
      <c r="J1691" s="161">
        <v>7</v>
      </c>
      <c r="M1691" s="165">
        <f t="shared" si="73"/>
        <v>2</v>
      </c>
      <c r="N1691" s="164">
        <f t="shared" si="74"/>
        <v>3</v>
      </c>
      <c r="O1691" s="164">
        <f t="shared" si="75"/>
        <v>8</v>
      </c>
    </row>
    <row r="1692" spans="3:15">
      <c r="C1692" s="161">
        <v>2</v>
      </c>
      <c r="D1692" s="161">
        <v>10</v>
      </c>
      <c r="F1692" s="161">
        <v>10</v>
      </c>
      <c r="G1692" s="161">
        <v>10</v>
      </c>
      <c r="H1692" s="161">
        <v>10</v>
      </c>
      <c r="I1692" s="161">
        <v>8</v>
      </c>
      <c r="J1692" s="161">
        <v>10</v>
      </c>
      <c r="M1692" s="165">
        <f t="shared" si="73"/>
        <v>2</v>
      </c>
      <c r="N1692" s="164">
        <f t="shared" si="74"/>
        <v>3</v>
      </c>
      <c r="O1692" s="164">
        <f t="shared" si="75"/>
        <v>9</v>
      </c>
    </row>
    <row r="1693" spans="3:15">
      <c r="C1693" s="161">
        <v>2</v>
      </c>
      <c r="D1693" s="161">
        <v>10</v>
      </c>
      <c r="F1693" s="161">
        <v>10</v>
      </c>
      <c r="G1693" s="161">
        <v>10</v>
      </c>
      <c r="H1693" s="161">
        <v>10</v>
      </c>
      <c r="I1693" s="161">
        <v>10</v>
      </c>
      <c r="J1693" s="161">
        <v>7</v>
      </c>
      <c r="M1693" s="165">
        <f t="shared" si="73"/>
        <v>2</v>
      </c>
      <c r="N1693" s="164">
        <f t="shared" si="74"/>
        <v>3</v>
      </c>
      <c r="O1693" s="164">
        <f t="shared" si="75"/>
        <v>8</v>
      </c>
    </row>
    <row r="1694" spans="3:15">
      <c r="C1694" s="161">
        <v>2</v>
      </c>
      <c r="D1694" s="161">
        <v>2</v>
      </c>
      <c r="F1694" s="161">
        <v>10</v>
      </c>
      <c r="G1694" s="161">
        <v>2</v>
      </c>
      <c r="H1694" s="161">
        <v>10</v>
      </c>
      <c r="I1694" s="161">
        <v>10</v>
      </c>
      <c r="J1694" s="161">
        <v>10</v>
      </c>
      <c r="M1694" s="165">
        <f t="shared" si="73"/>
        <v>2</v>
      </c>
      <c r="N1694" s="164">
        <f t="shared" si="74"/>
        <v>2</v>
      </c>
      <c r="O1694" s="164">
        <f t="shared" si="75"/>
        <v>7</v>
      </c>
    </row>
    <row r="1695" spans="3:15">
      <c r="C1695" s="161">
        <v>3</v>
      </c>
      <c r="D1695" s="161">
        <v>2</v>
      </c>
      <c r="F1695" s="161">
        <v>5</v>
      </c>
      <c r="G1695" s="161">
        <v>2</v>
      </c>
      <c r="H1695" s="161">
        <v>5</v>
      </c>
      <c r="I1695" s="161">
        <v>4</v>
      </c>
      <c r="J1695" s="161">
        <v>7</v>
      </c>
      <c r="M1695" s="165">
        <f t="shared" ref="M1695:M1758" si="76">MIN(C1695:L1695)</f>
        <v>2</v>
      </c>
      <c r="N1695" s="164">
        <f t="shared" si="74"/>
        <v>2</v>
      </c>
      <c r="O1695" s="164">
        <f t="shared" si="75"/>
        <v>4</v>
      </c>
    </row>
    <row r="1696" spans="3:15">
      <c r="C1696" s="161">
        <v>3</v>
      </c>
      <c r="D1696" s="161">
        <v>2</v>
      </c>
      <c r="F1696" s="161">
        <v>5</v>
      </c>
      <c r="G1696" s="161">
        <v>2</v>
      </c>
      <c r="H1696" s="161">
        <v>5</v>
      </c>
      <c r="I1696" s="161">
        <v>4</v>
      </c>
      <c r="J1696" s="161">
        <v>10</v>
      </c>
      <c r="M1696" s="165">
        <f t="shared" si="76"/>
        <v>2</v>
      </c>
      <c r="N1696" s="164">
        <f t="shared" ref="N1696:N1759" si="77">IF(SMALL(C1696:J1696,2)&gt;M1696,M1696+1,M1696)</f>
        <v>2</v>
      </c>
      <c r="O1696" s="164">
        <f t="shared" ref="O1696:O1759" si="78">ROUND(AVERAGE(C1696:J1696),0)</f>
        <v>4</v>
      </c>
    </row>
    <row r="1697" spans="3:15">
      <c r="C1697" s="161">
        <v>3</v>
      </c>
      <c r="D1697" s="161">
        <v>2</v>
      </c>
      <c r="F1697" s="161">
        <v>5</v>
      </c>
      <c r="G1697" s="161">
        <v>2</v>
      </c>
      <c r="H1697" s="161">
        <v>5</v>
      </c>
      <c r="I1697" s="161">
        <v>6</v>
      </c>
      <c r="J1697" s="161">
        <v>7</v>
      </c>
      <c r="M1697" s="165">
        <f t="shared" si="76"/>
        <v>2</v>
      </c>
      <c r="N1697" s="164">
        <f t="shared" si="77"/>
        <v>2</v>
      </c>
      <c r="O1697" s="164">
        <f t="shared" si="78"/>
        <v>4</v>
      </c>
    </row>
    <row r="1698" spans="3:15">
      <c r="C1698" s="161">
        <v>3</v>
      </c>
      <c r="D1698" s="161">
        <v>2</v>
      </c>
      <c r="F1698" s="161">
        <v>5</v>
      </c>
      <c r="G1698" s="161">
        <v>2</v>
      </c>
      <c r="H1698" s="161">
        <v>5</v>
      </c>
      <c r="I1698" s="161">
        <v>6</v>
      </c>
      <c r="J1698" s="161">
        <v>10</v>
      </c>
      <c r="M1698" s="165">
        <f t="shared" si="76"/>
        <v>2</v>
      </c>
      <c r="N1698" s="164">
        <f t="shared" si="77"/>
        <v>2</v>
      </c>
      <c r="O1698" s="164">
        <f t="shared" si="78"/>
        <v>5</v>
      </c>
    </row>
    <row r="1699" spans="3:15">
      <c r="C1699" s="161">
        <v>3</v>
      </c>
      <c r="D1699" s="161">
        <v>2</v>
      </c>
      <c r="F1699" s="161">
        <v>5</v>
      </c>
      <c r="G1699" s="161">
        <v>2</v>
      </c>
      <c r="H1699" s="161">
        <v>5</v>
      </c>
      <c r="I1699" s="161">
        <v>8</v>
      </c>
      <c r="J1699" s="161">
        <v>7</v>
      </c>
      <c r="M1699" s="165">
        <f t="shared" si="76"/>
        <v>2</v>
      </c>
      <c r="N1699" s="164">
        <f t="shared" si="77"/>
        <v>2</v>
      </c>
      <c r="O1699" s="164">
        <f t="shared" si="78"/>
        <v>5</v>
      </c>
    </row>
    <row r="1700" spans="3:15">
      <c r="C1700" s="161">
        <v>3</v>
      </c>
      <c r="D1700" s="161">
        <v>2</v>
      </c>
      <c r="F1700" s="161">
        <v>5</v>
      </c>
      <c r="G1700" s="161">
        <v>2</v>
      </c>
      <c r="H1700" s="161">
        <v>5</v>
      </c>
      <c r="I1700" s="161">
        <v>8</v>
      </c>
      <c r="J1700" s="161">
        <v>10</v>
      </c>
      <c r="M1700" s="165">
        <f t="shared" si="76"/>
        <v>2</v>
      </c>
      <c r="N1700" s="164">
        <f t="shared" si="77"/>
        <v>2</v>
      </c>
      <c r="O1700" s="164">
        <f t="shared" si="78"/>
        <v>5</v>
      </c>
    </row>
    <row r="1701" spans="3:15">
      <c r="C1701" s="161">
        <v>3</v>
      </c>
      <c r="D1701" s="161">
        <v>2</v>
      </c>
      <c r="F1701" s="161">
        <v>5</v>
      </c>
      <c r="G1701" s="161">
        <v>2</v>
      </c>
      <c r="H1701" s="161">
        <v>5</v>
      </c>
      <c r="I1701" s="161">
        <v>10</v>
      </c>
      <c r="J1701" s="161">
        <v>7</v>
      </c>
      <c r="M1701" s="165">
        <f t="shared" si="76"/>
        <v>2</v>
      </c>
      <c r="N1701" s="164">
        <f t="shared" si="77"/>
        <v>2</v>
      </c>
      <c r="O1701" s="164">
        <f t="shared" si="78"/>
        <v>5</v>
      </c>
    </row>
    <row r="1702" spans="3:15">
      <c r="C1702" s="161">
        <v>3</v>
      </c>
      <c r="D1702" s="161">
        <v>2</v>
      </c>
      <c r="F1702" s="161">
        <v>5</v>
      </c>
      <c r="G1702" s="161">
        <v>2</v>
      </c>
      <c r="H1702" s="161">
        <v>5</v>
      </c>
      <c r="I1702" s="161">
        <v>10</v>
      </c>
      <c r="J1702" s="161">
        <v>10</v>
      </c>
      <c r="M1702" s="165">
        <f t="shared" si="76"/>
        <v>2</v>
      </c>
      <c r="N1702" s="164">
        <f t="shared" si="77"/>
        <v>2</v>
      </c>
      <c r="O1702" s="164">
        <f t="shared" si="78"/>
        <v>5</v>
      </c>
    </row>
    <row r="1703" spans="3:15">
      <c r="C1703" s="161">
        <v>3</v>
      </c>
      <c r="D1703" s="161">
        <v>2</v>
      </c>
      <c r="F1703" s="161">
        <v>7</v>
      </c>
      <c r="G1703" s="161">
        <v>2</v>
      </c>
      <c r="H1703" s="161">
        <v>10</v>
      </c>
      <c r="I1703" s="161">
        <v>4</v>
      </c>
      <c r="J1703" s="161">
        <v>7</v>
      </c>
      <c r="M1703" s="165">
        <f t="shared" si="76"/>
        <v>2</v>
      </c>
      <c r="N1703" s="164">
        <f t="shared" si="77"/>
        <v>2</v>
      </c>
      <c r="O1703" s="164">
        <f t="shared" si="78"/>
        <v>5</v>
      </c>
    </row>
    <row r="1704" spans="3:15">
      <c r="C1704" s="161">
        <v>3</v>
      </c>
      <c r="D1704" s="161">
        <v>2</v>
      </c>
      <c r="F1704" s="161">
        <v>7</v>
      </c>
      <c r="G1704" s="161">
        <v>2</v>
      </c>
      <c r="H1704" s="161">
        <v>10</v>
      </c>
      <c r="I1704" s="161">
        <v>4</v>
      </c>
      <c r="J1704" s="161">
        <v>10</v>
      </c>
      <c r="M1704" s="165">
        <f t="shared" si="76"/>
        <v>2</v>
      </c>
      <c r="N1704" s="164">
        <f t="shared" si="77"/>
        <v>2</v>
      </c>
      <c r="O1704" s="164">
        <f t="shared" si="78"/>
        <v>5</v>
      </c>
    </row>
    <row r="1705" spans="3:15">
      <c r="C1705" s="161">
        <v>3</v>
      </c>
      <c r="D1705" s="161">
        <v>2</v>
      </c>
      <c r="F1705" s="161">
        <v>7</v>
      </c>
      <c r="G1705" s="161">
        <v>2</v>
      </c>
      <c r="H1705" s="161">
        <v>10</v>
      </c>
      <c r="I1705" s="161">
        <v>6</v>
      </c>
      <c r="J1705" s="161">
        <v>7</v>
      </c>
      <c r="M1705" s="165">
        <f t="shared" si="76"/>
        <v>2</v>
      </c>
      <c r="N1705" s="164">
        <f t="shared" si="77"/>
        <v>2</v>
      </c>
      <c r="O1705" s="164">
        <f t="shared" si="78"/>
        <v>5</v>
      </c>
    </row>
    <row r="1706" spans="3:15">
      <c r="C1706" s="161">
        <v>3</v>
      </c>
      <c r="D1706" s="161">
        <v>2</v>
      </c>
      <c r="F1706" s="161">
        <v>7</v>
      </c>
      <c r="G1706" s="161">
        <v>2</v>
      </c>
      <c r="H1706" s="161">
        <v>10</v>
      </c>
      <c r="I1706" s="161">
        <v>6</v>
      </c>
      <c r="J1706" s="161">
        <v>10</v>
      </c>
      <c r="M1706" s="165">
        <f t="shared" si="76"/>
        <v>2</v>
      </c>
      <c r="N1706" s="164">
        <f t="shared" si="77"/>
        <v>2</v>
      </c>
      <c r="O1706" s="164">
        <f t="shared" si="78"/>
        <v>6</v>
      </c>
    </row>
    <row r="1707" spans="3:15">
      <c r="C1707" s="161">
        <v>3</v>
      </c>
      <c r="D1707" s="161">
        <v>2</v>
      </c>
      <c r="F1707" s="161">
        <v>7</v>
      </c>
      <c r="G1707" s="161">
        <v>2</v>
      </c>
      <c r="H1707" s="161">
        <v>10</v>
      </c>
      <c r="I1707" s="161">
        <v>8</v>
      </c>
      <c r="J1707" s="161">
        <v>7</v>
      </c>
      <c r="M1707" s="165">
        <f t="shared" si="76"/>
        <v>2</v>
      </c>
      <c r="N1707" s="164">
        <f t="shared" si="77"/>
        <v>2</v>
      </c>
      <c r="O1707" s="164">
        <f t="shared" si="78"/>
        <v>6</v>
      </c>
    </row>
    <row r="1708" spans="3:15">
      <c r="C1708" s="161">
        <v>3</v>
      </c>
      <c r="D1708" s="161">
        <v>2</v>
      </c>
      <c r="F1708" s="161">
        <v>7</v>
      </c>
      <c r="G1708" s="161">
        <v>2</v>
      </c>
      <c r="H1708" s="161">
        <v>10</v>
      </c>
      <c r="I1708" s="161">
        <v>8</v>
      </c>
      <c r="J1708" s="161">
        <v>10</v>
      </c>
      <c r="M1708" s="165">
        <f t="shared" si="76"/>
        <v>2</v>
      </c>
      <c r="N1708" s="164">
        <f t="shared" si="77"/>
        <v>2</v>
      </c>
      <c r="O1708" s="164">
        <f t="shared" si="78"/>
        <v>6</v>
      </c>
    </row>
    <row r="1709" spans="3:15">
      <c r="C1709" s="161">
        <v>3</v>
      </c>
      <c r="D1709" s="161">
        <v>2</v>
      </c>
      <c r="F1709" s="161">
        <v>7</v>
      </c>
      <c r="G1709" s="161">
        <v>2</v>
      </c>
      <c r="H1709" s="161">
        <v>10</v>
      </c>
      <c r="I1709" s="161">
        <v>10</v>
      </c>
      <c r="J1709" s="161">
        <v>7</v>
      </c>
      <c r="M1709" s="165">
        <f t="shared" si="76"/>
        <v>2</v>
      </c>
      <c r="N1709" s="164">
        <f t="shared" si="77"/>
        <v>2</v>
      </c>
      <c r="O1709" s="164">
        <f t="shared" si="78"/>
        <v>6</v>
      </c>
    </row>
    <row r="1710" spans="3:15">
      <c r="C1710" s="161">
        <v>3</v>
      </c>
      <c r="D1710" s="161">
        <v>4</v>
      </c>
      <c r="F1710" s="161">
        <v>7</v>
      </c>
      <c r="G1710" s="161">
        <v>4</v>
      </c>
      <c r="H1710" s="161">
        <v>10</v>
      </c>
      <c r="I1710" s="161">
        <v>10</v>
      </c>
      <c r="J1710" s="161">
        <v>10</v>
      </c>
      <c r="M1710" s="165">
        <f t="shared" si="76"/>
        <v>3</v>
      </c>
      <c r="N1710" s="164">
        <f t="shared" si="77"/>
        <v>4</v>
      </c>
      <c r="O1710" s="164">
        <f t="shared" si="78"/>
        <v>7</v>
      </c>
    </row>
    <row r="1711" spans="3:15">
      <c r="C1711" s="161">
        <v>3</v>
      </c>
      <c r="D1711" s="161">
        <v>4</v>
      </c>
      <c r="F1711" s="161">
        <v>5</v>
      </c>
      <c r="G1711" s="161">
        <v>4</v>
      </c>
      <c r="H1711" s="161">
        <v>5</v>
      </c>
      <c r="I1711" s="161">
        <v>4</v>
      </c>
      <c r="J1711" s="161">
        <v>7</v>
      </c>
      <c r="M1711" s="165">
        <f t="shared" si="76"/>
        <v>3</v>
      </c>
      <c r="N1711" s="164">
        <f t="shared" si="77"/>
        <v>4</v>
      </c>
      <c r="O1711" s="164">
        <f t="shared" si="78"/>
        <v>5</v>
      </c>
    </row>
    <row r="1712" spans="3:15">
      <c r="C1712" s="161">
        <v>3</v>
      </c>
      <c r="D1712" s="161">
        <v>4</v>
      </c>
      <c r="F1712" s="161">
        <v>5</v>
      </c>
      <c r="G1712" s="161">
        <v>4</v>
      </c>
      <c r="H1712" s="161">
        <v>5</v>
      </c>
      <c r="I1712" s="161">
        <v>4</v>
      </c>
      <c r="J1712" s="161">
        <v>10</v>
      </c>
      <c r="M1712" s="165">
        <f t="shared" si="76"/>
        <v>3</v>
      </c>
      <c r="N1712" s="164">
        <f t="shared" si="77"/>
        <v>4</v>
      </c>
      <c r="O1712" s="164">
        <f t="shared" si="78"/>
        <v>5</v>
      </c>
    </row>
    <row r="1713" spans="3:15">
      <c r="C1713" s="161">
        <v>3</v>
      </c>
      <c r="D1713" s="161">
        <v>4</v>
      </c>
      <c r="F1713" s="161">
        <v>5</v>
      </c>
      <c r="G1713" s="161">
        <v>4</v>
      </c>
      <c r="H1713" s="161">
        <v>5</v>
      </c>
      <c r="I1713" s="161">
        <v>6</v>
      </c>
      <c r="J1713" s="161">
        <v>7</v>
      </c>
      <c r="M1713" s="165">
        <f t="shared" si="76"/>
        <v>3</v>
      </c>
      <c r="N1713" s="164">
        <f t="shared" si="77"/>
        <v>4</v>
      </c>
      <c r="O1713" s="164">
        <f t="shared" si="78"/>
        <v>5</v>
      </c>
    </row>
    <row r="1714" spans="3:15">
      <c r="C1714" s="161">
        <v>3</v>
      </c>
      <c r="D1714" s="161">
        <v>4</v>
      </c>
      <c r="F1714" s="161">
        <v>5</v>
      </c>
      <c r="G1714" s="161">
        <v>4</v>
      </c>
      <c r="H1714" s="161">
        <v>5</v>
      </c>
      <c r="I1714" s="161">
        <v>6</v>
      </c>
      <c r="J1714" s="161">
        <v>10</v>
      </c>
      <c r="M1714" s="165">
        <f t="shared" si="76"/>
        <v>3</v>
      </c>
      <c r="N1714" s="164">
        <f t="shared" si="77"/>
        <v>4</v>
      </c>
      <c r="O1714" s="164">
        <f t="shared" si="78"/>
        <v>5</v>
      </c>
    </row>
    <row r="1715" spans="3:15">
      <c r="C1715" s="161">
        <v>3</v>
      </c>
      <c r="D1715" s="161">
        <v>4</v>
      </c>
      <c r="F1715" s="161">
        <v>5</v>
      </c>
      <c r="G1715" s="161">
        <v>4</v>
      </c>
      <c r="H1715" s="161">
        <v>5</v>
      </c>
      <c r="I1715" s="161">
        <v>8</v>
      </c>
      <c r="J1715" s="161">
        <v>7</v>
      </c>
      <c r="M1715" s="165">
        <f t="shared" si="76"/>
        <v>3</v>
      </c>
      <c r="N1715" s="164">
        <f t="shared" si="77"/>
        <v>4</v>
      </c>
      <c r="O1715" s="164">
        <f t="shared" si="78"/>
        <v>5</v>
      </c>
    </row>
    <row r="1716" spans="3:15">
      <c r="C1716" s="161">
        <v>3</v>
      </c>
      <c r="D1716" s="161">
        <v>4</v>
      </c>
      <c r="F1716" s="161">
        <v>5</v>
      </c>
      <c r="G1716" s="161">
        <v>4</v>
      </c>
      <c r="H1716" s="161">
        <v>5</v>
      </c>
      <c r="I1716" s="161">
        <v>8</v>
      </c>
      <c r="J1716" s="161">
        <v>10</v>
      </c>
      <c r="M1716" s="165">
        <f t="shared" si="76"/>
        <v>3</v>
      </c>
      <c r="N1716" s="164">
        <f t="shared" si="77"/>
        <v>4</v>
      </c>
      <c r="O1716" s="164">
        <f t="shared" si="78"/>
        <v>6</v>
      </c>
    </row>
    <row r="1717" spans="3:15">
      <c r="C1717" s="161">
        <v>3</v>
      </c>
      <c r="D1717" s="161">
        <v>4</v>
      </c>
      <c r="F1717" s="161">
        <v>5</v>
      </c>
      <c r="G1717" s="161">
        <v>4</v>
      </c>
      <c r="H1717" s="161">
        <v>5</v>
      </c>
      <c r="I1717" s="161">
        <v>10</v>
      </c>
      <c r="J1717" s="161">
        <v>7</v>
      </c>
      <c r="M1717" s="165">
        <f t="shared" si="76"/>
        <v>3</v>
      </c>
      <c r="N1717" s="164">
        <f t="shared" si="77"/>
        <v>4</v>
      </c>
      <c r="O1717" s="164">
        <f t="shared" si="78"/>
        <v>5</v>
      </c>
    </row>
    <row r="1718" spans="3:15">
      <c r="C1718" s="161">
        <v>3</v>
      </c>
      <c r="D1718" s="161">
        <v>4</v>
      </c>
      <c r="F1718" s="161">
        <v>5</v>
      </c>
      <c r="G1718" s="161">
        <v>4</v>
      </c>
      <c r="H1718" s="161">
        <v>5</v>
      </c>
      <c r="I1718" s="161">
        <v>10</v>
      </c>
      <c r="J1718" s="161">
        <v>10</v>
      </c>
      <c r="M1718" s="165">
        <f t="shared" si="76"/>
        <v>3</v>
      </c>
      <c r="N1718" s="164">
        <f t="shared" si="77"/>
        <v>4</v>
      </c>
      <c r="O1718" s="164">
        <f t="shared" si="78"/>
        <v>6</v>
      </c>
    </row>
    <row r="1719" spans="3:15">
      <c r="C1719" s="161">
        <v>3</v>
      </c>
      <c r="D1719" s="161">
        <v>4</v>
      </c>
      <c r="F1719" s="161">
        <v>7</v>
      </c>
      <c r="G1719" s="161">
        <v>4</v>
      </c>
      <c r="H1719" s="161">
        <v>10</v>
      </c>
      <c r="I1719" s="161">
        <v>4</v>
      </c>
      <c r="J1719" s="161">
        <v>7</v>
      </c>
      <c r="M1719" s="165">
        <f t="shared" si="76"/>
        <v>3</v>
      </c>
      <c r="N1719" s="164">
        <f t="shared" si="77"/>
        <v>4</v>
      </c>
      <c r="O1719" s="164">
        <f t="shared" si="78"/>
        <v>6</v>
      </c>
    </row>
    <row r="1720" spans="3:15">
      <c r="C1720" s="161">
        <v>3</v>
      </c>
      <c r="D1720" s="161">
        <v>4</v>
      </c>
      <c r="F1720" s="161">
        <v>7</v>
      </c>
      <c r="G1720" s="161">
        <v>4</v>
      </c>
      <c r="H1720" s="161">
        <v>10</v>
      </c>
      <c r="I1720" s="161">
        <v>4</v>
      </c>
      <c r="J1720" s="161">
        <v>10</v>
      </c>
      <c r="M1720" s="165">
        <f t="shared" si="76"/>
        <v>3</v>
      </c>
      <c r="N1720" s="164">
        <f t="shared" si="77"/>
        <v>4</v>
      </c>
      <c r="O1720" s="164">
        <f t="shared" si="78"/>
        <v>6</v>
      </c>
    </row>
    <row r="1721" spans="3:15">
      <c r="C1721" s="161">
        <v>3</v>
      </c>
      <c r="D1721" s="161">
        <v>4</v>
      </c>
      <c r="F1721" s="161">
        <v>7</v>
      </c>
      <c r="G1721" s="161">
        <v>4</v>
      </c>
      <c r="H1721" s="161">
        <v>10</v>
      </c>
      <c r="I1721" s="161">
        <v>6</v>
      </c>
      <c r="J1721" s="161">
        <v>7</v>
      </c>
      <c r="M1721" s="165">
        <f t="shared" si="76"/>
        <v>3</v>
      </c>
      <c r="N1721" s="164">
        <f t="shared" si="77"/>
        <v>4</v>
      </c>
      <c r="O1721" s="164">
        <f t="shared" si="78"/>
        <v>6</v>
      </c>
    </row>
    <row r="1722" spans="3:15">
      <c r="C1722" s="161">
        <v>3</v>
      </c>
      <c r="D1722" s="161">
        <v>4</v>
      </c>
      <c r="F1722" s="161">
        <v>7</v>
      </c>
      <c r="G1722" s="161">
        <v>4</v>
      </c>
      <c r="H1722" s="161">
        <v>10</v>
      </c>
      <c r="I1722" s="161">
        <v>6</v>
      </c>
      <c r="J1722" s="161">
        <v>10</v>
      </c>
      <c r="M1722" s="165">
        <f t="shared" si="76"/>
        <v>3</v>
      </c>
      <c r="N1722" s="164">
        <f t="shared" si="77"/>
        <v>4</v>
      </c>
      <c r="O1722" s="164">
        <f t="shared" si="78"/>
        <v>6</v>
      </c>
    </row>
    <row r="1723" spans="3:15">
      <c r="C1723" s="161">
        <v>3</v>
      </c>
      <c r="D1723" s="161">
        <v>4</v>
      </c>
      <c r="F1723" s="161">
        <v>7</v>
      </c>
      <c r="G1723" s="161">
        <v>4</v>
      </c>
      <c r="H1723" s="161">
        <v>10</v>
      </c>
      <c r="I1723" s="161">
        <v>8</v>
      </c>
      <c r="J1723" s="161">
        <v>7</v>
      </c>
      <c r="M1723" s="165">
        <f t="shared" si="76"/>
        <v>3</v>
      </c>
      <c r="N1723" s="164">
        <f t="shared" si="77"/>
        <v>4</v>
      </c>
      <c r="O1723" s="164">
        <f t="shared" si="78"/>
        <v>6</v>
      </c>
    </row>
    <row r="1724" spans="3:15">
      <c r="C1724" s="161">
        <v>3</v>
      </c>
      <c r="D1724" s="161">
        <v>4</v>
      </c>
      <c r="F1724" s="161">
        <v>7</v>
      </c>
      <c r="G1724" s="161">
        <v>4</v>
      </c>
      <c r="H1724" s="161">
        <v>10</v>
      </c>
      <c r="I1724" s="161">
        <v>8</v>
      </c>
      <c r="J1724" s="161">
        <v>10</v>
      </c>
      <c r="M1724" s="165">
        <f t="shared" si="76"/>
        <v>3</v>
      </c>
      <c r="N1724" s="164">
        <f t="shared" si="77"/>
        <v>4</v>
      </c>
      <c r="O1724" s="164">
        <f t="shared" si="78"/>
        <v>7</v>
      </c>
    </row>
    <row r="1725" spans="3:15">
      <c r="C1725" s="161">
        <v>3</v>
      </c>
      <c r="D1725" s="161">
        <v>4</v>
      </c>
      <c r="F1725" s="161">
        <v>7</v>
      </c>
      <c r="G1725" s="161">
        <v>4</v>
      </c>
      <c r="H1725" s="161">
        <v>10</v>
      </c>
      <c r="I1725" s="161">
        <v>10</v>
      </c>
      <c r="J1725" s="161">
        <v>7</v>
      </c>
      <c r="M1725" s="165">
        <f t="shared" si="76"/>
        <v>3</v>
      </c>
      <c r="N1725" s="164">
        <f t="shared" si="77"/>
        <v>4</v>
      </c>
      <c r="O1725" s="164">
        <f t="shared" si="78"/>
        <v>6</v>
      </c>
    </row>
    <row r="1726" spans="3:15">
      <c r="C1726" s="161">
        <v>3</v>
      </c>
      <c r="D1726" s="161">
        <v>6</v>
      </c>
      <c r="F1726" s="161">
        <v>7</v>
      </c>
      <c r="G1726" s="161">
        <v>6</v>
      </c>
      <c r="H1726" s="161">
        <v>10</v>
      </c>
      <c r="I1726" s="161">
        <v>10</v>
      </c>
      <c r="J1726" s="161">
        <v>10</v>
      </c>
      <c r="M1726" s="165">
        <f t="shared" si="76"/>
        <v>3</v>
      </c>
      <c r="N1726" s="164">
        <f t="shared" si="77"/>
        <v>4</v>
      </c>
      <c r="O1726" s="164">
        <f t="shared" si="78"/>
        <v>7</v>
      </c>
    </row>
    <row r="1727" spans="3:15">
      <c r="C1727" s="161">
        <v>3</v>
      </c>
      <c r="D1727" s="161">
        <v>6</v>
      </c>
      <c r="F1727" s="161">
        <v>5</v>
      </c>
      <c r="G1727" s="161">
        <v>6</v>
      </c>
      <c r="H1727" s="161">
        <v>5</v>
      </c>
      <c r="I1727" s="161">
        <v>4</v>
      </c>
      <c r="J1727" s="161">
        <v>7</v>
      </c>
      <c r="M1727" s="165">
        <f t="shared" si="76"/>
        <v>3</v>
      </c>
      <c r="N1727" s="164">
        <f t="shared" si="77"/>
        <v>4</v>
      </c>
      <c r="O1727" s="164">
        <f t="shared" si="78"/>
        <v>5</v>
      </c>
    </row>
    <row r="1728" spans="3:15">
      <c r="C1728" s="161">
        <v>3</v>
      </c>
      <c r="D1728" s="161">
        <v>6</v>
      </c>
      <c r="F1728" s="161">
        <v>5</v>
      </c>
      <c r="G1728" s="161">
        <v>6</v>
      </c>
      <c r="H1728" s="161">
        <v>5</v>
      </c>
      <c r="I1728" s="161">
        <v>4</v>
      </c>
      <c r="J1728" s="161">
        <v>10</v>
      </c>
      <c r="M1728" s="165">
        <f t="shared" si="76"/>
        <v>3</v>
      </c>
      <c r="N1728" s="164">
        <f t="shared" si="77"/>
        <v>4</v>
      </c>
      <c r="O1728" s="164">
        <f t="shared" si="78"/>
        <v>6</v>
      </c>
    </row>
    <row r="1729" spans="3:15">
      <c r="C1729" s="161">
        <v>3</v>
      </c>
      <c r="D1729" s="161">
        <v>6</v>
      </c>
      <c r="F1729" s="161">
        <v>5</v>
      </c>
      <c r="G1729" s="161">
        <v>6</v>
      </c>
      <c r="H1729" s="161">
        <v>5</v>
      </c>
      <c r="I1729" s="161">
        <v>6</v>
      </c>
      <c r="J1729" s="161">
        <v>7</v>
      </c>
      <c r="M1729" s="165">
        <f t="shared" si="76"/>
        <v>3</v>
      </c>
      <c r="N1729" s="164">
        <f t="shared" si="77"/>
        <v>4</v>
      </c>
      <c r="O1729" s="164">
        <f t="shared" si="78"/>
        <v>5</v>
      </c>
    </row>
    <row r="1730" spans="3:15">
      <c r="C1730" s="161">
        <v>3</v>
      </c>
      <c r="D1730" s="161">
        <v>6</v>
      </c>
      <c r="F1730" s="161">
        <v>5</v>
      </c>
      <c r="G1730" s="161">
        <v>6</v>
      </c>
      <c r="H1730" s="161">
        <v>5</v>
      </c>
      <c r="I1730" s="161">
        <v>6</v>
      </c>
      <c r="J1730" s="161">
        <v>10</v>
      </c>
      <c r="M1730" s="165">
        <f t="shared" si="76"/>
        <v>3</v>
      </c>
      <c r="N1730" s="164">
        <f t="shared" si="77"/>
        <v>4</v>
      </c>
      <c r="O1730" s="164">
        <f t="shared" si="78"/>
        <v>6</v>
      </c>
    </row>
    <row r="1731" spans="3:15">
      <c r="C1731" s="161">
        <v>3</v>
      </c>
      <c r="D1731" s="161">
        <v>6</v>
      </c>
      <c r="F1731" s="161">
        <v>5</v>
      </c>
      <c r="G1731" s="161">
        <v>6</v>
      </c>
      <c r="H1731" s="161">
        <v>5</v>
      </c>
      <c r="I1731" s="161">
        <v>8</v>
      </c>
      <c r="J1731" s="161">
        <v>7</v>
      </c>
      <c r="M1731" s="165">
        <f t="shared" si="76"/>
        <v>3</v>
      </c>
      <c r="N1731" s="164">
        <f t="shared" si="77"/>
        <v>4</v>
      </c>
      <c r="O1731" s="164">
        <f t="shared" si="78"/>
        <v>6</v>
      </c>
    </row>
    <row r="1732" spans="3:15">
      <c r="C1732" s="161">
        <v>3</v>
      </c>
      <c r="D1732" s="161">
        <v>6</v>
      </c>
      <c r="F1732" s="161">
        <v>5</v>
      </c>
      <c r="G1732" s="161">
        <v>6</v>
      </c>
      <c r="H1732" s="161">
        <v>5</v>
      </c>
      <c r="I1732" s="161">
        <v>8</v>
      </c>
      <c r="J1732" s="161">
        <v>10</v>
      </c>
      <c r="M1732" s="165">
        <f t="shared" si="76"/>
        <v>3</v>
      </c>
      <c r="N1732" s="164">
        <f t="shared" si="77"/>
        <v>4</v>
      </c>
      <c r="O1732" s="164">
        <f t="shared" si="78"/>
        <v>6</v>
      </c>
    </row>
    <row r="1733" spans="3:15">
      <c r="C1733" s="161">
        <v>3</v>
      </c>
      <c r="D1733" s="161">
        <v>6</v>
      </c>
      <c r="F1733" s="161">
        <v>5</v>
      </c>
      <c r="G1733" s="161">
        <v>6</v>
      </c>
      <c r="H1733" s="161">
        <v>5</v>
      </c>
      <c r="I1733" s="161">
        <v>10</v>
      </c>
      <c r="J1733" s="161">
        <v>7</v>
      </c>
      <c r="M1733" s="165">
        <f t="shared" si="76"/>
        <v>3</v>
      </c>
      <c r="N1733" s="164">
        <f t="shared" si="77"/>
        <v>4</v>
      </c>
      <c r="O1733" s="164">
        <f t="shared" si="78"/>
        <v>6</v>
      </c>
    </row>
    <row r="1734" spans="3:15">
      <c r="C1734" s="161">
        <v>3</v>
      </c>
      <c r="D1734" s="161">
        <v>6</v>
      </c>
      <c r="F1734" s="161">
        <v>5</v>
      </c>
      <c r="G1734" s="161">
        <v>6</v>
      </c>
      <c r="H1734" s="161">
        <v>5</v>
      </c>
      <c r="I1734" s="161">
        <v>10</v>
      </c>
      <c r="J1734" s="161">
        <v>10</v>
      </c>
      <c r="M1734" s="165">
        <f t="shared" si="76"/>
        <v>3</v>
      </c>
      <c r="N1734" s="164">
        <f t="shared" si="77"/>
        <v>4</v>
      </c>
      <c r="O1734" s="164">
        <f t="shared" si="78"/>
        <v>6</v>
      </c>
    </row>
    <row r="1735" spans="3:15">
      <c r="C1735" s="161">
        <v>3</v>
      </c>
      <c r="D1735" s="161">
        <v>6</v>
      </c>
      <c r="F1735" s="161">
        <v>7</v>
      </c>
      <c r="G1735" s="161">
        <v>6</v>
      </c>
      <c r="H1735" s="161">
        <v>10</v>
      </c>
      <c r="I1735" s="161">
        <v>4</v>
      </c>
      <c r="J1735" s="161">
        <v>7</v>
      </c>
      <c r="M1735" s="165">
        <f t="shared" si="76"/>
        <v>3</v>
      </c>
      <c r="N1735" s="164">
        <f t="shared" si="77"/>
        <v>4</v>
      </c>
      <c r="O1735" s="164">
        <f t="shared" si="78"/>
        <v>6</v>
      </c>
    </row>
    <row r="1736" spans="3:15">
      <c r="C1736" s="161">
        <v>3</v>
      </c>
      <c r="D1736" s="161">
        <v>6</v>
      </c>
      <c r="F1736" s="161">
        <v>7</v>
      </c>
      <c r="G1736" s="161">
        <v>6</v>
      </c>
      <c r="H1736" s="161">
        <v>10</v>
      </c>
      <c r="I1736" s="161">
        <v>4</v>
      </c>
      <c r="J1736" s="161">
        <v>10</v>
      </c>
      <c r="M1736" s="165">
        <f t="shared" si="76"/>
        <v>3</v>
      </c>
      <c r="N1736" s="164">
        <f t="shared" si="77"/>
        <v>4</v>
      </c>
      <c r="O1736" s="164">
        <f t="shared" si="78"/>
        <v>7</v>
      </c>
    </row>
    <row r="1737" spans="3:15">
      <c r="C1737" s="161">
        <v>3</v>
      </c>
      <c r="D1737" s="161">
        <v>6</v>
      </c>
      <c r="F1737" s="161">
        <v>7</v>
      </c>
      <c r="G1737" s="161">
        <v>6</v>
      </c>
      <c r="H1737" s="161">
        <v>10</v>
      </c>
      <c r="I1737" s="161">
        <v>6</v>
      </c>
      <c r="J1737" s="161">
        <v>7</v>
      </c>
      <c r="M1737" s="165">
        <f t="shared" si="76"/>
        <v>3</v>
      </c>
      <c r="N1737" s="164">
        <f t="shared" si="77"/>
        <v>4</v>
      </c>
      <c r="O1737" s="164">
        <f t="shared" si="78"/>
        <v>6</v>
      </c>
    </row>
    <row r="1738" spans="3:15">
      <c r="C1738" s="161">
        <v>3</v>
      </c>
      <c r="D1738" s="161">
        <v>6</v>
      </c>
      <c r="F1738" s="161">
        <v>7</v>
      </c>
      <c r="G1738" s="161">
        <v>6</v>
      </c>
      <c r="H1738" s="161">
        <v>10</v>
      </c>
      <c r="I1738" s="161">
        <v>6</v>
      </c>
      <c r="J1738" s="161">
        <v>10</v>
      </c>
      <c r="M1738" s="165">
        <f t="shared" si="76"/>
        <v>3</v>
      </c>
      <c r="N1738" s="164">
        <f t="shared" si="77"/>
        <v>4</v>
      </c>
      <c r="O1738" s="164">
        <f t="shared" si="78"/>
        <v>7</v>
      </c>
    </row>
    <row r="1739" spans="3:15">
      <c r="C1739" s="161">
        <v>3</v>
      </c>
      <c r="D1739" s="161">
        <v>6</v>
      </c>
      <c r="F1739" s="161">
        <v>7</v>
      </c>
      <c r="G1739" s="161">
        <v>6</v>
      </c>
      <c r="H1739" s="161">
        <v>10</v>
      </c>
      <c r="I1739" s="161">
        <v>8</v>
      </c>
      <c r="J1739" s="161">
        <v>7</v>
      </c>
      <c r="M1739" s="165">
        <f t="shared" si="76"/>
        <v>3</v>
      </c>
      <c r="N1739" s="164">
        <f t="shared" si="77"/>
        <v>4</v>
      </c>
      <c r="O1739" s="164">
        <f t="shared" si="78"/>
        <v>7</v>
      </c>
    </row>
    <row r="1740" spans="3:15">
      <c r="C1740" s="161">
        <v>3</v>
      </c>
      <c r="D1740" s="161">
        <v>6</v>
      </c>
      <c r="F1740" s="161">
        <v>7</v>
      </c>
      <c r="G1740" s="161">
        <v>6</v>
      </c>
      <c r="H1740" s="161">
        <v>10</v>
      </c>
      <c r="I1740" s="161">
        <v>8</v>
      </c>
      <c r="J1740" s="161">
        <v>10</v>
      </c>
      <c r="M1740" s="165">
        <f t="shared" si="76"/>
        <v>3</v>
      </c>
      <c r="N1740" s="164">
        <f t="shared" si="77"/>
        <v>4</v>
      </c>
      <c r="O1740" s="164">
        <f t="shared" si="78"/>
        <v>7</v>
      </c>
    </row>
    <row r="1741" spans="3:15">
      <c r="C1741" s="161">
        <v>3</v>
      </c>
      <c r="D1741" s="161">
        <v>6</v>
      </c>
      <c r="F1741" s="161">
        <v>7</v>
      </c>
      <c r="G1741" s="161">
        <v>6</v>
      </c>
      <c r="H1741" s="161">
        <v>10</v>
      </c>
      <c r="I1741" s="161">
        <v>10</v>
      </c>
      <c r="J1741" s="161">
        <v>7</v>
      </c>
      <c r="M1741" s="165">
        <f t="shared" si="76"/>
        <v>3</v>
      </c>
      <c r="N1741" s="164">
        <f t="shared" si="77"/>
        <v>4</v>
      </c>
      <c r="O1741" s="164">
        <f t="shared" si="78"/>
        <v>7</v>
      </c>
    </row>
    <row r="1742" spans="3:15">
      <c r="C1742" s="161">
        <v>3</v>
      </c>
      <c r="D1742" s="161">
        <v>2</v>
      </c>
      <c r="F1742" s="161">
        <v>7</v>
      </c>
      <c r="G1742" s="161">
        <v>2</v>
      </c>
      <c r="H1742" s="161">
        <v>10</v>
      </c>
      <c r="I1742" s="161">
        <v>10</v>
      </c>
      <c r="J1742" s="161">
        <v>10</v>
      </c>
      <c r="M1742" s="165">
        <f t="shared" si="76"/>
        <v>2</v>
      </c>
      <c r="N1742" s="164">
        <f t="shared" si="77"/>
        <v>2</v>
      </c>
      <c r="O1742" s="164">
        <f t="shared" si="78"/>
        <v>6</v>
      </c>
    </row>
    <row r="1743" spans="3:15">
      <c r="C1743" s="161">
        <v>3</v>
      </c>
      <c r="D1743" s="161">
        <v>2</v>
      </c>
      <c r="F1743" s="161">
        <v>5</v>
      </c>
      <c r="G1743" s="161">
        <v>2</v>
      </c>
      <c r="H1743" s="161">
        <v>5</v>
      </c>
      <c r="I1743" s="161">
        <v>4</v>
      </c>
      <c r="J1743" s="161">
        <v>7</v>
      </c>
      <c r="M1743" s="165">
        <f t="shared" si="76"/>
        <v>2</v>
      </c>
      <c r="N1743" s="164">
        <f t="shared" si="77"/>
        <v>2</v>
      </c>
      <c r="O1743" s="164">
        <f t="shared" si="78"/>
        <v>4</v>
      </c>
    </row>
    <row r="1744" spans="3:15">
      <c r="C1744" s="161">
        <v>3</v>
      </c>
      <c r="D1744" s="161">
        <v>2</v>
      </c>
      <c r="F1744" s="161">
        <v>5</v>
      </c>
      <c r="G1744" s="161">
        <v>2</v>
      </c>
      <c r="H1744" s="161">
        <v>5</v>
      </c>
      <c r="I1744" s="161">
        <v>4</v>
      </c>
      <c r="J1744" s="161">
        <v>10</v>
      </c>
      <c r="M1744" s="165">
        <f t="shared" si="76"/>
        <v>2</v>
      </c>
      <c r="N1744" s="164">
        <f t="shared" si="77"/>
        <v>2</v>
      </c>
      <c r="O1744" s="164">
        <f t="shared" si="78"/>
        <v>4</v>
      </c>
    </row>
    <row r="1745" spans="3:15">
      <c r="C1745" s="161">
        <v>3</v>
      </c>
      <c r="D1745" s="161">
        <v>2</v>
      </c>
      <c r="F1745" s="161">
        <v>5</v>
      </c>
      <c r="G1745" s="161">
        <v>2</v>
      </c>
      <c r="H1745" s="161">
        <v>5</v>
      </c>
      <c r="I1745" s="161">
        <v>6</v>
      </c>
      <c r="J1745" s="161">
        <v>7</v>
      </c>
      <c r="M1745" s="165">
        <f t="shared" si="76"/>
        <v>2</v>
      </c>
      <c r="N1745" s="164">
        <f t="shared" si="77"/>
        <v>2</v>
      </c>
      <c r="O1745" s="164">
        <f t="shared" si="78"/>
        <v>4</v>
      </c>
    </row>
    <row r="1746" spans="3:15">
      <c r="C1746" s="161">
        <v>3</v>
      </c>
      <c r="D1746" s="161">
        <v>2</v>
      </c>
      <c r="F1746" s="161">
        <v>5</v>
      </c>
      <c r="G1746" s="161">
        <v>2</v>
      </c>
      <c r="H1746" s="161">
        <v>5</v>
      </c>
      <c r="I1746" s="161">
        <v>6</v>
      </c>
      <c r="J1746" s="161">
        <v>10</v>
      </c>
      <c r="M1746" s="165">
        <f t="shared" si="76"/>
        <v>2</v>
      </c>
      <c r="N1746" s="164">
        <f t="shared" si="77"/>
        <v>2</v>
      </c>
      <c r="O1746" s="164">
        <f t="shared" si="78"/>
        <v>5</v>
      </c>
    </row>
    <row r="1747" spans="3:15">
      <c r="C1747" s="161">
        <v>3</v>
      </c>
      <c r="D1747" s="161">
        <v>2</v>
      </c>
      <c r="F1747" s="161">
        <v>5</v>
      </c>
      <c r="G1747" s="161">
        <v>2</v>
      </c>
      <c r="H1747" s="161">
        <v>5</v>
      </c>
      <c r="I1747" s="161">
        <v>8</v>
      </c>
      <c r="J1747" s="161">
        <v>7</v>
      </c>
      <c r="M1747" s="165">
        <f t="shared" si="76"/>
        <v>2</v>
      </c>
      <c r="N1747" s="164">
        <f t="shared" si="77"/>
        <v>2</v>
      </c>
      <c r="O1747" s="164">
        <f t="shared" si="78"/>
        <v>5</v>
      </c>
    </row>
    <row r="1748" spans="3:15">
      <c r="C1748" s="161">
        <v>3</v>
      </c>
      <c r="D1748" s="161">
        <v>2</v>
      </c>
      <c r="F1748" s="161">
        <v>5</v>
      </c>
      <c r="G1748" s="161">
        <v>2</v>
      </c>
      <c r="H1748" s="161">
        <v>5</v>
      </c>
      <c r="I1748" s="161">
        <v>8</v>
      </c>
      <c r="J1748" s="161">
        <v>10</v>
      </c>
      <c r="M1748" s="165">
        <f t="shared" si="76"/>
        <v>2</v>
      </c>
      <c r="N1748" s="164">
        <f t="shared" si="77"/>
        <v>2</v>
      </c>
      <c r="O1748" s="164">
        <f t="shared" si="78"/>
        <v>5</v>
      </c>
    </row>
    <row r="1749" spans="3:15">
      <c r="C1749" s="161">
        <v>3</v>
      </c>
      <c r="D1749" s="161">
        <v>2</v>
      </c>
      <c r="F1749" s="161">
        <v>5</v>
      </c>
      <c r="G1749" s="161">
        <v>2</v>
      </c>
      <c r="H1749" s="161">
        <v>5</v>
      </c>
      <c r="I1749" s="161">
        <v>10</v>
      </c>
      <c r="J1749" s="161">
        <v>7</v>
      </c>
      <c r="M1749" s="165">
        <f t="shared" si="76"/>
        <v>2</v>
      </c>
      <c r="N1749" s="164">
        <f t="shared" si="77"/>
        <v>2</v>
      </c>
      <c r="O1749" s="164">
        <f t="shared" si="78"/>
        <v>5</v>
      </c>
    </row>
    <row r="1750" spans="3:15">
      <c r="C1750" s="161">
        <v>3</v>
      </c>
      <c r="D1750" s="161">
        <v>2</v>
      </c>
      <c r="F1750" s="161">
        <v>5</v>
      </c>
      <c r="G1750" s="161">
        <v>2</v>
      </c>
      <c r="H1750" s="161">
        <v>5</v>
      </c>
      <c r="I1750" s="161">
        <v>10</v>
      </c>
      <c r="J1750" s="161">
        <v>10</v>
      </c>
      <c r="M1750" s="165">
        <f t="shared" si="76"/>
        <v>2</v>
      </c>
      <c r="N1750" s="164">
        <f t="shared" si="77"/>
        <v>2</v>
      </c>
      <c r="O1750" s="164">
        <f t="shared" si="78"/>
        <v>5</v>
      </c>
    </row>
    <row r="1751" spans="3:15">
      <c r="C1751" s="161">
        <v>3</v>
      </c>
      <c r="D1751" s="161">
        <v>2</v>
      </c>
      <c r="F1751" s="161">
        <v>7</v>
      </c>
      <c r="G1751" s="161">
        <v>2</v>
      </c>
      <c r="H1751" s="161">
        <v>10</v>
      </c>
      <c r="I1751" s="161">
        <v>4</v>
      </c>
      <c r="J1751" s="161">
        <v>7</v>
      </c>
      <c r="M1751" s="165">
        <f t="shared" si="76"/>
        <v>2</v>
      </c>
      <c r="N1751" s="164">
        <f t="shared" si="77"/>
        <v>2</v>
      </c>
      <c r="O1751" s="164">
        <f t="shared" si="78"/>
        <v>5</v>
      </c>
    </row>
    <row r="1752" spans="3:15">
      <c r="C1752" s="161">
        <v>3</v>
      </c>
      <c r="D1752" s="161">
        <v>2</v>
      </c>
      <c r="F1752" s="161">
        <v>7</v>
      </c>
      <c r="G1752" s="161">
        <v>2</v>
      </c>
      <c r="H1752" s="161">
        <v>10</v>
      </c>
      <c r="I1752" s="161">
        <v>4</v>
      </c>
      <c r="J1752" s="161">
        <v>10</v>
      </c>
      <c r="M1752" s="165">
        <f t="shared" si="76"/>
        <v>2</v>
      </c>
      <c r="N1752" s="164">
        <f t="shared" si="77"/>
        <v>2</v>
      </c>
      <c r="O1752" s="164">
        <f t="shared" si="78"/>
        <v>5</v>
      </c>
    </row>
    <row r="1753" spans="3:15">
      <c r="C1753" s="161">
        <v>3</v>
      </c>
      <c r="D1753" s="161">
        <v>2</v>
      </c>
      <c r="F1753" s="161">
        <v>7</v>
      </c>
      <c r="G1753" s="161">
        <v>2</v>
      </c>
      <c r="H1753" s="161">
        <v>10</v>
      </c>
      <c r="I1753" s="161">
        <v>6</v>
      </c>
      <c r="J1753" s="161">
        <v>7</v>
      </c>
      <c r="M1753" s="165">
        <f t="shared" si="76"/>
        <v>2</v>
      </c>
      <c r="N1753" s="164">
        <f t="shared" si="77"/>
        <v>2</v>
      </c>
      <c r="O1753" s="164">
        <f t="shared" si="78"/>
        <v>5</v>
      </c>
    </row>
    <row r="1754" spans="3:15">
      <c r="C1754" s="161">
        <v>3</v>
      </c>
      <c r="D1754" s="161">
        <v>2</v>
      </c>
      <c r="F1754" s="161">
        <v>7</v>
      </c>
      <c r="G1754" s="161">
        <v>2</v>
      </c>
      <c r="H1754" s="161">
        <v>10</v>
      </c>
      <c r="I1754" s="161">
        <v>6</v>
      </c>
      <c r="J1754" s="161">
        <v>10</v>
      </c>
      <c r="M1754" s="165">
        <f t="shared" si="76"/>
        <v>2</v>
      </c>
      <c r="N1754" s="164">
        <f t="shared" si="77"/>
        <v>2</v>
      </c>
      <c r="O1754" s="164">
        <f t="shared" si="78"/>
        <v>6</v>
      </c>
    </row>
    <row r="1755" spans="3:15">
      <c r="C1755" s="161">
        <v>3</v>
      </c>
      <c r="D1755" s="161">
        <v>2</v>
      </c>
      <c r="F1755" s="161">
        <v>7</v>
      </c>
      <c r="G1755" s="161">
        <v>2</v>
      </c>
      <c r="H1755" s="161">
        <v>10</v>
      </c>
      <c r="I1755" s="161">
        <v>8</v>
      </c>
      <c r="J1755" s="161">
        <v>7</v>
      </c>
      <c r="M1755" s="165">
        <f t="shared" si="76"/>
        <v>2</v>
      </c>
      <c r="N1755" s="164">
        <f t="shared" si="77"/>
        <v>2</v>
      </c>
      <c r="O1755" s="164">
        <f t="shared" si="78"/>
        <v>6</v>
      </c>
    </row>
    <row r="1756" spans="3:15">
      <c r="C1756" s="161">
        <v>3</v>
      </c>
      <c r="D1756" s="161">
        <v>2</v>
      </c>
      <c r="F1756" s="161">
        <v>7</v>
      </c>
      <c r="G1756" s="161">
        <v>2</v>
      </c>
      <c r="H1756" s="161">
        <v>10</v>
      </c>
      <c r="I1756" s="161">
        <v>8</v>
      </c>
      <c r="J1756" s="161">
        <v>10</v>
      </c>
      <c r="M1756" s="165">
        <f t="shared" si="76"/>
        <v>2</v>
      </c>
      <c r="N1756" s="164">
        <f t="shared" si="77"/>
        <v>2</v>
      </c>
      <c r="O1756" s="164">
        <f t="shared" si="78"/>
        <v>6</v>
      </c>
    </row>
    <row r="1757" spans="3:15">
      <c r="C1757" s="161">
        <v>3</v>
      </c>
      <c r="D1757" s="161">
        <v>2</v>
      </c>
      <c r="F1757" s="161">
        <v>7</v>
      </c>
      <c r="G1757" s="161">
        <v>2</v>
      </c>
      <c r="H1757" s="161">
        <v>10</v>
      </c>
      <c r="I1757" s="161">
        <v>10</v>
      </c>
      <c r="J1757" s="161">
        <v>7</v>
      </c>
      <c r="M1757" s="165">
        <f t="shared" si="76"/>
        <v>2</v>
      </c>
      <c r="N1757" s="164">
        <f t="shared" si="77"/>
        <v>2</v>
      </c>
      <c r="O1757" s="164">
        <f t="shared" si="78"/>
        <v>6</v>
      </c>
    </row>
    <row r="1758" spans="3:15">
      <c r="C1758" s="161">
        <v>3</v>
      </c>
      <c r="D1758" s="161">
        <v>2</v>
      </c>
      <c r="F1758" s="161">
        <v>7</v>
      </c>
      <c r="G1758" s="161">
        <v>2</v>
      </c>
      <c r="H1758" s="161">
        <v>10</v>
      </c>
      <c r="I1758" s="161">
        <v>10</v>
      </c>
      <c r="J1758" s="161">
        <v>10</v>
      </c>
      <c r="M1758" s="165">
        <f t="shared" si="76"/>
        <v>2</v>
      </c>
      <c r="N1758" s="164">
        <f t="shared" si="77"/>
        <v>2</v>
      </c>
      <c r="O1758" s="164">
        <f t="shared" si="78"/>
        <v>6</v>
      </c>
    </row>
    <row r="1759" spans="3:15">
      <c r="C1759" s="161">
        <v>3</v>
      </c>
      <c r="D1759" s="161">
        <v>2</v>
      </c>
      <c r="F1759" s="161">
        <v>5</v>
      </c>
      <c r="G1759" s="161">
        <v>2</v>
      </c>
      <c r="H1759" s="161">
        <v>5</v>
      </c>
      <c r="I1759" s="161">
        <v>4</v>
      </c>
      <c r="J1759" s="161">
        <v>7</v>
      </c>
      <c r="M1759" s="165">
        <f t="shared" ref="M1759:M1822" si="79">MIN(C1759:L1759)</f>
        <v>2</v>
      </c>
      <c r="N1759" s="164">
        <f t="shared" si="77"/>
        <v>2</v>
      </c>
      <c r="O1759" s="164">
        <f t="shared" si="78"/>
        <v>4</v>
      </c>
    </row>
    <row r="1760" spans="3:15">
      <c r="C1760" s="161">
        <v>3</v>
      </c>
      <c r="D1760" s="161">
        <v>2</v>
      </c>
      <c r="F1760" s="161">
        <v>5</v>
      </c>
      <c r="G1760" s="161">
        <v>2</v>
      </c>
      <c r="H1760" s="161">
        <v>5</v>
      </c>
      <c r="I1760" s="161">
        <v>4</v>
      </c>
      <c r="J1760" s="161">
        <v>10</v>
      </c>
      <c r="M1760" s="165">
        <f t="shared" si="79"/>
        <v>2</v>
      </c>
      <c r="N1760" s="164">
        <f t="shared" ref="N1760:N1823" si="80">IF(SMALL(C1760:J1760,2)&gt;M1760,M1760+1,M1760)</f>
        <v>2</v>
      </c>
      <c r="O1760" s="164">
        <f t="shared" ref="O1760:O1823" si="81">ROUND(AVERAGE(C1760:J1760),0)</f>
        <v>4</v>
      </c>
    </row>
    <row r="1761" spans="3:15">
      <c r="C1761" s="161">
        <v>3</v>
      </c>
      <c r="D1761" s="161">
        <v>2</v>
      </c>
      <c r="F1761" s="161">
        <v>5</v>
      </c>
      <c r="G1761" s="161">
        <v>2</v>
      </c>
      <c r="H1761" s="161">
        <v>5</v>
      </c>
      <c r="I1761" s="161">
        <v>6</v>
      </c>
      <c r="J1761" s="161">
        <v>7</v>
      </c>
      <c r="M1761" s="165">
        <f t="shared" si="79"/>
        <v>2</v>
      </c>
      <c r="N1761" s="164">
        <f t="shared" si="80"/>
        <v>2</v>
      </c>
      <c r="O1761" s="164">
        <f t="shared" si="81"/>
        <v>4</v>
      </c>
    </row>
    <row r="1762" spans="3:15">
      <c r="C1762" s="161">
        <v>3</v>
      </c>
      <c r="D1762" s="161">
        <v>2</v>
      </c>
      <c r="F1762" s="161">
        <v>5</v>
      </c>
      <c r="G1762" s="161">
        <v>2</v>
      </c>
      <c r="H1762" s="161">
        <v>5</v>
      </c>
      <c r="I1762" s="161">
        <v>6</v>
      </c>
      <c r="J1762" s="161">
        <v>10</v>
      </c>
      <c r="M1762" s="165">
        <f t="shared" si="79"/>
        <v>2</v>
      </c>
      <c r="N1762" s="164">
        <f t="shared" si="80"/>
        <v>2</v>
      </c>
      <c r="O1762" s="164">
        <f t="shared" si="81"/>
        <v>5</v>
      </c>
    </row>
    <row r="1763" spans="3:15">
      <c r="C1763" s="161">
        <v>3</v>
      </c>
      <c r="D1763" s="161">
        <v>2</v>
      </c>
      <c r="F1763" s="161">
        <v>5</v>
      </c>
      <c r="G1763" s="161">
        <v>2</v>
      </c>
      <c r="H1763" s="161">
        <v>5</v>
      </c>
      <c r="I1763" s="161">
        <v>8</v>
      </c>
      <c r="J1763" s="161">
        <v>7</v>
      </c>
      <c r="M1763" s="165">
        <f t="shared" si="79"/>
        <v>2</v>
      </c>
      <c r="N1763" s="164">
        <f t="shared" si="80"/>
        <v>2</v>
      </c>
      <c r="O1763" s="164">
        <f t="shared" si="81"/>
        <v>5</v>
      </c>
    </row>
    <row r="1764" spans="3:15">
      <c r="C1764" s="161">
        <v>3</v>
      </c>
      <c r="D1764" s="161">
        <v>2</v>
      </c>
      <c r="F1764" s="161">
        <v>5</v>
      </c>
      <c r="G1764" s="161">
        <v>2</v>
      </c>
      <c r="H1764" s="161">
        <v>5</v>
      </c>
      <c r="I1764" s="161">
        <v>8</v>
      </c>
      <c r="J1764" s="161">
        <v>10</v>
      </c>
      <c r="M1764" s="165">
        <f t="shared" si="79"/>
        <v>2</v>
      </c>
      <c r="N1764" s="164">
        <f t="shared" si="80"/>
        <v>2</v>
      </c>
      <c r="O1764" s="164">
        <f t="shared" si="81"/>
        <v>5</v>
      </c>
    </row>
    <row r="1765" spans="3:15">
      <c r="C1765" s="161">
        <v>3</v>
      </c>
      <c r="D1765" s="161">
        <v>2</v>
      </c>
      <c r="F1765" s="161">
        <v>5</v>
      </c>
      <c r="G1765" s="161">
        <v>2</v>
      </c>
      <c r="H1765" s="161">
        <v>5</v>
      </c>
      <c r="I1765" s="161">
        <v>10</v>
      </c>
      <c r="J1765" s="161">
        <v>7</v>
      </c>
      <c r="M1765" s="165">
        <f t="shared" si="79"/>
        <v>2</v>
      </c>
      <c r="N1765" s="164">
        <f t="shared" si="80"/>
        <v>2</v>
      </c>
      <c r="O1765" s="164">
        <f t="shared" si="81"/>
        <v>5</v>
      </c>
    </row>
    <row r="1766" spans="3:15">
      <c r="C1766" s="161">
        <v>3</v>
      </c>
      <c r="D1766" s="161">
        <v>2</v>
      </c>
      <c r="F1766" s="161">
        <v>5</v>
      </c>
      <c r="G1766" s="161">
        <v>2</v>
      </c>
      <c r="H1766" s="161">
        <v>5</v>
      </c>
      <c r="I1766" s="161">
        <v>10</v>
      </c>
      <c r="J1766" s="161">
        <v>10</v>
      </c>
      <c r="M1766" s="165">
        <f t="shared" si="79"/>
        <v>2</v>
      </c>
      <c r="N1766" s="164">
        <f t="shared" si="80"/>
        <v>2</v>
      </c>
      <c r="O1766" s="164">
        <f t="shared" si="81"/>
        <v>5</v>
      </c>
    </row>
    <row r="1767" spans="3:15">
      <c r="C1767" s="161">
        <v>3</v>
      </c>
      <c r="D1767" s="161">
        <v>2</v>
      </c>
      <c r="F1767" s="161">
        <v>7</v>
      </c>
      <c r="G1767" s="161">
        <v>2</v>
      </c>
      <c r="H1767" s="161">
        <v>10</v>
      </c>
      <c r="I1767" s="161">
        <v>4</v>
      </c>
      <c r="J1767" s="161">
        <v>7</v>
      </c>
      <c r="M1767" s="165">
        <f t="shared" si="79"/>
        <v>2</v>
      </c>
      <c r="N1767" s="164">
        <f t="shared" si="80"/>
        <v>2</v>
      </c>
      <c r="O1767" s="164">
        <f t="shared" si="81"/>
        <v>5</v>
      </c>
    </row>
    <row r="1768" spans="3:15">
      <c r="C1768" s="161">
        <v>3</v>
      </c>
      <c r="D1768" s="161">
        <v>2</v>
      </c>
      <c r="F1768" s="161">
        <v>7</v>
      </c>
      <c r="G1768" s="161">
        <v>2</v>
      </c>
      <c r="H1768" s="161">
        <v>10</v>
      </c>
      <c r="I1768" s="161">
        <v>4</v>
      </c>
      <c r="J1768" s="161">
        <v>10</v>
      </c>
      <c r="M1768" s="165">
        <f t="shared" si="79"/>
        <v>2</v>
      </c>
      <c r="N1768" s="164">
        <f t="shared" si="80"/>
        <v>2</v>
      </c>
      <c r="O1768" s="164">
        <f t="shared" si="81"/>
        <v>5</v>
      </c>
    </row>
    <row r="1769" spans="3:15">
      <c r="C1769" s="161">
        <v>3</v>
      </c>
      <c r="D1769" s="161">
        <v>2</v>
      </c>
      <c r="F1769" s="161">
        <v>7</v>
      </c>
      <c r="G1769" s="161">
        <v>2</v>
      </c>
      <c r="H1769" s="161">
        <v>10</v>
      </c>
      <c r="I1769" s="161">
        <v>6</v>
      </c>
      <c r="J1769" s="161">
        <v>7</v>
      </c>
      <c r="M1769" s="165">
        <f t="shared" si="79"/>
        <v>2</v>
      </c>
      <c r="N1769" s="164">
        <f t="shared" si="80"/>
        <v>2</v>
      </c>
      <c r="O1769" s="164">
        <f t="shared" si="81"/>
        <v>5</v>
      </c>
    </row>
    <row r="1770" spans="3:15">
      <c r="C1770" s="161">
        <v>3</v>
      </c>
      <c r="D1770" s="161">
        <v>2</v>
      </c>
      <c r="F1770" s="161">
        <v>7</v>
      </c>
      <c r="G1770" s="161">
        <v>2</v>
      </c>
      <c r="H1770" s="161">
        <v>10</v>
      </c>
      <c r="I1770" s="161">
        <v>6</v>
      </c>
      <c r="J1770" s="161">
        <v>10</v>
      </c>
      <c r="M1770" s="165">
        <f t="shared" si="79"/>
        <v>2</v>
      </c>
      <c r="N1770" s="164">
        <f t="shared" si="80"/>
        <v>2</v>
      </c>
      <c r="O1770" s="164">
        <f t="shared" si="81"/>
        <v>6</v>
      </c>
    </row>
    <row r="1771" spans="3:15">
      <c r="C1771" s="161">
        <v>3</v>
      </c>
      <c r="D1771" s="161">
        <v>2</v>
      </c>
      <c r="F1771" s="161">
        <v>7</v>
      </c>
      <c r="G1771" s="161">
        <v>2</v>
      </c>
      <c r="H1771" s="161">
        <v>10</v>
      </c>
      <c r="I1771" s="161">
        <v>8</v>
      </c>
      <c r="J1771" s="161">
        <v>7</v>
      </c>
      <c r="M1771" s="165">
        <f t="shared" si="79"/>
        <v>2</v>
      </c>
      <c r="N1771" s="164">
        <f t="shared" si="80"/>
        <v>2</v>
      </c>
      <c r="O1771" s="164">
        <f t="shared" si="81"/>
        <v>6</v>
      </c>
    </row>
    <row r="1772" spans="3:15">
      <c r="C1772" s="161">
        <v>3</v>
      </c>
      <c r="D1772" s="161">
        <v>2</v>
      </c>
      <c r="F1772" s="161">
        <v>7</v>
      </c>
      <c r="G1772" s="161">
        <v>2</v>
      </c>
      <c r="H1772" s="161">
        <v>10</v>
      </c>
      <c r="I1772" s="161">
        <v>8</v>
      </c>
      <c r="J1772" s="161">
        <v>10</v>
      </c>
      <c r="M1772" s="165">
        <f t="shared" si="79"/>
        <v>2</v>
      </c>
      <c r="N1772" s="164">
        <f t="shared" si="80"/>
        <v>2</v>
      </c>
      <c r="O1772" s="164">
        <f t="shared" si="81"/>
        <v>6</v>
      </c>
    </row>
    <row r="1773" spans="3:15">
      <c r="C1773" s="161">
        <v>3</v>
      </c>
      <c r="D1773" s="161">
        <v>2</v>
      </c>
      <c r="F1773" s="161">
        <v>7</v>
      </c>
      <c r="G1773" s="161">
        <v>2</v>
      </c>
      <c r="H1773" s="161">
        <v>10</v>
      </c>
      <c r="I1773" s="161">
        <v>10</v>
      </c>
      <c r="J1773" s="161">
        <v>7</v>
      </c>
      <c r="M1773" s="165">
        <f t="shared" si="79"/>
        <v>2</v>
      </c>
      <c r="N1773" s="164">
        <f t="shared" si="80"/>
        <v>2</v>
      </c>
      <c r="O1773" s="164">
        <f t="shared" si="81"/>
        <v>6</v>
      </c>
    </row>
    <row r="1774" spans="3:15">
      <c r="C1774" s="161">
        <v>3</v>
      </c>
      <c r="D1774" s="161">
        <v>2</v>
      </c>
      <c r="F1774" s="161">
        <v>7</v>
      </c>
      <c r="G1774" s="161">
        <v>2</v>
      </c>
      <c r="H1774" s="161">
        <v>10</v>
      </c>
      <c r="I1774" s="161">
        <v>10</v>
      </c>
      <c r="J1774" s="161">
        <v>10</v>
      </c>
      <c r="M1774" s="165">
        <f t="shared" si="79"/>
        <v>2</v>
      </c>
      <c r="N1774" s="164">
        <f t="shared" si="80"/>
        <v>2</v>
      </c>
      <c r="O1774" s="164">
        <f t="shared" si="81"/>
        <v>6</v>
      </c>
    </row>
    <row r="1775" spans="3:15">
      <c r="C1775" s="161">
        <v>3</v>
      </c>
      <c r="D1775" s="161">
        <v>2</v>
      </c>
      <c r="F1775" s="161">
        <v>10</v>
      </c>
      <c r="G1775" s="161">
        <v>2</v>
      </c>
      <c r="H1775" s="161">
        <v>7</v>
      </c>
      <c r="I1775" s="161">
        <v>4</v>
      </c>
      <c r="J1775" s="161">
        <v>7</v>
      </c>
      <c r="M1775" s="165">
        <f t="shared" si="79"/>
        <v>2</v>
      </c>
      <c r="N1775" s="164">
        <f t="shared" si="80"/>
        <v>2</v>
      </c>
      <c r="O1775" s="164">
        <f t="shared" si="81"/>
        <v>5</v>
      </c>
    </row>
    <row r="1776" spans="3:15">
      <c r="C1776" s="161">
        <v>3</v>
      </c>
      <c r="D1776" s="161">
        <v>2</v>
      </c>
      <c r="F1776" s="161">
        <v>10</v>
      </c>
      <c r="G1776" s="161">
        <v>2</v>
      </c>
      <c r="H1776" s="161">
        <v>7</v>
      </c>
      <c r="I1776" s="161">
        <v>4</v>
      </c>
      <c r="J1776" s="161">
        <v>10</v>
      </c>
      <c r="M1776" s="165">
        <f t="shared" si="79"/>
        <v>2</v>
      </c>
      <c r="N1776" s="164">
        <f t="shared" si="80"/>
        <v>2</v>
      </c>
      <c r="O1776" s="164">
        <f t="shared" si="81"/>
        <v>5</v>
      </c>
    </row>
    <row r="1777" spans="3:15">
      <c r="C1777" s="161">
        <v>3</v>
      </c>
      <c r="D1777" s="161">
        <v>2</v>
      </c>
      <c r="F1777" s="161">
        <v>10</v>
      </c>
      <c r="G1777" s="161">
        <v>2</v>
      </c>
      <c r="H1777" s="161">
        <v>7</v>
      </c>
      <c r="I1777" s="161">
        <v>6</v>
      </c>
      <c r="J1777" s="161">
        <v>7</v>
      </c>
      <c r="M1777" s="165">
        <f t="shared" si="79"/>
        <v>2</v>
      </c>
      <c r="N1777" s="164">
        <f t="shared" si="80"/>
        <v>2</v>
      </c>
      <c r="O1777" s="164">
        <f t="shared" si="81"/>
        <v>5</v>
      </c>
    </row>
    <row r="1778" spans="3:15">
      <c r="C1778" s="161">
        <v>3</v>
      </c>
      <c r="D1778" s="161">
        <v>2</v>
      </c>
      <c r="F1778" s="161">
        <v>10</v>
      </c>
      <c r="G1778" s="161">
        <v>2</v>
      </c>
      <c r="H1778" s="161">
        <v>7</v>
      </c>
      <c r="I1778" s="161">
        <v>6</v>
      </c>
      <c r="J1778" s="161">
        <v>10</v>
      </c>
      <c r="M1778" s="165">
        <f t="shared" si="79"/>
        <v>2</v>
      </c>
      <c r="N1778" s="164">
        <f t="shared" si="80"/>
        <v>2</v>
      </c>
      <c r="O1778" s="164">
        <f t="shared" si="81"/>
        <v>6</v>
      </c>
    </row>
    <row r="1779" spans="3:15">
      <c r="C1779" s="161">
        <v>3</v>
      </c>
      <c r="D1779" s="161">
        <v>2</v>
      </c>
      <c r="F1779" s="161">
        <v>10</v>
      </c>
      <c r="G1779" s="161">
        <v>2</v>
      </c>
      <c r="H1779" s="161">
        <v>7</v>
      </c>
      <c r="I1779" s="161">
        <v>8</v>
      </c>
      <c r="J1779" s="161">
        <v>7</v>
      </c>
      <c r="M1779" s="165">
        <f t="shared" si="79"/>
        <v>2</v>
      </c>
      <c r="N1779" s="164">
        <f t="shared" si="80"/>
        <v>2</v>
      </c>
      <c r="O1779" s="164">
        <f t="shared" si="81"/>
        <v>6</v>
      </c>
    </row>
    <row r="1780" spans="3:15">
      <c r="C1780" s="161">
        <v>3</v>
      </c>
      <c r="D1780" s="161">
        <v>2</v>
      </c>
      <c r="F1780" s="161">
        <v>10</v>
      </c>
      <c r="G1780" s="161">
        <v>2</v>
      </c>
      <c r="H1780" s="161">
        <v>7</v>
      </c>
      <c r="I1780" s="161">
        <v>8</v>
      </c>
      <c r="J1780" s="161">
        <v>10</v>
      </c>
      <c r="M1780" s="165">
        <f t="shared" si="79"/>
        <v>2</v>
      </c>
      <c r="N1780" s="164">
        <f t="shared" si="80"/>
        <v>2</v>
      </c>
      <c r="O1780" s="164">
        <f t="shared" si="81"/>
        <v>6</v>
      </c>
    </row>
    <row r="1781" spans="3:15">
      <c r="C1781" s="161">
        <v>3</v>
      </c>
      <c r="D1781" s="161">
        <v>2</v>
      </c>
      <c r="F1781" s="161">
        <v>10</v>
      </c>
      <c r="G1781" s="161">
        <v>2</v>
      </c>
      <c r="H1781" s="161">
        <v>7</v>
      </c>
      <c r="I1781" s="161">
        <v>10</v>
      </c>
      <c r="J1781" s="161">
        <v>7</v>
      </c>
      <c r="M1781" s="165">
        <f t="shared" si="79"/>
        <v>2</v>
      </c>
      <c r="N1781" s="164">
        <f t="shared" si="80"/>
        <v>2</v>
      </c>
      <c r="O1781" s="164">
        <f t="shared" si="81"/>
        <v>6</v>
      </c>
    </row>
    <row r="1782" spans="3:15">
      <c r="C1782" s="161">
        <v>3</v>
      </c>
      <c r="D1782" s="161">
        <v>2</v>
      </c>
      <c r="F1782" s="161">
        <v>10</v>
      </c>
      <c r="G1782" s="161">
        <v>2</v>
      </c>
      <c r="H1782" s="161">
        <v>7</v>
      </c>
      <c r="I1782" s="161">
        <v>10</v>
      </c>
      <c r="J1782" s="161">
        <v>10</v>
      </c>
      <c r="M1782" s="165">
        <f t="shared" si="79"/>
        <v>2</v>
      </c>
      <c r="N1782" s="164">
        <f t="shared" si="80"/>
        <v>2</v>
      </c>
      <c r="O1782" s="164">
        <f t="shared" si="81"/>
        <v>6</v>
      </c>
    </row>
    <row r="1783" spans="3:15">
      <c r="C1783" s="161">
        <v>3</v>
      </c>
      <c r="D1783" s="161">
        <v>2</v>
      </c>
      <c r="F1783" s="161">
        <v>10</v>
      </c>
      <c r="G1783" s="161">
        <v>2</v>
      </c>
      <c r="H1783" s="161">
        <v>10</v>
      </c>
      <c r="I1783" s="161">
        <v>4</v>
      </c>
      <c r="J1783" s="161">
        <v>7</v>
      </c>
      <c r="M1783" s="165">
        <f t="shared" si="79"/>
        <v>2</v>
      </c>
      <c r="N1783" s="164">
        <f t="shared" si="80"/>
        <v>2</v>
      </c>
      <c r="O1783" s="164">
        <f t="shared" si="81"/>
        <v>5</v>
      </c>
    </row>
    <row r="1784" spans="3:15">
      <c r="C1784" s="161">
        <v>3</v>
      </c>
      <c r="D1784" s="161">
        <v>2</v>
      </c>
      <c r="F1784" s="161">
        <v>10</v>
      </c>
      <c r="G1784" s="161">
        <v>2</v>
      </c>
      <c r="H1784" s="161">
        <v>10</v>
      </c>
      <c r="I1784" s="161">
        <v>4</v>
      </c>
      <c r="J1784" s="161">
        <v>10</v>
      </c>
      <c r="M1784" s="165">
        <f t="shared" si="79"/>
        <v>2</v>
      </c>
      <c r="N1784" s="164">
        <f t="shared" si="80"/>
        <v>2</v>
      </c>
      <c r="O1784" s="164">
        <f t="shared" si="81"/>
        <v>6</v>
      </c>
    </row>
    <row r="1785" spans="3:15">
      <c r="C1785" s="161">
        <v>3</v>
      </c>
      <c r="D1785" s="161">
        <v>2</v>
      </c>
      <c r="F1785" s="161">
        <v>10</v>
      </c>
      <c r="G1785" s="161">
        <v>2</v>
      </c>
      <c r="H1785" s="161">
        <v>10</v>
      </c>
      <c r="I1785" s="161">
        <v>6</v>
      </c>
      <c r="J1785" s="161">
        <v>7</v>
      </c>
      <c r="M1785" s="165">
        <f t="shared" si="79"/>
        <v>2</v>
      </c>
      <c r="N1785" s="164">
        <f t="shared" si="80"/>
        <v>2</v>
      </c>
      <c r="O1785" s="164">
        <f t="shared" si="81"/>
        <v>6</v>
      </c>
    </row>
    <row r="1786" spans="3:15">
      <c r="C1786" s="161">
        <v>3</v>
      </c>
      <c r="D1786" s="161">
        <v>2</v>
      </c>
      <c r="F1786" s="161">
        <v>10</v>
      </c>
      <c r="G1786" s="161">
        <v>2</v>
      </c>
      <c r="H1786" s="161">
        <v>10</v>
      </c>
      <c r="I1786" s="161">
        <v>6</v>
      </c>
      <c r="J1786" s="161">
        <v>10</v>
      </c>
      <c r="M1786" s="165">
        <f t="shared" si="79"/>
        <v>2</v>
      </c>
      <c r="N1786" s="164">
        <f t="shared" si="80"/>
        <v>2</v>
      </c>
      <c r="O1786" s="164">
        <f t="shared" si="81"/>
        <v>6</v>
      </c>
    </row>
    <row r="1787" spans="3:15">
      <c r="C1787" s="161">
        <v>3</v>
      </c>
      <c r="D1787" s="161">
        <v>2</v>
      </c>
      <c r="F1787" s="161">
        <v>10</v>
      </c>
      <c r="G1787" s="161">
        <v>2</v>
      </c>
      <c r="H1787" s="161">
        <v>10</v>
      </c>
      <c r="I1787" s="161">
        <v>8</v>
      </c>
      <c r="J1787" s="161">
        <v>7</v>
      </c>
      <c r="M1787" s="165">
        <f t="shared" si="79"/>
        <v>2</v>
      </c>
      <c r="N1787" s="164">
        <f t="shared" si="80"/>
        <v>2</v>
      </c>
      <c r="O1787" s="164">
        <f t="shared" si="81"/>
        <v>6</v>
      </c>
    </row>
    <row r="1788" spans="3:15">
      <c r="C1788" s="161">
        <v>3</v>
      </c>
      <c r="D1788" s="161">
        <v>2</v>
      </c>
      <c r="F1788" s="161">
        <v>10</v>
      </c>
      <c r="G1788" s="161">
        <v>2</v>
      </c>
      <c r="H1788" s="161">
        <v>10</v>
      </c>
      <c r="I1788" s="161">
        <v>8</v>
      </c>
      <c r="J1788" s="161">
        <v>10</v>
      </c>
      <c r="M1788" s="165">
        <f t="shared" si="79"/>
        <v>2</v>
      </c>
      <c r="N1788" s="164">
        <f t="shared" si="80"/>
        <v>2</v>
      </c>
      <c r="O1788" s="164">
        <f t="shared" si="81"/>
        <v>6</v>
      </c>
    </row>
    <row r="1789" spans="3:15">
      <c r="C1789" s="161">
        <v>3</v>
      </c>
      <c r="D1789" s="161">
        <v>2</v>
      </c>
      <c r="F1789" s="161">
        <v>10</v>
      </c>
      <c r="G1789" s="161">
        <v>2</v>
      </c>
      <c r="H1789" s="161">
        <v>10</v>
      </c>
      <c r="I1789" s="161">
        <v>10</v>
      </c>
      <c r="J1789" s="161">
        <v>7</v>
      </c>
      <c r="M1789" s="165">
        <f t="shared" si="79"/>
        <v>2</v>
      </c>
      <c r="N1789" s="164">
        <f t="shared" si="80"/>
        <v>2</v>
      </c>
      <c r="O1789" s="164">
        <f t="shared" si="81"/>
        <v>6</v>
      </c>
    </row>
    <row r="1790" spans="3:15">
      <c r="C1790" s="161">
        <v>3</v>
      </c>
      <c r="D1790" s="161">
        <v>4</v>
      </c>
      <c r="F1790" s="161">
        <v>10</v>
      </c>
      <c r="G1790" s="161">
        <v>4</v>
      </c>
      <c r="H1790" s="161">
        <v>10</v>
      </c>
      <c r="I1790" s="161">
        <v>10</v>
      </c>
      <c r="J1790" s="161">
        <v>10</v>
      </c>
      <c r="M1790" s="165">
        <f t="shared" si="79"/>
        <v>3</v>
      </c>
      <c r="N1790" s="164">
        <f t="shared" si="80"/>
        <v>4</v>
      </c>
      <c r="O1790" s="164">
        <f t="shared" si="81"/>
        <v>7</v>
      </c>
    </row>
    <row r="1791" spans="3:15">
      <c r="C1791" s="161">
        <v>3</v>
      </c>
      <c r="D1791" s="161">
        <v>4</v>
      </c>
      <c r="F1791" s="161">
        <v>10</v>
      </c>
      <c r="G1791" s="161">
        <v>4</v>
      </c>
      <c r="H1791" s="161">
        <v>7</v>
      </c>
      <c r="I1791" s="161">
        <v>4</v>
      </c>
      <c r="J1791" s="161">
        <v>7</v>
      </c>
      <c r="M1791" s="165">
        <f t="shared" si="79"/>
        <v>3</v>
      </c>
      <c r="N1791" s="164">
        <f t="shared" si="80"/>
        <v>4</v>
      </c>
      <c r="O1791" s="164">
        <f t="shared" si="81"/>
        <v>6</v>
      </c>
    </row>
    <row r="1792" spans="3:15">
      <c r="C1792" s="161">
        <v>3</v>
      </c>
      <c r="D1792" s="161">
        <v>4</v>
      </c>
      <c r="F1792" s="161">
        <v>10</v>
      </c>
      <c r="G1792" s="161">
        <v>4</v>
      </c>
      <c r="H1792" s="161">
        <v>7</v>
      </c>
      <c r="I1792" s="161">
        <v>4</v>
      </c>
      <c r="J1792" s="161">
        <v>10</v>
      </c>
      <c r="M1792" s="165">
        <f t="shared" si="79"/>
        <v>3</v>
      </c>
      <c r="N1792" s="164">
        <f t="shared" si="80"/>
        <v>4</v>
      </c>
      <c r="O1792" s="164">
        <f t="shared" si="81"/>
        <v>6</v>
      </c>
    </row>
    <row r="1793" spans="3:15">
      <c r="C1793" s="161">
        <v>3</v>
      </c>
      <c r="D1793" s="161">
        <v>4</v>
      </c>
      <c r="F1793" s="161">
        <v>10</v>
      </c>
      <c r="G1793" s="161">
        <v>4</v>
      </c>
      <c r="H1793" s="161">
        <v>7</v>
      </c>
      <c r="I1793" s="161">
        <v>6</v>
      </c>
      <c r="J1793" s="161">
        <v>7</v>
      </c>
      <c r="M1793" s="165">
        <f t="shared" si="79"/>
        <v>3</v>
      </c>
      <c r="N1793" s="164">
        <f t="shared" si="80"/>
        <v>4</v>
      </c>
      <c r="O1793" s="164">
        <f t="shared" si="81"/>
        <v>6</v>
      </c>
    </row>
    <row r="1794" spans="3:15">
      <c r="C1794" s="161">
        <v>3</v>
      </c>
      <c r="D1794" s="161">
        <v>4</v>
      </c>
      <c r="F1794" s="161">
        <v>10</v>
      </c>
      <c r="G1794" s="161">
        <v>4</v>
      </c>
      <c r="H1794" s="161">
        <v>7</v>
      </c>
      <c r="I1794" s="161">
        <v>6</v>
      </c>
      <c r="J1794" s="161">
        <v>10</v>
      </c>
      <c r="M1794" s="165">
        <f t="shared" si="79"/>
        <v>3</v>
      </c>
      <c r="N1794" s="164">
        <f t="shared" si="80"/>
        <v>4</v>
      </c>
      <c r="O1794" s="164">
        <f t="shared" si="81"/>
        <v>6</v>
      </c>
    </row>
    <row r="1795" spans="3:15">
      <c r="C1795" s="161">
        <v>3</v>
      </c>
      <c r="D1795" s="161">
        <v>4</v>
      </c>
      <c r="F1795" s="161">
        <v>10</v>
      </c>
      <c r="G1795" s="161">
        <v>4</v>
      </c>
      <c r="H1795" s="161">
        <v>7</v>
      </c>
      <c r="I1795" s="161">
        <v>8</v>
      </c>
      <c r="J1795" s="161">
        <v>7</v>
      </c>
      <c r="M1795" s="165">
        <f t="shared" si="79"/>
        <v>3</v>
      </c>
      <c r="N1795" s="164">
        <f t="shared" si="80"/>
        <v>4</v>
      </c>
      <c r="O1795" s="164">
        <f t="shared" si="81"/>
        <v>6</v>
      </c>
    </row>
    <row r="1796" spans="3:15">
      <c r="C1796" s="161">
        <v>3</v>
      </c>
      <c r="D1796" s="161">
        <v>4</v>
      </c>
      <c r="F1796" s="161">
        <v>10</v>
      </c>
      <c r="G1796" s="161">
        <v>4</v>
      </c>
      <c r="H1796" s="161">
        <v>7</v>
      </c>
      <c r="I1796" s="161">
        <v>8</v>
      </c>
      <c r="J1796" s="161">
        <v>10</v>
      </c>
      <c r="M1796" s="165">
        <f t="shared" si="79"/>
        <v>3</v>
      </c>
      <c r="N1796" s="164">
        <f t="shared" si="80"/>
        <v>4</v>
      </c>
      <c r="O1796" s="164">
        <f t="shared" si="81"/>
        <v>7</v>
      </c>
    </row>
    <row r="1797" spans="3:15">
      <c r="C1797" s="161">
        <v>3</v>
      </c>
      <c r="D1797" s="161">
        <v>4</v>
      </c>
      <c r="F1797" s="161">
        <v>10</v>
      </c>
      <c r="G1797" s="161">
        <v>4</v>
      </c>
      <c r="H1797" s="161">
        <v>7</v>
      </c>
      <c r="I1797" s="161">
        <v>10</v>
      </c>
      <c r="J1797" s="161">
        <v>7</v>
      </c>
      <c r="M1797" s="165">
        <f t="shared" si="79"/>
        <v>3</v>
      </c>
      <c r="N1797" s="164">
        <f t="shared" si="80"/>
        <v>4</v>
      </c>
      <c r="O1797" s="164">
        <f t="shared" si="81"/>
        <v>6</v>
      </c>
    </row>
    <row r="1798" spans="3:15">
      <c r="C1798" s="161">
        <v>3</v>
      </c>
      <c r="D1798" s="161">
        <v>4</v>
      </c>
      <c r="F1798" s="161">
        <v>10</v>
      </c>
      <c r="G1798" s="161">
        <v>4</v>
      </c>
      <c r="H1798" s="161">
        <v>7</v>
      </c>
      <c r="I1798" s="161">
        <v>10</v>
      </c>
      <c r="J1798" s="161">
        <v>10</v>
      </c>
      <c r="M1798" s="165">
        <f t="shared" si="79"/>
        <v>3</v>
      </c>
      <c r="N1798" s="164">
        <f t="shared" si="80"/>
        <v>4</v>
      </c>
      <c r="O1798" s="164">
        <f t="shared" si="81"/>
        <v>7</v>
      </c>
    </row>
    <row r="1799" spans="3:15">
      <c r="C1799" s="161">
        <v>3</v>
      </c>
      <c r="D1799" s="161">
        <v>4</v>
      </c>
      <c r="F1799" s="161">
        <v>10</v>
      </c>
      <c r="G1799" s="161">
        <v>4</v>
      </c>
      <c r="H1799" s="161">
        <v>10</v>
      </c>
      <c r="I1799" s="161">
        <v>4</v>
      </c>
      <c r="J1799" s="161">
        <v>7</v>
      </c>
      <c r="M1799" s="165">
        <f t="shared" si="79"/>
        <v>3</v>
      </c>
      <c r="N1799" s="164">
        <f t="shared" si="80"/>
        <v>4</v>
      </c>
      <c r="O1799" s="164">
        <f t="shared" si="81"/>
        <v>6</v>
      </c>
    </row>
    <row r="1800" spans="3:15">
      <c r="C1800" s="161">
        <v>3</v>
      </c>
      <c r="D1800" s="161">
        <v>4</v>
      </c>
      <c r="F1800" s="161">
        <v>10</v>
      </c>
      <c r="G1800" s="161">
        <v>4</v>
      </c>
      <c r="H1800" s="161">
        <v>10</v>
      </c>
      <c r="I1800" s="161">
        <v>4</v>
      </c>
      <c r="J1800" s="161">
        <v>10</v>
      </c>
      <c r="M1800" s="165">
        <f t="shared" si="79"/>
        <v>3</v>
      </c>
      <c r="N1800" s="164">
        <f t="shared" si="80"/>
        <v>4</v>
      </c>
      <c r="O1800" s="164">
        <f t="shared" si="81"/>
        <v>6</v>
      </c>
    </row>
    <row r="1801" spans="3:15">
      <c r="C1801" s="161">
        <v>3</v>
      </c>
      <c r="D1801" s="161">
        <v>4</v>
      </c>
      <c r="F1801" s="161">
        <v>10</v>
      </c>
      <c r="G1801" s="161">
        <v>4</v>
      </c>
      <c r="H1801" s="161">
        <v>10</v>
      </c>
      <c r="I1801" s="161">
        <v>6</v>
      </c>
      <c r="J1801" s="161">
        <v>7</v>
      </c>
      <c r="M1801" s="165">
        <f t="shared" si="79"/>
        <v>3</v>
      </c>
      <c r="N1801" s="164">
        <f t="shared" si="80"/>
        <v>4</v>
      </c>
      <c r="O1801" s="164">
        <f t="shared" si="81"/>
        <v>6</v>
      </c>
    </row>
    <row r="1802" spans="3:15">
      <c r="C1802" s="161">
        <v>3</v>
      </c>
      <c r="D1802" s="161">
        <v>4</v>
      </c>
      <c r="F1802" s="161">
        <v>10</v>
      </c>
      <c r="G1802" s="161">
        <v>4</v>
      </c>
      <c r="H1802" s="161">
        <v>10</v>
      </c>
      <c r="I1802" s="161">
        <v>6</v>
      </c>
      <c r="J1802" s="161">
        <v>10</v>
      </c>
      <c r="M1802" s="165">
        <f t="shared" si="79"/>
        <v>3</v>
      </c>
      <c r="N1802" s="164">
        <f t="shared" si="80"/>
        <v>4</v>
      </c>
      <c r="O1802" s="164">
        <f t="shared" si="81"/>
        <v>7</v>
      </c>
    </row>
    <row r="1803" spans="3:15">
      <c r="C1803" s="161">
        <v>3</v>
      </c>
      <c r="D1803" s="161">
        <v>4</v>
      </c>
      <c r="F1803" s="161">
        <v>10</v>
      </c>
      <c r="G1803" s="161">
        <v>4</v>
      </c>
      <c r="H1803" s="161">
        <v>10</v>
      </c>
      <c r="I1803" s="161">
        <v>8</v>
      </c>
      <c r="J1803" s="161">
        <v>7</v>
      </c>
      <c r="M1803" s="165">
        <f t="shared" si="79"/>
        <v>3</v>
      </c>
      <c r="N1803" s="164">
        <f t="shared" si="80"/>
        <v>4</v>
      </c>
      <c r="O1803" s="164">
        <f t="shared" si="81"/>
        <v>7</v>
      </c>
    </row>
    <row r="1804" spans="3:15">
      <c r="C1804" s="161">
        <v>3</v>
      </c>
      <c r="D1804" s="161">
        <v>4</v>
      </c>
      <c r="F1804" s="161">
        <v>10</v>
      </c>
      <c r="G1804" s="161">
        <v>4</v>
      </c>
      <c r="H1804" s="161">
        <v>10</v>
      </c>
      <c r="I1804" s="161">
        <v>8</v>
      </c>
      <c r="J1804" s="161">
        <v>10</v>
      </c>
      <c r="M1804" s="165">
        <f t="shared" si="79"/>
        <v>3</v>
      </c>
      <c r="N1804" s="164">
        <f t="shared" si="80"/>
        <v>4</v>
      </c>
      <c r="O1804" s="164">
        <f t="shared" si="81"/>
        <v>7</v>
      </c>
    </row>
    <row r="1805" spans="3:15">
      <c r="C1805" s="161">
        <v>3</v>
      </c>
      <c r="D1805" s="161">
        <v>4</v>
      </c>
      <c r="F1805" s="161">
        <v>10</v>
      </c>
      <c r="G1805" s="161">
        <v>4</v>
      </c>
      <c r="H1805" s="161">
        <v>10</v>
      </c>
      <c r="I1805" s="161">
        <v>10</v>
      </c>
      <c r="J1805" s="161">
        <v>7</v>
      </c>
      <c r="M1805" s="165">
        <f t="shared" si="79"/>
        <v>3</v>
      </c>
      <c r="N1805" s="164">
        <f t="shared" si="80"/>
        <v>4</v>
      </c>
      <c r="O1805" s="164">
        <f t="shared" si="81"/>
        <v>7</v>
      </c>
    </row>
    <row r="1806" spans="3:15">
      <c r="C1806" s="161">
        <v>3</v>
      </c>
      <c r="D1806" s="161">
        <v>6</v>
      </c>
      <c r="F1806" s="161">
        <v>10</v>
      </c>
      <c r="G1806" s="161">
        <v>6</v>
      </c>
      <c r="H1806" s="161">
        <v>10</v>
      </c>
      <c r="I1806" s="161">
        <v>10</v>
      </c>
      <c r="J1806" s="161">
        <v>10</v>
      </c>
      <c r="M1806" s="165">
        <f t="shared" si="79"/>
        <v>3</v>
      </c>
      <c r="N1806" s="164">
        <f t="shared" si="80"/>
        <v>4</v>
      </c>
      <c r="O1806" s="164">
        <f t="shared" si="81"/>
        <v>8</v>
      </c>
    </row>
    <row r="1807" spans="3:15">
      <c r="C1807" s="161">
        <v>3</v>
      </c>
      <c r="D1807" s="161">
        <v>6</v>
      </c>
      <c r="F1807" s="161">
        <v>10</v>
      </c>
      <c r="G1807" s="161">
        <v>6</v>
      </c>
      <c r="H1807" s="161">
        <v>7</v>
      </c>
      <c r="I1807" s="161">
        <v>4</v>
      </c>
      <c r="J1807" s="161">
        <v>7</v>
      </c>
      <c r="M1807" s="165">
        <f t="shared" si="79"/>
        <v>3</v>
      </c>
      <c r="N1807" s="164">
        <f t="shared" si="80"/>
        <v>4</v>
      </c>
      <c r="O1807" s="164">
        <f t="shared" si="81"/>
        <v>6</v>
      </c>
    </row>
    <row r="1808" spans="3:15">
      <c r="C1808" s="161">
        <v>3</v>
      </c>
      <c r="D1808" s="161">
        <v>6</v>
      </c>
      <c r="F1808" s="161">
        <v>10</v>
      </c>
      <c r="G1808" s="161">
        <v>6</v>
      </c>
      <c r="H1808" s="161">
        <v>7</v>
      </c>
      <c r="I1808" s="161">
        <v>4</v>
      </c>
      <c r="J1808" s="161">
        <v>10</v>
      </c>
      <c r="M1808" s="165">
        <f t="shared" si="79"/>
        <v>3</v>
      </c>
      <c r="N1808" s="164">
        <f t="shared" si="80"/>
        <v>4</v>
      </c>
      <c r="O1808" s="164">
        <f t="shared" si="81"/>
        <v>7</v>
      </c>
    </row>
    <row r="1809" spans="3:15">
      <c r="C1809" s="161">
        <v>3</v>
      </c>
      <c r="D1809" s="161">
        <v>6</v>
      </c>
      <c r="F1809" s="161">
        <v>10</v>
      </c>
      <c r="G1809" s="161">
        <v>6</v>
      </c>
      <c r="H1809" s="161">
        <v>7</v>
      </c>
      <c r="I1809" s="161">
        <v>6</v>
      </c>
      <c r="J1809" s="161">
        <v>7</v>
      </c>
      <c r="M1809" s="165">
        <f t="shared" si="79"/>
        <v>3</v>
      </c>
      <c r="N1809" s="164">
        <f t="shared" si="80"/>
        <v>4</v>
      </c>
      <c r="O1809" s="164">
        <f t="shared" si="81"/>
        <v>6</v>
      </c>
    </row>
    <row r="1810" spans="3:15">
      <c r="C1810" s="161">
        <v>3</v>
      </c>
      <c r="D1810" s="161">
        <v>6</v>
      </c>
      <c r="F1810" s="161">
        <v>10</v>
      </c>
      <c r="G1810" s="161">
        <v>6</v>
      </c>
      <c r="H1810" s="161">
        <v>7</v>
      </c>
      <c r="I1810" s="161">
        <v>6</v>
      </c>
      <c r="J1810" s="161">
        <v>10</v>
      </c>
      <c r="M1810" s="165">
        <f t="shared" si="79"/>
        <v>3</v>
      </c>
      <c r="N1810" s="164">
        <f t="shared" si="80"/>
        <v>4</v>
      </c>
      <c r="O1810" s="164">
        <f t="shared" si="81"/>
        <v>7</v>
      </c>
    </row>
    <row r="1811" spans="3:15">
      <c r="C1811" s="161">
        <v>3</v>
      </c>
      <c r="D1811" s="161">
        <v>6</v>
      </c>
      <c r="F1811" s="161">
        <v>10</v>
      </c>
      <c r="G1811" s="161">
        <v>6</v>
      </c>
      <c r="H1811" s="161">
        <v>7</v>
      </c>
      <c r="I1811" s="161">
        <v>8</v>
      </c>
      <c r="J1811" s="161">
        <v>7</v>
      </c>
      <c r="M1811" s="165">
        <f t="shared" si="79"/>
        <v>3</v>
      </c>
      <c r="N1811" s="164">
        <f t="shared" si="80"/>
        <v>4</v>
      </c>
      <c r="O1811" s="164">
        <f t="shared" si="81"/>
        <v>7</v>
      </c>
    </row>
    <row r="1812" spans="3:15">
      <c r="C1812" s="161">
        <v>3</v>
      </c>
      <c r="D1812" s="161">
        <v>6</v>
      </c>
      <c r="F1812" s="161">
        <v>10</v>
      </c>
      <c r="G1812" s="161">
        <v>6</v>
      </c>
      <c r="H1812" s="161">
        <v>7</v>
      </c>
      <c r="I1812" s="161">
        <v>8</v>
      </c>
      <c r="J1812" s="161">
        <v>10</v>
      </c>
      <c r="M1812" s="165">
        <f t="shared" si="79"/>
        <v>3</v>
      </c>
      <c r="N1812" s="164">
        <f t="shared" si="80"/>
        <v>4</v>
      </c>
      <c r="O1812" s="164">
        <f t="shared" si="81"/>
        <v>7</v>
      </c>
    </row>
    <row r="1813" spans="3:15">
      <c r="C1813" s="161">
        <v>3</v>
      </c>
      <c r="D1813" s="161">
        <v>6</v>
      </c>
      <c r="F1813" s="161">
        <v>10</v>
      </c>
      <c r="G1813" s="161">
        <v>6</v>
      </c>
      <c r="H1813" s="161">
        <v>7</v>
      </c>
      <c r="I1813" s="161">
        <v>10</v>
      </c>
      <c r="J1813" s="161">
        <v>7</v>
      </c>
      <c r="M1813" s="165">
        <f t="shared" si="79"/>
        <v>3</v>
      </c>
      <c r="N1813" s="164">
        <f t="shared" si="80"/>
        <v>4</v>
      </c>
      <c r="O1813" s="164">
        <f t="shared" si="81"/>
        <v>7</v>
      </c>
    </row>
    <row r="1814" spans="3:15">
      <c r="C1814" s="161">
        <v>3</v>
      </c>
      <c r="D1814" s="161">
        <v>6</v>
      </c>
      <c r="F1814" s="161">
        <v>10</v>
      </c>
      <c r="G1814" s="161">
        <v>6</v>
      </c>
      <c r="H1814" s="161">
        <v>7</v>
      </c>
      <c r="I1814" s="161">
        <v>10</v>
      </c>
      <c r="J1814" s="161">
        <v>10</v>
      </c>
      <c r="M1814" s="165">
        <f t="shared" si="79"/>
        <v>3</v>
      </c>
      <c r="N1814" s="164">
        <f t="shared" si="80"/>
        <v>4</v>
      </c>
      <c r="O1814" s="164">
        <f t="shared" si="81"/>
        <v>7</v>
      </c>
    </row>
    <row r="1815" spans="3:15">
      <c r="C1815" s="161">
        <v>3</v>
      </c>
      <c r="D1815" s="161">
        <v>6</v>
      </c>
      <c r="F1815" s="161">
        <v>10</v>
      </c>
      <c r="G1815" s="161">
        <v>6</v>
      </c>
      <c r="H1815" s="161">
        <v>10</v>
      </c>
      <c r="I1815" s="161">
        <v>4</v>
      </c>
      <c r="J1815" s="161">
        <v>7</v>
      </c>
      <c r="M1815" s="165">
        <f t="shared" si="79"/>
        <v>3</v>
      </c>
      <c r="N1815" s="164">
        <f t="shared" si="80"/>
        <v>4</v>
      </c>
      <c r="O1815" s="164">
        <f t="shared" si="81"/>
        <v>7</v>
      </c>
    </row>
    <row r="1816" spans="3:15">
      <c r="C1816" s="161">
        <v>3</v>
      </c>
      <c r="D1816" s="161">
        <v>6</v>
      </c>
      <c r="F1816" s="161">
        <v>10</v>
      </c>
      <c r="G1816" s="161">
        <v>6</v>
      </c>
      <c r="H1816" s="161">
        <v>10</v>
      </c>
      <c r="I1816" s="161">
        <v>4</v>
      </c>
      <c r="J1816" s="161">
        <v>10</v>
      </c>
      <c r="M1816" s="165">
        <f t="shared" si="79"/>
        <v>3</v>
      </c>
      <c r="N1816" s="164">
        <f t="shared" si="80"/>
        <v>4</v>
      </c>
      <c r="O1816" s="164">
        <f t="shared" si="81"/>
        <v>7</v>
      </c>
    </row>
    <row r="1817" spans="3:15">
      <c r="C1817" s="161">
        <v>3</v>
      </c>
      <c r="D1817" s="161">
        <v>6</v>
      </c>
      <c r="F1817" s="161">
        <v>10</v>
      </c>
      <c r="G1817" s="161">
        <v>6</v>
      </c>
      <c r="H1817" s="161">
        <v>10</v>
      </c>
      <c r="I1817" s="161">
        <v>6</v>
      </c>
      <c r="J1817" s="161">
        <v>7</v>
      </c>
      <c r="M1817" s="165">
        <f t="shared" si="79"/>
        <v>3</v>
      </c>
      <c r="N1817" s="164">
        <f t="shared" si="80"/>
        <v>4</v>
      </c>
      <c r="O1817" s="164">
        <f t="shared" si="81"/>
        <v>7</v>
      </c>
    </row>
    <row r="1818" spans="3:15">
      <c r="C1818" s="161">
        <v>3</v>
      </c>
      <c r="D1818" s="161">
        <v>6</v>
      </c>
      <c r="F1818" s="161">
        <v>10</v>
      </c>
      <c r="G1818" s="161">
        <v>6</v>
      </c>
      <c r="H1818" s="161">
        <v>10</v>
      </c>
      <c r="I1818" s="161">
        <v>6</v>
      </c>
      <c r="J1818" s="161">
        <v>10</v>
      </c>
      <c r="M1818" s="165">
        <f t="shared" si="79"/>
        <v>3</v>
      </c>
      <c r="N1818" s="164">
        <f t="shared" si="80"/>
        <v>4</v>
      </c>
      <c r="O1818" s="164">
        <f t="shared" si="81"/>
        <v>7</v>
      </c>
    </row>
    <row r="1819" spans="3:15">
      <c r="C1819" s="161">
        <v>3</v>
      </c>
      <c r="D1819" s="161">
        <v>6</v>
      </c>
      <c r="F1819" s="161">
        <v>10</v>
      </c>
      <c r="G1819" s="161">
        <v>6</v>
      </c>
      <c r="H1819" s="161">
        <v>10</v>
      </c>
      <c r="I1819" s="161">
        <v>8</v>
      </c>
      <c r="J1819" s="161">
        <v>7</v>
      </c>
      <c r="M1819" s="165">
        <f t="shared" si="79"/>
        <v>3</v>
      </c>
      <c r="N1819" s="164">
        <f t="shared" si="80"/>
        <v>4</v>
      </c>
      <c r="O1819" s="164">
        <f t="shared" si="81"/>
        <v>7</v>
      </c>
    </row>
    <row r="1820" spans="3:15">
      <c r="C1820" s="161">
        <v>3</v>
      </c>
      <c r="D1820" s="161">
        <v>6</v>
      </c>
      <c r="F1820" s="161">
        <v>10</v>
      </c>
      <c r="G1820" s="161">
        <v>6</v>
      </c>
      <c r="H1820" s="161">
        <v>10</v>
      </c>
      <c r="I1820" s="161">
        <v>8</v>
      </c>
      <c r="J1820" s="161">
        <v>10</v>
      </c>
      <c r="M1820" s="165">
        <f t="shared" si="79"/>
        <v>3</v>
      </c>
      <c r="N1820" s="164">
        <f t="shared" si="80"/>
        <v>4</v>
      </c>
      <c r="O1820" s="164">
        <f t="shared" si="81"/>
        <v>8</v>
      </c>
    </row>
    <row r="1821" spans="3:15">
      <c r="C1821" s="161">
        <v>3</v>
      </c>
      <c r="D1821" s="161">
        <v>6</v>
      </c>
      <c r="F1821" s="161">
        <v>10</v>
      </c>
      <c r="G1821" s="161">
        <v>6</v>
      </c>
      <c r="H1821" s="161">
        <v>10</v>
      </c>
      <c r="I1821" s="161">
        <v>10</v>
      </c>
      <c r="J1821" s="161">
        <v>7</v>
      </c>
      <c r="M1821" s="165">
        <f t="shared" si="79"/>
        <v>3</v>
      </c>
      <c r="N1821" s="164">
        <f t="shared" si="80"/>
        <v>4</v>
      </c>
      <c r="O1821" s="164">
        <f t="shared" si="81"/>
        <v>7</v>
      </c>
    </row>
    <row r="1822" spans="3:15">
      <c r="C1822" s="161">
        <v>3</v>
      </c>
      <c r="D1822" s="161">
        <v>2</v>
      </c>
      <c r="F1822" s="161">
        <v>10</v>
      </c>
      <c r="G1822" s="161">
        <v>2</v>
      </c>
      <c r="H1822" s="161">
        <v>10</v>
      </c>
      <c r="I1822" s="161">
        <v>10</v>
      </c>
      <c r="J1822" s="161">
        <v>10</v>
      </c>
      <c r="M1822" s="165">
        <f t="shared" si="79"/>
        <v>2</v>
      </c>
      <c r="N1822" s="164">
        <f t="shared" si="80"/>
        <v>2</v>
      </c>
      <c r="O1822" s="164">
        <f t="shared" si="81"/>
        <v>7</v>
      </c>
    </row>
    <row r="1823" spans="3:15">
      <c r="C1823" s="161">
        <v>3</v>
      </c>
      <c r="D1823" s="161">
        <v>2</v>
      </c>
      <c r="F1823" s="161">
        <v>10</v>
      </c>
      <c r="G1823" s="161">
        <v>2</v>
      </c>
      <c r="H1823" s="161">
        <v>7</v>
      </c>
      <c r="I1823" s="161">
        <v>4</v>
      </c>
      <c r="J1823" s="161">
        <v>7</v>
      </c>
      <c r="M1823" s="165">
        <f t="shared" ref="M1823:M1886" si="82">MIN(C1823:L1823)</f>
        <v>2</v>
      </c>
      <c r="N1823" s="164">
        <f t="shared" si="80"/>
        <v>2</v>
      </c>
      <c r="O1823" s="164">
        <f t="shared" si="81"/>
        <v>5</v>
      </c>
    </row>
    <row r="1824" spans="3:15">
      <c r="C1824" s="161">
        <v>3</v>
      </c>
      <c r="D1824" s="161">
        <v>2</v>
      </c>
      <c r="F1824" s="161">
        <v>10</v>
      </c>
      <c r="G1824" s="161">
        <v>2</v>
      </c>
      <c r="H1824" s="161">
        <v>7</v>
      </c>
      <c r="I1824" s="161">
        <v>4</v>
      </c>
      <c r="J1824" s="161">
        <v>10</v>
      </c>
      <c r="M1824" s="165">
        <f t="shared" si="82"/>
        <v>2</v>
      </c>
      <c r="N1824" s="164">
        <f t="shared" ref="N1824:N1887" si="83">IF(SMALL(C1824:J1824,2)&gt;M1824,M1824+1,M1824)</f>
        <v>2</v>
      </c>
      <c r="O1824" s="164">
        <f t="shared" ref="O1824:O1887" si="84">ROUND(AVERAGE(C1824:J1824),0)</f>
        <v>5</v>
      </c>
    </row>
    <row r="1825" spans="3:15">
      <c r="C1825" s="161">
        <v>3</v>
      </c>
      <c r="D1825" s="161">
        <v>2</v>
      </c>
      <c r="F1825" s="161">
        <v>10</v>
      </c>
      <c r="G1825" s="161">
        <v>2</v>
      </c>
      <c r="H1825" s="161">
        <v>7</v>
      </c>
      <c r="I1825" s="161">
        <v>6</v>
      </c>
      <c r="J1825" s="161">
        <v>7</v>
      </c>
      <c r="M1825" s="165">
        <f t="shared" si="82"/>
        <v>2</v>
      </c>
      <c r="N1825" s="164">
        <f t="shared" si="83"/>
        <v>2</v>
      </c>
      <c r="O1825" s="164">
        <f t="shared" si="84"/>
        <v>5</v>
      </c>
    </row>
    <row r="1826" spans="3:15">
      <c r="C1826" s="161">
        <v>3</v>
      </c>
      <c r="D1826" s="161">
        <v>2</v>
      </c>
      <c r="F1826" s="161">
        <v>10</v>
      </c>
      <c r="G1826" s="161">
        <v>2</v>
      </c>
      <c r="H1826" s="161">
        <v>7</v>
      </c>
      <c r="I1826" s="161">
        <v>6</v>
      </c>
      <c r="J1826" s="161">
        <v>10</v>
      </c>
      <c r="M1826" s="165">
        <f t="shared" si="82"/>
        <v>2</v>
      </c>
      <c r="N1826" s="164">
        <f t="shared" si="83"/>
        <v>2</v>
      </c>
      <c r="O1826" s="164">
        <f t="shared" si="84"/>
        <v>6</v>
      </c>
    </row>
    <row r="1827" spans="3:15">
      <c r="C1827" s="161">
        <v>3</v>
      </c>
      <c r="D1827" s="161">
        <v>2</v>
      </c>
      <c r="F1827" s="161">
        <v>10</v>
      </c>
      <c r="G1827" s="161">
        <v>2</v>
      </c>
      <c r="H1827" s="161">
        <v>7</v>
      </c>
      <c r="I1827" s="161">
        <v>8</v>
      </c>
      <c r="J1827" s="161">
        <v>7</v>
      </c>
      <c r="M1827" s="165">
        <f t="shared" si="82"/>
        <v>2</v>
      </c>
      <c r="N1827" s="164">
        <f t="shared" si="83"/>
        <v>2</v>
      </c>
      <c r="O1827" s="164">
        <f t="shared" si="84"/>
        <v>6</v>
      </c>
    </row>
    <row r="1828" spans="3:15">
      <c r="C1828" s="161">
        <v>3</v>
      </c>
      <c r="D1828" s="161">
        <v>2</v>
      </c>
      <c r="F1828" s="161">
        <v>10</v>
      </c>
      <c r="G1828" s="161">
        <v>2</v>
      </c>
      <c r="H1828" s="161">
        <v>7</v>
      </c>
      <c r="I1828" s="161">
        <v>8</v>
      </c>
      <c r="J1828" s="161">
        <v>10</v>
      </c>
      <c r="M1828" s="165">
        <f t="shared" si="82"/>
        <v>2</v>
      </c>
      <c r="N1828" s="164">
        <f t="shared" si="83"/>
        <v>2</v>
      </c>
      <c r="O1828" s="164">
        <f t="shared" si="84"/>
        <v>6</v>
      </c>
    </row>
    <row r="1829" spans="3:15">
      <c r="C1829" s="161">
        <v>3</v>
      </c>
      <c r="D1829" s="161">
        <v>2</v>
      </c>
      <c r="F1829" s="161">
        <v>10</v>
      </c>
      <c r="G1829" s="161">
        <v>2</v>
      </c>
      <c r="H1829" s="161">
        <v>7</v>
      </c>
      <c r="I1829" s="161">
        <v>10</v>
      </c>
      <c r="J1829" s="161">
        <v>7</v>
      </c>
      <c r="M1829" s="165">
        <f t="shared" si="82"/>
        <v>2</v>
      </c>
      <c r="N1829" s="164">
        <f t="shared" si="83"/>
        <v>2</v>
      </c>
      <c r="O1829" s="164">
        <f t="shared" si="84"/>
        <v>6</v>
      </c>
    </row>
    <row r="1830" spans="3:15">
      <c r="C1830" s="161">
        <v>3</v>
      </c>
      <c r="D1830" s="161">
        <v>2</v>
      </c>
      <c r="F1830" s="161">
        <v>10</v>
      </c>
      <c r="G1830" s="161">
        <v>2</v>
      </c>
      <c r="H1830" s="161">
        <v>7</v>
      </c>
      <c r="I1830" s="161">
        <v>10</v>
      </c>
      <c r="J1830" s="161">
        <v>10</v>
      </c>
      <c r="M1830" s="165">
        <f t="shared" si="82"/>
        <v>2</v>
      </c>
      <c r="N1830" s="164">
        <f t="shared" si="83"/>
        <v>2</v>
      </c>
      <c r="O1830" s="164">
        <f t="shared" si="84"/>
        <v>6</v>
      </c>
    </row>
    <row r="1831" spans="3:15">
      <c r="C1831" s="161">
        <v>3</v>
      </c>
      <c r="D1831" s="161">
        <v>2</v>
      </c>
      <c r="F1831" s="161">
        <v>10</v>
      </c>
      <c r="G1831" s="161">
        <v>2</v>
      </c>
      <c r="H1831" s="161">
        <v>10</v>
      </c>
      <c r="I1831" s="161">
        <v>4</v>
      </c>
      <c r="J1831" s="161">
        <v>7</v>
      </c>
      <c r="M1831" s="165">
        <f t="shared" si="82"/>
        <v>2</v>
      </c>
      <c r="N1831" s="164">
        <f t="shared" si="83"/>
        <v>2</v>
      </c>
      <c r="O1831" s="164">
        <f t="shared" si="84"/>
        <v>5</v>
      </c>
    </row>
    <row r="1832" spans="3:15">
      <c r="C1832" s="161">
        <v>3</v>
      </c>
      <c r="D1832" s="161">
        <v>2</v>
      </c>
      <c r="F1832" s="161">
        <v>10</v>
      </c>
      <c r="G1832" s="161">
        <v>2</v>
      </c>
      <c r="H1832" s="161">
        <v>10</v>
      </c>
      <c r="I1832" s="161">
        <v>4</v>
      </c>
      <c r="J1832" s="161">
        <v>10</v>
      </c>
      <c r="M1832" s="165">
        <f t="shared" si="82"/>
        <v>2</v>
      </c>
      <c r="N1832" s="164">
        <f t="shared" si="83"/>
        <v>2</v>
      </c>
      <c r="O1832" s="164">
        <f t="shared" si="84"/>
        <v>6</v>
      </c>
    </row>
    <row r="1833" spans="3:15">
      <c r="C1833" s="161">
        <v>3</v>
      </c>
      <c r="D1833" s="161">
        <v>2</v>
      </c>
      <c r="F1833" s="161">
        <v>10</v>
      </c>
      <c r="G1833" s="161">
        <v>2</v>
      </c>
      <c r="H1833" s="161">
        <v>10</v>
      </c>
      <c r="I1833" s="161">
        <v>6</v>
      </c>
      <c r="J1833" s="161">
        <v>7</v>
      </c>
      <c r="M1833" s="165">
        <f t="shared" si="82"/>
        <v>2</v>
      </c>
      <c r="N1833" s="164">
        <f t="shared" si="83"/>
        <v>2</v>
      </c>
      <c r="O1833" s="164">
        <f t="shared" si="84"/>
        <v>6</v>
      </c>
    </row>
    <row r="1834" spans="3:15">
      <c r="C1834" s="161">
        <v>3</v>
      </c>
      <c r="D1834" s="161">
        <v>2</v>
      </c>
      <c r="F1834" s="161">
        <v>10</v>
      </c>
      <c r="G1834" s="161">
        <v>2</v>
      </c>
      <c r="H1834" s="161">
        <v>10</v>
      </c>
      <c r="I1834" s="161">
        <v>6</v>
      </c>
      <c r="J1834" s="161">
        <v>10</v>
      </c>
      <c r="M1834" s="165">
        <f t="shared" si="82"/>
        <v>2</v>
      </c>
      <c r="N1834" s="164">
        <f t="shared" si="83"/>
        <v>2</v>
      </c>
      <c r="O1834" s="164">
        <f t="shared" si="84"/>
        <v>6</v>
      </c>
    </row>
    <row r="1835" spans="3:15">
      <c r="C1835" s="161">
        <v>3</v>
      </c>
      <c r="D1835" s="161">
        <v>2</v>
      </c>
      <c r="F1835" s="161">
        <v>10</v>
      </c>
      <c r="G1835" s="161">
        <v>2</v>
      </c>
      <c r="H1835" s="161">
        <v>10</v>
      </c>
      <c r="I1835" s="161">
        <v>8</v>
      </c>
      <c r="J1835" s="161">
        <v>7</v>
      </c>
      <c r="M1835" s="165">
        <f t="shared" si="82"/>
        <v>2</v>
      </c>
      <c r="N1835" s="164">
        <f t="shared" si="83"/>
        <v>2</v>
      </c>
      <c r="O1835" s="164">
        <f t="shared" si="84"/>
        <v>6</v>
      </c>
    </row>
    <row r="1836" spans="3:15">
      <c r="C1836" s="161">
        <v>3</v>
      </c>
      <c r="D1836" s="161">
        <v>2</v>
      </c>
      <c r="F1836" s="161">
        <v>10</v>
      </c>
      <c r="G1836" s="161">
        <v>2</v>
      </c>
      <c r="H1836" s="161">
        <v>10</v>
      </c>
      <c r="I1836" s="161">
        <v>8</v>
      </c>
      <c r="J1836" s="161">
        <v>10</v>
      </c>
      <c r="M1836" s="165">
        <f t="shared" si="82"/>
        <v>2</v>
      </c>
      <c r="N1836" s="164">
        <f t="shared" si="83"/>
        <v>2</v>
      </c>
      <c r="O1836" s="164">
        <f t="shared" si="84"/>
        <v>6</v>
      </c>
    </row>
    <row r="1837" spans="3:15">
      <c r="C1837" s="161">
        <v>3</v>
      </c>
      <c r="D1837" s="161">
        <v>2</v>
      </c>
      <c r="F1837" s="161">
        <v>10</v>
      </c>
      <c r="G1837" s="161">
        <v>2</v>
      </c>
      <c r="H1837" s="161">
        <v>10</v>
      </c>
      <c r="I1837" s="161">
        <v>10</v>
      </c>
      <c r="J1837" s="161">
        <v>7</v>
      </c>
      <c r="M1837" s="165">
        <f t="shared" si="82"/>
        <v>2</v>
      </c>
      <c r="N1837" s="164">
        <f t="shared" si="83"/>
        <v>2</v>
      </c>
      <c r="O1837" s="164">
        <f t="shared" si="84"/>
        <v>6</v>
      </c>
    </row>
    <row r="1838" spans="3:15">
      <c r="C1838" s="161">
        <v>3</v>
      </c>
      <c r="D1838" s="161">
        <v>2</v>
      </c>
      <c r="F1838" s="161">
        <v>10</v>
      </c>
      <c r="G1838" s="161">
        <v>2</v>
      </c>
      <c r="H1838" s="161">
        <v>10</v>
      </c>
      <c r="I1838" s="161">
        <v>10</v>
      </c>
      <c r="J1838" s="161">
        <v>10</v>
      </c>
      <c r="M1838" s="165">
        <f t="shared" si="82"/>
        <v>2</v>
      </c>
      <c r="N1838" s="164">
        <f t="shared" si="83"/>
        <v>2</v>
      </c>
      <c r="O1838" s="164">
        <f t="shared" si="84"/>
        <v>7</v>
      </c>
    </row>
    <row r="1839" spans="3:15">
      <c r="C1839" s="161">
        <v>3</v>
      </c>
      <c r="D1839" s="161">
        <v>2</v>
      </c>
      <c r="F1839" s="161">
        <v>10</v>
      </c>
      <c r="G1839" s="161">
        <v>2</v>
      </c>
      <c r="H1839" s="161">
        <v>7</v>
      </c>
      <c r="I1839" s="161">
        <v>4</v>
      </c>
      <c r="J1839" s="161">
        <v>7</v>
      </c>
      <c r="M1839" s="165">
        <f t="shared" si="82"/>
        <v>2</v>
      </c>
      <c r="N1839" s="164">
        <f t="shared" si="83"/>
        <v>2</v>
      </c>
      <c r="O1839" s="164">
        <f t="shared" si="84"/>
        <v>5</v>
      </c>
    </row>
    <row r="1840" spans="3:15">
      <c r="C1840" s="161">
        <v>3</v>
      </c>
      <c r="D1840" s="161">
        <v>2</v>
      </c>
      <c r="F1840" s="161">
        <v>10</v>
      </c>
      <c r="G1840" s="161">
        <v>2</v>
      </c>
      <c r="H1840" s="161">
        <v>7</v>
      </c>
      <c r="I1840" s="161">
        <v>4</v>
      </c>
      <c r="J1840" s="161">
        <v>10</v>
      </c>
      <c r="M1840" s="165">
        <f t="shared" si="82"/>
        <v>2</v>
      </c>
      <c r="N1840" s="164">
        <f t="shared" si="83"/>
        <v>2</v>
      </c>
      <c r="O1840" s="164">
        <f t="shared" si="84"/>
        <v>5</v>
      </c>
    </row>
    <row r="1841" spans="3:15">
      <c r="C1841" s="161">
        <v>3</v>
      </c>
      <c r="D1841" s="161">
        <v>2</v>
      </c>
      <c r="F1841" s="161">
        <v>10</v>
      </c>
      <c r="G1841" s="161">
        <v>2</v>
      </c>
      <c r="H1841" s="161">
        <v>7</v>
      </c>
      <c r="I1841" s="161">
        <v>6</v>
      </c>
      <c r="J1841" s="161">
        <v>7</v>
      </c>
      <c r="M1841" s="165">
        <f t="shared" si="82"/>
        <v>2</v>
      </c>
      <c r="N1841" s="164">
        <f t="shared" si="83"/>
        <v>2</v>
      </c>
      <c r="O1841" s="164">
        <f t="shared" si="84"/>
        <v>5</v>
      </c>
    </row>
    <row r="1842" spans="3:15">
      <c r="C1842" s="161">
        <v>3</v>
      </c>
      <c r="D1842" s="161">
        <v>2</v>
      </c>
      <c r="F1842" s="161">
        <v>10</v>
      </c>
      <c r="G1842" s="161">
        <v>2</v>
      </c>
      <c r="H1842" s="161">
        <v>7</v>
      </c>
      <c r="I1842" s="161">
        <v>6</v>
      </c>
      <c r="J1842" s="161">
        <v>10</v>
      </c>
      <c r="M1842" s="165">
        <f t="shared" si="82"/>
        <v>2</v>
      </c>
      <c r="N1842" s="164">
        <f t="shared" si="83"/>
        <v>2</v>
      </c>
      <c r="O1842" s="164">
        <f t="shared" si="84"/>
        <v>6</v>
      </c>
    </row>
    <row r="1843" spans="3:15">
      <c r="C1843" s="161">
        <v>3</v>
      </c>
      <c r="D1843" s="161">
        <v>2</v>
      </c>
      <c r="F1843" s="161">
        <v>10</v>
      </c>
      <c r="G1843" s="161">
        <v>2</v>
      </c>
      <c r="H1843" s="161">
        <v>7</v>
      </c>
      <c r="I1843" s="161">
        <v>8</v>
      </c>
      <c r="J1843" s="161">
        <v>7</v>
      </c>
      <c r="M1843" s="165">
        <f t="shared" si="82"/>
        <v>2</v>
      </c>
      <c r="N1843" s="164">
        <f t="shared" si="83"/>
        <v>2</v>
      </c>
      <c r="O1843" s="164">
        <f t="shared" si="84"/>
        <v>6</v>
      </c>
    </row>
    <row r="1844" spans="3:15">
      <c r="C1844" s="161">
        <v>3</v>
      </c>
      <c r="D1844" s="161">
        <v>2</v>
      </c>
      <c r="F1844" s="161">
        <v>10</v>
      </c>
      <c r="G1844" s="161">
        <v>2</v>
      </c>
      <c r="H1844" s="161">
        <v>7</v>
      </c>
      <c r="I1844" s="161">
        <v>8</v>
      </c>
      <c r="J1844" s="161">
        <v>10</v>
      </c>
      <c r="M1844" s="165">
        <f t="shared" si="82"/>
        <v>2</v>
      </c>
      <c r="N1844" s="164">
        <f t="shared" si="83"/>
        <v>2</v>
      </c>
      <c r="O1844" s="164">
        <f t="shared" si="84"/>
        <v>6</v>
      </c>
    </row>
    <row r="1845" spans="3:15">
      <c r="C1845" s="161">
        <v>3</v>
      </c>
      <c r="D1845" s="161">
        <v>2</v>
      </c>
      <c r="F1845" s="161">
        <v>10</v>
      </c>
      <c r="G1845" s="161">
        <v>2</v>
      </c>
      <c r="H1845" s="161">
        <v>7</v>
      </c>
      <c r="I1845" s="161">
        <v>10</v>
      </c>
      <c r="J1845" s="161">
        <v>7</v>
      </c>
      <c r="M1845" s="165">
        <f t="shared" si="82"/>
        <v>2</v>
      </c>
      <c r="N1845" s="164">
        <f t="shared" si="83"/>
        <v>2</v>
      </c>
      <c r="O1845" s="164">
        <f t="shared" si="84"/>
        <v>6</v>
      </c>
    </row>
    <row r="1846" spans="3:15">
      <c r="C1846" s="161">
        <v>3</v>
      </c>
      <c r="D1846" s="161">
        <v>2</v>
      </c>
      <c r="F1846" s="161">
        <v>10</v>
      </c>
      <c r="G1846" s="161">
        <v>2</v>
      </c>
      <c r="H1846" s="161">
        <v>7</v>
      </c>
      <c r="I1846" s="161">
        <v>10</v>
      </c>
      <c r="J1846" s="161">
        <v>10</v>
      </c>
      <c r="M1846" s="165">
        <f t="shared" si="82"/>
        <v>2</v>
      </c>
      <c r="N1846" s="164">
        <f t="shared" si="83"/>
        <v>2</v>
      </c>
      <c r="O1846" s="164">
        <f t="shared" si="84"/>
        <v>6</v>
      </c>
    </row>
    <row r="1847" spans="3:15">
      <c r="C1847" s="161">
        <v>3</v>
      </c>
      <c r="D1847" s="161">
        <v>2</v>
      </c>
      <c r="F1847" s="161">
        <v>10</v>
      </c>
      <c r="G1847" s="161">
        <v>2</v>
      </c>
      <c r="H1847" s="161">
        <v>10</v>
      </c>
      <c r="I1847" s="161">
        <v>4</v>
      </c>
      <c r="J1847" s="161">
        <v>7</v>
      </c>
      <c r="M1847" s="165">
        <f t="shared" si="82"/>
        <v>2</v>
      </c>
      <c r="N1847" s="164">
        <f t="shared" si="83"/>
        <v>2</v>
      </c>
      <c r="O1847" s="164">
        <f t="shared" si="84"/>
        <v>5</v>
      </c>
    </row>
    <row r="1848" spans="3:15">
      <c r="C1848" s="161">
        <v>3</v>
      </c>
      <c r="D1848" s="161">
        <v>2</v>
      </c>
      <c r="F1848" s="161">
        <v>10</v>
      </c>
      <c r="G1848" s="161">
        <v>2</v>
      </c>
      <c r="H1848" s="161">
        <v>10</v>
      </c>
      <c r="I1848" s="161">
        <v>4</v>
      </c>
      <c r="J1848" s="161">
        <v>10</v>
      </c>
      <c r="M1848" s="165">
        <f t="shared" si="82"/>
        <v>2</v>
      </c>
      <c r="N1848" s="164">
        <f t="shared" si="83"/>
        <v>2</v>
      </c>
      <c r="O1848" s="164">
        <f t="shared" si="84"/>
        <v>6</v>
      </c>
    </row>
    <row r="1849" spans="3:15">
      <c r="C1849" s="161">
        <v>3</v>
      </c>
      <c r="D1849" s="161">
        <v>2</v>
      </c>
      <c r="F1849" s="161">
        <v>10</v>
      </c>
      <c r="G1849" s="161">
        <v>2</v>
      </c>
      <c r="H1849" s="161">
        <v>10</v>
      </c>
      <c r="I1849" s="161">
        <v>6</v>
      </c>
      <c r="J1849" s="161">
        <v>7</v>
      </c>
      <c r="M1849" s="165">
        <f t="shared" si="82"/>
        <v>2</v>
      </c>
      <c r="N1849" s="164">
        <f t="shared" si="83"/>
        <v>2</v>
      </c>
      <c r="O1849" s="164">
        <f t="shared" si="84"/>
        <v>6</v>
      </c>
    </row>
    <row r="1850" spans="3:15">
      <c r="C1850" s="161">
        <v>3</v>
      </c>
      <c r="D1850" s="161">
        <v>2</v>
      </c>
      <c r="F1850" s="161">
        <v>10</v>
      </c>
      <c r="G1850" s="161">
        <v>2</v>
      </c>
      <c r="H1850" s="161">
        <v>10</v>
      </c>
      <c r="I1850" s="161">
        <v>6</v>
      </c>
      <c r="J1850" s="161">
        <v>10</v>
      </c>
      <c r="M1850" s="165">
        <f t="shared" si="82"/>
        <v>2</v>
      </c>
      <c r="N1850" s="164">
        <f t="shared" si="83"/>
        <v>2</v>
      </c>
      <c r="O1850" s="164">
        <f t="shared" si="84"/>
        <v>6</v>
      </c>
    </row>
    <row r="1851" spans="3:15">
      <c r="C1851" s="161">
        <v>3</v>
      </c>
      <c r="D1851" s="161">
        <v>2</v>
      </c>
      <c r="F1851" s="161">
        <v>10</v>
      </c>
      <c r="G1851" s="161">
        <v>2</v>
      </c>
      <c r="H1851" s="161">
        <v>10</v>
      </c>
      <c r="I1851" s="161">
        <v>8</v>
      </c>
      <c r="J1851" s="161">
        <v>7</v>
      </c>
      <c r="M1851" s="165">
        <f t="shared" si="82"/>
        <v>2</v>
      </c>
      <c r="N1851" s="164">
        <f t="shared" si="83"/>
        <v>2</v>
      </c>
      <c r="O1851" s="164">
        <f t="shared" si="84"/>
        <v>6</v>
      </c>
    </row>
    <row r="1852" spans="3:15">
      <c r="C1852" s="161">
        <v>3</v>
      </c>
      <c r="D1852" s="161">
        <v>2</v>
      </c>
      <c r="F1852" s="161">
        <v>10</v>
      </c>
      <c r="G1852" s="161">
        <v>2</v>
      </c>
      <c r="H1852" s="161">
        <v>10</v>
      </c>
      <c r="I1852" s="161">
        <v>8</v>
      </c>
      <c r="J1852" s="161">
        <v>10</v>
      </c>
      <c r="M1852" s="165">
        <f t="shared" si="82"/>
        <v>2</v>
      </c>
      <c r="N1852" s="164">
        <f t="shared" si="83"/>
        <v>2</v>
      </c>
      <c r="O1852" s="164">
        <f t="shared" si="84"/>
        <v>6</v>
      </c>
    </row>
    <row r="1853" spans="3:15">
      <c r="C1853" s="161">
        <v>3</v>
      </c>
      <c r="D1853" s="161">
        <v>2</v>
      </c>
      <c r="F1853" s="161">
        <v>10</v>
      </c>
      <c r="G1853" s="161">
        <v>2</v>
      </c>
      <c r="H1853" s="161">
        <v>10</v>
      </c>
      <c r="I1853" s="161">
        <v>10</v>
      </c>
      <c r="J1853" s="161">
        <v>7</v>
      </c>
      <c r="M1853" s="165">
        <f t="shared" si="82"/>
        <v>2</v>
      </c>
      <c r="N1853" s="164">
        <f t="shared" si="83"/>
        <v>2</v>
      </c>
      <c r="O1853" s="164">
        <f t="shared" si="84"/>
        <v>6</v>
      </c>
    </row>
    <row r="1854" spans="3:15">
      <c r="C1854" s="161">
        <v>3</v>
      </c>
      <c r="D1854" s="161">
        <v>4</v>
      </c>
      <c r="F1854" s="161">
        <v>10</v>
      </c>
      <c r="G1854" s="161">
        <v>4</v>
      </c>
      <c r="H1854" s="161">
        <v>10</v>
      </c>
      <c r="I1854" s="161">
        <v>10</v>
      </c>
      <c r="J1854" s="161">
        <v>10</v>
      </c>
      <c r="M1854" s="165">
        <f t="shared" si="82"/>
        <v>3</v>
      </c>
      <c r="N1854" s="164">
        <f t="shared" si="83"/>
        <v>4</v>
      </c>
      <c r="O1854" s="164">
        <f t="shared" si="84"/>
        <v>7</v>
      </c>
    </row>
    <row r="1855" spans="3:15">
      <c r="C1855" s="161">
        <v>3</v>
      </c>
      <c r="D1855" s="161">
        <v>4</v>
      </c>
      <c r="F1855" s="161">
        <v>5</v>
      </c>
      <c r="G1855" s="161">
        <v>4</v>
      </c>
      <c r="H1855" s="161">
        <v>5</v>
      </c>
      <c r="I1855" s="161">
        <v>4</v>
      </c>
      <c r="J1855" s="161">
        <v>7</v>
      </c>
      <c r="M1855" s="165">
        <f t="shared" si="82"/>
        <v>3</v>
      </c>
      <c r="N1855" s="164">
        <f t="shared" si="83"/>
        <v>4</v>
      </c>
      <c r="O1855" s="164">
        <f t="shared" si="84"/>
        <v>5</v>
      </c>
    </row>
    <row r="1856" spans="3:15">
      <c r="C1856" s="161">
        <v>3</v>
      </c>
      <c r="D1856" s="161">
        <v>4</v>
      </c>
      <c r="F1856" s="161">
        <v>5</v>
      </c>
      <c r="G1856" s="161">
        <v>4</v>
      </c>
      <c r="H1856" s="161">
        <v>5</v>
      </c>
      <c r="I1856" s="161">
        <v>4</v>
      </c>
      <c r="J1856" s="161">
        <v>10</v>
      </c>
      <c r="M1856" s="165">
        <f t="shared" si="82"/>
        <v>3</v>
      </c>
      <c r="N1856" s="164">
        <f t="shared" si="83"/>
        <v>4</v>
      </c>
      <c r="O1856" s="164">
        <f t="shared" si="84"/>
        <v>5</v>
      </c>
    </row>
    <row r="1857" spans="3:15">
      <c r="C1857" s="161">
        <v>3</v>
      </c>
      <c r="D1857" s="161">
        <v>4</v>
      </c>
      <c r="F1857" s="161">
        <v>5</v>
      </c>
      <c r="G1857" s="161">
        <v>4</v>
      </c>
      <c r="H1857" s="161">
        <v>5</v>
      </c>
      <c r="I1857" s="161">
        <v>6</v>
      </c>
      <c r="J1857" s="161">
        <v>7</v>
      </c>
      <c r="M1857" s="165">
        <f t="shared" si="82"/>
        <v>3</v>
      </c>
      <c r="N1857" s="164">
        <f t="shared" si="83"/>
        <v>4</v>
      </c>
      <c r="O1857" s="164">
        <f t="shared" si="84"/>
        <v>5</v>
      </c>
    </row>
    <row r="1858" spans="3:15">
      <c r="C1858" s="161">
        <v>3</v>
      </c>
      <c r="D1858" s="161">
        <v>4</v>
      </c>
      <c r="F1858" s="161">
        <v>5</v>
      </c>
      <c r="G1858" s="161">
        <v>4</v>
      </c>
      <c r="H1858" s="161">
        <v>5</v>
      </c>
      <c r="I1858" s="161">
        <v>6</v>
      </c>
      <c r="J1858" s="161">
        <v>10</v>
      </c>
      <c r="M1858" s="165">
        <f t="shared" si="82"/>
        <v>3</v>
      </c>
      <c r="N1858" s="164">
        <f t="shared" si="83"/>
        <v>4</v>
      </c>
      <c r="O1858" s="164">
        <f t="shared" si="84"/>
        <v>5</v>
      </c>
    </row>
    <row r="1859" spans="3:15">
      <c r="C1859" s="161">
        <v>3</v>
      </c>
      <c r="D1859" s="161">
        <v>4</v>
      </c>
      <c r="F1859" s="161">
        <v>5</v>
      </c>
      <c r="G1859" s="161">
        <v>4</v>
      </c>
      <c r="H1859" s="161">
        <v>5</v>
      </c>
      <c r="I1859" s="161">
        <v>8</v>
      </c>
      <c r="J1859" s="161">
        <v>7</v>
      </c>
      <c r="M1859" s="165">
        <f t="shared" si="82"/>
        <v>3</v>
      </c>
      <c r="N1859" s="164">
        <f t="shared" si="83"/>
        <v>4</v>
      </c>
      <c r="O1859" s="164">
        <f t="shared" si="84"/>
        <v>5</v>
      </c>
    </row>
    <row r="1860" spans="3:15">
      <c r="C1860" s="161">
        <v>3</v>
      </c>
      <c r="D1860" s="161">
        <v>4</v>
      </c>
      <c r="F1860" s="161">
        <v>5</v>
      </c>
      <c r="G1860" s="161">
        <v>4</v>
      </c>
      <c r="H1860" s="161">
        <v>5</v>
      </c>
      <c r="I1860" s="161">
        <v>8</v>
      </c>
      <c r="J1860" s="161">
        <v>10</v>
      </c>
      <c r="M1860" s="165">
        <f t="shared" si="82"/>
        <v>3</v>
      </c>
      <c r="N1860" s="164">
        <f t="shared" si="83"/>
        <v>4</v>
      </c>
      <c r="O1860" s="164">
        <f t="shared" si="84"/>
        <v>6</v>
      </c>
    </row>
    <row r="1861" spans="3:15">
      <c r="C1861" s="161">
        <v>3</v>
      </c>
      <c r="D1861" s="161">
        <v>4</v>
      </c>
      <c r="F1861" s="161">
        <v>5</v>
      </c>
      <c r="G1861" s="161">
        <v>4</v>
      </c>
      <c r="H1861" s="161">
        <v>5</v>
      </c>
      <c r="I1861" s="161">
        <v>10</v>
      </c>
      <c r="J1861" s="161">
        <v>7</v>
      </c>
      <c r="M1861" s="165">
        <f t="shared" si="82"/>
        <v>3</v>
      </c>
      <c r="N1861" s="164">
        <f t="shared" si="83"/>
        <v>4</v>
      </c>
      <c r="O1861" s="164">
        <f t="shared" si="84"/>
        <v>5</v>
      </c>
    </row>
    <row r="1862" spans="3:15">
      <c r="C1862" s="161">
        <v>3</v>
      </c>
      <c r="D1862" s="161">
        <v>4</v>
      </c>
      <c r="F1862" s="161">
        <v>5</v>
      </c>
      <c r="G1862" s="161">
        <v>4</v>
      </c>
      <c r="H1862" s="161">
        <v>5</v>
      </c>
      <c r="I1862" s="161">
        <v>10</v>
      </c>
      <c r="J1862" s="161">
        <v>10</v>
      </c>
      <c r="M1862" s="165">
        <f t="shared" si="82"/>
        <v>3</v>
      </c>
      <c r="N1862" s="164">
        <f t="shared" si="83"/>
        <v>4</v>
      </c>
      <c r="O1862" s="164">
        <f t="shared" si="84"/>
        <v>6</v>
      </c>
    </row>
    <row r="1863" spans="3:15">
      <c r="C1863" s="161">
        <v>3</v>
      </c>
      <c r="D1863" s="161">
        <v>4</v>
      </c>
      <c r="F1863" s="161">
        <v>7</v>
      </c>
      <c r="G1863" s="161">
        <v>4</v>
      </c>
      <c r="H1863" s="161">
        <v>10</v>
      </c>
      <c r="I1863" s="161">
        <v>4</v>
      </c>
      <c r="J1863" s="161">
        <v>7</v>
      </c>
      <c r="M1863" s="165">
        <f t="shared" si="82"/>
        <v>3</v>
      </c>
      <c r="N1863" s="164">
        <f t="shared" si="83"/>
        <v>4</v>
      </c>
      <c r="O1863" s="164">
        <f t="shared" si="84"/>
        <v>6</v>
      </c>
    </row>
    <row r="1864" spans="3:15">
      <c r="C1864" s="161">
        <v>3</v>
      </c>
      <c r="D1864" s="161">
        <v>4</v>
      </c>
      <c r="F1864" s="161">
        <v>7</v>
      </c>
      <c r="G1864" s="161">
        <v>4</v>
      </c>
      <c r="H1864" s="161">
        <v>10</v>
      </c>
      <c r="I1864" s="161">
        <v>4</v>
      </c>
      <c r="J1864" s="161">
        <v>10</v>
      </c>
      <c r="M1864" s="165">
        <f t="shared" si="82"/>
        <v>3</v>
      </c>
      <c r="N1864" s="164">
        <f t="shared" si="83"/>
        <v>4</v>
      </c>
      <c r="O1864" s="164">
        <f t="shared" si="84"/>
        <v>6</v>
      </c>
    </row>
    <row r="1865" spans="3:15">
      <c r="C1865" s="161">
        <v>3</v>
      </c>
      <c r="D1865" s="161">
        <v>4</v>
      </c>
      <c r="F1865" s="161">
        <v>7</v>
      </c>
      <c r="G1865" s="161">
        <v>4</v>
      </c>
      <c r="H1865" s="161">
        <v>10</v>
      </c>
      <c r="I1865" s="161">
        <v>6</v>
      </c>
      <c r="J1865" s="161">
        <v>7</v>
      </c>
      <c r="M1865" s="165">
        <f t="shared" si="82"/>
        <v>3</v>
      </c>
      <c r="N1865" s="164">
        <f t="shared" si="83"/>
        <v>4</v>
      </c>
      <c r="O1865" s="164">
        <f t="shared" si="84"/>
        <v>6</v>
      </c>
    </row>
    <row r="1866" spans="3:15">
      <c r="C1866" s="161">
        <v>3</v>
      </c>
      <c r="D1866" s="161">
        <v>4</v>
      </c>
      <c r="F1866" s="161">
        <v>7</v>
      </c>
      <c r="G1866" s="161">
        <v>4</v>
      </c>
      <c r="H1866" s="161">
        <v>10</v>
      </c>
      <c r="I1866" s="161">
        <v>6</v>
      </c>
      <c r="J1866" s="161">
        <v>10</v>
      </c>
      <c r="M1866" s="165">
        <f t="shared" si="82"/>
        <v>3</v>
      </c>
      <c r="N1866" s="164">
        <f t="shared" si="83"/>
        <v>4</v>
      </c>
      <c r="O1866" s="164">
        <f t="shared" si="84"/>
        <v>6</v>
      </c>
    </row>
    <row r="1867" spans="3:15">
      <c r="C1867" s="161">
        <v>3</v>
      </c>
      <c r="D1867" s="161">
        <v>4</v>
      </c>
      <c r="F1867" s="161">
        <v>7</v>
      </c>
      <c r="G1867" s="161">
        <v>4</v>
      </c>
      <c r="H1867" s="161">
        <v>10</v>
      </c>
      <c r="I1867" s="161">
        <v>8</v>
      </c>
      <c r="J1867" s="161">
        <v>7</v>
      </c>
      <c r="M1867" s="165">
        <f t="shared" si="82"/>
        <v>3</v>
      </c>
      <c r="N1867" s="164">
        <f t="shared" si="83"/>
        <v>4</v>
      </c>
      <c r="O1867" s="164">
        <f t="shared" si="84"/>
        <v>6</v>
      </c>
    </row>
    <row r="1868" spans="3:15">
      <c r="C1868" s="161">
        <v>3</v>
      </c>
      <c r="D1868" s="161">
        <v>4</v>
      </c>
      <c r="F1868" s="161">
        <v>7</v>
      </c>
      <c r="G1868" s="161">
        <v>4</v>
      </c>
      <c r="H1868" s="161">
        <v>10</v>
      </c>
      <c r="I1868" s="161">
        <v>8</v>
      </c>
      <c r="J1868" s="161">
        <v>10</v>
      </c>
      <c r="M1868" s="165">
        <f t="shared" si="82"/>
        <v>3</v>
      </c>
      <c r="N1868" s="164">
        <f t="shared" si="83"/>
        <v>4</v>
      </c>
      <c r="O1868" s="164">
        <f t="shared" si="84"/>
        <v>7</v>
      </c>
    </row>
    <row r="1869" spans="3:15">
      <c r="C1869" s="161">
        <v>3</v>
      </c>
      <c r="D1869" s="161">
        <v>4</v>
      </c>
      <c r="F1869" s="161">
        <v>7</v>
      </c>
      <c r="G1869" s="161">
        <v>4</v>
      </c>
      <c r="H1869" s="161">
        <v>10</v>
      </c>
      <c r="I1869" s="161">
        <v>10</v>
      </c>
      <c r="J1869" s="161">
        <v>7</v>
      </c>
      <c r="M1869" s="165">
        <f t="shared" si="82"/>
        <v>3</v>
      </c>
      <c r="N1869" s="164">
        <f t="shared" si="83"/>
        <v>4</v>
      </c>
      <c r="O1869" s="164">
        <f t="shared" si="84"/>
        <v>6</v>
      </c>
    </row>
    <row r="1870" spans="3:15">
      <c r="C1870" s="161">
        <v>3</v>
      </c>
      <c r="D1870" s="161">
        <v>4</v>
      </c>
      <c r="F1870" s="161">
        <v>7</v>
      </c>
      <c r="G1870" s="161">
        <v>4</v>
      </c>
      <c r="H1870" s="161">
        <v>10</v>
      </c>
      <c r="I1870" s="161">
        <v>10</v>
      </c>
      <c r="J1870" s="161">
        <v>10</v>
      </c>
      <c r="M1870" s="165">
        <f t="shared" si="82"/>
        <v>3</v>
      </c>
      <c r="N1870" s="164">
        <f t="shared" si="83"/>
        <v>4</v>
      </c>
      <c r="O1870" s="164">
        <f t="shared" si="84"/>
        <v>7</v>
      </c>
    </row>
    <row r="1871" spans="3:15">
      <c r="C1871" s="161">
        <v>3</v>
      </c>
      <c r="D1871" s="161">
        <v>4</v>
      </c>
      <c r="F1871" s="161">
        <v>5</v>
      </c>
      <c r="G1871" s="161">
        <v>4</v>
      </c>
      <c r="H1871" s="161">
        <v>5</v>
      </c>
      <c r="I1871" s="161">
        <v>4</v>
      </c>
      <c r="J1871" s="161">
        <v>7</v>
      </c>
      <c r="M1871" s="165">
        <f t="shared" si="82"/>
        <v>3</v>
      </c>
      <c r="N1871" s="164">
        <f t="shared" si="83"/>
        <v>4</v>
      </c>
      <c r="O1871" s="164">
        <f t="shared" si="84"/>
        <v>5</v>
      </c>
    </row>
    <row r="1872" spans="3:15">
      <c r="C1872" s="161">
        <v>3</v>
      </c>
      <c r="D1872" s="161">
        <v>4</v>
      </c>
      <c r="F1872" s="161">
        <v>5</v>
      </c>
      <c r="G1872" s="161">
        <v>4</v>
      </c>
      <c r="H1872" s="161">
        <v>5</v>
      </c>
      <c r="I1872" s="161">
        <v>4</v>
      </c>
      <c r="J1872" s="161">
        <v>10</v>
      </c>
      <c r="M1872" s="165">
        <f t="shared" si="82"/>
        <v>3</v>
      </c>
      <c r="N1872" s="164">
        <f t="shared" si="83"/>
        <v>4</v>
      </c>
      <c r="O1872" s="164">
        <f t="shared" si="84"/>
        <v>5</v>
      </c>
    </row>
    <row r="1873" spans="3:15">
      <c r="C1873" s="161">
        <v>3</v>
      </c>
      <c r="D1873" s="161">
        <v>4</v>
      </c>
      <c r="F1873" s="161">
        <v>5</v>
      </c>
      <c r="G1873" s="161">
        <v>4</v>
      </c>
      <c r="H1873" s="161">
        <v>5</v>
      </c>
      <c r="I1873" s="161">
        <v>6</v>
      </c>
      <c r="J1873" s="161">
        <v>7</v>
      </c>
      <c r="M1873" s="165">
        <f t="shared" si="82"/>
        <v>3</v>
      </c>
      <c r="N1873" s="164">
        <f t="shared" si="83"/>
        <v>4</v>
      </c>
      <c r="O1873" s="164">
        <f t="shared" si="84"/>
        <v>5</v>
      </c>
    </row>
    <row r="1874" spans="3:15">
      <c r="C1874" s="161">
        <v>3</v>
      </c>
      <c r="D1874" s="161">
        <v>4</v>
      </c>
      <c r="F1874" s="161">
        <v>5</v>
      </c>
      <c r="G1874" s="161">
        <v>4</v>
      </c>
      <c r="H1874" s="161">
        <v>5</v>
      </c>
      <c r="I1874" s="161">
        <v>6</v>
      </c>
      <c r="J1874" s="161">
        <v>10</v>
      </c>
      <c r="M1874" s="165">
        <f t="shared" si="82"/>
        <v>3</v>
      </c>
      <c r="N1874" s="164">
        <f t="shared" si="83"/>
        <v>4</v>
      </c>
      <c r="O1874" s="164">
        <f t="shared" si="84"/>
        <v>5</v>
      </c>
    </row>
    <row r="1875" spans="3:15">
      <c r="C1875" s="161">
        <v>3</v>
      </c>
      <c r="D1875" s="161">
        <v>4</v>
      </c>
      <c r="F1875" s="161">
        <v>5</v>
      </c>
      <c r="G1875" s="161">
        <v>4</v>
      </c>
      <c r="H1875" s="161">
        <v>5</v>
      </c>
      <c r="I1875" s="161">
        <v>8</v>
      </c>
      <c r="J1875" s="161">
        <v>7</v>
      </c>
      <c r="M1875" s="165">
        <f t="shared" si="82"/>
        <v>3</v>
      </c>
      <c r="N1875" s="164">
        <f t="shared" si="83"/>
        <v>4</v>
      </c>
      <c r="O1875" s="164">
        <f t="shared" si="84"/>
        <v>5</v>
      </c>
    </row>
    <row r="1876" spans="3:15">
      <c r="C1876" s="161">
        <v>3</v>
      </c>
      <c r="D1876" s="161">
        <v>4</v>
      </c>
      <c r="F1876" s="161">
        <v>5</v>
      </c>
      <c r="G1876" s="161">
        <v>4</v>
      </c>
      <c r="H1876" s="161">
        <v>5</v>
      </c>
      <c r="I1876" s="161">
        <v>8</v>
      </c>
      <c r="J1876" s="161">
        <v>10</v>
      </c>
      <c r="M1876" s="165">
        <f t="shared" si="82"/>
        <v>3</v>
      </c>
      <c r="N1876" s="164">
        <f t="shared" si="83"/>
        <v>4</v>
      </c>
      <c r="O1876" s="164">
        <f t="shared" si="84"/>
        <v>6</v>
      </c>
    </row>
    <row r="1877" spans="3:15">
      <c r="C1877" s="161">
        <v>3</v>
      </c>
      <c r="D1877" s="161">
        <v>4</v>
      </c>
      <c r="F1877" s="161">
        <v>5</v>
      </c>
      <c r="G1877" s="161">
        <v>4</v>
      </c>
      <c r="H1877" s="161">
        <v>5</v>
      </c>
      <c r="I1877" s="161">
        <v>10</v>
      </c>
      <c r="J1877" s="161">
        <v>7</v>
      </c>
      <c r="M1877" s="165">
        <f t="shared" si="82"/>
        <v>3</v>
      </c>
      <c r="N1877" s="164">
        <f t="shared" si="83"/>
        <v>4</v>
      </c>
      <c r="O1877" s="164">
        <f t="shared" si="84"/>
        <v>5</v>
      </c>
    </row>
    <row r="1878" spans="3:15">
      <c r="C1878" s="161">
        <v>3</v>
      </c>
      <c r="D1878" s="161">
        <v>4</v>
      </c>
      <c r="F1878" s="161">
        <v>5</v>
      </c>
      <c r="G1878" s="161">
        <v>4</v>
      </c>
      <c r="H1878" s="161">
        <v>5</v>
      </c>
      <c r="I1878" s="161">
        <v>10</v>
      </c>
      <c r="J1878" s="161">
        <v>10</v>
      </c>
      <c r="M1878" s="165">
        <f t="shared" si="82"/>
        <v>3</v>
      </c>
      <c r="N1878" s="164">
        <f t="shared" si="83"/>
        <v>4</v>
      </c>
      <c r="O1878" s="164">
        <f t="shared" si="84"/>
        <v>6</v>
      </c>
    </row>
    <row r="1879" spans="3:15">
      <c r="C1879" s="161">
        <v>3</v>
      </c>
      <c r="D1879" s="161">
        <v>4</v>
      </c>
      <c r="F1879" s="161">
        <v>7</v>
      </c>
      <c r="G1879" s="161">
        <v>4</v>
      </c>
      <c r="H1879" s="161">
        <v>10</v>
      </c>
      <c r="I1879" s="161">
        <v>4</v>
      </c>
      <c r="J1879" s="161">
        <v>7</v>
      </c>
      <c r="M1879" s="165">
        <f t="shared" si="82"/>
        <v>3</v>
      </c>
      <c r="N1879" s="164">
        <f t="shared" si="83"/>
        <v>4</v>
      </c>
      <c r="O1879" s="164">
        <f t="shared" si="84"/>
        <v>6</v>
      </c>
    </row>
    <row r="1880" spans="3:15">
      <c r="C1880" s="161">
        <v>3</v>
      </c>
      <c r="D1880" s="161">
        <v>4</v>
      </c>
      <c r="F1880" s="161">
        <v>7</v>
      </c>
      <c r="G1880" s="161">
        <v>4</v>
      </c>
      <c r="H1880" s="161">
        <v>10</v>
      </c>
      <c r="I1880" s="161">
        <v>4</v>
      </c>
      <c r="J1880" s="161">
        <v>10</v>
      </c>
      <c r="M1880" s="165">
        <f t="shared" si="82"/>
        <v>3</v>
      </c>
      <c r="N1880" s="164">
        <f t="shared" si="83"/>
        <v>4</v>
      </c>
      <c r="O1880" s="164">
        <f t="shared" si="84"/>
        <v>6</v>
      </c>
    </row>
    <row r="1881" spans="3:15">
      <c r="C1881" s="161">
        <v>3</v>
      </c>
      <c r="D1881" s="161">
        <v>4</v>
      </c>
      <c r="F1881" s="161">
        <v>7</v>
      </c>
      <c r="G1881" s="161">
        <v>4</v>
      </c>
      <c r="H1881" s="161">
        <v>10</v>
      </c>
      <c r="I1881" s="161">
        <v>6</v>
      </c>
      <c r="J1881" s="161">
        <v>7</v>
      </c>
      <c r="M1881" s="165">
        <f t="shared" si="82"/>
        <v>3</v>
      </c>
      <c r="N1881" s="164">
        <f t="shared" si="83"/>
        <v>4</v>
      </c>
      <c r="O1881" s="164">
        <f t="shared" si="84"/>
        <v>6</v>
      </c>
    </row>
    <row r="1882" spans="3:15">
      <c r="C1882" s="161">
        <v>3</v>
      </c>
      <c r="D1882" s="161">
        <v>4</v>
      </c>
      <c r="F1882" s="161">
        <v>7</v>
      </c>
      <c r="G1882" s="161">
        <v>4</v>
      </c>
      <c r="H1882" s="161">
        <v>10</v>
      </c>
      <c r="I1882" s="161">
        <v>6</v>
      </c>
      <c r="J1882" s="161">
        <v>10</v>
      </c>
      <c r="M1882" s="165">
        <f t="shared" si="82"/>
        <v>3</v>
      </c>
      <c r="N1882" s="164">
        <f t="shared" si="83"/>
        <v>4</v>
      </c>
      <c r="O1882" s="164">
        <f t="shared" si="84"/>
        <v>6</v>
      </c>
    </row>
    <row r="1883" spans="3:15">
      <c r="C1883" s="161">
        <v>3</v>
      </c>
      <c r="D1883" s="161">
        <v>4</v>
      </c>
      <c r="F1883" s="161">
        <v>7</v>
      </c>
      <c r="G1883" s="161">
        <v>4</v>
      </c>
      <c r="H1883" s="161">
        <v>10</v>
      </c>
      <c r="I1883" s="161">
        <v>8</v>
      </c>
      <c r="J1883" s="161">
        <v>7</v>
      </c>
      <c r="M1883" s="165">
        <f t="shared" si="82"/>
        <v>3</v>
      </c>
      <c r="N1883" s="164">
        <f t="shared" si="83"/>
        <v>4</v>
      </c>
      <c r="O1883" s="164">
        <f t="shared" si="84"/>
        <v>6</v>
      </c>
    </row>
    <row r="1884" spans="3:15">
      <c r="C1884" s="161">
        <v>3</v>
      </c>
      <c r="D1884" s="161">
        <v>4</v>
      </c>
      <c r="F1884" s="161">
        <v>7</v>
      </c>
      <c r="G1884" s="161">
        <v>4</v>
      </c>
      <c r="H1884" s="161">
        <v>10</v>
      </c>
      <c r="I1884" s="161">
        <v>8</v>
      </c>
      <c r="J1884" s="161">
        <v>10</v>
      </c>
      <c r="M1884" s="165">
        <f t="shared" si="82"/>
        <v>3</v>
      </c>
      <c r="N1884" s="164">
        <f t="shared" si="83"/>
        <v>4</v>
      </c>
      <c r="O1884" s="164">
        <f t="shared" si="84"/>
        <v>7</v>
      </c>
    </row>
    <row r="1885" spans="3:15">
      <c r="C1885" s="161">
        <v>3</v>
      </c>
      <c r="D1885" s="161">
        <v>4</v>
      </c>
      <c r="F1885" s="161">
        <v>7</v>
      </c>
      <c r="G1885" s="161">
        <v>4</v>
      </c>
      <c r="H1885" s="161">
        <v>10</v>
      </c>
      <c r="I1885" s="161">
        <v>10</v>
      </c>
      <c r="J1885" s="161">
        <v>7</v>
      </c>
      <c r="M1885" s="165">
        <f t="shared" si="82"/>
        <v>3</v>
      </c>
      <c r="N1885" s="164">
        <f t="shared" si="83"/>
        <v>4</v>
      </c>
      <c r="O1885" s="164">
        <f t="shared" si="84"/>
        <v>6</v>
      </c>
    </row>
    <row r="1886" spans="3:15">
      <c r="C1886" s="161">
        <v>3</v>
      </c>
      <c r="D1886" s="161">
        <v>6</v>
      </c>
      <c r="F1886" s="161">
        <v>7</v>
      </c>
      <c r="G1886" s="161">
        <v>6</v>
      </c>
      <c r="H1886" s="161">
        <v>10</v>
      </c>
      <c r="I1886" s="161">
        <v>10</v>
      </c>
      <c r="J1886" s="161">
        <v>10</v>
      </c>
      <c r="M1886" s="165">
        <f t="shared" si="82"/>
        <v>3</v>
      </c>
      <c r="N1886" s="164">
        <f t="shared" si="83"/>
        <v>4</v>
      </c>
      <c r="O1886" s="164">
        <f t="shared" si="84"/>
        <v>7</v>
      </c>
    </row>
    <row r="1887" spans="3:15">
      <c r="C1887" s="161">
        <v>3</v>
      </c>
      <c r="D1887" s="161">
        <v>6</v>
      </c>
      <c r="F1887" s="161">
        <v>5</v>
      </c>
      <c r="G1887" s="161">
        <v>6</v>
      </c>
      <c r="H1887" s="161">
        <v>5</v>
      </c>
      <c r="I1887" s="161">
        <v>4</v>
      </c>
      <c r="J1887" s="161">
        <v>7</v>
      </c>
      <c r="M1887" s="165">
        <f t="shared" ref="M1887:M1950" si="85">MIN(C1887:L1887)</f>
        <v>3</v>
      </c>
      <c r="N1887" s="164">
        <f t="shared" si="83"/>
        <v>4</v>
      </c>
      <c r="O1887" s="164">
        <f t="shared" si="84"/>
        <v>5</v>
      </c>
    </row>
    <row r="1888" spans="3:15">
      <c r="C1888" s="161">
        <v>3</v>
      </c>
      <c r="D1888" s="161">
        <v>6</v>
      </c>
      <c r="F1888" s="161">
        <v>5</v>
      </c>
      <c r="G1888" s="161">
        <v>6</v>
      </c>
      <c r="H1888" s="161">
        <v>5</v>
      </c>
      <c r="I1888" s="161">
        <v>4</v>
      </c>
      <c r="J1888" s="161">
        <v>10</v>
      </c>
      <c r="M1888" s="165">
        <f t="shared" si="85"/>
        <v>3</v>
      </c>
      <c r="N1888" s="164">
        <f t="shared" ref="N1888:N1951" si="86">IF(SMALL(C1888:J1888,2)&gt;M1888,M1888+1,M1888)</f>
        <v>4</v>
      </c>
      <c r="O1888" s="164">
        <f t="shared" ref="O1888:O1951" si="87">ROUND(AVERAGE(C1888:J1888),0)</f>
        <v>6</v>
      </c>
    </row>
    <row r="1889" spans="3:15">
      <c r="C1889" s="161">
        <v>3</v>
      </c>
      <c r="D1889" s="161">
        <v>6</v>
      </c>
      <c r="F1889" s="161">
        <v>5</v>
      </c>
      <c r="G1889" s="161">
        <v>6</v>
      </c>
      <c r="H1889" s="161">
        <v>5</v>
      </c>
      <c r="I1889" s="161">
        <v>6</v>
      </c>
      <c r="J1889" s="161">
        <v>7</v>
      </c>
      <c r="M1889" s="165">
        <f t="shared" si="85"/>
        <v>3</v>
      </c>
      <c r="N1889" s="164">
        <f t="shared" si="86"/>
        <v>4</v>
      </c>
      <c r="O1889" s="164">
        <f t="shared" si="87"/>
        <v>5</v>
      </c>
    </row>
    <row r="1890" spans="3:15">
      <c r="C1890" s="161">
        <v>3</v>
      </c>
      <c r="D1890" s="161">
        <v>6</v>
      </c>
      <c r="F1890" s="161">
        <v>5</v>
      </c>
      <c r="G1890" s="161">
        <v>6</v>
      </c>
      <c r="H1890" s="161">
        <v>5</v>
      </c>
      <c r="I1890" s="161">
        <v>6</v>
      </c>
      <c r="J1890" s="161">
        <v>10</v>
      </c>
      <c r="M1890" s="165">
        <f t="shared" si="85"/>
        <v>3</v>
      </c>
      <c r="N1890" s="164">
        <f t="shared" si="86"/>
        <v>4</v>
      </c>
      <c r="O1890" s="164">
        <f t="shared" si="87"/>
        <v>6</v>
      </c>
    </row>
    <row r="1891" spans="3:15">
      <c r="C1891" s="161">
        <v>3</v>
      </c>
      <c r="D1891" s="161">
        <v>6</v>
      </c>
      <c r="F1891" s="161">
        <v>5</v>
      </c>
      <c r="G1891" s="161">
        <v>6</v>
      </c>
      <c r="H1891" s="161">
        <v>5</v>
      </c>
      <c r="I1891" s="161">
        <v>8</v>
      </c>
      <c r="J1891" s="161">
        <v>7</v>
      </c>
      <c r="M1891" s="165">
        <f t="shared" si="85"/>
        <v>3</v>
      </c>
      <c r="N1891" s="164">
        <f t="shared" si="86"/>
        <v>4</v>
      </c>
      <c r="O1891" s="164">
        <f t="shared" si="87"/>
        <v>6</v>
      </c>
    </row>
    <row r="1892" spans="3:15">
      <c r="C1892" s="161">
        <v>3</v>
      </c>
      <c r="D1892" s="161">
        <v>6</v>
      </c>
      <c r="F1892" s="161">
        <v>5</v>
      </c>
      <c r="G1892" s="161">
        <v>6</v>
      </c>
      <c r="H1892" s="161">
        <v>5</v>
      </c>
      <c r="I1892" s="161">
        <v>8</v>
      </c>
      <c r="J1892" s="161">
        <v>10</v>
      </c>
      <c r="M1892" s="165">
        <f t="shared" si="85"/>
        <v>3</v>
      </c>
      <c r="N1892" s="164">
        <f t="shared" si="86"/>
        <v>4</v>
      </c>
      <c r="O1892" s="164">
        <f t="shared" si="87"/>
        <v>6</v>
      </c>
    </row>
    <row r="1893" spans="3:15">
      <c r="C1893" s="161">
        <v>3</v>
      </c>
      <c r="D1893" s="161">
        <v>6</v>
      </c>
      <c r="F1893" s="161">
        <v>5</v>
      </c>
      <c r="G1893" s="161">
        <v>6</v>
      </c>
      <c r="H1893" s="161">
        <v>5</v>
      </c>
      <c r="I1893" s="161">
        <v>10</v>
      </c>
      <c r="J1893" s="161">
        <v>7</v>
      </c>
      <c r="M1893" s="165">
        <f t="shared" si="85"/>
        <v>3</v>
      </c>
      <c r="N1893" s="164">
        <f t="shared" si="86"/>
        <v>4</v>
      </c>
      <c r="O1893" s="164">
        <f t="shared" si="87"/>
        <v>6</v>
      </c>
    </row>
    <row r="1894" spans="3:15">
      <c r="C1894" s="161">
        <v>3</v>
      </c>
      <c r="D1894" s="161">
        <v>6</v>
      </c>
      <c r="F1894" s="161">
        <v>5</v>
      </c>
      <c r="G1894" s="161">
        <v>6</v>
      </c>
      <c r="H1894" s="161">
        <v>5</v>
      </c>
      <c r="I1894" s="161">
        <v>10</v>
      </c>
      <c r="J1894" s="161">
        <v>10</v>
      </c>
      <c r="M1894" s="165">
        <f t="shared" si="85"/>
        <v>3</v>
      </c>
      <c r="N1894" s="164">
        <f t="shared" si="86"/>
        <v>4</v>
      </c>
      <c r="O1894" s="164">
        <f t="shared" si="87"/>
        <v>6</v>
      </c>
    </row>
    <row r="1895" spans="3:15">
      <c r="C1895" s="161">
        <v>3</v>
      </c>
      <c r="D1895" s="161">
        <v>6</v>
      </c>
      <c r="F1895" s="161">
        <v>7</v>
      </c>
      <c r="G1895" s="161">
        <v>6</v>
      </c>
      <c r="H1895" s="161">
        <v>10</v>
      </c>
      <c r="I1895" s="161">
        <v>4</v>
      </c>
      <c r="J1895" s="161">
        <v>7</v>
      </c>
      <c r="M1895" s="165">
        <f t="shared" si="85"/>
        <v>3</v>
      </c>
      <c r="N1895" s="164">
        <f t="shared" si="86"/>
        <v>4</v>
      </c>
      <c r="O1895" s="164">
        <f t="shared" si="87"/>
        <v>6</v>
      </c>
    </row>
    <row r="1896" spans="3:15">
      <c r="C1896" s="161">
        <v>3</v>
      </c>
      <c r="D1896" s="161">
        <v>6</v>
      </c>
      <c r="F1896" s="161">
        <v>7</v>
      </c>
      <c r="G1896" s="161">
        <v>6</v>
      </c>
      <c r="H1896" s="161">
        <v>10</v>
      </c>
      <c r="I1896" s="161">
        <v>4</v>
      </c>
      <c r="J1896" s="161">
        <v>10</v>
      </c>
      <c r="M1896" s="165">
        <f t="shared" si="85"/>
        <v>3</v>
      </c>
      <c r="N1896" s="164">
        <f t="shared" si="86"/>
        <v>4</v>
      </c>
      <c r="O1896" s="164">
        <f t="shared" si="87"/>
        <v>7</v>
      </c>
    </row>
    <row r="1897" spans="3:15">
      <c r="C1897" s="161">
        <v>3</v>
      </c>
      <c r="D1897" s="161">
        <v>6</v>
      </c>
      <c r="F1897" s="161">
        <v>7</v>
      </c>
      <c r="G1897" s="161">
        <v>6</v>
      </c>
      <c r="H1897" s="161">
        <v>10</v>
      </c>
      <c r="I1897" s="161">
        <v>6</v>
      </c>
      <c r="J1897" s="161">
        <v>7</v>
      </c>
      <c r="M1897" s="165">
        <f t="shared" si="85"/>
        <v>3</v>
      </c>
      <c r="N1897" s="164">
        <f t="shared" si="86"/>
        <v>4</v>
      </c>
      <c r="O1897" s="164">
        <f t="shared" si="87"/>
        <v>6</v>
      </c>
    </row>
    <row r="1898" spans="3:15">
      <c r="C1898" s="161">
        <v>3</v>
      </c>
      <c r="D1898" s="161">
        <v>6</v>
      </c>
      <c r="F1898" s="161">
        <v>7</v>
      </c>
      <c r="G1898" s="161">
        <v>6</v>
      </c>
      <c r="H1898" s="161">
        <v>10</v>
      </c>
      <c r="I1898" s="161">
        <v>6</v>
      </c>
      <c r="J1898" s="161">
        <v>10</v>
      </c>
      <c r="M1898" s="165">
        <f t="shared" si="85"/>
        <v>3</v>
      </c>
      <c r="N1898" s="164">
        <f t="shared" si="86"/>
        <v>4</v>
      </c>
      <c r="O1898" s="164">
        <f t="shared" si="87"/>
        <v>7</v>
      </c>
    </row>
    <row r="1899" spans="3:15">
      <c r="C1899" s="161">
        <v>3</v>
      </c>
      <c r="D1899" s="161">
        <v>6</v>
      </c>
      <c r="F1899" s="161">
        <v>7</v>
      </c>
      <c r="G1899" s="161">
        <v>6</v>
      </c>
      <c r="H1899" s="161">
        <v>10</v>
      </c>
      <c r="I1899" s="161">
        <v>8</v>
      </c>
      <c r="J1899" s="161">
        <v>7</v>
      </c>
      <c r="M1899" s="165">
        <f t="shared" si="85"/>
        <v>3</v>
      </c>
      <c r="N1899" s="164">
        <f t="shared" si="86"/>
        <v>4</v>
      </c>
      <c r="O1899" s="164">
        <f t="shared" si="87"/>
        <v>7</v>
      </c>
    </row>
    <row r="1900" spans="3:15">
      <c r="C1900" s="161">
        <v>3</v>
      </c>
      <c r="D1900" s="161">
        <v>6</v>
      </c>
      <c r="F1900" s="161">
        <v>7</v>
      </c>
      <c r="G1900" s="161">
        <v>6</v>
      </c>
      <c r="H1900" s="161">
        <v>10</v>
      </c>
      <c r="I1900" s="161">
        <v>8</v>
      </c>
      <c r="J1900" s="161">
        <v>10</v>
      </c>
      <c r="M1900" s="165">
        <f t="shared" si="85"/>
        <v>3</v>
      </c>
      <c r="N1900" s="164">
        <f t="shared" si="86"/>
        <v>4</v>
      </c>
      <c r="O1900" s="164">
        <f t="shared" si="87"/>
        <v>7</v>
      </c>
    </row>
    <row r="1901" spans="3:15">
      <c r="C1901" s="161">
        <v>3</v>
      </c>
      <c r="D1901" s="161">
        <v>6</v>
      </c>
      <c r="F1901" s="161">
        <v>7</v>
      </c>
      <c r="G1901" s="161">
        <v>6</v>
      </c>
      <c r="H1901" s="161">
        <v>10</v>
      </c>
      <c r="I1901" s="161">
        <v>10</v>
      </c>
      <c r="J1901" s="161">
        <v>7</v>
      </c>
      <c r="M1901" s="165">
        <f t="shared" si="85"/>
        <v>3</v>
      </c>
      <c r="N1901" s="164">
        <f t="shared" si="86"/>
        <v>4</v>
      </c>
      <c r="O1901" s="164">
        <f t="shared" si="87"/>
        <v>7</v>
      </c>
    </row>
    <row r="1902" spans="3:15">
      <c r="C1902" s="161">
        <v>3</v>
      </c>
      <c r="D1902" s="161">
        <v>4</v>
      </c>
      <c r="F1902" s="161">
        <v>7</v>
      </c>
      <c r="G1902" s="161">
        <v>4</v>
      </c>
      <c r="H1902" s="161">
        <v>10</v>
      </c>
      <c r="I1902" s="161">
        <v>10</v>
      </c>
      <c r="J1902" s="161">
        <v>10</v>
      </c>
      <c r="M1902" s="165">
        <f t="shared" si="85"/>
        <v>3</v>
      </c>
      <c r="N1902" s="164">
        <f t="shared" si="86"/>
        <v>4</v>
      </c>
      <c r="O1902" s="164">
        <f t="shared" si="87"/>
        <v>7</v>
      </c>
    </row>
    <row r="1903" spans="3:15">
      <c r="C1903" s="161">
        <v>3</v>
      </c>
      <c r="D1903" s="161">
        <v>4</v>
      </c>
      <c r="F1903" s="161">
        <v>5</v>
      </c>
      <c r="G1903" s="161">
        <v>4</v>
      </c>
      <c r="H1903" s="161">
        <v>5</v>
      </c>
      <c r="I1903" s="161">
        <v>4</v>
      </c>
      <c r="J1903" s="161">
        <v>7</v>
      </c>
      <c r="M1903" s="165">
        <f t="shared" si="85"/>
        <v>3</v>
      </c>
      <c r="N1903" s="164">
        <f t="shared" si="86"/>
        <v>4</v>
      </c>
      <c r="O1903" s="164">
        <f t="shared" si="87"/>
        <v>5</v>
      </c>
    </row>
    <row r="1904" spans="3:15">
      <c r="C1904" s="161">
        <v>3</v>
      </c>
      <c r="D1904" s="161">
        <v>4</v>
      </c>
      <c r="F1904" s="161">
        <v>5</v>
      </c>
      <c r="G1904" s="161">
        <v>4</v>
      </c>
      <c r="H1904" s="161">
        <v>5</v>
      </c>
      <c r="I1904" s="161">
        <v>4</v>
      </c>
      <c r="J1904" s="161">
        <v>10</v>
      </c>
      <c r="M1904" s="165">
        <f t="shared" si="85"/>
        <v>3</v>
      </c>
      <c r="N1904" s="164">
        <f t="shared" si="86"/>
        <v>4</v>
      </c>
      <c r="O1904" s="164">
        <f t="shared" si="87"/>
        <v>5</v>
      </c>
    </row>
    <row r="1905" spans="3:15">
      <c r="C1905" s="161">
        <v>3</v>
      </c>
      <c r="D1905" s="161">
        <v>4</v>
      </c>
      <c r="F1905" s="161">
        <v>5</v>
      </c>
      <c r="G1905" s="161">
        <v>4</v>
      </c>
      <c r="H1905" s="161">
        <v>5</v>
      </c>
      <c r="I1905" s="161">
        <v>6</v>
      </c>
      <c r="J1905" s="161">
        <v>7</v>
      </c>
      <c r="M1905" s="165">
        <f t="shared" si="85"/>
        <v>3</v>
      </c>
      <c r="N1905" s="164">
        <f t="shared" si="86"/>
        <v>4</v>
      </c>
      <c r="O1905" s="164">
        <f t="shared" si="87"/>
        <v>5</v>
      </c>
    </row>
    <row r="1906" spans="3:15">
      <c r="C1906" s="161">
        <v>3</v>
      </c>
      <c r="D1906" s="161">
        <v>4</v>
      </c>
      <c r="F1906" s="161">
        <v>5</v>
      </c>
      <c r="G1906" s="161">
        <v>4</v>
      </c>
      <c r="H1906" s="161">
        <v>5</v>
      </c>
      <c r="I1906" s="161">
        <v>6</v>
      </c>
      <c r="J1906" s="161">
        <v>10</v>
      </c>
      <c r="M1906" s="165">
        <f t="shared" si="85"/>
        <v>3</v>
      </c>
      <c r="N1906" s="164">
        <f t="shared" si="86"/>
        <v>4</v>
      </c>
      <c r="O1906" s="164">
        <f t="shared" si="87"/>
        <v>5</v>
      </c>
    </row>
    <row r="1907" spans="3:15">
      <c r="C1907" s="161">
        <v>3</v>
      </c>
      <c r="D1907" s="161">
        <v>4</v>
      </c>
      <c r="F1907" s="161">
        <v>5</v>
      </c>
      <c r="G1907" s="161">
        <v>4</v>
      </c>
      <c r="H1907" s="161">
        <v>5</v>
      </c>
      <c r="I1907" s="161">
        <v>8</v>
      </c>
      <c r="J1907" s="161">
        <v>7</v>
      </c>
      <c r="M1907" s="165">
        <f t="shared" si="85"/>
        <v>3</v>
      </c>
      <c r="N1907" s="164">
        <f t="shared" si="86"/>
        <v>4</v>
      </c>
      <c r="O1907" s="164">
        <f t="shared" si="87"/>
        <v>5</v>
      </c>
    </row>
    <row r="1908" spans="3:15">
      <c r="C1908" s="161">
        <v>3</v>
      </c>
      <c r="D1908" s="161">
        <v>4</v>
      </c>
      <c r="F1908" s="161">
        <v>5</v>
      </c>
      <c r="G1908" s="161">
        <v>4</v>
      </c>
      <c r="H1908" s="161">
        <v>5</v>
      </c>
      <c r="I1908" s="161">
        <v>8</v>
      </c>
      <c r="J1908" s="161">
        <v>10</v>
      </c>
      <c r="M1908" s="165">
        <f t="shared" si="85"/>
        <v>3</v>
      </c>
      <c r="N1908" s="164">
        <f t="shared" si="86"/>
        <v>4</v>
      </c>
      <c r="O1908" s="164">
        <f t="shared" si="87"/>
        <v>6</v>
      </c>
    </row>
    <row r="1909" spans="3:15">
      <c r="C1909" s="161">
        <v>3</v>
      </c>
      <c r="D1909" s="161">
        <v>4</v>
      </c>
      <c r="F1909" s="161">
        <v>5</v>
      </c>
      <c r="G1909" s="161">
        <v>4</v>
      </c>
      <c r="H1909" s="161">
        <v>5</v>
      </c>
      <c r="I1909" s="161">
        <v>10</v>
      </c>
      <c r="J1909" s="161">
        <v>7</v>
      </c>
      <c r="M1909" s="165">
        <f t="shared" si="85"/>
        <v>3</v>
      </c>
      <c r="N1909" s="164">
        <f t="shared" si="86"/>
        <v>4</v>
      </c>
      <c r="O1909" s="164">
        <f t="shared" si="87"/>
        <v>5</v>
      </c>
    </row>
    <row r="1910" spans="3:15">
      <c r="C1910" s="161">
        <v>3</v>
      </c>
      <c r="D1910" s="161">
        <v>4</v>
      </c>
      <c r="F1910" s="161">
        <v>5</v>
      </c>
      <c r="G1910" s="161">
        <v>4</v>
      </c>
      <c r="H1910" s="161">
        <v>5</v>
      </c>
      <c r="I1910" s="161">
        <v>10</v>
      </c>
      <c r="J1910" s="161">
        <v>10</v>
      </c>
      <c r="M1910" s="165">
        <f t="shared" si="85"/>
        <v>3</v>
      </c>
      <c r="N1910" s="164">
        <f t="shared" si="86"/>
        <v>4</v>
      </c>
      <c r="O1910" s="164">
        <f t="shared" si="87"/>
        <v>6</v>
      </c>
    </row>
    <row r="1911" spans="3:15">
      <c r="C1911" s="161">
        <v>3</v>
      </c>
      <c r="D1911" s="161">
        <v>4</v>
      </c>
      <c r="F1911" s="161">
        <v>7</v>
      </c>
      <c r="G1911" s="161">
        <v>4</v>
      </c>
      <c r="H1911" s="161">
        <v>10</v>
      </c>
      <c r="I1911" s="161">
        <v>4</v>
      </c>
      <c r="J1911" s="161">
        <v>7</v>
      </c>
      <c r="M1911" s="165">
        <f t="shared" si="85"/>
        <v>3</v>
      </c>
      <c r="N1911" s="164">
        <f t="shared" si="86"/>
        <v>4</v>
      </c>
      <c r="O1911" s="164">
        <f t="shared" si="87"/>
        <v>6</v>
      </c>
    </row>
    <row r="1912" spans="3:15">
      <c r="C1912" s="161">
        <v>3</v>
      </c>
      <c r="D1912" s="161">
        <v>4</v>
      </c>
      <c r="F1912" s="161">
        <v>7</v>
      </c>
      <c r="G1912" s="161">
        <v>4</v>
      </c>
      <c r="H1912" s="161">
        <v>10</v>
      </c>
      <c r="I1912" s="161">
        <v>4</v>
      </c>
      <c r="J1912" s="161">
        <v>10</v>
      </c>
      <c r="M1912" s="165">
        <f t="shared" si="85"/>
        <v>3</v>
      </c>
      <c r="N1912" s="164">
        <f t="shared" si="86"/>
        <v>4</v>
      </c>
      <c r="O1912" s="164">
        <f t="shared" si="87"/>
        <v>6</v>
      </c>
    </row>
    <row r="1913" spans="3:15">
      <c r="C1913" s="161">
        <v>3</v>
      </c>
      <c r="D1913" s="161">
        <v>4</v>
      </c>
      <c r="F1913" s="161">
        <v>7</v>
      </c>
      <c r="G1913" s="161">
        <v>4</v>
      </c>
      <c r="H1913" s="161">
        <v>10</v>
      </c>
      <c r="I1913" s="161">
        <v>6</v>
      </c>
      <c r="J1913" s="161">
        <v>7</v>
      </c>
      <c r="M1913" s="165">
        <f t="shared" si="85"/>
        <v>3</v>
      </c>
      <c r="N1913" s="164">
        <f t="shared" si="86"/>
        <v>4</v>
      </c>
      <c r="O1913" s="164">
        <f t="shared" si="87"/>
        <v>6</v>
      </c>
    </row>
    <row r="1914" spans="3:15">
      <c r="C1914" s="161">
        <v>3</v>
      </c>
      <c r="D1914" s="161">
        <v>4</v>
      </c>
      <c r="F1914" s="161">
        <v>7</v>
      </c>
      <c r="G1914" s="161">
        <v>4</v>
      </c>
      <c r="H1914" s="161">
        <v>10</v>
      </c>
      <c r="I1914" s="161">
        <v>6</v>
      </c>
      <c r="J1914" s="161">
        <v>10</v>
      </c>
      <c r="M1914" s="165">
        <f t="shared" si="85"/>
        <v>3</v>
      </c>
      <c r="N1914" s="164">
        <f t="shared" si="86"/>
        <v>4</v>
      </c>
      <c r="O1914" s="164">
        <f t="shared" si="87"/>
        <v>6</v>
      </c>
    </row>
    <row r="1915" spans="3:15">
      <c r="C1915" s="161">
        <v>3</v>
      </c>
      <c r="D1915" s="161">
        <v>4</v>
      </c>
      <c r="F1915" s="161">
        <v>7</v>
      </c>
      <c r="G1915" s="161">
        <v>4</v>
      </c>
      <c r="H1915" s="161">
        <v>10</v>
      </c>
      <c r="I1915" s="161">
        <v>8</v>
      </c>
      <c r="J1915" s="161">
        <v>7</v>
      </c>
      <c r="M1915" s="165">
        <f t="shared" si="85"/>
        <v>3</v>
      </c>
      <c r="N1915" s="164">
        <f t="shared" si="86"/>
        <v>4</v>
      </c>
      <c r="O1915" s="164">
        <f t="shared" si="87"/>
        <v>6</v>
      </c>
    </row>
    <row r="1916" spans="3:15">
      <c r="C1916" s="161">
        <v>3</v>
      </c>
      <c r="D1916" s="161">
        <v>4</v>
      </c>
      <c r="F1916" s="161">
        <v>7</v>
      </c>
      <c r="G1916" s="161">
        <v>4</v>
      </c>
      <c r="H1916" s="161">
        <v>10</v>
      </c>
      <c r="I1916" s="161">
        <v>8</v>
      </c>
      <c r="J1916" s="161">
        <v>10</v>
      </c>
      <c r="M1916" s="165">
        <f t="shared" si="85"/>
        <v>3</v>
      </c>
      <c r="N1916" s="164">
        <f t="shared" si="86"/>
        <v>4</v>
      </c>
      <c r="O1916" s="164">
        <f t="shared" si="87"/>
        <v>7</v>
      </c>
    </row>
    <row r="1917" spans="3:15">
      <c r="C1917" s="161">
        <v>3</v>
      </c>
      <c r="D1917" s="161">
        <v>4</v>
      </c>
      <c r="F1917" s="161">
        <v>7</v>
      </c>
      <c r="G1917" s="161">
        <v>4</v>
      </c>
      <c r="H1917" s="161">
        <v>10</v>
      </c>
      <c r="I1917" s="161">
        <v>10</v>
      </c>
      <c r="J1917" s="161">
        <v>7</v>
      </c>
      <c r="M1917" s="165">
        <f t="shared" si="85"/>
        <v>3</v>
      </c>
      <c r="N1917" s="164">
        <f t="shared" si="86"/>
        <v>4</v>
      </c>
      <c r="O1917" s="164">
        <f t="shared" si="87"/>
        <v>6</v>
      </c>
    </row>
    <row r="1918" spans="3:15">
      <c r="C1918" s="161">
        <v>3</v>
      </c>
      <c r="D1918" s="161">
        <v>4</v>
      </c>
      <c r="F1918" s="161">
        <v>7</v>
      </c>
      <c r="G1918" s="161">
        <v>4</v>
      </c>
      <c r="H1918" s="161">
        <v>10</v>
      </c>
      <c r="I1918" s="161">
        <v>10</v>
      </c>
      <c r="J1918" s="161">
        <v>10</v>
      </c>
      <c r="M1918" s="165">
        <f t="shared" si="85"/>
        <v>3</v>
      </c>
      <c r="N1918" s="164">
        <f t="shared" si="86"/>
        <v>4</v>
      </c>
      <c r="O1918" s="164">
        <f t="shared" si="87"/>
        <v>7</v>
      </c>
    </row>
    <row r="1919" spans="3:15">
      <c r="C1919" s="161">
        <v>3</v>
      </c>
      <c r="D1919" s="161">
        <v>4</v>
      </c>
      <c r="F1919" s="161">
        <v>5</v>
      </c>
      <c r="G1919" s="161">
        <v>4</v>
      </c>
      <c r="H1919" s="161">
        <v>5</v>
      </c>
      <c r="I1919" s="161">
        <v>4</v>
      </c>
      <c r="J1919" s="161">
        <v>7</v>
      </c>
      <c r="M1919" s="165">
        <f t="shared" si="85"/>
        <v>3</v>
      </c>
      <c r="N1919" s="164">
        <f t="shared" si="86"/>
        <v>4</v>
      </c>
      <c r="O1919" s="164">
        <f t="shared" si="87"/>
        <v>5</v>
      </c>
    </row>
    <row r="1920" spans="3:15">
      <c r="C1920" s="161">
        <v>3</v>
      </c>
      <c r="D1920" s="161">
        <v>4</v>
      </c>
      <c r="F1920" s="161">
        <v>5</v>
      </c>
      <c r="G1920" s="161">
        <v>4</v>
      </c>
      <c r="H1920" s="161">
        <v>5</v>
      </c>
      <c r="I1920" s="161">
        <v>4</v>
      </c>
      <c r="J1920" s="161">
        <v>10</v>
      </c>
      <c r="M1920" s="165">
        <f t="shared" si="85"/>
        <v>3</v>
      </c>
      <c r="N1920" s="164">
        <f t="shared" si="86"/>
        <v>4</v>
      </c>
      <c r="O1920" s="164">
        <f t="shared" si="87"/>
        <v>5</v>
      </c>
    </row>
    <row r="1921" spans="3:15">
      <c r="C1921" s="161">
        <v>3</v>
      </c>
      <c r="D1921" s="161">
        <v>4</v>
      </c>
      <c r="F1921" s="161">
        <v>5</v>
      </c>
      <c r="G1921" s="161">
        <v>4</v>
      </c>
      <c r="H1921" s="161">
        <v>5</v>
      </c>
      <c r="I1921" s="161">
        <v>6</v>
      </c>
      <c r="J1921" s="161">
        <v>7</v>
      </c>
      <c r="M1921" s="165">
        <f t="shared" si="85"/>
        <v>3</v>
      </c>
      <c r="N1921" s="164">
        <f t="shared" si="86"/>
        <v>4</v>
      </c>
      <c r="O1921" s="164">
        <f t="shared" si="87"/>
        <v>5</v>
      </c>
    </row>
    <row r="1922" spans="3:15">
      <c r="C1922" s="161">
        <v>3</v>
      </c>
      <c r="D1922" s="161">
        <v>4</v>
      </c>
      <c r="F1922" s="161">
        <v>5</v>
      </c>
      <c r="G1922" s="161">
        <v>4</v>
      </c>
      <c r="H1922" s="161">
        <v>5</v>
      </c>
      <c r="I1922" s="161">
        <v>6</v>
      </c>
      <c r="J1922" s="161">
        <v>10</v>
      </c>
      <c r="M1922" s="165">
        <f t="shared" si="85"/>
        <v>3</v>
      </c>
      <c r="N1922" s="164">
        <f t="shared" si="86"/>
        <v>4</v>
      </c>
      <c r="O1922" s="164">
        <f t="shared" si="87"/>
        <v>5</v>
      </c>
    </row>
    <row r="1923" spans="3:15">
      <c r="C1923" s="161">
        <v>3</v>
      </c>
      <c r="D1923" s="161">
        <v>4</v>
      </c>
      <c r="F1923" s="161">
        <v>5</v>
      </c>
      <c r="G1923" s="161">
        <v>4</v>
      </c>
      <c r="H1923" s="161">
        <v>5</v>
      </c>
      <c r="I1923" s="161">
        <v>8</v>
      </c>
      <c r="J1923" s="161">
        <v>7</v>
      </c>
      <c r="M1923" s="165">
        <f t="shared" si="85"/>
        <v>3</v>
      </c>
      <c r="N1923" s="164">
        <f t="shared" si="86"/>
        <v>4</v>
      </c>
      <c r="O1923" s="164">
        <f t="shared" si="87"/>
        <v>5</v>
      </c>
    </row>
    <row r="1924" spans="3:15">
      <c r="C1924" s="161">
        <v>3</v>
      </c>
      <c r="D1924" s="161">
        <v>4</v>
      </c>
      <c r="F1924" s="161">
        <v>5</v>
      </c>
      <c r="G1924" s="161">
        <v>4</v>
      </c>
      <c r="H1924" s="161">
        <v>5</v>
      </c>
      <c r="I1924" s="161">
        <v>8</v>
      </c>
      <c r="J1924" s="161">
        <v>10</v>
      </c>
      <c r="M1924" s="165">
        <f t="shared" si="85"/>
        <v>3</v>
      </c>
      <c r="N1924" s="164">
        <f t="shared" si="86"/>
        <v>4</v>
      </c>
      <c r="O1924" s="164">
        <f t="shared" si="87"/>
        <v>6</v>
      </c>
    </row>
    <row r="1925" spans="3:15">
      <c r="C1925" s="161">
        <v>3</v>
      </c>
      <c r="D1925" s="161">
        <v>4</v>
      </c>
      <c r="F1925" s="161">
        <v>5</v>
      </c>
      <c r="G1925" s="161">
        <v>4</v>
      </c>
      <c r="H1925" s="161">
        <v>5</v>
      </c>
      <c r="I1925" s="161">
        <v>10</v>
      </c>
      <c r="J1925" s="161">
        <v>7</v>
      </c>
      <c r="M1925" s="165">
        <f t="shared" si="85"/>
        <v>3</v>
      </c>
      <c r="N1925" s="164">
        <f t="shared" si="86"/>
        <v>4</v>
      </c>
      <c r="O1925" s="164">
        <f t="shared" si="87"/>
        <v>5</v>
      </c>
    </row>
    <row r="1926" spans="3:15">
      <c r="C1926" s="161">
        <v>3</v>
      </c>
      <c r="D1926" s="161">
        <v>4</v>
      </c>
      <c r="F1926" s="161">
        <v>5</v>
      </c>
      <c r="G1926" s="161">
        <v>4</v>
      </c>
      <c r="H1926" s="161">
        <v>5</v>
      </c>
      <c r="I1926" s="161">
        <v>10</v>
      </c>
      <c r="J1926" s="161">
        <v>10</v>
      </c>
      <c r="M1926" s="165">
        <f t="shared" si="85"/>
        <v>3</v>
      </c>
      <c r="N1926" s="164">
        <f t="shared" si="86"/>
        <v>4</v>
      </c>
      <c r="O1926" s="164">
        <f t="shared" si="87"/>
        <v>6</v>
      </c>
    </row>
    <row r="1927" spans="3:15">
      <c r="C1927" s="161">
        <v>3</v>
      </c>
      <c r="D1927" s="161">
        <v>4</v>
      </c>
      <c r="F1927" s="161">
        <v>7</v>
      </c>
      <c r="G1927" s="161">
        <v>4</v>
      </c>
      <c r="H1927" s="161">
        <v>10</v>
      </c>
      <c r="I1927" s="161">
        <v>4</v>
      </c>
      <c r="J1927" s="161">
        <v>7</v>
      </c>
      <c r="M1927" s="165">
        <f t="shared" si="85"/>
        <v>3</v>
      </c>
      <c r="N1927" s="164">
        <f t="shared" si="86"/>
        <v>4</v>
      </c>
      <c r="O1927" s="164">
        <f t="shared" si="87"/>
        <v>6</v>
      </c>
    </row>
    <row r="1928" spans="3:15">
      <c r="C1928" s="161">
        <v>3</v>
      </c>
      <c r="D1928" s="161">
        <v>4</v>
      </c>
      <c r="F1928" s="161">
        <v>7</v>
      </c>
      <c r="G1928" s="161">
        <v>4</v>
      </c>
      <c r="H1928" s="161">
        <v>10</v>
      </c>
      <c r="I1928" s="161">
        <v>4</v>
      </c>
      <c r="J1928" s="161">
        <v>10</v>
      </c>
      <c r="M1928" s="165">
        <f t="shared" si="85"/>
        <v>3</v>
      </c>
      <c r="N1928" s="164">
        <f t="shared" si="86"/>
        <v>4</v>
      </c>
      <c r="O1928" s="164">
        <f t="shared" si="87"/>
        <v>6</v>
      </c>
    </row>
    <row r="1929" spans="3:15">
      <c r="C1929" s="161">
        <v>3</v>
      </c>
      <c r="D1929" s="161">
        <v>4</v>
      </c>
      <c r="F1929" s="161">
        <v>7</v>
      </c>
      <c r="G1929" s="161">
        <v>4</v>
      </c>
      <c r="H1929" s="161">
        <v>10</v>
      </c>
      <c r="I1929" s="161">
        <v>6</v>
      </c>
      <c r="J1929" s="161">
        <v>7</v>
      </c>
      <c r="M1929" s="165">
        <f t="shared" si="85"/>
        <v>3</v>
      </c>
      <c r="N1929" s="164">
        <f t="shared" si="86"/>
        <v>4</v>
      </c>
      <c r="O1929" s="164">
        <f t="shared" si="87"/>
        <v>6</v>
      </c>
    </row>
    <row r="1930" spans="3:15">
      <c r="C1930" s="161">
        <v>3</v>
      </c>
      <c r="D1930" s="161">
        <v>4</v>
      </c>
      <c r="F1930" s="161">
        <v>7</v>
      </c>
      <c r="G1930" s="161">
        <v>4</v>
      </c>
      <c r="H1930" s="161">
        <v>10</v>
      </c>
      <c r="I1930" s="161">
        <v>6</v>
      </c>
      <c r="J1930" s="161">
        <v>10</v>
      </c>
      <c r="M1930" s="165">
        <f t="shared" si="85"/>
        <v>3</v>
      </c>
      <c r="N1930" s="164">
        <f t="shared" si="86"/>
        <v>4</v>
      </c>
      <c r="O1930" s="164">
        <f t="shared" si="87"/>
        <v>6</v>
      </c>
    </row>
    <row r="1931" spans="3:15">
      <c r="C1931" s="161">
        <v>3</v>
      </c>
      <c r="D1931" s="161">
        <v>4</v>
      </c>
      <c r="F1931" s="161">
        <v>7</v>
      </c>
      <c r="G1931" s="161">
        <v>4</v>
      </c>
      <c r="H1931" s="161">
        <v>10</v>
      </c>
      <c r="I1931" s="161">
        <v>8</v>
      </c>
      <c r="J1931" s="161">
        <v>7</v>
      </c>
      <c r="M1931" s="165">
        <f t="shared" si="85"/>
        <v>3</v>
      </c>
      <c r="N1931" s="164">
        <f t="shared" si="86"/>
        <v>4</v>
      </c>
      <c r="O1931" s="164">
        <f t="shared" si="87"/>
        <v>6</v>
      </c>
    </row>
    <row r="1932" spans="3:15">
      <c r="C1932" s="161">
        <v>3</v>
      </c>
      <c r="D1932" s="161">
        <v>4</v>
      </c>
      <c r="F1932" s="161">
        <v>7</v>
      </c>
      <c r="G1932" s="161">
        <v>4</v>
      </c>
      <c r="H1932" s="161">
        <v>10</v>
      </c>
      <c r="I1932" s="161">
        <v>8</v>
      </c>
      <c r="J1932" s="161">
        <v>10</v>
      </c>
      <c r="M1932" s="165">
        <f t="shared" si="85"/>
        <v>3</v>
      </c>
      <c r="N1932" s="164">
        <f t="shared" si="86"/>
        <v>4</v>
      </c>
      <c r="O1932" s="164">
        <f t="shared" si="87"/>
        <v>7</v>
      </c>
    </row>
    <row r="1933" spans="3:15">
      <c r="C1933" s="161">
        <v>3</v>
      </c>
      <c r="D1933" s="161">
        <v>4</v>
      </c>
      <c r="F1933" s="161">
        <v>7</v>
      </c>
      <c r="G1933" s="161">
        <v>4</v>
      </c>
      <c r="H1933" s="161">
        <v>10</v>
      </c>
      <c r="I1933" s="161">
        <v>10</v>
      </c>
      <c r="J1933" s="161">
        <v>7</v>
      </c>
      <c r="M1933" s="165">
        <f t="shared" si="85"/>
        <v>3</v>
      </c>
      <c r="N1933" s="164">
        <f t="shared" si="86"/>
        <v>4</v>
      </c>
      <c r="O1933" s="164">
        <f t="shared" si="87"/>
        <v>6</v>
      </c>
    </row>
    <row r="1934" spans="3:15">
      <c r="C1934" s="161">
        <v>3</v>
      </c>
      <c r="D1934" s="161">
        <v>4</v>
      </c>
      <c r="F1934" s="161">
        <v>7</v>
      </c>
      <c r="G1934" s="161">
        <v>4</v>
      </c>
      <c r="H1934" s="161">
        <v>10</v>
      </c>
      <c r="I1934" s="161">
        <v>10</v>
      </c>
      <c r="J1934" s="161">
        <v>10</v>
      </c>
      <c r="M1934" s="165">
        <f t="shared" si="85"/>
        <v>3</v>
      </c>
      <c r="N1934" s="164">
        <f t="shared" si="86"/>
        <v>4</v>
      </c>
      <c r="O1934" s="164">
        <f t="shared" si="87"/>
        <v>7</v>
      </c>
    </row>
    <row r="1935" spans="3:15">
      <c r="C1935" s="161">
        <v>3</v>
      </c>
      <c r="D1935" s="161">
        <v>4</v>
      </c>
      <c r="F1935" s="161">
        <v>10</v>
      </c>
      <c r="G1935" s="161">
        <v>4</v>
      </c>
      <c r="H1935" s="161">
        <v>7</v>
      </c>
      <c r="I1935" s="161">
        <v>4</v>
      </c>
      <c r="J1935" s="161">
        <v>7</v>
      </c>
      <c r="M1935" s="165">
        <f t="shared" si="85"/>
        <v>3</v>
      </c>
      <c r="N1935" s="164">
        <f t="shared" si="86"/>
        <v>4</v>
      </c>
      <c r="O1935" s="164">
        <f t="shared" si="87"/>
        <v>6</v>
      </c>
    </row>
    <row r="1936" spans="3:15">
      <c r="C1936" s="161">
        <v>3</v>
      </c>
      <c r="D1936" s="161">
        <v>4</v>
      </c>
      <c r="F1936" s="161">
        <v>10</v>
      </c>
      <c r="G1936" s="161">
        <v>4</v>
      </c>
      <c r="H1936" s="161">
        <v>7</v>
      </c>
      <c r="I1936" s="161">
        <v>4</v>
      </c>
      <c r="J1936" s="161">
        <v>10</v>
      </c>
      <c r="M1936" s="165">
        <f t="shared" si="85"/>
        <v>3</v>
      </c>
      <c r="N1936" s="164">
        <f t="shared" si="86"/>
        <v>4</v>
      </c>
      <c r="O1936" s="164">
        <f t="shared" si="87"/>
        <v>6</v>
      </c>
    </row>
    <row r="1937" spans="3:15">
      <c r="C1937" s="161">
        <v>3</v>
      </c>
      <c r="D1937" s="161">
        <v>4</v>
      </c>
      <c r="F1937" s="161">
        <v>10</v>
      </c>
      <c r="G1937" s="161">
        <v>4</v>
      </c>
      <c r="H1937" s="161">
        <v>7</v>
      </c>
      <c r="I1937" s="161">
        <v>6</v>
      </c>
      <c r="J1937" s="161">
        <v>7</v>
      </c>
      <c r="M1937" s="165">
        <f t="shared" si="85"/>
        <v>3</v>
      </c>
      <c r="N1937" s="164">
        <f t="shared" si="86"/>
        <v>4</v>
      </c>
      <c r="O1937" s="164">
        <f t="shared" si="87"/>
        <v>6</v>
      </c>
    </row>
    <row r="1938" spans="3:15">
      <c r="C1938" s="161">
        <v>3</v>
      </c>
      <c r="D1938" s="161">
        <v>4</v>
      </c>
      <c r="F1938" s="161">
        <v>10</v>
      </c>
      <c r="G1938" s="161">
        <v>4</v>
      </c>
      <c r="H1938" s="161">
        <v>7</v>
      </c>
      <c r="I1938" s="161">
        <v>6</v>
      </c>
      <c r="J1938" s="161">
        <v>10</v>
      </c>
      <c r="M1938" s="165">
        <f t="shared" si="85"/>
        <v>3</v>
      </c>
      <c r="N1938" s="164">
        <f t="shared" si="86"/>
        <v>4</v>
      </c>
      <c r="O1938" s="164">
        <f t="shared" si="87"/>
        <v>6</v>
      </c>
    </row>
    <row r="1939" spans="3:15">
      <c r="C1939" s="161">
        <v>3</v>
      </c>
      <c r="D1939" s="161">
        <v>4</v>
      </c>
      <c r="F1939" s="161">
        <v>10</v>
      </c>
      <c r="G1939" s="161">
        <v>4</v>
      </c>
      <c r="H1939" s="161">
        <v>7</v>
      </c>
      <c r="I1939" s="161">
        <v>8</v>
      </c>
      <c r="J1939" s="161">
        <v>7</v>
      </c>
      <c r="M1939" s="165">
        <f t="shared" si="85"/>
        <v>3</v>
      </c>
      <c r="N1939" s="164">
        <f t="shared" si="86"/>
        <v>4</v>
      </c>
      <c r="O1939" s="164">
        <f t="shared" si="87"/>
        <v>6</v>
      </c>
    </row>
    <row r="1940" spans="3:15">
      <c r="C1940" s="161">
        <v>3</v>
      </c>
      <c r="D1940" s="161">
        <v>4</v>
      </c>
      <c r="F1940" s="161">
        <v>10</v>
      </c>
      <c r="G1940" s="161">
        <v>4</v>
      </c>
      <c r="H1940" s="161">
        <v>7</v>
      </c>
      <c r="I1940" s="161">
        <v>8</v>
      </c>
      <c r="J1940" s="161">
        <v>10</v>
      </c>
      <c r="M1940" s="165">
        <f t="shared" si="85"/>
        <v>3</v>
      </c>
      <c r="N1940" s="164">
        <f t="shared" si="86"/>
        <v>4</v>
      </c>
      <c r="O1940" s="164">
        <f t="shared" si="87"/>
        <v>7</v>
      </c>
    </row>
    <row r="1941" spans="3:15">
      <c r="C1941" s="161">
        <v>3</v>
      </c>
      <c r="D1941" s="161">
        <v>4</v>
      </c>
      <c r="F1941" s="161">
        <v>10</v>
      </c>
      <c r="G1941" s="161">
        <v>4</v>
      </c>
      <c r="H1941" s="161">
        <v>7</v>
      </c>
      <c r="I1941" s="161">
        <v>10</v>
      </c>
      <c r="J1941" s="161">
        <v>7</v>
      </c>
      <c r="M1941" s="165">
        <f t="shared" si="85"/>
        <v>3</v>
      </c>
      <c r="N1941" s="164">
        <f t="shared" si="86"/>
        <v>4</v>
      </c>
      <c r="O1941" s="164">
        <f t="shared" si="87"/>
        <v>6</v>
      </c>
    </row>
    <row r="1942" spans="3:15">
      <c r="C1942" s="161">
        <v>3</v>
      </c>
      <c r="D1942" s="161">
        <v>4</v>
      </c>
      <c r="F1942" s="161">
        <v>10</v>
      </c>
      <c r="G1942" s="161">
        <v>4</v>
      </c>
      <c r="H1942" s="161">
        <v>7</v>
      </c>
      <c r="I1942" s="161">
        <v>10</v>
      </c>
      <c r="J1942" s="161">
        <v>10</v>
      </c>
      <c r="M1942" s="165">
        <f t="shared" si="85"/>
        <v>3</v>
      </c>
      <c r="N1942" s="164">
        <f t="shared" si="86"/>
        <v>4</v>
      </c>
      <c r="O1942" s="164">
        <f t="shared" si="87"/>
        <v>7</v>
      </c>
    </row>
    <row r="1943" spans="3:15">
      <c r="C1943" s="161">
        <v>3</v>
      </c>
      <c r="D1943" s="161">
        <v>4</v>
      </c>
      <c r="F1943" s="161">
        <v>10</v>
      </c>
      <c r="G1943" s="161">
        <v>4</v>
      </c>
      <c r="H1943" s="161">
        <v>10</v>
      </c>
      <c r="I1943" s="161">
        <v>4</v>
      </c>
      <c r="J1943" s="161">
        <v>7</v>
      </c>
      <c r="M1943" s="165">
        <f t="shared" si="85"/>
        <v>3</v>
      </c>
      <c r="N1943" s="164">
        <f t="shared" si="86"/>
        <v>4</v>
      </c>
      <c r="O1943" s="164">
        <f t="shared" si="87"/>
        <v>6</v>
      </c>
    </row>
    <row r="1944" spans="3:15">
      <c r="C1944" s="161">
        <v>3</v>
      </c>
      <c r="D1944" s="161">
        <v>4</v>
      </c>
      <c r="F1944" s="161">
        <v>10</v>
      </c>
      <c r="G1944" s="161">
        <v>4</v>
      </c>
      <c r="H1944" s="161">
        <v>10</v>
      </c>
      <c r="I1944" s="161">
        <v>4</v>
      </c>
      <c r="J1944" s="161">
        <v>10</v>
      </c>
      <c r="M1944" s="165">
        <f t="shared" si="85"/>
        <v>3</v>
      </c>
      <c r="N1944" s="164">
        <f t="shared" si="86"/>
        <v>4</v>
      </c>
      <c r="O1944" s="164">
        <f t="shared" si="87"/>
        <v>6</v>
      </c>
    </row>
    <row r="1945" spans="3:15">
      <c r="C1945" s="161">
        <v>3</v>
      </c>
      <c r="D1945" s="161">
        <v>4</v>
      </c>
      <c r="F1945" s="161">
        <v>10</v>
      </c>
      <c r="G1945" s="161">
        <v>4</v>
      </c>
      <c r="H1945" s="161">
        <v>10</v>
      </c>
      <c r="I1945" s="161">
        <v>6</v>
      </c>
      <c r="J1945" s="161">
        <v>7</v>
      </c>
      <c r="M1945" s="165">
        <f t="shared" si="85"/>
        <v>3</v>
      </c>
      <c r="N1945" s="164">
        <f t="shared" si="86"/>
        <v>4</v>
      </c>
      <c r="O1945" s="164">
        <f t="shared" si="87"/>
        <v>6</v>
      </c>
    </row>
    <row r="1946" spans="3:15">
      <c r="C1946" s="161">
        <v>3</v>
      </c>
      <c r="D1946" s="161">
        <v>4</v>
      </c>
      <c r="F1946" s="161">
        <v>10</v>
      </c>
      <c r="G1946" s="161">
        <v>4</v>
      </c>
      <c r="H1946" s="161">
        <v>10</v>
      </c>
      <c r="I1946" s="161">
        <v>6</v>
      </c>
      <c r="J1946" s="161">
        <v>10</v>
      </c>
      <c r="M1946" s="165">
        <f t="shared" si="85"/>
        <v>3</v>
      </c>
      <c r="N1946" s="164">
        <f t="shared" si="86"/>
        <v>4</v>
      </c>
      <c r="O1946" s="164">
        <f t="shared" si="87"/>
        <v>7</v>
      </c>
    </row>
    <row r="1947" spans="3:15">
      <c r="C1947" s="161">
        <v>3</v>
      </c>
      <c r="D1947" s="161">
        <v>4</v>
      </c>
      <c r="F1947" s="161">
        <v>10</v>
      </c>
      <c r="G1947" s="161">
        <v>4</v>
      </c>
      <c r="H1947" s="161">
        <v>10</v>
      </c>
      <c r="I1947" s="161">
        <v>8</v>
      </c>
      <c r="J1947" s="161">
        <v>7</v>
      </c>
      <c r="M1947" s="165">
        <f t="shared" si="85"/>
        <v>3</v>
      </c>
      <c r="N1947" s="164">
        <f t="shared" si="86"/>
        <v>4</v>
      </c>
      <c r="O1947" s="164">
        <f t="shared" si="87"/>
        <v>7</v>
      </c>
    </row>
    <row r="1948" spans="3:15">
      <c r="C1948" s="161">
        <v>3</v>
      </c>
      <c r="D1948" s="161">
        <v>4</v>
      </c>
      <c r="F1948" s="161">
        <v>10</v>
      </c>
      <c r="G1948" s="161">
        <v>4</v>
      </c>
      <c r="H1948" s="161">
        <v>10</v>
      </c>
      <c r="I1948" s="161">
        <v>8</v>
      </c>
      <c r="J1948" s="161">
        <v>10</v>
      </c>
      <c r="M1948" s="165">
        <f t="shared" si="85"/>
        <v>3</v>
      </c>
      <c r="N1948" s="164">
        <f t="shared" si="86"/>
        <v>4</v>
      </c>
      <c r="O1948" s="164">
        <f t="shared" si="87"/>
        <v>7</v>
      </c>
    </row>
    <row r="1949" spans="3:15">
      <c r="C1949" s="161">
        <v>3</v>
      </c>
      <c r="D1949" s="161">
        <v>4</v>
      </c>
      <c r="F1949" s="161">
        <v>10</v>
      </c>
      <c r="G1949" s="161">
        <v>4</v>
      </c>
      <c r="H1949" s="161">
        <v>10</v>
      </c>
      <c r="I1949" s="161">
        <v>10</v>
      </c>
      <c r="J1949" s="161">
        <v>7</v>
      </c>
      <c r="M1949" s="165">
        <f t="shared" si="85"/>
        <v>3</v>
      </c>
      <c r="N1949" s="164">
        <f t="shared" si="86"/>
        <v>4</v>
      </c>
      <c r="O1949" s="164">
        <f t="shared" si="87"/>
        <v>7</v>
      </c>
    </row>
    <row r="1950" spans="3:15">
      <c r="C1950" s="161">
        <v>3</v>
      </c>
      <c r="D1950" s="161">
        <v>4</v>
      </c>
      <c r="F1950" s="161">
        <v>10</v>
      </c>
      <c r="G1950" s="161">
        <v>4</v>
      </c>
      <c r="H1950" s="161">
        <v>10</v>
      </c>
      <c r="I1950" s="161">
        <v>10</v>
      </c>
      <c r="J1950" s="161">
        <v>10</v>
      </c>
      <c r="M1950" s="165">
        <f t="shared" si="85"/>
        <v>3</v>
      </c>
      <c r="N1950" s="164">
        <f t="shared" si="86"/>
        <v>4</v>
      </c>
      <c r="O1950" s="164">
        <f t="shared" si="87"/>
        <v>7</v>
      </c>
    </row>
    <row r="1951" spans="3:15">
      <c r="C1951" s="161">
        <v>3</v>
      </c>
      <c r="D1951" s="161">
        <v>4</v>
      </c>
      <c r="F1951" s="161">
        <v>10</v>
      </c>
      <c r="G1951" s="161">
        <v>4</v>
      </c>
      <c r="H1951" s="161">
        <v>7</v>
      </c>
      <c r="I1951" s="161">
        <v>4</v>
      </c>
      <c r="J1951" s="161">
        <v>7</v>
      </c>
      <c r="M1951" s="165">
        <f t="shared" ref="M1951:M2014" si="88">MIN(C1951:L1951)</f>
        <v>3</v>
      </c>
      <c r="N1951" s="164">
        <f t="shared" si="86"/>
        <v>4</v>
      </c>
      <c r="O1951" s="164">
        <f t="shared" si="87"/>
        <v>6</v>
      </c>
    </row>
    <row r="1952" spans="3:15">
      <c r="C1952" s="161">
        <v>3</v>
      </c>
      <c r="D1952" s="161">
        <v>4</v>
      </c>
      <c r="F1952" s="161">
        <v>10</v>
      </c>
      <c r="G1952" s="161">
        <v>4</v>
      </c>
      <c r="H1952" s="161">
        <v>7</v>
      </c>
      <c r="I1952" s="161">
        <v>4</v>
      </c>
      <c r="J1952" s="161">
        <v>10</v>
      </c>
      <c r="M1952" s="165">
        <f t="shared" si="88"/>
        <v>3</v>
      </c>
      <c r="N1952" s="164">
        <f t="shared" ref="N1952:N2015" si="89">IF(SMALL(C1952:J1952,2)&gt;M1952,M1952+1,M1952)</f>
        <v>4</v>
      </c>
      <c r="O1952" s="164">
        <f t="shared" ref="O1952:O2015" si="90">ROUND(AVERAGE(C1952:J1952),0)</f>
        <v>6</v>
      </c>
    </row>
    <row r="1953" spans="3:15">
      <c r="C1953" s="161">
        <v>3</v>
      </c>
      <c r="D1953" s="161">
        <v>4</v>
      </c>
      <c r="F1953" s="161">
        <v>10</v>
      </c>
      <c r="G1953" s="161">
        <v>4</v>
      </c>
      <c r="H1953" s="161">
        <v>7</v>
      </c>
      <c r="I1953" s="161">
        <v>6</v>
      </c>
      <c r="J1953" s="161">
        <v>7</v>
      </c>
      <c r="M1953" s="165">
        <f t="shared" si="88"/>
        <v>3</v>
      </c>
      <c r="N1953" s="164">
        <f t="shared" si="89"/>
        <v>4</v>
      </c>
      <c r="O1953" s="164">
        <f t="shared" si="90"/>
        <v>6</v>
      </c>
    </row>
    <row r="1954" spans="3:15">
      <c r="C1954" s="161">
        <v>3</v>
      </c>
      <c r="D1954" s="161">
        <v>4</v>
      </c>
      <c r="F1954" s="161">
        <v>10</v>
      </c>
      <c r="G1954" s="161">
        <v>4</v>
      </c>
      <c r="H1954" s="161">
        <v>7</v>
      </c>
      <c r="I1954" s="161">
        <v>6</v>
      </c>
      <c r="J1954" s="161">
        <v>10</v>
      </c>
      <c r="M1954" s="165">
        <f t="shared" si="88"/>
        <v>3</v>
      </c>
      <c r="N1954" s="164">
        <f t="shared" si="89"/>
        <v>4</v>
      </c>
      <c r="O1954" s="164">
        <f t="shared" si="90"/>
        <v>6</v>
      </c>
    </row>
    <row r="1955" spans="3:15">
      <c r="C1955" s="161">
        <v>3</v>
      </c>
      <c r="D1955" s="161">
        <v>4</v>
      </c>
      <c r="F1955" s="161">
        <v>10</v>
      </c>
      <c r="G1955" s="161">
        <v>4</v>
      </c>
      <c r="H1955" s="161">
        <v>7</v>
      </c>
      <c r="I1955" s="161">
        <v>8</v>
      </c>
      <c r="J1955" s="161">
        <v>7</v>
      </c>
      <c r="M1955" s="165">
        <f t="shared" si="88"/>
        <v>3</v>
      </c>
      <c r="N1955" s="164">
        <f t="shared" si="89"/>
        <v>4</v>
      </c>
      <c r="O1955" s="164">
        <f t="shared" si="90"/>
        <v>6</v>
      </c>
    </row>
    <row r="1956" spans="3:15">
      <c r="C1956" s="161">
        <v>3</v>
      </c>
      <c r="D1956" s="161">
        <v>4</v>
      </c>
      <c r="F1956" s="161">
        <v>10</v>
      </c>
      <c r="G1956" s="161">
        <v>4</v>
      </c>
      <c r="H1956" s="161">
        <v>7</v>
      </c>
      <c r="I1956" s="161">
        <v>8</v>
      </c>
      <c r="J1956" s="161">
        <v>10</v>
      </c>
      <c r="M1956" s="165">
        <f t="shared" si="88"/>
        <v>3</v>
      </c>
      <c r="N1956" s="164">
        <f t="shared" si="89"/>
        <v>4</v>
      </c>
      <c r="O1956" s="164">
        <f t="shared" si="90"/>
        <v>7</v>
      </c>
    </row>
    <row r="1957" spans="3:15">
      <c r="C1957" s="161">
        <v>3</v>
      </c>
      <c r="D1957" s="161">
        <v>4</v>
      </c>
      <c r="F1957" s="161">
        <v>10</v>
      </c>
      <c r="G1957" s="161">
        <v>4</v>
      </c>
      <c r="H1957" s="161">
        <v>7</v>
      </c>
      <c r="I1957" s="161">
        <v>10</v>
      </c>
      <c r="J1957" s="161">
        <v>7</v>
      </c>
      <c r="M1957" s="165">
        <f t="shared" si="88"/>
        <v>3</v>
      </c>
      <c r="N1957" s="164">
        <f t="shared" si="89"/>
        <v>4</v>
      </c>
      <c r="O1957" s="164">
        <f t="shared" si="90"/>
        <v>6</v>
      </c>
    </row>
    <row r="1958" spans="3:15">
      <c r="C1958" s="161">
        <v>3</v>
      </c>
      <c r="D1958" s="161">
        <v>4</v>
      </c>
      <c r="F1958" s="161">
        <v>10</v>
      </c>
      <c r="G1958" s="161">
        <v>4</v>
      </c>
      <c r="H1958" s="161">
        <v>7</v>
      </c>
      <c r="I1958" s="161">
        <v>10</v>
      </c>
      <c r="J1958" s="161">
        <v>10</v>
      </c>
      <c r="M1958" s="165">
        <f t="shared" si="88"/>
        <v>3</v>
      </c>
      <c r="N1958" s="164">
        <f t="shared" si="89"/>
        <v>4</v>
      </c>
      <c r="O1958" s="164">
        <f t="shared" si="90"/>
        <v>7</v>
      </c>
    </row>
    <row r="1959" spans="3:15">
      <c r="C1959" s="161">
        <v>3</v>
      </c>
      <c r="D1959" s="161">
        <v>4</v>
      </c>
      <c r="F1959" s="161">
        <v>10</v>
      </c>
      <c r="G1959" s="161">
        <v>4</v>
      </c>
      <c r="H1959" s="161">
        <v>10</v>
      </c>
      <c r="I1959" s="161">
        <v>4</v>
      </c>
      <c r="J1959" s="161">
        <v>7</v>
      </c>
      <c r="M1959" s="165">
        <f t="shared" si="88"/>
        <v>3</v>
      </c>
      <c r="N1959" s="164">
        <f t="shared" si="89"/>
        <v>4</v>
      </c>
      <c r="O1959" s="164">
        <f t="shared" si="90"/>
        <v>6</v>
      </c>
    </row>
    <row r="1960" spans="3:15">
      <c r="C1960" s="161">
        <v>3</v>
      </c>
      <c r="D1960" s="161">
        <v>4</v>
      </c>
      <c r="F1960" s="161">
        <v>10</v>
      </c>
      <c r="G1960" s="161">
        <v>4</v>
      </c>
      <c r="H1960" s="161">
        <v>10</v>
      </c>
      <c r="I1960" s="161">
        <v>4</v>
      </c>
      <c r="J1960" s="161">
        <v>10</v>
      </c>
      <c r="M1960" s="165">
        <f t="shared" si="88"/>
        <v>3</v>
      </c>
      <c r="N1960" s="164">
        <f t="shared" si="89"/>
        <v>4</v>
      </c>
      <c r="O1960" s="164">
        <f t="shared" si="90"/>
        <v>6</v>
      </c>
    </row>
    <row r="1961" spans="3:15">
      <c r="C1961" s="161">
        <v>3</v>
      </c>
      <c r="D1961" s="161">
        <v>4</v>
      </c>
      <c r="F1961" s="161">
        <v>10</v>
      </c>
      <c r="G1961" s="161">
        <v>4</v>
      </c>
      <c r="H1961" s="161">
        <v>10</v>
      </c>
      <c r="I1961" s="161">
        <v>6</v>
      </c>
      <c r="J1961" s="161">
        <v>7</v>
      </c>
      <c r="M1961" s="165">
        <f t="shared" si="88"/>
        <v>3</v>
      </c>
      <c r="N1961" s="164">
        <f t="shared" si="89"/>
        <v>4</v>
      </c>
      <c r="O1961" s="164">
        <f t="shared" si="90"/>
        <v>6</v>
      </c>
    </row>
    <row r="1962" spans="3:15">
      <c r="C1962" s="161">
        <v>3</v>
      </c>
      <c r="D1962" s="161">
        <v>4</v>
      </c>
      <c r="F1962" s="161">
        <v>10</v>
      </c>
      <c r="G1962" s="161">
        <v>4</v>
      </c>
      <c r="H1962" s="161">
        <v>10</v>
      </c>
      <c r="I1962" s="161">
        <v>6</v>
      </c>
      <c r="J1962" s="161">
        <v>10</v>
      </c>
      <c r="M1962" s="165">
        <f t="shared" si="88"/>
        <v>3</v>
      </c>
      <c r="N1962" s="164">
        <f t="shared" si="89"/>
        <v>4</v>
      </c>
      <c r="O1962" s="164">
        <f t="shared" si="90"/>
        <v>7</v>
      </c>
    </row>
    <row r="1963" spans="3:15">
      <c r="C1963" s="161">
        <v>3</v>
      </c>
      <c r="D1963" s="161">
        <v>4</v>
      </c>
      <c r="F1963" s="161">
        <v>10</v>
      </c>
      <c r="G1963" s="161">
        <v>4</v>
      </c>
      <c r="H1963" s="161">
        <v>10</v>
      </c>
      <c r="I1963" s="161">
        <v>8</v>
      </c>
      <c r="J1963" s="161">
        <v>7</v>
      </c>
      <c r="M1963" s="165">
        <f t="shared" si="88"/>
        <v>3</v>
      </c>
      <c r="N1963" s="164">
        <f t="shared" si="89"/>
        <v>4</v>
      </c>
      <c r="O1963" s="164">
        <f t="shared" si="90"/>
        <v>7</v>
      </c>
    </row>
    <row r="1964" spans="3:15">
      <c r="C1964" s="161">
        <v>3</v>
      </c>
      <c r="D1964" s="161">
        <v>4</v>
      </c>
      <c r="F1964" s="161">
        <v>10</v>
      </c>
      <c r="G1964" s="161">
        <v>4</v>
      </c>
      <c r="H1964" s="161">
        <v>10</v>
      </c>
      <c r="I1964" s="161">
        <v>8</v>
      </c>
      <c r="J1964" s="161">
        <v>10</v>
      </c>
      <c r="M1964" s="165">
        <f t="shared" si="88"/>
        <v>3</v>
      </c>
      <c r="N1964" s="164">
        <f t="shared" si="89"/>
        <v>4</v>
      </c>
      <c r="O1964" s="164">
        <f t="shared" si="90"/>
        <v>7</v>
      </c>
    </row>
    <row r="1965" spans="3:15">
      <c r="C1965" s="161">
        <v>3</v>
      </c>
      <c r="D1965" s="161">
        <v>4</v>
      </c>
      <c r="F1965" s="161">
        <v>10</v>
      </c>
      <c r="G1965" s="161">
        <v>4</v>
      </c>
      <c r="H1965" s="161">
        <v>10</v>
      </c>
      <c r="I1965" s="161">
        <v>10</v>
      </c>
      <c r="J1965" s="161">
        <v>7</v>
      </c>
      <c r="M1965" s="165">
        <f t="shared" si="88"/>
        <v>3</v>
      </c>
      <c r="N1965" s="164">
        <f t="shared" si="89"/>
        <v>4</v>
      </c>
      <c r="O1965" s="164">
        <f t="shared" si="90"/>
        <v>7</v>
      </c>
    </row>
    <row r="1966" spans="3:15">
      <c r="C1966" s="161">
        <v>3</v>
      </c>
      <c r="D1966" s="161">
        <v>6</v>
      </c>
      <c r="F1966" s="161">
        <v>10</v>
      </c>
      <c r="G1966" s="161">
        <v>6</v>
      </c>
      <c r="H1966" s="161">
        <v>10</v>
      </c>
      <c r="I1966" s="161">
        <v>10</v>
      </c>
      <c r="J1966" s="161">
        <v>10</v>
      </c>
      <c r="M1966" s="165">
        <f t="shared" si="88"/>
        <v>3</v>
      </c>
      <c r="N1966" s="164">
        <f t="shared" si="89"/>
        <v>4</v>
      </c>
      <c r="O1966" s="164">
        <f t="shared" si="90"/>
        <v>8</v>
      </c>
    </row>
    <row r="1967" spans="3:15">
      <c r="C1967" s="161">
        <v>3</v>
      </c>
      <c r="D1967" s="161">
        <v>6</v>
      </c>
      <c r="F1967" s="161">
        <v>10</v>
      </c>
      <c r="G1967" s="161">
        <v>6</v>
      </c>
      <c r="H1967" s="161">
        <v>7</v>
      </c>
      <c r="I1967" s="161">
        <v>4</v>
      </c>
      <c r="J1967" s="161">
        <v>7</v>
      </c>
      <c r="M1967" s="165">
        <f t="shared" si="88"/>
        <v>3</v>
      </c>
      <c r="N1967" s="164">
        <f t="shared" si="89"/>
        <v>4</v>
      </c>
      <c r="O1967" s="164">
        <f t="shared" si="90"/>
        <v>6</v>
      </c>
    </row>
    <row r="1968" spans="3:15">
      <c r="C1968" s="161">
        <v>3</v>
      </c>
      <c r="D1968" s="161">
        <v>6</v>
      </c>
      <c r="F1968" s="161">
        <v>10</v>
      </c>
      <c r="G1968" s="161">
        <v>6</v>
      </c>
      <c r="H1968" s="161">
        <v>7</v>
      </c>
      <c r="I1968" s="161">
        <v>4</v>
      </c>
      <c r="J1968" s="161">
        <v>10</v>
      </c>
      <c r="M1968" s="165">
        <f t="shared" si="88"/>
        <v>3</v>
      </c>
      <c r="N1968" s="164">
        <f t="shared" si="89"/>
        <v>4</v>
      </c>
      <c r="O1968" s="164">
        <f t="shared" si="90"/>
        <v>7</v>
      </c>
    </row>
    <row r="1969" spans="3:15">
      <c r="C1969" s="161">
        <v>3</v>
      </c>
      <c r="D1969" s="161">
        <v>6</v>
      </c>
      <c r="F1969" s="161">
        <v>10</v>
      </c>
      <c r="G1969" s="161">
        <v>6</v>
      </c>
      <c r="H1969" s="161">
        <v>7</v>
      </c>
      <c r="I1969" s="161">
        <v>6</v>
      </c>
      <c r="J1969" s="161">
        <v>7</v>
      </c>
      <c r="M1969" s="165">
        <f t="shared" si="88"/>
        <v>3</v>
      </c>
      <c r="N1969" s="164">
        <f t="shared" si="89"/>
        <v>4</v>
      </c>
      <c r="O1969" s="164">
        <f t="shared" si="90"/>
        <v>6</v>
      </c>
    </row>
    <row r="1970" spans="3:15">
      <c r="C1970" s="161">
        <v>3</v>
      </c>
      <c r="D1970" s="161">
        <v>6</v>
      </c>
      <c r="F1970" s="161">
        <v>10</v>
      </c>
      <c r="G1970" s="161">
        <v>6</v>
      </c>
      <c r="H1970" s="161">
        <v>7</v>
      </c>
      <c r="I1970" s="161">
        <v>6</v>
      </c>
      <c r="J1970" s="161">
        <v>10</v>
      </c>
      <c r="M1970" s="165">
        <f t="shared" si="88"/>
        <v>3</v>
      </c>
      <c r="N1970" s="164">
        <f t="shared" si="89"/>
        <v>4</v>
      </c>
      <c r="O1970" s="164">
        <f t="shared" si="90"/>
        <v>7</v>
      </c>
    </row>
    <row r="1971" spans="3:15">
      <c r="C1971" s="161">
        <v>3</v>
      </c>
      <c r="D1971" s="161">
        <v>6</v>
      </c>
      <c r="F1971" s="161">
        <v>10</v>
      </c>
      <c r="G1971" s="161">
        <v>6</v>
      </c>
      <c r="H1971" s="161">
        <v>7</v>
      </c>
      <c r="I1971" s="161">
        <v>8</v>
      </c>
      <c r="J1971" s="161">
        <v>7</v>
      </c>
      <c r="M1971" s="165">
        <f t="shared" si="88"/>
        <v>3</v>
      </c>
      <c r="N1971" s="164">
        <f t="shared" si="89"/>
        <v>4</v>
      </c>
      <c r="O1971" s="164">
        <f t="shared" si="90"/>
        <v>7</v>
      </c>
    </row>
    <row r="1972" spans="3:15">
      <c r="C1972" s="161">
        <v>3</v>
      </c>
      <c r="D1972" s="161">
        <v>6</v>
      </c>
      <c r="F1972" s="161">
        <v>10</v>
      </c>
      <c r="G1972" s="161">
        <v>6</v>
      </c>
      <c r="H1972" s="161">
        <v>7</v>
      </c>
      <c r="I1972" s="161">
        <v>8</v>
      </c>
      <c r="J1972" s="161">
        <v>10</v>
      </c>
      <c r="M1972" s="165">
        <f t="shared" si="88"/>
        <v>3</v>
      </c>
      <c r="N1972" s="164">
        <f t="shared" si="89"/>
        <v>4</v>
      </c>
      <c r="O1972" s="164">
        <f t="shared" si="90"/>
        <v>7</v>
      </c>
    </row>
    <row r="1973" spans="3:15">
      <c r="C1973" s="161">
        <v>3</v>
      </c>
      <c r="D1973" s="161">
        <v>6</v>
      </c>
      <c r="F1973" s="161">
        <v>10</v>
      </c>
      <c r="G1973" s="161">
        <v>6</v>
      </c>
      <c r="H1973" s="161">
        <v>7</v>
      </c>
      <c r="I1973" s="161">
        <v>10</v>
      </c>
      <c r="J1973" s="161">
        <v>7</v>
      </c>
      <c r="M1973" s="165">
        <f t="shared" si="88"/>
        <v>3</v>
      </c>
      <c r="N1973" s="164">
        <f t="shared" si="89"/>
        <v>4</v>
      </c>
      <c r="O1973" s="164">
        <f t="shared" si="90"/>
        <v>7</v>
      </c>
    </row>
    <row r="1974" spans="3:15">
      <c r="C1974" s="161">
        <v>3</v>
      </c>
      <c r="D1974" s="161">
        <v>6</v>
      </c>
      <c r="F1974" s="161">
        <v>10</v>
      </c>
      <c r="G1974" s="161">
        <v>6</v>
      </c>
      <c r="H1974" s="161">
        <v>7</v>
      </c>
      <c r="I1974" s="161">
        <v>10</v>
      </c>
      <c r="J1974" s="161">
        <v>10</v>
      </c>
      <c r="M1974" s="165">
        <f t="shared" si="88"/>
        <v>3</v>
      </c>
      <c r="N1974" s="164">
        <f t="shared" si="89"/>
        <v>4</v>
      </c>
      <c r="O1974" s="164">
        <f t="shared" si="90"/>
        <v>7</v>
      </c>
    </row>
    <row r="1975" spans="3:15">
      <c r="C1975" s="161">
        <v>3</v>
      </c>
      <c r="D1975" s="161">
        <v>6</v>
      </c>
      <c r="F1975" s="161">
        <v>10</v>
      </c>
      <c r="G1975" s="161">
        <v>6</v>
      </c>
      <c r="H1975" s="161">
        <v>10</v>
      </c>
      <c r="I1975" s="161">
        <v>4</v>
      </c>
      <c r="J1975" s="161">
        <v>7</v>
      </c>
      <c r="M1975" s="165">
        <f t="shared" si="88"/>
        <v>3</v>
      </c>
      <c r="N1975" s="164">
        <f t="shared" si="89"/>
        <v>4</v>
      </c>
      <c r="O1975" s="164">
        <f t="shared" si="90"/>
        <v>7</v>
      </c>
    </row>
    <row r="1976" spans="3:15">
      <c r="C1976" s="161">
        <v>3</v>
      </c>
      <c r="D1976" s="161">
        <v>6</v>
      </c>
      <c r="F1976" s="161">
        <v>10</v>
      </c>
      <c r="G1976" s="161">
        <v>6</v>
      </c>
      <c r="H1976" s="161">
        <v>10</v>
      </c>
      <c r="I1976" s="161">
        <v>4</v>
      </c>
      <c r="J1976" s="161">
        <v>10</v>
      </c>
      <c r="M1976" s="165">
        <f t="shared" si="88"/>
        <v>3</v>
      </c>
      <c r="N1976" s="164">
        <f t="shared" si="89"/>
        <v>4</v>
      </c>
      <c r="O1976" s="164">
        <f t="shared" si="90"/>
        <v>7</v>
      </c>
    </row>
    <row r="1977" spans="3:15">
      <c r="C1977" s="161">
        <v>3</v>
      </c>
      <c r="D1977" s="161">
        <v>6</v>
      </c>
      <c r="F1977" s="161">
        <v>10</v>
      </c>
      <c r="G1977" s="161">
        <v>6</v>
      </c>
      <c r="H1977" s="161">
        <v>10</v>
      </c>
      <c r="I1977" s="161">
        <v>6</v>
      </c>
      <c r="J1977" s="161">
        <v>7</v>
      </c>
      <c r="M1977" s="165">
        <f t="shared" si="88"/>
        <v>3</v>
      </c>
      <c r="N1977" s="164">
        <f t="shared" si="89"/>
        <v>4</v>
      </c>
      <c r="O1977" s="164">
        <f t="shared" si="90"/>
        <v>7</v>
      </c>
    </row>
    <row r="1978" spans="3:15">
      <c r="C1978" s="161">
        <v>3</v>
      </c>
      <c r="D1978" s="161">
        <v>6</v>
      </c>
      <c r="F1978" s="161">
        <v>10</v>
      </c>
      <c r="G1978" s="161">
        <v>6</v>
      </c>
      <c r="H1978" s="161">
        <v>10</v>
      </c>
      <c r="I1978" s="161">
        <v>6</v>
      </c>
      <c r="J1978" s="161">
        <v>10</v>
      </c>
      <c r="M1978" s="165">
        <f t="shared" si="88"/>
        <v>3</v>
      </c>
      <c r="N1978" s="164">
        <f t="shared" si="89"/>
        <v>4</v>
      </c>
      <c r="O1978" s="164">
        <f t="shared" si="90"/>
        <v>7</v>
      </c>
    </row>
    <row r="1979" spans="3:15">
      <c r="C1979" s="161">
        <v>3</v>
      </c>
      <c r="D1979" s="161">
        <v>6</v>
      </c>
      <c r="F1979" s="161">
        <v>10</v>
      </c>
      <c r="G1979" s="161">
        <v>6</v>
      </c>
      <c r="H1979" s="161">
        <v>10</v>
      </c>
      <c r="I1979" s="161">
        <v>8</v>
      </c>
      <c r="J1979" s="161">
        <v>7</v>
      </c>
      <c r="M1979" s="165">
        <f t="shared" si="88"/>
        <v>3</v>
      </c>
      <c r="N1979" s="164">
        <f t="shared" si="89"/>
        <v>4</v>
      </c>
      <c r="O1979" s="164">
        <f t="shared" si="90"/>
        <v>7</v>
      </c>
    </row>
    <row r="1980" spans="3:15">
      <c r="C1980" s="161">
        <v>3</v>
      </c>
      <c r="D1980" s="161">
        <v>6</v>
      </c>
      <c r="F1980" s="161">
        <v>10</v>
      </c>
      <c r="G1980" s="161">
        <v>6</v>
      </c>
      <c r="H1980" s="161">
        <v>10</v>
      </c>
      <c r="I1980" s="161">
        <v>8</v>
      </c>
      <c r="J1980" s="161">
        <v>10</v>
      </c>
      <c r="M1980" s="165">
        <f t="shared" si="88"/>
        <v>3</v>
      </c>
      <c r="N1980" s="164">
        <f t="shared" si="89"/>
        <v>4</v>
      </c>
      <c r="O1980" s="164">
        <f t="shared" si="90"/>
        <v>8</v>
      </c>
    </row>
    <row r="1981" spans="3:15">
      <c r="C1981" s="161">
        <v>3</v>
      </c>
      <c r="D1981" s="161">
        <v>6</v>
      </c>
      <c r="F1981" s="161">
        <v>10</v>
      </c>
      <c r="G1981" s="161">
        <v>6</v>
      </c>
      <c r="H1981" s="161">
        <v>10</v>
      </c>
      <c r="I1981" s="161">
        <v>10</v>
      </c>
      <c r="J1981" s="161">
        <v>7</v>
      </c>
      <c r="M1981" s="165">
        <f t="shared" si="88"/>
        <v>3</v>
      </c>
      <c r="N1981" s="164">
        <f t="shared" si="89"/>
        <v>4</v>
      </c>
      <c r="O1981" s="164">
        <f t="shared" si="90"/>
        <v>7</v>
      </c>
    </row>
    <row r="1982" spans="3:15">
      <c r="C1982" s="161">
        <v>3</v>
      </c>
      <c r="D1982" s="161">
        <v>4</v>
      </c>
      <c r="F1982" s="161">
        <v>10</v>
      </c>
      <c r="G1982" s="161">
        <v>4</v>
      </c>
      <c r="H1982" s="161">
        <v>10</v>
      </c>
      <c r="I1982" s="161">
        <v>10</v>
      </c>
      <c r="J1982" s="161">
        <v>10</v>
      </c>
      <c r="M1982" s="165">
        <f t="shared" si="88"/>
        <v>3</v>
      </c>
      <c r="N1982" s="164">
        <f t="shared" si="89"/>
        <v>4</v>
      </c>
      <c r="O1982" s="164">
        <f t="shared" si="90"/>
        <v>7</v>
      </c>
    </row>
    <row r="1983" spans="3:15">
      <c r="C1983" s="161">
        <v>3</v>
      </c>
      <c r="D1983" s="161">
        <v>4</v>
      </c>
      <c r="F1983" s="161">
        <v>10</v>
      </c>
      <c r="G1983" s="161">
        <v>4</v>
      </c>
      <c r="H1983" s="161">
        <v>7</v>
      </c>
      <c r="I1983" s="161">
        <v>4</v>
      </c>
      <c r="J1983" s="161">
        <v>7</v>
      </c>
      <c r="M1983" s="165">
        <f t="shared" si="88"/>
        <v>3</v>
      </c>
      <c r="N1983" s="164">
        <f t="shared" si="89"/>
        <v>4</v>
      </c>
      <c r="O1983" s="164">
        <f t="shared" si="90"/>
        <v>6</v>
      </c>
    </row>
    <row r="1984" spans="3:15">
      <c r="C1984" s="161">
        <v>3</v>
      </c>
      <c r="D1984" s="161">
        <v>4</v>
      </c>
      <c r="F1984" s="161">
        <v>10</v>
      </c>
      <c r="G1984" s="161">
        <v>4</v>
      </c>
      <c r="H1984" s="161">
        <v>7</v>
      </c>
      <c r="I1984" s="161">
        <v>4</v>
      </c>
      <c r="J1984" s="161">
        <v>10</v>
      </c>
      <c r="M1984" s="165">
        <f t="shared" si="88"/>
        <v>3</v>
      </c>
      <c r="N1984" s="164">
        <f t="shared" si="89"/>
        <v>4</v>
      </c>
      <c r="O1984" s="164">
        <f t="shared" si="90"/>
        <v>6</v>
      </c>
    </row>
    <row r="1985" spans="3:15">
      <c r="C1985" s="161">
        <v>3</v>
      </c>
      <c r="D1985" s="161">
        <v>4</v>
      </c>
      <c r="F1985" s="161">
        <v>10</v>
      </c>
      <c r="G1985" s="161">
        <v>4</v>
      </c>
      <c r="H1985" s="161">
        <v>7</v>
      </c>
      <c r="I1985" s="161">
        <v>6</v>
      </c>
      <c r="J1985" s="161">
        <v>7</v>
      </c>
      <c r="M1985" s="165">
        <f t="shared" si="88"/>
        <v>3</v>
      </c>
      <c r="N1985" s="164">
        <f t="shared" si="89"/>
        <v>4</v>
      </c>
      <c r="O1985" s="164">
        <f t="shared" si="90"/>
        <v>6</v>
      </c>
    </row>
    <row r="1986" spans="3:15">
      <c r="C1986" s="161">
        <v>3</v>
      </c>
      <c r="D1986" s="161">
        <v>4</v>
      </c>
      <c r="F1986" s="161">
        <v>10</v>
      </c>
      <c r="G1986" s="161">
        <v>4</v>
      </c>
      <c r="H1986" s="161">
        <v>7</v>
      </c>
      <c r="I1986" s="161">
        <v>6</v>
      </c>
      <c r="J1986" s="161">
        <v>10</v>
      </c>
      <c r="M1986" s="165">
        <f t="shared" si="88"/>
        <v>3</v>
      </c>
      <c r="N1986" s="164">
        <f t="shared" si="89"/>
        <v>4</v>
      </c>
      <c r="O1986" s="164">
        <f t="shared" si="90"/>
        <v>6</v>
      </c>
    </row>
    <row r="1987" spans="3:15">
      <c r="C1987" s="161">
        <v>3</v>
      </c>
      <c r="D1987" s="161">
        <v>4</v>
      </c>
      <c r="F1987" s="161">
        <v>10</v>
      </c>
      <c r="G1987" s="161">
        <v>4</v>
      </c>
      <c r="H1987" s="161">
        <v>7</v>
      </c>
      <c r="I1987" s="161">
        <v>8</v>
      </c>
      <c r="J1987" s="161">
        <v>7</v>
      </c>
      <c r="M1987" s="165">
        <f t="shared" si="88"/>
        <v>3</v>
      </c>
      <c r="N1987" s="164">
        <f t="shared" si="89"/>
        <v>4</v>
      </c>
      <c r="O1987" s="164">
        <f t="shared" si="90"/>
        <v>6</v>
      </c>
    </row>
    <row r="1988" spans="3:15">
      <c r="C1988" s="161">
        <v>3</v>
      </c>
      <c r="D1988" s="161">
        <v>4</v>
      </c>
      <c r="F1988" s="161">
        <v>10</v>
      </c>
      <c r="G1988" s="161">
        <v>4</v>
      </c>
      <c r="H1988" s="161">
        <v>7</v>
      </c>
      <c r="I1988" s="161">
        <v>8</v>
      </c>
      <c r="J1988" s="161">
        <v>10</v>
      </c>
      <c r="M1988" s="165">
        <f t="shared" si="88"/>
        <v>3</v>
      </c>
      <c r="N1988" s="164">
        <f t="shared" si="89"/>
        <v>4</v>
      </c>
      <c r="O1988" s="164">
        <f t="shared" si="90"/>
        <v>7</v>
      </c>
    </row>
    <row r="1989" spans="3:15">
      <c r="C1989" s="161">
        <v>3</v>
      </c>
      <c r="D1989" s="161">
        <v>4</v>
      </c>
      <c r="F1989" s="161">
        <v>10</v>
      </c>
      <c r="G1989" s="161">
        <v>4</v>
      </c>
      <c r="H1989" s="161">
        <v>7</v>
      </c>
      <c r="I1989" s="161">
        <v>10</v>
      </c>
      <c r="J1989" s="161">
        <v>7</v>
      </c>
      <c r="M1989" s="165">
        <f t="shared" si="88"/>
        <v>3</v>
      </c>
      <c r="N1989" s="164">
        <f t="shared" si="89"/>
        <v>4</v>
      </c>
      <c r="O1989" s="164">
        <f t="shared" si="90"/>
        <v>6</v>
      </c>
    </row>
    <row r="1990" spans="3:15">
      <c r="C1990" s="161">
        <v>3</v>
      </c>
      <c r="D1990" s="161">
        <v>4</v>
      </c>
      <c r="F1990" s="161">
        <v>10</v>
      </c>
      <c r="G1990" s="161">
        <v>4</v>
      </c>
      <c r="H1990" s="161">
        <v>7</v>
      </c>
      <c r="I1990" s="161">
        <v>10</v>
      </c>
      <c r="J1990" s="161">
        <v>10</v>
      </c>
      <c r="M1990" s="165">
        <f t="shared" si="88"/>
        <v>3</v>
      </c>
      <c r="N1990" s="164">
        <f t="shared" si="89"/>
        <v>4</v>
      </c>
      <c r="O1990" s="164">
        <f t="shared" si="90"/>
        <v>7</v>
      </c>
    </row>
    <row r="1991" spans="3:15">
      <c r="C1991" s="161">
        <v>3</v>
      </c>
      <c r="D1991" s="161">
        <v>4</v>
      </c>
      <c r="F1991" s="161">
        <v>10</v>
      </c>
      <c r="G1991" s="161">
        <v>4</v>
      </c>
      <c r="H1991" s="161">
        <v>10</v>
      </c>
      <c r="I1991" s="161">
        <v>4</v>
      </c>
      <c r="J1991" s="161">
        <v>7</v>
      </c>
      <c r="M1991" s="165">
        <f t="shared" si="88"/>
        <v>3</v>
      </c>
      <c r="N1991" s="164">
        <f t="shared" si="89"/>
        <v>4</v>
      </c>
      <c r="O1991" s="164">
        <f t="shared" si="90"/>
        <v>6</v>
      </c>
    </row>
    <row r="1992" spans="3:15">
      <c r="C1992" s="161">
        <v>3</v>
      </c>
      <c r="D1992" s="161">
        <v>4</v>
      </c>
      <c r="F1992" s="161">
        <v>10</v>
      </c>
      <c r="G1992" s="161">
        <v>4</v>
      </c>
      <c r="H1992" s="161">
        <v>10</v>
      </c>
      <c r="I1992" s="161">
        <v>4</v>
      </c>
      <c r="J1992" s="161">
        <v>10</v>
      </c>
      <c r="M1992" s="165">
        <f t="shared" si="88"/>
        <v>3</v>
      </c>
      <c r="N1992" s="164">
        <f t="shared" si="89"/>
        <v>4</v>
      </c>
      <c r="O1992" s="164">
        <f t="shared" si="90"/>
        <v>6</v>
      </c>
    </row>
    <row r="1993" spans="3:15">
      <c r="C1993" s="161">
        <v>3</v>
      </c>
      <c r="D1993" s="161">
        <v>4</v>
      </c>
      <c r="F1993" s="161">
        <v>10</v>
      </c>
      <c r="G1993" s="161">
        <v>4</v>
      </c>
      <c r="H1993" s="161">
        <v>10</v>
      </c>
      <c r="I1993" s="161">
        <v>6</v>
      </c>
      <c r="J1993" s="161">
        <v>7</v>
      </c>
      <c r="M1993" s="165">
        <f t="shared" si="88"/>
        <v>3</v>
      </c>
      <c r="N1993" s="164">
        <f t="shared" si="89"/>
        <v>4</v>
      </c>
      <c r="O1993" s="164">
        <f t="shared" si="90"/>
        <v>6</v>
      </c>
    </row>
    <row r="1994" spans="3:15">
      <c r="C1994" s="161">
        <v>3</v>
      </c>
      <c r="D1994" s="161">
        <v>4</v>
      </c>
      <c r="F1994" s="161">
        <v>10</v>
      </c>
      <c r="G1994" s="161">
        <v>4</v>
      </c>
      <c r="H1994" s="161">
        <v>10</v>
      </c>
      <c r="I1994" s="161">
        <v>6</v>
      </c>
      <c r="J1994" s="161">
        <v>10</v>
      </c>
      <c r="M1994" s="165">
        <f t="shared" si="88"/>
        <v>3</v>
      </c>
      <c r="N1994" s="164">
        <f t="shared" si="89"/>
        <v>4</v>
      </c>
      <c r="O1994" s="164">
        <f t="shared" si="90"/>
        <v>7</v>
      </c>
    </row>
    <row r="1995" spans="3:15">
      <c r="C1995" s="161">
        <v>3</v>
      </c>
      <c r="D1995" s="161">
        <v>4</v>
      </c>
      <c r="F1995" s="161">
        <v>10</v>
      </c>
      <c r="G1995" s="161">
        <v>4</v>
      </c>
      <c r="H1995" s="161">
        <v>10</v>
      </c>
      <c r="I1995" s="161">
        <v>8</v>
      </c>
      <c r="J1995" s="161">
        <v>7</v>
      </c>
      <c r="M1995" s="165">
        <f t="shared" si="88"/>
        <v>3</v>
      </c>
      <c r="N1995" s="164">
        <f t="shared" si="89"/>
        <v>4</v>
      </c>
      <c r="O1995" s="164">
        <f t="shared" si="90"/>
        <v>7</v>
      </c>
    </row>
    <row r="1996" spans="3:15">
      <c r="C1996" s="161">
        <v>3</v>
      </c>
      <c r="D1996" s="161">
        <v>4</v>
      </c>
      <c r="F1996" s="161">
        <v>10</v>
      </c>
      <c r="G1996" s="161">
        <v>4</v>
      </c>
      <c r="H1996" s="161">
        <v>10</v>
      </c>
      <c r="I1996" s="161">
        <v>8</v>
      </c>
      <c r="J1996" s="161">
        <v>10</v>
      </c>
      <c r="M1996" s="165">
        <f t="shared" si="88"/>
        <v>3</v>
      </c>
      <c r="N1996" s="164">
        <f t="shared" si="89"/>
        <v>4</v>
      </c>
      <c r="O1996" s="164">
        <f t="shared" si="90"/>
        <v>7</v>
      </c>
    </row>
    <row r="1997" spans="3:15">
      <c r="C1997" s="161">
        <v>3</v>
      </c>
      <c r="D1997" s="161">
        <v>4</v>
      </c>
      <c r="F1997" s="161">
        <v>10</v>
      </c>
      <c r="G1997" s="161">
        <v>4</v>
      </c>
      <c r="H1997" s="161">
        <v>10</v>
      </c>
      <c r="I1997" s="161">
        <v>10</v>
      </c>
      <c r="J1997" s="161">
        <v>7</v>
      </c>
      <c r="M1997" s="165">
        <f t="shared" si="88"/>
        <v>3</v>
      </c>
      <c r="N1997" s="164">
        <f t="shared" si="89"/>
        <v>4</v>
      </c>
      <c r="O1997" s="164">
        <f t="shared" si="90"/>
        <v>7</v>
      </c>
    </row>
    <row r="1998" spans="3:15">
      <c r="C1998" s="161">
        <v>3</v>
      </c>
      <c r="D1998" s="161">
        <v>4</v>
      </c>
      <c r="F1998" s="161">
        <v>10</v>
      </c>
      <c r="G1998" s="161">
        <v>4</v>
      </c>
      <c r="H1998" s="161">
        <v>10</v>
      </c>
      <c r="I1998" s="161">
        <v>10</v>
      </c>
      <c r="J1998" s="161">
        <v>10</v>
      </c>
      <c r="M1998" s="165">
        <f t="shared" si="88"/>
        <v>3</v>
      </c>
      <c r="N1998" s="164">
        <f t="shared" si="89"/>
        <v>4</v>
      </c>
      <c r="O1998" s="164">
        <f t="shared" si="90"/>
        <v>7</v>
      </c>
    </row>
    <row r="1999" spans="3:15">
      <c r="C1999" s="161">
        <v>3</v>
      </c>
      <c r="D1999" s="161">
        <v>4</v>
      </c>
      <c r="F1999" s="161">
        <v>10</v>
      </c>
      <c r="G1999" s="161">
        <v>4</v>
      </c>
      <c r="H1999" s="161">
        <v>7</v>
      </c>
      <c r="I1999" s="161">
        <v>4</v>
      </c>
      <c r="J1999" s="161">
        <v>7</v>
      </c>
      <c r="M1999" s="165">
        <f t="shared" si="88"/>
        <v>3</v>
      </c>
      <c r="N1999" s="164">
        <f t="shared" si="89"/>
        <v>4</v>
      </c>
      <c r="O1999" s="164">
        <f t="shared" si="90"/>
        <v>6</v>
      </c>
    </row>
    <row r="2000" spans="3:15">
      <c r="C2000" s="161">
        <v>3</v>
      </c>
      <c r="D2000" s="161">
        <v>4</v>
      </c>
      <c r="F2000" s="161">
        <v>10</v>
      </c>
      <c r="G2000" s="161">
        <v>4</v>
      </c>
      <c r="H2000" s="161">
        <v>7</v>
      </c>
      <c r="I2000" s="161">
        <v>4</v>
      </c>
      <c r="J2000" s="161">
        <v>10</v>
      </c>
      <c r="M2000" s="165">
        <f t="shared" si="88"/>
        <v>3</v>
      </c>
      <c r="N2000" s="164">
        <f t="shared" si="89"/>
        <v>4</v>
      </c>
      <c r="O2000" s="164">
        <f t="shared" si="90"/>
        <v>6</v>
      </c>
    </row>
    <row r="2001" spans="3:15">
      <c r="C2001" s="161">
        <v>3</v>
      </c>
      <c r="D2001" s="161">
        <v>4</v>
      </c>
      <c r="F2001" s="161">
        <v>10</v>
      </c>
      <c r="G2001" s="161">
        <v>4</v>
      </c>
      <c r="H2001" s="161">
        <v>7</v>
      </c>
      <c r="I2001" s="161">
        <v>6</v>
      </c>
      <c r="J2001" s="161">
        <v>7</v>
      </c>
      <c r="M2001" s="165">
        <f t="shared" si="88"/>
        <v>3</v>
      </c>
      <c r="N2001" s="164">
        <f t="shared" si="89"/>
        <v>4</v>
      </c>
      <c r="O2001" s="164">
        <f t="shared" si="90"/>
        <v>6</v>
      </c>
    </row>
    <row r="2002" spans="3:15">
      <c r="C2002" s="161">
        <v>3</v>
      </c>
      <c r="D2002" s="161">
        <v>4</v>
      </c>
      <c r="F2002" s="161">
        <v>10</v>
      </c>
      <c r="G2002" s="161">
        <v>4</v>
      </c>
      <c r="H2002" s="161">
        <v>7</v>
      </c>
      <c r="I2002" s="161">
        <v>6</v>
      </c>
      <c r="J2002" s="161">
        <v>10</v>
      </c>
      <c r="M2002" s="165">
        <f t="shared" si="88"/>
        <v>3</v>
      </c>
      <c r="N2002" s="164">
        <f t="shared" si="89"/>
        <v>4</v>
      </c>
      <c r="O2002" s="164">
        <f t="shared" si="90"/>
        <v>6</v>
      </c>
    </row>
    <row r="2003" spans="3:15">
      <c r="C2003" s="161">
        <v>3</v>
      </c>
      <c r="D2003" s="161">
        <v>4</v>
      </c>
      <c r="F2003" s="161">
        <v>10</v>
      </c>
      <c r="G2003" s="161">
        <v>4</v>
      </c>
      <c r="H2003" s="161">
        <v>7</v>
      </c>
      <c r="I2003" s="161">
        <v>8</v>
      </c>
      <c r="J2003" s="161">
        <v>7</v>
      </c>
      <c r="M2003" s="165">
        <f t="shared" si="88"/>
        <v>3</v>
      </c>
      <c r="N2003" s="164">
        <f t="shared" si="89"/>
        <v>4</v>
      </c>
      <c r="O2003" s="164">
        <f t="shared" si="90"/>
        <v>6</v>
      </c>
    </row>
    <row r="2004" spans="3:15">
      <c r="C2004" s="161">
        <v>3</v>
      </c>
      <c r="D2004" s="161">
        <v>4</v>
      </c>
      <c r="F2004" s="161">
        <v>10</v>
      </c>
      <c r="G2004" s="161">
        <v>4</v>
      </c>
      <c r="H2004" s="161">
        <v>7</v>
      </c>
      <c r="I2004" s="161">
        <v>8</v>
      </c>
      <c r="J2004" s="161">
        <v>10</v>
      </c>
      <c r="M2004" s="165">
        <f t="shared" si="88"/>
        <v>3</v>
      </c>
      <c r="N2004" s="164">
        <f t="shared" si="89"/>
        <v>4</v>
      </c>
      <c r="O2004" s="164">
        <f t="shared" si="90"/>
        <v>7</v>
      </c>
    </row>
    <row r="2005" spans="3:15">
      <c r="C2005" s="161">
        <v>3</v>
      </c>
      <c r="D2005" s="161">
        <v>4</v>
      </c>
      <c r="F2005" s="161">
        <v>10</v>
      </c>
      <c r="G2005" s="161">
        <v>4</v>
      </c>
      <c r="H2005" s="161">
        <v>7</v>
      </c>
      <c r="I2005" s="161">
        <v>10</v>
      </c>
      <c r="J2005" s="161">
        <v>7</v>
      </c>
      <c r="M2005" s="165">
        <f t="shared" si="88"/>
        <v>3</v>
      </c>
      <c r="N2005" s="164">
        <f t="shared" si="89"/>
        <v>4</v>
      </c>
      <c r="O2005" s="164">
        <f t="shared" si="90"/>
        <v>6</v>
      </c>
    </row>
    <row r="2006" spans="3:15">
      <c r="C2006" s="161">
        <v>3</v>
      </c>
      <c r="D2006" s="161">
        <v>4</v>
      </c>
      <c r="F2006" s="161">
        <v>10</v>
      </c>
      <c r="G2006" s="161">
        <v>4</v>
      </c>
      <c r="H2006" s="161">
        <v>7</v>
      </c>
      <c r="I2006" s="161">
        <v>10</v>
      </c>
      <c r="J2006" s="161">
        <v>10</v>
      </c>
      <c r="M2006" s="165">
        <f t="shared" si="88"/>
        <v>3</v>
      </c>
      <c r="N2006" s="164">
        <f t="shared" si="89"/>
        <v>4</v>
      </c>
      <c r="O2006" s="164">
        <f t="shared" si="90"/>
        <v>7</v>
      </c>
    </row>
    <row r="2007" spans="3:15">
      <c r="C2007" s="161">
        <v>3</v>
      </c>
      <c r="D2007" s="161">
        <v>4</v>
      </c>
      <c r="F2007" s="161">
        <v>10</v>
      </c>
      <c r="G2007" s="161">
        <v>4</v>
      </c>
      <c r="H2007" s="161">
        <v>10</v>
      </c>
      <c r="I2007" s="161">
        <v>4</v>
      </c>
      <c r="J2007" s="161">
        <v>7</v>
      </c>
      <c r="M2007" s="165">
        <f t="shared" si="88"/>
        <v>3</v>
      </c>
      <c r="N2007" s="164">
        <f t="shared" si="89"/>
        <v>4</v>
      </c>
      <c r="O2007" s="164">
        <f t="shared" si="90"/>
        <v>6</v>
      </c>
    </row>
    <row r="2008" spans="3:15">
      <c r="C2008" s="161">
        <v>3</v>
      </c>
      <c r="D2008" s="161">
        <v>4</v>
      </c>
      <c r="F2008" s="161">
        <v>10</v>
      </c>
      <c r="G2008" s="161">
        <v>4</v>
      </c>
      <c r="H2008" s="161">
        <v>10</v>
      </c>
      <c r="I2008" s="161">
        <v>4</v>
      </c>
      <c r="J2008" s="161">
        <v>10</v>
      </c>
      <c r="M2008" s="165">
        <f t="shared" si="88"/>
        <v>3</v>
      </c>
      <c r="N2008" s="164">
        <f t="shared" si="89"/>
        <v>4</v>
      </c>
      <c r="O2008" s="164">
        <f t="shared" si="90"/>
        <v>6</v>
      </c>
    </row>
    <row r="2009" spans="3:15">
      <c r="C2009" s="161">
        <v>3</v>
      </c>
      <c r="D2009" s="161">
        <v>4</v>
      </c>
      <c r="F2009" s="161">
        <v>10</v>
      </c>
      <c r="G2009" s="161">
        <v>4</v>
      </c>
      <c r="H2009" s="161">
        <v>10</v>
      </c>
      <c r="I2009" s="161">
        <v>6</v>
      </c>
      <c r="J2009" s="161">
        <v>7</v>
      </c>
      <c r="M2009" s="165">
        <f t="shared" si="88"/>
        <v>3</v>
      </c>
      <c r="N2009" s="164">
        <f t="shared" si="89"/>
        <v>4</v>
      </c>
      <c r="O2009" s="164">
        <f t="shared" si="90"/>
        <v>6</v>
      </c>
    </row>
    <row r="2010" spans="3:15">
      <c r="C2010" s="161">
        <v>3</v>
      </c>
      <c r="D2010" s="161">
        <v>4</v>
      </c>
      <c r="F2010" s="161">
        <v>10</v>
      </c>
      <c r="G2010" s="161">
        <v>4</v>
      </c>
      <c r="H2010" s="161">
        <v>10</v>
      </c>
      <c r="I2010" s="161">
        <v>6</v>
      </c>
      <c r="J2010" s="161">
        <v>10</v>
      </c>
      <c r="M2010" s="165">
        <f t="shared" si="88"/>
        <v>3</v>
      </c>
      <c r="N2010" s="164">
        <f t="shared" si="89"/>
        <v>4</v>
      </c>
      <c r="O2010" s="164">
        <f t="shared" si="90"/>
        <v>7</v>
      </c>
    </row>
    <row r="2011" spans="3:15">
      <c r="C2011" s="161">
        <v>3</v>
      </c>
      <c r="D2011" s="161">
        <v>4</v>
      </c>
      <c r="F2011" s="161">
        <v>10</v>
      </c>
      <c r="G2011" s="161">
        <v>4</v>
      </c>
      <c r="H2011" s="161">
        <v>10</v>
      </c>
      <c r="I2011" s="161">
        <v>8</v>
      </c>
      <c r="J2011" s="161">
        <v>7</v>
      </c>
      <c r="M2011" s="165">
        <f t="shared" si="88"/>
        <v>3</v>
      </c>
      <c r="N2011" s="164">
        <f t="shared" si="89"/>
        <v>4</v>
      </c>
      <c r="O2011" s="164">
        <f t="shared" si="90"/>
        <v>7</v>
      </c>
    </row>
    <row r="2012" spans="3:15">
      <c r="C2012" s="161">
        <v>3</v>
      </c>
      <c r="D2012" s="161">
        <v>4</v>
      </c>
      <c r="F2012" s="161">
        <v>10</v>
      </c>
      <c r="G2012" s="161">
        <v>4</v>
      </c>
      <c r="H2012" s="161">
        <v>10</v>
      </c>
      <c r="I2012" s="161">
        <v>8</v>
      </c>
      <c r="J2012" s="161">
        <v>10</v>
      </c>
      <c r="M2012" s="165">
        <f t="shared" si="88"/>
        <v>3</v>
      </c>
      <c r="N2012" s="164">
        <f t="shared" si="89"/>
        <v>4</v>
      </c>
      <c r="O2012" s="164">
        <f t="shared" si="90"/>
        <v>7</v>
      </c>
    </row>
    <row r="2013" spans="3:15">
      <c r="C2013" s="161">
        <v>3</v>
      </c>
      <c r="D2013" s="161">
        <v>4</v>
      </c>
      <c r="F2013" s="161">
        <v>10</v>
      </c>
      <c r="G2013" s="161">
        <v>4</v>
      </c>
      <c r="H2013" s="161">
        <v>10</v>
      </c>
      <c r="I2013" s="161">
        <v>10</v>
      </c>
      <c r="J2013" s="161">
        <v>7</v>
      </c>
      <c r="M2013" s="165">
        <f t="shared" si="88"/>
        <v>3</v>
      </c>
      <c r="N2013" s="164">
        <f t="shared" si="89"/>
        <v>4</v>
      </c>
      <c r="O2013" s="164">
        <f t="shared" si="90"/>
        <v>7</v>
      </c>
    </row>
    <row r="2014" spans="3:15">
      <c r="C2014" s="161">
        <v>3</v>
      </c>
      <c r="D2014" s="161">
        <v>6</v>
      </c>
      <c r="F2014" s="161">
        <v>10</v>
      </c>
      <c r="G2014" s="161">
        <v>6</v>
      </c>
      <c r="H2014" s="161">
        <v>10</v>
      </c>
      <c r="I2014" s="161">
        <v>10</v>
      </c>
      <c r="J2014" s="161">
        <v>10</v>
      </c>
      <c r="M2014" s="165">
        <f t="shared" si="88"/>
        <v>3</v>
      </c>
      <c r="N2014" s="164">
        <f t="shared" si="89"/>
        <v>4</v>
      </c>
      <c r="O2014" s="164">
        <f t="shared" si="90"/>
        <v>8</v>
      </c>
    </row>
    <row r="2015" spans="3:15">
      <c r="C2015" s="161">
        <v>3</v>
      </c>
      <c r="D2015" s="161">
        <v>6</v>
      </c>
      <c r="F2015" s="161">
        <v>5</v>
      </c>
      <c r="G2015" s="161">
        <v>6</v>
      </c>
      <c r="H2015" s="161">
        <v>5</v>
      </c>
      <c r="I2015" s="161">
        <v>4</v>
      </c>
      <c r="J2015" s="161">
        <v>7</v>
      </c>
      <c r="M2015" s="165">
        <f t="shared" ref="M2015:M2078" si="91">MIN(C2015:L2015)</f>
        <v>3</v>
      </c>
      <c r="N2015" s="164">
        <f t="shared" si="89"/>
        <v>4</v>
      </c>
      <c r="O2015" s="164">
        <f t="shared" si="90"/>
        <v>5</v>
      </c>
    </row>
    <row r="2016" spans="3:15">
      <c r="C2016" s="161">
        <v>3</v>
      </c>
      <c r="D2016" s="161">
        <v>6</v>
      </c>
      <c r="F2016" s="161">
        <v>5</v>
      </c>
      <c r="G2016" s="161">
        <v>6</v>
      </c>
      <c r="H2016" s="161">
        <v>5</v>
      </c>
      <c r="I2016" s="161">
        <v>4</v>
      </c>
      <c r="J2016" s="161">
        <v>10</v>
      </c>
      <c r="M2016" s="165">
        <f t="shared" si="91"/>
        <v>3</v>
      </c>
      <c r="N2016" s="164">
        <f t="shared" ref="N2016:N2079" si="92">IF(SMALL(C2016:J2016,2)&gt;M2016,M2016+1,M2016)</f>
        <v>4</v>
      </c>
      <c r="O2016" s="164">
        <f t="shared" ref="O2016:O2079" si="93">ROUND(AVERAGE(C2016:J2016),0)</f>
        <v>6</v>
      </c>
    </row>
    <row r="2017" spans="3:15">
      <c r="C2017" s="161">
        <v>3</v>
      </c>
      <c r="D2017" s="161">
        <v>6</v>
      </c>
      <c r="F2017" s="161">
        <v>5</v>
      </c>
      <c r="G2017" s="161">
        <v>6</v>
      </c>
      <c r="H2017" s="161">
        <v>5</v>
      </c>
      <c r="I2017" s="161">
        <v>6</v>
      </c>
      <c r="J2017" s="161">
        <v>7</v>
      </c>
      <c r="M2017" s="165">
        <f t="shared" si="91"/>
        <v>3</v>
      </c>
      <c r="N2017" s="164">
        <f t="shared" si="92"/>
        <v>4</v>
      </c>
      <c r="O2017" s="164">
        <f t="shared" si="93"/>
        <v>5</v>
      </c>
    </row>
    <row r="2018" spans="3:15">
      <c r="C2018" s="161">
        <v>3</v>
      </c>
      <c r="D2018" s="161">
        <v>6</v>
      </c>
      <c r="F2018" s="161">
        <v>5</v>
      </c>
      <c r="G2018" s="161">
        <v>6</v>
      </c>
      <c r="H2018" s="161">
        <v>5</v>
      </c>
      <c r="I2018" s="161">
        <v>6</v>
      </c>
      <c r="J2018" s="161">
        <v>10</v>
      </c>
      <c r="M2018" s="165">
        <f t="shared" si="91"/>
        <v>3</v>
      </c>
      <c r="N2018" s="164">
        <f t="shared" si="92"/>
        <v>4</v>
      </c>
      <c r="O2018" s="164">
        <f t="shared" si="93"/>
        <v>6</v>
      </c>
    </row>
    <row r="2019" spans="3:15">
      <c r="C2019" s="161">
        <v>3</v>
      </c>
      <c r="D2019" s="161">
        <v>6</v>
      </c>
      <c r="F2019" s="161">
        <v>5</v>
      </c>
      <c r="G2019" s="161">
        <v>6</v>
      </c>
      <c r="H2019" s="161">
        <v>5</v>
      </c>
      <c r="I2019" s="161">
        <v>8</v>
      </c>
      <c r="J2019" s="161">
        <v>7</v>
      </c>
      <c r="M2019" s="165">
        <f t="shared" si="91"/>
        <v>3</v>
      </c>
      <c r="N2019" s="164">
        <f t="shared" si="92"/>
        <v>4</v>
      </c>
      <c r="O2019" s="164">
        <f t="shared" si="93"/>
        <v>6</v>
      </c>
    </row>
    <row r="2020" spans="3:15">
      <c r="C2020" s="161">
        <v>3</v>
      </c>
      <c r="D2020" s="161">
        <v>6</v>
      </c>
      <c r="F2020" s="161">
        <v>5</v>
      </c>
      <c r="G2020" s="161">
        <v>6</v>
      </c>
      <c r="H2020" s="161">
        <v>5</v>
      </c>
      <c r="I2020" s="161">
        <v>8</v>
      </c>
      <c r="J2020" s="161">
        <v>10</v>
      </c>
      <c r="M2020" s="165">
        <f t="shared" si="91"/>
        <v>3</v>
      </c>
      <c r="N2020" s="164">
        <f t="shared" si="92"/>
        <v>4</v>
      </c>
      <c r="O2020" s="164">
        <f t="shared" si="93"/>
        <v>6</v>
      </c>
    </row>
    <row r="2021" spans="3:15">
      <c r="C2021" s="161">
        <v>3</v>
      </c>
      <c r="D2021" s="161">
        <v>6</v>
      </c>
      <c r="F2021" s="161">
        <v>5</v>
      </c>
      <c r="G2021" s="161">
        <v>6</v>
      </c>
      <c r="H2021" s="161">
        <v>5</v>
      </c>
      <c r="I2021" s="161">
        <v>10</v>
      </c>
      <c r="J2021" s="161">
        <v>7</v>
      </c>
      <c r="M2021" s="165">
        <f t="shared" si="91"/>
        <v>3</v>
      </c>
      <c r="N2021" s="164">
        <f t="shared" si="92"/>
        <v>4</v>
      </c>
      <c r="O2021" s="164">
        <f t="shared" si="93"/>
        <v>6</v>
      </c>
    </row>
    <row r="2022" spans="3:15">
      <c r="C2022" s="161">
        <v>3</v>
      </c>
      <c r="D2022" s="161">
        <v>6</v>
      </c>
      <c r="F2022" s="161">
        <v>5</v>
      </c>
      <c r="G2022" s="161">
        <v>6</v>
      </c>
      <c r="H2022" s="161">
        <v>5</v>
      </c>
      <c r="I2022" s="161">
        <v>10</v>
      </c>
      <c r="J2022" s="161">
        <v>10</v>
      </c>
      <c r="M2022" s="165">
        <f t="shared" si="91"/>
        <v>3</v>
      </c>
      <c r="N2022" s="164">
        <f t="shared" si="92"/>
        <v>4</v>
      </c>
      <c r="O2022" s="164">
        <f t="shared" si="93"/>
        <v>6</v>
      </c>
    </row>
    <row r="2023" spans="3:15">
      <c r="C2023" s="161">
        <v>3</v>
      </c>
      <c r="D2023" s="161">
        <v>6</v>
      </c>
      <c r="F2023" s="161">
        <v>7</v>
      </c>
      <c r="G2023" s="161">
        <v>6</v>
      </c>
      <c r="H2023" s="161">
        <v>10</v>
      </c>
      <c r="I2023" s="161">
        <v>4</v>
      </c>
      <c r="J2023" s="161">
        <v>7</v>
      </c>
      <c r="M2023" s="165">
        <f t="shared" si="91"/>
        <v>3</v>
      </c>
      <c r="N2023" s="164">
        <f t="shared" si="92"/>
        <v>4</v>
      </c>
      <c r="O2023" s="164">
        <f t="shared" si="93"/>
        <v>6</v>
      </c>
    </row>
    <row r="2024" spans="3:15">
      <c r="C2024" s="161">
        <v>3</v>
      </c>
      <c r="D2024" s="161">
        <v>6</v>
      </c>
      <c r="F2024" s="161">
        <v>7</v>
      </c>
      <c r="G2024" s="161">
        <v>6</v>
      </c>
      <c r="H2024" s="161">
        <v>10</v>
      </c>
      <c r="I2024" s="161">
        <v>4</v>
      </c>
      <c r="J2024" s="161">
        <v>10</v>
      </c>
      <c r="M2024" s="165">
        <f t="shared" si="91"/>
        <v>3</v>
      </c>
      <c r="N2024" s="164">
        <f t="shared" si="92"/>
        <v>4</v>
      </c>
      <c r="O2024" s="164">
        <f t="shared" si="93"/>
        <v>7</v>
      </c>
    </row>
    <row r="2025" spans="3:15">
      <c r="C2025" s="161">
        <v>3</v>
      </c>
      <c r="D2025" s="161">
        <v>6</v>
      </c>
      <c r="F2025" s="161">
        <v>7</v>
      </c>
      <c r="G2025" s="161">
        <v>6</v>
      </c>
      <c r="H2025" s="161">
        <v>10</v>
      </c>
      <c r="I2025" s="161">
        <v>6</v>
      </c>
      <c r="J2025" s="161">
        <v>7</v>
      </c>
      <c r="M2025" s="165">
        <f t="shared" si="91"/>
        <v>3</v>
      </c>
      <c r="N2025" s="164">
        <f t="shared" si="92"/>
        <v>4</v>
      </c>
      <c r="O2025" s="164">
        <f t="shared" si="93"/>
        <v>6</v>
      </c>
    </row>
    <row r="2026" spans="3:15">
      <c r="C2026" s="161">
        <v>3</v>
      </c>
      <c r="D2026" s="161">
        <v>6</v>
      </c>
      <c r="F2026" s="161">
        <v>7</v>
      </c>
      <c r="G2026" s="161">
        <v>6</v>
      </c>
      <c r="H2026" s="161">
        <v>10</v>
      </c>
      <c r="I2026" s="161">
        <v>6</v>
      </c>
      <c r="J2026" s="161">
        <v>10</v>
      </c>
      <c r="M2026" s="165">
        <f t="shared" si="91"/>
        <v>3</v>
      </c>
      <c r="N2026" s="164">
        <f t="shared" si="92"/>
        <v>4</v>
      </c>
      <c r="O2026" s="164">
        <f t="shared" si="93"/>
        <v>7</v>
      </c>
    </row>
    <row r="2027" spans="3:15">
      <c r="C2027" s="161">
        <v>3</v>
      </c>
      <c r="D2027" s="161">
        <v>6</v>
      </c>
      <c r="F2027" s="161">
        <v>7</v>
      </c>
      <c r="G2027" s="161">
        <v>6</v>
      </c>
      <c r="H2027" s="161">
        <v>10</v>
      </c>
      <c r="I2027" s="161">
        <v>8</v>
      </c>
      <c r="J2027" s="161">
        <v>7</v>
      </c>
      <c r="M2027" s="165">
        <f t="shared" si="91"/>
        <v>3</v>
      </c>
      <c r="N2027" s="164">
        <f t="shared" si="92"/>
        <v>4</v>
      </c>
      <c r="O2027" s="164">
        <f t="shared" si="93"/>
        <v>7</v>
      </c>
    </row>
    <row r="2028" spans="3:15">
      <c r="C2028" s="161">
        <v>3</v>
      </c>
      <c r="D2028" s="161">
        <v>6</v>
      </c>
      <c r="F2028" s="161">
        <v>7</v>
      </c>
      <c r="G2028" s="161">
        <v>6</v>
      </c>
      <c r="H2028" s="161">
        <v>10</v>
      </c>
      <c r="I2028" s="161">
        <v>8</v>
      </c>
      <c r="J2028" s="161">
        <v>10</v>
      </c>
      <c r="M2028" s="165">
        <f t="shared" si="91"/>
        <v>3</v>
      </c>
      <c r="N2028" s="164">
        <f t="shared" si="92"/>
        <v>4</v>
      </c>
      <c r="O2028" s="164">
        <f t="shared" si="93"/>
        <v>7</v>
      </c>
    </row>
    <row r="2029" spans="3:15">
      <c r="C2029" s="161">
        <v>3</v>
      </c>
      <c r="D2029" s="161">
        <v>6</v>
      </c>
      <c r="F2029" s="161">
        <v>7</v>
      </c>
      <c r="G2029" s="161">
        <v>6</v>
      </c>
      <c r="H2029" s="161">
        <v>10</v>
      </c>
      <c r="I2029" s="161">
        <v>10</v>
      </c>
      <c r="J2029" s="161">
        <v>7</v>
      </c>
      <c r="M2029" s="165">
        <f t="shared" si="91"/>
        <v>3</v>
      </c>
      <c r="N2029" s="164">
        <f t="shared" si="92"/>
        <v>4</v>
      </c>
      <c r="O2029" s="164">
        <f t="shared" si="93"/>
        <v>7</v>
      </c>
    </row>
    <row r="2030" spans="3:15">
      <c r="C2030" s="161">
        <v>3</v>
      </c>
      <c r="D2030" s="161">
        <v>6</v>
      </c>
      <c r="F2030" s="161">
        <v>7</v>
      </c>
      <c r="G2030" s="161">
        <v>6</v>
      </c>
      <c r="H2030" s="161">
        <v>10</v>
      </c>
      <c r="I2030" s="161">
        <v>10</v>
      </c>
      <c r="J2030" s="161">
        <v>10</v>
      </c>
      <c r="M2030" s="165">
        <f t="shared" si="91"/>
        <v>3</v>
      </c>
      <c r="N2030" s="164">
        <f t="shared" si="92"/>
        <v>4</v>
      </c>
      <c r="O2030" s="164">
        <f t="shared" si="93"/>
        <v>7</v>
      </c>
    </row>
    <row r="2031" spans="3:15">
      <c r="C2031" s="161">
        <v>3</v>
      </c>
      <c r="D2031" s="161">
        <v>6</v>
      </c>
      <c r="F2031" s="161">
        <v>5</v>
      </c>
      <c r="G2031" s="161">
        <v>6</v>
      </c>
      <c r="H2031" s="161">
        <v>5</v>
      </c>
      <c r="I2031" s="161">
        <v>4</v>
      </c>
      <c r="J2031" s="161">
        <v>7</v>
      </c>
      <c r="M2031" s="165">
        <f t="shared" si="91"/>
        <v>3</v>
      </c>
      <c r="N2031" s="164">
        <f t="shared" si="92"/>
        <v>4</v>
      </c>
      <c r="O2031" s="164">
        <f t="shared" si="93"/>
        <v>5</v>
      </c>
    </row>
    <row r="2032" spans="3:15">
      <c r="C2032" s="161">
        <v>3</v>
      </c>
      <c r="D2032" s="161">
        <v>6</v>
      </c>
      <c r="F2032" s="161">
        <v>5</v>
      </c>
      <c r="G2032" s="161">
        <v>6</v>
      </c>
      <c r="H2032" s="161">
        <v>5</v>
      </c>
      <c r="I2032" s="161">
        <v>4</v>
      </c>
      <c r="J2032" s="161">
        <v>10</v>
      </c>
      <c r="M2032" s="165">
        <f t="shared" si="91"/>
        <v>3</v>
      </c>
      <c r="N2032" s="164">
        <f t="shared" si="92"/>
        <v>4</v>
      </c>
      <c r="O2032" s="164">
        <f t="shared" si="93"/>
        <v>6</v>
      </c>
    </row>
    <row r="2033" spans="3:15">
      <c r="C2033" s="161">
        <v>3</v>
      </c>
      <c r="D2033" s="161">
        <v>6</v>
      </c>
      <c r="F2033" s="161">
        <v>5</v>
      </c>
      <c r="G2033" s="161">
        <v>6</v>
      </c>
      <c r="H2033" s="161">
        <v>5</v>
      </c>
      <c r="I2033" s="161">
        <v>6</v>
      </c>
      <c r="J2033" s="161">
        <v>7</v>
      </c>
      <c r="M2033" s="165">
        <f t="shared" si="91"/>
        <v>3</v>
      </c>
      <c r="N2033" s="164">
        <f t="shared" si="92"/>
        <v>4</v>
      </c>
      <c r="O2033" s="164">
        <f t="shared" si="93"/>
        <v>5</v>
      </c>
    </row>
    <row r="2034" spans="3:15">
      <c r="C2034" s="161">
        <v>3</v>
      </c>
      <c r="D2034" s="161">
        <v>6</v>
      </c>
      <c r="F2034" s="161">
        <v>5</v>
      </c>
      <c r="G2034" s="161">
        <v>6</v>
      </c>
      <c r="H2034" s="161">
        <v>5</v>
      </c>
      <c r="I2034" s="161">
        <v>6</v>
      </c>
      <c r="J2034" s="161">
        <v>10</v>
      </c>
      <c r="M2034" s="165">
        <f t="shared" si="91"/>
        <v>3</v>
      </c>
      <c r="N2034" s="164">
        <f t="shared" si="92"/>
        <v>4</v>
      </c>
      <c r="O2034" s="164">
        <f t="shared" si="93"/>
        <v>6</v>
      </c>
    </row>
    <row r="2035" spans="3:15">
      <c r="C2035" s="161">
        <v>3</v>
      </c>
      <c r="D2035" s="161">
        <v>6</v>
      </c>
      <c r="F2035" s="161">
        <v>5</v>
      </c>
      <c r="G2035" s="161">
        <v>6</v>
      </c>
      <c r="H2035" s="161">
        <v>5</v>
      </c>
      <c r="I2035" s="161">
        <v>8</v>
      </c>
      <c r="J2035" s="161">
        <v>7</v>
      </c>
      <c r="M2035" s="165">
        <f t="shared" si="91"/>
        <v>3</v>
      </c>
      <c r="N2035" s="164">
        <f t="shared" si="92"/>
        <v>4</v>
      </c>
      <c r="O2035" s="164">
        <f t="shared" si="93"/>
        <v>6</v>
      </c>
    </row>
    <row r="2036" spans="3:15">
      <c r="C2036" s="161">
        <v>3</v>
      </c>
      <c r="D2036" s="161">
        <v>6</v>
      </c>
      <c r="F2036" s="161">
        <v>5</v>
      </c>
      <c r="G2036" s="161">
        <v>6</v>
      </c>
      <c r="H2036" s="161">
        <v>5</v>
      </c>
      <c r="I2036" s="161">
        <v>8</v>
      </c>
      <c r="J2036" s="161">
        <v>10</v>
      </c>
      <c r="M2036" s="165">
        <f t="shared" si="91"/>
        <v>3</v>
      </c>
      <c r="N2036" s="164">
        <f t="shared" si="92"/>
        <v>4</v>
      </c>
      <c r="O2036" s="164">
        <f t="shared" si="93"/>
        <v>6</v>
      </c>
    </row>
    <row r="2037" spans="3:15">
      <c r="C2037" s="161">
        <v>3</v>
      </c>
      <c r="D2037" s="161">
        <v>6</v>
      </c>
      <c r="F2037" s="161">
        <v>5</v>
      </c>
      <c r="G2037" s="161">
        <v>6</v>
      </c>
      <c r="H2037" s="161">
        <v>5</v>
      </c>
      <c r="I2037" s="161">
        <v>10</v>
      </c>
      <c r="J2037" s="161">
        <v>7</v>
      </c>
      <c r="M2037" s="165">
        <f t="shared" si="91"/>
        <v>3</v>
      </c>
      <c r="N2037" s="164">
        <f t="shared" si="92"/>
        <v>4</v>
      </c>
      <c r="O2037" s="164">
        <f t="shared" si="93"/>
        <v>6</v>
      </c>
    </row>
    <row r="2038" spans="3:15">
      <c r="C2038" s="161">
        <v>3</v>
      </c>
      <c r="D2038" s="161">
        <v>6</v>
      </c>
      <c r="F2038" s="161">
        <v>5</v>
      </c>
      <c r="G2038" s="161">
        <v>6</v>
      </c>
      <c r="H2038" s="161">
        <v>5</v>
      </c>
      <c r="I2038" s="161">
        <v>10</v>
      </c>
      <c r="J2038" s="161">
        <v>10</v>
      </c>
      <c r="M2038" s="165">
        <f t="shared" si="91"/>
        <v>3</v>
      </c>
      <c r="N2038" s="164">
        <f t="shared" si="92"/>
        <v>4</v>
      </c>
      <c r="O2038" s="164">
        <f t="shared" si="93"/>
        <v>6</v>
      </c>
    </row>
    <row r="2039" spans="3:15">
      <c r="C2039" s="161">
        <v>3</v>
      </c>
      <c r="D2039" s="161">
        <v>6</v>
      </c>
      <c r="F2039" s="161">
        <v>7</v>
      </c>
      <c r="G2039" s="161">
        <v>6</v>
      </c>
      <c r="H2039" s="161">
        <v>10</v>
      </c>
      <c r="I2039" s="161">
        <v>4</v>
      </c>
      <c r="J2039" s="161">
        <v>7</v>
      </c>
      <c r="M2039" s="165">
        <f t="shared" si="91"/>
        <v>3</v>
      </c>
      <c r="N2039" s="164">
        <f t="shared" si="92"/>
        <v>4</v>
      </c>
      <c r="O2039" s="164">
        <f t="shared" si="93"/>
        <v>6</v>
      </c>
    </row>
    <row r="2040" spans="3:15">
      <c r="C2040" s="161">
        <v>3</v>
      </c>
      <c r="D2040" s="161">
        <v>6</v>
      </c>
      <c r="F2040" s="161">
        <v>7</v>
      </c>
      <c r="G2040" s="161">
        <v>6</v>
      </c>
      <c r="H2040" s="161">
        <v>10</v>
      </c>
      <c r="I2040" s="161">
        <v>4</v>
      </c>
      <c r="J2040" s="161">
        <v>10</v>
      </c>
      <c r="M2040" s="165">
        <f t="shared" si="91"/>
        <v>3</v>
      </c>
      <c r="N2040" s="164">
        <f t="shared" si="92"/>
        <v>4</v>
      </c>
      <c r="O2040" s="164">
        <f t="shared" si="93"/>
        <v>7</v>
      </c>
    </row>
    <row r="2041" spans="3:15">
      <c r="C2041" s="161">
        <v>3</v>
      </c>
      <c r="D2041" s="161">
        <v>6</v>
      </c>
      <c r="F2041" s="161">
        <v>7</v>
      </c>
      <c r="G2041" s="161">
        <v>6</v>
      </c>
      <c r="H2041" s="161">
        <v>10</v>
      </c>
      <c r="I2041" s="161">
        <v>6</v>
      </c>
      <c r="J2041" s="161">
        <v>7</v>
      </c>
      <c r="M2041" s="165">
        <f t="shared" si="91"/>
        <v>3</v>
      </c>
      <c r="N2041" s="164">
        <f t="shared" si="92"/>
        <v>4</v>
      </c>
      <c r="O2041" s="164">
        <f t="shared" si="93"/>
        <v>6</v>
      </c>
    </row>
    <row r="2042" spans="3:15">
      <c r="C2042" s="161">
        <v>3</v>
      </c>
      <c r="D2042" s="161">
        <v>6</v>
      </c>
      <c r="F2042" s="161">
        <v>7</v>
      </c>
      <c r="G2042" s="161">
        <v>6</v>
      </c>
      <c r="H2042" s="161">
        <v>10</v>
      </c>
      <c r="I2042" s="161">
        <v>6</v>
      </c>
      <c r="J2042" s="161">
        <v>10</v>
      </c>
      <c r="M2042" s="165">
        <f t="shared" si="91"/>
        <v>3</v>
      </c>
      <c r="N2042" s="164">
        <f t="shared" si="92"/>
        <v>4</v>
      </c>
      <c r="O2042" s="164">
        <f t="shared" si="93"/>
        <v>7</v>
      </c>
    </row>
    <row r="2043" spans="3:15">
      <c r="C2043" s="161">
        <v>3</v>
      </c>
      <c r="D2043" s="161">
        <v>6</v>
      </c>
      <c r="F2043" s="161">
        <v>7</v>
      </c>
      <c r="G2043" s="161">
        <v>6</v>
      </c>
      <c r="H2043" s="161">
        <v>10</v>
      </c>
      <c r="I2043" s="161">
        <v>8</v>
      </c>
      <c r="J2043" s="161">
        <v>7</v>
      </c>
      <c r="M2043" s="165">
        <f t="shared" si="91"/>
        <v>3</v>
      </c>
      <c r="N2043" s="164">
        <f t="shared" si="92"/>
        <v>4</v>
      </c>
      <c r="O2043" s="164">
        <f t="shared" si="93"/>
        <v>7</v>
      </c>
    </row>
    <row r="2044" spans="3:15">
      <c r="C2044" s="161">
        <v>3</v>
      </c>
      <c r="D2044" s="161">
        <v>6</v>
      </c>
      <c r="F2044" s="161">
        <v>7</v>
      </c>
      <c r="G2044" s="161">
        <v>6</v>
      </c>
      <c r="H2044" s="161">
        <v>10</v>
      </c>
      <c r="I2044" s="161">
        <v>8</v>
      </c>
      <c r="J2044" s="161">
        <v>10</v>
      </c>
      <c r="M2044" s="165">
        <f t="shared" si="91"/>
        <v>3</v>
      </c>
      <c r="N2044" s="164">
        <f t="shared" si="92"/>
        <v>4</v>
      </c>
      <c r="O2044" s="164">
        <f t="shared" si="93"/>
        <v>7</v>
      </c>
    </row>
    <row r="2045" spans="3:15">
      <c r="C2045" s="161">
        <v>3</v>
      </c>
      <c r="D2045" s="161">
        <v>6</v>
      </c>
      <c r="F2045" s="161">
        <v>7</v>
      </c>
      <c r="G2045" s="161">
        <v>6</v>
      </c>
      <c r="H2045" s="161">
        <v>10</v>
      </c>
      <c r="I2045" s="161">
        <v>10</v>
      </c>
      <c r="J2045" s="161">
        <v>7</v>
      </c>
      <c r="M2045" s="165">
        <f t="shared" si="91"/>
        <v>3</v>
      </c>
      <c r="N2045" s="164">
        <f t="shared" si="92"/>
        <v>4</v>
      </c>
      <c r="O2045" s="164">
        <f t="shared" si="93"/>
        <v>7</v>
      </c>
    </row>
    <row r="2046" spans="3:15">
      <c r="C2046" s="161">
        <v>3</v>
      </c>
      <c r="D2046" s="161">
        <v>6</v>
      </c>
      <c r="F2046" s="161">
        <v>7</v>
      </c>
      <c r="G2046" s="161">
        <v>6</v>
      </c>
      <c r="H2046" s="161">
        <v>10</v>
      </c>
      <c r="I2046" s="161">
        <v>10</v>
      </c>
      <c r="J2046" s="161">
        <v>10</v>
      </c>
      <c r="M2046" s="165">
        <f t="shared" si="91"/>
        <v>3</v>
      </c>
      <c r="N2046" s="164">
        <f t="shared" si="92"/>
        <v>4</v>
      </c>
      <c r="O2046" s="164">
        <f t="shared" si="93"/>
        <v>7</v>
      </c>
    </row>
    <row r="2047" spans="3:15">
      <c r="C2047" s="161">
        <v>3</v>
      </c>
      <c r="D2047" s="161">
        <v>6</v>
      </c>
      <c r="F2047" s="161">
        <v>5</v>
      </c>
      <c r="G2047" s="161">
        <v>6</v>
      </c>
      <c r="H2047" s="161">
        <v>5</v>
      </c>
      <c r="I2047" s="161">
        <v>4</v>
      </c>
      <c r="J2047" s="161">
        <v>7</v>
      </c>
      <c r="M2047" s="165">
        <f t="shared" si="91"/>
        <v>3</v>
      </c>
      <c r="N2047" s="164">
        <f t="shared" si="92"/>
        <v>4</v>
      </c>
      <c r="O2047" s="164">
        <f t="shared" si="93"/>
        <v>5</v>
      </c>
    </row>
    <row r="2048" spans="3:15">
      <c r="C2048" s="161">
        <v>3</v>
      </c>
      <c r="D2048" s="161">
        <v>6</v>
      </c>
      <c r="F2048" s="161">
        <v>5</v>
      </c>
      <c r="G2048" s="161">
        <v>6</v>
      </c>
      <c r="H2048" s="161">
        <v>5</v>
      </c>
      <c r="I2048" s="161">
        <v>4</v>
      </c>
      <c r="J2048" s="161">
        <v>10</v>
      </c>
      <c r="M2048" s="165">
        <f t="shared" si="91"/>
        <v>3</v>
      </c>
      <c r="N2048" s="164">
        <f t="shared" si="92"/>
        <v>4</v>
      </c>
      <c r="O2048" s="164">
        <f t="shared" si="93"/>
        <v>6</v>
      </c>
    </row>
    <row r="2049" spans="3:15">
      <c r="C2049" s="161">
        <v>3</v>
      </c>
      <c r="D2049" s="161">
        <v>6</v>
      </c>
      <c r="F2049" s="161">
        <v>5</v>
      </c>
      <c r="G2049" s="161">
        <v>6</v>
      </c>
      <c r="H2049" s="161">
        <v>5</v>
      </c>
      <c r="I2049" s="161">
        <v>6</v>
      </c>
      <c r="J2049" s="161">
        <v>7</v>
      </c>
      <c r="M2049" s="165">
        <f t="shared" si="91"/>
        <v>3</v>
      </c>
      <c r="N2049" s="164">
        <f t="shared" si="92"/>
        <v>4</v>
      </c>
      <c r="O2049" s="164">
        <f t="shared" si="93"/>
        <v>5</v>
      </c>
    </row>
    <row r="2050" spans="3:15">
      <c r="C2050" s="161">
        <v>3</v>
      </c>
      <c r="D2050" s="161">
        <v>6</v>
      </c>
      <c r="F2050" s="161">
        <v>5</v>
      </c>
      <c r="G2050" s="161">
        <v>6</v>
      </c>
      <c r="H2050" s="161">
        <v>5</v>
      </c>
      <c r="I2050" s="161">
        <v>6</v>
      </c>
      <c r="J2050" s="161">
        <v>10</v>
      </c>
      <c r="M2050" s="165">
        <f t="shared" si="91"/>
        <v>3</v>
      </c>
      <c r="N2050" s="164">
        <f t="shared" si="92"/>
        <v>4</v>
      </c>
      <c r="O2050" s="164">
        <f t="shared" si="93"/>
        <v>6</v>
      </c>
    </row>
    <row r="2051" spans="3:15">
      <c r="C2051" s="161">
        <v>3</v>
      </c>
      <c r="D2051" s="161">
        <v>6</v>
      </c>
      <c r="F2051" s="161">
        <v>5</v>
      </c>
      <c r="G2051" s="161">
        <v>6</v>
      </c>
      <c r="H2051" s="161">
        <v>5</v>
      </c>
      <c r="I2051" s="161">
        <v>8</v>
      </c>
      <c r="J2051" s="161">
        <v>7</v>
      </c>
      <c r="M2051" s="165">
        <f t="shared" si="91"/>
        <v>3</v>
      </c>
      <c r="N2051" s="164">
        <f t="shared" si="92"/>
        <v>4</v>
      </c>
      <c r="O2051" s="164">
        <f t="shared" si="93"/>
        <v>6</v>
      </c>
    </row>
    <row r="2052" spans="3:15">
      <c r="C2052" s="161">
        <v>3</v>
      </c>
      <c r="D2052" s="161">
        <v>6</v>
      </c>
      <c r="F2052" s="161">
        <v>5</v>
      </c>
      <c r="G2052" s="161">
        <v>6</v>
      </c>
      <c r="H2052" s="161">
        <v>5</v>
      </c>
      <c r="I2052" s="161">
        <v>8</v>
      </c>
      <c r="J2052" s="161">
        <v>10</v>
      </c>
      <c r="M2052" s="165">
        <f t="shared" si="91"/>
        <v>3</v>
      </c>
      <c r="N2052" s="164">
        <f t="shared" si="92"/>
        <v>4</v>
      </c>
      <c r="O2052" s="164">
        <f t="shared" si="93"/>
        <v>6</v>
      </c>
    </row>
    <row r="2053" spans="3:15">
      <c r="C2053" s="161">
        <v>3</v>
      </c>
      <c r="D2053" s="161">
        <v>6</v>
      </c>
      <c r="F2053" s="161">
        <v>5</v>
      </c>
      <c r="G2053" s="161">
        <v>6</v>
      </c>
      <c r="H2053" s="161">
        <v>5</v>
      </c>
      <c r="I2053" s="161">
        <v>10</v>
      </c>
      <c r="J2053" s="161">
        <v>7</v>
      </c>
      <c r="M2053" s="165">
        <f t="shared" si="91"/>
        <v>3</v>
      </c>
      <c r="N2053" s="164">
        <f t="shared" si="92"/>
        <v>4</v>
      </c>
      <c r="O2053" s="164">
        <f t="shared" si="93"/>
        <v>6</v>
      </c>
    </row>
    <row r="2054" spans="3:15">
      <c r="C2054" s="161">
        <v>3</v>
      </c>
      <c r="D2054" s="161">
        <v>6</v>
      </c>
      <c r="F2054" s="161">
        <v>5</v>
      </c>
      <c r="G2054" s="161">
        <v>6</v>
      </c>
      <c r="H2054" s="161">
        <v>5</v>
      </c>
      <c r="I2054" s="161">
        <v>10</v>
      </c>
      <c r="J2054" s="161">
        <v>10</v>
      </c>
      <c r="M2054" s="165">
        <f t="shared" si="91"/>
        <v>3</v>
      </c>
      <c r="N2054" s="164">
        <f t="shared" si="92"/>
        <v>4</v>
      </c>
      <c r="O2054" s="164">
        <f t="shared" si="93"/>
        <v>6</v>
      </c>
    </row>
    <row r="2055" spans="3:15">
      <c r="C2055" s="161">
        <v>3</v>
      </c>
      <c r="D2055" s="161">
        <v>6</v>
      </c>
      <c r="F2055" s="161">
        <v>7</v>
      </c>
      <c r="G2055" s="161">
        <v>6</v>
      </c>
      <c r="H2055" s="161">
        <v>10</v>
      </c>
      <c r="I2055" s="161">
        <v>4</v>
      </c>
      <c r="J2055" s="161">
        <v>7</v>
      </c>
      <c r="M2055" s="165">
        <f t="shared" si="91"/>
        <v>3</v>
      </c>
      <c r="N2055" s="164">
        <f t="shared" si="92"/>
        <v>4</v>
      </c>
      <c r="O2055" s="164">
        <f t="shared" si="93"/>
        <v>6</v>
      </c>
    </row>
    <row r="2056" spans="3:15">
      <c r="C2056" s="161">
        <v>3</v>
      </c>
      <c r="D2056" s="161">
        <v>6</v>
      </c>
      <c r="F2056" s="161">
        <v>7</v>
      </c>
      <c r="G2056" s="161">
        <v>6</v>
      </c>
      <c r="H2056" s="161">
        <v>10</v>
      </c>
      <c r="I2056" s="161">
        <v>4</v>
      </c>
      <c r="J2056" s="161">
        <v>10</v>
      </c>
      <c r="M2056" s="165">
        <f t="shared" si="91"/>
        <v>3</v>
      </c>
      <c r="N2056" s="164">
        <f t="shared" si="92"/>
        <v>4</v>
      </c>
      <c r="O2056" s="164">
        <f t="shared" si="93"/>
        <v>7</v>
      </c>
    </row>
    <row r="2057" spans="3:15">
      <c r="C2057" s="161">
        <v>3</v>
      </c>
      <c r="D2057" s="161">
        <v>6</v>
      </c>
      <c r="F2057" s="161">
        <v>7</v>
      </c>
      <c r="G2057" s="161">
        <v>6</v>
      </c>
      <c r="H2057" s="161">
        <v>10</v>
      </c>
      <c r="I2057" s="161">
        <v>6</v>
      </c>
      <c r="J2057" s="161">
        <v>7</v>
      </c>
      <c r="M2057" s="165">
        <f t="shared" si="91"/>
        <v>3</v>
      </c>
      <c r="N2057" s="164">
        <f t="shared" si="92"/>
        <v>4</v>
      </c>
      <c r="O2057" s="164">
        <f t="shared" si="93"/>
        <v>6</v>
      </c>
    </row>
    <row r="2058" spans="3:15">
      <c r="C2058" s="161">
        <v>3</v>
      </c>
      <c r="D2058" s="161">
        <v>6</v>
      </c>
      <c r="F2058" s="161">
        <v>7</v>
      </c>
      <c r="G2058" s="161">
        <v>6</v>
      </c>
      <c r="H2058" s="161">
        <v>10</v>
      </c>
      <c r="I2058" s="161">
        <v>6</v>
      </c>
      <c r="J2058" s="161">
        <v>10</v>
      </c>
      <c r="M2058" s="165">
        <f t="shared" si="91"/>
        <v>3</v>
      </c>
      <c r="N2058" s="164">
        <f t="shared" si="92"/>
        <v>4</v>
      </c>
      <c r="O2058" s="164">
        <f t="shared" si="93"/>
        <v>7</v>
      </c>
    </row>
    <row r="2059" spans="3:15">
      <c r="C2059" s="161">
        <v>3</v>
      </c>
      <c r="D2059" s="161">
        <v>6</v>
      </c>
      <c r="F2059" s="161">
        <v>7</v>
      </c>
      <c r="G2059" s="161">
        <v>6</v>
      </c>
      <c r="H2059" s="161">
        <v>10</v>
      </c>
      <c r="I2059" s="161">
        <v>8</v>
      </c>
      <c r="J2059" s="161">
        <v>7</v>
      </c>
      <c r="M2059" s="165">
        <f t="shared" si="91"/>
        <v>3</v>
      </c>
      <c r="N2059" s="164">
        <f t="shared" si="92"/>
        <v>4</v>
      </c>
      <c r="O2059" s="164">
        <f t="shared" si="93"/>
        <v>7</v>
      </c>
    </row>
    <row r="2060" spans="3:15">
      <c r="C2060" s="161">
        <v>3</v>
      </c>
      <c r="D2060" s="161">
        <v>6</v>
      </c>
      <c r="F2060" s="161">
        <v>7</v>
      </c>
      <c r="G2060" s="161">
        <v>6</v>
      </c>
      <c r="H2060" s="161">
        <v>10</v>
      </c>
      <c r="I2060" s="161">
        <v>8</v>
      </c>
      <c r="J2060" s="161">
        <v>10</v>
      </c>
      <c r="M2060" s="165">
        <f t="shared" si="91"/>
        <v>3</v>
      </c>
      <c r="N2060" s="164">
        <f t="shared" si="92"/>
        <v>4</v>
      </c>
      <c r="O2060" s="164">
        <f t="shared" si="93"/>
        <v>7</v>
      </c>
    </row>
    <row r="2061" spans="3:15">
      <c r="C2061" s="161">
        <v>3</v>
      </c>
      <c r="D2061" s="161">
        <v>6</v>
      </c>
      <c r="F2061" s="161">
        <v>7</v>
      </c>
      <c r="G2061" s="161">
        <v>6</v>
      </c>
      <c r="H2061" s="161">
        <v>10</v>
      </c>
      <c r="I2061" s="161">
        <v>10</v>
      </c>
      <c r="J2061" s="161">
        <v>7</v>
      </c>
      <c r="M2061" s="165">
        <f t="shared" si="91"/>
        <v>3</v>
      </c>
      <c r="N2061" s="164">
        <f t="shared" si="92"/>
        <v>4</v>
      </c>
      <c r="O2061" s="164">
        <f t="shared" si="93"/>
        <v>7</v>
      </c>
    </row>
    <row r="2062" spans="3:15">
      <c r="C2062" s="161">
        <v>3</v>
      </c>
      <c r="D2062" s="161">
        <v>6</v>
      </c>
      <c r="F2062" s="161">
        <v>7</v>
      </c>
      <c r="G2062" s="161">
        <v>6</v>
      </c>
      <c r="H2062" s="161">
        <v>10</v>
      </c>
      <c r="I2062" s="161">
        <v>10</v>
      </c>
      <c r="J2062" s="161">
        <v>10</v>
      </c>
      <c r="M2062" s="165">
        <f t="shared" si="91"/>
        <v>3</v>
      </c>
      <c r="N2062" s="164">
        <f t="shared" si="92"/>
        <v>4</v>
      </c>
      <c r="O2062" s="164">
        <f t="shared" si="93"/>
        <v>7</v>
      </c>
    </row>
    <row r="2063" spans="3:15">
      <c r="C2063" s="161">
        <v>3</v>
      </c>
      <c r="D2063" s="161">
        <v>6</v>
      </c>
      <c r="F2063" s="161">
        <v>5</v>
      </c>
      <c r="G2063" s="161">
        <v>6</v>
      </c>
      <c r="H2063" s="161">
        <v>5</v>
      </c>
      <c r="I2063" s="161">
        <v>4</v>
      </c>
      <c r="J2063" s="161">
        <v>7</v>
      </c>
      <c r="M2063" s="165">
        <f t="shared" si="91"/>
        <v>3</v>
      </c>
      <c r="N2063" s="164">
        <f t="shared" si="92"/>
        <v>4</v>
      </c>
      <c r="O2063" s="164">
        <f t="shared" si="93"/>
        <v>5</v>
      </c>
    </row>
    <row r="2064" spans="3:15">
      <c r="C2064" s="161">
        <v>3</v>
      </c>
      <c r="D2064" s="161">
        <v>6</v>
      </c>
      <c r="F2064" s="161">
        <v>5</v>
      </c>
      <c r="G2064" s="161">
        <v>6</v>
      </c>
      <c r="H2064" s="161">
        <v>5</v>
      </c>
      <c r="I2064" s="161">
        <v>4</v>
      </c>
      <c r="J2064" s="161">
        <v>10</v>
      </c>
      <c r="M2064" s="165">
        <f t="shared" si="91"/>
        <v>3</v>
      </c>
      <c r="N2064" s="164">
        <f t="shared" si="92"/>
        <v>4</v>
      </c>
      <c r="O2064" s="164">
        <f t="shared" si="93"/>
        <v>6</v>
      </c>
    </row>
    <row r="2065" spans="3:15">
      <c r="C2065" s="161">
        <v>3</v>
      </c>
      <c r="D2065" s="161">
        <v>6</v>
      </c>
      <c r="F2065" s="161">
        <v>5</v>
      </c>
      <c r="G2065" s="161">
        <v>6</v>
      </c>
      <c r="H2065" s="161">
        <v>5</v>
      </c>
      <c r="I2065" s="161">
        <v>6</v>
      </c>
      <c r="J2065" s="161">
        <v>7</v>
      </c>
      <c r="M2065" s="165">
        <f t="shared" si="91"/>
        <v>3</v>
      </c>
      <c r="N2065" s="164">
        <f t="shared" si="92"/>
        <v>4</v>
      </c>
      <c r="O2065" s="164">
        <f t="shared" si="93"/>
        <v>5</v>
      </c>
    </row>
    <row r="2066" spans="3:15">
      <c r="C2066" s="161">
        <v>3</v>
      </c>
      <c r="D2066" s="161">
        <v>6</v>
      </c>
      <c r="F2066" s="161">
        <v>5</v>
      </c>
      <c r="G2066" s="161">
        <v>6</v>
      </c>
      <c r="H2066" s="161">
        <v>5</v>
      </c>
      <c r="I2066" s="161">
        <v>6</v>
      </c>
      <c r="J2066" s="161">
        <v>10</v>
      </c>
      <c r="M2066" s="165">
        <f t="shared" si="91"/>
        <v>3</v>
      </c>
      <c r="N2066" s="164">
        <f t="shared" si="92"/>
        <v>4</v>
      </c>
      <c r="O2066" s="164">
        <f t="shared" si="93"/>
        <v>6</v>
      </c>
    </row>
    <row r="2067" spans="3:15">
      <c r="C2067" s="161">
        <v>3</v>
      </c>
      <c r="D2067" s="161">
        <v>6</v>
      </c>
      <c r="F2067" s="161">
        <v>5</v>
      </c>
      <c r="G2067" s="161">
        <v>6</v>
      </c>
      <c r="H2067" s="161">
        <v>5</v>
      </c>
      <c r="I2067" s="161">
        <v>8</v>
      </c>
      <c r="J2067" s="161">
        <v>7</v>
      </c>
      <c r="M2067" s="165">
        <f t="shared" si="91"/>
        <v>3</v>
      </c>
      <c r="N2067" s="164">
        <f t="shared" si="92"/>
        <v>4</v>
      </c>
      <c r="O2067" s="164">
        <f t="shared" si="93"/>
        <v>6</v>
      </c>
    </row>
    <row r="2068" spans="3:15">
      <c r="C2068" s="161">
        <v>3</v>
      </c>
      <c r="D2068" s="161">
        <v>6</v>
      </c>
      <c r="F2068" s="161">
        <v>5</v>
      </c>
      <c r="G2068" s="161">
        <v>6</v>
      </c>
      <c r="H2068" s="161">
        <v>5</v>
      </c>
      <c r="I2068" s="161">
        <v>8</v>
      </c>
      <c r="J2068" s="161">
        <v>10</v>
      </c>
      <c r="M2068" s="165">
        <f t="shared" si="91"/>
        <v>3</v>
      </c>
      <c r="N2068" s="164">
        <f t="shared" si="92"/>
        <v>4</v>
      </c>
      <c r="O2068" s="164">
        <f t="shared" si="93"/>
        <v>6</v>
      </c>
    </row>
    <row r="2069" spans="3:15">
      <c r="C2069" s="161">
        <v>3</v>
      </c>
      <c r="D2069" s="161">
        <v>6</v>
      </c>
      <c r="F2069" s="161">
        <v>5</v>
      </c>
      <c r="G2069" s="161">
        <v>6</v>
      </c>
      <c r="H2069" s="161">
        <v>5</v>
      </c>
      <c r="I2069" s="161">
        <v>10</v>
      </c>
      <c r="J2069" s="161">
        <v>7</v>
      </c>
      <c r="M2069" s="165">
        <f t="shared" si="91"/>
        <v>3</v>
      </c>
      <c r="N2069" s="164">
        <f t="shared" si="92"/>
        <v>4</v>
      </c>
      <c r="O2069" s="164">
        <f t="shared" si="93"/>
        <v>6</v>
      </c>
    </row>
    <row r="2070" spans="3:15">
      <c r="C2070" s="161">
        <v>3</v>
      </c>
      <c r="D2070" s="161">
        <v>6</v>
      </c>
      <c r="F2070" s="161">
        <v>5</v>
      </c>
      <c r="G2070" s="161">
        <v>6</v>
      </c>
      <c r="H2070" s="161">
        <v>5</v>
      </c>
      <c r="I2070" s="161">
        <v>10</v>
      </c>
      <c r="J2070" s="161">
        <v>10</v>
      </c>
      <c r="M2070" s="165">
        <f t="shared" si="91"/>
        <v>3</v>
      </c>
      <c r="N2070" s="164">
        <f t="shared" si="92"/>
        <v>4</v>
      </c>
      <c r="O2070" s="164">
        <f t="shared" si="93"/>
        <v>6</v>
      </c>
    </row>
    <row r="2071" spans="3:15">
      <c r="C2071" s="161">
        <v>3</v>
      </c>
      <c r="D2071" s="161">
        <v>6</v>
      </c>
      <c r="F2071" s="161">
        <v>7</v>
      </c>
      <c r="G2071" s="161">
        <v>6</v>
      </c>
      <c r="H2071" s="161">
        <v>10</v>
      </c>
      <c r="I2071" s="161">
        <v>4</v>
      </c>
      <c r="J2071" s="161">
        <v>7</v>
      </c>
      <c r="M2071" s="165">
        <f t="shared" si="91"/>
        <v>3</v>
      </c>
      <c r="N2071" s="164">
        <f t="shared" si="92"/>
        <v>4</v>
      </c>
      <c r="O2071" s="164">
        <f t="shared" si="93"/>
        <v>6</v>
      </c>
    </row>
    <row r="2072" spans="3:15">
      <c r="C2072" s="161">
        <v>3</v>
      </c>
      <c r="D2072" s="161">
        <v>6</v>
      </c>
      <c r="F2072" s="161">
        <v>7</v>
      </c>
      <c r="G2072" s="161">
        <v>6</v>
      </c>
      <c r="H2072" s="161">
        <v>10</v>
      </c>
      <c r="I2072" s="161">
        <v>4</v>
      </c>
      <c r="J2072" s="161">
        <v>10</v>
      </c>
      <c r="M2072" s="165">
        <f t="shared" si="91"/>
        <v>3</v>
      </c>
      <c r="N2072" s="164">
        <f t="shared" si="92"/>
        <v>4</v>
      </c>
      <c r="O2072" s="164">
        <f t="shared" si="93"/>
        <v>7</v>
      </c>
    </row>
    <row r="2073" spans="3:15">
      <c r="C2073" s="161">
        <v>3</v>
      </c>
      <c r="D2073" s="161">
        <v>6</v>
      </c>
      <c r="F2073" s="161">
        <v>7</v>
      </c>
      <c r="G2073" s="161">
        <v>6</v>
      </c>
      <c r="H2073" s="161">
        <v>10</v>
      </c>
      <c r="I2073" s="161">
        <v>6</v>
      </c>
      <c r="J2073" s="161">
        <v>7</v>
      </c>
      <c r="M2073" s="165">
        <f t="shared" si="91"/>
        <v>3</v>
      </c>
      <c r="N2073" s="164">
        <f t="shared" si="92"/>
        <v>4</v>
      </c>
      <c r="O2073" s="164">
        <f t="shared" si="93"/>
        <v>6</v>
      </c>
    </row>
    <row r="2074" spans="3:15">
      <c r="C2074" s="161">
        <v>3</v>
      </c>
      <c r="D2074" s="161">
        <v>6</v>
      </c>
      <c r="F2074" s="161">
        <v>7</v>
      </c>
      <c r="G2074" s="161">
        <v>6</v>
      </c>
      <c r="H2074" s="161">
        <v>10</v>
      </c>
      <c r="I2074" s="161">
        <v>6</v>
      </c>
      <c r="J2074" s="161">
        <v>10</v>
      </c>
      <c r="M2074" s="165">
        <f t="shared" si="91"/>
        <v>3</v>
      </c>
      <c r="N2074" s="164">
        <f t="shared" si="92"/>
        <v>4</v>
      </c>
      <c r="O2074" s="164">
        <f t="shared" si="93"/>
        <v>7</v>
      </c>
    </row>
    <row r="2075" spans="3:15">
      <c r="C2075" s="161">
        <v>3</v>
      </c>
      <c r="D2075" s="161">
        <v>6</v>
      </c>
      <c r="F2075" s="161">
        <v>7</v>
      </c>
      <c r="G2075" s="161">
        <v>6</v>
      </c>
      <c r="H2075" s="161">
        <v>10</v>
      </c>
      <c r="I2075" s="161">
        <v>8</v>
      </c>
      <c r="J2075" s="161">
        <v>7</v>
      </c>
      <c r="M2075" s="165">
        <f t="shared" si="91"/>
        <v>3</v>
      </c>
      <c r="N2075" s="164">
        <f t="shared" si="92"/>
        <v>4</v>
      </c>
      <c r="O2075" s="164">
        <f t="shared" si="93"/>
        <v>7</v>
      </c>
    </row>
    <row r="2076" spans="3:15">
      <c r="C2076" s="161">
        <v>3</v>
      </c>
      <c r="D2076" s="161">
        <v>6</v>
      </c>
      <c r="F2076" s="161">
        <v>7</v>
      </c>
      <c r="G2076" s="161">
        <v>6</v>
      </c>
      <c r="H2076" s="161">
        <v>10</v>
      </c>
      <c r="I2076" s="161">
        <v>8</v>
      </c>
      <c r="J2076" s="161">
        <v>10</v>
      </c>
      <c r="M2076" s="165">
        <f t="shared" si="91"/>
        <v>3</v>
      </c>
      <c r="N2076" s="164">
        <f t="shared" si="92"/>
        <v>4</v>
      </c>
      <c r="O2076" s="164">
        <f t="shared" si="93"/>
        <v>7</v>
      </c>
    </row>
    <row r="2077" spans="3:15">
      <c r="C2077" s="161">
        <v>3</v>
      </c>
      <c r="D2077" s="161">
        <v>6</v>
      </c>
      <c r="F2077" s="161">
        <v>7</v>
      </c>
      <c r="G2077" s="161">
        <v>6</v>
      </c>
      <c r="H2077" s="161">
        <v>10</v>
      </c>
      <c r="I2077" s="161">
        <v>10</v>
      </c>
      <c r="J2077" s="161">
        <v>7</v>
      </c>
      <c r="M2077" s="165">
        <f t="shared" si="91"/>
        <v>3</v>
      </c>
      <c r="N2077" s="164">
        <f t="shared" si="92"/>
        <v>4</v>
      </c>
      <c r="O2077" s="164">
        <f t="shared" si="93"/>
        <v>7</v>
      </c>
    </row>
    <row r="2078" spans="3:15">
      <c r="C2078" s="161">
        <v>3</v>
      </c>
      <c r="D2078" s="161">
        <v>6</v>
      </c>
      <c r="F2078" s="161">
        <v>7</v>
      </c>
      <c r="G2078" s="161">
        <v>6</v>
      </c>
      <c r="H2078" s="161">
        <v>10</v>
      </c>
      <c r="I2078" s="161">
        <v>10</v>
      </c>
      <c r="J2078" s="161">
        <v>10</v>
      </c>
      <c r="M2078" s="165">
        <f t="shared" si="91"/>
        <v>3</v>
      </c>
      <c r="N2078" s="164">
        <f t="shared" si="92"/>
        <v>4</v>
      </c>
      <c r="O2078" s="164">
        <f t="shared" si="93"/>
        <v>7</v>
      </c>
    </row>
    <row r="2079" spans="3:15">
      <c r="C2079" s="161">
        <v>3</v>
      </c>
      <c r="D2079" s="161">
        <v>6</v>
      </c>
      <c r="F2079" s="161">
        <v>5</v>
      </c>
      <c r="G2079" s="161">
        <v>6</v>
      </c>
      <c r="H2079" s="161">
        <v>5</v>
      </c>
      <c r="I2079" s="161">
        <v>4</v>
      </c>
      <c r="J2079" s="161">
        <v>7</v>
      </c>
      <c r="M2079" s="165">
        <f t="shared" ref="M2079:M2142" si="94">MIN(C2079:L2079)</f>
        <v>3</v>
      </c>
      <c r="N2079" s="164">
        <f t="shared" si="92"/>
        <v>4</v>
      </c>
      <c r="O2079" s="164">
        <f t="shared" si="93"/>
        <v>5</v>
      </c>
    </row>
    <row r="2080" spans="3:15">
      <c r="C2080" s="161">
        <v>3</v>
      </c>
      <c r="D2080" s="161">
        <v>6</v>
      </c>
      <c r="F2080" s="161">
        <v>5</v>
      </c>
      <c r="G2080" s="161">
        <v>6</v>
      </c>
      <c r="H2080" s="161">
        <v>5</v>
      </c>
      <c r="I2080" s="161">
        <v>4</v>
      </c>
      <c r="J2080" s="161">
        <v>10</v>
      </c>
      <c r="M2080" s="165">
        <f t="shared" si="94"/>
        <v>3</v>
      </c>
      <c r="N2080" s="164">
        <f t="shared" ref="N2080:N2143" si="95">IF(SMALL(C2080:J2080,2)&gt;M2080,M2080+1,M2080)</f>
        <v>4</v>
      </c>
      <c r="O2080" s="164">
        <f t="shared" ref="O2080:O2143" si="96">ROUND(AVERAGE(C2080:J2080),0)</f>
        <v>6</v>
      </c>
    </row>
    <row r="2081" spans="3:15">
      <c r="C2081" s="161">
        <v>3</v>
      </c>
      <c r="D2081" s="161">
        <v>6</v>
      </c>
      <c r="F2081" s="161">
        <v>5</v>
      </c>
      <c r="G2081" s="161">
        <v>6</v>
      </c>
      <c r="H2081" s="161">
        <v>5</v>
      </c>
      <c r="I2081" s="161">
        <v>6</v>
      </c>
      <c r="J2081" s="161">
        <v>7</v>
      </c>
      <c r="M2081" s="165">
        <f t="shared" si="94"/>
        <v>3</v>
      </c>
      <c r="N2081" s="164">
        <f t="shared" si="95"/>
        <v>4</v>
      </c>
      <c r="O2081" s="164">
        <f t="shared" si="96"/>
        <v>5</v>
      </c>
    </row>
    <row r="2082" spans="3:15">
      <c r="C2082" s="161">
        <v>3</v>
      </c>
      <c r="D2082" s="161">
        <v>6</v>
      </c>
      <c r="F2082" s="161">
        <v>5</v>
      </c>
      <c r="G2082" s="161">
        <v>6</v>
      </c>
      <c r="H2082" s="161">
        <v>5</v>
      </c>
      <c r="I2082" s="161">
        <v>6</v>
      </c>
      <c r="J2082" s="161">
        <v>10</v>
      </c>
      <c r="M2082" s="165">
        <f t="shared" si="94"/>
        <v>3</v>
      </c>
      <c r="N2082" s="164">
        <f t="shared" si="95"/>
        <v>4</v>
      </c>
      <c r="O2082" s="164">
        <f t="shared" si="96"/>
        <v>6</v>
      </c>
    </row>
    <row r="2083" spans="3:15">
      <c r="C2083" s="161">
        <v>3</v>
      </c>
      <c r="D2083" s="161">
        <v>6</v>
      </c>
      <c r="F2083" s="161">
        <v>5</v>
      </c>
      <c r="G2083" s="161">
        <v>6</v>
      </c>
      <c r="H2083" s="161">
        <v>5</v>
      </c>
      <c r="I2083" s="161">
        <v>8</v>
      </c>
      <c r="J2083" s="161">
        <v>7</v>
      </c>
      <c r="M2083" s="165">
        <f t="shared" si="94"/>
        <v>3</v>
      </c>
      <c r="N2083" s="164">
        <f t="shared" si="95"/>
        <v>4</v>
      </c>
      <c r="O2083" s="164">
        <f t="shared" si="96"/>
        <v>6</v>
      </c>
    </row>
    <row r="2084" spans="3:15">
      <c r="C2084" s="161">
        <v>3</v>
      </c>
      <c r="D2084" s="161">
        <v>6</v>
      </c>
      <c r="F2084" s="161">
        <v>5</v>
      </c>
      <c r="G2084" s="161">
        <v>6</v>
      </c>
      <c r="H2084" s="161">
        <v>5</v>
      </c>
      <c r="I2084" s="161">
        <v>8</v>
      </c>
      <c r="J2084" s="161">
        <v>10</v>
      </c>
      <c r="M2084" s="165">
        <f t="shared" si="94"/>
        <v>3</v>
      </c>
      <c r="N2084" s="164">
        <f t="shared" si="95"/>
        <v>4</v>
      </c>
      <c r="O2084" s="164">
        <f t="shared" si="96"/>
        <v>6</v>
      </c>
    </row>
    <row r="2085" spans="3:15">
      <c r="C2085" s="161">
        <v>3</v>
      </c>
      <c r="D2085" s="161">
        <v>6</v>
      </c>
      <c r="F2085" s="161">
        <v>5</v>
      </c>
      <c r="G2085" s="161">
        <v>6</v>
      </c>
      <c r="H2085" s="161">
        <v>5</v>
      </c>
      <c r="I2085" s="161">
        <v>10</v>
      </c>
      <c r="J2085" s="161">
        <v>7</v>
      </c>
      <c r="M2085" s="165">
        <f t="shared" si="94"/>
        <v>3</v>
      </c>
      <c r="N2085" s="164">
        <f t="shared" si="95"/>
        <v>4</v>
      </c>
      <c r="O2085" s="164">
        <f t="shared" si="96"/>
        <v>6</v>
      </c>
    </row>
    <row r="2086" spans="3:15">
      <c r="C2086" s="161">
        <v>3</v>
      </c>
      <c r="D2086" s="161">
        <v>6</v>
      </c>
      <c r="F2086" s="161">
        <v>5</v>
      </c>
      <c r="G2086" s="161">
        <v>6</v>
      </c>
      <c r="H2086" s="161">
        <v>5</v>
      </c>
      <c r="I2086" s="161">
        <v>10</v>
      </c>
      <c r="J2086" s="161">
        <v>10</v>
      </c>
      <c r="M2086" s="165">
        <f t="shared" si="94"/>
        <v>3</v>
      </c>
      <c r="N2086" s="164">
        <f t="shared" si="95"/>
        <v>4</v>
      </c>
      <c r="O2086" s="164">
        <f t="shared" si="96"/>
        <v>6</v>
      </c>
    </row>
    <row r="2087" spans="3:15">
      <c r="C2087" s="161">
        <v>3</v>
      </c>
      <c r="D2087" s="161">
        <v>6</v>
      </c>
      <c r="F2087" s="161">
        <v>7</v>
      </c>
      <c r="G2087" s="161">
        <v>6</v>
      </c>
      <c r="H2087" s="161">
        <v>10</v>
      </c>
      <c r="I2087" s="161">
        <v>4</v>
      </c>
      <c r="J2087" s="161">
        <v>7</v>
      </c>
      <c r="M2087" s="165">
        <f t="shared" si="94"/>
        <v>3</v>
      </c>
      <c r="N2087" s="164">
        <f t="shared" si="95"/>
        <v>4</v>
      </c>
      <c r="O2087" s="164">
        <f t="shared" si="96"/>
        <v>6</v>
      </c>
    </row>
    <row r="2088" spans="3:15">
      <c r="C2088" s="161">
        <v>3</v>
      </c>
      <c r="D2088" s="161">
        <v>6</v>
      </c>
      <c r="F2088" s="161">
        <v>7</v>
      </c>
      <c r="G2088" s="161">
        <v>6</v>
      </c>
      <c r="H2088" s="161">
        <v>10</v>
      </c>
      <c r="I2088" s="161">
        <v>4</v>
      </c>
      <c r="J2088" s="161">
        <v>10</v>
      </c>
      <c r="M2088" s="165">
        <f t="shared" si="94"/>
        <v>3</v>
      </c>
      <c r="N2088" s="164">
        <f t="shared" si="95"/>
        <v>4</v>
      </c>
      <c r="O2088" s="164">
        <f t="shared" si="96"/>
        <v>7</v>
      </c>
    </row>
    <row r="2089" spans="3:15">
      <c r="C2089" s="161">
        <v>3</v>
      </c>
      <c r="D2089" s="161">
        <v>6</v>
      </c>
      <c r="F2089" s="161">
        <v>7</v>
      </c>
      <c r="G2089" s="161">
        <v>6</v>
      </c>
      <c r="H2089" s="161">
        <v>10</v>
      </c>
      <c r="I2089" s="161">
        <v>6</v>
      </c>
      <c r="J2089" s="161">
        <v>7</v>
      </c>
      <c r="M2089" s="165">
        <f t="shared" si="94"/>
        <v>3</v>
      </c>
      <c r="N2089" s="164">
        <f t="shared" si="95"/>
        <v>4</v>
      </c>
      <c r="O2089" s="164">
        <f t="shared" si="96"/>
        <v>6</v>
      </c>
    </row>
    <row r="2090" spans="3:15">
      <c r="C2090" s="161">
        <v>3</v>
      </c>
      <c r="D2090" s="161">
        <v>6</v>
      </c>
      <c r="F2090" s="161">
        <v>7</v>
      </c>
      <c r="G2090" s="161">
        <v>6</v>
      </c>
      <c r="H2090" s="161">
        <v>10</v>
      </c>
      <c r="I2090" s="161">
        <v>6</v>
      </c>
      <c r="J2090" s="161">
        <v>10</v>
      </c>
      <c r="M2090" s="165">
        <f t="shared" si="94"/>
        <v>3</v>
      </c>
      <c r="N2090" s="164">
        <f t="shared" si="95"/>
        <v>4</v>
      </c>
      <c r="O2090" s="164">
        <f t="shared" si="96"/>
        <v>7</v>
      </c>
    </row>
    <row r="2091" spans="3:15">
      <c r="C2091" s="161">
        <v>3</v>
      </c>
      <c r="D2091" s="161">
        <v>6</v>
      </c>
      <c r="F2091" s="161">
        <v>7</v>
      </c>
      <c r="G2091" s="161">
        <v>6</v>
      </c>
      <c r="H2091" s="161">
        <v>10</v>
      </c>
      <c r="I2091" s="161">
        <v>8</v>
      </c>
      <c r="J2091" s="161">
        <v>7</v>
      </c>
      <c r="M2091" s="165">
        <f t="shared" si="94"/>
        <v>3</v>
      </c>
      <c r="N2091" s="164">
        <f t="shared" si="95"/>
        <v>4</v>
      </c>
      <c r="O2091" s="164">
        <f t="shared" si="96"/>
        <v>7</v>
      </c>
    </row>
    <row r="2092" spans="3:15">
      <c r="C2092" s="161">
        <v>3</v>
      </c>
      <c r="D2092" s="161">
        <v>6</v>
      </c>
      <c r="F2092" s="161">
        <v>7</v>
      </c>
      <c r="G2092" s="161">
        <v>6</v>
      </c>
      <c r="H2092" s="161">
        <v>10</v>
      </c>
      <c r="I2092" s="161">
        <v>8</v>
      </c>
      <c r="J2092" s="161">
        <v>10</v>
      </c>
      <c r="M2092" s="165">
        <f t="shared" si="94"/>
        <v>3</v>
      </c>
      <c r="N2092" s="164">
        <f t="shared" si="95"/>
        <v>4</v>
      </c>
      <c r="O2092" s="164">
        <f t="shared" si="96"/>
        <v>7</v>
      </c>
    </row>
    <row r="2093" spans="3:15">
      <c r="C2093" s="161">
        <v>3</v>
      </c>
      <c r="D2093" s="161">
        <v>6</v>
      </c>
      <c r="F2093" s="161">
        <v>7</v>
      </c>
      <c r="G2093" s="161">
        <v>6</v>
      </c>
      <c r="H2093" s="161">
        <v>10</v>
      </c>
      <c r="I2093" s="161">
        <v>10</v>
      </c>
      <c r="J2093" s="161">
        <v>7</v>
      </c>
      <c r="M2093" s="165">
        <f t="shared" si="94"/>
        <v>3</v>
      </c>
      <c r="N2093" s="164">
        <f t="shared" si="95"/>
        <v>4</v>
      </c>
      <c r="O2093" s="164">
        <f t="shared" si="96"/>
        <v>7</v>
      </c>
    </row>
    <row r="2094" spans="3:15">
      <c r="C2094" s="161">
        <v>3</v>
      </c>
      <c r="D2094" s="161">
        <v>6</v>
      </c>
      <c r="F2094" s="161">
        <v>7</v>
      </c>
      <c r="G2094" s="161">
        <v>6</v>
      </c>
      <c r="H2094" s="161">
        <v>10</v>
      </c>
      <c r="I2094" s="161">
        <v>10</v>
      </c>
      <c r="J2094" s="161">
        <v>10</v>
      </c>
      <c r="M2094" s="165">
        <f t="shared" si="94"/>
        <v>3</v>
      </c>
      <c r="N2094" s="164">
        <f t="shared" si="95"/>
        <v>4</v>
      </c>
      <c r="O2094" s="164">
        <f t="shared" si="96"/>
        <v>7</v>
      </c>
    </row>
    <row r="2095" spans="3:15">
      <c r="C2095" s="161">
        <v>3</v>
      </c>
      <c r="D2095" s="161">
        <v>6</v>
      </c>
      <c r="F2095" s="161">
        <v>10</v>
      </c>
      <c r="G2095" s="161">
        <v>6</v>
      </c>
      <c r="H2095" s="161">
        <v>7</v>
      </c>
      <c r="I2095" s="161">
        <v>4</v>
      </c>
      <c r="J2095" s="161">
        <v>7</v>
      </c>
      <c r="M2095" s="165">
        <f t="shared" si="94"/>
        <v>3</v>
      </c>
      <c r="N2095" s="164">
        <f t="shared" si="95"/>
        <v>4</v>
      </c>
      <c r="O2095" s="164">
        <f t="shared" si="96"/>
        <v>6</v>
      </c>
    </row>
    <row r="2096" spans="3:15">
      <c r="C2096" s="161">
        <v>3</v>
      </c>
      <c r="D2096" s="161">
        <v>6</v>
      </c>
      <c r="F2096" s="161">
        <v>10</v>
      </c>
      <c r="G2096" s="161">
        <v>6</v>
      </c>
      <c r="H2096" s="161">
        <v>7</v>
      </c>
      <c r="I2096" s="161">
        <v>4</v>
      </c>
      <c r="J2096" s="161">
        <v>10</v>
      </c>
      <c r="M2096" s="165">
        <f t="shared" si="94"/>
        <v>3</v>
      </c>
      <c r="N2096" s="164">
        <f t="shared" si="95"/>
        <v>4</v>
      </c>
      <c r="O2096" s="164">
        <f t="shared" si="96"/>
        <v>7</v>
      </c>
    </row>
    <row r="2097" spans="3:15">
      <c r="C2097" s="161">
        <v>3</v>
      </c>
      <c r="D2097" s="161">
        <v>6</v>
      </c>
      <c r="F2097" s="161">
        <v>10</v>
      </c>
      <c r="G2097" s="161">
        <v>6</v>
      </c>
      <c r="H2097" s="161">
        <v>7</v>
      </c>
      <c r="I2097" s="161">
        <v>6</v>
      </c>
      <c r="J2097" s="161">
        <v>7</v>
      </c>
      <c r="M2097" s="165">
        <f t="shared" si="94"/>
        <v>3</v>
      </c>
      <c r="N2097" s="164">
        <f t="shared" si="95"/>
        <v>4</v>
      </c>
      <c r="O2097" s="164">
        <f t="shared" si="96"/>
        <v>6</v>
      </c>
    </row>
    <row r="2098" spans="3:15">
      <c r="C2098" s="161">
        <v>3</v>
      </c>
      <c r="D2098" s="161">
        <v>6</v>
      </c>
      <c r="F2098" s="161">
        <v>10</v>
      </c>
      <c r="G2098" s="161">
        <v>6</v>
      </c>
      <c r="H2098" s="161">
        <v>7</v>
      </c>
      <c r="I2098" s="161">
        <v>6</v>
      </c>
      <c r="J2098" s="161">
        <v>10</v>
      </c>
      <c r="M2098" s="165">
        <f t="shared" si="94"/>
        <v>3</v>
      </c>
      <c r="N2098" s="164">
        <f t="shared" si="95"/>
        <v>4</v>
      </c>
      <c r="O2098" s="164">
        <f t="shared" si="96"/>
        <v>7</v>
      </c>
    </row>
    <row r="2099" spans="3:15">
      <c r="C2099" s="161">
        <v>3</v>
      </c>
      <c r="D2099" s="161">
        <v>6</v>
      </c>
      <c r="F2099" s="161">
        <v>10</v>
      </c>
      <c r="G2099" s="161">
        <v>6</v>
      </c>
      <c r="H2099" s="161">
        <v>7</v>
      </c>
      <c r="I2099" s="161">
        <v>8</v>
      </c>
      <c r="J2099" s="161">
        <v>7</v>
      </c>
      <c r="M2099" s="165">
        <f t="shared" si="94"/>
        <v>3</v>
      </c>
      <c r="N2099" s="164">
        <f t="shared" si="95"/>
        <v>4</v>
      </c>
      <c r="O2099" s="164">
        <f t="shared" si="96"/>
        <v>7</v>
      </c>
    </row>
    <row r="2100" spans="3:15">
      <c r="C2100" s="161">
        <v>3</v>
      </c>
      <c r="D2100" s="161">
        <v>6</v>
      </c>
      <c r="F2100" s="161">
        <v>10</v>
      </c>
      <c r="G2100" s="161">
        <v>6</v>
      </c>
      <c r="H2100" s="161">
        <v>7</v>
      </c>
      <c r="I2100" s="161">
        <v>8</v>
      </c>
      <c r="J2100" s="161">
        <v>10</v>
      </c>
      <c r="M2100" s="165">
        <f t="shared" si="94"/>
        <v>3</v>
      </c>
      <c r="N2100" s="164">
        <f t="shared" si="95"/>
        <v>4</v>
      </c>
      <c r="O2100" s="164">
        <f t="shared" si="96"/>
        <v>7</v>
      </c>
    </row>
    <row r="2101" spans="3:15">
      <c r="C2101" s="161">
        <v>3</v>
      </c>
      <c r="D2101" s="161">
        <v>6</v>
      </c>
      <c r="F2101" s="161">
        <v>10</v>
      </c>
      <c r="G2101" s="161">
        <v>6</v>
      </c>
      <c r="H2101" s="161">
        <v>7</v>
      </c>
      <c r="I2101" s="161">
        <v>10</v>
      </c>
      <c r="J2101" s="161">
        <v>7</v>
      </c>
      <c r="M2101" s="165">
        <f t="shared" si="94"/>
        <v>3</v>
      </c>
      <c r="N2101" s="164">
        <f t="shared" si="95"/>
        <v>4</v>
      </c>
      <c r="O2101" s="164">
        <f t="shared" si="96"/>
        <v>7</v>
      </c>
    </row>
    <row r="2102" spans="3:15">
      <c r="C2102" s="161">
        <v>3</v>
      </c>
      <c r="D2102" s="161">
        <v>6</v>
      </c>
      <c r="F2102" s="161">
        <v>10</v>
      </c>
      <c r="G2102" s="161">
        <v>6</v>
      </c>
      <c r="H2102" s="161">
        <v>7</v>
      </c>
      <c r="I2102" s="161">
        <v>10</v>
      </c>
      <c r="J2102" s="161">
        <v>10</v>
      </c>
      <c r="M2102" s="165">
        <f t="shared" si="94"/>
        <v>3</v>
      </c>
      <c r="N2102" s="164">
        <f t="shared" si="95"/>
        <v>4</v>
      </c>
      <c r="O2102" s="164">
        <f t="shared" si="96"/>
        <v>7</v>
      </c>
    </row>
    <row r="2103" spans="3:15">
      <c r="C2103" s="161">
        <v>3</v>
      </c>
      <c r="D2103" s="161">
        <v>6</v>
      </c>
      <c r="F2103" s="161">
        <v>10</v>
      </c>
      <c r="G2103" s="161">
        <v>6</v>
      </c>
      <c r="H2103" s="161">
        <v>10</v>
      </c>
      <c r="I2103" s="161">
        <v>4</v>
      </c>
      <c r="J2103" s="161">
        <v>7</v>
      </c>
      <c r="M2103" s="165">
        <f t="shared" si="94"/>
        <v>3</v>
      </c>
      <c r="N2103" s="164">
        <f t="shared" si="95"/>
        <v>4</v>
      </c>
      <c r="O2103" s="164">
        <f t="shared" si="96"/>
        <v>7</v>
      </c>
    </row>
    <row r="2104" spans="3:15">
      <c r="C2104" s="161">
        <v>3</v>
      </c>
      <c r="D2104" s="161">
        <v>6</v>
      </c>
      <c r="F2104" s="161">
        <v>10</v>
      </c>
      <c r="G2104" s="161">
        <v>6</v>
      </c>
      <c r="H2104" s="161">
        <v>10</v>
      </c>
      <c r="I2104" s="161">
        <v>4</v>
      </c>
      <c r="J2104" s="161">
        <v>10</v>
      </c>
      <c r="M2104" s="165">
        <f t="shared" si="94"/>
        <v>3</v>
      </c>
      <c r="N2104" s="164">
        <f t="shared" si="95"/>
        <v>4</v>
      </c>
      <c r="O2104" s="164">
        <f t="shared" si="96"/>
        <v>7</v>
      </c>
    </row>
    <row r="2105" spans="3:15">
      <c r="C2105" s="161">
        <v>3</v>
      </c>
      <c r="D2105" s="161">
        <v>6</v>
      </c>
      <c r="F2105" s="161">
        <v>10</v>
      </c>
      <c r="G2105" s="161">
        <v>6</v>
      </c>
      <c r="H2105" s="161">
        <v>10</v>
      </c>
      <c r="I2105" s="161">
        <v>6</v>
      </c>
      <c r="J2105" s="161">
        <v>7</v>
      </c>
      <c r="M2105" s="165">
        <f t="shared" si="94"/>
        <v>3</v>
      </c>
      <c r="N2105" s="164">
        <f t="shared" si="95"/>
        <v>4</v>
      </c>
      <c r="O2105" s="164">
        <f t="shared" si="96"/>
        <v>7</v>
      </c>
    </row>
    <row r="2106" spans="3:15">
      <c r="C2106" s="161">
        <v>3</v>
      </c>
      <c r="D2106" s="161">
        <v>6</v>
      </c>
      <c r="F2106" s="161">
        <v>10</v>
      </c>
      <c r="G2106" s="161">
        <v>6</v>
      </c>
      <c r="H2106" s="161">
        <v>10</v>
      </c>
      <c r="I2106" s="161">
        <v>6</v>
      </c>
      <c r="J2106" s="161">
        <v>10</v>
      </c>
      <c r="M2106" s="165">
        <f t="shared" si="94"/>
        <v>3</v>
      </c>
      <c r="N2106" s="164">
        <f t="shared" si="95"/>
        <v>4</v>
      </c>
      <c r="O2106" s="164">
        <f t="shared" si="96"/>
        <v>7</v>
      </c>
    </row>
    <row r="2107" spans="3:15">
      <c r="C2107" s="161">
        <v>3</v>
      </c>
      <c r="D2107" s="161">
        <v>6</v>
      </c>
      <c r="F2107" s="161">
        <v>10</v>
      </c>
      <c r="G2107" s="161">
        <v>6</v>
      </c>
      <c r="H2107" s="161">
        <v>10</v>
      </c>
      <c r="I2107" s="161">
        <v>8</v>
      </c>
      <c r="J2107" s="161">
        <v>7</v>
      </c>
      <c r="M2107" s="165">
        <f t="shared" si="94"/>
        <v>3</v>
      </c>
      <c r="N2107" s="164">
        <f t="shared" si="95"/>
        <v>4</v>
      </c>
      <c r="O2107" s="164">
        <f t="shared" si="96"/>
        <v>7</v>
      </c>
    </row>
    <row r="2108" spans="3:15">
      <c r="C2108" s="161">
        <v>3</v>
      </c>
      <c r="D2108" s="161">
        <v>6</v>
      </c>
      <c r="F2108" s="161">
        <v>10</v>
      </c>
      <c r="G2108" s="161">
        <v>6</v>
      </c>
      <c r="H2108" s="161">
        <v>10</v>
      </c>
      <c r="I2108" s="161">
        <v>8</v>
      </c>
      <c r="J2108" s="161">
        <v>10</v>
      </c>
      <c r="M2108" s="165">
        <f t="shared" si="94"/>
        <v>3</v>
      </c>
      <c r="N2108" s="164">
        <f t="shared" si="95"/>
        <v>4</v>
      </c>
      <c r="O2108" s="164">
        <f t="shared" si="96"/>
        <v>8</v>
      </c>
    </row>
    <row r="2109" spans="3:15">
      <c r="C2109" s="161">
        <v>3</v>
      </c>
      <c r="D2109" s="161">
        <v>6</v>
      </c>
      <c r="F2109" s="161">
        <v>10</v>
      </c>
      <c r="G2109" s="161">
        <v>6</v>
      </c>
      <c r="H2109" s="161">
        <v>10</v>
      </c>
      <c r="I2109" s="161">
        <v>10</v>
      </c>
      <c r="J2109" s="161">
        <v>7</v>
      </c>
      <c r="M2109" s="165">
        <f t="shared" si="94"/>
        <v>3</v>
      </c>
      <c r="N2109" s="164">
        <f t="shared" si="95"/>
        <v>4</v>
      </c>
      <c r="O2109" s="164">
        <f t="shared" si="96"/>
        <v>7</v>
      </c>
    </row>
    <row r="2110" spans="3:15">
      <c r="C2110" s="161">
        <v>3</v>
      </c>
      <c r="D2110" s="161">
        <v>6</v>
      </c>
      <c r="F2110" s="161">
        <v>10</v>
      </c>
      <c r="G2110" s="161">
        <v>6</v>
      </c>
      <c r="H2110" s="161">
        <v>10</v>
      </c>
      <c r="I2110" s="161">
        <v>10</v>
      </c>
      <c r="J2110" s="161">
        <v>10</v>
      </c>
      <c r="M2110" s="165">
        <f t="shared" si="94"/>
        <v>3</v>
      </c>
      <c r="N2110" s="164">
        <f t="shared" si="95"/>
        <v>4</v>
      </c>
      <c r="O2110" s="164">
        <f t="shared" si="96"/>
        <v>8</v>
      </c>
    </row>
    <row r="2111" spans="3:15">
      <c r="C2111" s="161">
        <v>3</v>
      </c>
      <c r="D2111" s="161">
        <v>6</v>
      </c>
      <c r="F2111" s="161">
        <v>10</v>
      </c>
      <c r="G2111" s="161">
        <v>6</v>
      </c>
      <c r="H2111" s="161">
        <v>7</v>
      </c>
      <c r="I2111" s="161">
        <v>4</v>
      </c>
      <c r="J2111" s="161">
        <v>7</v>
      </c>
      <c r="M2111" s="165">
        <f t="shared" si="94"/>
        <v>3</v>
      </c>
      <c r="N2111" s="164">
        <f t="shared" si="95"/>
        <v>4</v>
      </c>
      <c r="O2111" s="164">
        <f t="shared" si="96"/>
        <v>6</v>
      </c>
    </row>
    <row r="2112" spans="3:15">
      <c r="C2112" s="161">
        <v>3</v>
      </c>
      <c r="D2112" s="161">
        <v>6</v>
      </c>
      <c r="F2112" s="161">
        <v>10</v>
      </c>
      <c r="G2112" s="161">
        <v>6</v>
      </c>
      <c r="H2112" s="161">
        <v>7</v>
      </c>
      <c r="I2112" s="161">
        <v>4</v>
      </c>
      <c r="J2112" s="161">
        <v>10</v>
      </c>
      <c r="M2112" s="165">
        <f t="shared" si="94"/>
        <v>3</v>
      </c>
      <c r="N2112" s="164">
        <f t="shared" si="95"/>
        <v>4</v>
      </c>
      <c r="O2112" s="164">
        <f t="shared" si="96"/>
        <v>7</v>
      </c>
    </row>
    <row r="2113" spans="3:15">
      <c r="C2113" s="161">
        <v>3</v>
      </c>
      <c r="D2113" s="161">
        <v>6</v>
      </c>
      <c r="F2113" s="161">
        <v>10</v>
      </c>
      <c r="G2113" s="161">
        <v>6</v>
      </c>
      <c r="H2113" s="161">
        <v>7</v>
      </c>
      <c r="I2113" s="161">
        <v>6</v>
      </c>
      <c r="J2113" s="161">
        <v>7</v>
      </c>
      <c r="M2113" s="165">
        <f t="shared" si="94"/>
        <v>3</v>
      </c>
      <c r="N2113" s="164">
        <f t="shared" si="95"/>
        <v>4</v>
      </c>
      <c r="O2113" s="164">
        <f t="shared" si="96"/>
        <v>6</v>
      </c>
    </row>
    <row r="2114" spans="3:15">
      <c r="C2114" s="161">
        <v>3</v>
      </c>
      <c r="D2114" s="161">
        <v>6</v>
      </c>
      <c r="F2114" s="161">
        <v>10</v>
      </c>
      <c r="G2114" s="161">
        <v>6</v>
      </c>
      <c r="H2114" s="161">
        <v>7</v>
      </c>
      <c r="I2114" s="161">
        <v>6</v>
      </c>
      <c r="J2114" s="161">
        <v>10</v>
      </c>
      <c r="M2114" s="165">
        <f t="shared" si="94"/>
        <v>3</v>
      </c>
      <c r="N2114" s="164">
        <f t="shared" si="95"/>
        <v>4</v>
      </c>
      <c r="O2114" s="164">
        <f t="shared" si="96"/>
        <v>7</v>
      </c>
    </row>
    <row r="2115" spans="3:15">
      <c r="C2115" s="161">
        <v>3</v>
      </c>
      <c r="D2115" s="161">
        <v>6</v>
      </c>
      <c r="F2115" s="161">
        <v>10</v>
      </c>
      <c r="G2115" s="161">
        <v>6</v>
      </c>
      <c r="H2115" s="161">
        <v>7</v>
      </c>
      <c r="I2115" s="161">
        <v>8</v>
      </c>
      <c r="J2115" s="161">
        <v>7</v>
      </c>
      <c r="M2115" s="165">
        <f t="shared" si="94"/>
        <v>3</v>
      </c>
      <c r="N2115" s="164">
        <f t="shared" si="95"/>
        <v>4</v>
      </c>
      <c r="O2115" s="164">
        <f t="shared" si="96"/>
        <v>7</v>
      </c>
    </row>
    <row r="2116" spans="3:15">
      <c r="C2116" s="161">
        <v>3</v>
      </c>
      <c r="D2116" s="161">
        <v>6</v>
      </c>
      <c r="F2116" s="161">
        <v>10</v>
      </c>
      <c r="G2116" s="161">
        <v>6</v>
      </c>
      <c r="H2116" s="161">
        <v>7</v>
      </c>
      <c r="I2116" s="161">
        <v>8</v>
      </c>
      <c r="J2116" s="161">
        <v>10</v>
      </c>
      <c r="M2116" s="165">
        <f t="shared" si="94"/>
        <v>3</v>
      </c>
      <c r="N2116" s="164">
        <f t="shared" si="95"/>
        <v>4</v>
      </c>
      <c r="O2116" s="164">
        <f t="shared" si="96"/>
        <v>7</v>
      </c>
    </row>
    <row r="2117" spans="3:15">
      <c r="C2117" s="161">
        <v>3</v>
      </c>
      <c r="D2117" s="161">
        <v>6</v>
      </c>
      <c r="F2117" s="161">
        <v>10</v>
      </c>
      <c r="G2117" s="161">
        <v>6</v>
      </c>
      <c r="H2117" s="161">
        <v>7</v>
      </c>
      <c r="I2117" s="161">
        <v>10</v>
      </c>
      <c r="J2117" s="161">
        <v>7</v>
      </c>
      <c r="M2117" s="165">
        <f t="shared" si="94"/>
        <v>3</v>
      </c>
      <c r="N2117" s="164">
        <f t="shared" si="95"/>
        <v>4</v>
      </c>
      <c r="O2117" s="164">
        <f t="shared" si="96"/>
        <v>7</v>
      </c>
    </row>
    <row r="2118" spans="3:15">
      <c r="C2118" s="161">
        <v>3</v>
      </c>
      <c r="D2118" s="161">
        <v>6</v>
      </c>
      <c r="F2118" s="161">
        <v>10</v>
      </c>
      <c r="G2118" s="161">
        <v>6</v>
      </c>
      <c r="H2118" s="161">
        <v>7</v>
      </c>
      <c r="I2118" s="161">
        <v>10</v>
      </c>
      <c r="J2118" s="161">
        <v>10</v>
      </c>
      <c r="M2118" s="165">
        <f t="shared" si="94"/>
        <v>3</v>
      </c>
      <c r="N2118" s="164">
        <f t="shared" si="95"/>
        <v>4</v>
      </c>
      <c r="O2118" s="164">
        <f t="shared" si="96"/>
        <v>7</v>
      </c>
    </row>
    <row r="2119" spans="3:15">
      <c r="C2119" s="161">
        <v>3</v>
      </c>
      <c r="D2119" s="161">
        <v>6</v>
      </c>
      <c r="F2119" s="161">
        <v>10</v>
      </c>
      <c r="G2119" s="161">
        <v>6</v>
      </c>
      <c r="H2119" s="161">
        <v>10</v>
      </c>
      <c r="I2119" s="161">
        <v>4</v>
      </c>
      <c r="J2119" s="161">
        <v>7</v>
      </c>
      <c r="M2119" s="165">
        <f t="shared" si="94"/>
        <v>3</v>
      </c>
      <c r="N2119" s="164">
        <f t="shared" si="95"/>
        <v>4</v>
      </c>
      <c r="O2119" s="164">
        <f t="shared" si="96"/>
        <v>7</v>
      </c>
    </row>
    <row r="2120" spans="3:15">
      <c r="C2120" s="161">
        <v>3</v>
      </c>
      <c r="D2120" s="161">
        <v>6</v>
      </c>
      <c r="F2120" s="161">
        <v>10</v>
      </c>
      <c r="G2120" s="161">
        <v>6</v>
      </c>
      <c r="H2120" s="161">
        <v>10</v>
      </c>
      <c r="I2120" s="161">
        <v>4</v>
      </c>
      <c r="J2120" s="161">
        <v>10</v>
      </c>
      <c r="M2120" s="165">
        <f t="shared" si="94"/>
        <v>3</v>
      </c>
      <c r="N2120" s="164">
        <f t="shared" si="95"/>
        <v>4</v>
      </c>
      <c r="O2120" s="164">
        <f t="shared" si="96"/>
        <v>7</v>
      </c>
    </row>
    <row r="2121" spans="3:15">
      <c r="C2121" s="161">
        <v>3</v>
      </c>
      <c r="D2121" s="161">
        <v>6</v>
      </c>
      <c r="F2121" s="161">
        <v>10</v>
      </c>
      <c r="G2121" s="161">
        <v>6</v>
      </c>
      <c r="H2121" s="161">
        <v>10</v>
      </c>
      <c r="I2121" s="161">
        <v>6</v>
      </c>
      <c r="J2121" s="161">
        <v>7</v>
      </c>
      <c r="M2121" s="165">
        <f t="shared" si="94"/>
        <v>3</v>
      </c>
      <c r="N2121" s="164">
        <f t="shared" si="95"/>
        <v>4</v>
      </c>
      <c r="O2121" s="164">
        <f t="shared" si="96"/>
        <v>7</v>
      </c>
    </row>
    <row r="2122" spans="3:15">
      <c r="C2122" s="161">
        <v>3</v>
      </c>
      <c r="D2122" s="161">
        <v>6</v>
      </c>
      <c r="F2122" s="161">
        <v>10</v>
      </c>
      <c r="G2122" s="161">
        <v>6</v>
      </c>
      <c r="H2122" s="161">
        <v>10</v>
      </c>
      <c r="I2122" s="161">
        <v>6</v>
      </c>
      <c r="J2122" s="161">
        <v>10</v>
      </c>
      <c r="M2122" s="165">
        <f t="shared" si="94"/>
        <v>3</v>
      </c>
      <c r="N2122" s="164">
        <f t="shared" si="95"/>
        <v>4</v>
      </c>
      <c r="O2122" s="164">
        <f t="shared" si="96"/>
        <v>7</v>
      </c>
    </row>
    <row r="2123" spans="3:15">
      <c r="C2123" s="161">
        <v>3</v>
      </c>
      <c r="D2123" s="161">
        <v>6</v>
      </c>
      <c r="F2123" s="161">
        <v>10</v>
      </c>
      <c r="G2123" s="161">
        <v>6</v>
      </c>
      <c r="H2123" s="161">
        <v>10</v>
      </c>
      <c r="I2123" s="161">
        <v>8</v>
      </c>
      <c r="J2123" s="161">
        <v>7</v>
      </c>
      <c r="M2123" s="165">
        <f t="shared" si="94"/>
        <v>3</v>
      </c>
      <c r="N2123" s="164">
        <f t="shared" si="95"/>
        <v>4</v>
      </c>
      <c r="O2123" s="164">
        <f t="shared" si="96"/>
        <v>7</v>
      </c>
    </row>
    <row r="2124" spans="3:15">
      <c r="C2124" s="161">
        <v>3</v>
      </c>
      <c r="D2124" s="161">
        <v>6</v>
      </c>
      <c r="F2124" s="161">
        <v>10</v>
      </c>
      <c r="G2124" s="161">
        <v>6</v>
      </c>
      <c r="H2124" s="161">
        <v>10</v>
      </c>
      <c r="I2124" s="161">
        <v>8</v>
      </c>
      <c r="J2124" s="161">
        <v>10</v>
      </c>
      <c r="M2124" s="165">
        <f t="shared" si="94"/>
        <v>3</v>
      </c>
      <c r="N2124" s="164">
        <f t="shared" si="95"/>
        <v>4</v>
      </c>
      <c r="O2124" s="164">
        <f t="shared" si="96"/>
        <v>8</v>
      </c>
    </row>
    <row r="2125" spans="3:15">
      <c r="C2125" s="161">
        <v>3</v>
      </c>
      <c r="D2125" s="161">
        <v>6</v>
      </c>
      <c r="F2125" s="161">
        <v>10</v>
      </c>
      <c r="G2125" s="161">
        <v>6</v>
      </c>
      <c r="H2125" s="161">
        <v>10</v>
      </c>
      <c r="I2125" s="161">
        <v>10</v>
      </c>
      <c r="J2125" s="161">
        <v>7</v>
      </c>
      <c r="M2125" s="165">
        <f t="shared" si="94"/>
        <v>3</v>
      </c>
      <c r="N2125" s="164">
        <f t="shared" si="95"/>
        <v>4</v>
      </c>
      <c r="O2125" s="164">
        <f t="shared" si="96"/>
        <v>7</v>
      </c>
    </row>
    <row r="2126" spans="3:15">
      <c r="C2126" s="161">
        <v>3</v>
      </c>
      <c r="D2126" s="161">
        <v>6</v>
      </c>
      <c r="F2126" s="161">
        <v>10</v>
      </c>
      <c r="G2126" s="161">
        <v>6</v>
      </c>
      <c r="H2126" s="161">
        <v>10</v>
      </c>
      <c r="I2126" s="161">
        <v>10</v>
      </c>
      <c r="J2126" s="161">
        <v>10</v>
      </c>
      <c r="M2126" s="165">
        <f t="shared" si="94"/>
        <v>3</v>
      </c>
      <c r="N2126" s="164">
        <f t="shared" si="95"/>
        <v>4</v>
      </c>
      <c r="O2126" s="164">
        <f t="shared" si="96"/>
        <v>8</v>
      </c>
    </row>
    <row r="2127" spans="3:15">
      <c r="C2127" s="161">
        <v>3</v>
      </c>
      <c r="D2127" s="161">
        <v>6</v>
      </c>
      <c r="F2127" s="161">
        <v>10</v>
      </c>
      <c r="G2127" s="161">
        <v>6</v>
      </c>
      <c r="H2127" s="161">
        <v>7</v>
      </c>
      <c r="I2127" s="161">
        <v>4</v>
      </c>
      <c r="J2127" s="161">
        <v>7</v>
      </c>
      <c r="M2127" s="165">
        <f t="shared" si="94"/>
        <v>3</v>
      </c>
      <c r="N2127" s="164">
        <f t="shared" si="95"/>
        <v>4</v>
      </c>
      <c r="O2127" s="164">
        <f t="shared" si="96"/>
        <v>6</v>
      </c>
    </row>
    <row r="2128" spans="3:15">
      <c r="C2128" s="161">
        <v>3</v>
      </c>
      <c r="D2128" s="161">
        <v>6</v>
      </c>
      <c r="F2128" s="161">
        <v>10</v>
      </c>
      <c r="G2128" s="161">
        <v>6</v>
      </c>
      <c r="H2128" s="161">
        <v>7</v>
      </c>
      <c r="I2128" s="161">
        <v>4</v>
      </c>
      <c r="J2128" s="161">
        <v>10</v>
      </c>
      <c r="M2128" s="165">
        <f t="shared" si="94"/>
        <v>3</v>
      </c>
      <c r="N2128" s="164">
        <f t="shared" si="95"/>
        <v>4</v>
      </c>
      <c r="O2128" s="164">
        <f t="shared" si="96"/>
        <v>7</v>
      </c>
    </row>
    <row r="2129" spans="3:15">
      <c r="C2129" s="161">
        <v>3</v>
      </c>
      <c r="D2129" s="161">
        <v>6</v>
      </c>
      <c r="F2129" s="161">
        <v>10</v>
      </c>
      <c r="G2129" s="161">
        <v>6</v>
      </c>
      <c r="H2129" s="161">
        <v>7</v>
      </c>
      <c r="I2129" s="161">
        <v>6</v>
      </c>
      <c r="J2129" s="161">
        <v>7</v>
      </c>
      <c r="M2129" s="165">
        <f t="shared" si="94"/>
        <v>3</v>
      </c>
      <c r="N2129" s="164">
        <f t="shared" si="95"/>
        <v>4</v>
      </c>
      <c r="O2129" s="164">
        <f t="shared" si="96"/>
        <v>6</v>
      </c>
    </row>
    <row r="2130" spans="3:15">
      <c r="C2130" s="161">
        <v>3</v>
      </c>
      <c r="D2130" s="161">
        <v>6</v>
      </c>
      <c r="F2130" s="161">
        <v>10</v>
      </c>
      <c r="G2130" s="161">
        <v>6</v>
      </c>
      <c r="H2130" s="161">
        <v>7</v>
      </c>
      <c r="I2130" s="161">
        <v>6</v>
      </c>
      <c r="J2130" s="161">
        <v>10</v>
      </c>
      <c r="M2130" s="165">
        <f t="shared" si="94"/>
        <v>3</v>
      </c>
      <c r="N2130" s="164">
        <f t="shared" si="95"/>
        <v>4</v>
      </c>
      <c r="O2130" s="164">
        <f t="shared" si="96"/>
        <v>7</v>
      </c>
    </row>
    <row r="2131" spans="3:15">
      <c r="C2131" s="161">
        <v>3</v>
      </c>
      <c r="D2131" s="161">
        <v>6</v>
      </c>
      <c r="F2131" s="161">
        <v>10</v>
      </c>
      <c r="G2131" s="161">
        <v>6</v>
      </c>
      <c r="H2131" s="161">
        <v>7</v>
      </c>
      <c r="I2131" s="161">
        <v>8</v>
      </c>
      <c r="J2131" s="161">
        <v>7</v>
      </c>
      <c r="M2131" s="165">
        <f t="shared" si="94"/>
        <v>3</v>
      </c>
      <c r="N2131" s="164">
        <f t="shared" si="95"/>
        <v>4</v>
      </c>
      <c r="O2131" s="164">
        <f t="shared" si="96"/>
        <v>7</v>
      </c>
    </row>
    <row r="2132" spans="3:15">
      <c r="C2132" s="161">
        <v>3</v>
      </c>
      <c r="D2132" s="161">
        <v>6</v>
      </c>
      <c r="F2132" s="161">
        <v>10</v>
      </c>
      <c r="G2132" s="161">
        <v>6</v>
      </c>
      <c r="H2132" s="161">
        <v>7</v>
      </c>
      <c r="I2132" s="161">
        <v>8</v>
      </c>
      <c r="J2132" s="161">
        <v>10</v>
      </c>
      <c r="M2132" s="165">
        <f t="shared" si="94"/>
        <v>3</v>
      </c>
      <c r="N2132" s="164">
        <f t="shared" si="95"/>
        <v>4</v>
      </c>
      <c r="O2132" s="164">
        <f t="shared" si="96"/>
        <v>7</v>
      </c>
    </row>
    <row r="2133" spans="3:15">
      <c r="C2133" s="161">
        <v>3</v>
      </c>
      <c r="D2133" s="161">
        <v>6</v>
      </c>
      <c r="F2133" s="161">
        <v>10</v>
      </c>
      <c r="G2133" s="161">
        <v>6</v>
      </c>
      <c r="H2133" s="161">
        <v>7</v>
      </c>
      <c r="I2133" s="161">
        <v>10</v>
      </c>
      <c r="J2133" s="161">
        <v>7</v>
      </c>
      <c r="M2133" s="165">
        <f t="shared" si="94"/>
        <v>3</v>
      </c>
      <c r="N2133" s="164">
        <f t="shared" si="95"/>
        <v>4</v>
      </c>
      <c r="O2133" s="164">
        <f t="shared" si="96"/>
        <v>7</v>
      </c>
    </row>
    <row r="2134" spans="3:15">
      <c r="C2134" s="161">
        <v>3</v>
      </c>
      <c r="D2134" s="161">
        <v>6</v>
      </c>
      <c r="F2134" s="161">
        <v>10</v>
      </c>
      <c r="G2134" s="161">
        <v>6</v>
      </c>
      <c r="H2134" s="161">
        <v>7</v>
      </c>
      <c r="I2134" s="161">
        <v>10</v>
      </c>
      <c r="J2134" s="161">
        <v>10</v>
      </c>
      <c r="M2134" s="165">
        <f t="shared" si="94"/>
        <v>3</v>
      </c>
      <c r="N2134" s="164">
        <f t="shared" si="95"/>
        <v>4</v>
      </c>
      <c r="O2134" s="164">
        <f t="shared" si="96"/>
        <v>7</v>
      </c>
    </row>
    <row r="2135" spans="3:15">
      <c r="C2135" s="161">
        <v>3</v>
      </c>
      <c r="D2135" s="161">
        <v>6</v>
      </c>
      <c r="F2135" s="161">
        <v>10</v>
      </c>
      <c r="G2135" s="161">
        <v>6</v>
      </c>
      <c r="H2135" s="161">
        <v>10</v>
      </c>
      <c r="I2135" s="161">
        <v>4</v>
      </c>
      <c r="J2135" s="161">
        <v>7</v>
      </c>
      <c r="M2135" s="165">
        <f t="shared" si="94"/>
        <v>3</v>
      </c>
      <c r="N2135" s="164">
        <f t="shared" si="95"/>
        <v>4</v>
      </c>
      <c r="O2135" s="164">
        <f t="shared" si="96"/>
        <v>7</v>
      </c>
    </row>
    <row r="2136" spans="3:15">
      <c r="C2136" s="161">
        <v>3</v>
      </c>
      <c r="D2136" s="161">
        <v>6</v>
      </c>
      <c r="F2136" s="161">
        <v>10</v>
      </c>
      <c r="G2136" s="161">
        <v>6</v>
      </c>
      <c r="H2136" s="161">
        <v>10</v>
      </c>
      <c r="I2136" s="161">
        <v>4</v>
      </c>
      <c r="J2136" s="161">
        <v>10</v>
      </c>
      <c r="M2136" s="165">
        <f t="shared" si="94"/>
        <v>3</v>
      </c>
      <c r="N2136" s="164">
        <f t="shared" si="95"/>
        <v>4</v>
      </c>
      <c r="O2136" s="164">
        <f t="shared" si="96"/>
        <v>7</v>
      </c>
    </row>
    <row r="2137" spans="3:15">
      <c r="C2137" s="161">
        <v>3</v>
      </c>
      <c r="D2137" s="161">
        <v>6</v>
      </c>
      <c r="F2137" s="161">
        <v>10</v>
      </c>
      <c r="G2137" s="161">
        <v>6</v>
      </c>
      <c r="H2137" s="161">
        <v>10</v>
      </c>
      <c r="I2137" s="161">
        <v>6</v>
      </c>
      <c r="J2137" s="161">
        <v>7</v>
      </c>
      <c r="M2137" s="165">
        <f t="shared" si="94"/>
        <v>3</v>
      </c>
      <c r="N2137" s="164">
        <f t="shared" si="95"/>
        <v>4</v>
      </c>
      <c r="O2137" s="164">
        <f t="shared" si="96"/>
        <v>7</v>
      </c>
    </row>
    <row r="2138" spans="3:15">
      <c r="C2138" s="161">
        <v>3</v>
      </c>
      <c r="D2138" s="161">
        <v>6</v>
      </c>
      <c r="F2138" s="161">
        <v>10</v>
      </c>
      <c r="G2138" s="161">
        <v>6</v>
      </c>
      <c r="H2138" s="161">
        <v>10</v>
      </c>
      <c r="I2138" s="161">
        <v>6</v>
      </c>
      <c r="J2138" s="161">
        <v>10</v>
      </c>
      <c r="M2138" s="165">
        <f t="shared" si="94"/>
        <v>3</v>
      </c>
      <c r="N2138" s="164">
        <f t="shared" si="95"/>
        <v>4</v>
      </c>
      <c r="O2138" s="164">
        <f t="shared" si="96"/>
        <v>7</v>
      </c>
    </row>
    <row r="2139" spans="3:15">
      <c r="C2139" s="161">
        <v>3</v>
      </c>
      <c r="D2139" s="161">
        <v>6</v>
      </c>
      <c r="F2139" s="161">
        <v>10</v>
      </c>
      <c r="G2139" s="161">
        <v>6</v>
      </c>
      <c r="H2139" s="161">
        <v>10</v>
      </c>
      <c r="I2139" s="161">
        <v>8</v>
      </c>
      <c r="J2139" s="161">
        <v>7</v>
      </c>
      <c r="M2139" s="165">
        <f t="shared" si="94"/>
        <v>3</v>
      </c>
      <c r="N2139" s="164">
        <f t="shared" si="95"/>
        <v>4</v>
      </c>
      <c r="O2139" s="164">
        <f t="shared" si="96"/>
        <v>7</v>
      </c>
    </row>
    <row r="2140" spans="3:15">
      <c r="C2140" s="161">
        <v>3</v>
      </c>
      <c r="D2140" s="161">
        <v>6</v>
      </c>
      <c r="F2140" s="161">
        <v>10</v>
      </c>
      <c r="G2140" s="161">
        <v>6</v>
      </c>
      <c r="H2140" s="161">
        <v>10</v>
      </c>
      <c r="I2140" s="161">
        <v>8</v>
      </c>
      <c r="J2140" s="161">
        <v>10</v>
      </c>
      <c r="M2140" s="165">
        <f t="shared" si="94"/>
        <v>3</v>
      </c>
      <c r="N2140" s="164">
        <f t="shared" si="95"/>
        <v>4</v>
      </c>
      <c r="O2140" s="164">
        <f t="shared" si="96"/>
        <v>8</v>
      </c>
    </row>
    <row r="2141" spans="3:15">
      <c r="C2141" s="161">
        <v>3</v>
      </c>
      <c r="D2141" s="161">
        <v>6</v>
      </c>
      <c r="F2141" s="161">
        <v>10</v>
      </c>
      <c r="G2141" s="161">
        <v>6</v>
      </c>
      <c r="H2141" s="161">
        <v>10</v>
      </c>
      <c r="I2141" s="161">
        <v>10</v>
      </c>
      <c r="J2141" s="161">
        <v>7</v>
      </c>
      <c r="M2141" s="165">
        <f t="shared" si="94"/>
        <v>3</v>
      </c>
      <c r="N2141" s="164">
        <f t="shared" si="95"/>
        <v>4</v>
      </c>
      <c r="O2141" s="164">
        <f t="shared" si="96"/>
        <v>7</v>
      </c>
    </row>
    <row r="2142" spans="3:15">
      <c r="C2142" s="161">
        <v>3</v>
      </c>
      <c r="D2142" s="161">
        <v>6</v>
      </c>
      <c r="F2142" s="161">
        <v>10</v>
      </c>
      <c r="G2142" s="161">
        <v>6</v>
      </c>
      <c r="H2142" s="161">
        <v>10</v>
      </c>
      <c r="I2142" s="161">
        <v>10</v>
      </c>
      <c r="J2142" s="161">
        <v>10</v>
      </c>
      <c r="M2142" s="165">
        <f t="shared" si="94"/>
        <v>3</v>
      </c>
      <c r="N2142" s="164">
        <f t="shared" si="95"/>
        <v>4</v>
      </c>
      <c r="O2142" s="164">
        <f t="shared" si="96"/>
        <v>8</v>
      </c>
    </row>
    <row r="2143" spans="3:15">
      <c r="C2143" s="161">
        <v>3</v>
      </c>
      <c r="D2143" s="161">
        <v>6</v>
      </c>
      <c r="F2143" s="161">
        <v>10</v>
      </c>
      <c r="G2143" s="161">
        <v>6</v>
      </c>
      <c r="H2143" s="161">
        <v>7</v>
      </c>
      <c r="I2143" s="161">
        <v>4</v>
      </c>
      <c r="J2143" s="161">
        <v>7</v>
      </c>
      <c r="M2143" s="165">
        <f t="shared" ref="M2143:M2206" si="97">MIN(C2143:L2143)</f>
        <v>3</v>
      </c>
      <c r="N2143" s="164">
        <f t="shared" si="95"/>
        <v>4</v>
      </c>
      <c r="O2143" s="164">
        <f t="shared" si="96"/>
        <v>6</v>
      </c>
    </row>
    <row r="2144" spans="3:15">
      <c r="C2144" s="161">
        <v>3</v>
      </c>
      <c r="D2144" s="161">
        <v>6</v>
      </c>
      <c r="F2144" s="161">
        <v>10</v>
      </c>
      <c r="G2144" s="161">
        <v>6</v>
      </c>
      <c r="H2144" s="161">
        <v>7</v>
      </c>
      <c r="I2144" s="161">
        <v>4</v>
      </c>
      <c r="J2144" s="161">
        <v>10</v>
      </c>
      <c r="M2144" s="165">
        <f t="shared" si="97"/>
        <v>3</v>
      </c>
      <c r="N2144" s="164">
        <f t="shared" ref="N2144:N2207" si="98">IF(SMALL(C2144:J2144,2)&gt;M2144,M2144+1,M2144)</f>
        <v>4</v>
      </c>
      <c r="O2144" s="164">
        <f t="shared" ref="O2144:O2207" si="99">ROUND(AVERAGE(C2144:J2144),0)</f>
        <v>7</v>
      </c>
    </row>
    <row r="2145" spans="3:15">
      <c r="C2145" s="161">
        <v>3</v>
      </c>
      <c r="D2145" s="161">
        <v>6</v>
      </c>
      <c r="F2145" s="161">
        <v>10</v>
      </c>
      <c r="G2145" s="161">
        <v>6</v>
      </c>
      <c r="H2145" s="161">
        <v>7</v>
      </c>
      <c r="I2145" s="161">
        <v>6</v>
      </c>
      <c r="J2145" s="161">
        <v>7</v>
      </c>
      <c r="M2145" s="165">
        <f t="shared" si="97"/>
        <v>3</v>
      </c>
      <c r="N2145" s="164">
        <f t="shared" si="98"/>
        <v>4</v>
      </c>
      <c r="O2145" s="164">
        <f t="shared" si="99"/>
        <v>6</v>
      </c>
    </row>
    <row r="2146" spans="3:15">
      <c r="C2146" s="161">
        <v>3</v>
      </c>
      <c r="D2146" s="161">
        <v>6</v>
      </c>
      <c r="F2146" s="161">
        <v>10</v>
      </c>
      <c r="G2146" s="161">
        <v>6</v>
      </c>
      <c r="H2146" s="161">
        <v>7</v>
      </c>
      <c r="I2146" s="161">
        <v>6</v>
      </c>
      <c r="J2146" s="161">
        <v>10</v>
      </c>
      <c r="M2146" s="165">
        <f t="shared" si="97"/>
        <v>3</v>
      </c>
      <c r="N2146" s="164">
        <f t="shared" si="98"/>
        <v>4</v>
      </c>
      <c r="O2146" s="164">
        <f t="shared" si="99"/>
        <v>7</v>
      </c>
    </row>
    <row r="2147" spans="3:15">
      <c r="C2147" s="161">
        <v>3</v>
      </c>
      <c r="D2147" s="161">
        <v>6</v>
      </c>
      <c r="F2147" s="161">
        <v>10</v>
      </c>
      <c r="G2147" s="161">
        <v>6</v>
      </c>
      <c r="H2147" s="161">
        <v>7</v>
      </c>
      <c r="I2147" s="161">
        <v>8</v>
      </c>
      <c r="J2147" s="161">
        <v>7</v>
      </c>
      <c r="M2147" s="165">
        <f t="shared" si="97"/>
        <v>3</v>
      </c>
      <c r="N2147" s="164">
        <f t="shared" si="98"/>
        <v>4</v>
      </c>
      <c r="O2147" s="164">
        <f t="shared" si="99"/>
        <v>7</v>
      </c>
    </row>
    <row r="2148" spans="3:15">
      <c r="C2148" s="161">
        <v>3</v>
      </c>
      <c r="D2148" s="161">
        <v>6</v>
      </c>
      <c r="F2148" s="161">
        <v>10</v>
      </c>
      <c r="G2148" s="161">
        <v>6</v>
      </c>
      <c r="H2148" s="161">
        <v>7</v>
      </c>
      <c r="I2148" s="161">
        <v>8</v>
      </c>
      <c r="J2148" s="161">
        <v>10</v>
      </c>
      <c r="M2148" s="165">
        <f t="shared" si="97"/>
        <v>3</v>
      </c>
      <c r="N2148" s="164">
        <f t="shared" si="98"/>
        <v>4</v>
      </c>
      <c r="O2148" s="164">
        <f t="shared" si="99"/>
        <v>7</v>
      </c>
    </row>
    <row r="2149" spans="3:15">
      <c r="C2149" s="161">
        <v>3</v>
      </c>
      <c r="D2149" s="161">
        <v>6</v>
      </c>
      <c r="F2149" s="161">
        <v>10</v>
      </c>
      <c r="G2149" s="161">
        <v>6</v>
      </c>
      <c r="H2149" s="161">
        <v>7</v>
      </c>
      <c r="I2149" s="161">
        <v>10</v>
      </c>
      <c r="J2149" s="161">
        <v>7</v>
      </c>
      <c r="M2149" s="165">
        <f t="shared" si="97"/>
        <v>3</v>
      </c>
      <c r="N2149" s="164">
        <f t="shared" si="98"/>
        <v>4</v>
      </c>
      <c r="O2149" s="164">
        <f t="shared" si="99"/>
        <v>7</v>
      </c>
    </row>
    <row r="2150" spans="3:15">
      <c r="C2150" s="161">
        <v>3</v>
      </c>
      <c r="D2150" s="161">
        <v>6</v>
      </c>
      <c r="F2150" s="161">
        <v>10</v>
      </c>
      <c r="G2150" s="161">
        <v>6</v>
      </c>
      <c r="H2150" s="161">
        <v>7</v>
      </c>
      <c r="I2150" s="161">
        <v>10</v>
      </c>
      <c r="J2150" s="161">
        <v>10</v>
      </c>
      <c r="M2150" s="165">
        <f t="shared" si="97"/>
        <v>3</v>
      </c>
      <c r="N2150" s="164">
        <f t="shared" si="98"/>
        <v>4</v>
      </c>
      <c r="O2150" s="164">
        <f t="shared" si="99"/>
        <v>7</v>
      </c>
    </row>
    <row r="2151" spans="3:15">
      <c r="C2151" s="161">
        <v>3</v>
      </c>
      <c r="D2151" s="161">
        <v>6</v>
      </c>
      <c r="F2151" s="161">
        <v>10</v>
      </c>
      <c r="G2151" s="161">
        <v>6</v>
      </c>
      <c r="H2151" s="161">
        <v>10</v>
      </c>
      <c r="I2151" s="161">
        <v>4</v>
      </c>
      <c r="J2151" s="161">
        <v>7</v>
      </c>
      <c r="M2151" s="165">
        <f t="shared" si="97"/>
        <v>3</v>
      </c>
      <c r="N2151" s="164">
        <f t="shared" si="98"/>
        <v>4</v>
      </c>
      <c r="O2151" s="164">
        <f t="shared" si="99"/>
        <v>7</v>
      </c>
    </row>
    <row r="2152" spans="3:15">
      <c r="C2152" s="161">
        <v>3</v>
      </c>
      <c r="D2152" s="161">
        <v>6</v>
      </c>
      <c r="F2152" s="161">
        <v>10</v>
      </c>
      <c r="G2152" s="161">
        <v>6</v>
      </c>
      <c r="H2152" s="161">
        <v>10</v>
      </c>
      <c r="I2152" s="161">
        <v>4</v>
      </c>
      <c r="J2152" s="161">
        <v>10</v>
      </c>
      <c r="M2152" s="165">
        <f t="shared" si="97"/>
        <v>3</v>
      </c>
      <c r="N2152" s="164">
        <f t="shared" si="98"/>
        <v>4</v>
      </c>
      <c r="O2152" s="164">
        <f t="shared" si="99"/>
        <v>7</v>
      </c>
    </row>
    <row r="2153" spans="3:15">
      <c r="C2153" s="161">
        <v>3</v>
      </c>
      <c r="D2153" s="161">
        <v>6</v>
      </c>
      <c r="F2153" s="161">
        <v>10</v>
      </c>
      <c r="G2153" s="161">
        <v>6</v>
      </c>
      <c r="H2153" s="161">
        <v>10</v>
      </c>
      <c r="I2153" s="161">
        <v>6</v>
      </c>
      <c r="J2153" s="161">
        <v>7</v>
      </c>
      <c r="M2153" s="165">
        <f t="shared" si="97"/>
        <v>3</v>
      </c>
      <c r="N2153" s="164">
        <f t="shared" si="98"/>
        <v>4</v>
      </c>
      <c r="O2153" s="164">
        <f t="shared" si="99"/>
        <v>7</v>
      </c>
    </row>
    <row r="2154" spans="3:15">
      <c r="C2154" s="161">
        <v>3</v>
      </c>
      <c r="D2154" s="161">
        <v>6</v>
      </c>
      <c r="F2154" s="161">
        <v>10</v>
      </c>
      <c r="G2154" s="161">
        <v>6</v>
      </c>
      <c r="H2154" s="161">
        <v>10</v>
      </c>
      <c r="I2154" s="161">
        <v>6</v>
      </c>
      <c r="J2154" s="161">
        <v>10</v>
      </c>
      <c r="M2154" s="165">
        <f t="shared" si="97"/>
        <v>3</v>
      </c>
      <c r="N2154" s="164">
        <f t="shared" si="98"/>
        <v>4</v>
      </c>
      <c r="O2154" s="164">
        <f t="shared" si="99"/>
        <v>7</v>
      </c>
    </row>
    <row r="2155" spans="3:15">
      <c r="C2155" s="161">
        <v>3</v>
      </c>
      <c r="D2155" s="161">
        <v>6</v>
      </c>
      <c r="F2155" s="161">
        <v>10</v>
      </c>
      <c r="G2155" s="161">
        <v>6</v>
      </c>
      <c r="H2155" s="161">
        <v>10</v>
      </c>
      <c r="I2155" s="161">
        <v>8</v>
      </c>
      <c r="J2155" s="161">
        <v>7</v>
      </c>
      <c r="M2155" s="165">
        <f t="shared" si="97"/>
        <v>3</v>
      </c>
      <c r="N2155" s="164">
        <f t="shared" si="98"/>
        <v>4</v>
      </c>
      <c r="O2155" s="164">
        <f t="shared" si="99"/>
        <v>7</v>
      </c>
    </row>
    <row r="2156" spans="3:15">
      <c r="C2156" s="161">
        <v>3</v>
      </c>
      <c r="D2156" s="161">
        <v>6</v>
      </c>
      <c r="F2156" s="161">
        <v>10</v>
      </c>
      <c r="G2156" s="161">
        <v>6</v>
      </c>
      <c r="H2156" s="161">
        <v>10</v>
      </c>
      <c r="I2156" s="161">
        <v>8</v>
      </c>
      <c r="J2156" s="161">
        <v>10</v>
      </c>
      <c r="M2156" s="165">
        <f t="shared" si="97"/>
        <v>3</v>
      </c>
      <c r="N2156" s="164">
        <f t="shared" si="98"/>
        <v>4</v>
      </c>
      <c r="O2156" s="164">
        <f t="shared" si="99"/>
        <v>8</v>
      </c>
    </row>
    <row r="2157" spans="3:15">
      <c r="C2157" s="161">
        <v>3</v>
      </c>
      <c r="D2157" s="161">
        <v>6</v>
      </c>
      <c r="F2157" s="161">
        <v>10</v>
      </c>
      <c r="G2157" s="161">
        <v>6</v>
      </c>
      <c r="H2157" s="161">
        <v>10</v>
      </c>
      <c r="I2157" s="161">
        <v>10</v>
      </c>
      <c r="J2157" s="161">
        <v>7</v>
      </c>
      <c r="M2157" s="165">
        <f t="shared" si="97"/>
        <v>3</v>
      </c>
      <c r="N2157" s="164">
        <f t="shared" si="98"/>
        <v>4</v>
      </c>
      <c r="O2157" s="164">
        <f t="shared" si="99"/>
        <v>7</v>
      </c>
    </row>
    <row r="2158" spans="3:15">
      <c r="C2158" s="161">
        <v>3</v>
      </c>
      <c r="D2158" s="161">
        <v>6</v>
      </c>
      <c r="F2158" s="161">
        <v>10</v>
      </c>
      <c r="G2158" s="161">
        <v>6</v>
      </c>
      <c r="H2158" s="161">
        <v>10</v>
      </c>
      <c r="I2158" s="161">
        <v>10</v>
      </c>
      <c r="J2158" s="161">
        <v>10</v>
      </c>
      <c r="M2158" s="165">
        <f t="shared" si="97"/>
        <v>3</v>
      </c>
      <c r="N2158" s="164">
        <f t="shared" si="98"/>
        <v>4</v>
      </c>
      <c r="O2158" s="164">
        <f t="shared" si="99"/>
        <v>8</v>
      </c>
    </row>
    <row r="2159" spans="3:15">
      <c r="C2159" s="161">
        <v>3</v>
      </c>
      <c r="D2159" s="161">
        <v>6</v>
      </c>
      <c r="F2159" s="161">
        <v>10</v>
      </c>
      <c r="G2159" s="161">
        <v>6</v>
      </c>
      <c r="H2159" s="161">
        <v>7</v>
      </c>
      <c r="I2159" s="161">
        <v>4</v>
      </c>
      <c r="J2159" s="161">
        <v>7</v>
      </c>
      <c r="M2159" s="165">
        <f t="shared" si="97"/>
        <v>3</v>
      </c>
      <c r="N2159" s="164">
        <f t="shared" si="98"/>
        <v>4</v>
      </c>
      <c r="O2159" s="164">
        <f t="shared" si="99"/>
        <v>6</v>
      </c>
    </row>
    <row r="2160" spans="3:15">
      <c r="C2160" s="161">
        <v>3</v>
      </c>
      <c r="D2160" s="161">
        <v>6</v>
      </c>
      <c r="F2160" s="161">
        <v>10</v>
      </c>
      <c r="G2160" s="161">
        <v>6</v>
      </c>
      <c r="H2160" s="161">
        <v>7</v>
      </c>
      <c r="I2160" s="161">
        <v>4</v>
      </c>
      <c r="J2160" s="161">
        <v>10</v>
      </c>
      <c r="M2160" s="165">
        <f t="shared" si="97"/>
        <v>3</v>
      </c>
      <c r="N2160" s="164">
        <f t="shared" si="98"/>
        <v>4</v>
      </c>
      <c r="O2160" s="164">
        <f t="shared" si="99"/>
        <v>7</v>
      </c>
    </row>
    <row r="2161" spans="3:15">
      <c r="C2161" s="161">
        <v>3</v>
      </c>
      <c r="D2161" s="161">
        <v>6</v>
      </c>
      <c r="F2161" s="161">
        <v>10</v>
      </c>
      <c r="G2161" s="161">
        <v>6</v>
      </c>
      <c r="H2161" s="161">
        <v>7</v>
      </c>
      <c r="I2161" s="161">
        <v>6</v>
      </c>
      <c r="J2161" s="161">
        <v>7</v>
      </c>
      <c r="M2161" s="165">
        <f t="shared" si="97"/>
        <v>3</v>
      </c>
      <c r="N2161" s="164">
        <f t="shared" si="98"/>
        <v>4</v>
      </c>
      <c r="O2161" s="164">
        <f t="shared" si="99"/>
        <v>6</v>
      </c>
    </row>
    <row r="2162" spans="3:15">
      <c r="C2162" s="161">
        <v>3</v>
      </c>
      <c r="D2162" s="161">
        <v>6</v>
      </c>
      <c r="F2162" s="161">
        <v>10</v>
      </c>
      <c r="G2162" s="161">
        <v>6</v>
      </c>
      <c r="H2162" s="161">
        <v>7</v>
      </c>
      <c r="I2162" s="161">
        <v>6</v>
      </c>
      <c r="J2162" s="161">
        <v>10</v>
      </c>
      <c r="M2162" s="165">
        <f t="shared" si="97"/>
        <v>3</v>
      </c>
      <c r="N2162" s="164">
        <f t="shared" si="98"/>
        <v>4</v>
      </c>
      <c r="O2162" s="164">
        <f t="shared" si="99"/>
        <v>7</v>
      </c>
    </row>
    <row r="2163" spans="3:15">
      <c r="C2163" s="161">
        <v>3</v>
      </c>
      <c r="D2163" s="161">
        <v>6</v>
      </c>
      <c r="F2163" s="161">
        <v>10</v>
      </c>
      <c r="G2163" s="161">
        <v>6</v>
      </c>
      <c r="H2163" s="161">
        <v>7</v>
      </c>
      <c r="I2163" s="161">
        <v>8</v>
      </c>
      <c r="J2163" s="161">
        <v>7</v>
      </c>
      <c r="M2163" s="165">
        <f t="shared" si="97"/>
        <v>3</v>
      </c>
      <c r="N2163" s="164">
        <f t="shared" si="98"/>
        <v>4</v>
      </c>
      <c r="O2163" s="164">
        <f t="shared" si="99"/>
        <v>7</v>
      </c>
    </row>
    <row r="2164" spans="3:15">
      <c r="C2164" s="161">
        <v>3</v>
      </c>
      <c r="D2164" s="161">
        <v>6</v>
      </c>
      <c r="F2164" s="161">
        <v>10</v>
      </c>
      <c r="G2164" s="161">
        <v>6</v>
      </c>
      <c r="H2164" s="161">
        <v>7</v>
      </c>
      <c r="I2164" s="161">
        <v>8</v>
      </c>
      <c r="J2164" s="161">
        <v>10</v>
      </c>
      <c r="M2164" s="165">
        <f t="shared" si="97"/>
        <v>3</v>
      </c>
      <c r="N2164" s="164">
        <f t="shared" si="98"/>
        <v>4</v>
      </c>
      <c r="O2164" s="164">
        <f t="shared" si="99"/>
        <v>7</v>
      </c>
    </row>
    <row r="2165" spans="3:15">
      <c r="C2165" s="161">
        <v>3</v>
      </c>
      <c r="D2165" s="161">
        <v>6</v>
      </c>
      <c r="F2165" s="161">
        <v>10</v>
      </c>
      <c r="G2165" s="161">
        <v>6</v>
      </c>
      <c r="H2165" s="161">
        <v>7</v>
      </c>
      <c r="I2165" s="161">
        <v>10</v>
      </c>
      <c r="J2165" s="161">
        <v>7</v>
      </c>
      <c r="M2165" s="165">
        <f t="shared" si="97"/>
        <v>3</v>
      </c>
      <c r="N2165" s="164">
        <f t="shared" si="98"/>
        <v>4</v>
      </c>
      <c r="O2165" s="164">
        <f t="shared" si="99"/>
        <v>7</v>
      </c>
    </row>
    <row r="2166" spans="3:15">
      <c r="C2166" s="161">
        <v>3</v>
      </c>
      <c r="D2166" s="161">
        <v>6</v>
      </c>
      <c r="F2166" s="161">
        <v>10</v>
      </c>
      <c r="G2166" s="161">
        <v>6</v>
      </c>
      <c r="H2166" s="161">
        <v>7</v>
      </c>
      <c r="I2166" s="161">
        <v>10</v>
      </c>
      <c r="J2166" s="161">
        <v>10</v>
      </c>
      <c r="M2166" s="165">
        <f t="shared" si="97"/>
        <v>3</v>
      </c>
      <c r="N2166" s="164">
        <f t="shared" si="98"/>
        <v>4</v>
      </c>
      <c r="O2166" s="164">
        <f t="shared" si="99"/>
        <v>7</v>
      </c>
    </row>
    <row r="2167" spans="3:15">
      <c r="C2167" s="161">
        <v>3</v>
      </c>
      <c r="D2167" s="161">
        <v>6</v>
      </c>
      <c r="F2167" s="161">
        <v>10</v>
      </c>
      <c r="G2167" s="161">
        <v>6</v>
      </c>
      <c r="H2167" s="161">
        <v>10</v>
      </c>
      <c r="I2167" s="161">
        <v>4</v>
      </c>
      <c r="J2167" s="161">
        <v>7</v>
      </c>
      <c r="M2167" s="165">
        <f t="shared" si="97"/>
        <v>3</v>
      </c>
      <c r="N2167" s="164">
        <f t="shared" si="98"/>
        <v>4</v>
      </c>
      <c r="O2167" s="164">
        <f t="shared" si="99"/>
        <v>7</v>
      </c>
    </row>
    <row r="2168" spans="3:15">
      <c r="C2168" s="161">
        <v>3</v>
      </c>
      <c r="D2168" s="161">
        <v>6</v>
      </c>
      <c r="F2168" s="161">
        <v>10</v>
      </c>
      <c r="G2168" s="161">
        <v>6</v>
      </c>
      <c r="H2168" s="161">
        <v>10</v>
      </c>
      <c r="I2168" s="161">
        <v>4</v>
      </c>
      <c r="J2168" s="161">
        <v>10</v>
      </c>
      <c r="M2168" s="165">
        <f t="shared" si="97"/>
        <v>3</v>
      </c>
      <c r="N2168" s="164">
        <f t="shared" si="98"/>
        <v>4</v>
      </c>
      <c r="O2168" s="164">
        <f t="shared" si="99"/>
        <v>7</v>
      </c>
    </row>
    <row r="2169" spans="3:15">
      <c r="C2169" s="161">
        <v>3</v>
      </c>
      <c r="D2169" s="161">
        <v>6</v>
      </c>
      <c r="F2169" s="161">
        <v>10</v>
      </c>
      <c r="G2169" s="161">
        <v>6</v>
      </c>
      <c r="H2169" s="161">
        <v>10</v>
      </c>
      <c r="I2169" s="161">
        <v>6</v>
      </c>
      <c r="J2169" s="161">
        <v>7</v>
      </c>
      <c r="M2169" s="165">
        <f t="shared" si="97"/>
        <v>3</v>
      </c>
      <c r="N2169" s="164">
        <f t="shared" si="98"/>
        <v>4</v>
      </c>
      <c r="O2169" s="164">
        <f t="shared" si="99"/>
        <v>7</v>
      </c>
    </row>
    <row r="2170" spans="3:15">
      <c r="C2170" s="161">
        <v>3</v>
      </c>
      <c r="D2170" s="161">
        <v>6</v>
      </c>
      <c r="F2170" s="161">
        <v>10</v>
      </c>
      <c r="G2170" s="161">
        <v>6</v>
      </c>
      <c r="H2170" s="161">
        <v>10</v>
      </c>
      <c r="I2170" s="161">
        <v>6</v>
      </c>
      <c r="J2170" s="161">
        <v>10</v>
      </c>
      <c r="M2170" s="165">
        <f t="shared" si="97"/>
        <v>3</v>
      </c>
      <c r="N2170" s="164">
        <f t="shared" si="98"/>
        <v>4</v>
      </c>
      <c r="O2170" s="164">
        <f t="shared" si="99"/>
        <v>7</v>
      </c>
    </row>
    <row r="2171" spans="3:15">
      <c r="C2171" s="161">
        <v>3</v>
      </c>
      <c r="D2171" s="161">
        <v>6</v>
      </c>
      <c r="F2171" s="161">
        <v>10</v>
      </c>
      <c r="G2171" s="161">
        <v>6</v>
      </c>
      <c r="H2171" s="161">
        <v>10</v>
      </c>
      <c r="I2171" s="161">
        <v>8</v>
      </c>
      <c r="J2171" s="161">
        <v>7</v>
      </c>
      <c r="M2171" s="165">
        <f t="shared" si="97"/>
        <v>3</v>
      </c>
      <c r="N2171" s="164">
        <f t="shared" si="98"/>
        <v>4</v>
      </c>
      <c r="O2171" s="164">
        <f t="shared" si="99"/>
        <v>7</v>
      </c>
    </row>
    <row r="2172" spans="3:15">
      <c r="C2172" s="161">
        <v>3</v>
      </c>
      <c r="D2172" s="161">
        <v>6</v>
      </c>
      <c r="F2172" s="161">
        <v>10</v>
      </c>
      <c r="G2172" s="161">
        <v>6</v>
      </c>
      <c r="H2172" s="161">
        <v>10</v>
      </c>
      <c r="I2172" s="161">
        <v>8</v>
      </c>
      <c r="J2172" s="161">
        <v>10</v>
      </c>
      <c r="M2172" s="165">
        <f t="shared" si="97"/>
        <v>3</v>
      </c>
      <c r="N2172" s="164">
        <f t="shared" si="98"/>
        <v>4</v>
      </c>
      <c r="O2172" s="164">
        <f t="shared" si="99"/>
        <v>8</v>
      </c>
    </row>
    <row r="2173" spans="3:15">
      <c r="C2173" s="161">
        <v>3</v>
      </c>
      <c r="D2173" s="161">
        <v>6</v>
      </c>
      <c r="F2173" s="161">
        <v>10</v>
      </c>
      <c r="G2173" s="161">
        <v>6</v>
      </c>
      <c r="H2173" s="161">
        <v>10</v>
      </c>
      <c r="I2173" s="161">
        <v>10</v>
      </c>
      <c r="J2173" s="161">
        <v>7</v>
      </c>
      <c r="M2173" s="165">
        <f t="shared" si="97"/>
        <v>3</v>
      </c>
      <c r="N2173" s="164">
        <f t="shared" si="98"/>
        <v>4</v>
      </c>
      <c r="O2173" s="164">
        <f t="shared" si="99"/>
        <v>7</v>
      </c>
    </row>
    <row r="2174" spans="3:15">
      <c r="C2174" s="161">
        <v>3</v>
      </c>
      <c r="D2174" s="161">
        <v>8</v>
      </c>
      <c r="F2174" s="161">
        <v>10</v>
      </c>
      <c r="G2174" s="161">
        <v>8</v>
      </c>
      <c r="H2174" s="161">
        <v>10</v>
      </c>
      <c r="I2174" s="161">
        <v>10</v>
      </c>
      <c r="J2174" s="161">
        <v>10</v>
      </c>
      <c r="M2174" s="165">
        <f t="shared" si="97"/>
        <v>3</v>
      </c>
      <c r="N2174" s="164">
        <f t="shared" si="98"/>
        <v>4</v>
      </c>
      <c r="O2174" s="164">
        <f t="shared" si="99"/>
        <v>8</v>
      </c>
    </row>
    <row r="2175" spans="3:15">
      <c r="C2175" s="161">
        <v>3</v>
      </c>
      <c r="D2175" s="161">
        <v>8</v>
      </c>
      <c r="F2175" s="161">
        <v>5</v>
      </c>
      <c r="G2175" s="161">
        <v>8</v>
      </c>
      <c r="H2175" s="161">
        <v>5</v>
      </c>
      <c r="I2175" s="161">
        <v>4</v>
      </c>
      <c r="J2175" s="161">
        <v>7</v>
      </c>
      <c r="M2175" s="165">
        <f t="shared" si="97"/>
        <v>3</v>
      </c>
      <c r="N2175" s="164">
        <f t="shared" si="98"/>
        <v>4</v>
      </c>
      <c r="O2175" s="164">
        <f t="shared" si="99"/>
        <v>6</v>
      </c>
    </row>
    <row r="2176" spans="3:15">
      <c r="C2176" s="161">
        <v>3</v>
      </c>
      <c r="D2176" s="161">
        <v>8</v>
      </c>
      <c r="F2176" s="161">
        <v>5</v>
      </c>
      <c r="G2176" s="161">
        <v>8</v>
      </c>
      <c r="H2176" s="161">
        <v>5</v>
      </c>
      <c r="I2176" s="161">
        <v>4</v>
      </c>
      <c r="J2176" s="161">
        <v>10</v>
      </c>
      <c r="M2176" s="165">
        <f t="shared" si="97"/>
        <v>3</v>
      </c>
      <c r="N2176" s="164">
        <f t="shared" si="98"/>
        <v>4</v>
      </c>
      <c r="O2176" s="164">
        <f t="shared" si="99"/>
        <v>6</v>
      </c>
    </row>
    <row r="2177" spans="3:15">
      <c r="C2177" s="161">
        <v>3</v>
      </c>
      <c r="D2177" s="161">
        <v>8</v>
      </c>
      <c r="F2177" s="161">
        <v>5</v>
      </c>
      <c r="G2177" s="161">
        <v>8</v>
      </c>
      <c r="H2177" s="161">
        <v>5</v>
      </c>
      <c r="I2177" s="161">
        <v>6</v>
      </c>
      <c r="J2177" s="161">
        <v>7</v>
      </c>
      <c r="M2177" s="165">
        <f t="shared" si="97"/>
        <v>3</v>
      </c>
      <c r="N2177" s="164">
        <f t="shared" si="98"/>
        <v>4</v>
      </c>
      <c r="O2177" s="164">
        <f t="shared" si="99"/>
        <v>6</v>
      </c>
    </row>
    <row r="2178" spans="3:15">
      <c r="C2178" s="161">
        <v>3</v>
      </c>
      <c r="D2178" s="161">
        <v>8</v>
      </c>
      <c r="F2178" s="161">
        <v>5</v>
      </c>
      <c r="G2178" s="161">
        <v>8</v>
      </c>
      <c r="H2178" s="161">
        <v>5</v>
      </c>
      <c r="I2178" s="161">
        <v>6</v>
      </c>
      <c r="J2178" s="161">
        <v>10</v>
      </c>
      <c r="M2178" s="165">
        <f t="shared" si="97"/>
        <v>3</v>
      </c>
      <c r="N2178" s="164">
        <f t="shared" si="98"/>
        <v>4</v>
      </c>
      <c r="O2178" s="164">
        <f t="shared" si="99"/>
        <v>6</v>
      </c>
    </row>
    <row r="2179" spans="3:15">
      <c r="C2179" s="161">
        <v>3</v>
      </c>
      <c r="D2179" s="161">
        <v>8</v>
      </c>
      <c r="F2179" s="161">
        <v>5</v>
      </c>
      <c r="G2179" s="161">
        <v>8</v>
      </c>
      <c r="H2179" s="161">
        <v>5</v>
      </c>
      <c r="I2179" s="161">
        <v>8</v>
      </c>
      <c r="J2179" s="161">
        <v>7</v>
      </c>
      <c r="M2179" s="165">
        <f t="shared" si="97"/>
        <v>3</v>
      </c>
      <c r="N2179" s="164">
        <f t="shared" si="98"/>
        <v>4</v>
      </c>
      <c r="O2179" s="164">
        <f t="shared" si="99"/>
        <v>6</v>
      </c>
    </row>
    <row r="2180" spans="3:15">
      <c r="C2180" s="161">
        <v>3</v>
      </c>
      <c r="D2180" s="161">
        <v>8</v>
      </c>
      <c r="F2180" s="161">
        <v>5</v>
      </c>
      <c r="G2180" s="161">
        <v>8</v>
      </c>
      <c r="H2180" s="161">
        <v>5</v>
      </c>
      <c r="I2180" s="161">
        <v>8</v>
      </c>
      <c r="J2180" s="161">
        <v>10</v>
      </c>
      <c r="M2180" s="165">
        <f t="shared" si="97"/>
        <v>3</v>
      </c>
      <c r="N2180" s="164">
        <f t="shared" si="98"/>
        <v>4</v>
      </c>
      <c r="O2180" s="164">
        <f t="shared" si="99"/>
        <v>7</v>
      </c>
    </row>
    <row r="2181" spans="3:15">
      <c r="C2181" s="161">
        <v>3</v>
      </c>
      <c r="D2181" s="161">
        <v>8</v>
      </c>
      <c r="F2181" s="161">
        <v>5</v>
      </c>
      <c r="G2181" s="161">
        <v>8</v>
      </c>
      <c r="H2181" s="161">
        <v>5</v>
      </c>
      <c r="I2181" s="161">
        <v>10</v>
      </c>
      <c r="J2181" s="161">
        <v>7</v>
      </c>
      <c r="M2181" s="165">
        <f t="shared" si="97"/>
        <v>3</v>
      </c>
      <c r="N2181" s="164">
        <f t="shared" si="98"/>
        <v>4</v>
      </c>
      <c r="O2181" s="164">
        <f t="shared" si="99"/>
        <v>7</v>
      </c>
    </row>
    <row r="2182" spans="3:15">
      <c r="C2182" s="161">
        <v>3</v>
      </c>
      <c r="D2182" s="161">
        <v>8</v>
      </c>
      <c r="F2182" s="161">
        <v>5</v>
      </c>
      <c r="G2182" s="161">
        <v>8</v>
      </c>
      <c r="H2182" s="161">
        <v>5</v>
      </c>
      <c r="I2182" s="161">
        <v>10</v>
      </c>
      <c r="J2182" s="161">
        <v>10</v>
      </c>
      <c r="M2182" s="165">
        <f t="shared" si="97"/>
        <v>3</v>
      </c>
      <c r="N2182" s="164">
        <f t="shared" si="98"/>
        <v>4</v>
      </c>
      <c r="O2182" s="164">
        <f t="shared" si="99"/>
        <v>7</v>
      </c>
    </row>
    <row r="2183" spans="3:15">
      <c r="C2183" s="161">
        <v>3</v>
      </c>
      <c r="D2183" s="161">
        <v>8</v>
      </c>
      <c r="F2183" s="161">
        <v>7</v>
      </c>
      <c r="G2183" s="161">
        <v>8</v>
      </c>
      <c r="H2183" s="161">
        <v>10</v>
      </c>
      <c r="I2183" s="161">
        <v>4</v>
      </c>
      <c r="J2183" s="161">
        <v>7</v>
      </c>
      <c r="M2183" s="165">
        <f t="shared" si="97"/>
        <v>3</v>
      </c>
      <c r="N2183" s="164">
        <f t="shared" si="98"/>
        <v>4</v>
      </c>
      <c r="O2183" s="164">
        <f t="shared" si="99"/>
        <v>7</v>
      </c>
    </row>
    <row r="2184" spans="3:15">
      <c r="C2184" s="161">
        <v>3</v>
      </c>
      <c r="D2184" s="161">
        <v>8</v>
      </c>
      <c r="F2184" s="161">
        <v>7</v>
      </c>
      <c r="G2184" s="161">
        <v>8</v>
      </c>
      <c r="H2184" s="161">
        <v>10</v>
      </c>
      <c r="I2184" s="161">
        <v>4</v>
      </c>
      <c r="J2184" s="161">
        <v>10</v>
      </c>
      <c r="M2184" s="165">
        <f t="shared" si="97"/>
        <v>3</v>
      </c>
      <c r="N2184" s="164">
        <f t="shared" si="98"/>
        <v>4</v>
      </c>
      <c r="O2184" s="164">
        <f t="shared" si="99"/>
        <v>7</v>
      </c>
    </row>
    <row r="2185" spans="3:15">
      <c r="C2185" s="161">
        <v>3</v>
      </c>
      <c r="D2185" s="161">
        <v>8</v>
      </c>
      <c r="F2185" s="161">
        <v>7</v>
      </c>
      <c r="G2185" s="161">
        <v>8</v>
      </c>
      <c r="H2185" s="161">
        <v>10</v>
      </c>
      <c r="I2185" s="161">
        <v>6</v>
      </c>
      <c r="J2185" s="161">
        <v>7</v>
      </c>
      <c r="M2185" s="165">
        <f t="shared" si="97"/>
        <v>3</v>
      </c>
      <c r="N2185" s="164">
        <f t="shared" si="98"/>
        <v>4</v>
      </c>
      <c r="O2185" s="164">
        <f t="shared" si="99"/>
        <v>7</v>
      </c>
    </row>
    <row r="2186" spans="3:15">
      <c r="C2186" s="161">
        <v>3</v>
      </c>
      <c r="D2186" s="161">
        <v>8</v>
      </c>
      <c r="F2186" s="161">
        <v>7</v>
      </c>
      <c r="G2186" s="161">
        <v>8</v>
      </c>
      <c r="H2186" s="161">
        <v>10</v>
      </c>
      <c r="I2186" s="161">
        <v>6</v>
      </c>
      <c r="J2186" s="161">
        <v>10</v>
      </c>
      <c r="M2186" s="165">
        <f t="shared" si="97"/>
        <v>3</v>
      </c>
      <c r="N2186" s="164">
        <f t="shared" si="98"/>
        <v>4</v>
      </c>
      <c r="O2186" s="164">
        <f t="shared" si="99"/>
        <v>7</v>
      </c>
    </row>
    <row r="2187" spans="3:15">
      <c r="C2187" s="161">
        <v>3</v>
      </c>
      <c r="D2187" s="161">
        <v>8</v>
      </c>
      <c r="F2187" s="161">
        <v>7</v>
      </c>
      <c r="G2187" s="161">
        <v>8</v>
      </c>
      <c r="H2187" s="161">
        <v>10</v>
      </c>
      <c r="I2187" s="161">
        <v>8</v>
      </c>
      <c r="J2187" s="161">
        <v>7</v>
      </c>
      <c r="M2187" s="165">
        <f t="shared" si="97"/>
        <v>3</v>
      </c>
      <c r="N2187" s="164">
        <f t="shared" si="98"/>
        <v>4</v>
      </c>
      <c r="O2187" s="164">
        <f t="shared" si="99"/>
        <v>7</v>
      </c>
    </row>
    <row r="2188" spans="3:15">
      <c r="C2188" s="161">
        <v>3</v>
      </c>
      <c r="D2188" s="161">
        <v>8</v>
      </c>
      <c r="F2188" s="161">
        <v>7</v>
      </c>
      <c r="G2188" s="161">
        <v>8</v>
      </c>
      <c r="H2188" s="161">
        <v>10</v>
      </c>
      <c r="I2188" s="161">
        <v>8</v>
      </c>
      <c r="J2188" s="161">
        <v>10</v>
      </c>
      <c r="M2188" s="165">
        <f t="shared" si="97"/>
        <v>3</v>
      </c>
      <c r="N2188" s="164">
        <f t="shared" si="98"/>
        <v>4</v>
      </c>
      <c r="O2188" s="164">
        <f t="shared" si="99"/>
        <v>8</v>
      </c>
    </row>
    <row r="2189" spans="3:15">
      <c r="C2189" s="161">
        <v>3</v>
      </c>
      <c r="D2189" s="161">
        <v>8</v>
      </c>
      <c r="F2189" s="161">
        <v>7</v>
      </c>
      <c r="G2189" s="161">
        <v>8</v>
      </c>
      <c r="H2189" s="161">
        <v>10</v>
      </c>
      <c r="I2189" s="161">
        <v>10</v>
      </c>
      <c r="J2189" s="161">
        <v>7</v>
      </c>
      <c r="M2189" s="165">
        <f t="shared" si="97"/>
        <v>3</v>
      </c>
      <c r="N2189" s="164">
        <f t="shared" si="98"/>
        <v>4</v>
      </c>
      <c r="O2189" s="164">
        <f t="shared" si="99"/>
        <v>8</v>
      </c>
    </row>
    <row r="2190" spans="3:15">
      <c r="C2190" s="161">
        <v>3</v>
      </c>
      <c r="D2190" s="161">
        <v>8</v>
      </c>
      <c r="F2190" s="161">
        <v>7</v>
      </c>
      <c r="G2190" s="161">
        <v>8</v>
      </c>
      <c r="H2190" s="161">
        <v>10</v>
      </c>
      <c r="I2190" s="161">
        <v>10</v>
      </c>
      <c r="J2190" s="161">
        <v>10</v>
      </c>
      <c r="M2190" s="165">
        <f t="shared" si="97"/>
        <v>3</v>
      </c>
      <c r="N2190" s="164">
        <f t="shared" si="98"/>
        <v>4</v>
      </c>
      <c r="O2190" s="164">
        <f t="shared" si="99"/>
        <v>8</v>
      </c>
    </row>
    <row r="2191" spans="3:15">
      <c r="C2191" s="161">
        <v>3</v>
      </c>
      <c r="D2191" s="161">
        <v>8</v>
      </c>
      <c r="F2191" s="161">
        <v>5</v>
      </c>
      <c r="G2191" s="161">
        <v>8</v>
      </c>
      <c r="H2191" s="161">
        <v>5</v>
      </c>
      <c r="I2191" s="161">
        <v>4</v>
      </c>
      <c r="J2191" s="161">
        <v>7</v>
      </c>
      <c r="M2191" s="165">
        <f t="shared" si="97"/>
        <v>3</v>
      </c>
      <c r="N2191" s="164">
        <f t="shared" si="98"/>
        <v>4</v>
      </c>
      <c r="O2191" s="164">
        <f t="shared" si="99"/>
        <v>6</v>
      </c>
    </row>
    <row r="2192" spans="3:15">
      <c r="C2192" s="161">
        <v>3</v>
      </c>
      <c r="D2192" s="161">
        <v>8</v>
      </c>
      <c r="F2192" s="161">
        <v>5</v>
      </c>
      <c r="G2192" s="161">
        <v>8</v>
      </c>
      <c r="H2192" s="161">
        <v>5</v>
      </c>
      <c r="I2192" s="161">
        <v>4</v>
      </c>
      <c r="J2192" s="161">
        <v>10</v>
      </c>
      <c r="M2192" s="165">
        <f t="shared" si="97"/>
        <v>3</v>
      </c>
      <c r="N2192" s="164">
        <f t="shared" si="98"/>
        <v>4</v>
      </c>
      <c r="O2192" s="164">
        <f t="shared" si="99"/>
        <v>6</v>
      </c>
    </row>
    <row r="2193" spans="3:15">
      <c r="C2193" s="161">
        <v>3</v>
      </c>
      <c r="D2193" s="161">
        <v>8</v>
      </c>
      <c r="F2193" s="161">
        <v>5</v>
      </c>
      <c r="G2193" s="161">
        <v>8</v>
      </c>
      <c r="H2193" s="161">
        <v>5</v>
      </c>
      <c r="I2193" s="161">
        <v>6</v>
      </c>
      <c r="J2193" s="161">
        <v>7</v>
      </c>
      <c r="M2193" s="165">
        <f t="shared" si="97"/>
        <v>3</v>
      </c>
      <c r="N2193" s="164">
        <f t="shared" si="98"/>
        <v>4</v>
      </c>
      <c r="O2193" s="164">
        <f t="shared" si="99"/>
        <v>6</v>
      </c>
    </row>
    <row r="2194" spans="3:15">
      <c r="C2194" s="161">
        <v>3</v>
      </c>
      <c r="D2194" s="161">
        <v>8</v>
      </c>
      <c r="F2194" s="161">
        <v>5</v>
      </c>
      <c r="G2194" s="161">
        <v>8</v>
      </c>
      <c r="H2194" s="161">
        <v>5</v>
      </c>
      <c r="I2194" s="161">
        <v>6</v>
      </c>
      <c r="J2194" s="161">
        <v>10</v>
      </c>
      <c r="M2194" s="165">
        <f t="shared" si="97"/>
        <v>3</v>
      </c>
      <c r="N2194" s="164">
        <f t="shared" si="98"/>
        <v>4</v>
      </c>
      <c r="O2194" s="164">
        <f t="shared" si="99"/>
        <v>6</v>
      </c>
    </row>
    <row r="2195" spans="3:15">
      <c r="C2195" s="161">
        <v>3</v>
      </c>
      <c r="D2195" s="161">
        <v>8</v>
      </c>
      <c r="F2195" s="161">
        <v>5</v>
      </c>
      <c r="G2195" s="161">
        <v>8</v>
      </c>
      <c r="H2195" s="161">
        <v>5</v>
      </c>
      <c r="I2195" s="161">
        <v>8</v>
      </c>
      <c r="J2195" s="161">
        <v>7</v>
      </c>
      <c r="M2195" s="165">
        <f t="shared" si="97"/>
        <v>3</v>
      </c>
      <c r="N2195" s="164">
        <f t="shared" si="98"/>
        <v>4</v>
      </c>
      <c r="O2195" s="164">
        <f t="shared" si="99"/>
        <v>6</v>
      </c>
    </row>
    <row r="2196" spans="3:15">
      <c r="C2196" s="161">
        <v>3</v>
      </c>
      <c r="D2196" s="161">
        <v>8</v>
      </c>
      <c r="F2196" s="161">
        <v>5</v>
      </c>
      <c r="G2196" s="161">
        <v>8</v>
      </c>
      <c r="H2196" s="161">
        <v>5</v>
      </c>
      <c r="I2196" s="161">
        <v>8</v>
      </c>
      <c r="J2196" s="161">
        <v>10</v>
      </c>
      <c r="M2196" s="165">
        <f t="shared" si="97"/>
        <v>3</v>
      </c>
      <c r="N2196" s="164">
        <f t="shared" si="98"/>
        <v>4</v>
      </c>
      <c r="O2196" s="164">
        <f t="shared" si="99"/>
        <v>7</v>
      </c>
    </row>
    <row r="2197" spans="3:15">
      <c r="C2197" s="161">
        <v>3</v>
      </c>
      <c r="D2197" s="161">
        <v>8</v>
      </c>
      <c r="F2197" s="161">
        <v>5</v>
      </c>
      <c r="G2197" s="161">
        <v>8</v>
      </c>
      <c r="H2197" s="161">
        <v>5</v>
      </c>
      <c r="I2197" s="161">
        <v>10</v>
      </c>
      <c r="J2197" s="161">
        <v>7</v>
      </c>
      <c r="M2197" s="165">
        <f t="shared" si="97"/>
        <v>3</v>
      </c>
      <c r="N2197" s="164">
        <f t="shared" si="98"/>
        <v>4</v>
      </c>
      <c r="O2197" s="164">
        <f t="shared" si="99"/>
        <v>7</v>
      </c>
    </row>
    <row r="2198" spans="3:15">
      <c r="C2198" s="161">
        <v>3</v>
      </c>
      <c r="D2198" s="161">
        <v>8</v>
      </c>
      <c r="F2198" s="161">
        <v>5</v>
      </c>
      <c r="G2198" s="161">
        <v>8</v>
      </c>
      <c r="H2198" s="161">
        <v>5</v>
      </c>
      <c r="I2198" s="161">
        <v>10</v>
      </c>
      <c r="J2198" s="161">
        <v>10</v>
      </c>
      <c r="M2198" s="165">
        <f t="shared" si="97"/>
        <v>3</v>
      </c>
      <c r="N2198" s="164">
        <f t="shared" si="98"/>
        <v>4</v>
      </c>
      <c r="O2198" s="164">
        <f t="shared" si="99"/>
        <v>7</v>
      </c>
    </row>
    <row r="2199" spans="3:15">
      <c r="C2199" s="161">
        <v>3</v>
      </c>
      <c r="D2199" s="161">
        <v>8</v>
      </c>
      <c r="F2199" s="161">
        <v>7</v>
      </c>
      <c r="G2199" s="161">
        <v>8</v>
      </c>
      <c r="H2199" s="161">
        <v>10</v>
      </c>
      <c r="I2199" s="161">
        <v>4</v>
      </c>
      <c r="J2199" s="161">
        <v>7</v>
      </c>
      <c r="M2199" s="165">
        <f t="shared" si="97"/>
        <v>3</v>
      </c>
      <c r="N2199" s="164">
        <f t="shared" si="98"/>
        <v>4</v>
      </c>
      <c r="O2199" s="164">
        <f t="shared" si="99"/>
        <v>7</v>
      </c>
    </row>
    <row r="2200" spans="3:15">
      <c r="C2200" s="161">
        <v>3</v>
      </c>
      <c r="D2200" s="161">
        <v>8</v>
      </c>
      <c r="F2200" s="161">
        <v>7</v>
      </c>
      <c r="G2200" s="161">
        <v>8</v>
      </c>
      <c r="H2200" s="161">
        <v>10</v>
      </c>
      <c r="I2200" s="161">
        <v>4</v>
      </c>
      <c r="J2200" s="161">
        <v>10</v>
      </c>
      <c r="M2200" s="165">
        <f t="shared" si="97"/>
        <v>3</v>
      </c>
      <c r="N2200" s="164">
        <f t="shared" si="98"/>
        <v>4</v>
      </c>
      <c r="O2200" s="164">
        <f t="shared" si="99"/>
        <v>7</v>
      </c>
    </row>
    <row r="2201" spans="3:15">
      <c r="C2201" s="161">
        <v>3</v>
      </c>
      <c r="D2201" s="161">
        <v>8</v>
      </c>
      <c r="F2201" s="161">
        <v>7</v>
      </c>
      <c r="G2201" s="161">
        <v>8</v>
      </c>
      <c r="H2201" s="161">
        <v>10</v>
      </c>
      <c r="I2201" s="161">
        <v>6</v>
      </c>
      <c r="J2201" s="161">
        <v>7</v>
      </c>
      <c r="M2201" s="165">
        <f t="shared" si="97"/>
        <v>3</v>
      </c>
      <c r="N2201" s="164">
        <f t="shared" si="98"/>
        <v>4</v>
      </c>
      <c r="O2201" s="164">
        <f t="shared" si="99"/>
        <v>7</v>
      </c>
    </row>
    <row r="2202" spans="3:15">
      <c r="C2202" s="161">
        <v>3</v>
      </c>
      <c r="D2202" s="161">
        <v>8</v>
      </c>
      <c r="F2202" s="161">
        <v>7</v>
      </c>
      <c r="G2202" s="161">
        <v>8</v>
      </c>
      <c r="H2202" s="161">
        <v>10</v>
      </c>
      <c r="I2202" s="161">
        <v>6</v>
      </c>
      <c r="J2202" s="161">
        <v>10</v>
      </c>
      <c r="M2202" s="165">
        <f t="shared" si="97"/>
        <v>3</v>
      </c>
      <c r="N2202" s="164">
        <f t="shared" si="98"/>
        <v>4</v>
      </c>
      <c r="O2202" s="164">
        <f t="shared" si="99"/>
        <v>7</v>
      </c>
    </row>
    <row r="2203" spans="3:15">
      <c r="C2203" s="161">
        <v>3</v>
      </c>
      <c r="D2203" s="161">
        <v>8</v>
      </c>
      <c r="F2203" s="161">
        <v>7</v>
      </c>
      <c r="G2203" s="161">
        <v>8</v>
      </c>
      <c r="H2203" s="161">
        <v>10</v>
      </c>
      <c r="I2203" s="161">
        <v>8</v>
      </c>
      <c r="J2203" s="161">
        <v>7</v>
      </c>
      <c r="M2203" s="165">
        <f t="shared" si="97"/>
        <v>3</v>
      </c>
      <c r="N2203" s="164">
        <f t="shared" si="98"/>
        <v>4</v>
      </c>
      <c r="O2203" s="164">
        <f t="shared" si="99"/>
        <v>7</v>
      </c>
    </row>
    <row r="2204" spans="3:15">
      <c r="C2204" s="161">
        <v>3</v>
      </c>
      <c r="D2204" s="161">
        <v>8</v>
      </c>
      <c r="F2204" s="161">
        <v>7</v>
      </c>
      <c r="G2204" s="161">
        <v>8</v>
      </c>
      <c r="H2204" s="161">
        <v>10</v>
      </c>
      <c r="I2204" s="161">
        <v>8</v>
      </c>
      <c r="J2204" s="161">
        <v>10</v>
      </c>
      <c r="M2204" s="165">
        <f t="shared" si="97"/>
        <v>3</v>
      </c>
      <c r="N2204" s="164">
        <f t="shared" si="98"/>
        <v>4</v>
      </c>
      <c r="O2204" s="164">
        <f t="shared" si="99"/>
        <v>8</v>
      </c>
    </row>
    <row r="2205" spans="3:15">
      <c r="C2205" s="161">
        <v>3</v>
      </c>
      <c r="D2205" s="161">
        <v>8</v>
      </c>
      <c r="F2205" s="161">
        <v>7</v>
      </c>
      <c r="G2205" s="161">
        <v>8</v>
      </c>
      <c r="H2205" s="161">
        <v>10</v>
      </c>
      <c r="I2205" s="161">
        <v>10</v>
      </c>
      <c r="J2205" s="161">
        <v>7</v>
      </c>
      <c r="M2205" s="165">
        <f t="shared" si="97"/>
        <v>3</v>
      </c>
      <c r="N2205" s="164">
        <f t="shared" si="98"/>
        <v>4</v>
      </c>
      <c r="O2205" s="164">
        <f t="shared" si="99"/>
        <v>8</v>
      </c>
    </row>
    <row r="2206" spans="3:15">
      <c r="C2206" s="161">
        <v>3</v>
      </c>
      <c r="D2206" s="161">
        <v>8</v>
      </c>
      <c r="F2206" s="161">
        <v>7</v>
      </c>
      <c r="G2206" s="161">
        <v>8</v>
      </c>
      <c r="H2206" s="161">
        <v>10</v>
      </c>
      <c r="I2206" s="161">
        <v>10</v>
      </c>
      <c r="J2206" s="161">
        <v>10</v>
      </c>
      <c r="M2206" s="165">
        <f t="shared" si="97"/>
        <v>3</v>
      </c>
      <c r="N2206" s="164">
        <f t="shared" si="98"/>
        <v>4</v>
      </c>
      <c r="O2206" s="164">
        <f t="shared" si="99"/>
        <v>8</v>
      </c>
    </row>
    <row r="2207" spans="3:15">
      <c r="C2207" s="161">
        <v>3</v>
      </c>
      <c r="D2207" s="161">
        <v>8</v>
      </c>
      <c r="F2207" s="161">
        <v>5</v>
      </c>
      <c r="G2207" s="161">
        <v>8</v>
      </c>
      <c r="H2207" s="161">
        <v>5</v>
      </c>
      <c r="I2207" s="161">
        <v>4</v>
      </c>
      <c r="J2207" s="161">
        <v>7</v>
      </c>
      <c r="M2207" s="165">
        <f t="shared" ref="M2207:M2270" si="100">MIN(C2207:L2207)</f>
        <v>3</v>
      </c>
      <c r="N2207" s="164">
        <f t="shared" si="98"/>
        <v>4</v>
      </c>
      <c r="O2207" s="164">
        <f t="shared" si="99"/>
        <v>6</v>
      </c>
    </row>
    <row r="2208" spans="3:15">
      <c r="C2208" s="161">
        <v>3</v>
      </c>
      <c r="D2208" s="161">
        <v>8</v>
      </c>
      <c r="F2208" s="161">
        <v>5</v>
      </c>
      <c r="G2208" s="161">
        <v>8</v>
      </c>
      <c r="H2208" s="161">
        <v>5</v>
      </c>
      <c r="I2208" s="161">
        <v>4</v>
      </c>
      <c r="J2208" s="161">
        <v>10</v>
      </c>
      <c r="M2208" s="165">
        <f t="shared" si="100"/>
        <v>3</v>
      </c>
      <c r="N2208" s="164">
        <f t="shared" ref="N2208:N2271" si="101">IF(SMALL(C2208:J2208,2)&gt;M2208,M2208+1,M2208)</f>
        <v>4</v>
      </c>
      <c r="O2208" s="164">
        <f t="shared" ref="O2208:O2271" si="102">ROUND(AVERAGE(C2208:J2208),0)</f>
        <v>6</v>
      </c>
    </row>
    <row r="2209" spans="3:15">
      <c r="C2209" s="161">
        <v>3</v>
      </c>
      <c r="D2209" s="161">
        <v>8</v>
      </c>
      <c r="F2209" s="161">
        <v>5</v>
      </c>
      <c r="G2209" s="161">
        <v>8</v>
      </c>
      <c r="H2209" s="161">
        <v>5</v>
      </c>
      <c r="I2209" s="161">
        <v>6</v>
      </c>
      <c r="J2209" s="161">
        <v>7</v>
      </c>
      <c r="M2209" s="165">
        <f t="shared" si="100"/>
        <v>3</v>
      </c>
      <c r="N2209" s="164">
        <f t="shared" si="101"/>
        <v>4</v>
      </c>
      <c r="O2209" s="164">
        <f t="shared" si="102"/>
        <v>6</v>
      </c>
    </row>
    <row r="2210" spans="3:15">
      <c r="C2210" s="161">
        <v>3</v>
      </c>
      <c r="D2210" s="161">
        <v>8</v>
      </c>
      <c r="F2210" s="161">
        <v>5</v>
      </c>
      <c r="G2210" s="161">
        <v>8</v>
      </c>
      <c r="H2210" s="161">
        <v>5</v>
      </c>
      <c r="I2210" s="161">
        <v>6</v>
      </c>
      <c r="J2210" s="161">
        <v>10</v>
      </c>
      <c r="M2210" s="165">
        <f t="shared" si="100"/>
        <v>3</v>
      </c>
      <c r="N2210" s="164">
        <f t="shared" si="101"/>
        <v>4</v>
      </c>
      <c r="O2210" s="164">
        <f t="shared" si="102"/>
        <v>6</v>
      </c>
    </row>
    <row r="2211" spans="3:15">
      <c r="C2211" s="161">
        <v>3</v>
      </c>
      <c r="D2211" s="161">
        <v>8</v>
      </c>
      <c r="F2211" s="161">
        <v>5</v>
      </c>
      <c r="G2211" s="161">
        <v>8</v>
      </c>
      <c r="H2211" s="161">
        <v>5</v>
      </c>
      <c r="I2211" s="161">
        <v>8</v>
      </c>
      <c r="J2211" s="161">
        <v>7</v>
      </c>
      <c r="M2211" s="165">
        <f t="shared" si="100"/>
        <v>3</v>
      </c>
      <c r="N2211" s="164">
        <f t="shared" si="101"/>
        <v>4</v>
      </c>
      <c r="O2211" s="164">
        <f t="shared" si="102"/>
        <v>6</v>
      </c>
    </row>
    <row r="2212" spans="3:15">
      <c r="C2212" s="161">
        <v>3</v>
      </c>
      <c r="D2212" s="161">
        <v>8</v>
      </c>
      <c r="F2212" s="161">
        <v>5</v>
      </c>
      <c r="G2212" s="161">
        <v>8</v>
      </c>
      <c r="H2212" s="161">
        <v>5</v>
      </c>
      <c r="I2212" s="161">
        <v>8</v>
      </c>
      <c r="J2212" s="161">
        <v>10</v>
      </c>
      <c r="M2212" s="165">
        <f t="shared" si="100"/>
        <v>3</v>
      </c>
      <c r="N2212" s="164">
        <f t="shared" si="101"/>
        <v>4</v>
      </c>
      <c r="O2212" s="164">
        <f t="shared" si="102"/>
        <v>7</v>
      </c>
    </row>
    <row r="2213" spans="3:15">
      <c r="C2213" s="161">
        <v>3</v>
      </c>
      <c r="D2213" s="161">
        <v>8</v>
      </c>
      <c r="F2213" s="161">
        <v>5</v>
      </c>
      <c r="G2213" s="161">
        <v>8</v>
      </c>
      <c r="H2213" s="161">
        <v>5</v>
      </c>
      <c r="I2213" s="161">
        <v>10</v>
      </c>
      <c r="J2213" s="161">
        <v>7</v>
      </c>
      <c r="M2213" s="165">
        <f t="shared" si="100"/>
        <v>3</v>
      </c>
      <c r="N2213" s="164">
        <f t="shared" si="101"/>
        <v>4</v>
      </c>
      <c r="O2213" s="164">
        <f t="shared" si="102"/>
        <v>7</v>
      </c>
    </row>
    <row r="2214" spans="3:15">
      <c r="C2214" s="161">
        <v>3</v>
      </c>
      <c r="D2214" s="161">
        <v>8</v>
      </c>
      <c r="F2214" s="161">
        <v>5</v>
      </c>
      <c r="G2214" s="161">
        <v>8</v>
      </c>
      <c r="H2214" s="161">
        <v>5</v>
      </c>
      <c r="I2214" s="161">
        <v>10</v>
      </c>
      <c r="J2214" s="161">
        <v>10</v>
      </c>
      <c r="M2214" s="165">
        <f t="shared" si="100"/>
        <v>3</v>
      </c>
      <c r="N2214" s="164">
        <f t="shared" si="101"/>
        <v>4</v>
      </c>
      <c r="O2214" s="164">
        <f t="shared" si="102"/>
        <v>7</v>
      </c>
    </row>
    <row r="2215" spans="3:15">
      <c r="C2215" s="161">
        <v>3</v>
      </c>
      <c r="D2215" s="161">
        <v>8</v>
      </c>
      <c r="F2215" s="161">
        <v>7</v>
      </c>
      <c r="G2215" s="161">
        <v>8</v>
      </c>
      <c r="H2215" s="161">
        <v>10</v>
      </c>
      <c r="I2215" s="161">
        <v>4</v>
      </c>
      <c r="J2215" s="161">
        <v>7</v>
      </c>
      <c r="M2215" s="165">
        <f t="shared" si="100"/>
        <v>3</v>
      </c>
      <c r="N2215" s="164">
        <f t="shared" si="101"/>
        <v>4</v>
      </c>
      <c r="O2215" s="164">
        <f t="shared" si="102"/>
        <v>7</v>
      </c>
    </row>
    <row r="2216" spans="3:15">
      <c r="C2216" s="161">
        <v>3</v>
      </c>
      <c r="D2216" s="161">
        <v>8</v>
      </c>
      <c r="F2216" s="161">
        <v>7</v>
      </c>
      <c r="G2216" s="161">
        <v>8</v>
      </c>
      <c r="H2216" s="161">
        <v>10</v>
      </c>
      <c r="I2216" s="161">
        <v>4</v>
      </c>
      <c r="J2216" s="161">
        <v>10</v>
      </c>
      <c r="M2216" s="165">
        <f t="shared" si="100"/>
        <v>3</v>
      </c>
      <c r="N2216" s="164">
        <f t="shared" si="101"/>
        <v>4</v>
      </c>
      <c r="O2216" s="164">
        <f t="shared" si="102"/>
        <v>7</v>
      </c>
    </row>
    <row r="2217" spans="3:15">
      <c r="C2217" s="161">
        <v>3</v>
      </c>
      <c r="D2217" s="161">
        <v>8</v>
      </c>
      <c r="F2217" s="161">
        <v>7</v>
      </c>
      <c r="G2217" s="161">
        <v>8</v>
      </c>
      <c r="H2217" s="161">
        <v>10</v>
      </c>
      <c r="I2217" s="161">
        <v>6</v>
      </c>
      <c r="J2217" s="161">
        <v>7</v>
      </c>
      <c r="M2217" s="165">
        <f t="shared" si="100"/>
        <v>3</v>
      </c>
      <c r="N2217" s="164">
        <f t="shared" si="101"/>
        <v>4</v>
      </c>
      <c r="O2217" s="164">
        <f t="shared" si="102"/>
        <v>7</v>
      </c>
    </row>
    <row r="2218" spans="3:15">
      <c r="C2218" s="161">
        <v>3</v>
      </c>
      <c r="D2218" s="161">
        <v>8</v>
      </c>
      <c r="F2218" s="161">
        <v>7</v>
      </c>
      <c r="G2218" s="161">
        <v>8</v>
      </c>
      <c r="H2218" s="161">
        <v>10</v>
      </c>
      <c r="I2218" s="161">
        <v>6</v>
      </c>
      <c r="J2218" s="161">
        <v>10</v>
      </c>
      <c r="M2218" s="165">
        <f t="shared" si="100"/>
        <v>3</v>
      </c>
      <c r="N2218" s="164">
        <f t="shared" si="101"/>
        <v>4</v>
      </c>
      <c r="O2218" s="164">
        <f t="shared" si="102"/>
        <v>7</v>
      </c>
    </row>
    <row r="2219" spans="3:15">
      <c r="C2219" s="161">
        <v>3</v>
      </c>
      <c r="D2219" s="161">
        <v>8</v>
      </c>
      <c r="F2219" s="161">
        <v>7</v>
      </c>
      <c r="G2219" s="161">
        <v>8</v>
      </c>
      <c r="H2219" s="161">
        <v>10</v>
      </c>
      <c r="I2219" s="161">
        <v>8</v>
      </c>
      <c r="J2219" s="161">
        <v>7</v>
      </c>
      <c r="M2219" s="165">
        <f t="shared" si="100"/>
        <v>3</v>
      </c>
      <c r="N2219" s="164">
        <f t="shared" si="101"/>
        <v>4</v>
      </c>
      <c r="O2219" s="164">
        <f t="shared" si="102"/>
        <v>7</v>
      </c>
    </row>
    <row r="2220" spans="3:15">
      <c r="C2220" s="161">
        <v>3</v>
      </c>
      <c r="D2220" s="161">
        <v>8</v>
      </c>
      <c r="F2220" s="161">
        <v>7</v>
      </c>
      <c r="G2220" s="161">
        <v>8</v>
      </c>
      <c r="H2220" s="161">
        <v>10</v>
      </c>
      <c r="I2220" s="161">
        <v>8</v>
      </c>
      <c r="J2220" s="161">
        <v>10</v>
      </c>
      <c r="M2220" s="165">
        <f t="shared" si="100"/>
        <v>3</v>
      </c>
      <c r="N2220" s="164">
        <f t="shared" si="101"/>
        <v>4</v>
      </c>
      <c r="O2220" s="164">
        <f t="shared" si="102"/>
        <v>8</v>
      </c>
    </row>
    <row r="2221" spans="3:15">
      <c r="C2221" s="161">
        <v>3</v>
      </c>
      <c r="D2221" s="161">
        <v>8</v>
      </c>
      <c r="F2221" s="161">
        <v>7</v>
      </c>
      <c r="G2221" s="161">
        <v>8</v>
      </c>
      <c r="H2221" s="161">
        <v>10</v>
      </c>
      <c r="I2221" s="161">
        <v>10</v>
      </c>
      <c r="J2221" s="161">
        <v>7</v>
      </c>
      <c r="M2221" s="165">
        <f t="shared" si="100"/>
        <v>3</v>
      </c>
      <c r="N2221" s="164">
        <f t="shared" si="101"/>
        <v>4</v>
      </c>
      <c r="O2221" s="164">
        <f t="shared" si="102"/>
        <v>8</v>
      </c>
    </row>
    <row r="2222" spans="3:15">
      <c r="C2222" s="161">
        <v>3</v>
      </c>
      <c r="D2222" s="161">
        <v>8</v>
      </c>
      <c r="F2222" s="161">
        <v>7</v>
      </c>
      <c r="G2222" s="161">
        <v>8</v>
      </c>
      <c r="H2222" s="161">
        <v>10</v>
      </c>
      <c r="I2222" s="161">
        <v>10</v>
      </c>
      <c r="J2222" s="161">
        <v>10</v>
      </c>
      <c r="M2222" s="165">
        <f t="shared" si="100"/>
        <v>3</v>
      </c>
      <c r="N2222" s="164">
        <f t="shared" si="101"/>
        <v>4</v>
      </c>
      <c r="O2222" s="164">
        <f t="shared" si="102"/>
        <v>8</v>
      </c>
    </row>
    <row r="2223" spans="3:15">
      <c r="C2223" s="161">
        <v>3</v>
      </c>
      <c r="D2223" s="161">
        <v>8</v>
      </c>
      <c r="F2223" s="161">
        <v>5</v>
      </c>
      <c r="G2223" s="161">
        <v>8</v>
      </c>
      <c r="H2223" s="161">
        <v>5</v>
      </c>
      <c r="I2223" s="161">
        <v>4</v>
      </c>
      <c r="J2223" s="161">
        <v>7</v>
      </c>
      <c r="M2223" s="165">
        <f t="shared" si="100"/>
        <v>3</v>
      </c>
      <c r="N2223" s="164">
        <f t="shared" si="101"/>
        <v>4</v>
      </c>
      <c r="O2223" s="164">
        <f t="shared" si="102"/>
        <v>6</v>
      </c>
    </row>
    <row r="2224" spans="3:15">
      <c r="C2224" s="161">
        <v>3</v>
      </c>
      <c r="D2224" s="161">
        <v>8</v>
      </c>
      <c r="F2224" s="161">
        <v>5</v>
      </c>
      <c r="G2224" s="161">
        <v>8</v>
      </c>
      <c r="H2224" s="161">
        <v>5</v>
      </c>
      <c r="I2224" s="161">
        <v>4</v>
      </c>
      <c r="J2224" s="161">
        <v>10</v>
      </c>
      <c r="M2224" s="165">
        <f t="shared" si="100"/>
        <v>3</v>
      </c>
      <c r="N2224" s="164">
        <f t="shared" si="101"/>
        <v>4</v>
      </c>
      <c r="O2224" s="164">
        <f t="shared" si="102"/>
        <v>6</v>
      </c>
    </row>
    <row r="2225" spans="3:15">
      <c r="C2225" s="161">
        <v>3</v>
      </c>
      <c r="D2225" s="161">
        <v>8</v>
      </c>
      <c r="F2225" s="161">
        <v>5</v>
      </c>
      <c r="G2225" s="161">
        <v>8</v>
      </c>
      <c r="H2225" s="161">
        <v>5</v>
      </c>
      <c r="I2225" s="161">
        <v>6</v>
      </c>
      <c r="J2225" s="161">
        <v>7</v>
      </c>
      <c r="M2225" s="165">
        <f t="shared" si="100"/>
        <v>3</v>
      </c>
      <c r="N2225" s="164">
        <f t="shared" si="101"/>
        <v>4</v>
      </c>
      <c r="O2225" s="164">
        <f t="shared" si="102"/>
        <v>6</v>
      </c>
    </row>
    <row r="2226" spans="3:15">
      <c r="C2226" s="161">
        <v>3</v>
      </c>
      <c r="D2226" s="161">
        <v>8</v>
      </c>
      <c r="F2226" s="161">
        <v>5</v>
      </c>
      <c r="G2226" s="161">
        <v>8</v>
      </c>
      <c r="H2226" s="161">
        <v>5</v>
      </c>
      <c r="I2226" s="161">
        <v>6</v>
      </c>
      <c r="J2226" s="161">
        <v>10</v>
      </c>
      <c r="M2226" s="165">
        <f t="shared" si="100"/>
        <v>3</v>
      </c>
      <c r="N2226" s="164">
        <f t="shared" si="101"/>
        <v>4</v>
      </c>
      <c r="O2226" s="164">
        <f t="shared" si="102"/>
        <v>6</v>
      </c>
    </row>
    <row r="2227" spans="3:15">
      <c r="C2227" s="161">
        <v>3</v>
      </c>
      <c r="D2227" s="161">
        <v>8</v>
      </c>
      <c r="F2227" s="161">
        <v>5</v>
      </c>
      <c r="G2227" s="161">
        <v>8</v>
      </c>
      <c r="H2227" s="161">
        <v>5</v>
      </c>
      <c r="I2227" s="161">
        <v>8</v>
      </c>
      <c r="J2227" s="161">
        <v>7</v>
      </c>
      <c r="M2227" s="165">
        <f t="shared" si="100"/>
        <v>3</v>
      </c>
      <c r="N2227" s="164">
        <f t="shared" si="101"/>
        <v>4</v>
      </c>
      <c r="O2227" s="164">
        <f t="shared" si="102"/>
        <v>6</v>
      </c>
    </row>
    <row r="2228" spans="3:15">
      <c r="C2228" s="161">
        <v>3</v>
      </c>
      <c r="D2228" s="161">
        <v>8</v>
      </c>
      <c r="F2228" s="161">
        <v>5</v>
      </c>
      <c r="G2228" s="161">
        <v>8</v>
      </c>
      <c r="H2228" s="161">
        <v>5</v>
      </c>
      <c r="I2228" s="161">
        <v>8</v>
      </c>
      <c r="J2228" s="161">
        <v>10</v>
      </c>
      <c r="M2228" s="165">
        <f t="shared" si="100"/>
        <v>3</v>
      </c>
      <c r="N2228" s="164">
        <f t="shared" si="101"/>
        <v>4</v>
      </c>
      <c r="O2228" s="164">
        <f t="shared" si="102"/>
        <v>7</v>
      </c>
    </row>
    <row r="2229" spans="3:15">
      <c r="C2229" s="161">
        <v>3</v>
      </c>
      <c r="D2229" s="161">
        <v>8</v>
      </c>
      <c r="F2229" s="161">
        <v>5</v>
      </c>
      <c r="G2229" s="161">
        <v>8</v>
      </c>
      <c r="H2229" s="161">
        <v>5</v>
      </c>
      <c r="I2229" s="161">
        <v>10</v>
      </c>
      <c r="J2229" s="161">
        <v>7</v>
      </c>
      <c r="M2229" s="165">
        <f t="shared" si="100"/>
        <v>3</v>
      </c>
      <c r="N2229" s="164">
        <f t="shared" si="101"/>
        <v>4</v>
      </c>
      <c r="O2229" s="164">
        <f t="shared" si="102"/>
        <v>7</v>
      </c>
    </row>
    <row r="2230" spans="3:15">
      <c r="C2230" s="161">
        <v>3</v>
      </c>
      <c r="D2230" s="161">
        <v>8</v>
      </c>
      <c r="F2230" s="161">
        <v>5</v>
      </c>
      <c r="G2230" s="161">
        <v>8</v>
      </c>
      <c r="H2230" s="161">
        <v>5</v>
      </c>
      <c r="I2230" s="161">
        <v>10</v>
      </c>
      <c r="J2230" s="161">
        <v>10</v>
      </c>
      <c r="M2230" s="165">
        <f t="shared" si="100"/>
        <v>3</v>
      </c>
      <c r="N2230" s="164">
        <f t="shared" si="101"/>
        <v>4</v>
      </c>
      <c r="O2230" s="164">
        <f t="shared" si="102"/>
        <v>7</v>
      </c>
    </row>
    <row r="2231" spans="3:15">
      <c r="C2231" s="161">
        <v>3</v>
      </c>
      <c r="D2231" s="161">
        <v>8</v>
      </c>
      <c r="F2231" s="161">
        <v>7</v>
      </c>
      <c r="G2231" s="161">
        <v>8</v>
      </c>
      <c r="H2231" s="161">
        <v>10</v>
      </c>
      <c r="I2231" s="161">
        <v>4</v>
      </c>
      <c r="J2231" s="161">
        <v>7</v>
      </c>
      <c r="M2231" s="165">
        <f t="shared" si="100"/>
        <v>3</v>
      </c>
      <c r="N2231" s="164">
        <f t="shared" si="101"/>
        <v>4</v>
      </c>
      <c r="O2231" s="164">
        <f t="shared" si="102"/>
        <v>7</v>
      </c>
    </row>
    <row r="2232" spans="3:15">
      <c r="C2232" s="161">
        <v>3</v>
      </c>
      <c r="D2232" s="161">
        <v>8</v>
      </c>
      <c r="F2232" s="161">
        <v>7</v>
      </c>
      <c r="G2232" s="161">
        <v>8</v>
      </c>
      <c r="H2232" s="161">
        <v>10</v>
      </c>
      <c r="I2232" s="161">
        <v>4</v>
      </c>
      <c r="J2232" s="161">
        <v>10</v>
      </c>
      <c r="M2232" s="165">
        <f t="shared" si="100"/>
        <v>3</v>
      </c>
      <c r="N2232" s="164">
        <f t="shared" si="101"/>
        <v>4</v>
      </c>
      <c r="O2232" s="164">
        <f t="shared" si="102"/>
        <v>7</v>
      </c>
    </row>
    <row r="2233" spans="3:15">
      <c r="C2233" s="161">
        <v>3</v>
      </c>
      <c r="D2233" s="161">
        <v>8</v>
      </c>
      <c r="F2233" s="161">
        <v>7</v>
      </c>
      <c r="G2233" s="161">
        <v>8</v>
      </c>
      <c r="H2233" s="161">
        <v>10</v>
      </c>
      <c r="I2233" s="161">
        <v>6</v>
      </c>
      <c r="J2233" s="161">
        <v>7</v>
      </c>
      <c r="M2233" s="165">
        <f t="shared" si="100"/>
        <v>3</v>
      </c>
      <c r="N2233" s="164">
        <f t="shared" si="101"/>
        <v>4</v>
      </c>
      <c r="O2233" s="164">
        <f t="shared" si="102"/>
        <v>7</v>
      </c>
    </row>
    <row r="2234" spans="3:15">
      <c r="C2234" s="161">
        <v>3</v>
      </c>
      <c r="D2234" s="161">
        <v>8</v>
      </c>
      <c r="F2234" s="161">
        <v>7</v>
      </c>
      <c r="G2234" s="161">
        <v>8</v>
      </c>
      <c r="H2234" s="161">
        <v>10</v>
      </c>
      <c r="I2234" s="161">
        <v>6</v>
      </c>
      <c r="J2234" s="161">
        <v>10</v>
      </c>
      <c r="M2234" s="165">
        <f t="shared" si="100"/>
        <v>3</v>
      </c>
      <c r="N2234" s="164">
        <f t="shared" si="101"/>
        <v>4</v>
      </c>
      <c r="O2234" s="164">
        <f t="shared" si="102"/>
        <v>7</v>
      </c>
    </row>
    <row r="2235" spans="3:15">
      <c r="C2235" s="161">
        <v>3</v>
      </c>
      <c r="D2235" s="161">
        <v>8</v>
      </c>
      <c r="F2235" s="161">
        <v>7</v>
      </c>
      <c r="G2235" s="161">
        <v>8</v>
      </c>
      <c r="H2235" s="161">
        <v>10</v>
      </c>
      <c r="I2235" s="161">
        <v>8</v>
      </c>
      <c r="J2235" s="161">
        <v>7</v>
      </c>
      <c r="M2235" s="165">
        <f t="shared" si="100"/>
        <v>3</v>
      </c>
      <c r="N2235" s="164">
        <f t="shared" si="101"/>
        <v>4</v>
      </c>
      <c r="O2235" s="164">
        <f t="shared" si="102"/>
        <v>7</v>
      </c>
    </row>
    <row r="2236" spans="3:15">
      <c r="C2236" s="161">
        <v>3</v>
      </c>
      <c r="D2236" s="161">
        <v>8</v>
      </c>
      <c r="F2236" s="161">
        <v>7</v>
      </c>
      <c r="G2236" s="161">
        <v>8</v>
      </c>
      <c r="H2236" s="161">
        <v>10</v>
      </c>
      <c r="I2236" s="161">
        <v>8</v>
      </c>
      <c r="J2236" s="161">
        <v>10</v>
      </c>
      <c r="M2236" s="165">
        <f t="shared" si="100"/>
        <v>3</v>
      </c>
      <c r="N2236" s="164">
        <f t="shared" si="101"/>
        <v>4</v>
      </c>
      <c r="O2236" s="164">
        <f t="shared" si="102"/>
        <v>8</v>
      </c>
    </row>
    <row r="2237" spans="3:15">
      <c r="C2237" s="161">
        <v>3</v>
      </c>
      <c r="D2237" s="161">
        <v>8</v>
      </c>
      <c r="F2237" s="161">
        <v>7</v>
      </c>
      <c r="G2237" s="161">
        <v>8</v>
      </c>
      <c r="H2237" s="161">
        <v>10</v>
      </c>
      <c r="I2237" s="161">
        <v>10</v>
      </c>
      <c r="J2237" s="161">
        <v>7</v>
      </c>
      <c r="M2237" s="165">
        <f t="shared" si="100"/>
        <v>3</v>
      </c>
      <c r="N2237" s="164">
        <f t="shared" si="101"/>
        <v>4</v>
      </c>
      <c r="O2237" s="164">
        <f t="shared" si="102"/>
        <v>8</v>
      </c>
    </row>
    <row r="2238" spans="3:15">
      <c r="C2238" s="161">
        <v>3</v>
      </c>
      <c r="D2238" s="161">
        <v>8</v>
      </c>
      <c r="F2238" s="161">
        <v>7</v>
      </c>
      <c r="G2238" s="161">
        <v>8</v>
      </c>
      <c r="H2238" s="161">
        <v>10</v>
      </c>
      <c r="I2238" s="161">
        <v>10</v>
      </c>
      <c r="J2238" s="161">
        <v>10</v>
      </c>
      <c r="M2238" s="165">
        <f t="shared" si="100"/>
        <v>3</v>
      </c>
      <c r="N2238" s="164">
        <f t="shared" si="101"/>
        <v>4</v>
      </c>
      <c r="O2238" s="164">
        <f t="shared" si="102"/>
        <v>8</v>
      </c>
    </row>
    <row r="2239" spans="3:15">
      <c r="C2239" s="161">
        <v>3</v>
      </c>
      <c r="D2239" s="161">
        <v>8</v>
      </c>
      <c r="F2239" s="161">
        <v>5</v>
      </c>
      <c r="G2239" s="161">
        <v>8</v>
      </c>
      <c r="H2239" s="161">
        <v>5</v>
      </c>
      <c r="I2239" s="161">
        <v>4</v>
      </c>
      <c r="J2239" s="161">
        <v>7</v>
      </c>
      <c r="M2239" s="165">
        <f t="shared" si="100"/>
        <v>3</v>
      </c>
      <c r="N2239" s="164">
        <f t="shared" si="101"/>
        <v>4</v>
      </c>
      <c r="O2239" s="164">
        <f t="shared" si="102"/>
        <v>6</v>
      </c>
    </row>
    <row r="2240" spans="3:15">
      <c r="C2240" s="161">
        <v>3</v>
      </c>
      <c r="D2240" s="161">
        <v>8</v>
      </c>
      <c r="F2240" s="161">
        <v>5</v>
      </c>
      <c r="G2240" s="161">
        <v>8</v>
      </c>
      <c r="H2240" s="161">
        <v>5</v>
      </c>
      <c r="I2240" s="161">
        <v>4</v>
      </c>
      <c r="J2240" s="161">
        <v>10</v>
      </c>
      <c r="M2240" s="165">
        <f t="shared" si="100"/>
        <v>3</v>
      </c>
      <c r="N2240" s="164">
        <f t="shared" si="101"/>
        <v>4</v>
      </c>
      <c r="O2240" s="164">
        <f t="shared" si="102"/>
        <v>6</v>
      </c>
    </row>
    <row r="2241" spans="3:15">
      <c r="C2241" s="161">
        <v>3</v>
      </c>
      <c r="D2241" s="161">
        <v>8</v>
      </c>
      <c r="F2241" s="161">
        <v>5</v>
      </c>
      <c r="G2241" s="161">
        <v>8</v>
      </c>
      <c r="H2241" s="161">
        <v>5</v>
      </c>
      <c r="I2241" s="161">
        <v>6</v>
      </c>
      <c r="J2241" s="161">
        <v>7</v>
      </c>
      <c r="M2241" s="165">
        <f t="shared" si="100"/>
        <v>3</v>
      </c>
      <c r="N2241" s="164">
        <f t="shared" si="101"/>
        <v>4</v>
      </c>
      <c r="O2241" s="164">
        <f t="shared" si="102"/>
        <v>6</v>
      </c>
    </row>
    <row r="2242" spans="3:15">
      <c r="C2242" s="161">
        <v>3</v>
      </c>
      <c r="D2242" s="161">
        <v>8</v>
      </c>
      <c r="F2242" s="161">
        <v>5</v>
      </c>
      <c r="G2242" s="161">
        <v>8</v>
      </c>
      <c r="H2242" s="161">
        <v>5</v>
      </c>
      <c r="I2242" s="161">
        <v>6</v>
      </c>
      <c r="J2242" s="161">
        <v>10</v>
      </c>
      <c r="M2242" s="165">
        <f t="shared" si="100"/>
        <v>3</v>
      </c>
      <c r="N2242" s="164">
        <f t="shared" si="101"/>
        <v>4</v>
      </c>
      <c r="O2242" s="164">
        <f t="shared" si="102"/>
        <v>6</v>
      </c>
    </row>
    <row r="2243" spans="3:15">
      <c r="C2243" s="161">
        <v>3</v>
      </c>
      <c r="D2243" s="161">
        <v>8</v>
      </c>
      <c r="F2243" s="161">
        <v>5</v>
      </c>
      <c r="G2243" s="161">
        <v>8</v>
      </c>
      <c r="H2243" s="161">
        <v>5</v>
      </c>
      <c r="I2243" s="161">
        <v>8</v>
      </c>
      <c r="J2243" s="161">
        <v>7</v>
      </c>
      <c r="M2243" s="165">
        <f t="shared" si="100"/>
        <v>3</v>
      </c>
      <c r="N2243" s="164">
        <f t="shared" si="101"/>
        <v>4</v>
      </c>
      <c r="O2243" s="164">
        <f t="shared" si="102"/>
        <v>6</v>
      </c>
    </row>
    <row r="2244" spans="3:15">
      <c r="C2244" s="161">
        <v>3</v>
      </c>
      <c r="D2244" s="161">
        <v>8</v>
      </c>
      <c r="F2244" s="161">
        <v>5</v>
      </c>
      <c r="G2244" s="161">
        <v>8</v>
      </c>
      <c r="H2244" s="161">
        <v>5</v>
      </c>
      <c r="I2244" s="161">
        <v>8</v>
      </c>
      <c r="J2244" s="161">
        <v>10</v>
      </c>
      <c r="M2244" s="165">
        <f t="shared" si="100"/>
        <v>3</v>
      </c>
      <c r="N2244" s="164">
        <f t="shared" si="101"/>
        <v>4</v>
      </c>
      <c r="O2244" s="164">
        <f t="shared" si="102"/>
        <v>7</v>
      </c>
    </row>
    <row r="2245" spans="3:15">
      <c r="C2245" s="161">
        <v>3</v>
      </c>
      <c r="D2245" s="161">
        <v>8</v>
      </c>
      <c r="F2245" s="161">
        <v>5</v>
      </c>
      <c r="G2245" s="161">
        <v>8</v>
      </c>
      <c r="H2245" s="161">
        <v>5</v>
      </c>
      <c r="I2245" s="161">
        <v>10</v>
      </c>
      <c r="J2245" s="161">
        <v>7</v>
      </c>
      <c r="M2245" s="165">
        <f t="shared" si="100"/>
        <v>3</v>
      </c>
      <c r="N2245" s="164">
        <f t="shared" si="101"/>
        <v>4</v>
      </c>
      <c r="O2245" s="164">
        <f t="shared" si="102"/>
        <v>7</v>
      </c>
    </row>
    <row r="2246" spans="3:15">
      <c r="C2246" s="161">
        <v>3</v>
      </c>
      <c r="D2246" s="161">
        <v>8</v>
      </c>
      <c r="F2246" s="161">
        <v>5</v>
      </c>
      <c r="G2246" s="161">
        <v>8</v>
      </c>
      <c r="H2246" s="161">
        <v>5</v>
      </c>
      <c r="I2246" s="161">
        <v>10</v>
      </c>
      <c r="J2246" s="161">
        <v>10</v>
      </c>
      <c r="M2246" s="165">
        <f t="shared" si="100"/>
        <v>3</v>
      </c>
      <c r="N2246" s="164">
        <f t="shared" si="101"/>
        <v>4</v>
      </c>
      <c r="O2246" s="164">
        <f t="shared" si="102"/>
        <v>7</v>
      </c>
    </row>
    <row r="2247" spans="3:15">
      <c r="C2247" s="161">
        <v>3</v>
      </c>
      <c r="D2247" s="161">
        <v>8</v>
      </c>
      <c r="F2247" s="161">
        <v>7</v>
      </c>
      <c r="G2247" s="161">
        <v>8</v>
      </c>
      <c r="H2247" s="161">
        <v>10</v>
      </c>
      <c r="I2247" s="161">
        <v>4</v>
      </c>
      <c r="J2247" s="161">
        <v>7</v>
      </c>
      <c r="M2247" s="165">
        <f t="shared" si="100"/>
        <v>3</v>
      </c>
      <c r="N2247" s="164">
        <f t="shared" si="101"/>
        <v>4</v>
      </c>
      <c r="O2247" s="164">
        <f t="shared" si="102"/>
        <v>7</v>
      </c>
    </row>
    <row r="2248" spans="3:15">
      <c r="C2248" s="161">
        <v>3</v>
      </c>
      <c r="D2248" s="161">
        <v>8</v>
      </c>
      <c r="F2248" s="161">
        <v>7</v>
      </c>
      <c r="G2248" s="161">
        <v>8</v>
      </c>
      <c r="H2248" s="161">
        <v>10</v>
      </c>
      <c r="I2248" s="161">
        <v>4</v>
      </c>
      <c r="J2248" s="161">
        <v>10</v>
      </c>
      <c r="M2248" s="165">
        <f t="shared" si="100"/>
        <v>3</v>
      </c>
      <c r="N2248" s="164">
        <f t="shared" si="101"/>
        <v>4</v>
      </c>
      <c r="O2248" s="164">
        <f t="shared" si="102"/>
        <v>7</v>
      </c>
    </row>
    <row r="2249" spans="3:15">
      <c r="C2249" s="161">
        <v>3</v>
      </c>
      <c r="D2249" s="161">
        <v>8</v>
      </c>
      <c r="F2249" s="161">
        <v>7</v>
      </c>
      <c r="G2249" s="161">
        <v>8</v>
      </c>
      <c r="H2249" s="161">
        <v>10</v>
      </c>
      <c r="I2249" s="161">
        <v>6</v>
      </c>
      <c r="J2249" s="161">
        <v>7</v>
      </c>
      <c r="M2249" s="165">
        <f t="shared" si="100"/>
        <v>3</v>
      </c>
      <c r="N2249" s="164">
        <f t="shared" si="101"/>
        <v>4</v>
      </c>
      <c r="O2249" s="164">
        <f t="shared" si="102"/>
        <v>7</v>
      </c>
    </row>
    <row r="2250" spans="3:15">
      <c r="C2250" s="161">
        <v>3</v>
      </c>
      <c r="D2250" s="161">
        <v>8</v>
      </c>
      <c r="F2250" s="161">
        <v>7</v>
      </c>
      <c r="G2250" s="161">
        <v>8</v>
      </c>
      <c r="H2250" s="161">
        <v>10</v>
      </c>
      <c r="I2250" s="161">
        <v>6</v>
      </c>
      <c r="J2250" s="161">
        <v>10</v>
      </c>
      <c r="M2250" s="165">
        <f t="shared" si="100"/>
        <v>3</v>
      </c>
      <c r="N2250" s="164">
        <f t="shared" si="101"/>
        <v>4</v>
      </c>
      <c r="O2250" s="164">
        <f t="shared" si="102"/>
        <v>7</v>
      </c>
    </row>
    <row r="2251" spans="3:15">
      <c r="C2251" s="161">
        <v>3</v>
      </c>
      <c r="D2251" s="161">
        <v>8</v>
      </c>
      <c r="F2251" s="161">
        <v>7</v>
      </c>
      <c r="G2251" s="161">
        <v>8</v>
      </c>
      <c r="H2251" s="161">
        <v>10</v>
      </c>
      <c r="I2251" s="161">
        <v>8</v>
      </c>
      <c r="J2251" s="161">
        <v>7</v>
      </c>
      <c r="M2251" s="165">
        <f t="shared" si="100"/>
        <v>3</v>
      </c>
      <c r="N2251" s="164">
        <f t="shared" si="101"/>
        <v>4</v>
      </c>
      <c r="O2251" s="164">
        <f t="shared" si="102"/>
        <v>7</v>
      </c>
    </row>
    <row r="2252" spans="3:15">
      <c r="C2252" s="161">
        <v>3</v>
      </c>
      <c r="D2252" s="161">
        <v>8</v>
      </c>
      <c r="F2252" s="161">
        <v>7</v>
      </c>
      <c r="G2252" s="161">
        <v>8</v>
      </c>
      <c r="H2252" s="161">
        <v>10</v>
      </c>
      <c r="I2252" s="161">
        <v>8</v>
      </c>
      <c r="J2252" s="161">
        <v>10</v>
      </c>
      <c r="M2252" s="165">
        <f t="shared" si="100"/>
        <v>3</v>
      </c>
      <c r="N2252" s="164">
        <f t="shared" si="101"/>
        <v>4</v>
      </c>
      <c r="O2252" s="164">
        <f t="shared" si="102"/>
        <v>8</v>
      </c>
    </row>
    <row r="2253" spans="3:15">
      <c r="C2253" s="161">
        <v>3</v>
      </c>
      <c r="D2253" s="161">
        <v>8</v>
      </c>
      <c r="F2253" s="161">
        <v>7</v>
      </c>
      <c r="G2253" s="161">
        <v>8</v>
      </c>
      <c r="H2253" s="161">
        <v>10</v>
      </c>
      <c r="I2253" s="161">
        <v>10</v>
      </c>
      <c r="J2253" s="161">
        <v>7</v>
      </c>
      <c r="M2253" s="165">
        <f t="shared" si="100"/>
        <v>3</v>
      </c>
      <c r="N2253" s="164">
        <f t="shared" si="101"/>
        <v>4</v>
      </c>
      <c r="O2253" s="164">
        <f t="shared" si="102"/>
        <v>8</v>
      </c>
    </row>
    <row r="2254" spans="3:15">
      <c r="C2254" s="161">
        <v>3</v>
      </c>
      <c r="D2254" s="161">
        <v>8</v>
      </c>
      <c r="F2254" s="161">
        <v>7</v>
      </c>
      <c r="G2254" s="161">
        <v>8</v>
      </c>
      <c r="H2254" s="161">
        <v>10</v>
      </c>
      <c r="I2254" s="161">
        <v>10</v>
      </c>
      <c r="J2254" s="161">
        <v>10</v>
      </c>
      <c r="M2254" s="165">
        <f t="shared" si="100"/>
        <v>3</v>
      </c>
      <c r="N2254" s="164">
        <f t="shared" si="101"/>
        <v>4</v>
      </c>
      <c r="O2254" s="164">
        <f t="shared" si="102"/>
        <v>8</v>
      </c>
    </row>
    <row r="2255" spans="3:15">
      <c r="C2255" s="161">
        <v>3</v>
      </c>
      <c r="D2255" s="161">
        <v>8</v>
      </c>
      <c r="F2255" s="161">
        <v>10</v>
      </c>
      <c r="G2255" s="161">
        <v>8</v>
      </c>
      <c r="H2255" s="161">
        <v>7</v>
      </c>
      <c r="I2255" s="161">
        <v>4</v>
      </c>
      <c r="J2255" s="161">
        <v>7</v>
      </c>
      <c r="M2255" s="165">
        <f t="shared" si="100"/>
        <v>3</v>
      </c>
      <c r="N2255" s="164">
        <f t="shared" si="101"/>
        <v>4</v>
      </c>
      <c r="O2255" s="164">
        <f t="shared" si="102"/>
        <v>7</v>
      </c>
    </row>
    <row r="2256" spans="3:15">
      <c r="C2256" s="161">
        <v>3</v>
      </c>
      <c r="D2256" s="161">
        <v>8</v>
      </c>
      <c r="F2256" s="161">
        <v>10</v>
      </c>
      <c r="G2256" s="161">
        <v>8</v>
      </c>
      <c r="H2256" s="161">
        <v>7</v>
      </c>
      <c r="I2256" s="161">
        <v>4</v>
      </c>
      <c r="J2256" s="161">
        <v>10</v>
      </c>
      <c r="M2256" s="165">
        <f t="shared" si="100"/>
        <v>3</v>
      </c>
      <c r="N2256" s="164">
        <f t="shared" si="101"/>
        <v>4</v>
      </c>
      <c r="O2256" s="164">
        <f t="shared" si="102"/>
        <v>7</v>
      </c>
    </row>
    <row r="2257" spans="3:15">
      <c r="C2257" s="161">
        <v>3</v>
      </c>
      <c r="D2257" s="161">
        <v>8</v>
      </c>
      <c r="F2257" s="161">
        <v>10</v>
      </c>
      <c r="G2257" s="161">
        <v>8</v>
      </c>
      <c r="H2257" s="161">
        <v>7</v>
      </c>
      <c r="I2257" s="161">
        <v>6</v>
      </c>
      <c r="J2257" s="161">
        <v>7</v>
      </c>
      <c r="M2257" s="165">
        <f t="shared" si="100"/>
        <v>3</v>
      </c>
      <c r="N2257" s="164">
        <f t="shared" si="101"/>
        <v>4</v>
      </c>
      <c r="O2257" s="164">
        <f t="shared" si="102"/>
        <v>7</v>
      </c>
    </row>
    <row r="2258" spans="3:15">
      <c r="C2258" s="161">
        <v>3</v>
      </c>
      <c r="D2258" s="161">
        <v>8</v>
      </c>
      <c r="F2258" s="161">
        <v>10</v>
      </c>
      <c r="G2258" s="161">
        <v>8</v>
      </c>
      <c r="H2258" s="161">
        <v>7</v>
      </c>
      <c r="I2258" s="161">
        <v>6</v>
      </c>
      <c r="J2258" s="161">
        <v>10</v>
      </c>
      <c r="M2258" s="165">
        <f t="shared" si="100"/>
        <v>3</v>
      </c>
      <c r="N2258" s="164">
        <f t="shared" si="101"/>
        <v>4</v>
      </c>
      <c r="O2258" s="164">
        <f t="shared" si="102"/>
        <v>7</v>
      </c>
    </row>
    <row r="2259" spans="3:15">
      <c r="C2259" s="161">
        <v>3</v>
      </c>
      <c r="D2259" s="161">
        <v>8</v>
      </c>
      <c r="F2259" s="161">
        <v>10</v>
      </c>
      <c r="G2259" s="161">
        <v>8</v>
      </c>
      <c r="H2259" s="161">
        <v>7</v>
      </c>
      <c r="I2259" s="161">
        <v>8</v>
      </c>
      <c r="J2259" s="161">
        <v>7</v>
      </c>
      <c r="M2259" s="165">
        <f t="shared" si="100"/>
        <v>3</v>
      </c>
      <c r="N2259" s="164">
        <f t="shared" si="101"/>
        <v>4</v>
      </c>
      <c r="O2259" s="164">
        <f t="shared" si="102"/>
        <v>7</v>
      </c>
    </row>
    <row r="2260" spans="3:15">
      <c r="C2260" s="161">
        <v>3</v>
      </c>
      <c r="D2260" s="161">
        <v>8</v>
      </c>
      <c r="F2260" s="161">
        <v>10</v>
      </c>
      <c r="G2260" s="161">
        <v>8</v>
      </c>
      <c r="H2260" s="161">
        <v>7</v>
      </c>
      <c r="I2260" s="161">
        <v>8</v>
      </c>
      <c r="J2260" s="161">
        <v>10</v>
      </c>
      <c r="M2260" s="165">
        <f t="shared" si="100"/>
        <v>3</v>
      </c>
      <c r="N2260" s="164">
        <f t="shared" si="101"/>
        <v>4</v>
      </c>
      <c r="O2260" s="164">
        <f t="shared" si="102"/>
        <v>8</v>
      </c>
    </row>
    <row r="2261" spans="3:15">
      <c r="C2261" s="161">
        <v>3</v>
      </c>
      <c r="D2261" s="161">
        <v>8</v>
      </c>
      <c r="F2261" s="161">
        <v>10</v>
      </c>
      <c r="G2261" s="161">
        <v>8</v>
      </c>
      <c r="H2261" s="161">
        <v>7</v>
      </c>
      <c r="I2261" s="161">
        <v>10</v>
      </c>
      <c r="J2261" s="161">
        <v>7</v>
      </c>
      <c r="M2261" s="165">
        <f t="shared" si="100"/>
        <v>3</v>
      </c>
      <c r="N2261" s="164">
        <f t="shared" si="101"/>
        <v>4</v>
      </c>
      <c r="O2261" s="164">
        <f t="shared" si="102"/>
        <v>8</v>
      </c>
    </row>
    <row r="2262" spans="3:15">
      <c r="C2262" s="161">
        <v>3</v>
      </c>
      <c r="D2262" s="161">
        <v>8</v>
      </c>
      <c r="F2262" s="161">
        <v>10</v>
      </c>
      <c r="G2262" s="161">
        <v>8</v>
      </c>
      <c r="H2262" s="161">
        <v>7</v>
      </c>
      <c r="I2262" s="161">
        <v>10</v>
      </c>
      <c r="J2262" s="161">
        <v>10</v>
      </c>
      <c r="M2262" s="165">
        <f t="shared" si="100"/>
        <v>3</v>
      </c>
      <c r="N2262" s="164">
        <f t="shared" si="101"/>
        <v>4</v>
      </c>
      <c r="O2262" s="164">
        <f t="shared" si="102"/>
        <v>8</v>
      </c>
    </row>
    <row r="2263" spans="3:15">
      <c r="C2263" s="161">
        <v>3</v>
      </c>
      <c r="D2263" s="161">
        <v>8</v>
      </c>
      <c r="F2263" s="161">
        <v>10</v>
      </c>
      <c r="G2263" s="161">
        <v>8</v>
      </c>
      <c r="H2263" s="161">
        <v>10</v>
      </c>
      <c r="I2263" s="161">
        <v>4</v>
      </c>
      <c r="J2263" s="161">
        <v>7</v>
      </c>
      <c r="M2263" s="165">
        <f t="shared" si="100"/>
        <v>3</v>
      </c>
      <c r="N2263" s="164">
        <f t="shared" si="101"/>
        <v>4</v>
      </c>
      <c r="O2263" s="164">
        <f t="shared" si="102"/>
        <v>7</v>
      </c>
    </row>
    <row r="2264" spans="3:15">
      <c r="C2264" s="161">
        <v>3</v>
      </c>
      <c r="D2264" s="161">
        <v>8</v>
      </c>
      <c r="F2264" s="161">
        <v>10</v>
      </c>
      <c r="G2264" s="161">
        <v>8</v>
      </c>
      <c r="H2264" s="161">
        <v>10</v>
      </c>
      <c r="I2264" s="161">
        <v>4</v>
      </c>
      <c r="J2264" s="161">
        <v>10</v>
      </c>
      <c r="M2264" s="165">
        <f t="shared" si="100"/>
        <v>3</v>
      </c>
      <c r="N2264" s="164">
        <f t="shared" si="101"/>
        <v>4</v>
      </c>
      <c r="O2264" s="164">
        <f t="shared" si="102"/>
        <v>8</v>
      </c>
    </row>
    <row r="2265" spans="3:15">
      <c r="C2265" s="161">
        <v>3</v>
      </c>
      <c r="D2265" s="161">
        <v>8</v>
      </c>
      <c r="F2265" s="161">
        <v>10</v>
      </c>
      <c r="G2265" s="161">
        <v>8</v>
      </c>
      <c r="H2265" s="161">
        <v>10</v>
      </c>
      <c r="I2265" s="161">
        <v>6</v>
      </c>
      <c r="J2265" s="161">
        <v>7</v>
      </c>
      <c r="M2265" s="165">
        <f t="shared" si="100"/>
        <v>3</v>
      </c>
      <c r="N2265" s="164">
        <f t="shared" si="101"/>
        <v>4</v>
      </c>
      <c r="O2265" s="164">
        <f t="shared" si="102"/>
        <v>7</v>
      </c>
    </row>
    <row r="2266" spans="3:15">
      <c r="C2266" s="161">
        <v>3</v>
      </c>
      <c r="D2266" s="161">
        <v>8</v>
      </c>
      <c r="F2266" s="161">
        <v>10</v>
      </c>
      <c r="G2266" s="161">
        <v>8</v>
      </c>
      <c r="H2266" s="161">
        <v>10</v>
      </c>
      <c r="I2266" s="161">
        <v>6</v>
      </c>
      <c r="J2266" s="161">
        <v>10</v>
      </c>
      <c r="M2266" s="165">
        <f t="shared" si="100"/>
        <v>3</v>
      </c>
      <c r="N2266" s="164">
        <f t="shared" si="101"/>
        <v>4</v>
      </c>
      <c r="O2266" s="164">
        <f t="shared" si="102"/>
        <v>8</v>
      </c>
    </row>
    <row r="2267" spans="3:15">
      <c r="C2267" s="161">
        <v>3</v>
      </c>
      <c r="D2267" s="161">
        <v>8</v>
      </c>
      <c r="F2267" s="161">
        <v>10</v>
      </c>
      <c r="G2267" s="161">
        <v>8</v>
      </c>
      <c r="H2267" s="161">
        <v>10</v>
      </c>
      <c r="I2267" s="161">
        <v>8</v>
      </c>
      <c r="J2267" s="161">
        <v>7</v>
      </c>
      <c r="M2267" s="165">
        <f t="shared" si="100"/>
        <v>3</v>
      </c>
      <c r="N2267" s="164">
        <f t="shared" si="101"/>
        <v>4</v>
      </c>
      <c r="O2267" s="164">
        <f t="shared" si="102"/>
        <v>8</v>
      </c>
    </row>
    <row r="2268" spans="3:15">
      <c r="C2268" s="161">
        <v>3</v>
      </c>
      <c r="D2268" s="161">
        <v>8</v>
      </c>
      <c r="F2268" s="161">
        <v>10</v>
      </c>
      <c r="G2268" s="161">
        <v>8</v>
      </c>
      <c r="H2268" s="161">
        <v>10</v>
      </c>
      <c r="I2268" s="161">
        <v>8</v>
      </c>
      <c r="J2268" s="161">
        <v>10</v>
      </c>
      <c r="M2268" s="165">
        <f t="shared" si="100"/>
        <v>3</v>
      </c>
      <c r="N2268" s="164">
        <f t="shared" si="101"/>
        <v>4</v>
      </c>
      <c r="O2268" s="164">
        <f t="shared" si="102"/>
        <v>8</v>
      </c>
    </row>
    <row r="2269" spans="3:15">
      <c r="C2269" s="161">
        <v>3</v>
      </c>
      <c r="D2269" s="161">
        <v>8</v>
      </c>
      <c r="F2269" s="161">
        <v>10</v>
      </c>
      <c r="G2269" s="161">
        <v>8</v>
      </c>
      <c r="H2269" s="161">
        <v>10</v>
      </c>
      <c r="I2269" s="161">
        <v>10</v>
      </c>
      <c r="J2269" s="161">
        <v>7</v>
      </c>
      <c r="M2269" s="165">
        <f t="shared" si="100"/>
        <v>3</v>
      </c>
      <c r="N2269" s="164">
        <f t="shared" si="101"/>
        <v>4</v>
      </c>
      <c r="O2269" s="164">
        <f t="shared" si="102"/>
        <v>8</v>
      </c>
    </row>
    <row r="2270" spans="3:15">
      <c r="C2270" s="161">
        <v>3</v>
      </c>
      <c r="D2270" s="161">
        <v>8</v>
      </c>
      <c r="F2270" s="161">
        <v>10</v>
      </c>
      <c r="G2270" s="161">
        <v>8</v>
      </c>
      <c r="H2270" s="161">
        <v>10</v>
      </c>
      <c r="I2270" s="161">
        <v>10</v>
      </c>
      <c r="J2270" s="161">
        <v>10</v>
      </c>
      <c r="M2270" s="165">
        <f t="shared" si="100"/>
        <v>3</v>
      </c>
      <c r="N2270" s="164">
        <f t="shared" si="101"/>
        <v>4</v>
      </c>
      <c r="O2270" s="164">
        <f t="shared" si="102"/>
        <v>8</v>
      </c>
    </row>
    <row r="2271" spans="3:15">
      <c r="C2271" s="161">
        <v>3</v>
      </c>
      <c r="D2271" s="161">
        <v>8</v>
      </c>
      <c r="F2271" s="161">
        <v>10</v>
      </c>
      <c r="G2271" s="161">
        <v>8</v>
      </c>
      <c r="H2271" s="161">
        <v>7</v>
      </c>
      <c r="I2271" s="161">
        <v>4</v>
      </c>
      <c r="J2271" s="161">
        <v>7</v>
      </c>
      <c r="M2271" s="165">
        <f t="shared" ref="M2271:M2334" si="103">MIN(C2271:L2271)</f>
        <v>3</v>
      </c>
      <c r="N2271" s="164">
        <f t="shared" si="101"/>
        <v>4</v>
      </c>
      <c r="O2271" s="164">
        <f t="shared" si="102"/>
        <v>7</v>
      </c>
    </row>
    <row r="2272" spans="3:15">
      <c r="C2272" s="161">
        <v>3</v>
      </c>
      <c r="D2272" s="161">
        <v>8</v>
      </c>
      <c r="F2272" s="161">
        <v>10</v>
      </c>
      <c r="G2272" s="161">
        <v>8</v>
      </c>
      <c r="H2272" s="161">
        <v>7</v>
      </c>
      <c r="I2272" s="161">
        <v>4</v>
      </c>
      <c r="J2272" s="161">
        <v>10</v>
      </c>
      <c r="M2272" s="165">
        <f t="shared" si="103"/>
        <v>3</v>
      </c>
      <c r="N2272" s="164">
        <f t="shared" ref="N2272:N2335" si="104">IF(SMALL(C2272:J2272,2)&gt;M2272,M2272+1,M2272)</f>
        <v>4</v>
      </c>
      <c r="O2272" s="164">
        <f t="shared" ref="O2272:O2335" si="105">ROUND(AVERAGE(C2272:J2272),0)</f>
        <v>7</v>
      </c>
    </row>
    <row r="2273" spans="3:15">
      <c r="C2273" s="161">
        <v>3</v>
      </c>
      <c r="D2273" s="161">
        <v>8</v>
      </c>
      <c r="F2273" s="161">
        <v>10</v>
      </c>
      <c r="G2273" s="161">
        <v>8</v>
      </c>
      <c r="H2273" s="161">
        <v>7</v>
      </c>
      <c r="I2273" s="161">
        <v>6</v>
      </c>
      <c r="J2273" s="161">
        <v>7</v>
      </c>
      <c r="M2273" s="165">
        <f t="shared" si="103"/>
        <v>3</v>
      </c>
      <c r="N2273" s="164">
        <f t="shared" si="104"/>
        <v>4</v>
      </c>
      <c r="O2273" s="164">
        <f t="shared" si="105"/>
        <v>7</v>
      </c>
    </row>
    <row r="2274" spans="3:15">
      <c r="C2274" s="161">
        <v>3</v>
      </c>
      <c r="D2274" s="161">
        <v>8</v>
      </c>
      <c r="F2274" s="161">
        <v>10</v>
      </c>
      <c r="G2274" s="161">
        <v>8</v>
      </c>
      <c r="H2274" s="161">
        <v>7</v>
      </c>
      <c r="I2274" s="161">
        <v>6</v>
      </c>
      <c r="J2274" s="161">
        <v>10</v>
      </c>
      <c r="M2274" s="165">
        <f t="shared" si="103"/>
        <v>3</v>
      </c>
      <c r="N2274" s="164">
        <f t="shared" si="104"/>
        <v>4</v>
      </c>
      <c r="O2274" s="164">
        <f t="shared" si="105"/>
        <v>7</v>
      </c>
    </row>
    <row r="2275" spans="3:15">
      <c r="C2275" s="161">
        <v>3</v>
      </c>
      <c r="D2275" s="161">
        <v>8</v>
      </c>
      <c r="F2275" s="161">
        <v>10</v>
      </c>
      <c r="G2275" s="161">
        <v>8</v>
      </c>
      <c r="H2275" s="161">
        <v>7</v>
      </c>
      <c r="I2275" s="161">
        <v>8</v>
      </c>
      <c r="J2275" s="161">
        <v>7</v>
      </c>
      <c r="M2275" s="165">
        <f t="shared" si="103"/>
        <v>3</v>
      </c>
      <c r="N2275" s="164">
        <f t="shared" si="104"/>
        <v>4</v>
      </c>
      <c r="O2275" s="164">
        <f t="shared" si="105"/>
        <v>7</v>
      </c>
    </row>
    <row r="2276" spans="3:15">
      <c r="C2276" s="161">
        <v>3</v>
      </c>
      <c r="D2276" s="161">
        <v>8</v>
      </c>
      <c r="F2276" s="161">
        <v>10</v>
      </c>
      <c r="G2276" s="161">
        <v>8</v>
      </c>
      <c r="H2276" s="161">
        <v>7</v>
      </c>
      <c r="I2276" s="161">
        <v>8</v>
      </c>
      <c r="J2276" s="161">
        <v>10</v>
      </c>
      <c r="M2276" s="165">
        <f t="shared" si="103"/>
        <v>3</v>
      </c>
      <c r="N2276" s="164">
        <f t="shared" si="104"/>
        <v>4</v>
      </c>
      <c r="O2276" s="164">
        <f t="shared" si="105"/>
        <v>8</v>
      </c>
    </row>
    <row r="2277" spans="3:15">
      <c r="C2277" s="161">
        <v>3</v>
      </c>
      <c r="D2277" s="161">
        <v>8</v>
      </c>
      <c r="F2277" s="161">
        <v>10</v>
      </c>
      <c r="G2277" s="161">
        <v>8</v>
      </c>
      <c r="H2277" s="161">
        <v>7</v>
      </c>
      <c r="I2277" s="161">
        <v>10</v>
      </c>
      <c r="J2277" s="161">
        <v>7</v>
      </c>
      <c r="M2277" s="165">
        <f t="shared" si="103"/>
        <v>3</v>
      </c>
      <c r="N2277" s="164">
        <f t="shared" si="104"/>
        <v>4</v>
      </c>
      <c r="O2277" s="164">
        <f t="shared" si="105"/>
        <v>8</v>
      </c>
    </row>
    <row r="2278" spans="3:15">
      <c r="C2278" s="161">
        <v>3</v>
      </c>
      <c r="D2278" s="161">
        <v>8</v>
      </c>
      <c r="F2278" s="161">
        <v>10</v>
      </c>
      <c r="G2278" s="161">
        <v>8</v>
      </c>
      <c r="H2278" s="161">
        <v>7</v>
      </c>
      <c r="I2278" s="161">
        <v>10</v>
      </c>
      <c r="J2278" s="161">
        <v>10</v>
      </c>
      <c r="M2278" s="165">
        <f t="shared" si="103"/>
        <v>3</v>
      </c>
      <c r="N2278" s="164">
        <f t="shared" si="104"/>
        <v>4</v>
      </c>
      <c r="O2278" s="164">
        <f t="shared" si="105"/>
        <v>8</v>
      </c>
    </row>
    <row r="2279" spans="3:15">
      <c r="C2279" s="161">
        <v>3</v>
      </c>
      <c r="D2279" s="161">
        <v>8</v>
      </c>
      <c r="F2279" s="161">
        <v>10</v>
      </c>
      <c r="G2279" s="161">
        <v>8</v>
      </c>
      <c r="H2279" s="161">
        <v>10</v>
      </c>
      <c r="I2279" s="161">
        <v>4</v>
      </c>
      <c r="J2279" s="161">
        <v>7</v>
      </c>
      <c r="M2279" s="165">
        <f t="shared" si="103"/>
        <v>3</v>
      </c>
      <c r="N2279" s="164">
        <f t="shared" si="104"/>
        <v>4</v>
      </c>
      <c r="O2279" s="164">
        <f t="shared" si="105"/>
        <v>7</v>
      </c>
    </row>
    <row r="2280" spans="3:15">
      <c r="C2280" s="161">
        <v>3</v>
      </c>
      <c r="D2280" s="161">
        <v>8</v>
      </c>
      <c r="F2280" s="161">
        <v>10</v>
      </c>
      <c r="G2280" s="161">
        <v>8</v>
      </c>
      <c r="H2280" s="161">
        <v>10</v>
      </c>
      <c r="I2280" s="161">
        <v>4</v>
      </c>
      <c r="J2280" s="161">
        <v>10</v>
      </c>
      <c r="M2280" s="165">
        <f t="shared" si="103"/>
        <v>3</v>
      </c>
      <c r="N2280" s="164">
        <f t="shared" si="104"/>
        <v>4</v>
      </c>
      <c r="O2280" s="164">
        <f t="shared" si="105"/>
        <v>8</v>
      </c>
    </row>
    <row r="2281" spans="3:15">
      <c r="C2281" s="161">
        <v>3</v>
      </c>
      <c r="D2281" s="161">
        <v>8</v>
      </c>
      <c r="F2281" s="161">
        <v>10</v>
      </c>
      <c r="G2281" s="161">
        <v>8</v>
      </c>
      <c r="H2281" s="161">
        <v>10</v>
      </c>
      <c r="I2281" s="161">
        <v>6</v>
      </c>
      <c r="J2281" s="161">
        <v>7</v>
      </c>
      <c r="M2281" s="165">
        <f t="shared" si="103"/>
        <v>3</v>
      </c>
      <c r="N2281" s="164">
        <f t="shared" si="104"/>
        <v>4</v>
      </c>
      <c r="O2281" s="164">
        <f t="shared" si="105"/>
        <v>7</v>
      </c>
    </row>
    <row r="2282" spans="3:15">
      <c r="C2282" s="161">
        <v>3</v>
      </c>
      <c r="D2282" s="161">
        <v>8</v>
      </c>
      <c r="F2282" s="161">
        <v>10</v>
      </c>
      <c r="G2282" s="161">
        <v>8</v>
      </c>
      <c r="H2282" s="161">
        <v>10</v>
      </c>
      <c r="I2282" s="161">
        <v>6</v>
      </c>
      <c r="J2282" s="161">
        <v>10</v>
      </c>
      <c r="M2282" s="165">
        <f t="shared" si="103"/>
        <v>3</v>
      </c>
      <c r="N2282" s="164">
        <f t="shared" si="104"/>
        <v>4</v>
      </c>
      <c r="O2282" s="164">
        <f t="shared" si="105"/>
        <v>8</v>
      </c>
    </row>
    <row r="2283" spans="3:15">
      <c r="C2283" s="161">
        <v>3</v>
      </c>
      <c r="D2283" s="161">
        <v>8</v>
      </c>
      <c r="F2283" s="161">
        <v>10</v>
      </c>
      <c r="G2283" s="161">
        <v>8</v>
      </c>
      <c r="H2283" s="161">
        <v>10</v>
      </c>
      <c r="I2283" s="161">
        <v>8</v>
      </c>
      <c r="J2283" s="161">
        <v>7</v>
      </c>
      <c r="M2283" s="165">
        <f t="shared" si="103"/>
        <v>3</v>
      </c>
      <c r="N2283" s="164">
        <f t="shared" si="104"/>
        <v>4</v>
      </c>
      <c r="O2283" s="164">
        <f t="shared" si="105"/>
        <v>8</v>
      </c>
    </row>
    <row r="2284" spans="3:15">
      <c r="C2284" s="161">
        <v>3</v>
      </c>
      <c r="D2284" s="161">
        <v>8</v>
      </c>
      <c r="F2284" s="161">
        <v>10</v>
      </c>
      <c r="G2284" s="161">
        <v>8</v>
      </c>
      <c r="H2284" s="161">
        <v>10</v>
      </c>
      <c r="I2284" s="161">
        <v>8</v>
      </c>
      <c r="J2284" s="161">
        <v>10</v>
      </c>
      <c r="M2284" s="165">
        <f t="shared" si="103"/>
        <v>3</v>
      </c>
      <c r="N2284" s="164">
        <f t="shared" si="104"/>
        <v>4</v>
      </c>
      <c r="O2284" s="164">
        <f t="shared" si="105"/>
        <v>8</v>
      </c>
    </row>
    <row r="2285" spans="3:15">
      <c r="C2285" s="161">
        <v>3</v>
      </c>
      <c r="D2285" s="161">
        <v>8</v>
      </c>
      <c r="F2285" s="161">
        <v>10</v>
      </c>
      <c r="G2285" s="161">
        <v>8</v>
      </c>
      <c r="H2285" s="161">
        <v>10</v>
      </c>
      <c r="I2285" s="161">
        <v>10</v>
      </c>
      <c r="J2285" s="161">
        <v>7</v>
      </c>
      <c r="M2285" s="165">
        <f t="shared" si="103"/>
        <v>3</v>
      </c>
      <c r="N2285" s="164">
        <f t="shared" si="104"/>
        <v>4</v>
      </c>
      <c r="O2285" s="164">
        <f t="shared" si="105"/>
        <v>8</v>
      </c>
    </row>
    <row r="2286" spans="3:15">
      <c r="C2286" s="161">
        <v>3</v>
      </c>
      <c r="D2286" s="161">
        <v>8</v>
      </c>
      <c r="F2286" s="161">
        <v>10</v>
      </c>
      <c r="G2286" s="161">
        <v>8</v>
      </c>
      <c r="H2286" s="161">
        <v>10</v>
      </c>
      <c r="I2286" s="161">
        <v>10</v>
      </c>
      <c r="J2286" s="161">
        <v>10</v>
      </c>
      <c r="M2286" s="165">
        <f t="shared" si="103"/>
        <v>3</v>
      </c>
      <c r="N2286" s="164">
        <f t="shared" si="104"/>
        <v>4</v>
      </c>
      <c r="O2286" s="164">
        <f t="shared" si="105"/>
        <v>8</v>
      </c>
    </row>
    <row r="2287" spans="3:15">
      <c r="C2287" s="161">
        <v>3</v>
      </c>
      <c r="D2287" s="161">
        <v>8</v>
      </c>
      <c r="F2287" s="161">
        <v>10</v>
      </c>
      <c r="G2287" s="161">
        <v>8</v>
      </c>
      <c r="H2287" s="161">
        <v>7</v>
      </c>
      <c r="I2287" s="161">
        <v>4</v>
      </c>
      <c r="J2287" s="161">
        <v>7</v>
      </c>
      <c r="M2287" s="165">
        <f t="shared" si="103"/>
        <v>3</v>
      </c>
      <c r="N2287" s="164">
        <f t="shared" si="104"/>
        <v>4</v>
      </c>
      <c r="O2287" s="164">
        <f t="shared" si="105"/>
        <v>7</v>
      </c>
    </row>
    <row r="2288" spans="3:15">
      <c r="C2288" s="161">
        <v>3</v>
      </c>
      <c r="D2288" s="161">
        <v>8</v>
      </c>
      <c r="F2288" s="161">
        <v>10</v>
      </c>
      <c r="G2288" s="161">
        <v>8</v>
      </c>
      <c r="H2288" s="161">
        <v>7</v>
      </c>
      <c r="I2288" s="161">
        <v>4</v>
      </c>
      <c r="J2288" s="161">
        <v>10</v>
      </c>
      <c r="M2288" s="165">
        <f t="shared" si="103"/>
        <v>3</v>
      </c>
      <c r="N2288" s="164">
        <f t="shared" si="104"/>
        <v>4</v>
      </c>
      <c r="O2288" s="164">
        <f t="shared" si="105"/>
        <v>7</v>
      </c>
    </row>
    <row r="2289" spans="3:15">
      <c r="C2289" s="161">
        <v>3</v>
      </c>
      <c r="D2289" s="161">
        <v>8</v>
      </c>
      <c r="F2289" s="161">
        <v>10</v>
      </c>
      <c r="G2289" s="161">
        <v>8</v>
      </c>
      <c r="H2289" s="161">
        <v>7</v>
      </c>
      <c r="I2289" s="161">
        <v>6</v>
      </c>
      <c r="J2289" s="161">
        <v>7</v>
      </c>
      <c r="M2289" s="165">
        <f t="shared" si="103"/>
        <v>3</v>
      </c>
      <c r="N2289" s="164">
        <f t="shared" si="104"/>
        <v>4</v>
      </c>
      <c r="O2289" s="164">
        <f t="shared" si="105"/>
        <v>7</v>
      </c>
    </row>
    <row r="2290" spans="3:15">
      <c r="C2290" s="161">
        <v>3</v>
      </c>
      <c r="D2290" s="161">
        <v>8</v>
      </c>
      <c r="F2290" s="161">
        <v>10</v>
      </c>
      <c r="G2290" s="161">
        <v>8</v>
      </c>
      <c r="H2290" s="161">
        <v>7</v>
      </c>
      <c r="I2290" s="161">
        <v>6</v>
      </c>
      <c r="J2290" s="161">
        <v>10</v>
      </c>
      <c r="M2290" s="165">
        <f t="shared" si="103"/>
        <v>3</v>
      </c>
      <c r="N2290" s="164">
        <f t="shared" si="104"/>
        <v>4</v>
      </c>
      <c r="O2290" s="164">
        <f t="shared" si="105"/>
        <v>7</v>
      </c>
    </row>
    <row r="2291" spans="3:15">
      <c r="C2291" s="161">
        <v>3</v>
      </c>
      <c r="D2291" s="161">
        <v>8</v>
      </c>
      <c r="F2291" s="161">
        <v>10</v>
      </c>
      <c r="G2291" s="161">
        <v>8</v>
      </c>
      <c r="H2291" s="161">
        <v>7</v>
      </c>
      <c r="I2291" s="161">
        <v>8</v>
      </c>
      <c r="J2291" s="161">
        <v>7</v>
      </c>
      <c r="M2291" s="165">
        <f t="shared" si="103"/>
        <v>3</v>
      </c>
      <c r="N2291" s="164">
        <f t="shared" si="104"/>
        <v>4</v>
      </c>
      <c r="O2291" s="164">
        <f t="shared" si="105"/>
        <v>7</v>
      </c>
    </row>
    <row r="2292" spans="3:15">
      <c r="C2292" s="161">
        <v>3</v>
      </c>
      <c r="D2292" s="161">
        <v>8</v>
      </c>
      <c r="F2292" s="161">
        <v>10</v>
      </c>
      <c r="G2292" s="161">
        <v>8</v>
      </c>
      <c r="H2292" s="161">
        <v>7</v>
      </c>
      <c r="I2292" s="161">
        <v>8</v>
      </c>
      <c r="J2292" s="161">
        <v>10</v>
      </c>
      <c r="M2292" s="165">
        <f t="shared" si="103"/>
        <v>3</v>
      </c>
      <c r="N2292" s="164">
        <f t="shared" si="104"/>
        <v>4</v>
      </c>
      <c r="O2292" s="164">
        <f t="shared" si="105"/>
        <v>8</v>
      </c>
    </row>
    <row r="2293" spans="3:15">
      <c r="C2293" s="161">
        <v>3</v>
      </c>
      <c r="D2293" s="161">
        <v>8</v>
      </c>
      <c r="F2293" s="161">
        <v>10</v>
      </c>
      <c r="G2293" s="161">
        <v>8</v>
      </c>
      <c r="H2293" s="161">
        <v>7</v>
      </c>
      <c r="I2293" s="161">
        <v>10</v>
      </c>
      <c r="J2293" s="161">
        <v>7</v>
      </c>
      <c r="M2293" s="165">
        <f t="shared" si="103"/>
        <v>3</v>
      </c>
      <c r="N2293" s="164">
        <f t="shared" si="104"/>
        <v>4</v>
      </c>
      <c r="O2293" s="164">
        <f t="shared" si="105"/>
        <v>8</v>
      </c>
    </row>
    <row r="2294" spans="3:15">
      <c r="C2294" s="161">
        <v>3</v>
      </c>
      <c r="D2294" s="161">
        <v>8</v>
      </c>
      <c r="F2294" s="161">
        <v>10</v>
      </c>
      <c r="G2294" s="161">
        <v>8</v>
      </c>
      <c r="H2294" s="161">
        <v>7</v>
      </c>
      <c r="I2294" s="161">
        <v>10</v>
      </c>
      <c r="J2294" s="161">
        <v>10</v>
      </c>
      <c r="M2294" s="165">
        <f t="shared" si="103"/>
        <v>3</v>
      </c>
      <c r="N2294" s="164">
        <f t="shared" si="104"/>
        <v>4</v>
      </c>
      <c r="O2294" s="164">
        <f t="shared" si="105"/>
        <v>8</v>
      </c>
    </row>
    <row r="2295" spans="3:15">
      <c r="C2295" s="161">
        <v>3</v>
      </c>
      <c r="D2295" s="161">
        <v>8</v>
      </c>
      <c r="F2295" s="161">
        <v>10</v>
      </c>
      <c r="G2295" s="161">
        <v>8</v>
      </c>
      <c r="H2295" s="161">
        <v>10</v>
      </c>
      <c r="I2295" s="161">
        <v>4</v>
      </c>
      <c r="J2295" s="161">
        <v>7</v>
      </c>
      <c r="M2295" s="165">
        <f t="shared" si="103"/>
        <v>3</v>
      </c>
      <c r="N2295" s="164">
        <f t="shared" si="104"/>
        <v>4</v>
      </c>
      <c r="O2295" s="164">
        <f t="shared" si="105"/>
        <v>7</v>
      </c>
    </row>
    <row r="2296" spans="3:15">
      <c r="C2296" s="161">
        <v>3</v>
      </c>
      <c r="D2296" s="161">
        <v>8</v>
      </c>
      <c r="F2296" s="161">
        <v>10</v>
      </c>
      <c r="G2296" s="161">
        <v>8</v>
      </c>
      <c r="H2296" s="161">
        <v>10</v>
      </c>
      <c r="I2296" s="161">
        <v>4</v>
      </c>
      <c r="J2296" s="161">
        <v>10</v>
      </c>
      <c r="M2296" s="165">
        <f t="shared" si="103"/>
        <v>3</v>
      </c>
      <c r="N2296" s="164">
        <f t="shared" si="104"/>
        <v>4</v>
      </c>
      <c r="O2296" s="164">
        <f t="shared" si="105"/>
        <v>8</v>
      </c>
    </row>
    <row r="2297" spans="3:15">
      <c r="C2297" s="161">
        <v>3</v>
      </c>
      <c r="D2297" s="161">
        <v>8</v>
      </c>
      <c r="F2297" s="161">
        <v>10</v>
      </c>
      <c r="G2297" s="161">
        <v>8</v>
      </c>
      <c r="H2297" s="161">
        <v>10</v>
      </c>
      <c r="I2297" s="161">
        <v>6</v>
      </c>
      <c r="J2297" s="161">
        <v>7</v>
      </c>
      <c r="M2297" s="165">
        <f t="shared" si="103"/>
        <v>3</v>
      </c>
      <c r="N2297" s="164">
        <f t="shared" si="104"/>
        <v>4</v>
      </c>
      <c r="O2297" s="164">
        <f t="shared" si="105"/>
        <v>7</v>
      </c>
    </row>
    <row r="2298" spans="3:15">
      <c r="C2298" s="161">
        <v>3</v>
      </c>
      <c r="D2298" s="161">
        <v>8</v>
      </c>
      <c r="F2298" s="161">
        <v>10</v>
      </c>
      <c r="G2298" s="161">
        <v>8</v>
      </c>
      <c r="H2298" s="161">
        <v>10</v>
      </c>
      <c r="I2298" s="161">
        <v>6</v>
      </c>
      <c r="J2298" s="161">
        <v>10</v>
      </c>
      <c r="M2298" s="165">
        <f t="shared" si="103"/>
        <v>3</v>
      </c>
      <c r="N2298" s="164">
        <f t="shared" si="104"/>
        <v>4</v>
      </c>
      <c r="O2298" s="164">
        <f t="shared" si="105"/>
        <v>8</v>
      </c>
    </row>
    <row r="2299" spans="3:15">
      <c r="C2299" s="161">
        <v>3</v>
      </c>
      <c r="D2299" s="161">
        <v>8</v>
      </c>
      <c r="F2299" s="161">
        <v>10</v>
      </c>
      <c r="G2299" s="161">
        <v>8</v>
      </c>
      <c r="H2299" s="161">
        <v>10</v>
      </c>
      <c r="I2299" s="161">
        <v>8</v>
      </c>
      <c r="J2299" s="161">
        <v>7</v>
      </c>
      <c r="M2299" s="165">
        <f t="shared" si="103"/>
        <v>3</v>
      </c>
      <c r="N2299" s="164">
        <f t="shared" si="104"/>
        <v>4</v>
      </c>
      <c r="O2299" s="164">
        <f t="shared" si="105"/>
        <v>8</v>
      </c>
    </row>
    <row r="2300" spans="3:15">
      <c r="C2300" s="161">
        <v>3</v>
      </c>
      <c r="D2300" s="161">
        <v>8</v>
      </c>
      <c r="F2300" s="161">
        <v>10</v>
      </c>
      <c r="G2300" s="161">
        <v>8</v>
      </c>
      <c r="H2300" s="161">
        <v>10</v>
      </c>
      <c r="I2300" s="161">
        <v>8</v>
      </c>
      <c r="J2300" s="161">
        <v>10</v>
      </c>
      <c r="M2300" s="165">
        <f t="shared" si="103"/>
        <v>3</v>
      </c>
      <c r="N2300" s="164">
        <f t="shared" si="104"/>
        <v>4</v>
      </c>
      <c r="O2300" s="164">
        <f t="shared" si="105"/>
        <v>8</v>
      </c>
    </row>
    <row r="2301" spans="3:15">
      <c r="C2301" s="161">
        <v>3</v>
      </c>
      <c r="D2301" s="161">
        <v>8</v>
      </c>
      <c r="F2301" s="161">
        <v>10</v>
      </c>
      <c r="G2301" s="161">
        <v>8</v>
      </c>
      <c r="H2301" s="161">
        <v>10</v>
      </c>
      <c r="I2301" s="161">
        <v>10</v>
      </c>
      <c r="J2301" s="161">
        <v>7</v>
      </c>
      <c r="M2301" s="165">
        <f t="shared" si="103"/>
        <v>3</v>
      </c>
      <c r="N2301" s="164">
        <f t="shared" si="104"/>
        <v>4</v>
      </c>
      <c r="O2301" s="164">
        <f t="shared" si="105"/>
        <v>8</v>
      </c>
    </row>
    <row r="2302" spans="3:15">
      <c r="C2302" s="161">
        <v>3</v>
      </c>
      <c r="D2302" s="161">
        <v>8</v>
      </c>
      <c r="F2302" s="161">
        <v>10</v>
      </c>
      <c r="G2302" s="161">
        <v>8</v>
      </c>
      <c r="H2302" s="161">
        <v>10</v>
      </c>
      <c r="I2302" s="161">
        <v>10</v>
      </c>
      <c r="J2302" s="161">
        <v>10</v>
      </c>
      <c r="M2302" s="165">
        <f t="shared" si="103"/>
        <v>3</v>
      </c>
      <c r="N2302" s="164">
        <f t="shared" si="104"/>
        <v>4</v>
      </c>
      <c r="O2302" s="164">
        <f t="shared" si="105"/>
        <v>8</v>
      </c>
    </row>
    <row r="2303" spans="3:15">
      <c r="C2303" s="161">
        <v>3</v>
      </c>
      <c r="D2303" s="161">
        <v>8</v>
      </c>
      <c r="F2303" s="161">
        <v>10</v>
      </c>
      <c r="G2303" s="161">
        <v>8</v>
      </c>
      <c r="H2303" s="161">
        <v>7</v>
      </c>
      <c r="I2303" s="161">
        <v>4</v>
      </c>
      <c r="J2303" s="161">
        <v>7</v>
      </c>
      <c r="M2303" s="165">
        <f t="shared" si="103"/>
        <v>3</v>
      </c>
      <c r="N2303" s="164">
        <f t="shared" si="104"/>
        <v>4</v>
      </c>
      <c r="O2303" s="164">
        <f t="shared" si="105"/>
        <v>7</v>
      </c>
    </row>
    <row r="2304" spans="3:15">
      <c r="C2304" s="161">
        <v>3</v>
      </c>
      <c r="D2304" s="161">
        <v>8</v>
      </c>
      <c r="F2304" s="161">
        <v>10</v>
      </c>
      <c r="G2304" s="161">
        <v>8</v>
      </c>
      <c r="H2304" s="161">
        <v>7</v>
      </c>
      <c r="I2304" s="161">
        <v>4</v>
      </c>
      <c r="J2304" s="161">
        <v>10</v>
      </c>
      <c r="M2304" s="165">
        <f t="shared" si="103"/>
        <v>3</v>
      </c>
      <c r="N2304" s="164">
        <f t="shared" si="104"/>
        <v>4</v>
      </c>
      <c r="O2304" s="164">
        <f t="shared" si="105"/>
        <v>7</v>
      </c>
    </row>
    <row r="2305" spans="3:15">
      <c r="C2305" s="161">
        <v>3</v>
      </c>
      <c r="D2305" s="161">
        <v>8</v>
      </c>
      <c r="F2305" s="161">
        <v>10</v>
      </c>
      <c r="G2305" s="161">
        <v>8</v>
      </c>
      <c r="H2305" s="161">
        <v>7</v>
      </c>
      <c r="I2305" s="161">
        <v>6</v>
      </c>
      <c r="J2305" s="161">
        <v>7</v>
      </c>
      <c r="M2305" s="165">
        <f t="shared" si="103"/>
        <v>3</v>
      </c>
      <c r="N2305" s="164">
        <f t="shared" si="104"/>
        <v>4</v>
      </c>
      <c r="O2305" s="164">
        <f t="shared" si="105"/>
        <v>7</v>
      </c>
    </row>
    <row r="2306" spans="3:15">
      <c r="C2306" s="161">
        <v>3</v>
      </c>
      <c r="D2306" s="161">
        <v>8</v>
      </c>
      <c r="F2306" s="161">
        <v>10</v>
      </c>
      <c r="G2306" s="161">
        <v>8</v>
      </c>
      <c r="H2306" s="161">
        <v>7</v>
      </c>
      <c r="I2306" s="161">
        <v>6</v>
      </c>
      <c r="J2306" s="161">
        <v>10</v>
      </c>
      <c r="M2306" s="165">
        <f t="shared" si="103"/>
        <v>3</v>
      </c>
      <c r="N2306" s="164">
        <f t="shared" si="104"/>
        <v>4</v>
      </c>
      <c r="O2306" s="164">
        <f t="shared" si="105"/>
        <v>7</v>
      </c>
    </row>
    <row r="2307" spans="3:15">
      <c r="C2307" s="161">
        <v>3</v>
      </c>
      <c r="D2307" s="161">
        <v>8</v>
      </c>
      <c r="F2307" s="161">
        <v>10</v>
      </c>
      <c r="G2307" s="161">
        <v>8</v>
      </c>
      <c r="H2307" s="161">
        <v>7</v>
      </c>
      <c r="I2307" s="161">
        <v>8</v>
      </c>
      <c r="J2307" s="161">
        <v>7</v>
      </c>
      <c r="M2307" s="165">
        <f t="shared" si="103"/>
        <v>3</v>
      </c>
      <c r="N2307" s="164">
        <f t="shared" si="104"/>
        <v>4</v>
      </c>
      <c r="O2307" s="164">
        <f t="shared" si="105"/>
        <v>7</v>
      </c>
    </row>
    <row r="2308" spans="3:15">
      <c r="C2308" s="161">
        <v>3</v>
      </c>
      <c r="D2308" s="161">
        <v>8</v>
      </c>
      <c r="F2308" s="161">
        <v>10</v>
      </c>
      <c r="G2308" s="161">
        <v>8</v>
      </c>
      <c r="H2308" s="161">
        <v>7</v>
      </c>
      <c r="I2308" s="161">
        <v>8</v>
      </c>
      <c r="J2308" s="161">
        <v>10</v>
      </c>
      <c r="M2308" s="165">
        <f t="shared" si="103"/>
        <v>3</v>
      </c>
      <c r="N2308" s="164">
        <f t="shared" si="104"/>
        <v>4</v>
      </c>
      <c r="O2308" s="164">
        <f t="shared" si="105"/>
        <v>8</v>
      </c>
    </row>
    <row r="2309" spans="3:15">
      <c r="C2309" s="161">
        <v>3</v>
      </c>
      <c r="D2309" s="161">
        <v>8</v>
      </c>
      <c r="F2309" s="161">
        <v>10</v>
      </c>
      <c r="G2309" s="161">
        <v>8</v>
      </c>
      <c r="H2309" s="161">
        <v>7</v>
      </c>
      <c r="I2309" s="161">
        <v>10</v>
      </c>
      <c r="J2309" s="161">
        <v>7</v>
      </c>
      <c r="M2309" s="165">
        <f t="shared" si="103"/>
        <v>3</v>
      </c>
      <c r="N2309" s="164">
        <f t="shared" si="104"/>
        <v>4</v>
      </c>
      <c r="O2309" s="164">
        <f t="shared" si="105"/>
        <v>8</v>
      </c>
    </row>
    <row r="2310" spans="3:15">
      <c r="C2310" s="161">
        <v>3</v>
      </c>
      <c r="D2310" s="161">
        <v>8</v>
      </c>
      <c r="F2310" s="161">
        <v>10</v>
      </c>
      <c r="G2310" s="161">
        <v>8</v>
      </c>
      <c r="H2310" s="161">
        <v>7</v>
      </c>
      <c r="I2310" s="161">
        <v>10</v>
      </c>
      <c r="J2310" s="161">
        <v>10</v>
      </c>
      <c r="M2310" s="165">
        <f t="shared" si="103"/>
        <v>3</v>
      </c>
      <c r="N2310" s="164">
        <f t="shared" si="104"/>
        <v>4</v>
      </c>
      <c r="O2310" s="164">
        <f t="shared" si="105"/>
        <v>8</v>
      </c>
    </row>
    <row r="2311" spans="3:15">
      <c r="C2311" s="161">
        <v>3</v>
      </c>
      <c r="D2311" s="161">
        <v>8</v>
      </c>
      <c r="F2311" s="161">
        <v>10</v>
      </c>
      <c r="G2311" s="161">
        <v>8</v>
      </c>
      <c r="H2311" s="161">
        <v>10</v>
      </c>
      <c r="I2311" s="161">
        <v>4</v>
      </c>
      <c r="J2311" s="161">
        <v>7</v>
      </c>
      <c r="M2311" s="165">
        <f t="shared" si="103"/>
        <v>3</v>
      </c>
      <c r="N2311" s="164">
        <f t="shared" si="104"/>
        <v>4</v>
      </c>
      <c r="O2311" s="164">
        <f t="shared" si="105"/>
        <v>7</v>
      </c>
    </row>
    <row r="2312" spans="3:15">
      <c r="C2312" s="161">
        <v>3</v>
      </c>
      <c r="D2312" s="161">
        <v>8</v>
      </c>
      <c r="F2312" s="161">
        <v>10</v>
      </c>
      <c r="G2312" s="161">
        <v>8</v>
      </c>
      <c r="H2312" s="161">
        <v>10</v>
      </c>
      <c r="I2312" s="161">
        <v>4</v>
      </c>
      <c r="J2312" s="161">
        <v>10</v>
      </c>
      <c r="M2312" s="165">
        <f t="shared" si="103"/>
        <v>3</v>
      </c>
      <c r="N2312" s="164">
        <f t="shared" si="104"/>
        <v>4</v>
      </c>
      <c r="O2312" s="164">
        <f t="shared" si="105"/>
        <v>8</v>
      </c>
    </row>
    <row r="2313" spans="3:15">
      <c r="C2313" s="161">
        <v>3</v>
      </c>
      <c r="D2313" s="161">
        <v>8</v>
      </c>
      <c r="F2313" s="161">
        <v>10</v>
      </c>
      <c r="G2313" s="161">
        <v>8</v>
      </c>
      <c r="H2313" s="161">
        <v>10</v>
      </c>
      <c r="I2313" s="161">
        <v>6</v>
      </c>
      <c r="J2313" s="161">
        <v>7</v>
      </c>
      <c r="M2313" s="165">
        <f t="shared" si="103"/>
        <v>3</v>
      </c>
      <c r="N2313" s="164">
        <f t="shared" si="104"/>
        <v>4</v>
      </c>
      <c r="O2313" s="164">
        <f t="shared" si="105"/>
        <v>7</v>
      </c>
    </row>
    <row r="2314" spans="3:15">
      <c r="C2314" s="161">
        <v>3</v>
      </c>
      <c r="D2314" s="161">
        <v>8</v>
      </c>
      <c r="F2314" s="161">
        <v>10</v>
      </c>
      <c r="G2314" s="161">
        <v>8</v>
      </c>
      <c r="H2314" s="161">
        <v>10</v>
      </c>
      <c r="I2314" s="161">
        <v>6</v>
      </c>
      <c r="J2314" s="161">
        <v>10</v>
      </c>
      <c r="M2314" s="165">
        <f t="shared" si="103"/>
        <v>3</v>
      </c>
      <c r="N2314" s="164">
        <f t="shared" si="104"/>
        <v>4</v>
      </c>
      <c r="O2314" s="164">
        <f t="shared" si="105"/>
        <v>8</v>
      </c>
    </row>
    <row r="2315" spans="3:15">
      <c r="C2315" s="161">
        <v>3</v>
      </c>
      <c r="D2315" s="161">
        <v>8</v>
      </c>
      <c r="F2315" s="161">
        <v>10</v>
      </c>
      <c r="G2315" s="161">
        <v>8</v>
      </c>
      <c r="H2315" s="161">
        <v>10</v>
      </c>
      <c r="I2315" s="161">
        <v>8</v>
      </c>
      <c r="J2315" s="161">
        <v>7</v>
      </c>
      <c r="M2315" s="165">
        <f t="shared" si="103"/>
        <v>3</v>
      </c>
      <c r="N2315" s="164">
        <f t="shared" si="104"/>
        <v>4</v>
      </c>
      <c r="O2315" s="164">
        <f t="shared" si="105"/>
        <v>8</v>
      </c>
    </row>
    <row r="2316" spans="3:15">
      <c r="C2316" s="161">
        <v>3</v>
      </c>
      <c r="D2316" s="161">
        <v>8</v>
      </c>
      <c r="F2316" s="161">
        <v>10</v>
      </c>
      <c r="G2316" s="161">
        <v>8</v>
      </c>
      <c r="H2316" s="161">
        <v>10</v>
      </c>
      <c r="I2316" s="161">
        <v>8</v>
      </c>
      <c r="J2316" s="161">
        <v>10</v>
      </c>
      <c r="M2316" s="165">
        <f t="shared" si="103"/>
        <v>3</v>
      </c>
      <c r="N2316" s="164">
        <f t="shared" si="104"/>
        <v>4</v>
      </c>
      <c r="O2316" s="164">
        <f t="shared" si="105"/>
        <v>8</v>
      </c>
    </row>
    <row r="2317" spans="3:15">
      <c r="C2317" s="161">
        <v>3</v>
      </c>
      <c r="D2317" s="161">
        <v>8</v>
      </c>
      <c r="F2317" s="161">
        <v>10</v>
      </c>
      <c r="G2317" s="161">
        <v>8</v>
      </c>
      <c r="H2317" s="161">
        <v>10</v>
      </c>
      <c r="I2317" s="161">
        <v>10</v>
      </c>
      <c r="J2317" s="161">
        <v>7</v>
      </c>
      <c r="M2317" s="165">
        <f t="shared" si="103"/>
        <v>3</v>
      </c>
      <c r="N2317" s="164">
        <f t="shared" si="104"/>
        <v>4</v>
      </c>
      <c r="O2317" s="164">
        <f t="shared" si="105"/>
        <v>8</v>
      </c>
    </row>
    <row r="2318" spans="3:15">
      <c r="C2318" s="161">
        <v>3</v>
      </c>
      <c r="D2318" s="161">
        <v>8</v>
      </c>
      <c r="F2318" s="161">
        <v>10</v>
      </c>
      <c r="G2318" s="161">
        <v>8</v>
      </c>
      <c r="H2318" s="161">
        <v>10</v>
      </c>
      <c r="I2318" s="161">
        <v>10</v>
      </c>
      <c r="J2318" s="161">
        <v>10</v>
      </c>
      <c r="M2318" s="165">
        <f t="shared" si="103"/>
        <v>3</v>
      </c>
      <c r="N2318" s="164">
        <f t="shared" si="104"/>
        <v>4</v>
      </c>
      <c r="O2318" s="164">
        <f t="shared" si="105"/>
        <v>8</v>
      </c>
    </row>
    <row r="2319" spans="3:15">
      <c r="C2319" s="161">
        <v>3</v>
      </c>
      <c r="D2319" s="161">
        <v>8</v>
      </c>
      <c r="F2319" s="161">
        <v>10</v>
      </c>
      <c r="G2319" s="161">
        <v>8</v>
      </c>
      <c r="H2319" s="161">
        <v>7</v>
      </c>
      <c r="I2319" s="161">
        <v>4</v>
      </c>
      <c r="J2319" s="161">
        <v>7</v>
      </c>
      <c r="M2319" s="165">
        <f t="shared" si="103"/>
        <v>3</v>
      </c>
      <c r="N2319" s="164">
        <f t="shared" si="104"/>
        <v>4</v>
      </c>
      <c r="O2319" s="164">
        <f t="shared" si="105"/>
        <v>7</v>
      </c>
    </row>
    <row r="2320" spans="3:15">
      <c r="C2320" s="161">
        <v>3</v>
      </c>
      <c r="D2320" s="161">
        <v>8</v>
      </c>
      <c r="F2320" s="161">
        <v>10</v>
      </c>
      <c r="G2320" s="161">
        <v>8</v>
      </c>
      <c r="H2320" s="161">
        <v>7</v>
      </c>
      <c r="I2320" s="161">
        <v>4</v>
      </c>
      <c r="J2320" s="161">
        <v>10</v>
      </c>
      <c r="M2320" s="165">
        <f t="shared" si="103"/>
        <v>3</v>
      </c>
      <c r="N2320" s="164">
        <f t="shared" si="104"/>
        <v>4</v>
      </c>
      <c r="O2320" s="164">
        <f t="shared" si="105"/>
        <v>7</v>
      </c>
    </row>
    <row r="2321" spans="3:15">
      <c r="C2321" s="161">
        <v>3</v>
      </c>
      <c r="D2321" s="161">
        <v>8</v>
      </c>
      <c r="F2321" s="161">
        <v>10</v>
      </c>
      <c r="G2321" s="161">
        <v>8</v>
      </c>
      <c r="H2321" s="161">
        <v>7</v>
      </c>
      <c r="I2321" s="161">
        <v>6</v>
      </c>
      <c r="J2321" s="161">
        <v>7</v>
      </c>
      <c r="M2321" s="165">
        <f t="shared" si="103"/>
        <v>3</v>
      </c>
      <c r="N2321" s="164">
        <f t="shared" si="104"/>
        <v>4</v>
      </c>
      <c r="O2321" s="164">
        <f t="shared" si="105"/>
        <v>7</v>
      </c>
    </row>
    <row r="2322" spans="3:15">
      <c r="C2322" s="161">
        <v>3</v>
      </c>
      <c r="D2322" s="161">
        <v>8</v>
      </c>
      <c r="F2322" s="161">
        <v>10</v>
      </c>
      <c r="G2322" s="161">
        <v>8</v>
      </c>
      <c r="H2322" s="161">
        <v>7</v>
      </c>
      <c r="I2322" s="161">
        <v>6</v>
      </c>
      <c r="J2322" s="161">
        <v>10</v>
      </c>
      <c r="M2322" s="165">
        <f t="shared" si="103"/>
        <v>3</v>
      </c>
      <c r="N2322" s="164">
        <f t="shared" si="104"/>
        <v>4</v>
      </c>
      <c r="O2322" s="164">
        <f t="shared" si="105"/>
        <v>7</v>
      </c>
    </row>
    <row r="2323" spans="3:15">
      <c r="C2323" s="161">
        <v>3</v>
      </c>
      <c r="D2323" s="161">
        <v>8</v>
      </c>
      <c r="F2323" s="161">
        <v>10</v>
      </c>
      <c r="G2323" s="161">
        <v>8</v>
      </c>
      <c r="H2323" s="161">
        <v>7</v>
      </c>
      <c r="I2323" s="161">
        <v>8</v>
      </c>
      <c r="J2323" s="161">
        <v>7</v>
      </c>
      <c r="M2323" s="165">
        <f t="shared" si="103"/>
        <v>3</v>
      </c>
      <c r="N2323" s="164">
        <f t="shared" si="104"/>
        <v>4</v>
      </c>
      <c r="O2323" s="164">
        <f t="shared" si="105"/>
        <v>7</v>
      </c>
    </row>
    <row r="2324" spans="3:15">
      <c r="C2324" s="161">
        <v>3</v>
      </c>
      <c r="D2324" s="161">
        <v>8</v>
      </c>
      <c r="F2324" s="161">
        <v>10</v>
      </c>
      <c r="G2324" s="161">
        <v>8</v>
      </c>
      <c r="H2324" s="161">
        <v>7</v>
      </c>
      <c r="I2324" s="161">
        <v>8</v>
      </c>
      <c r="J2324" s="161">
        <v>10</v>
      </c>
      <c r="M2324" s="165">
        <f t="shared" si="103"/>
        <v>3</v>
      </c>
      <c r="N2324" s="164">
        <f t="shared" si="104"/>
        <v>4</v>
      </c>
      <c r="O2324" s="164">
        <f t="shared" si="105"/>
        <v>8</v>
      </c>
    </row>
    <row r="2325" spans="3:15">
      <c r="C2325" s="161">
        <v>3</v>
      </c>
      <c r="D2325" s="161">
        <v>8</v>
      </c>
      <c r="F2325" s="161">
        <v>10</v>
      </c>
      <c r="G2325" s="161">
        <v>8</v>
      </c>
      <c r="H2325" s="161">
        <v>7</v>
      </c>
      <c r="I2325" s="161">
        <v>10</v>
      </c>
      <c r="J2325" s="161">
        <v>7</v>
      </c>
      <c r="M2325" s="165">
        <f t="shared" si="103"/>
        <v>3</v>
      </c>
      <c r="N2325" s="164">
        <f t="shared" si="104"/>
        <v>4</v>
      </c>
      <c r="O2325" s="164">
        <f t="shared" si="105"/>
        <v>8</v>
      </c>
    </row>
    <row r="2326" spans="3:15">
      <c r="C2326" s="161">
        <v>3</v>
      </c>
      <c r="D2326" s="161">
        <v>8</v>
      </c>
      <c r="F2326" s="161">
        <v>10</v>
      </c>
      <c r="G2326" s="161">
        <v>8</v>
      </c>
      <c r="H2326" s="161">
        <v>7</v>
      </c>
      <c r="I2326" s="161">
        <v>10</v>
      </c>
      <c r="J2326" s="161">
        <v>10</v>
      </c>
      <c r="M2326" s="165">
        <f t="shared" si="103"/>
        <v>3</v>
      </c>
      <c r="N2326" s="164">
        <f t="shared" si="104"/>
        <v>4</v>
      </c>
      <c r="O2326" s="164">
        <f t="shared" si="105"/>
        <v>8</v>
      </c>
    </row>
    <row r="2327" spans="3:15">
      <c r="C2327" s="161">
        <v>3</v>
      </c>
      <c r="D2327" s="161">
        <v>8</v>
      </c>
      <c r="F2327" s="161">
        <v>10</v>
      </c>
      <c r="G2327" s="161">
        <v>8</v>
      </c>
      <c r="H2327" s="161">
        <v>10</v>
      </c>
      <c r="I2327" s="161">
        <v>4</v>
      </c>
      <c r="J2327" s="161">
        <v>7</v>
      </c>
      <c r="M2327" s="165">
        <f t="shared" si="103"/>
        <v>3</v>
      </c>
      <c r="N2327" s="164">
        <f t="shared" si="104"/>
        <v>4</v>
      </c>
      <c r="O2327" s="164">
        <f t="shared" si="105"/>
        <v>7</v>
      </c>
    </row>
    <row r="2328" spans="3:15">
      <c r="C2328" s="161">
        <v>3</v>
      </c>
      <c r="D2328" s="161">
        <v>8</v>
      </c>
      <c r="F2328" s="161">
        <v>10</v>
      </c>
      <c r="G2328" s="161">
        <v>8</v>
      </c>
      <c r="H2328" s="161">
        <v>10</v>
      </c>
      <c r="I2328" s="161">
        <v>4</v>
      </c>
      <c r="J2328" s="161">
        <v>10</v>
      </c>
      <c r="M2328" s="165">
        <f t="shared" si="103"/>
        <v>3</v>
      </c>
      <c r="N2328" s="164">
        <f t="shared" si="104"/>
        <v>4</v>
      </c>
      <c r="O2328" s="164">
        <f t="shared" si="105"/>
        <v>8</v>
      </c>
    </row>
    <row r="2329" spans="3:15">
      <c r="C2329" s="161">
        <v>3</v>
      </c>
      <c r="D2329" s="161">
        <v>8</v>
      </c>
      <c r="F2329" s="161">
        <v>10</v>
      </c>
      <c r="G2329" s="161">
        <v>8</v>
      </c>
      <c r="H2329" s="161">
        <v>10</v>
      </c>
      <c r="I2329" s="161">
        <v>6</v>
      </c>
      <c r="J2329" s="161">
        <v>7</v>
      </c>
      <c r="M2329" s="165">
        <f t="shared" si="103"/>
        <v>3</v>
      </c>
      <c r="N2329" s="164">
        <f t="shared" si="104"/>
        <v>4</v>
      </c>
      <c r="O2329" s="164">
        <f t="shared" si="105"/>
        <v>7</v>
      </c>
    </row>
    <row r="2330" spans="3:15">
      <c r="C2330" s="161">
        <v>3</v>
      </c>
      <c r="D2330" s="161">
        <v>8</v>
      </c>
      <c r="F2330" s="161">
        <v>10</v>
      </c>
      <c r="G2330" s="161">
        <v>8</v>
      </c>
      <c r="H2330" s="161">
        <v>10</v>
      </c>
      <c r="I2330" s="161">
        <v>6</v>
      </c>
      <c r="J2330" s="161">
        <v>10</v>
      </c>
      <c r="M2330" s="165">
        <f t="shared" si="103"/>
        <v>3</v>
      </c>
      <c r="N2330" s="164">
        <f t="shared" si="104"/>
        <v>4</v>
      </c>
      <c r="O2330" s="164">
        <f t="shared" si="105"/>
        <v>8</v>
      </c>
    </row>
    <row r="2331" spans="3:15">
      <c r="C2331" s="161">
        <v>3</v>
      </c>
      <c r="D2331" s="161">
        <v>8</v>
      </c>
      <c r="F2331" s="161">
        <v>10</v>
      </c>
      <c r="G2331" s="161">
        <v>8</v>
      </c>
      <c r="H2331" s="161">
        <v>10</v>
      </c>
      <c r="I2331" s="161">
        <v>8</v>
      </c>
      <c r="J2331" s="161">
        <v>7</v>
      </c>
      <c r="M2331" s="165">
        <f t="shared" si="103"/>
        <v>3</v>
      </c>
      <c r="N2331" s="164">
        <f t="shared" si="104"/>
        <v>4</v>
      </c>
      <c r="O2331" s="164">
        <f t="shared" si="105"/>
        <v>8</v>
      </c>
    </row>
    <row r="2332" spans="3:15">
      <c r="C2332" s="161">
        <v>3</v>
      </c>
      <c r="D2332" s="161">
        <v>8</v>
      </c>
      <c r="F2332" s="161">
        <v>10</v>
      </c>
      <c r="G2332" s="161">
        <v>8</v>
      </c>
      <c r="H2332" s="161">
        <v>10</v>
      </c>
      <c r="I2332" s="161">
        <v>8</v>
      </c>
      <c r="J2332" s="161">
        <v>10</v>
      </c>
      <c r="M2332" s="165">
        <f t="shared" si="103"/>
        <v>3</v>
      </c>
      <c r="N2332" s="164">
        <f t="shared" si="104"/>
        <v>4</v>
      </c>
      <c r="O2332" s="164">
        <f t="shared" si="105"/>
        <v>8</v>
      </c>
    </row>
    <row r="2333" spans="3:15">
      <c r="C2333" s="161">
        <v>3</v>
      </c>
      <c r="D2333" s="161">
        <v>8</v>
      </c>
      <c r="F2333" s="161">
        <v>10</v>
      </c>
      <c r="G2333" s="161">
        <v>8</v>
      </c>
      <c r="H2333" s="161">
        <v>10</v>
      </c>
      <c r="I2333" s="161">
        <v>10</v>
      </c>
      <c r="J2333" s="161">
        <v>7</v>
      </c>
      <c r="M2333" s="165">
        <f t="shared" si="103"/>
        <v>3</v>
      </c>
      <c r="N2333" s="164">
        <f t="shared" si="104"/>
        <v>4</v>
      </c>
      <c r="O2333" s="164">
        <f t="shared" si="105"/>
        <v>8</v>
      </c>
    </row>
    <row r="2334" spans="3:15">
      <c r="C2334" s="161">
        <v>3</v>
      </c>
      <c r="D2334" s="161">
        <v>10</v>
      </c>
      <c r="F2334" s="161">
        <v>10</v>
      </c>
      <c r="G2334" s="161">
        <v>10</v>
      </c>
      <c r="H2334" s="161">
        <v>10</v>
      </c>
      <c r="I2334" s="161">
        <v>10</v>
      </c>
      <c r="J2334" s="161">
        <v>10</v>
      </c>
      <c r="M2334" s="165">
        <f t="shared" si="103"/>
        <v>3</v>
      </c>
      <c r="N2334" s="164">
        <f t="shared" si="104"/>
        <v>4</v>
      </c>
      <c r="O2334" s="164">
        <f t="shared" si="105"/>
        <v>9</v>
      </c>
    </row>
    <row r="2335" spans="3:15">
      <c r="C2335" s="161">
        <v>3</v>
      </c>
      <c r="D2335" s="161">
        <v>10</v>
      </c>
      <c r="F2335" s="161">
        <v>5</v>
      </c>
      <c r="G2335" s="161">
        <v>10</v>
      </c>
      <c r="H2335" s="161">
        <v>5</v>
      </c>
      <c r="I2335" s="161">
        <v>4</v>
      </c>
      <c r="J2335" s="161">
        <v>7</v>
      </c>
      <c r="M2335" s="165">
        <f t="shared" ref="M2335:M2398" si="106">MIN(C2335:L2335)</f>
        <v>3</v>
      </c>
      <c r="N2335" s="164">
        <f t="shared" si="104"/>
        <v>4</v>
      </c>
      <c r="O2335" s="164">
        <f t="shared" si="105"/>
        <v>6</v>
      </c>
    </row>
    <row r="2336" spans="3:15">
      <c r="C2336" s="161">
        <v>3</v>
      </c>
      <c r="D2336" s="161">
        <v>10</v>
      </c>
      <c r="F2336" s="161">
        <v>5</v>
      </c>
      <c r="G2336" s="161">
        <v>10</v>
      </c>
      <c r="H2336" s="161">
        <v>5</v>
      </c>
      <c r="I2336" s="161">
        <v>4</v>
      </c>
      <c r="J2336" s="161">
        <v>10</v>
      </c>
      <c r="M2336" s="165">
        <f t="shared" si="106"/>
        <v>3</v>
      </c>
      <c r="N2336" s="164">
        <f t="shared" ref="N2336:N2399" si="107">IF(SMALL(C2336:J2336,2)&gt;M2336,M2336+1,M2336)</f>
        <v>4</v>
      </c>
      <c r="O2336" s="164">
        <f t="shared" ref="O2336:O2399" si="108">ROUND(AVERAGE(C2336:J2336),0)</f>
        <v>7</v>
      </c>
    </row>
    <row r="2337" spans="3:15">
      <c r="C2337" s="161">
        <v>3</v>
      </c>
      <c r="D2337" s="161">
        <v>10</v>
      </c>
      <c r="F2337" s="161">
        <v>5</v>
      </c>
      <c r="G2337" s="161">
        <v>10</v>
      </c>
      <c r="H2337" s="161">
        <v>5</v>
      </c>
      <c r="I2337" s="161">
        <v>6</v>
      </c>
      <c r="J2337" s="161">
        <v>7</v>
      </c>
      <c r="M2337" s="165">
        <f t="shared" si="106"/>
        <v>3</v>
      </c>
      <c r="N2337" s="164">
        <f t="shared" si="107"/>
        <v>4</v>
      </c>
      <c r="O2337" s="164">
        <f t="shared" si="108"/>
        <v>7</v>
      </c>
    </row>
    <row r="2338" spans="3:15">
      <c r="C2338" s="161">
        <v>3</v>
      </c>
      <c r="D2338" s="161">
        <v>10</v>
      </c>
      <c r="F2338" s="161">
        <v>5</v>
      </c>
      <c r="G2338" s="161">
        <v>10</v>
      </c>
      <c r="H2338" s="161">
        <v>5</v>
      </c>
      <c r="I2338" s="161">
        <v>6</v>
      </c>
      <c r="J2338" s="161">
        <v>10</v>
      </c>
      <c r="M2338" s="165">
        <f t="shared" si="106"/>
        <v>3</v>
      </c>
      <c r="N2338" s="164">
        <f t="shared" si="107"/>
        <v>4</v>
      </c>
      <c r="O2338" s="164">
        <f t="shared" si="108"/>
        <v>7</v>
      </c>
    </row>
    <row r="2339" spans="3:15">
      <c r="C2339" s="161">
        <v>3</v>
      </c>
      <c r="D2339" s="161">
        <v>10</v>
      </c>
      <c r="F2339" s="161">
        <v>5</v>
      </c>
      <c r="G2339" s="161">
        <v>10</v>
      </c>
      <c r="H2339" s="161">
        <v>5</v>
      </c>
      <c r="I2339" s="161">
        <v>8</v>
      </c>
      <c r="J2339" s="161">
        <v>7</v>
      </c>
      <c r="M2339" s="165">
        <f t="shared" si="106"/>
        <v>3</v>
      </c>
      <c r="N2339" s="164">
        <f t="shared" si="107"/>
        <v>4</v>
      </c>
      <c r="O2339" s="164">
        <f t="shared" si="108"/>
        <v>7</v>
      </c>
    </row>
    <row r="2340" spans="3:15">
      <c r="C2340" s="161">
        <v>3</v>
      </c>
      <c r="D2340" s="161">
        <v>10</v>
      </c>
      <c r="F2340" s="161">
        <v>5</v>
      </c>
      <c r="G2340" s="161">
        <v>10</v>
      </c>
      <c r="H2340" s="161">
        <v>5</v>
      </c>
      <c r="I2340" s="161">
        <v>8</v>
      </c>
      <c r="J2340" s="161">
        <v>10</v>
      </c>
      <c r="M2340" s="165">
        <f t="shared" si="106"/>
        <v>3</v>
      </c>
      <c r="N2340" s="164">
        <f t="shared" si="107"/>
        <v>4</v>
      </c>
      <c r="O2340" s="164">
        <f t="shared" si="108"/>
        <v>7</v>
      </c>
    </row>
    <row r="2341" spans="3:15">
      <c r="C2341" s="161">
        <v>3</v>
      </c>
      <c r="D2341" s="161">
        <v>10</v>
      </c>
      <c r="F2341" s="161">
        <v>5</v>
      </c>
      <c r="G2341" s="161">
        <v>10</v>
      </c>
      <c r="H2341" s="161">
        <v>5</v>
      </c>
      <c r="I2341" s="161">
        <v>10</v>
      </c>
      <c r="J2341" s="161">
        <v>7</v>
      </c>
      <c r="M2341" s="165">
        <f t="shared" si="106"/>
        <v>3</v>
      </c>
      <c r="N2341" s="164">
        <f t="shared" si="107"/>
        <v>4</v>
      </c>
      <c r="O2341" s="164">
        <f t="shared" si="108"/>
        <v>7</v>
      </c>
    </row>
    <row r="2342" spans="3:15">
      <c r="C2342" s="161">
        <v>3</v>
      </c>
      <c r="D2342" s="161">
        <v>10</v>
      </c>
      <c r="F2342" s="161">
        <v>5</v>
      </c>
      <c r="G2342" s="161">
        <v>10</v>
      </c>
      <c r="H2342" s="161">
        <v>5</v>
      </c>
      <c r="I2342" s="161">
        <v>10</v>
      </c>
      <c r="J2342" s="161">
        <v>10</v>
      </c>
      <c r="M2342" s="165">
        <f t="shared" si="106"/>
        <v>3</v>
      </c>
      <c r="N2342" s="164">
        <f t="shared" si="107"/>
        <v>4</v>
      </c>
      <c r="O2342" s="164">
        <f t="shared" si="108"/>
        <v>8</v>
      </c>
    </row>
    <row r="2343" spans="3:15">
      <c r="C2343" s="161">
        <v>3</v>
      </c>
      <c r="D2343" s="161">
        <v>10</v>
      </c>
      <c r="F2343" s="161">
        <v>7</v>
      </c>
      <c r="G2343" s="161">
        <v>10</v>
      </c>
      <c r="H2343" s="161">
        <v>10</v>
      </c>
      <c r="I2343" s="161">
        <v>4</v>
      </c>
      <c r="J2343" s="161">
        <v>7</v>
      </c>
      <c r="M2343" s="165">
        <f t="shared" si="106"/>
        <v>3</v>
      </c>
      <c r="N2343" s="164">
        <f t="shared" si="107"/>
        <v>4</v>
      </c>
      <c r="O2343" s="164">
        <f t="shared" si="108"/>
        <v>7</v>
      </c>
    </row>
    <row r="2344" spans="3:15">
      <c r="C2344" s="161">
        <v>3</v>
      </c>
      <c r="D2344" s="161">
        <v>10</v>
      </c>
      <c r="F2344" s="161">
        <v>7</v>
      </c>
      <c r="G2344" s="161">
        <v>10</v>
      </c>
      <c r="H2344" s="161">
        <v>10</v>
      </c>
      <c r="I2344" s="161">
        <v>4</v>
      </c>
      <c r="J2344" s="161">
        <v>10</v>
      </c>
      <c r="M2344" s="165">
        <f t="shared" si="106"/>
        <v>3</v>
      </c>
      <c r="N2344" s="164">
        <f t="shared" si="107"/>
        <v>4</v>
      </c>
      <c r="O2344" s="164">
        <f t="shared" si="108"/>
        <v>8</v>
      </c>
    </row>
    <row r="2345" spans="3:15">
      <c r="C2345" s="161">
        <v>3</v>
      </c>
      <c r="D2345" s="161">
        <v>10</v>
      </c>
      <c r="F2345" s="161">
        <v>7</v>
      </c>
      <c r="G2345" s="161">
        <v>10</v>
      </c>
      <c r="H2345" s="161">
        <v>10</v>
      </c>
      <c r="I2345" s="161">
        <v>6</v>
      </c>
      <c r="J2345" s="161">
        <v>7</v>
      </c>
      <c r="M2345" s="165">
        <f t="shared" si="106"/>
        <v>3</v>
      </c>
      <c r="N2345" s="164">
        <f t="shared" si="107"/>
        <v>4</v>
      </c>
      <c r="O2345" s="164">
        <f t="shared" si="108"/>
        <v>8</v>
      </c>
    </row>
    <row r="2346" spans="3:15">
      <c r="C2346" s="161">
        <v>3</v>
      </c>
      <c r="D2346" s="161">
        <v>10</v>
      </c>
      <c r="F2346" s="161">
        <v>7</v>
      </c>
      <c r="G2346" s="161">
        <v>10</v>
      </c>
      <c r="H2346" s="161">
        <v>10</v>
      </c>
      <c r="I2346" s="161">
        <v>6</v>
      </c>
      <c r="J2346" s="161">
        <v>10</v>
      </c>
      <c r="M2346" s="165">
        <f t="shared" si="106"/>
        <v>3</v>
      </c>
      <c r="N2346" s="164">
        <f t="shared" si="107"/>
        <v>4</v>
      </c>
      <c r="O2346" s="164">
        <f t="shared" si="108"/>
        <v>8</v>
      </c>
    </row>
    <row r="2347" spans="3:15">
      <c r="C2347" s="161">
        <v>3</v>
      </c>
      <c r="D2347" s="161">
        <v>10</v>
      </c>
      <c r="F2347" s="161">
        <v>7</v>
      </c>
      <c r="G2347" s="161">
        <v>10</v>
      </c>
      <c r="H2347" s="161">
        <v>10</v>
      </c>
      <c r="I2347" s="161">
        <v>8</v>
      </c>
      <c r="J2347" s="161">
        <v>7</v>
      </c>
      <c r="M2347" s="165">
        <f t="shared" si="106"/>
        <v>3</v>
      </c>
      <c r="N2347" s="164">
        <f t="shared" si="107"/>
        <v>4</v>
      </c>
      <c r="O2347" s="164">
        <f t="shared" si="108"/>
        <v>8</v>
      </c>
    </row>
    <row r="2348" spans="3:15">
      <c r="C2348" s="161">
        <v>3</v>
      </c>
      <c r="D2348" s="161">
        <v>10</v>
      </c>
      <c r="F2348" s="161">
        <v>7</v>
      </c>
      <c r="G2348" s="161">
        <v>10</v>
      </c>
      <c r="H2348" s="161">
        <v>10</v>
      </c>
      <c r="I2348" s="161">
        <v>8</v>
      </c>
      <c r="J2348" s="161">
        <v>10</v>
      </c>
      <c r="M2348" s="165">
        <f t="shared" si="106"/>
        <v>3</v>
      </c>
      <c r="N2348" s="164">
        <f t="shared" si="107"/>
        <v>4</v>
      </c>
      <c r="O2348" s="164">
        <f t="shared" si="108"/>
        <v>8</v>
      </c>
    </row>
    <row r="2349" spans="3:15">
      <c r="C2349" s="161">
        <v>3</v>
      </c>
      <c r="D2349" s="161">
        <v>10</v>
      </c>
      <c r="F2349" s="161">
        <v>7</v>
      </c>
      <c r="G2349" s="161">
        <v>10</v>
      </c>
      <c r="H2349" s="161">
        <v>10</v>
      </c>
      <c r="I2349" s="161">
        <v>10</v>
      </c>
      <c r="J2349" s="161">
        <v>7</v>
      </c>
      <c r="M2349" s="165">
        <f t="shared" si="106"/>
        <v>3</v>
      </c>
      <c r="N2349" s="164">
        <f t="shared" si="107"/>
        <v>4</v>
      </c>
      <c r="O2349" s="164">
        <f t="shared" si="108"/>
        <v>8</v>
      </c>
    </row>
    <row r="2350" spans="3:15">
      <c r="C2350" s="161">
        <v>3</v>
      </c>
      <c r="D2350" s="161">
        <v>10</v>
      </c>
      <c r="F2350" s="161">
        <v>7</v>
      </c>
      <c r="G2350" s="161">
        <v>10</v>
      </c>
      <c r="H2350" s="161">
        <v>10</v>
      </c>
      <c r="I2350" s="161">
        <v>10</v>
      </c>
      <c r="J2350" s="161">
        <v>10</v>
      </c>
      <c r="M2350" s="165">
        <f t="shared" si="106"/>
        <v>3</v>
      </c>
      <c r="N2350" s="164">
        <f t="shared" si="107"/>
        <v>4</v>
      </c>
      <c r="O2350" s="164">
        <f t="shared" si="108"/>
        <v>9</v>
      </c>
    </row>
    <row r="2351" spans="3:15">
      <c r="C2351" s="161">
        <v>3</v>
      </c>
      <c r="D2351" s="161">
        <v>10</v>
      </c>
      <c r="F2351" s="161">
        <v>5</v>
      </c>
      <c r="G2351" s="161">
        <v>10</v>
      </c>
      <c r="H2351" s="161">
        <v>5</v>
      </c>
      <c r="I2351" s="161">
        <v>4</v>
      </c>
      <c r="J2351" s="161">
        <v>7</v>
      </c>
      <c r="M2351" s="165">
        <f t="shared" si="106"/>
        <v>3</v>
      </c>
      <c r="N2351" s="164">
        <f t="shared" si="107"/>
        <v>4</v>
      </c>
      <c r="O2351" s="164">
        <f t="shared" si="108"/>
        <v>6</v>
      </c>
    </row>
    <row r="2352" spans="3:15">
      <c r="C2352" s="161">
        <v>3</v>
      </c>
      <c r="D2352" s="161">
        <v>10</v>
      </c>
      <c r="F2352" s="161">
        <v>5</v>
      </c>
      <c r="G2352" s="161">
        <v>10</v>
      </c>
      <c r="H2352" s="161">
        <v>5</v>
      </c>
      <c r="I2352" s="161">
        <v>4</v>
      </c>
      <c r="J2352" s="161">
        <v>10</v>
      </c>
      <c r="M2352" s="165">
        <f t="shared" si="106"/>
        <v>3</v>
      </c>
      <c r="N2352" s="164">
        <f t="shared" si="107"/>
        <v>4</v>
      </c>
      <c r="O2352" s="164">
        <f t="shared" si="108"/>
        <v>7</v>
      </c>
    </row>
    <row r="2353" spans="3:15">
      <c r="C2353" s="161">
        <v>3</v>
      </c>
      <c r="D2353" s="161">
        <v>10</v>
      </c>
      <c r="F2353" s="161">
        <v>5</v>
      </c>
      <c r="G2353" s="161">
        <v>10</v>
      </c>
      <c r="H2353" s="161">
        <v>5</v>
      </c>
      <c r="I2353" s="161">
        <v>6</v>
      </c>
      <c r="J2353" s="161">
        <v>7</v>
      </c>
      <c r="M2353" s="165">
        <f t="shared" si="106"/>
        <v>3</v>
      </c>
      <c r="N2353" s="164">
        <f t="shared" si="107"/>
        <v>4</v>
      </c>
      <c r="O2353" s="164">
        <f t="shared" si="108"/>
        <v>7</v>
      </c>
    </row>
    <row r="2354" spans="3:15">
      <c r="C2354" s="161">
        <v>3</v>
      </c>
      <c r="D2354" s="161">
        <v>10</v>
      </c>
      <c r="F2354" s="161">
        <v>5</v>
      </c>
      <c r="G2354" s="161">
        <v>10</v>
      </c>
      <c r="H2354" s="161">
        <v>5</v>
      </c>
      <c r="I2354" s="161">
        <v>6</v>
      </c>
      <c r="J2354" s="161">
        <v>10</v>
      </c>
      <c r="M2354" s="165">
        <f t="shared" si="106"/>
        <v>3</v>
      </c>
      <c r="N2354" s="164">
        <f t="shared" si="107"/>
        <v>4</v>
      </c>
      <c r="O2354" s="164">
        <f t="shared" si="108"/>
        <v>7</v>
      </c>
    </row>
    <row r="2355" spans="3:15">
      <c r="C2355" s="161">
        <v>3</v>
      </c>
      <c r="D2355" s="161">
        <v>10</v>
      </c>
      <c r="F2355" s="161">
        <v>5</v>
      </c>
      <c r="G2355" s="161">
        <v>10</v>
      </c>
      <c r="H2355" s="161">
        <v>5</v>
      </c>
      <c r="I2355" s="161">
        <v>8</v>
      </c>
      <c r="J2355" s="161">
        <v>7</v>
      </c>
      <c r="M2355" s="165">
        <f t="shared" si="106"/>
        <v>3</v>
      </c>
      <c r="N2355" s="164">
        <f t="shared" si="107"/>
        <v>4</v>
      </c>
      <c r="O2355" s="164">
        <f t="shared" si="108"/>
        <v>7</v>
      </c>
    </row>
    <row r="2356" spans="3:15">
      <c r="C2356" s="161">
        <v>3</v>
      </c>
      <c r="D2356" s="161">
        <v>10</v>
      </c>
      <c r="F2356" s="161">
        <v>5</v>
      </c>
      <c r="G2356" s="161">
        <v>10</v>
      </c>
      <c r="H2356" s="161">
        <v>5</v>
      </c>
      <c r="I2356" s="161">
        <v>8</v>
      </c>
      <c r="J2356" s="161">
        <v>10</v>
      </c>
      <c r="M2356" s="165">
        <f t="shared" si="106"/>
        <v>3</v>
      </c>
      <c r="N2356" s="164">
        <f t="shared" si="107"/>
        <v>4</v>
      </c>
      <c r="O2356" s="164">
        <f t="shared" si="108"/>
        <v>7</v>
      </c>
    </row>
    <row r="2357" spans="3:15">
      <c r="C2357" s="161">
        <v>3</v>
      </c>
      <c r="D2357" s="161">
        <v>10</v>
      </c>
      <c r="F2357" s="161">
        <v>5</v>
      </c>
      <c r="G2357" s="161">
        <v>10</v>
      </c>
      <c r="H2357" s="161">
        <v>5</v>
      </c>
      <c r="I2357" s="161">
        <v>10</v>
      </c>
      <c r="J2357" s="161">
        <v>7</v>
      </c>
      <c r="M2357" s="165">
        <f t="shared" si="106"/>
        <v>3</v>
      </c>
      <c r="N2357" s="164">
        <f t="shared" si="107"/>
        <v>4</v>
      </c>
      <c r="O2357" s="164">
        <f t="shared" si="108"/>
        <v>7</v>
      </c>
    </row>
    <row r="2358" spans="3:15">
      <c r="C2358" s="161">
        <v>3</v>
      </c>
      <c r="D2358" s="161">
        <v>10</v>
      </c>
      <c r="F2358" s="161">
        <v>5</v>
      </c>
      <c r="G2358" s="161">
        <v>10</v>
      </c>
      <c r="H2358" s="161">
        <v>5</v>
      </c>
      <c r="I2358" s="161">
        <v>10</v>
      </c>
      <c r="J2358" s="161">
        <v>10</v>
      </c>
      <c r="M2358" s="165">
        <f t="shared" si="106"/>
        <v>3</v>
      </c>
      <c r="N2358" s="164">
        <f t="shared" si="107"/>
        <v>4</v>
      </c>
      <c r="O2358" s="164">
        <f t="shared" si="108"/>
        <v>8</v>
      </c>
    </row>
    <row r="2359" spans="3:15">
      <c r="C2359" s="161">
        <v>3</v>
      </c>
      <c r="D2359" s="161">
        <v>10</v>
      </c>
      <c r="F2359" s="161">
        <v>7</v>
      </c>
      <c r="G2359" s="161">
        <v>10</v>
      </c>
      <c r="H2359" s="161">
        <v>10</v>
      </c>
      <c r="I2359" s="161">
        <v>4</v>
      </c>
      <c r="J2359" s="161">
        <v>7</v>
      </c>
      <c r="M2359" s="165">
        <f t="shared" si="106"/>
        <v>3</v>
      </c>
      <c r="N2359" s="164">
        <f t="shared" si="107"/>
        <v>4</v>
      </c>
      <c r="O2359" s="164">
        <f t="shared" si="108"/>
        <v>7</v>
      </c>
    </row>
    <row r="2360" spans="3:15">
      <c r="C2360" s="161">
        <v>3</v>
      </c>
      <c r="D2360" s="161">
        <v>10</v>
      </c>
      <c r="F2360" s="161">
        <v>7</v>
      </c>
      <c r="G2360" s="161">
        <v>10</v>
      </c>
      <c r="H2360" s="161">
        <v>10</v>
      </c>
      <c r="I2360" s="161">
        <v>4</v>
      </c>
      <c r="J2360" s="161">
        <v>10</v>
      </c>
      <c r="M2360" s="165">
        <f t="shared" si="106"/>
        <v>3</v>
      </c>
      <c r="N2360" s="164">
        <f t="shared" si="107"/>
        <v>4</v>
      </c>
      <c r="O2360" s="164">
        <f t="shared" si="108"/>
        <v>8</v>
      </c>
    </row>
    <row r="2361" spans="3:15">
      <c r="C2361" s="161">
        <v>3</v>
      </c>
      <c r="D2361" s="161">
        <v>10</v>
      </c>
      <c r="F2361" s="161">
        <v>7</v>
      </c>
      <c r="G2361" s="161">
        <v>10</v>
      </c>
      <c r="H2361" s="161">
        <v>10</v>
      </c>
      <c r="I2361" s="161">
        <v>6</v>
      </c>
      <c r="J2361" s="161">
        <v>7</v>
      </c>
      <c r="M2361" s="165">
        <f t="shared" si="106"/>
        <v>3</v>
      </c>
      <c r="N2361" s="164">
        <f t="shared" si="107"/>
        <v>4</v>
      </c>
      <c r="O2361" s="164">
        <f t="shared" si="108"/>
        <v>8</v>
      </c>
    </row>
    <row r="2362" spans="3:15">
      <c r="C2362" s="161">
        <v>3</v>
      </c>
      <c r="D2362" s="161">
        <v>10</v>
      </c>
      <c r="F2362" s="161">
        <v>7</v>
      </c>
      <c r="G2362" s="161">
        <v>10</v>
      </c>
      <c r="H2362" s="161">
        <v>10</v>
      </c>
      <c r="I2362" s="161">
        <v>6</v>
      </c>
      <c r="J2362" s="161">
        <v>10</v>
      </c>
      <c r="M2362" s="165">
        <f t="shared" si="106"/>
        <v>3</v>
      </c>
      <c r="N2362" s="164">
        <f t="shared" si="107"/>
        <v>4</v>
      </c>
      <c r="O2362" s="164">
        <f t="shared" si="108"/>
        <v>8</v>
      </c>
    </row>
    <row r="2363" spans="3:15">
      <c r="C2363" s="161">
        <v>3</v>
      </c>
      <c r="D2363" s="161">
        <v>10</v>
      </c>
      <c r="F2363" s="161">
        <v>7</v>
      </c>
      <c r="G2363" s="161">
        <v>10</v>
      </c>
      <c r="H2363" s="161">
        <v>10</v>
      </c>
      <c r="I2363" s="161">
        <v>8</v>
      </c>
      <c r="J2363" s="161">
        <v>7</v>
      </c>
      <c r="M2363" s="165">
        <f t="shared" si="106"/>
        <v>3</v>
      </c>
      <c r="N2363" s="164">
        <f t="shared" si="107"/>
        <v>4</v>
      </c>
      <c r="O2363" s="164">
        <f t="shared" si="108"/>
        <v>8</v>
      </c>
    </row>
    <row r="2364" spans="3:15">
      <c r="C2364" s="161">
        <v>3</v>
      </c>
      <c r="D2364" s="161">
        <v>10</v>
      </c>
      <c r="F2364" s="161">
        <v>7</v>
      </c>
      <c r="G2364" s="161">
        <v>10</v>
      </c>
      <c r="H2364" s="161">
        <v>10</v>
      </c>
      <c r="I2364" s="161">
        <v>8</v>
      </c>
      <c r="J2364" s="161">
        <v>10</v>
      </c>
      <c r="M2364" s="165">
        <f t="shared" si="106"/>
        <v>3</v>
      </c>
      <c r="N2364" s="164">
        <f t="shared" si="107"/>
        <v>4</v>
      </c>
      <c r="O2364" s="164">
        <f t="shared" si="108"/>
        <v>8</v>
      </c>
    </row>
    <row r="2365" spans="3:15">
      <c r="C2365" s="161">
        <v>3</v>
      </c>
      <c r="D2365" s="161">
        <v>10</v>
      </c>
      <c r="F2365" s="161">
        <v>7</v>
      </c>
      <c r="G2365" s="161">
        <v>10</v>
      </c>
      <c r="H2365" s="161">
        <v>10</v>
      </c>
      <c r="I2365" s="161">
        <v>10</v>
      </c>
      <c r="J2365" s="161">
        <v>7</v>
      </c>
      <c r="M2365" s="165">
        <f t="shared" si="106"/>
        <v>3</v>
      </c>
      <c r="N2365" s="164">
        <f t="shared" si="107"/>
        <v>4</v>
      </c>
      <c r="O2365" s="164">
        <f t="shared" si="108"/>
        <v>8</v>
      </c>
    </row>
    <row r="2366" spans="3:15">
      <c r="C2366" s="161">
        <v>3</v>
      </c>
      <c r="D2366" s="161">
        <v>10</v>
      </c>
      <c r="F2366" s="161">
        <v>7</v>
      </c>
      <c r="G2366" s="161">
        <v>10</v>
      </c>
      <c r="H2366" s="161">
        <v>10</v>
      </c>
      <c r="I2366" s="161">
        <v>10</v>
      </c>
      <c r="J2366" s="161">
        <v>10</v>
      </c>
      <c r="M2366" s="165">
        <f t="shared" si="106"/>
        <v>3</v>
      </c>
      <c r="N2366" s="164">
        <f t="shared" si="107"/>
        <v>4</v>
      </c>
      <c r="O2366" s="164">
        <f t="shared" si="108"/>
        <v>9</v>
      </c>
    </row>
    <row r="2367" spans="3:15">
      <c r="C2367" s="161">
        <v>3</v>
      </c>
      <c r="D2367" s="161">
        <v>10</v>
      </c>
      <c r="F2367" s="161">
        <v>5</v>
      </c>
      <c r="G2367" s="161">
        <v>10</v>
      </c>
      <c r="H2367" s="161">
        <v>5</v>
      </c>
      <c r="I2367" s="161">
        <v>4</v>
      </c>
      <c r="J2367" s="161">
        <v>7</v>
      </c>
      <c r="M2367" s="165">
        <f t="shared" si="106"/>
        <v>3</v>
      </c>
      <c r="N2367" s="164">
        <f t="shared" si="107"/>
        <v>4</v>
      </c>
      <c r="O2367" s="164">
        <f t="shared" si="108"/>
        <v>6</v>
      </c>
    </row>
    <row r="2368" spans="3:15">
      <c r="C2368" s="161">
        <v>3</v>
      </c>
      <c r="D2368" s="161">
        <v>10</v>
      </c>
      <c r="F2368" s="161">
        <v>5</v>
      </c>
      <c r="G2368" s="161">
        <v>10</v>
      </c>
      <c r="H2368" s="161">
        <v>5</v>
      </c>
      <c r="I2368" s="161">
        <v>4</v>
      </c>
      <c r="J2368" s="161">
        <v>10</v>
      </c>
      <c r="M2368" s="165">
        <f t="shared" si="106"/>
        <v>3</v>
      </c>
      <c r="N2368" s="164">
        <f t="shared" si="107"/>
        <v>4</v>
      </c>
      <c r="O2368" s="164">
        <f t="shared" si="108"/>
        <v>7</v>
      </c>
    </row>
    <row r="2369" spans="3:15">
      <c r="C2369" s="161">
        <v>3</v>
      </c>
      <c r="D2369" s="161">
        <v>10</v>
      </c>
      <c r="F2369" s="161">
        <v>5</v>
      </c>
      <c r="G2369" s="161">
        <v>10</v>
      </c>
      <c r="H2369" s="161">
        <v>5</v>
      </c>
      <c r="I2369" s="161">
        <v>6</v>
      </c>
      <c r="J2369" s="161">
        <v>7</v>
      </c>
      <c r="M2369" s="165">
        <f t="shared" si="106"/>
        <v>3</v>
      </c>
      <c r="N2369" s="164">
        <f t="shared" si="107"/>
        <v>4</v>
      </c>
      <c r="O2369" s="164">
        <f t="shared" si="108"/>
        <v>7</v>
      </c>
    </row>
    <row r="2370" spans="3:15">
      <c r="C2370" s="161">
        <v>3</v>
      </c>
      <c r="D2370" s="161">
        <v>10</v>
      </c>
      <c r="F2370" s="161">
        <v>5</v>
      </c>
      <c r="G2370" s="161">
        <v>10</v>
      </c>
      <c r="H2370" s="161">
        <v>5</v>
      </c>
      <c r="I2370" s="161">
        <v>6</v>
      </c>
      <c r="J2370" s="161">
        <v>10</v>
      </c>
      <c r="M2370" s="165">
        <f t="shared" si="106"/>
        <v>3</v>
      </c>
      <c r="N2370" s="164">
        <f t="shared" si="107"/>
        <v>4</v>
      </c>
      <c r="O2370" s="164">
        <f t="shared" si="108"/>
        <v>7</v>
      </c>
    </row>
    <row r="2371" spans="3:15">
      <c r="C2371" s="161">
        <v>3</v>
      </c>
      <c r="D2371" s="161">
        <v>10</v>
      </c>
      <c r="F2371" s="161">
        <v>5</v>
      </c>
      <c r="G2371" s="161">
        <v>10</v>
      </c>
      <c r="H2371" s="161">
        <v>5</v>
      </c>
      <c r="I2371" s="161">
        <v>8</v>
      </c>
      <c r="J2371" s="161">
        <v>7</v>
      </c>
      <c r="M2371" s="165">
        <f t="shared" si="106"/>
        <v>3</v>
      </c>
      <c r="N2371" s="164">
        <f t="shared" si="107"/>
        <v>4</v>
      </c>
      <c r="O2371" s="164">
        <f t="shared" si="108"/>
        <v>7</v>
      </c>
    </row>
    <row r="2372" spans="3:15">
      <c r="C2372" s="161">
        <v>3</v>
      </c>
      <c r="D2372" s="161">
        <v>10</v>
      </c>
      <c r="F2372" s="161">
        <v>5</v>
      </c>
      <c r="G2372" s="161">
        <v>10</v>
      </c>
      <c r="H2372" s="161">
        <v>5</v>
      </c>
      <c r="I2372" s="161">
        <v>8</v>
      </c>
      <c r="J2372" s="161">
        <v>10</v>
      </c>
      <c r="M2372" s="165">
        <f t="shared" si="106"/>
        <v>3</v>
      </c>
      <c r="N2372" s="164">
        <f t="shared" si="107"/>
        <v>4</v>
      </c>
      <c r="O2372" s="164">
        <f t="shared" si="108"/>
        <v>7</v>
      </c>
    </row>
    <row r="2373" spans="3:15">
      <c r="C2373" s="161">
        <v>3</v>
      </c>
      <c r="D2373" s="161">
        <v>10</v>
      </c>
      <c r="F2373" s="161">
        <v>5</v>
      </c>
      <c r="G2373" s="161">
        <v>10</v>
      </c>
      <c r="H2373" s="161">
        <v>5</v>
      </c>
      <c r="I2373" s="161">
        <v>10</v>
      </c>
      <c r="J2373" s="161">
        <v>7</v>
      </c>
      <c r="M2373" s="165">
        <f t="shared" si="106"/>
        <v>3</v>
      </c>
      <c r="N2373" s="164">
        <f t="shared" si="107"/>
        <v>4</v>
      </c>
      <c r="O2373" s="164">
        <f t="shared" si="108"/>
        <v>7</v>
      </c>
    </row>
    <row r="2374" spans="3:15">
      <c r="C2374" s="161">
        <v>3</v>
      </c>
      <c r="D2374" s="161">
        <v>10</v>
      </c>
      <c r="F2374" s="161">
        <v>5</v>
      </c>
      <c r="G2374" s="161">
        <v>10</v>
      </c>
      <c r="H2374" s="161">
        <v>5</v>
      </c>
      <c r="I2374" s="161">
        <v>10</v>
      </c>
      <c r="J2374" s="161">
        <v>10</v>
      </c>
      <c r="M2374" s="165">
        <f t="shared" si="106"/>
        <v>3</v>
      </c>
      <c r="N2374" s="164">
        <f t="shared" si="107"/>
        <v>4</v>
      </c>
      <c r="O2374" s="164">
        <f t="shared" si="108"/>
        <v>8</v>
      </c>
    </row>
    <row r="2375" spans="3:15">
      <c r="C2375" s="161">
        <v>3</v>
      </c>
      <c r="D2375" s="161">
        <v>10</v>
      </c>
      <c r="F2375" s="161">
        <v>7</v>
      </c>
      <c r="G2375" s="161">
        <v>10</v>
      </c>
      <c r="H2375" s="161">
        <v>10</v>
      </c>
      <c r="I2375" s="161">
        <v>4</v>
      </c>
      <c r="J2375" s="161">
        <v>7</v>
      </c>
      <c r="M2375" s="165">
        <f t="shared" si="106"/>
        <v>3</v>
      </c>
      <c r="N2375" s="164">
        <f t="shared" si="107"/>
        <v>4</v>
      </c>
      <c r="O2375" s="164">
        <f t="shared" si="108"/>
        <v>7</v>
      </c>
    </row>
    <row r="2376" spans="3:15">
      <c r="C2376" s="161">
        <v>3</v>
      </c>
      <c r="D2376" s="161">
        <v>10</v>
      </c>
      <c r="F2376" s="161">
        <v>7</v>
      </c>
      <c r="G2376" s="161">
        <v>10</v>
      </c>
      <c r="H2376" s="161">
        <v>10</v>
      </c>
      <c r="I2376" s="161">
        <v>4</v>
      </c>
      <c r="J2376" s="161">
        <v>10</v>
      </c>
      <c r="M2376" s="165">
        <f t="shared" si="106"/>
        <v>3</v>
      </c>
      <c r="N2376" s="164">
        <f t="shared" si="107"/>
        <v>4</v>
      </c>
      <c r="O2376" s="164">
        <f t="shared" si="108"/>
        <v>8</v>
      </c>
    </row>
    <row r="2377" spans="3:15">
      <c r="C2377" s="161">
        <v>3</v>
      </c>
      <c r="D2377" s="161">
        <v>10</v>
      </c>
      <c r="F2377" s="161">
        <v>7</v>
      </c>
      <c r="G2377" s="161">
        <v>10</v>
      </c>
      <c r="H2377" s="161">
        <v>10</v>
      </c>
      <c r="I2377" s="161">
        <v>6</v>
      </c>
      <c r="J2377" s="161">
        <v>7</v>
      </c>
      <c r="M2377" s="165">
        <f t="shared" si="106"/>
        <v>3</v>
      </c>
      <c r="N2377" s="164">
        <f t="shared" si="107"/>
        <v>4</v>
      </c>
      <c r="O2377" s="164">
        <f t="shared" si="108"/>
        <v>8</v>
      </c>
    </row>
    <row r="2378" spans="3:15">
      <c r="C2378" s="161">
        <v>3</v>
      </c>
      <c r="D2378" s="161">
        <v>10</v>
      </c>
      <c r="F2378" s="161">
        <v>7</v>
      </c>
      <c r="G2378" s="161">
        <v>10</v>
      </c>
      <c r="H2378" s="161">
        <v>10</v>
      </c>
      <c r="I2378" s="161">
        <v>6</v>
      </c>
      <c r="J2378" s="161">
        <v>10</v>
      </c>
      <c r="M2378" s="165">
        <f t="shared" si="106"/>
        <v>3</v>
      </c>
      <c r="N2378" s="164">
        <f t="shared" si="107"/>
        <v>4</v>
      </c>
      <c r="O2378" s="164">
        <f t="shared" si="108"/>
        <v>8</v>
      </c>
    </row>
    <row r="2379" spans="3:15">
      <c r="C2379" s="161">
        <v>3</v>
      </c>
      <c r="D2379" s="161">
        <v>10</v>
      </c>
      <c r="F2379" s="161">
        <v>7</v>
      </c>
      <c r="G2379" s="161">
        <v>10</v>
      </c>
      <c r="H2379" s="161">
        <v>10</v>
      </c>
      <c r="I2379" s="161">
        <v>8</v>
      </c>
      <c r="J2379" s="161">
        <v>7</v>
      </c>
      <c r="M2379" s="165">
        <f t="shared" si="106"/>
        <v>3</v>
      </c>
      <c r="N2379" s="164">
        <f t="shared" si="107"/>
        <v>4</v>
      </c>
      <c r="O2379" s="164">
        <f t="shared" si="108"/>
        <v>8</v>
      </c>
    </row>
    <row r="2380" spans="3:15">
      <c r="C2380" s="161">
        <v>3</v>
      </c>
      <c r="D2380" s="161">
        <v>10</v>
      </c>
      <c r="F2380" s="161">
        <v>7</v>
      </c>
      <c r="G2380" s="161">
        <v>10</v>
      </c>
      <c r="H2380" s="161">
        <v>10</v>
      </c>
      <c r="I2380" s="161">
        <v>8</v>
      </c>
      <c r="J2380" s="161">
        <v>10</v>
      </c>
      <c r="M2380" s="165">
        <f t="shared" si="106"/>
        <v>3</v>
      </c>
      <c r="N2380" s="164">
        <f t="shared" si="107"/>
        <v>4</v>
      </c>
      <c r="O2380" s="164">
        <f t="shared" si="108"/>
        <v>8</v>
      </c>
    </row>
    <row r="2381" spans="3:15">
      <c r="C2381" s="161">
        <v>3</v>
      </c>
      <c r="D2381" s="161">
        <v>10</v>
      </c>
      <c r="F2381" s="161">
        <v>7</v>
      </c>
      <c r="G2381" s="161">
        <v>10</v>
      </c>
      <c r="H2381" s="161">
        <v>10</v>
      </c>
      <c r="I2381" s="161">
        <v>10</v>
      </c>
      <c r="J2381" s="161">
        <v>7</v>
      </c>
      <c r="M2381" s="165">
        <f t="shared" si="106"/>
        <v>3</v>
      </c>
      <c r="N2381" s="164">
        <f t="shared" si="107"/>
        <v>4</v>
      </c>
      <c r="O2381" s="164">
        <f t="shared" si="108"/>
        <v>8</v>
      </c>
    </row>
    <row r="2382" spans="3:15">
      <c r="C2382" s="161">
        <v>3</v>
      </c>
      <c r="D2382" s="161">
        <v>10</v>
      </c>
      <c r="F2382" s="161">
        <v>7</v>
      </c>
      <c r="G2382" s="161">
        <v>10</v>
      </c>
      <c r="H2382" s="161">
        <v>10</v>
      </c>
      <c r="I2382" s="161">
        <v>10</v>
      </c>
      <c r="J2382" s="161">
        <v>10</v>
      </c>
      <c r="M2382" s="165">
        <f t="shared" si="106"/>
        <v>3</v>
      </c>
      <c r="N2382" s="164">
        <f t="shared" si="107"/>
        <v>4</v>
      </c>
      <c r="O2382" s="164">
        <f t="shared" si="108"/>
        <v>9</v>
      </c>
    </row>
    <row r="2383" spans="3:15">
      <c r="C2383" s="161">
        <v>3</v>
      </c>
      <c r="D2383" s="161">
        <v>10</v>
      </c>
      <c r="F2383" s="161">
        <v>5</v>
      </c>
      <c r="G2383" s="161">
        <v>10</v>
      </c>
      <c r="H2383" s="161">
        <v>5</v>
      </c>
      <c r="I2383" s="161">
        <v>4</v>
      </c>
      <c r="J2383" s="161">
        <v>7</v>
      </c>
      <c r="M2383" s="165">
        <f t="shared" si="106"/>
        <v>3</v>
      </c>
      <c r="N2383" s="164">
        <f t="shared" si="107"/>
        <v>4</v>
      </c>
      <c r="O2383" s="164">
        <f t="shared" si="108"/>
        <v>6</v>
      </c>
    </row>
    <row r="2384" spans="3:15">
      <c r="C2384" s="161">
        <v>3</v>
      </c>
      <c r="D2384" s="161">
        <v>10</v>
      </c>
      <c r="F2384" s="161">
        <v>5</v>
      </c>
      <c r="G2384" s="161">
        <v>10</v>
      </c>
      <c r="H2384" s="161">
        <v>5</v>
      </c>
      <c r="I2384" s="161">
        <v>4</v>
      </c>
      <c r="J2384" s="161">
        <v>10</v>
      </c>
      <c r="M2384" s="165">
        <f t="shared" si="106"/>
        <v>3</v>
      </c>
      <c r="N2384" s="164">
        <f t="shared" si="107"/>
        <v>4</v>
      </c>
      <c r="O2384" s="164">
        <f t="shared" si="108"/>
        <v>7</v>
      </c>
    </row>
    <row r="2385" spans="3:15">
      <c r="C2385" s="161">
        <v>3</v>
      </c>
      <c r="D2385" s="161">
        <v>10</v>
      </c>
      <c r="F2385" s="161">
        <v>5</v>
      </c>
      <c r="G2385" s="161">
        <v>10</v>
      </c>
      <c r="H2385" s="161">
        <v>5</v>
      </c>
      <c r="I2385" s="161">
        <v>6</v>
      </c>
      <c r="J2385" s="161">
        <v>7</v>
      </c>
      <c r="M2385" s="165">
        <f t="shared" si="106"/>
        <v>3</v>
      </c>
      <c r="N2385" s="164">
        <f t="shared" si="107"/>
        <v>4</v>
      </c>
      <c r="O2385" s="164">
        <f t="shared" si="108"/>
        <v>7</v>
      </c>
    </row>
    <row r="2386" spans="3:15">
      <c r="C2386" s="161">
        <v>3</v>
      </c>
      <c r="D2386" s="161">
        <v>10</v>
      </c>
      <c r="F2386" s="161">
        <v>5</v>
      </c>
      <c r="G2386" s="161">
        <v>10</v>
      </c>
      <c r="H2386" s="161">
        <v>5</v>
      </c>
      <c r="I2386" s="161">
        <v>6</v>
      </c>
      <c r="J2386" s="161">
        <v>10</v>
      </c>
      <c r="M2386" s="165">
        <f t="shared" si="106"/>
        <v>3</v>
      </c>
      <c r="N2386" s="164">
        <f t="shared" si="107"/>
        <v>4</v>
      </c>
      <c r="O2386" s="164">
        <f t="shared" si="108"/>
        <v>7</v>
      </c>
    </row>
    <row r="2387" spans="3:15">
      <c r="C2387" s="161">
        <v>3</v>
      </c>
      <c r="D2387" s="161">
        <v>10</v>
      </c>
      <c r="F2387" s="161">
        <v>5</v>
      </c>
      <c r="G2387" s="161">
        <v>10</v>
      </c>
      <c r="H2387" s="161">
        <v>5</v>
      </c>
      <c r="I2387" s="161">
        <v>8</v>
      </c>
      <c r="J2387" s="161">
        <v>7</v>
      </c>
      <c r="M2387" s="165">
        <f t="shared" si="106"/>
        <v>3</v>
      </c>
      <c r="N2387" s="164">
        <f t="shared" si="107"/>
        <v>4</v>
      </c>
      <c r="O2387" s="164">
        <f t="shared" si="108"/>
        <v>7</v>
      </c>
    </row>
    <row r="2388" spans="3:15">
      <c r="C2388" s="161">
        <v>3</v>
      </c>
      <c r="D2388" s="161">
        <v>10</v>
      </c>
      <c r="F2388" s="161">
        <v>5</v>
      </c>
      <c r="G2388" s="161">
        <v>10</v>
      </c>
      <c r="H2388" s="161">
        <v>5</v>
      </c>
      <c r="I2388" s="161">
        <v>8</v>
      </c>
      <c r="J2388" s="161">
        <v>10</v>
      </c>
      <c r="M2388" s="165">
        <f t="shared" si="106"/>
        <v>3</v>
      </c>
      <c r="N2388" s="164">
        <f t="shared" si="107"/>
        <v>4</v>
      </c>
      <c r="O2388" s="164">
        <f t="shared" si="108"/>
        <v>7</v>
      </c>
    </row>
    <row r="2389" spans="3:15">
      <c r="C2389" s="161">
        <v>3</v>
      </c>
      <c r="D2389" s="161">
        <v>10</v>
      </c>
      <c r="F2389" s="161">
        <v>5</v>
      </c>
      <c r="G2389" s="161">
        <v>10</v>
      </c>
      <c r="H2389" s="161">
        <v>5</v>
      </c>
      <c r="I2389" s="161">
        <v>10</v>
      </c>
      <c r="J2389" s="161">
        <v>7</v>
      </c>
      <c r="M2389" s="165">
        <f t="shared" si="106"/>
        <v>3</v>
      </c>
      <c r="N2389" s="164">
        <f t="shared" si="107"/>
        <v>4</v>
      </c>
      <c r="O2389" s="164">
        <f t="shared" si="108"/>
        <v>7</v>
      </c>
    </row>
    <row r="2390" spans="3:15">
      <c r="C2390" s="161">
        <v>3</v>
      </c>
      <c r="D2390" s="161">
        <v>10</v>
      </c>
      <c r="F2390" s="161">
        <v>5</v>
      </c>
      <c r="G2390" s="161">
        <v>10</v>
      </c>
      <c r="H2390" s="161">
        <v>5</v>
      </c>
      <c r="I2390" s="161">
        <v>10</v>
      </c>
      <c r="J2390" s="161">
        <v>10</v>
      </c>
      <c r="M2390" s="165">
        <f t="shared" si="106"/>
        <v>3</v>
      </c>
      <c r="N2390" s="164">
        <f t="shared" si="107"/>
        <v>4</v>
      </c>
      <c r="O2390" s="164">
        <f t="shared" si="108"/>
        <v>8</v>
      </c>
    </row>
    <row r="2391" spans="3:15">
      <c r="C2391" s="161">
        <v>3</v>
      </c>
      <c r="D2391" s="161">
        <v>10</v>
      </c>
      <c r="F2391" s="161">
        <v>7</v>
      </c>
      <c r="G2391" s="161">
        <v>10</v>
      </c>
      <c r="H2391" s="161">
        <v>10</v>
      </c>
      <c r="I2391" s="161">
        <v>4</v>
      </c>
      <c r="J2391" s="161">
        <v>7</v>
      </c>
      <c r="M2391" s="165">
        <f t="shared" si="106"/>
        <v>3</v>
      </c>
      <c r="N2391" s="164">
        <f t="shared" si="107"/>
        <v>4</v>
      </c>
      <c r="O2391" s="164">
        <f t="shared" si="108"/>
        <v>7</v>
      </c>
    </row>
    <row r="2392" spans="3:15">
      <c r="C2392" s="161">
        <v>3</v>
      </c>
      <c r="D2392" s="161">
        <v>10</v>
      </c>
      <c r="F2392" s="161">
        <v>7</v>
      </c>
      <c r="G2392" s="161">
        <v>10</v>
      </c>
      <c r="H2392" s="161">
        <v>10</v>
      </c>
      <c r="I2392" s="161">
        <v>4</v>
      </c>
      <c r="J2392" s="161">
        <v>10</v>
      </c>
      <c r="M2392" s="165">
        <f t="shared" si="106"/>
        <v>3</v>
      </c>
      <c r="N2392" s="164">
        <f t="shared" si="107"/>
        <v>4</v>
      </c>
      <c r="O2392" s="164">
        <f t="shared" si="108"/>
        <v>8</v>
      </c>
    </row>
    <row r="2393" spans="3:15">
      <c r="C2393" s="161">
        <v>3</v>
      </c>
      <c r="D2393" s="161">
        <v>10</v>
      </c>
      <c r="F2393" s="161">
        <v>7</v>
      </c>
      <c r="G2393" s="161">
        <v>10</v>
      </c>
      <c r="H2393" s="161">
        <v>10</v>
      </c>
      <c r="I2393" s="161">
        <v>6</v>
      </c>
      <c r="J2393" s="161">
        <v>7</v>
      </c>
      <c r="M2393" s="165">
        <f t="shared" si="106"/>
        <v>3</v>
      </c>
      <c r="N2393" s="164">
        <f t="shared" si="107"/>
        <v>4</v>
      </c>
      <c r="O2393" s="164">
        <f t="shared" si="108"/>
        <v>8</v>
      </c>
    </row>
    <row r="2394" spans="3:15">
      <c r="C2394" s="161">
        <v>3</v>
      </c>
      <c r="D2394" s="161">
        <v>10</v>
      </c>
      <c r="F2394" s="161">
        <v>7</v>
      </c>
      <c r="G2394" s="161">
        <v>10</v>
      </c>
      <c r="H2394" s="161">
        <v>10</v>
      </c>
      <c r="I2394" s="161">
        <v>6</v>
      </c>
      <c r="J2394" s="161">
        <v>10</v>
      </c>
      <c r="M2394" s="165">
        <f t="shared" si="106"/>
        <v>3</v>
      </c>
      <c r="N2394" s="164">
        <f t="shared" si="107"/>
        <v>4</v>
      </c>
      <c r="O2394" s="164">
        <f t="shared" si="108"/>
        <v>8</v>
      </c>
    </row>
    <row r="2395" spans="3:15">
      <c r="C2395" s="161">
        <v>3</v>
      </c>
      <c r="D2395" s="161">
        <v>10</v>
      </c>
      <c r="F2395" s="161">
        <v>7</v>
      </c>
      <c r="G2395" s="161">
        <v>10</v>
      </c>
      <c r="H2395" s="161">
        <v>10</v>
      </c>
      <c r="I2395" s="161">
        <v>8</v>
      </c>
      <c r="J2395" s="161">
        <v>7</v>
      </c>
      <c r="M2395" s="165">
        <f t="shared" si="106"/>
        <v>3</v>
      </c>
      <c r="N2395" s="164">
        <f t="shared" si="107"/>
        <v>4</v>
      </c>
      <c r="O2395" s="164">
        <f t="shared" si="108"/>
        <v>8</v>
      </c>
    </row>
    <row r="2396" spans="3:15">
      <c r="C2396" s="161">
        <v>3</v>
      </c>
      <c r="D2396" s="161">
        <v>10</v>
      </c>
      <c r="F2396" s="161">
        <v>7</v>
      </c>
      <c r="G2396" s="161">
        <v>10</v>
      </c>
      <c r="H2396" s="161">
        <v>10</v>
      </c>
      <c r="I2396" s="161">
        <v>8</v>
      </c>
      <c r="J2396" s="161">
        <v>10</v>
      </c>
      <c r="M2396" s="165">
        <f t="shared" si="106"/>
        <v>3</v>
      </c>
      <c r="N2396" s="164">
        <f t="shared" si="107"/>
        <v>4</v>
      </c>
      <c r="O2396" s="164">
        <f t="shared" si="108"/>
        <v>8</v>
      </c>
    </row>
    <row r="2397" spans="3:15">
      <c r="C2397" s="161">
        <v>3</v>
      </c>
      <c r="D2397" s="161">
        <v>10</v>
      </c>
      <c r="F2397" s="161">
        <v>7</v>
      </c>
      <c r="G2397" s="161">
        <v>10</v>
      </c>
      <c r="H2397" s="161">
        <v>10</v>
      </c>
      <c r="I2397" s="161">
        <v>10</v>
      </c>
      <c r="J2397" s="161">
        <v>7</v>
      </c>
      <c r="M2397" s="165">
        <f t="shared" si="106"/>
        <v>3</v>
      </c>
      <c r="N2397" s="164">
        <f t="shared" si="107"/>
        <v>4</v>
      </c>
      <c r="O2397" s="164">
        <f t="shared" si="108"/>
        <v>8</v>
      </c>
    </row>
    <row r="2398" spans="3:15">
      <c r="C2398" s="161">
        <v>3</v>
      </c>
      <c r="D2398" s="161">
        <v>10</v>
      </c>
      <c r="F2398" s="161">
        <v>7</v>
      </c>
      <c r="G2398" s="161">
        <v>10</v>
      </c>
      <c r="H2398" s="161">
        <v>10</v>
      </c>
      <c r="I2398" s="161">
        <v>10</v>
      </c>
      <c r="J2398" s="161">
        <v>10</v>
      </c>
      <c r="M2398" s="165">
        <f t="shared" si="106"/>
        <v>3</v>
      </c>
      <c r="N2398" s="164">
        <f t="shared" si="107"/>
        <v>4</v>
      </c>
      <c r="O2398" s="164">
        <f t="shared" si="108"/>
        <v>9</v>
      </c>
    </row>
    <row r="2399" spans="3:15">
      <c r="C2399" s="161">
        <v>3</v>
      </c>
      <c r="D2399" s="161">
        <v>10</v>
      </c>
      <c r="F2399" s="161">
        <v>5</v>
      </c>
      <c r="G2399" s="161">
        <v>10</v>
      </c>
      <c r="H2399" s="161">
        <v>5</v>
      </c>
      <c r="I2399" s="161">
        <v>4</v>
      </c>
      <c r="J2399" s="161">
        <v>7</v>
      </c>
      <c r="M2399" s="165">
        <f t="shared" ref="M2399:M2462" si="109">MIN(C2399:L2399)</f>
        <v>3</v>
      </c>
      <c r="N2399" s="164">
        <f t="shared" si="107"/>
        <v>4</v>
      </c>
      <c r="O2399" s="164">
        <f t="shared" si="108"/>
        <v>6</v>
      </c>
    </row>
    <row r="2400" spans="3:15">
      <c r="C2400" s="161">
        <v>3</v>
      </c>
      <c r="D2400" s="161">
        <v>10</v>
      </c>
      <c r="F2400" s="161">
        <v>5</v>
      </c>
      <c r="G2400" s="161">
        <v>10</v>
      </c>
      <c r="H2400" s="161">
        <v>5</v>
      </c>
      <c r="I2400" s="161">
        <v>4</v>
      </c>
      <c r="J2400" s="161">
        <v>10</v>
      </c>
      <c r="M2400" s="165">
        <f t="shared" si="109"/>
        <v>3</v>
      </c>
      <c r="N2400" s="164">
        <f t="shared" ref="N2400:N2463" si="110">IF(SMALL(C2400:J2400,2)&gt;M2400,M2400+1,M2400)</f>
        <v>4</v>
      </c>
      <c r="O2400" s="164">
        <f t="shared" ref="O2400:O2463" si="111">ROUND(AVERAGE(C2400:J2400),0)</f>
        <v>7</v>
      </c>
    </row>
    <row r="2401" spans="3:15">
      <c r="C2401" s="161">
        <v>3</v>
      </c>
      <c r="D2401" s="161">
        <v>10</v>
      </c>
      <c r="F2401" s="161">
        <v>5</v>
      </c>
      <c r="G2401" s="161">
        <v>10</v>
      </c>
      <c r="H2401" s="161">
        <v>5</v>
      </c>
      <c r="I2401" s="161">
        <v>6</v>
      </c>
      <c r="J2401" s="161">
        <v>7</v>
      </c>
      <c r="M2401" s="165">
        <f t="shared" si="109"/>
        <v>3</v>
      </c>
      <c r="N2401" s="164">
        <f t="shared" si="110"/>
        <v>4</v>
      </c>
      <c r="O2401" s="164">
        <f t="shared" si="111"/>
        <v>7</v>
      </c>
    </row>
    <row r="2402" spans="3:15">
      <c r="C2402" s="161">
        <v>3</v>
      </c>
      <c r="D2402" s="161">
        <v>10</v>
      </c>
      <c r="F2402" s="161">
        <v>5</v>
      </c>
      <c r="G2402" s="161">
        <v>10</v>
      </c>
      <c r="H2402" s="161">
        <v>5</v>
      </c>
      <c r="I2402" s="161">
        <v>6</v>
      </c>
      <c r="J2402" s="161">
        <v>10</v>
      </c>
      <c r="M2402" s="165">
        <f t="shared" si="109"/>
        <v>3</v>
      </c>
      <c r="N2402" s="164">
        <f t="shared" si="110"/>
        <v>4</v>
      </c>
      <c r="O2402" s="164">
        <f t="shared" si="111"/>
        <v>7</v>
      </c>
    </row>
    <row r="2403" spans="3:15">
      <c r="C2403" s="161">
        <v>3</v>
      </c>
      <c r="D2403" s="161">
        <v>10</v>
      </c>
      <c r="F2403" s="161">
        <v>5</v>
      </c>
      <c r="G2403" s="161">
        <v>10</v>
      </c>
      <c r="H2403" s="161">
        <v>5</v>
      </c>
      <c r="I2403" s="161">
        <v>8</v>
      </c>
      <c r="J2403" s="161">
        <v>7</v>
      </c>
      <c r="M2403" s="165">
        <f t="shared" si="109"/>
        <v>3</v>
      </c>
      <c r="N2403" s="164">
        <f t="shared" si="110"/>
        <v>4</v>
      </c>
      <c r="O2403" s="164">
        <f t="shared" si="111"/>
        <v>7</v>
      </c>
    </row>
    <row r="2404" spans="3:15">
      <c r="C2404" s="161">
        <v>3</v>
      </c>
      <c r="D2404" s="161">
        <v>10</v>
      </c>
      <c r="F2404" s="161">
        <v>5</v>
      </c>
      <c r="G2404" s="161">
        <v>10</v>
      </c>
      <c r="H2404" s="161">
        <v>5</v>
      </c>
      <c r="I2404" s="161">
        <v>8</v>
      </c>
      <c r="J2404" s="161">
        <v>10</v>
      </c>
      <c r="M2404" s="165">
        <f t="shared" si="109"/>
        <v>3</v>
      </c>
      <c r="N2404" s="164">
        <f t="shared" si="110"/>
        <v>4</v>
      </c>
      <c r="O2404" s="164">
        <f t="shared" si="111"/>
        <v>7</v>
      </c>
    </row>
    <row r="2405" spans="3:15">
      <c r="C2405" s="161">
        <v>3</v>
      </c>
      <c r="D2405" s="161">
        <v>10</v>
      </c>
      <c r="F2405" s="161">
        <v>5</v>
      </c>
      <c r="G2405" s="161">
        <v>10</v>
      </c>
      <c r="H2405" s="161">
        <v>5</v>
      </c>
      <c r="I2405" s="161">
        <v>10</v>
      </c>
      <c r="J2405" s="161">
        <v>7</v>
      </c>
      <c r="M2405" s="165">
        <f t="shared" si="109"/>
        <v>3</v>
      </c>
      <c r="N2405" s="164">
        <f t="shared" si="110"/>
        <v>4</v>
      </c>
      <c r="O2405" s="164">
        <f t="shared" si="111"/>
        <v>7</v>
      </c>
    </row>
    <row r="2406" spans="3:15">
      <c r="C2406" s="161">
        <v>3</v>
      </c>
      <c r="D2406" s="161">
        <v>10</v>
      </c>
      <c r="F2406" s="161">
        <v>5</v>
      </c>
      <c r="G2406" s="161">
        <v>10</v>
      </c>
      <c r="H2406" s="161">
        <v>5</v>
      </c>
      <c r="I2406" s="161">
        <v>10</v>
      </c>
      <c r="J2406" s="161">
        <v>10</v>
      </c>
      <c r="M2406" s="165">
        <f t="shared" si="109"/>
        <v>3</v>
      </c>
      <c r="N2406" s="164">
        <f t="shared" si="110"/>
        <v>4</v>
      </c>
      <c r="O2406" s="164">
        <f t="shared" si="111"/>
        <v>8</v>
      </c>
    </row>
    <row r="2407" spans="3:15">
      <c r="C2407" s="161">
        <v>3</v>
      </c>
      <c r="D2407" s="161">
        <v>10</v>
      </c>
      <c r="F2407" s="161">
        <v>7</v>
      </c>
      <c r="G2407" s="161">
        <v>10</v>
      </c>
      <c r="H2407" s="161">
        <v>10</v>
      </c>
      <c r="I2407" s="161">
        <v>4</v>
      </c>
      <c r="J2407" s="161">
        <v>7</v>
      </c>
      <c r="M2407" s="165">
        <f t="shared" si="109"/>
        <v>3</v>
      </c>
      <c r="N2407" s="164">
        <f t="shared" si="110"/>
        <v>4</v>
      </c>
      <c r="O2407" s="164">
        <f t="shared" si="111"/>
        <v>7</v>
      </c>
    </row>
    <row r="2408" spans="3:15">
      <c r="C2408" s="161">
        <v>3</v>
      </c>
      <c r="D2408" s="161">
        <v>10</v>
      </c>
      <c r="F2408" s="161">
        <v>7</v>
      </c>
      <c r="G2408" s="161">
        <v>10</v>
      </c>
      <c r="H2408" s="161">
        <v>10</v>
      </c>
      <c r="I2408" s="161">
        <v>4</v>
      </c>
      <c r="J2408" s="161">
        <v>10</v>
      </c>
      <c r="M2408" s="165">
        <f t="shared" si="109"/>
        <v>3</v>
      </c>
      <c r="N2408" s="164">
        <f t="shared" si="110"/>
        <v>4</v>
      </c>
      <c r="O2408" s="164">
        <f t="shared" si="111"/>
        <v>8</v>
      </c>
    </row>
    <row r="2409" spans="3:15">
      <c r="C2409" s="161">
        <v>3</v>
      </c>
      <c r="D2409" s="161">
        <v>10</v>
      </c>
      <c r="F2409" s="161">
        <v>7</v>
      </c>
      <c r="G2409" s="161">
        <v>10</v>
      </c>
      <c r="H2409" s="161">
        <v>10</v>
      </c>
      <c r="I2409" s="161">
        <v>6</v>
      </c>
      <c r="J2409" s="161">
        <v>7</v>
      </c>
      <c r="M2409" s="165">
        <f t="shared" si="109"/>
        <v>3</v>
      </c>
      <c r="N2409" s="164">
        <f t="shared" si="110"/>
        <v>4</v>
      </c>
      <c r="O2409" s="164">
        <f t="shared" si="111"/>
        <v>8</v>
      </c>
    </row>
    <row r="2410" spans="3:15">
      <c r="C2410" s="161">
        <v>3</v>
      </c>
      <c r="D2410" s="161">
        <v>10</v>
      </c>
      <c r="F2410" s="161">
        <v>7</v>
      </c>
      <c r="G2410" s="161">
        <v>10</v>
      </c>
      <c r="H2410" s="161">
        <v>10</v>
      </c>
      <c r="I2410" s="161">
        <v>6</v>
      </c>
      <c r="J2410" s="161">
        <v>10</v>
      </c>
      <c r="M2410" s="165">
        <f t="shared" si="109"/>
        <v>3</v>
      </c>
      <c r="N2410" s="164">
        <f t="shared" si="110"/>
        <v>4</v>
      </c>
      <c r="O2410" s="164">
        <f t="shared" si="111"/>
        <v>8</v>
      </c>
    </row>
    <row r="2411" spans="3:15">
      <c r="C2411" s="161">
        <v>3</v>
      </c>
      <c r="D2411" s="161">
        <v>10</v>
      </c>
      <c r="F2411" s="161">
        <v>7</v>
      </c>
      <c r="G2411" s="161">
        <v>10</v>
      </c>
      <c r="H2411" s="161">
        <v>10</v>
      </c>
      <c r="I2411" s="161">
        <v>8</v>
      </c>
      <c r="J2411" s="161">
        <v>7</v>
      </c>
      <c r="M2411" s="165">
        <f t="shared" si="109"/>
        <v>3</v>
      </c>
      <c r="N2411" s="164">
        <f t="shared" si="110"/>
        <v>4</v>
      </c>
      <c r="O2411" s="164">
        <f t="shared" si="111"/>
        <v>8</v>
      </c>
    </row>
    <row r="2412" spans="3:15">
      <c r="C2412" s="161">
        <v>3</v>
      </c>
      <c r="D2412" s="161">
        <v>10</v>
      </c>
      <c r="F2412" s="161">
        <v>7</v>
      </c>
      <c r="G2412" s="161">
        <v>10</v>
      </c>
      <c r="H2412" s="161">
        <v>10</v>
      </c>
      <c r="I2412" s="161">
        <v>8</v>
      </c>
      <c r="J2412" s="161">
        <v>10</v>
      </c>
      <c r="M2412" s="165">
        <f t="shared" si="109"/>
        <v>3</v>
      </c>
      <c r="N2412" s="164">
        <f t="shared" si="110"/>
        <v>4</v>
      </c>
      <c r="O2412" s="164">
        <f t="shared" si="111"/>
        <v>8</v>
      </c>
    </row>
    <row r="2413" spans="3:15">
      <c r="C2413" s="161">
        <v>3</v>
      </c>
      <c r="D2413" s="161">
        <v>10</v>
      </c>
      <c r="F2413" s="161">
        <v>7</v>
      </c>
      <c r="G2413" s="161">
        <v>10</v>
      </c>
      <c r="H2413" s="161">
        <v>10</v>
      </c>
      <c r="I2413" s="161">
        <v>10</v>
      </c>
      <c r="J2413" s="161">
        <v>7</v>
      </c>
      <c r="M2413" s="165">
        <f t="shared" si="109"/>
        <v>3</v>
      </c>
      <c r="N2413" s="164">
        <f t="shared" si="110"/>
        <v>4</v>
      </c>
      <c r="O2413" s="164">
        <f t="shared" si="111"/>
        <v>8</v>
      </c>
    </row>
    <row r="2414" spans="3:15">
      <c r="C2414" s="161">
        <v>3</v>
      </c>
      <c r="D2414" s="161">
        <v>10</v>
      </c>
      <c r="F2414" s="161">
        <v>7</v>
      </c>
      <c r="G2414" s="161">
        <v>10</v>
      </c>
      <c r="H2414" s="161">
        <v>10</v>
      </c>
      <c r="I2414" s="161">
        <v>10</v>
      </c>
      <c r="J2414" s="161">
        <v>10</v>
      </c>
      <c r="M2414" s="165">
        <f t="shared" si="109"/>
        <v>3</v>
      </c>
      <c r="N2414" s="164">
        <f t="shared" si="110"/>
        <v>4</v>
      </c>
      <c r="O2414" s="164">
        <f t="shared" si="111"/>
        <v>9</v>
      </c>
    </row>
    <row r="2415" spans="3:15">
      <c r="C2415" s="161">
        <v>3</v>
      </c>
      <c r="D2415" s="161">
        <v>10</v>
      </c>
      <c r="F2415" s="161">
        <v>10</v>
      </c>
      <c r="G2415" s="161">
        <v>10</v>
      </c>
      <c r="H2415" s="161">
        <v>7</v>
      </c>
      <c r="I2415" s="161">
        <v>4</v>
      </c>
      <c r="J2415" s="161">
        <v>7</v>
      </c>
      <c r="M2415" s="165">
        <f t="shared" si="109"/>
        <v>3</v>
      </c>
      <c r="N2415" s="164">
        <f t="shared" si="110"/>
        <v>4</v>
      </c>
      <c r="O2415" s="164">
        <f t="shared" si="111"/>
        <v>7</v>
      </c>
    </row>
    <row r="2416" spans="3:15">
      <c r="C2416" s="161">
        <v>3</v>
      </c>
      <c r="D2416" s="161">
        <v>10</v>
      </c>
      <c r="F2416" s="161">
        <v>10</v>
      </c>
      <c r="G2416" s="161">
        <v>10</v>
      </c>
      <c r="H2416" s="161">
        <v>7</v>
      </c>
      <c r="I2416" s="161">
        <v>4</v>
      </c>
      <c r="J2416" s="161">
        <v>10</v>
      </c>
      <c r="M2416" s="165">
        <f t="shared" si="109"/>
        <v>3</v>
      </c>
      <c r="N2416" s="164">
        <f t="shared" si="110"/>
        <v>4</v>
      </c>
      <c r="O2416" s="164">
        <f t="shared" si="111"/>
        <v>8</v>
      </c>
    </row>
    <row r="2417" spans="3:15">
      <c r="C2417" s="161">
        <v>3</v>
      </c>
      <c r="D2417" s="161">
        <v>10</v>
      </c>
      <c r="F2417" s="161">
        <v>10</v>
      </c>
      <c r="G2417" s="161">
        <v>10</v>
      </c>
      <c r="H2417" s="161">
        <v>7</v>
      </c>
      <c r="I2417" s="161">
        <v>6</v>
      </c>
      <c r="J2417" s="161">
        <v>7</v>
      </c>
      <c r="M2417" s="165">
        <f t="shared" si="109"/>
        <v>3</v>
      </c>
      <c r="N2417" s="164">
        <f t="shared" si="110"/>
        <v>4</v>
      </c>
      <c r="O2417" s="164">
        <f t="shared" si="111"/>
        <v>8</v>
      </c>
    </row>
    <row r="2418" spans="3:15">
      <c r="C2418" s="161">
        <v>3</v>
      </c>
      <c r="D2418" s="161">
        <v>10</v>
      </c>
      <c r="F2418" s="161">
        <v>10</v>
      </c>
      <c r="G2418" s="161">
        <v>10</v>
      </c>
      <c r="H2418" s="161">
        <v>7</v>
      </c>
      <c r="I2418" s="161">
        <v>6</v>
      </c>
      <c r="J2418" s="161">
        <v>10</v>
      </c>
      <c r="M2418" s="165">
        <f t="shared" si="109"/>
        <v>3</v>
      </c>
      <c r="N2418" s="164">
        <f t="shared" si="110"/>
        <v>4</v>
      </c>
      <c r="O2418" s="164">
        <f t="shared" si="111"/>
        <v>8</v>
      </c>
    </row>
    <row r="2419" spans="3:15">
      <c r="C2419" s="161">
        <v>3</v>
      </c>
      <c r="D2419" s="161">
        <v>10</v>
      </c>
      <c r="F2419" s="161">
        <v>10</v>
      </c>
      <c r="G2419" s="161">
        <v>10</v>
      </c>
      <c r="H2419" s="161">
        <v>7</v>
      </c>
      <c r="I2419" s="161">
        <v>8</v>
      </c>
      <c r="J2419" s="161">
        <v>7</v>
      </c>
      <c r="M2419" s="165">
        <f t="shared" si="109"/>
        <v>3</v>
      </c>
      <c r="N2419" s="164">
        <f t="shared" si="110"/>
        <v>4</v>
      </c>
      <c r="O2419" s="164">
        <f t="shared" si="111"/>
        <v>8</v>
      </c>
    </row>
    <row r="2420" spans="3:15">
      <c r="C2420" s="161">
        <v>3</v>
      </c>
      <c r="D2420" s="161">
        <v>10</v>
      </c>
      <c r="F2420" s="161">
        <v>10</v>
      </c>
      <c r="G2420" s="161">
        <v>10</v>
      </c>
      <c r="H2420" s="161">
        <v>7</v>
      </c>
      <c r="I2420" s="161">
        <v>8</v>
      </c>
      <c r="J2420" s="161">
        <v>10</v>
      </c>
      <c r="M2420" s="165">
        <f t="shared" si="109"/>
        <v>3</v>
      </c>
      <c r="N2420" s="164">
        <f t="shared" si="110"/>
        <v>4</v>
      </c>
      <c r="O2420" s="164">
        <f t="shared" si="111"/>
        <v>8</v>
      </c>
    </row>
    <row r="2421" spans="3:15">
      <c r="C2421" s="161">
        <v>3</v>
      </c>
      <c r="D2421" s="161">
        <v>10</v>
      </c>
      <c r="F2421" s="161">
        <v>10</v>
      </c>
      <c r="G2421" s="161">
        <v>10</v>
      </c>
      <c r="H2421" s="161">
        <v>7</v>
      </c>
      <c r="I2421" s="161">
        <v>10</v>
      </c>
      <c r="J2421" s="161">
        <v>7</v>
      </c>
      <c r="M2421" s="165">
        <f t="shared" si="109"/>
        <v>3</v>
      </c>
      <c r="N2421" s="164">
        <f t="shared" si="110"/>
        <v>4</v>
      </c>
      <c r="O2421" s="164">
        <f t="shared" si="111"/>
        <v>8</v>
      </c>
    </row>
    <row r="2422" spans="3:15">
      <c r="C2422" s="161">
        <v>3</v>
      </c>
      <c r="D2422" s="161">
        <v>10</v>
      </c>
      <c r="F2422" s="161">
        <v>10</v>
      </c>
      <c r="G2422" s="161">
        <v>10</v>
      </c>
      <c r="H2422" s="161">
        <v>7</v>
      </c>
      <c r="I2422" s="161">
        <v>10</v>
      </c>
      <c r="J2422" s="161">
        <v>10</v>
      </c>
      <c r="M2422" s="165">
        <f t="shared" si="109"/>
        <v>3</v>
      </c>
      <c r="N2422" s="164">
        <f t="shared" si="110"/>
        <v>4</v>
      </c>
      <c r="O2422" s="164">
        <f t="shared" si="111"/>
        <v>9</v>
      </c>
    </row>
    <row r="2423" spans="3:15">
      <c r="C2423" s="161">
        <v>3</v>
      </c>
      <c r="D2423" s="161">
        <v>10</v>
      </c>
      <c r="F2423" s="161">
        <v>10</v>
      </c>
      <c r="G2423" s="161">
        <v>10</v>
      </c>
      <c r="H2423" s="161">
        <v>10</v>
      </c>
      <c r="I2423" s="161">
        <v>4</v>
      </c>
      <c r="J2423" s="161">
        <v>7</v>
      </c>
      <c r="M2423" s="165">
        <f t="shared" si="109"/>
        <v>3</v>
      </c>
      <c r="N2423" s="164">
        <f t="shared" si="110"/>
        <v>4</v>
      </c>
      <c r="O2423" s="164">
        <f t="shared" si="111"/>
        <v>8</v>
      </c>
    </row>
    <row r="2424" spans="3:15">
      <c r="C2424" s="161">
        <v>3</v>
      </c>
      <c r="D2424" s="161">
        <v>10</v>
      </c>
      <c r="F2424" s="161">
        <v>10</v>
      </c>
      <c r="G2424" s="161">
        <v>10</v>
      </c>
      <c r="H2424" s="161">
        <v>10</v>
      </c>
      <c r="I2424" s="161">
        <v>4</v>
      </c>
      <c r="J2424" s="161">
        <v>10</v>
      </c>
      <c r="M2424" s="165">
        <f t="shared" si="109"/>
        <v>3</v>
      </c>
      <c r="N2424" s="164">
        <f t="shared" si="110"/>
        <v>4</v>
      </c>
      <c r="O2424" s="164">
        <f t="shared" si="111"/>
        <v>8</v>
      </c>
    </row>
    <row r="2425" spans="3:15">
      <c r="C2425" s="161">
        <v>3</v>
      </c>
      <c r="D2425" s="161">
        <v>10</v>
      </c>
      <c r="F2425" s="161">
        <v>10</v>
      </c>
      <c r="G2425" s="161">
        <v>10</v>
      </c>
      <c r="H2425" s="161">
        <v>10</v>
      </c>
      <c r="I2425" s="161">
        <v>6</v>
      </c>
      <c r="J2425" s="161">
        <v>7</v>
      </c>
      <c r="M2425" s="165">
        <f t="shared" si="109"/>
        <v>3</v>
      </c>
      <c r="N2425" s="164">
        <f t="shared" si="110"/>
        <v>4</v>
      </c>
      <c r="O2425" s="164">
        <f t="shared" si="111"/>
        <v>8</v>
      </c>
    </row>
    <row r="2426" spans="3:15">
      <c r="C2426" s="161">
        <v>3</v>
      </c>
      <c r="D2426" s="161">
        <v>10</v>
      </c>
      <c r="F2426" s="161">
        <v>10</v>
      </c>
      <c r="G2426" s="161">
        <v>10</v>
      </c>
      <c r="H2426" s="161">
        <v>10</v>
      </c>
      <c r="I2426" s="161">
        <v>6</v>
      </c>
      <c r="J2426" s="161">
        <v>10</v>
      </c>
      <c r="M2426" s="165">
        <f t="shared" si="109"/>
        <v>3</v>
      </c>
      <c r="N2426" s="164">
        <f t="shared" si="110"/>
        <v>4</v>
      </c>
      <c r="O2426" s="164">
        <f t="shared" si="111"/>
        <v>8</v>
      </c>
    </row>
    <row r="2427" spans="3:15">
      <c r="C2427" s="161">
        <v>3</v>
      </c>
      <c r="D2427" s="161">
        <v>10</v>
      </c>
      <c r="F2427" s="161">
        <v>10</v>
      </c>
      <c r="G2427" s="161">
        <v>10</v>
      </c>
      <c r="H2427" s="161">
        <v>10</v>
      </c>
      <c r="I2427" s="161">
        <v>8</v>
      </c>
      <c r="J2427" s="161">
        <v>7</v>
      </c>
      <c r="M2427" s="165">
        <f t="shared" si="109"/>
        <v>3</v>
      </c>
      <c r="N2427" s="164">
        <f t="shared" si="110"/>
        <v>4</v>
      </c>
      <c r="O2427" s="164">
        <f t="shared" si="111"/>
        <v>8</v>
      </c>
    </row>
    <row r="2428" spans="3:15">
      <c r="C2428" s="161">
        <v>3</v>
      </c>
      <c r="D2428" s="161">
        <v>10</v>
      </c>
      <c r="F2428" s="161">
        <v>10</v>
      </c>
      <c r="G2428" s="161">
        <v>10</v>
      </c>
      <c r="H2428" s="161">
        <v>10</v>
      </c>
      <c r="I2428" s="161">
        <v>8</v>
      </c>
      <c r="J2428" s="161">
        <v>10</v>
      </c>
      <c r="M2428" s="165">
        <f t="shared" si="109"/>
        <v>3</v>
      </c>
      <c r="N2428" s="164">
        <f t="shared" si="110"/>
        <v>4</v>
      </c>
      <c r="O2428" s="164">
        <f t="shared" si="111"/>
        <v>9</v>
      </c>
    </row>
    <row r="2429" spans="3:15">
      <c r="C2429" s="161">
        <v>3</v>
      </c>
      <c r="D2429" s="161">
        <v>10</v>
      </c>
      <c r="F2429" s="161">
        <v>10</v>
      </c>
      <c r="G2429" s="161">
        <v>10</v>
      </c>
      <c r="H2429" s="161">
        <v>10</v>
      </c>
      <c r="I2429" s="161">
        <v>10</v>
      </c>
      <c r="J2429" s="161">
        <v>7</v>
      </c>
      <c r="M2429" s="165">
        <f t="shared" si="109"/>
        <v>3</v>
      </c>
      <c r="N2429" s="164">
        <f t="shared" si="110"/>
        <v>4</v>
      </c>
      <c r="O2429" s="164">
        <f t="shared" si="111"/>
        <v>9</v>
      </c>
    </row>
    <row r="2430" spans="3:15">
      <c r="C2430" s="161">
        <v>3</v>
      </c>
      <c r="D2430" s="161">
        <v>10</v>
      </c>
      <c r="F2430" s="161">
        <v>10</v>
      </c>
      <c r="G2430" s="161">
        <v>10</v>
      </c>
      <c r="H2430" s="161">
        <v>10</v>
      </c>
      <c r="I2430" s="161">
        <v>10</v>
      </c>
      <c r="J2430" s="161">
        <v>10</v>
      </c>
      <c r="M2430" s="165">
        <f t="shared" si="109"/>
        <v>3</v>
      </c>
      <c r="N2430" s="164">
        <f t="shared" si="110"/>
        <v>4</v>
      </c>
      <c r="O2430" s="164">
        <f t="shared" si="111"/>
        <v>9</v>
      </c>
    </row>
    <row r="2431" spans="3:15">
      <c r="C2431" s="161">
        <v>3</v>
      </c>
      <c r="D2431" s="161">
        <v>10</v>
      </c>
      <c r="F2431" s="161">
        <v>10</v>
      </c>
      <c r="G2431" s="161">
        <v>10</v>
      </c>
      <c r="H2431" s="161">
        <v>7</v>
      </c>
      <c r="I2431" s="161">
        <v>4</v>
      </c>
      <c r="J2431" s="161">
        <v>7</v>
      </c>
      <c r="M2431" s="165">
        <f t="shared" si="109"/>
        <v>3</v>
      </c>
      <c r="N2431" s="164">
        <f t="shared" si="110"/>
        <v>4</v>
      </c>
      <c r="O2431" s="164">
        <f t="shared" si="111"/>
        <v>7</v>
      </c>
    </row>
    <row r="2432" spans="3:15">
      <c r="C2432" s="161">
        <v>3</v>
      </c>
      <c r="D2432" s="161">
        <v>10</v>
      </c>
      <c r="F2432" s="161">
        <v>10</v>
      </c>
      <c r="G2432" s="161">
        <v>10</v>
      </c>
      <c r="H2432" s="161">
        <v>7</v>
      </c>
      <c r="I2432" s="161">
        <v>4</v>
      </c>
      <c r="J2432" s="161">
        <v>10</v>
      </c>
      <c r="M2432" s="165">
        <f t="shared" si="109"/>
        <v>3</v>
      </c>
      <c r="N2432" s="164">
        <f t="shared" si="110"/>
        <v>4</v>
      </c>
      <c r="O2432" s="164">
        <f t="shared" si="111"/>
        <v>8</v>
      </c>
    </row>
    <row r="2433" spans="3:15">
      <c r="C2433" s="161">
        <v>3</v>
      </c>
      <c r="D2433" s="161">
        <v>10</v>
      </c>
      <c r="F2433" s="161">
        <v>10</v>
      </c>
      <c r="G2433" s="161">
        <v>10</v>
      </c>
      <c r="H2433" s="161">
        <v>7</v>
      </c>
      <c r="I2433" s="161">
        <v>6</v>
      </c>
      <c r="J2433" s="161">
        <v>7</v>
      </c>
      <c r="M2433" s="165">
        <f t="shared" si="109"/>
        <v>3</v>
      </c>
      <c r="N2433" s="164">
        <f t="shared" si="110"/>
        <v>4</v>
      </c>
      <c r="O2433" s="164">
        <f t="shared" si="111"/>
        <v>8</v>
      </c>
    </row>
    <row r="2434" spans="3:15">
      <c r="C2434" s="161">
        <v>3</v>
      </c>
      <c r="D2434" s="161">
        <v>10</v>
      </c>
      <c r="F2434" s="161">
        <v>10</v>
      </c>
      <c r="G2434" s="161">
        <v>10</v>
      </c>
      <c r="H2434" s="161">
        <v>7</v>
      </c>
      <c r="I2434" s="161">
        <v>6</v>
      </c>
      <c r="J2434" s="161">
        <v>10</v>
      </c>
      <c r="M2434" s="165">
        <f t="shared" si="109"/>
        <v>3</v>
      </c>
      <c r="N2434" s="164">
        <f t="shared" si="110"/>
        <v>4</v>
      </c>
      <c r="O2434" s="164">
        <f t="shared" si="111"/>
        <v>8</v>
      </c>
    </row>
    <row r="2435" spans="3:15">
      <c r="C2435" s="161">
        <v>3</v>
      </c>
      <c r="D2435" s="161">
        <v>10</v>
      </c>
      <c r="F2435" s="161">
        <v>10</v>
      </c>
      <c r="G2435" s="161">
        <v>10</v>
      </c>
      <c r="H2435" s="161">
        <v>7</v>
      </c>
      <c r="I2435" s="161">
        <v>8</v>
      </c>
      <c r="J2435" s="161">
        <v>7</v>
      </c>
      <c r="M2435" s="165">
        <f t="shared" si="109"/>
        <v>3</v>
      </c>
      <c r="N2435" s="164">
        <f t="shared" si="110"/>
        <v>4</v>
      </c>
      <c r="O2435" s="164">
        <f t="shared" si="111"/>
        <v>8</v>
      </c>
    </row>
    <row r="2436" spans="3:15">
      <c r="C2436" s="161">
        <v>3</v>
      </c>
      <c r="D2436" s="161">
        <v>10</v>
      </c>
      <c r="F2436" s="161">
        <v>10</v>
      </c>
      <c r="G2436" s="161">
        <v>10</v>
      </c>
      <c r="H2436" s="161">
        <v>7</v>
      </c>
      <c r="I2436" s="161">
        <v>8</v>
      </c>
      <c r="J2436" s="161">
        <v>10</v>
      </c>
      <c r="M2436" s="165">
        <f t="shared" si="109"/>
        <v>3</v>
      </c>
      <c r="N2436" s="164">
        <f t="shared" si="110"/>
        <v>4</v>
      </c>
      <c r="O2436" s="164">
        <f t="shared" si="111"/>
        <v>8</v>
      </c>
    </row>
    <row r="2437" spans="3:15">
      <c r="C2437" s="161">
        <v>3</v>
      </c>
      <c r="D2437" s="161">
        <v>10</v>
      </c>
      <c r="F2437" s="161">
        <v>10</v>
      </c>
      <c r="G2437" s="161">
        <v>10</v>
      </c>
      <c r="H2437" s="161">
        <v>7</v>
      </c>
      <c r="I2437" s="161">
        <v>10</v>
      </c>
      <c r="J2437" s="161">
        <v>7</v>
      </c>
      <c r="M2437" s="165">
        <f t="shared" si="109"/>
        <v>3</v>
      </c>
      <c r="N2437" s="164">
        <f t="shared" si="110"/>
        <v>4</v>
      </c>
      <c r="O2437" s="164">
        <f t="shared" si="111"/>
        <v>8</v>
      </c>
    </row>
    <row r="2438" spans="3:15">
      <c r="C2438" s="161">
        <v>3</v>
      </c>
      <c r="D2438" s="161">
        <v>10</v>
      </c>
      <c r="F2438" s="161">
        <v>10</v>
      </c>
      <c r="G2438" s="161">
        <v>10</v>
      </c>
      <c r="H2438" s="161">
        <v>7</v>
      </c>
      <c r="I2438" s="161">
        <v>10</v>
      </c>
      <c r="J2438" s="161">
        <v>10</v>
      </c>
      <c r="M2438" s="165">
        <f t="shared" si="109"/>
        <v>3</v>
      </c>
      <c r="N2438" s="164">
        <f t="shared" si="110"/>
        <v>4</v>
      </c>
      <c r="O2438" s="164">
        <f t="shared" si="111"/>
        <v>9</v>
      </c>
    </row>
    <row r="2439" spans="3:15">
      <c r="C2439" s="161">
        <v>3</v>
      </c>
      <c r="D2439" s="161">
        <v>10</v>
      </c>
      <c r="F2439" s="161">
        <v>10</v>
      </c>
      <c r="G2439" s="161">
        <v>10</v>
      </c>
      <c r="H2439" s="161">
        <v>10</v>
      </c>
      <c r="I2439" s="161">
        <v>4</v>
      </c>
      <c r="J2439" s="161">
        <v>7</v>
      </c>
      <c r="M2439" s="165">
        <f t="shared" si="109"/>
        <v>3</v>
      </c>
      <c r="N2439" s="164">
        <f t="shared" si="110"/>
        <v>4</v>
      </c>
      <c r="O2439" s="164">
        <f t="shared" si="111"/>
        <v>8</v>
      </c>
    </row>
    <row r="2440" spans="3:15">
      <c r="C2440" s="161">
        <v>3</v>
      </c>
      <c r="D2440" s="161">
        <v>10</v>
      </c>
      <c r="F2440" s="161">
        <v>10</v>
      </c>
      <c r="G2440" s="161">
        <v>10</v>
      </c>
      <c r="H2440" s="161">
        <v>10</v>
      </c>
      <c r="I2440" s="161">
        <v>4</v>
      </c>
      <c r="J2440" s="161">
        <v>10</v>
      </c>
      <c r="M2440" s="165">
        <f t="shared" si="109"/>
        <v>3</v>
      </c>
      <c r="N2440" s="164">
        <f t="shared" si="110"/>
        <v>4</v>
      </c>
      <c r="O2440" s="164">
        <f t="shared" si="111"/>
        <v>8</v>
      </c>
    </row>
    <row r="2441" spans="3:15">
      <c r="C2441" s="161">
        <v>3</v>
      </c>
      <c r="D2441" s="161">
        <v>10</v>
      </c>
      <c r="F2441" s="161">
        <v>10</v>
      </c>
      <c r="G2441" s="161">
        <v>10</v>
      </c>
      <c r="H2441" s="161">
        <v>10</v>
      </c>
      <c r="I2441" s="161">
        <v>6</v>
      </c>
      <c r="J2441" s="161">
        <v>7</v>
      </c>
      <c r="M2441" s="165">
        <f t="shared" si="109"/>
        <v>3</v>
      </c>
      <c r="N2441" s="164">
        <f t="shared" si="110"/>
        <v>4</v>
      </c>
      <c r="O2441" s="164">
        <f t="shared" si="111"/>
        <v>8</v>
      </c>
    </row>
    <row r="2442" spans="3:15">
      <c r="C2442" s="161">
        <v>3</v>
      </c>
      <c r="D2442" s="161">
        <v>10</v>
      </c>
      <c r="F2442" s="161">
        <v>10</v>
      </c>
      <c r="G2442" s="161">
        <v>10</v>
      </c>
      <c r="H2442" s="161">
        <v>10</v>
      </c>
      <c r="I2442" s="161">
        <v>6</v>
      </c>
      <c r="J2442" s="161">
        <v>10</v>
      </c>
      <c r="M2442" s="165">
        <f t="shared" si="109"/>
        <v>3</v>
      </c>
      <c r="N2442" s="164">
        <f t="shared" si="110"/>
        <v>4</v>
      </c>
      <c r="O2442" s="164">
        <f t="shared" si="111"/>
        <v>8</v>
      </c>
    </row>
    <row r="2443" spans="3:15">
      <c r="C2443" s="161">
        <v>3</v>
      </c>
      <c r="D2443" s="161">
        <v>10</v>
      </c>
      <c r="F2443" s="161">
        <v>10</v>
      </c>
      <c r="G2443" s="161">
        <v>10</v>
      </c>
      <c r="H2443" s="161">
        <v>10</v>
      </c>
      <c r="I2443" s="161">
        <v>8</v>
      </c>
      <c r="J2443" s="161">
        <v>7</v>
      </c>
      <c r="M2443" s="165">
        <f t="shared" si="109"/>
        <v>3</v>
      </c>
      <c r="N2443" s="164">
        <f t="shared" si="110"/>
        <v>4</v>
      </c>
      <c r="O2443" s="164">
        <f t="shared" si="111"/>
        <v>8</v>
      </c>
    </row>
    <row r="2444" spans="3:15">
      <c r="C2444" s="161">
        <v>3</v>
      </c>
      <c r="D2444" s="161">
        <v>10</v>
      </c>
      <c r="F2444" s="161">
        <v>10</v>
      </c>
      <c r="G2444" s="161">
        <v>10</v>
      </c>
      <c r="H2444" s="161">
        <v>10</v>
      </c>
      <c r="I2444" s="161">
        <v>8</v>
      </c>
      <c r="J2444" s="161">
        <v>10</v>
      </c>
      <c r="M2444" s="165">
        <f t="shared" si="109"/>
        <v>3</v>
      </c>
      <c r="N2444" s="164">
        <f t="shared" si="110"/>
        <v>4</v>
      </c>
      <c r="O2444" s="164">
        <f t="shared" si="111"/>
        <v>9</v>
      </c>
    </row>
    <row r="2445" spans="3:15">
      <c r="C2445" s="161">
        <v>3</v>
      </c>
      <c r="D2445" s="161">
        <v>10</v>
      </c>
      <c r="F2445" s="161">
        <v>10</v>
      </c>
      <c r="G2445" s="161">
        <v>10</v>
      </c>
      <c r="H2445" s="161">
        <v>10</v>
      </c>
      <c r="I2445" s="161">
        <v>10</v>
      </c>
      <c r="J2445" s="161">
        <v>7</v>
      </c>
      <c r="M2445" s="165">
        <f t="shared" si="109"/>
        <v>3</v>
      </c>
      <c r="N2445" s="164">
        <f t="shared" si="110"/>
        <v>4</v>
      </c>
      <c r="O2445" s="164">
        <f t="shared" si="111"/>
        <v>9</v>
      </c>
    </row>
    <row r="2446" spans="3:15">
      <c r="C2446" s="161">
        <v>3</v>
      </c>
      <c r="D2446" s="161">
        <v>10</v>
      </c>
      <c r="F2446" s="161">
        <v>10</v>
      </c>
      <c r="G2446" s="161">
        <v>10</v>
      </c>
      <c r="H2446" s="161">
        <v>10</v>
      </c>
      <c r="I2446" s="161">
        <v>10</v>
      </c>
      <c r="J2446" s="161">
        <v>10</v>
      </c>
      <c r="M2446" s="165">
        <f t="shared" si="109"/>
        <v>3</v>
      </c>
      <c r="N2446" s="164">
        <f t="shared" si="110"/>
        <v>4</v>
      </c>
      <c r="O2446" s="164">
        <f t="shared" si="111"/>
        <v>9</v>
      </c>
    </row>
    <row r="2447" spans="3:15">
      <c r="C2447" s="161">
        <v>3</v>
      </c>
      <c r="D2447" s="161">
        <v>10</v>
      </c>
      <c r="F2447" s="161">
        <v>10</v>
      </c>
      <c r="G2447" s="161">
        <v>10</v>
      </c>
      <c r="H2447" s="161">
        <v>7</v>
      </c>
      <c r="I2447" s="161">
        <v>4</v>
      </c>
      <c r="J2447" s="161">
        <v>7</v>
      </c>
      <c r="M2447" s="165">
        <f t="shared" si="109"/>
        <v>3</v>
      </c>
      <c r="N2447" s="164">
        <f t="shared" si="110"/>
        <v>4</v>
      </c>
      <c r="O2447" s="164">
        <f t="shared" si="111"/>
        <v>7</v>
      </c>
    </row>
    <row r="2448" spans="3:15">
      <c r="C2448" s="161">
        <v>3</v>
      </c>
      <c r="D2448" s="161">
        <v>10</v>
      </c>
      <c r="F2448" s="161">
        <v>10</v>
      </c>
      <c r="G2448" s="161">
        <v>10</v>
      </c>
      <c r="H2448" s="161">
        <v>7</v>
      </c>
      <c r="I2448" s="161">
        <v>4</v>
      </c>
      <c r="J2448" s="161">
        <v>10</v>
      </c>
      <c r="M2448" s="165">
        <f t="shared" si="109"/>
        <v>3</v>
      </c>
      <c r="N2448" s="164">
        <f t="shared" si="110"/>
        <v>4</v>
      </c>
      <c r="O2448" s="164">
        <f t="shared" si="111"/>
        <v>8</v>
      </c>
    </row>
    <row r="2449" spans="3:15">
      <c r="C2449" s="161">
        <v>3</v>
      </c>
      <c r="D2449" s="161">
        <v>10</v>
      </c>
      <c r="F2449" s="161">
        <v>10</v>
      </c>
      <c r="G2449" s="161">
        <v>10</v>
      </c>
      <c r="H2449" s="161">
        <v>7</v>
      </c>
      <c r="I2449" s="161">
        <v>6</v>
      </c>
      <c r="J2449" s="161">
        <v>7</v>
      </c>
      <c r="M2449" s="165">
        <f t="shared" si="109"/>
        <v>3</v>
      </c>
      <c r="N2449" s="164">
        <f t="shared" si="110"/>
        <v>4</v>
      </c>
      <c r="O2449" s="164">
        <f t="shared" si="111"/>
        <v>8</v>
      </c>
    </row>
    <row r="2450" spans="3:15">
      <c r="C2450" s="161">
        <v>3</v>
      </c>
      <c r="D2450" s="161">
        <v>10</v>
      </c>
      <c r="F2450" s="161">
        <v>10</v>
      </c>
      <c r="G2450" s="161">
        <v>10</v>
      </c>
      <c r="H2450" s="161">
        <v>7</v>
      </c>
      <c r="I2450" s="161">
        <v>6</v>
      </c>
      <c r="J2450" s="161">
        <v>10</v>
      </c>
      <c r="M2450" s="165">
        <f t="shared" si="109"/>
        <v>3</v>
      </c>
      <c r="N2450" s="164">
        <f t="shared" si="110"/>
        <v>4</v>
      </c>
      <c r="O2450" s="164">
        <f t="shared" si="111"/>
        <v>8</v>
      </c>
    </row>
    <row r="2451" spans="3:15">
      <c r="C2451" s="161">
        <v>3</v>
      </c>
      <c r="D2451" s="161">
        <v>10</v>
      </c>
      <c r="F2451" s="161">
        <v>10</v>
      </c>
      <c r="G2451" s="161">
        <v>10</v>
      </c>
      <c r="H2451" s="161">
        <v>7</v>
      </c>
      <c r="I2451" s="161">
        <v>8</v>
      </c>
      <c r="J2451" s="161">
        <v>7</v>
      </c>
      <c r="M2451" s="165">
        <f t="shared" si="109"/>
        <v>3</v>
      </c>
      <c r="N2451" s="164">
        <f t="shared" si="110"/>
        <v>4</v>
      </c>
      <c r="O2451" s="164">
        <f t="shared" si="111"/>
        <v>8</v>
      </c>
    </row>
    <row r="2452" spans="3:15">
      <c r="C2452" s="161">
        <v>3</v>
      </c>
      <c r="D2452" s="161">
        <v>10</v>
      </c>
      <c r="F2452" s="161">
        <v>10</v>
      </c>
      <c r="G2452" s="161">
        <v>10</v>
      </c>
      <c r="H2452" s="161">
        <v>7</v>
      </c>
      <c r="I2452" s="161">
        <v>8</v>
      </c>
      <c r="J2452" s="161">
        <v>10</v>
      </c>
      <c r="M2452" s="165">
        <f t="shared" si="109"/>
        <v>3</v>
      </c>
      <c r="N2452" s="164">
        <f t="shared" si="110"/>
        <v>4</v>
      </c>
      <c r="O2452" s="164">
        <f t="shared" si="111"/>
        <v>8</v>
      </c>
    </row>
    <row r="2453" spans="3:15">
      <c r="C2453" s="161">
        <v>3</v>
      </c>
      <c r="D2453" s="161">
        <v>10</v>
      </c>
      <c r="F2453" s="161">
        <v>10</v>
      </c>
      <c r="G2453" s="161">
        <v>10</v>
      </c>
      <c r="H2453" s="161">
        <v>7</v>
      </c>
      <c r="I2453" s="161">
        <v>10</v>
      </c>
      <c r="J2453" s="161">
        <v>7</v>
      </c>
      <c r="M2453" s="165">
        <f t="shared" si="109"/>
        <v>3</v>
      </c>
      <c r="N2453" s="164">
        <f t="shared" si="110"/>
        <v>4</v>
      </c>
      <c r="O2453" s="164">
        <f t="shared" si="111"/>
        <v>8</v>
      </c>
    </row>
    <row r="2454" spans="3:15">
      <c r="C2454" s="161">
        <v>3</v>
      </c>
      <c r="D2454" s="161">
        <v>10</v>
      </c>
      <c r="F2454" s="161">
        <v>10</v>
      </c>
      <c r="G2454" s="161">
        <v>10</v>
      </c>
      <c r="H2454" s="161">
        <v>7</v>
      </c>
      <c r="I2454" s="161">
        <v>10</v>
      </c>
      <c r="J2454" s="161">
        <v>10</v>
      </c>
      <c r="M2454" s="165">
        <f t="shared" si="109"/>
        <v>3</v>
      </c>
      <c r="N2454" s="164">
        <f t="shared" si="110"/>
        <v>4</v>
      </c>
      <c r="O2454" s="164">
        <f t="shared" si="111"/>
        <v>9</v>
      </c>
    </row>
    <row r="2455" spans="3:15">
      <c r="C2455" s="161">
        <v>3</v>
      </c>
      <c r="D2455" s="161">
        <v>10</v>
      </c>
      <c r="F2455" s="161">
        <v>10</v>
      </c>
      <c r="G2455" s="161">
        <v>10</v>
      </c>
      <c r="H2455" s="161">
        <v>10</v>
      </c>
      <c r="I2455" s="161">
        <v>4</v>
      </c>
      <c r="J2455" s="161">
        <v>7</v>
      </c>
      <c r="M2455" s="165">
        <f t="shared" si="109"/>
        <v>3</v>
      </c>
      <c r="N2455" s="164">
        <f t="shared" si="110"/>
        <v>4</v>
      </c>
      <c r="O2455" s="164">
        <f t="shared" si="111"/>
        <v>8</v>
      </c>
    </row>
    <row r="2456" spans="3:15">
      <c r="C2456" s="161">
        <v>3</v>
      </c>
      <c r="D2456" s="161">
        <v>10</v>
      </c>
      <c r="F2456" s="161">
        <v>10</v>
      </c>
      <c r="G2456" s="161">
        <v>10</v>
      </c>
      <c r="H2456" s="161">
        <v>10</v>
      </c>
      <c r="I2456" s="161">
        <v>4</v>
      </c>
      <c r="J2456" s="161">
        <v>10</v>
      </c>
      <c r="M2456" s="165">
        <f t="shared" si="109"/>
        <v>3</v>
      </c>
      <c r="N2456" s="164">
        <f t="shared" si="110"/>
        <v>4</v>
      </c>
      <c r="O2456" s="164">
        <f t="shared" si="111"/>
        <v>8</v>
      </c>
    </row>
    <row r="2457" spans="3:15">
      <c r="C2457" s="161">
        <v>3</v>
      </c>
      <c r="D2457" s="161">
        <v>10</v>
      </c>
      <c r="F2457" s="161">
        <v>10</v>
      </c>
      <c r="G2457" s="161">
        <v>10</v>
      </c>
      <c r="H2457" s="161">
        <v>10</v>
      </c>
      <c r="I2457" s="161">
        <v>6</v>
      </c>
      <c r="J2457" s="161">
        <v>7</v>
      </c>
      <c r="M2457" s="165">
        <f t="shared" si="109"/>
        <v>3</v>
      </c>
      <c r="N2457" s="164">
        <f t="shared" si="110"/>
        <v>4</v>
      </c>
      <c r="O2457" s="164">
        <f t="shared" si="111"/>
        <v>8</v>
      </c>
    </row>
    <row r="2458" spans="3:15">
      <c r="C2458" s="161">
        <v>3</v>
      </c>
      <c r="D2458" s="161">
        <v>10</v>
      </c>
      <c r="F2458" s="161">
        <v>10</v>
      </c>
      <c r="G2458" s="161">
        <v>10</v>
      </c>
      <c r="H2458" s="161">
        <v>10</v>
      </c>
      <c r="I2458" s="161">
        <v>6</v>
      </c>
      <c r="J2458" s="161">
        <v>10</v>
      </c>
      <c r="M2458" s="165">
        <f t="shared" si="109"/>
        <v>3</v>
      </c>
      <c r="N2458" s="164">
        <f t="shared" si="110"/>
        <v>4</v>
      </c>
      <c r="O2458" s="164">
        <f t="shared" si="111"/>
        <v>8</v>
      </c>
    </row>
    <row r="2459" spans="3:15">
      <c r="C2459" s="161">
        <v>3</v>
      </c>
      <c r="D2459" s="161">
        <v>10</v>
      </c>
      <c r="F2459" s="161">
        <v>10</v>
      </c>
      <c r="G2459" s="161">
        <v>10</v>
      </c>
      <c r="H2459" s="161">
        <v>10</v>
      </c>
      <c r="I2459" s="161">
        <v>8</v>
      </c>
      <c r="J2459" s="161">
        <v>7</v>
      </c>
      <c r="M2459" s="165">
        <f t="shared" si="109"/>
        <v>3</v>
      </c>
      <c r="N2459" s="164">
        <f t="shared" si="110"/>
        <v>4</v>
      </c>
      <c r="O2459" s="164">
        <f t="shared" si="111"/>
        <v>8</v>
      </c>
    </row>
    <row r="2460" spans="3:15">
      <c r="C2460" s="161">
        <v>3</v>
      </c>
      <c r="D2460" s="161">
        <v>10</v>
      </c>
      <c r="F2460" s="161">
        <v>10</v>
      </c>
      <c r="G2460" s="161">
        <v>10</v>
      </c>
      <c r="H2460" s="161">
        <v>10</v>
      </c>
      <c r="I2460" s="161">
        <v>8</v>
      </c>
      <c r="J2460" s="161">
        <v>10</v>
      </c>
      <c r="M2460" s="165">
        <f t="shared" si="109"/>
        <v>3</v>
      </c>
      <c r="N2460" s="164">
        <f t="shared" si="110"/>
        <v>4</v>
      </c>
      <c r="O2460" s="164">
        <f t="shared" si="111"/>
        <v>9</v>
      </c>
    </row>
    <row r="2461" spans="3:15">
      <c r="C2461" s="161">
        <v>3</v>
      </c>
      <c r="D2461" s="161">
        <v>10</v>
      </c>
      <c r="F2461" s="161">
        <v>10</v>
      </c>
      <c r="G2461" s="161">
        <v>10</v>
      </c>
      <c r="H2461" s="161">
        <v>10</v>
      </c>
      <c r="I2461" s="161">
        <v>10</v>
      </c>
      <c r="J2461" s="161">
        <v>7</v>
      </c>
      <c r="M2461" s="165">
        <f t="shared" si="109"/>
        <v>3</v>
      </c>
      <c r="N2461" s="164">
        <f t="shared" si="110"/>
        <v>4</v>
      </c>
      <c r="O2461" s="164">
        <f t="shared" si="111"/>
        <v>9</v>
      </c>
    </row>
    <row r="2462" spans="3:15">
      <c r="C2462" s="161">
        <v>3</v>
      </c>
      <c r="D2462" s="161">
        <v>10</v>
      </c>
      <c r="F2462" s="161">
        <v>10</v>
      </c>
      <c r="G2462" s="161">
        <v>10</v>
      </c>
      <c r="H2462" s="161">
        <v>10</v>
      </c>
      <c r="I2462" s="161">
        <v>10</v>
      </c>
      <c r="J2462" s="161">
        <v>10</v>
      </c>
      <c r="M2462" s="165">
        <f t="shared" si="109"/>
        <v>3</v>
      </c>
      <c r="N2462" s="164">
        <f t="shared" si="110"/>
        <v>4</v>
      </c>
      <c r="O2462" s="164">
        <f t="shared" si="111"/>
        <v>9</v>
      </c>
    </row>
    <row r="2463" spans="3:15">
      <c r="C2463" s="161">
        <v>3</v>
      </c>
      <c r="D2463" s="161">
        <v>10</v>
      </c>
      <c r="F2463" s="161">
        <v>10</v>
      </c>
      <c r="G2463" s="161">
        <v>10</v>
      </c>
      <c r="H2463" s="161">
        <v>7</v>
      </c>
      <c r="I2463" s="161">
        <v>4</v>
      </c>
      <c r="J2463" s="161">
        <v>7</v>
      </c>
      <c r="M2463" s="165">
        <f t="shared" ref="M2463:M2526" si="112">MIN(C2463:L2463)</f>
        <v>3</v>
      </c>
      <c r="N2463" s="164">
        <f t="shared" si="110"/>
        <v>4</v>
      </c>
      <c r="O2463" s="164">
        <f t="shared" si="111"/>
        <v>7</v>
      </c>
    </row>
    <row r="2464" spans="3:15">
      <c r="C2464" s="161">
        <v>3</v>
      </c>
      <c r="D2464" s="161">
        <v>10</v>
      </c>
      <c r="F2464" s="161">
        <v>10</v>
      </c>
      <c r="G2464" s="161">
        <v>10</v>
      </c>
      <c r="H2464" s="161">
        <v>7</v>
      </c>
      <c r="I2464" s="161">
        <v>4</v>
      </c>
      <c r="J2464" s="161">
        <v>10</v>
      </c>
      <c r="M2464" s="165">
        <f t="shared" si="112"/>
        <v>3</v>
      </c>
      <c r="N2464" s="164">
        <f t="shared" ref="N2464:N2527" si="113">IF(SMALL(C2464:J2464,2)&gt;M2464,M2464+1,M2464)</f>
        <v>4</v>
      </c>
      <c r="O2464" s="164">
        <f t="shared" ref="O2464:O2527" si="114">ROUND(AVERAGE(C2464:J2464),0)</f>
        <v>8</v>
      </c>
    </row>
    <row r="2465" spans="3:15">
      <c r="C2465" s="161">
        <v>3</v>
      </c>
      <c r="D2465" s="161">
        <v>10</v>
      </c>
      <c r="F2465" s="161">
        <v>10</v>
      </c>
      <c r="G2465" s="161">
        <v>10</v>
      </c>
      <c r="H2465" s="161">
        <v>7</v>
      </c>
      <c r="I2465" s="161">
        <v>6</v>
      </c>
      <c r="J2465" s="161">
        <v>7</v>
      </c>
      <c r="M2465" s="165">
        <f t="shared" si="112"/>
        <v>3</v>
      </c>
      <c r="N2465" s="164">
        <f t="shared" si="113"/>
        <v>4</v>
      </c>
      <c r="O2465" s="164">
        <f t="shared" si="114"/>
        <v>8</v>
      </c>
    </row>
    <row r="2466" spans="3:15">
      <c r="C2466" s="161">
        <v>3</v>
      </c>
      <c r="D2466" s="161">
        <v>10</v>
      </c>
      <c r="F2466" s="161">
        <v>10</v>
      </c>
      <c r="G2466" s="161">
        <v>10</v>
      </c>
      <c r="H2466" s="161">
        <v>7</v>
      </c>
      <c r="I2466" s="161">
        <v>6</v>
      </c>
      <c r="J2466" s="161">
        <v>10</v>
      </c>
      <c r="M2466" s="165">
        <f t="shared" si="112"/>
        <v>3</v>
      </c>
      <c r="N2466" s="164">
        <f t="shared" si="113"/>
        <v>4</v>
      </c>
      <c r="O2466" s="164">
        <f t="shared" si="114"/>
        <v>8</v>
      </c>
    </row>
    <row r="2467" spans="3:15">
      <c r="C2467" s="161">
        <v>3</v>
      </c>
      <c r="D2467" s="161">
        <v>10</v>
      </c>
      <c r="F2467" s="161">
        <v>10</v>
      </c>
      <c r="G2467" s="161">
        <v>10</v>
      </c>
      <c r="H2467" s="161">
        <v>7</v>
      </c>
      <c r="I2467" s="161">
        <v>8</v>
      </c>
      <c r="J2467" s="161">
        <v>7</v>
      </c>
      <c r="M2467" s="165">
        <f t="shared" si="112"/>
        <v>3</v>
      </c>
      <c r="N2467" s="164">
        <f t="shared" si="113"/>
        <v>4</v>
      </c>
      <c r="O2467" s="164">
        <f t="shared" si="114"/>
        <v>8</v>
      </c>
    </row>
    <row r="2468" spans="3:15">
      <c r="C2468" s="161">
        <v>3</v>
      </c>
      <c r="D2468" s="161">
        <v>10</v>
      </c>
      <c r="F2468" s="161">
        <v>10</v>
      </c>
      <c r="G2468" s="161">
        <v>10</v>
      </c>
      <c r="H2468" s="161">
        <v>7</v>
      </c>
      <c r="I2468" s="161">
        <v>8</v>
      </c>
      <c r="J2468" s="161">
        <v>10</v>
      </c>
      <c r="M2468" s="165">
        <f t="shared" si="112"/>
        <v>3</v>
      </c>
      <c r="N2468" s="164">
        <f t="shared" si="113"/>
        <v>4</v>
      </c>
      <c r="O2468" s="164">
        <f t="shared" si="114"/>
        <v>8</v>
      </c>
    </row>
    <row r="2469" spans="3:15">
      <c r="C2469" s="161">
        <v>3</v>
      </c>
      <c r="D2469" s="161">
        <v>10</v>
      </c>
      <c r="F2469" s="161">
        <v>10</v>
      </c>
      <c r="G2469" s="161">
        <v>10</v>
      </c>
      <c r="H2469" s="161">
        <v>7</v>
      </c>
      <c r="I2469" s="161">
        <v>10</v>
      </c>
      <c r="J2469" s="161">
        <v>7</v>
      </c>
      <c r="M2469" s="165">
        <f t="shared" si="112"/>
        <v>3</v>
      </c>
      <c r="N2469" s="164">
        <f t="shared" si="113"/>
        <v>4</v>
      </c>
      <c r="O2469" s="164">
        <f t="shared" si="114"/>
        <v>8</v>
      </c>
    </row>
    <row r="2470" spans="3:15">
      <c r="C2470" s="161">
        <v>3</v>
      </c>
      <c r="D2470" s="161">
        <v>10</v>
      </c>
      <c r="F2470" s="161">
        <v>10</v>
      </c>
      <c r="G2470" s="161">
        <v>10</v>
      </c>
      <c r="H2470" s="161">
        <v>7</v>
      </c>
      <c r="I2470" s="161">
        <v>10</v>
      </c>
      <c r="J2470" s="161">
        <v>10</v>
      </c>
      <c r="M2470" s="165">
        <f t="shared" si="112"/>
        <v>3</v>
      </c>
      <c r="N2470" s="164">
        <f t="shared" si="113"/>
        <v>4</v>
      </c>
      <c r="O2470" s="164">
        <f t="shared" si="114"/>
        <v>9</v>
      </c>
    </row>
    <row r="2471" spans="3:15">
      <c r="C2471" s="161">
        <v>3</v>
      </c>
      <c r="D2471" s="161">
        <v>10</v>
      </c>
      <c r="F2471" s="161">
        <v>10</v>
      </c>
      <c r="G2471" s="161">
        <v>10</v>
      </c>
      <c r="H2471" s="161">
        <v>10</v>
      </c>
      <c r="I2471" s="161">
        <v>4</v>
      </c>
      <c r="J2471" s="161">
        <v>7</v>
      </c>
      <c r="M2471" s="165">
        <f t="shared" si="112"/>
        <v>3</v>
      </c>
      <c r="N2471" s="164">
        <f t="shared" si="113"/>
        <v>4</v>
      </c>
      <c r="O2471" s="164">
        <f t="shared" si="114"/>
        <v>8</v>
      </c>
    </row>
    <row r="2472" spans="3:15">
      <c r="C2472" s="161">
        <v>3</v>
      </c>
      <c r="D2472" s="161">
        <v>10</v>
      </c>
      <c r="F2472" s="161">
        <v>10</v>
      </c>
      <c r="G2472" s="161">
        <v>10</v>
      </c>
      <c r="H2472" s="161">
        <v>10</v>
      </c>
      <c r="I2472" s="161">
        <v>4</v>
      </c>
      <c r="J2472" s="161">
        <v>10</v>
      </c>
      <c r="M2472" s="165">
        <f t="shared" si="112"/>
        <v>3</v>
      </c>
      <c r="N2472" s="164">
        <f t="shared" si="113"/>
        <v>4</v>
      </c>
      <c r="O2472" s="164">
        <f t="shared" si="114"/>
        <v>8</v>
      </c>
    </row>
    <row r="2473" spans="3:15">
      <c r="C2473" s="161">
        <v>3</v>
      </c>
      <c r="D2473" s="161">
        <v>10</v>
      </c>
      <c r="F2473" s="161">
        <v>10</v>
      </c>
      <c r="G2473" s="161">
        <v>10</v>
      </c>
      <c r="H2473" s="161">
        <v>10</v>
      </c>
      <c r="I2473" s="161">
        <v>6</v>
      </c>
      <c r="J2473" s="161">
        <v>7</v>
      </c>
      <c r="M2473" s="165">
        <f t="shared" si="112"/>
        <v>3</v>
      </c>
      <c r="N2473" s="164">
        <f t="shared" si="113"/>
        <v>4</v>
      </c>
      <c r="O2473" s="164">
        <f t="shared" si="114"/>
        <v>8</v>
      </c>
    </row>
    <row r="2474" spans="3:15">
      <c r="C2474" s="161">
        <v>3</v>
      </c>
      <c r="D2474" s="161">
        <v>10</v>
      </c>
      <c r="F2474" s="161">
        <v>10</v>
      </c>
      <c r="G2474" s="161">
        <v>10</v>
      </c>
      <c r="H2474" s="161">
        <v>10</v>
      </c>
      <c r="I2474" s="161">
        <v>6</v>
      </c>
      <c r="J2474" s="161">
        <v>10</v>
      </c>
      <c r="M2474" s="165">
        <f t="shared" si="112"/>
        <v>3</v>
      </c>
      <c r="N2474" s="164">
        <f t="shared" si="113"/>
        <v>4</v>
      </c>
      <c r="O2474" s="164">
        <f t="shared" si="114"/>
        <v>8</v>
      </c>
    </row>
    <row r="2475" spans="3:15">
      <c r="C2475" s="161">
        <v>3</v>
      </c>
      <c r="D2475" s="161">
        <v>10</v>
      </c>
      <c r="F2475" s="161">
        <v>10</v>
      </c>
      <c r="G2475" s="161">
        <v>10</v>
      </c>
      <c r="H2475" s="161">
        <v>10</v>
      </c>
      <c r="I2475" s="161">
        <v>8</v>
      </c>
      <c r="J2475" s="161">
        <v>7</v>
      </c>
      <c r="M2475" s="165">
        <f t="shared" si="112"/>
        <v>3</v>
      </c>
      <c r="N2475" s="164">
        <f t="shared" si="113"/>
        <v>4</v>
      </c>
      <c r="O2475" s="164">
        <f t="shared" si="114"/>
        <v>8</v>
      </c>
    </row>
    <row r="2476" spans="3:15">
      <c r="C2476" s="161">
        <v>3</v>
      </c>
      <c r="D2476" s="161">
        <v>10</v>
      </c>
      <c r="F2476" s="161">
        <v>10</v>
      </c>
      <c r="G2476" s="161">
        <v>10</v>
      </c>
      <c r="H2476" s="161">
        <v>10</v>
      </c>
      <c r="I2476" s="161">
        <v>8</v>
      </c>
      <c r="J2476" s="161">
        <v>10</v>
      </c>
      <c r="M2476" s="165">
        <f t="shared" si="112"/>
        <v>3</v>
      </c>
      <c r="N2476" s="164">
        <f t="shared" si="113"/>
        <v>4</v>
      </c>
      <c r="O2476" s="164">
        <f t="shared" si="114"/>
        <v>9</v>
      </c>
    </row>
    <row r="2477" spans="3:15">
      <c r="C2477" s="161">
        <v>3</v>
      </c>
      <c r="D2477" s="161">
        <v>10</v>
      </c>
      <c r="F2477" s="161">
        <v>10</v>
      </c>
      <c r="G2477" s="161">
        <v>10</v>
      </c>
      <c r="H2477" s="161">
        <v>10</v>
      </c>
      <c r="I2477" s="161">
        <v>10</v>
      </c>
      <c r="J2477" s="161">
        <v>7</v>
      </c>
      <c r="M2477" s="165">
        <f t="shared" si="112"/>
        <v>3</v>
      </c>
      <c r="N2477" s="164">
        <f t="shared" si="113"/>
        <v>4</v>
      </c>
      <c r="O2477" s="164">
        <f t="shared" si="114"/>
        <v>9</v>
      </c>
    </row>
    <row r="2478" spans="3:15">
      <c r="C2478" s="161">
        <v>3</v>
      </c>
      <c r="D2478" s="161">
        <v>10</v>
      </c>
      <c r="F2478" s="161">
        <v>10</v>
      </c>
      <c r="G2478" s="161">
        <v>10</v>
      </c>
      <c r="H2478" s="161">
        <v>10</v>
      </c>
      <c r="I2478" s="161">
        <v>10</v>
      </c>
      <c r="J2478" s="161">
        <v>10</v>
      </c>
      <c r="M2478" s="165">
        <f t="shared" si="112"/>
        <v>3</v>
      </c>
      <c r="N2478" s="164">
        <f t="shared" si="113"/>
        <v>4</v>
      </c>
      <c r="O2478" s="164">
        <f t="shared" si="114"/>
        <v>9</v>
      </c>
    </row>
    <row r="2479" spans="3:15">
      <c r="C2479" s="161">
        <v>3</v>
      </c>
      <c r="D2479" s="161">
        <v>10</v>
      </c>
      <c r="F2479" s="161">
        <v>10</v>
      </c>
      <c r="G2479" s="161">
        <v>10</v>
      </c>
      <c r="H2479" s="161">
        <v>7</v>
      </c>
      <c r="I2479" s="161">
        <v>4</v>
      </c>
      <c r="J2479" s="161">
        <v>7</v>
      </c>
      <c r="M2479" s="165">
        <f t="shared" si="112"/>
        <v>3</v>
      </c>
      <c r="N2479" s="164">
        <f t="shared" si="113"/>
        <v>4</v>
      </c>
      <c r="O2479" s="164">
        <f t="shared" si="114"/>
        <v>7</v>
      </c>
    </row>
    <row r="2480" spans="3:15">
      <c r="C2480" s="161">
        <v>3</v>
      </c>
      <c r="D2480" s="161">
        <v>10</v>
      </c>
      <c r="F2480" s="161">
        <v>10</v>
      </c>
      <c r="G2480" s="161">
        <v>10</v>
      </c>
      <c r="H2480" s="161">
        <v>7</v>
      </c>
      <c r="I2480" s="161">
        <v>4</v>
      </c>
      <c r="J2480" s="161">
        <v>10</v>
      </c>
      <c r="M2480" s="165">
        <f t="shared" si="112"/>
        <v>3</v>
      </c>
      <c r="N2480" s="164">
        <f t="shared" si="113"/>
        <v>4</v>
      </c>
      <c r="O2480" s="164">
        <f t="shared" si="114"/>
        <v>8</v>
      </c>
    </row>
    <row r="2481" spans="3:15">
      <c r="C2481" s="161">
        <v>3</v>
      </c>
      <c r="D2481" s="161">
        <v>10</v>
      </c>
      <c r="F2481" s="161">
        <v>10</v>
      </c>
      <c r="G2481" s="161">
        <v>10</v>
      </c>
      <c r="H2481" s="161">
        <v>7</v>
      </c>
      <c r="I2481" s="161">
        <v>6</v>
      </c>
      <c r="J2481" s="161">
        <v>7</v>
      </c>
      <c r="M2481" s="165">
        <f t="shared" si="112"/>
        <v>3</v>
      </c>
      <c r="N2481" s="164">
        <f t="shared" si="113"/>
        <v>4</v>
      </c>
      <c r="O2481" s="164">
        <f t="shared" si="114"/>
        <v>8</v>
      </c>
    </row>
    <row r="2482" spans="3:15">
      <c r="C2482" s="161">
        <v>3</v>
      </c>
      <c r="D2482" s="161">
        <v>10</v>
      </c>
      <c r="F2482" s="161">
        <v>10</v>
      </c>
      <c r="G2482" s="161">
        <v>10</v>
      </c>
      <c r="H2482" s="161">
        <v>7</v>
      </c>
      <c r="I2482" s="161">
        <v>6</v>
      </c>
      <c r="J2482" s="161">
        <v>10</v>
      </c>
      <c r="M2482" s="165">
        <f t="shared" si="112"/>
        <v>3</v>
      </c>
      <c r="N2482" s="164">
        <f t="shared" si="113"/>
        <v>4</v>
      </c>
      <c r="O2482" s="164">
        <f t="shared" si="114"/>
        <v>8</v>
      </c>
    </row>
    <row r="2483" spans="3:15">
      <c r="C2483" s="161">
        <v>3</v>
      </c>
      <c r="D2483" s="161">
        <v>10</v>
      </c>
      <c r="F2483" s="161">
        <v>10</v>
      </c>
      <c r="G2483" s="161">
        <v>10</v>
      </c>
      <c r="H2483" s="161">
        <v>7</v>
      </c>
      <c r="I2483" s="161">
        <v>8</v>
      </c>
      <c r="J2483" s="161">
        <v>7</v>
      </c>
      <c r="M2483" s="165">
        <f t="shared" si="112"/>
        <v>3</v>
      </c>
      <c r="N2483" s="164">
        <f t="shared" si="113"/>
        <v>4</v>
      </c>
      <c r="O2483" s="164">
        <f t="shared" si="114"/>
        <v>8</v>
      </c>
    </row>
    <row r="2484" spans="3:15">
      <c r="C2484" s="161">
        <v>3</v>
      </c>
      <c r="D2484" s="161">
        <v>10</v>
      </c>
      <c r="F2484" s="161">
        <v>10</v>
      </c>
      <c r="G2484" s="161">
        <v>10</v>
      </c>
      <c r="H2484" s="161">
        <v>7</v>
      </c>
      <c r="I2484" s="161">
        <v>8</v>
      </c>
      <c r="J2484" s="161">
        <v>10</v>
      </c>
      <c r="M2484" s="165">
        <f t="shared" si="112"/>
        <v>3</v>
      </c>
      <c r="N2484" s="164">
        <f t="shared" si="113"/>
        <v>4</v>
      </c>
      <c r="O2484" s="164">
        <f t="shared" si="114"/>
        <v>8</v>
      </c>
    </row>
    <row r="2485" spans="3:15">
      <c r="C2485" s="161">
        <v>3</v>
      </c>
      <c r="D2485" s="161">
        <v>10</v>
      </c>
      <c r="F2485" s="161">
        <v>10</v>
      </c>
      <c r="G2485" s="161">
        <v>10</v>
      </c>
      <c r="H2485" s="161">
        <v>7</v>
      </c>
      <c r="I2485" s="161">
        <v>10</v>
      </c>
      <c r="J2485" s="161">
        <v>7</v>
      </c>
      <c r="M2485" s="165">
        <f t="shared" si="112"/>
        <v>3</v>
      </c>
      <c r="N2485" s="164">
        <f t="shared" si="113"/>
        <v>4</v>
      </c>
      <c r="O2485" s="164">
        <f t="shared" si="114"/>
        <v>8</v>
      </c>
    </row>
    <row r="2486" spans="3:15">
      <c r="C2486" s="161">
        <v>3</v>
      </c>
      <c r="D2486" s="161">
        <v>10</v>
      </c>
      <c r="F2486" s="161">
        <v>10</v>
      </c>
      <c r="G2486" s="161">
        <v>10</v>
      </c>
      <c r="H2486" s="161">
        <v>7</v>
      </c>
      <c r="I2486" s="161">
        <v>10</v>
      </c>
      <c r="J2486" s="161">
        <v>10</v>
      </c>
      <c r="M2486" s="165">
        <f t="shared" si="112"/>
        <v>3</v>
      </c>
      <c r="N2486" s="164">
        <f t="shared" si="113"/>
        <v>4</v>
      </c>
      <c r="O2486" s="164">
        <f t="shared" si="114"/>
        <v>9</v>
      </c>
    </row>
    <row r="2487" spans="3:15">
      <c r="C2487" s="161">
        <v>3</v>
      </c>
      <c r="D2487" s="161">
        <v>10</v>
      </c>
      <c r="F2487" s="161">
        <v>10</v>
      </c>
      <c r="G2487" s="161">
        <v>10</v>
      </c>
      <c r="H2487" s="161">
        <v>10</v>
      </c>
      <c r="I2487" s="161">
        <v>4</v>
      </c>
      <c r="J2487" s="161">
        <v>7</v>
      </c>
      <c r="M2487" s="165">
        <f t="shared" si="112"/>
        <v>3</v>
      </c>
      <c r="N2487" s="164">
        <f t="shared" si="113"/>
        <v>4</v>
      </c>
      <c r="O2487" s="164">
        <f t="shared" si="114"/>
        <v>8</v>
      </c>
    </row>
    <row r="2488" spans="3:15">
      <c r="C2488" s="161">
        <v>3</v>
      </c>
      <c r="D2488" s="161">
        <v>10</v>
      </c>
      <c r="F2488" s="161">
        <v>10</v>
      </c>
      <c r="G2488" s="161">
        <v>10</v>
      </c>
      <c r="H2488" s="161">
        <v>10</v>
      </c>
      <c r="I2488" s="161">
        <v>4</v>
      </c>
      <c r="J2488" s="161">
        <v>10</v>
      </c>
      <c r="M2488" s="165">
        <f t="shared" si="112"/>
        <v>3</v>
      </c>
      <c r="N2488" s="164">
        <f t="shared" si="113"/>
        <v>4</v>
      </c>
      <c r="O2488" s="164">
        <f t="shared" si="114"/>
        <v>8</v>
      </c>
    </row>
    <row r="2489" spans="3:15">
      <c r="C2489" s="161">
        <v>3</v>
      </c>
      <c r="D2489" s="161">
        <v>10</v>
      </c>
      <c r="F2489" s="161">
        <v>10</v>
      </c>
      <c r="G2489" s="161">
        <v>10</v>
      </c>
      <c r="H2489" s="161">
        <v>10</v>
      </c>
      <c r="I2489" s="161">
        <v>6</v>
      </c>
      <c r="J2489" s="161">
        <v>7</v>
      </c>
      <c r="M2489" s="165">
        <f t="shared" si="112"/>
        <v>3</v>
      </c>
      <c r="N2489" s="164">
        <f t="shared" si="113"/>
        <v>4</v>
      </c>
      <c r="O2489" s="164">
        <f t="shared" si="114"/>
        <v>8</v>
      </c>
    </row>
    <row r="2490" spans="3:15">
      <c r="C2490" s="161">
        <v>3</v>
      </c>
      <c r="D2490" s="161">
        <v>10</v>
      </c>
      <c r="F2490" s="161">
        <v>10</v>
      </c>
      <c r="G2490" s="161">
        <v>10</v>
      </c>
      <c r="H2490" s="161">
        <v>10</v>
      </c>
      <c r="I2490" s="161">
        <v>6</v>
      </c>
      <c r="J2490" s="161">
        <v>10</v>
      </c>
      <c r="M2490" s="165">
        <f t="shared" si="112"/>
        <v>3</v>
      </c>
      <c r="N2490" s="164">
        <f t="shared" si="113"/>
        <v>4</v>
      </c>
      <c r="O2490" s="164">
        <f t="shared" si="114"/>
        <v>8</v>
      </c>
    </row>
    <row r="2491" spans="3:15">
      <c r="C2491" s="161">
        <v>3</v>
      </c>
      <c r="D2491" s="161">
        <v>10</v>
      </c>
      <c r="F2491" s="161">
        <v>10</v>
      </c>
      <c r="G2491" s="161">
        <v>10</v>
      </c>
      <c r="H2491" s="161">
        <v>10</v>
      </c>
      <c r="I2491" s="161">
        <v>8</v>
      </c>
      <c r="J2491" s="161">
        <v>7</v>
      </c>
      <c r="M2491" s="165">
        <f t="shared" si="112"/>
        <v>3</v>
      </c>
      <c r="N2491" s="164">
        <f t="shared" si="113"/>
        <v>4</v>
      </c>
      <c r="O2491" s="164">
        <f t="shared" si="114"/>
        <v>8</v>
      </c>
    </row>
    <row r="2492" spans="3:15">
      <c r="C2492" s="161">
        <v>3</v>
      </c>
      <c r="D2492" s="161">
        <v>10</v>
      </c>
      <c r="F2492" s="161">
        <v>10</v>
      </c>
      <c r="G2492" s="161">
        <v>10</v>
      </c>
      <c r="H2492" s="161">
        <v>10</v>
      </c>
      <c r="I2492" s="161">
        <v>8</v>
      </c>
      <c r="J2492" s="161">
        <v>10</v>
      </c>
      <c r="M2492" s="165">
        <f t="shared" si="112"/>
        <v>3</v>
      </c>
      <c r="N2492" s="164">
        <f t="shared" si="113"/>
        <v>4</v>
      </c>
      <c r="O2492" s="164">
        <f t="shared" si="114"/>
        <v>9</v>
      </c>
    </row>
    <row r="2493" spans="3:15">
      <c r="C2493" s="161">
        <v>3</v>
      </c>
      <c r="D2493" s="161">
        <v>10</v>
      </c>
      <c r="F2493" s="161">
        <v>10</v>
      </c>
      <c r="G2493" s="161">
        <v>10</v>
      </c>
      <c r="H2493" s="161">
        <v>10</v>
      </c>
      <c r="I2493" s="161">
        <v>10</v>
      </c>
      <c r="J2493" s="161">
        <v>7</v>
      </c>
      <c r="M2493" s="165">
        <f t="shared" si="112"/>
        <v>3</v>
      </c>
      <c r="N2493" s="164">
        <f t="shared" si="113"/>
        <v>4</v>
      </c>
      <c r="O2493" s="164">
        <f t="shared" si="114"/>
        <v>9</v>
      </c>
    </row>
    <row r="2494" spans="3:15">
      <c r="C2494" s="161">
        <v>3</v>
      </c>
      <c r="D2494" s="161">
        <v>2</v>
      </c>
      <c r="F2494" s="161">
        <v>10</v>
      </c>
      <c r="G2494" s="161">
        <v>2</v>
      </c>
      <c r="H2494" s="161">
        <v>10</v>
      </c>
      <c r="I2494" s="161">
        <v>10</v>
      </c>
      <c r="J2494" s="161">
        <v>10</v>
      </c>
      <c r="M2494" s="165">
        <f t="shared" si="112"/>
        <v>2</v>
      </c>
      <c r="N2494" s="164">
        <f t="shared" si="113"/>
        <v>2</v>
      </c>
      <c r="O2494" s="164">
        <f t="shared" si="114"/>
        <v>7</v>
      </c>
    </row>
    <row r="2495" spans="3:15">
      <c r="C2495" s="161">
        <v>5</v>
      </c>
      <c r="D2495" s="161">
        <v>2</v>
      </c>
      <c r="F2495" s="161">
        <v>5</v>
      </c>
      <c r="G2495" s="161">
        <v>2</v>
      </c>
      <c r="H2495" s="161">
        <v>5</v>
      </c>
      <c r="I2495" s="161">
        <v>4</v>
      </c>
      <c r="J2495" s="161">
        <v>7</v>
      </c>
      <c r="M2495" s="165">
        <f t="shared" si="112"/>
        <v>2</v>
      </c>
      <c r="N2495" s="164">
        <f t="shared" si="113"/>
        <v>2</v>
      </c>
      <c r="O2495" s="164">
        <f t="shared" si="114"/>
        <v>4</v>
      </c>
    </row>
    <row r="2496" spans="3:15">
      <c r="C2496" s="161">
        <v>5</v>
      </c>
      <c r="D2496" s="161">
        <v>2</v>
      </c>
      <c r="F2496" s="161">
        <v>5</v>
      </c>
      <c r="G2496" s="161">
        <v>2</v>
      </c>
      <c r="H2496" s="161">
        <v>5</v>
      </c>
      <c r="I2496" s="161">
        <v>4</v>
      </c>
      <c r="J2496" s="161">
        <v>10</v>
      </c>
      <c r="M2496" s="165">
        <f t="shared" si="112"/>
        <v>2</v>
      </c>
      <c r="N2496" s="164">
        <f t="shared" si="113"/>
        <v>2</v>
      </c>
      <c r="O2496" s="164">
        <f t="shared" si="114"/>
        <v>5</v>
      </c>
    </row>
    <row r="2497" spans="3:15">
      <c r="C2497" s="161">
        <v>5</v>
      </c>
      <c r="D2497" s="161">
        <v>2</v>
      </c>
      <c r="F2497" s="161">
        <v>5</v>
      </c>
      <c r="G2497" s="161">
        <v>2</v>
      </c>
      <c r="H2497" s="161">
        <v>5</v>
      </c>
      <c r="I2497" s="161">
        <v>6</v>
      </c>
      <c r="J2497" s="161">
        <v>7</v>
      </c>
      <c r="M2497" s="165">
        <f t="shared" si="112"/>
        <v>2</v>
      </c>
      <c r="N2497" s="164">
        <f t="shared" si="113"/>
        <v>2</v>
      </c>
      <c r="O2497" s="164">
        <f t="shared" si="114"/>
        <v>5</v>
      </c>
    </row>
    <row r="2498" spans="3:15">
      <c r="C2498" s="161">
        <v>5</v>
      </c>
      <c r="D2498" s="161">
        <v>2</v>
      </c>
      <c r="F2498" s="161">
        <v>5</v>
      </c>
      <c r="G2498" s="161">
        <v>2</v>
      </c>
      <c r="H2498" s="161">
        <v>5</v>
      </c>
      <c r="I2498" s="161">
        <v>6</v>
      </c>
      <c r="J2498" s="161">
        <v>10</v>
      </c>
      <c r="M2498" s="165">
        <f t="shared" si="112"/>
        <v>2</v>
      </c>
      <c r="N2498" s="164">
        <f t="shared" si="113"/>
        <v>2</v>
      </c>
      <c r="O2498" s="164">
        <f t="shared" si="114"/>
        <v>5</v>
      </c>
    </row>
    <row r="2499" spans="3:15">
      <c r="C2499" s="161">
        <v>5</v>
      </c>
      <c r="D2499" s="161">
        <v>2</v>
      </c>
      <c r="F2499" s="161">
        <v>5</v>
      </c>
      <c r="G2499" s="161">
        <v>2</v>
      </c>
      <c r="H2499" s="161">
        <v>5</v>
      </c>
      <c r="I2499" s="161">
        <v>8</v>
      </c>
      <c r="J2499" s="161">
        <v>7</v>
      </c>
      <c r="M2499" s="165">
        <f t="shared" si="112"/>
        <v>2</v>
      </c>
      <c r="N2499" s="164">
        <f t="shared" si="113"/>
        <v>2</v>
      </c>
      <c r="O2499" s="164">
        <f t="shared" si="114"/>
        <v>5</v>
      </c>
    </row>
    <row r="2500" spans="3:15">
      <c r="C2500" s="161">
        <v>5</v>
      </c>
      <c r="D2500" s="161">
        <v>2</v>
      </c>
      <c r="F2500" s="161">
        <v>5</v>
      </c>
      <c r="G2500" s="161">
        <v>2</v>
      </c>
      <c r="H2500" s="161">
        <v>5</v>
      </c>
      <c r="I2500" s="161">
        <v>8</v>
      </c>
      <c r="J2500" s="161">
        <v>10</v>
      </c>
      <c r="M2500" s="165">
        <f t="shared" si="112"/>
        <v>2</v>
      </c>
      <c r="N2500" s="164">
        <f t="shared" si="113"/>
        <v>2</v>
      </c>
      <c r="O2500" s="164">
        <f t="shared" si="114"/>
        <v>5</v>
      </c>
    </row>
    <row r="2501" spans="3:15">
      <c r="C2501" s="161">
        <v>5</v>
      </c>
      <c r="D2501" s="161">
        <v>2</v>
      </c>
      <c r="F2501" s="161">
        <v>5</v>
      </c>
      <c r="G2501" s="161">
        <v>2</v>
      </c>
      <c r="H2501" s="161">
        <v>5</v>
      </c>
      <c r="I2501" s="161">
        <v>10</v>
      </c>
      <c r="J2501" s="161">
        <v>7</v>
      </c>
      <c r="M2501" s="165">
        <f t="shared" si="112"/>
        <v>2</v>
      </c>
      <c r="N2501" s="164">
        <f t="shared" si="113"/>
        <v>2</v>
      </c>
      <c r="O2501" s="164">
        <f t="shared" si="114"/>
        <v>5</v>
      </c>
    </row>
    <row r="2502" spans="3:15">
      <c r="C2502" s="161">
        <v>5</v>
      </c>
      <c r="D2502" s="161">
        <v>2</v>
      </c>
      <c r="F2502" s="161">
        <v>5</v>
      </c>
      <c r="G2502" s="161">
        <v>2</v>
      </c>
      <c r="H2502" s="161">
        <v>5</v>
      </c>
      <c r="I2502" s="161">
        <v>10</v>
      </c>
      <c r="J2502" s="161">
        <v>10</v>
      </c>
      <c r="M2502" s="165">
        <f t="shared" si="112"/>
        <v>2</v>
      </c>
      <c r="N2502" s="164">
        <f t="shared" si="113"/>
        <v>2</v>
      </c>
      <c r="O2502" s="164">
        <f t="shared" si="114"/>
        <v>6</v>
      </c>
    </row>
    <row r="2503" spans="3:15">
      <c r="C2503" s="161">
        <v>5</v>
      </c>
      <c r="D2503" s="161">
        <v>2</v>
      </c>
      <c r="F2503" s="161">
        <v>7</v>
      </c>
      <c r="G2503" s="161">
        <v>2</v>
      </c>
      <c r="H2503" s="161">
        <v>10</v>
      </c>
      <c r="I2503" s="161">
        <v>4</v>
      </c>
      <c r="J2503" s="161">
        <v>7</v>
      </c>
      <c r="M2503" s="165">
        <f t="shared" si="112"/>
        <v>2</v>
      </c>
      <c r="N2503" s="164">
        <f t="shared" si="113"/>
        <v>2</v>
      </c>
      <c r="O2503" s="164">
        <f t="shared" si="114"/>
        <v>5</v>
      </c>
    </row>
    <row r="2504" spans="3:15">
      <c r="C2504" s="161">
        <v>5</v>
      </c>
      <c r="D2504" s="161">
        <v>2</v>
      </c>
      <c r="F2504" s="161">
        <v>7</v>
      </c>
      <c r="G2504" s="161">
        <v>2</v>
      </c>
      <c r="H2504" s="161">
        <v>10</v>
      </c>
      <c r="I2504" s="161">
        <v>4</v>
      </c>
      <c r="J2504" s="161">
        <v>10</v>
      </c>
      <c r="M2504" s="165">
        <f t="shared" si="112"/>
        <v>2</v>
      </c>
      <c r="N2504" s="164">
        <f t="shared" si="113"/>
        <v>2</v>
      </c>
      <c r="O2504" s="164">
        <f t="shared" si="114"/>
        <v>6</v>
      </c>
    </row>
    <row r="2505" spans="3:15">
      <c r="C2505" s="161">
        <v>5</v>
      </c>
      <c r="D2505" s="161">
        <v>2</v>
      </c>
      <c r="F2505" s="161">
        <v>7</v>
      </c>
      <c r="G2505" s="161">
        <v>2</v>
      </c>
      <c r="H2505" s="161">
        <v>10</v>
      </c>
      <c r="I2505" s="161">
        <v>6</v>
      </c>
      <c r="J2505" s="161">
        <v>7</v>
      </c>
      <c r="M2505" s="165">
        <f t="shared" si="112"/>
        <v>2</v>
      </c>
      <c r="N2505" s="164">
        <f t="shared" si="113"/>
        <v>2</v>
      </c>
      <c r="O2505" s="164">
        <f t="shared" si="114"/>
        <v>6</v>
      </c>
    </row>
    <row r="2506" spans="3:15">
      <c r="C2506" s="161">
        <v>5</v>
      </c>
      <c r="D2506" s="161">
        <v>2</v>
      </c>
      <c r="F2506" s="161">
        <v>7</v>
      </c>
      <c r="G2506" s="161">
        <v>2</v>
      </c>
      <c r="H2506" s="161">
        <v>10</v>
      </c>
      <c r="I2506" s="161">
        <v>6</v>
      </c>
      <c r="J2506" s="161">
        <v>10</v>
      </c>
      <c r="M2506" s="165">
        <f t="shared" si="112"/>
        <v>2</v>
      </c>
      <c r="N2506" s="164">
        <f t="shared" si="113"/>
        <v>2</v>
      </c>
      <c r="O2506" s="164">
        <f t="shared" si="114"/>
        <v>6</v>
      </c>
    </row>
    <row r="2507" spans="3:15">
      <c r="C2507" s="161">
        <v>5</v>
      </c>
      <c r="D2507" s="161">
        <v>2</v>
      </c>
      <c r="F2507" s="161">
        <v>7</v>
      </c>
      <c r="G2507" s="161">
        <v>2</v>
      </c>
      <c r="H2507" s="161">
        <v>10</v>
      </c>
      <c r="I2507" s="161">
        <v>8</v>
      </c>
      <c r="J2507" s="161">
        <v>7</v>
      </c>
      <c r="M2507" s="165">
        <f t="shared" si="112"/>
        <v>2</v>
      </c>
      <c r="N2507" s="164">
        <f t="shared" si="113"/>
        <v>2</v>
      </c>
      <c r="O2507" s="164">
        <f t="shared" si="114"/>
        <v>6</v>
      </c>
    </row>
    <row r="2508" spans="3:15">
      <c r="C2508" s="161">
        <v>5</v>
      </c>
      <c r="D2508" s="161">
        <v>2</v>
      </c>
      <c r="F2508" s="161">
        <v>7</v>
      </c>
      <c r="G2508" s="161">
        <v>2</v>
      </c>
      <c r="H2508" s="161">
        <v>10</v>
      </c>
      <c r="I2508" s="161">
        <v>8</v>
      </c>
      <c r="J2508" s="161">
        <v>10</v>
      </c>
      <c r="M2508" s="165">
        <f t="shared" si="112"/>
        <v>2</v>
      </c>
      <c r="N2508" s="164">
        <f t="shared" si="113"/>
        <v>2</v>
      </c>
      <c r="O2508" s="164">
        <f t="shared" si="114"/>
        <v>6</v>
      </c>
    </row>
    <row r="2509" spans="3:15">
      <c r="C2509" s="161">
        <v>5</v>
      </c>
      <c r="D2509" s="161">
        <v>2</v>
      </c>
      <c r="F2509" s="161">
        <v>7</v>
      </c>
      <c r="G2509" s="161">
        <v>2</v>
      </c>
      <c r="H2509" s="161">
        <v>10</v>
      </c>
      <c r="I2509" s="161">
        <v>10</v>
      </c>
      <c r="J2509" s="161">
        <v>7</v>
      </c>
      <c r="M2509" s="165">
        <f t="shared" si="112"/>
        <v>2</v>
      </c>
      <c r="N2509" s="164">
        <f t="shared" si="113"/>
        <v>2</v>
      </c>
      <c r="O2509" s="164">
        <f t="shared" si="114"/>
        <v>6</v>
      </c>
    </row>
    <row r="2510" spans="3:15">
      <c r="C2510" s="161">
        <v>5</v>
      </c>
      <c r="D2510" s="161">
        <v>4</v>
      </c>
      <c r="F2510" s="161">
        <v>7</v>
      </c>
      <c r="G2510" s="161">
        <v>4</v>
      </c>
      <c r="H2510" s="161">
        <v>10</v>
      </c>
      <c r="I2510" s="161">
        <v>10</v>
      </c>
      <c r="J2510" s="161">
        <v>10</v>
      </c>
      <c r="M2510" s="165">
        <f t="shared" si="112"/>
        <v>4</v>
      </c>
      <c r="N2510" s="164">
        <f t="shared" si="113"/>
        <v>4</v>
      </c>
      <c r="O2510" s="164">
        <f t="shared" si="114"/>
        <v>7</v>
      </c>
    </row>
    <row r="2511" spans="3:15">
      <c r="C2511" s="161">
        <v>5</v>
      </c>
      <c r="D2511" s="161">
        <v>4</v>
      </c>
      <c r="F2511" s="161">
        <v>5</v>
      </c>
      <c r="G2511" s="161">
        <v>4</v>
      </c>
      <c r="H2511" s="161">
        <v>5</v>
      </c>
      <c r="I2511" s="161">
        <v>4</v>
      </c>
      <c r="J2511" s="161">
        <v>7</v>
      </c>
      <c r="M2511" s="165">
        <f t="shared" si="112"/>
        <v>4</v>
      </c>
      <c r="N2511" s="164">
        <f t="shared" si="113"/>
        <v>4</v>
      </c>
      <c r="O2511" s="164">
        <f t="shared" si="114"/>
        <v>5</v>
      </c>
    </row>
    <row r="2512" spans="3:15">
      <c r="C2512" s="161">
        <v>5</v>
      </c>
      <c r="D2512" s="161">
        <v>4</v>
      </c>
      <c r="F2512" s="161">
        <v>5</v>
      </c>
      <c r="G2512" s="161">
        <v>4</v>
      </c>
      <c r="H2512" s="161">
        <v>5</v>
      </c>
      <c r="I2512" s="161">
        <v>4</v>
      </c>
      <c r="J2512" s="161">
        <v>10</v>
      </c>
      <c r="M2512" s="165">
        <f t="shared" si="112"/>
        <v>4</v>
      </c>
      <c r="N2512" s="164">
        <f t="shared" si="113"/>
        <v>4</v>
      </c>
      <c r="O2512" s="164">
        <f t="shared" si="114"/>
        <v>5</v>
      </c>
    </row>
    <row r="2513" spans="3:15">
      <c r="C2513" s="161">
        <v>5</v>
      </c>
      <c r="D2513" s="161">
        <v>4</v>
      </c>
      <c r="F2513" s="161">
        <v>5</v>
      </c>
      <c r="G2513" s="161">
        <v>4</v>
      </c>
      <c r="H2513" s="161">
        <v>5</v>
      </c>
      <c r="I2513" s="161">
        <v>6</v>
      </c>
      <c r="J2513" s="161">
        <v>7</v>
      </c>
      <c r="M2513" s="165">
        <f t="shared" si="112"/>
        <v>4</v>
      </c>
      <c r="N2513" s="164">
        <f t="shared" si="113"/>
        <v>4</v>
      </c>
      <c r="O2513" s="164">
        <f t="shared" si="114"/>
        <v>5</v>
      </c>
    </row>
    <row r="2514" spans="3:15">
      <c r="C2514" s="161">
        <v>5</v>
      </c>
      <c r="D2514" s="161">
        <v>4</v>
      </c>
      <c r="F2514" s="161">
        <v>5</v>
      </c>
      <c r="G2514" s="161">
        <v>4</v>
      </c>
      <c r="H2514" s="161">
        <v>5</v>
      </c>
      <c r="I2514" s="161">
        <v>6</v>
      </c>
      <c r="J2514" s="161">
        <v>10</v>
      </c>
      <c r="M2514" s="165">
        <f t="shared" si="112"/>
        <v>4</v>
      </c>
      <c r="N2514" s="164">
        <f t="shared" si="113"/>
        <v>4</v>
      </c>
      <c r="O2514" s="164">
        <f t="shared" si="114"/>
        <v>6</v>
      </c>
    </row>
    <row r="2515" spans="3:15">
      <c r="C2515" s="161">
        <v>5</v>
      </c>
      <c r="D2515" s="161">
        <v>4</v>
      </c>
      <c r="F2515" s="161">
        <v>5</v>
      </c>
      <c r="G2515" s="161">
        <v>4</v>
      </c>
      <c r="H2515" s="161">
        <v>5</v>
      </c>
      <c r="I2515" s="161">
        <v>8</v>
      </c>
      <c r="J2515" s="161">
        <v>7</v>
      </c>
      <c r="M2515" s="165">
        <f t="shared" si="112"/>
        <v>4</v>
      </c>
      <c r="N2515" s="164">
        <f t="shared" si="113"/>
        <v>4</v>
      </c>
      <c r="O2515" s="164">
        <f t="shared" si="114"/>
        <v>5</v>
      </c>
    </row>
    <row r="2516" spans="3:15">
      <c r="C2516" s="161">
        <v>5</v>
      </c>
      <c r="D2516" s="161">
        <v>4</v>
      </c>
      <c r="F2516" s="161">
        <v>5</v>
      </c>
      <c r="G2516" s="161">
        <v>4</v>
      </c>
      <c r="H2516" s="161">
        <v>5</v>
      </c>
      <c r="I2516" s="161">
        <v>8</v>
      </c>
      <c r="J2516" s="161">
        <v>10</v>
      </c>
      <c r="M2516" s="165">
        <f t="shared" si="112"/>
        <v>4</v>
      </c>
      <c r="N2516" s="164">
        <f t="shared" si="113"/>
        <v>4</v>
      </c>
      <c r="O2516" s="164">
        <f t="shared" si="114"/>
        <v>6</v>
      </c>
    </row>
    <row r="2517" spans="3:15">
      <c r="C2517" s="161">
        <v>5</v>
      </c>
      <c r="D2517" s="161">
        <v>4</v>
      </c>
      <c r="F2517" s="161">
        <v>5</v>
      </c>
      <c r="G2517" s="161">
        <v>4</v>
      </c>
      <c r="H2517" s="161">
        <v>5</v>
      </c>
      <c r="I2517" s="161">
        <v>10</v>
      </c>
      <c r="J2517" s="161">
        <v>7</v>
      </c>
      <c r="M2517" s="165">
        <f t="shared" si="112"/>
        <v>4</v>
      </c>
      <c r="N2517" s="164">
        <f t="shared" si="113"/>
        <v>4</v>
      </c>
      <c r="O2517" s="164">
        <f t="shared" si="114"/>
        <v>6</v>
      </c>
    </row>
    <row r="2518" spans="3:15">
      <c r="C2518" s="161">
        <v>5</v>
      </c>
      <c r="D2518" s="161">
        <v>4</v>
      </c>
      <c r="F2518" s="161">
        <v>5</v>
      </c>
      <c r="G2518" s="161">
        <v>4</v>
      </c>
      <c r="H2518" s="161">
        <v>5</v>
      </c>
      <c r="I2518" s="161">
        <v>10</v>
      </c>
      <c r="J2518" s="161">
        <v>10</v>
      </c>
      <c r="M2518" s="165">
        <f t="shared" si="112"/>
        <v>4</v>
      </c>
      <c r="N2518" s="164">
        <f t="shared" si="113"/>
        <v>4</v>
      </c>
      <c r="O2518" s="164">
        <f t="shared" si="114"/>
        <v>6</v>
      </c>
    </row>
    <row r="2519" spans="3:15">
      <c r="C2519" s="161">
        <v>5</v>
      </c>
      <c r="D2519" s="161">
        <v>4</v>
      </c>
      <c r="F2519" s="161">
        <v>7</v>
      </c>
      <c r="G2519" s="161">
        <v>4</v>
      </c>
      <c r="H2519" s="161">
        <v>10</v>
      </c>
      <c r="I2519" s="161">
        <v>4</v>
      </c>
      <c r="J2519" s="161">
        <v>7</v>
      </c>
      <c r="M2519" s="165">
        <f t="shared" si="112"/>
        <v>4</v>
      </c>
      <c r="N2519" s="164">
        <f t="shared" si="113"/>
        <v>4</v>
      </c>
      <c r="O2519" s="164">
        <f t="shared" si="114"/>
        <v>6</v>
      </c>
    </row>
    <row r="2520" spans="3:15">
      <c r="C2520" s="161">
        <v>5</v>
      </c>
      <c r="D2520" s="161">
        <v>4</v>
      </c>
      <c r="F2520" s="161">
        <v>7</v>
      </c>
      <c r="G2520" s="161">
        <v>4</v>
      </c>
      <c r="H2520" s="161">
        <v>10</v>
      </c>
      <c r="I2520" s="161">
        <v>4</v>
      </c>
      <c r="J2520" s="161">
        <v>10</v>
      </c>
      <c r="M2520" s="165">
        <f t="shared" si="112"/>
        <v>4</v>
      </c>
      <c r="N2520" s="164">
        <f t="shared" si="113"/>
        <v>4</v>
      </c>
      <c r="O2520" s="164">
        <f t="shared" si="114"/>
        <v>6</v>
      </c>
    </row>
    <row r="2521" spans="3:15">
      <c r="C2521" s="161">
        <v>5</v>
      </c>
      <c r="D2521" s="161">
        <v>4</v>
      </c>
      <c r="F2521" s="161">
        <v>7</v>
      </c>
      <c r="G2521" s="161">
        <v>4</v>
      </c>
      <c r="H2521" s="161">
        <v>10</v>
      </c>
      <c r="I2521" s="161">
        <v>6</v>
      </c>
      <c r="J2521" s="161">
        <v>7</v>
      </c>
      <c r="M2521" s="165">
        <f t="shared" si="112"/>
        <v>4</v>
      </c>
      <c r="N2521" s="164">
        <f t="shared" si="113"/>
        <v>4</v>
      </c>
      <c r="O2521" s="164">
        <f t="shared" si="114"/>
        <v>6</v>
      </c>
    </row>
    <row r="2522" spans="3:15">
      <c r="C2522" s="161">
        <v>5</v>
      </c>
      <c r="D2522" s="161">
        <v>4</v>
      </c>
      <c r="F2522" s="161">
        <v>7</v>
      </c>
      <c r="G2522" s="161">
        <v>4</v>
      </c>
      <c r="H2522" s="161">
        <v>10</v>
      </c>
      <c r="I2522" s="161">
        <v>6</v>
      </c>
      <c r="J2522" s="161">
        <v>10</v>
      </c>
      <c r="M2522" s="165">
        <f t="shared" si="112"/>
        <v>4</v>
      </c>
      <c r="N2522" s="164">
        <f t="shared" si="113"/>
        <v>4</v>
      </c>
      <c r="O2522" s="164">
        <f t="shared" si="114"/>
        <v>7</v>
      </c>
    </row>
    <row r="2523" spans="3:15">
      <c r="C2523" s="161">
        <v>5</v>
      </c>
      <c r="D2523" s="161">
        <v>4</v>
      </c>
      <c r="F2523" s="161">
        <v>7</v>
      </c>
      <c r="G2523" s="161">
        <v>4</v>
      </c>
      <c r="H2523" s="161">
        <v>10</v>
      </c>
      <c r="I2523" s="161">
        <v>8</v>
      </c>
      <c r="J2523" s="161">
        <v>7</v>
      </c>
      <c r="M2523" s="165">
        <f t="shared" si="112"/>
        <v>4</v>
      </c>
      <c r="N2523" s="164">
        <f t="shared" si="113"/>
        <v>4</v>
      </c>
      <c r="O2523" s="164">
        <f t="shared" si="114"/>
        <v>6</v>
      </c>
    </row>
    <row r="2524" spans="3:15">
      <c r="C2524" s="161">
        <v>5</v>
      </c>
      <c r="D2524" s="161">
        <v>4</v>
      </c>
      <c r="F2524" s="161">
        <v>7</v>
      </c>
      <c r="G2524" s="161">
        <v>4</v>
      </c>
      <c r="H2524" s="161">
        <v>10</v>
      </c>
      <c r="I2524" s="161">
        <v>8</v>
      </c>
      <c r="J2524" s="161">
        <v>10</v>
      </c>
      <c r="M2524" s="165">
        <f t="shared" si="112"/>
        <v>4</v>
      </c>
      <c r="N2524" s="164">
        <f t="shared" si="113"/>
        <v>4</v>
      </c>
      <c r="O2524" s="164">
        <f t="shared" si="114"/>
        <v>7</v>
      </c>
    </row>
    <row r="2525" spans="3:15">
      <c r="C2525" s="161">
        <v>5</v>
      </c>
      <c r="D2525" s="161">
        <v>4</v>
      </c>
      <c r="F2525" s="161">
        <v>7</v>
      </c>
      <c r="G2525" s="161">
        <v>4</v>
      </c>
      <c r="H2525" s="161">
        <v>10</v>
      </c>
      <c r="I2525" s="161">
        <v>10</v>
      </c>
      <c r="J2525" s="161">
        <v>7</v>
      </c>
      <c r="M2525" s="165">
        <f t="shared" si="112"/>
        <v>4</v>
      </c>
      <c r="N2525" s="164">
        <f t="shared" si="113"/>
        <v>4</v>
      </c>
      <c r="O2525" s="164">
        <f t="shared" si="114"/>
        <v>7</v>
      </c>
    </row>
    <row r="2526" spans="3:15">
      <c r="C2526" s="161">
        <v>5</v>
      </c>
      <c r="D2526" s="161">
        <v>6</v>
      </c>
      <c r="F2526" s="161">
        <v>7</v>
      </c>
      <c r="G2526" s="161">
        <v>6</v>
      </c>
      <c r="H2526" s="161">
        <v>10</v>
      </c>
      <c r="I2526" s="161">
        <v>10</v>
      </c>
      <c r="J2526" s="161">
        <v>10</v>
      </c>
      <c r="M2526" s="165">
        <f t="shared" si="112"/>
        <v>5</v>
      </c>
      <c r="N2526" s="164">
        <f t="shared" si="113"/>
        <v>6</v>
      </c>
      <c r="O2526" s="164">
        <f t="shared" si="114"/>
        <v>8</v>
      </c>
    </row>
    <row r="2527" spans="3:15">
      <c r="C2527" s="161">
        <v>5</v>
      </c>
      <c r="D2527" s="161">
        <v>6</v>
      </c>
      <c r="F2527" s="161">
        <v>5</v>
      </c>
      <c r="G2527" s="161">
        <v>6</v>
      </c>
      <c r="H2527" s="161">
        <v>5</v>
      </c>
      <c r="I2527" s="161">
        <v>4</v>
      </c>
      <c r="J2527" s="161">
        <v>7</v>
      </c>
      <c r="M2527" s="165">
        <f t="shared" ref="M2527:M2590" si="115">MIN(C2527:L2527)</f>
        <v>4</v>
      </c>
      <c r="N2527" s="164">
        <f t="shared" si="113"/>
        <v>5</v>
      </c>
      <c r="O2527" s="164">
        <f t="shared" si="114"/>
        <v>5</v>
      </c>
    </row>
    <row r="2528" spans="3:15">
      <c r="C2528" s="161">
        <v>5</v>
      </c>
      <c r="D2528" s="161">
        <v>6</v>
      </c>
      <c r="F2528" s="161">
        <v>5</v>
      </c>
      <c r="G2528" s="161">
        <v>6</v>
      </c>
      <c r="H2528" s="161">
        <v>5</v>
      </c>
      <c r="I2528" s="161">
        <v>4</v>
      </c>
      <c r="J2528" s="161">
        <v>10</v>
      </c>
      <c r="M2528" s="165">
        <f t="shared" si="115"/>
        <v>4</v>
      </c>
      <c r="N2528" s="164">
        <f t="shared" ref="N2528:N2591" si="116">IF(SMALL(C2528:J2528,2)&gt;M2528,M2528+1,M2528)</f>
        <v>5</v>
      </c>
      <c r="O2528" s="164">
        <f t="shared" ref="O2528:O2591" si="117">ROUND(AVERAGE(C2528:J2528),0)</f>
        <v>6</v>
      </c>
    </row>
    <row r="2529" spans="3:15">
      <c r="C2529" s="161">
        <v>5</v>
      </c>
      <c r="D2529" s="161">
        <v>6</v>
      </c>
      <c r="F2529" s="161">
        <v>5</v>
      </c>
      <c r="G2529" s="161">
        <v>6</v>
      </c>
      <c r="H2529" s="161">
        <v>5</v>
      </c>
      <c r="I2529" s="161">
        <v>6</v>
      </c>
      <c r="J2529" s="161">
        <v>7</v>
      </c>
      <c r="M2529" s="165">
        <f t="shared" si="115"/>
        <v>5</v>
      </c>
      <c r="N2529" s="164">
        <f t="shared" si="116"/>
        <v>5</v>
      </c>
      <c r="O2529" s="164">
        <f t="shared" si="117"/>
        <v>6</v>
      </c>
    </row>
    <row r="2530" spans="3:15">
      <c r="C2530" s="161">
        <v>5</v>
      </c>
      <c r="D2530" s="161">
        <v>6</v>
      </c>
      <c r="F2530" s="161">
        <v>5</v>
      </c>
      <c r="G2530" s="161">
        <v>6</v>
      </c>
      <c r="H2530" s="161">
        <v>5</v>
      </c>
      <c r="I2530" s="161">
        <v>6</v>
      </c>
      <c r="J2530" s="161">
        <v>10</v>
      </c>
      <c r="M2530" s="165">
        <f t="shared" si="115"/>
        <v>5</v>
      </c>
      <c r="N2530" s="164">
        <f t="shared" si="116"/>
        <v>5</v>
      </c>
      <c r="O2530" s="164">
        <f t="shared" si="117"/>
        <v>6</v>
      </c>
    </row>
    <row r="2531" spans="3:15">
      <c r="C2531" s="161">
        <v>5</v>
      </c>
      <c r="D2531" s="161">
        <v>6</v>
      </c>
      <c r="F2531" s="161">
        <v>5</v>
      </c>
      <c r="G2531" s="161">
        <v>6</v>
      </c>
      <c r="H2531" s="161">
        <v>5</v>
      </c>
      <c r="I2531" s="161">
        <v>8</v>
      </c>
      <c r="J2531" s="161">
        <v>7</v>
      </c>
      <c r="M2531" s="165">
        <f t="shared" si="115"/>
        <v>5</v>
      </c>
      <c r="N2531" s="164">
        <f t="shared" si="116"/>
        <v>5</v>
      </c>
      <c r="O2531" s="164">
        <f t="shared" si="117"/>
        <v>6</v>
      </c>
    </row>
    <row r="2532" spans="3:15">
      <c r="C2532" s="161">
        <v>5</v>
      </c>
      <c r="D2532" s="161">
        <v>6</v>
      </c>
      <c r="F2532" s="161">
        <v>5</v>
      </c>
      <c r="G2532" s="161">
        <v>6</v>
      </c>
      <c r="H2532" s="161">
        <v>5</v>
      </c>
      <c r="I2532" s="161">
        <v>8</v>
      </c>
      <c r="J2532" s="161">
        <v>10</v>
      </c>
      <c r="M2532" s="165">
        <f t="shared" si="115"/>
        <v>5</v>
      </c>
      <c r="N2532" s="164">
        <f t="shared" si="116"/>
        <v>5</v>
      </c>
      <c r="O2532" s="164">
        <f t="shared" si="117"/>
        <v>6</v>
      </c>
    </row>
    <row r="2533" spans="3:15">
      <c r="C2533" s="161">
        <v>5</v>
      </c>
      <c r="D2533" s="161">
        <v>6</v>
      </c>
      <c r="F2533" s="161">
        <v>5</v>
      </c>
      <c r="G2533" s="161">
        <v>6</v>
      </c>
      <c r="H2533" s="161">
        <v>5</v>
      </c>
      <c r="I2533" s="161">
        <v>10</v>
      </c>
      <c r="J2533" s="161">
        <v>7</v>
      </c>
      <c r="M2533" s="165">
        <f t="shared" si="115"/>
        <v>5</v>
      </c>
      <c r="N2533" s="164">
        <f t="shared" si="116"/>
        <v>5</v>
      </c>
      <c r="O2533" s="164">
        <f t="shared" si="117"/>
        <v>6</v>
      </c>
    </row>
    <row r="2534" spans="3:15">
      <c r="C2534" s="161">
        <v>5</v>
      </c>
      <c r="D2534" s="161">
        <v>6</v>
      </c>
      <c r="F2534" s="161">
        <v>5</v>
      </c>
      <c r="G2534" s="161">
        <v>6</v>
      </c>
      <c r="H2534" s="161">
        <v>5</v>
      </c>
      <c r="I2534" s="161">
        <v>10</v>
      </c>
      <c r="J2534" s="161">
        <v>10</v>
      </c>
      <c r="M2534" s="165">
        <f t="shared" si="115"/>
        <v>5</v>
      </c>
      <c r="N2534" s="164">
        <f t="shared" si="116"/>
        <v>5</v>
      </c>
      <c r="O2534" s="164">
        <f t="shared" si="117"/>
        <v>7</v>
      </c>
    </row>
    <row r="2535" spans="3:15">
      <c r="C2535" s="161">
        <v>5</v>
      </c>
      <c r="D2535" s="161">
        <v>6</v>
      </c>
      <c r="F2535" s="161">
        <v>7</v>
      </c>
      <c r="G2535" s="161">
        <v>6</v>
      </c>
      <c r="H2535" s="161">
        <v>10</v>
      </c>
      <c r="I2535" s="161">
        <v>4</v>
      </c>
      <c r="J2535" s="161">
        <v>7</v>
      </c>
      <c r="M2535" s="165">
        <f t="shared" si="115"/>
        <v>4</v>
      </c>
      <c r="N2535" s="164">
        <f t="shared" si="116"/>
        <v>5</v>
      </c>
      <c r="O2535" s="164">
        <f t="shared" si="117"/>
        <v>6</v>
      </c>
    </row>
    <row r="2536" spans="3:15">
      <c r="C2536" s="161">
        <v>5</v>
      </c>
      <c r="D2536" s="161">
        <v>6</v>
      </c>
      <c r="F2536" s="161">
        <v>7</v>
      </c>
      <c r="G2536" s="161">
        <v>6</v>
      </c>
      <c r="H2536" s="161">
        <v>10</v>
      </c>
      <c r="I2536" s="161">
        <v>4</v>
      </c>
      <c r="J2536" s="161">
        <v>10</v>
      </c>
      <c r="M2536" s="165">
        <f t="shared" si="115"/>
        <v>4</v>
      </c>
      <c r="N2536" s="164">
        <f t="shared" si="116"/>
        <v>5</v>
      </c>
      <c r="O2536" s="164">
        <f t="shared" si="117"/>
        <v>7</v>
      </c>
    </row>
    <row r="2537" spans="3:15">
      <c r="C2537" s="161">
        <v>5</v>
      </c>
      <c r="D2537" s="161">
        <v>6</v>
      </c>
      <c r="F2537" s="161">
        <v>7</v>
      </c>
      <c r="G2537" s="161">
        <v>6</v>
      </c>
      <c r="H2537" s="161">
        <v>10</v>
      </c>
      <c r="I2537" s="161">
        <v>6</v>
      </c>
      <c r="J2537" s="161">
        <v>7</v>
      </c>
      <c r="M2537" s="165">
        <f t="shared" si="115"/>
        <v>5</v>
      </c>
      <c r="N2537" s="164">
        <f t="shared" si="116"/>
        <v>6</v>
      </c>
      <c r="O2537" s="164">
        <f t="shared" si="117"/>
        <v>7</v>
      </c>
    </row>
    <row r="2538" spans="3:15">
      <c r="C2538" s="161">
        <v>5</v>
      </c>
      <c r="D2538" s="161">
        <v>6</v>
      </c>
      <c r="F2538" s="161">
        <v>7</v>
      </c>
      <c r="G2538" s="161">
        <v>6</v>
      </c>
      <c r="H2538" s="161">
        <v>10</v>
      </c>
      <c r="I2538" s="161">
        <v>6</v>
      </c>
      <c r="J2538" s="161">
        <v>10</v>
      </c>
      <c r="M2538" s="165">
        <f t="shared" si="115"/>
        <v>5</v>
      </c>
      <c r="N2538" s="164">
        <f t="shared" si="116"/>
        <v>6</v>
      </c>
      <c r="O2538" s="164">
        <f t="shared" si="117"/>
        <v>7</v>
      </c>
    </row>
    <row r="2539" spans="3:15">
      <c r="C2539" s="161">
        <v>5</v>
      </c>
      <c r="D2539" s="161">
        <v>6</v>
      </c>
      <c r="F2539" s="161">
        <v>7</v>
      </c>
      <c r="G2539" s="161">
        <v>6</v>
      </c>
      <c r="H2539" s="161">
        <v>10</v>
      </c>
      <c r="I2539" s="161">
        <v>8</v>
      </c>
      <c r="J2539" s="161">
        <v>7</v>
      </c>
      <c r="M2539" s="165">
        <f t="shared" si="115"/>
        <v>5</v>
      </c>
      <c r="N2539" s="164">
        <f t="shared" si="116"/>
        <v>6</v>
      </c>
      <c r="O2539" s="164">
        <f t="shared" si="117"/>
        <v>7</v>
      </c>
    </row>
    <row r="2540" spans="3:15">
      <c r="C2540" s="161">
        <v>5</v>
      </c>
      <c r="D2540" s="161">
        <v>6</v>
      </c>
      <c r="F2540" s="161">
        <v>7</v>
      </c>
      <c r="G2540" s="161">
        <v>6</v>
      </c>
      <c r="H2540" s="161">
        <v>10</v>
      </c>
      <c r="I2540" s="161">
        <v>8</v>
      </c>
      <c r="J2540" s="161">
        <v>10</v>
      </c>
      <c r="M2540" s="165">
        <f t="shared" si="115"/>
        <v>5</v>
      </c>
      <c r="N2540" s="164">
        <f t="shared" si="116"/>
        <v>6</v>
      </c>
      <c r="O2540" s="164">
        <f t="shared" si="117"/>
        <v>7</v>
      </c>
    </row>
    <row r="2541" spans="3:15">
      <c r="C2541" s="161">
        <v>5</v>
      </c>
      <c r="D2541" s="161">
        <v>6</v>
      </c>
      <c r="F2541" s="161">
        <v>7</v>
      </c>
      <c r="G2541" s="161">
        <v>6</v>
      </c>
      <c r="H2541" s="161">
        <v>10</v>
      </c>
      <c r="I2541" s="161">
        <v>10</v>
      </c>
      <c r="J2541" s="161">
        <v>7</v>
      </c>
      <c r="M2541" s="165">
        <f t="shared" si="115"/>
        <v>5</v>
      </c>
      <c r="N2541" s="164">
        <f t="shared" si="116"/>
        <v>6</v>
      </c>
      <c r="O2541" s="164">
        <f t="shared" si="117"/>
        <v>7</v>
      </c>
    </row>
    <row r="2542" spans="3:15">
      <c r="C2542" s="161">
        <v>5</v>
      </c>
      <c r="D2542" s="161">
        <v>2</v>
      </c>
      <c r="F2542" s="161">
        <v>7</v>
      </c>
      <c r="G2542" s="161">
        <v>2</v>
      </c>
      <c r="H2542" s="161">
        <v>10</v>
      </c>
      <c r="I2542" s="161">
        <v>10</v>
      </c>
      <c r="J2542" s="161">
        <v>10</v>
      </c>
      <c r="M2542" s="165">
        <f t="shared" si="115"/>
        <v>2</v>
      </c>
      <c r="N2542" s="164">
        <f t="shared" si="116"/>
        <v>2</v>
      </c>
      <c r="O2542" s="164">
        <f t="shared" si="117"/>
        <v>7</v>
      </c>
    </row>
    <row r="2543" spans="3:15">
      <c r="C2543" s="161">
        <v>5</v>
      </c>
      <c r="D2543" s="161">
        <v>2</v>
      </c>
      <c r="F2543" s="161">
        <v>5</v>
      </c>
      <c r="G2543" s="161">
        <v>2</v>
      </c>
      <c r="H2543" s="161">
        <v>5</v>
      </c>
      <c r="I2543" s="161">
        <v>4</v>
      </c>
      <c r="J2543" s="161">
        <v>7</v>
      </c>
      <c r="M2543" s="165">
        <f t="shared" si="115"/>
        <v>2</v>
      </c>
      <c r="N2543" s="164">
        <f t="shared" si="116"/>
        <v>2</v>
      </c>
      <c r="O2543" s="164">
        <f t="shared" si="117"/>
        <v>4</v>
      </c>
    </row>
    <row r="2544" spans="3:15">
      <c r="C2544" s="161">
        <v>5</v>
      </c>
      <c r="D2544" s="161">
        <v>2</v>
      </c>
      <c r="F2544" s="161">
        <v>5</v>
      </c>
      <c r="G2544" s="161">
        <v>2</v>
      </c>
      <c r="H2544" s="161">
        <v>5</v>
      </c>
      <c r="I2544" s="161">
        <v>4</v>
      </c>
      <c r="J2544" s="161">
        <v>10</v>
      </c>
      <c r="M2544" s="165">
        <f t="shared" si="115"/>
        <v>2</v>
      </c>
      <c r="N2544" s="164">
        <f t="shared" si="116"/>
        <v>2</v>
      </c>
      <c r="O2544" s="164">
        <f t="shared" si="117"/>
        <v>5</v>
      </c>
    </row>
    <row r="2545" spans="3:15">
      <c r="C2545" s="161">
        <v>5</v>
      </c>
      <c r="D2545" s="161">
        <v>2</v>
      </c>
      <c r="F2545" s="161">
        <v>5</v>
      </c>
      <c r="G2545" s="161">
        <v>2</v>
      </c>
      <c r="H2545" s="161">
        <v>5</v>
      </c>
      <c r="I2545" s="161">
        <v>6</v>
      </c>
      <c r="J2545" s="161">
        <v>7</v>
      </c>
      <c r="M2545" s="165">
        <f t="shared" si="115"/>
        <v>2</v>
      </c>
      <c r="N2545" s="164">
        <f t="shared" si="116"/>
        <v>2</v>
      </c>
      <c r="O2545" s="164">
        <f t="shared" si="117"/>
        <v>5</v>
      </c>
    </row>
    <row r="2546" spans="3:15">
      <c r="C2546" s="161">
        <v>5</v>
      </c>
      <c r="D2546" s="161">
        <v>2</v>
      </c>
      <c r="F2546" s="161">
        <v>5</v>
      </c>
      <c r="G2546" s="161">
        <v>2</v>
      </c>
      <c r="H2546" s="161">
        <v>5</v>
      </c>
      <c r="I2546" s="161">
        <v>6</v>
      </c>
      <c r="J2546" s="161">
        <v>10</v>
      </c>
      <c r="M2546" s="165">
        <f t="shared" si="115"/>
        <v>2</v>
      </c>
      <c r="N2546" s="164">
        <f t="shared" si="116"/>
        <v>2</v>
      </c>
      <c r="O2546" s="164">
        <f t="shared" si="117"/>
        <v>5</v>
      </c>
    </row>
    <row r="2547" spans="3:15">
      <c r="C2547" s="161">
        <v>5</v>
      </c>
      <c r="D2547" s="161">
        <v>2</v>
      </c>
      <c r="F2547" s="161">
        <v>5</v>
      </c>
      <c r="G2547" s="161">
        <v>2</v>
      </c>
      <c r="H2547" s="161">
        <v>5</v>
      </c>
      <c r="I2547" s="161">
        <v>8</v>
      </c>
      <c r="J2547" s="161">
        <v>7</v>
      </c>
      <c r="M2547" s="165">
        <f t="shared" si="115"/>
        <v>2</v>
      </c>
      <c r="N2547" s="164">
        <f t="shared" si="116"/>
        <v>2</v>
      </c>
      <c r="O2547" s="164">
        <f t="shared" si="117"/>
        <v>5</v>
      </c>
    </row>
    <row r="2548" spans="3:15">
      <c r="C2548" s="161">
        <v>5</v>
      </c>
      <c r="D2548" s="161">
        <v>2</v>
      </c>
      <c r="F2548" s="161">
        <v>5</v>
      </c>
      <c r="G2548" s="161">
        <v>2</v>
      </c>
      <c r="H2548" s="161">
        <v>5</v>
      </c>
      <c r="I2548" s="161">
        <v>8</v>
      </c>
      <c r="J2548" s="161">
        <v>10</v>
      </c>
      <c r="M2548" s="165">
        <f t="shared" si="115"/>
        <v>2</v>
      </c>
      <c r="N2548" s="164">
        <f t="shared" si="116"/>
        <v>2</v>
      </c>
      <c r="O2548" s="164">
        <f t="shared" si="117"/>
        <v>5</v>
      </c>
    </row>
    <row r="2549" spans="3:15">
      <c r="C2549" s="161">
        <v>5</v>
      </c>
      <c r="D2549" s="161">
        <v>2</v>
      </c>
      <c r="F2549" s="161">
        <v>5</v>
      </c>
      <c r="G2549" s="161">
        <v>2</v>
      </c>
      <c r="H2549" s="161">
        <v>5</v>
      </c>
      <c r="I2549" s="161">
        <v>10</v>
      </c>
      <c r="J2549" s="161">
        <v>7</v>
      </c>
      <c r="M2549" s="165">
        <f t="shared" si="115"/>
        <v>2</v>
      </c>
      <c r="N2549" s="164">
        <f t="shared" si="116"/>
        <v>2</v>
      </c>
      <c r="O2549" s="164">
        <f t="shared" si="117"/>
        <v>5</v>
      </c>
    </row>
    <row r="2550" spans="3:15">
      <c r="C2550" s="161">
        <v>5</v>
      </c>
      <c r="D2550" s="161">
        <v>2</v>
      </c>
      <c r="F2550" s="161">
        <v>5</v>
      </c>
      <c r="G2550" s="161">
        <v>2</v>
      </c>
      <c r="H2550" s="161">
        <v>5</v>
      </c>
      <c r="I2550" s="161">
        <v>10</v>
      </c>
      <c r="J2550" s="161">
        <v>10</v>
      </c>
      <c r="M2550" s="165">
        <f t="shared" si="115"/>
        <v>2</v>
      </c>
      <c r="N2550" s="164">
        <f t="shared" si="116"/>
        <v>2</v>
      </c>
      <c r="O2550" s="164">
        <f t="shared" si="117"/>
        <v>6</v>
      </c>
    </row>
    <row r="2551" spans="3:15">
      <c r="C2551" s="161">
        <v>5</v>
      </c>
      <c r="D2551" s="161">
        <v>2</v>
      </c>
      <c r="F2551" s="161">
        <v>7</v>
      </c>
      <c r="G2551" s="161">
        <v>2</v>
      </c>
      <c r="H2551" s="161">
        <v>10</v>
      </c>
      <c r="I2551" s="161">
        <v>4</v>
      </c>
      <c r="J2551" s="161">
        <v>7</v>
      </c>
      <c r="M2551" s="165">
        <f t="shared" si="115"/>
        <v>2</v>
      </c>
      <c r="N2551" s="164">
        <f t="shared" si="116"/>
        <v>2</v>
      </c>
      <c r="O2551" s="164">
        <f t="shared" si="117"/>
        <v>5</v>
      </c>
    </row>
    <row r="2552" spans="3:15">
      <c r="C2552" s="161">
        <v>5</v>
      </c>
      <c r="D2552" s="161">
        <v>2</v>
      </c>
      <c r="F2552" s="161">
        <v>7</v>
      </c>
      <c r="G2552" s="161">
        <v>2</v>
      </c>
      <c r="H2552" s="161">
        <v>10</v>
      </c>
      <c r="I2552" s="161">
        <v>4</v>
      </c>
      <c r="J2552" s="161">
        <v>10</v>
      </c>
      <c r="M2552" s="165">
        <f t="shared" si="115"/>
        <v>2</v>
      </c>
      <c r="N2552" s="164">
        <f t="shared" si="116"/>
        <v>2</v>
      </c>
      <c r="O2552" s="164">
        <f t="shared" si="117"/>
        <v>6</v>
      </c>
    </row>
    <row r="2553" spans="3:15">
      <c r="C2553" s="161">
        <v>5</v>
      </c>
      <c r="D2553" s="161">
        <v>2</v>
      </c>
      <c r="F2553" s="161">
        <v>7</v>
      </c>
      <c r="G2553" s="161">
        <v>2</v>
      </c>
      <c r="H2553" s="161">
        <v>10</v>
      </c>
      <c r="I2553" s="161">
        <v>6</v>
      </c>
      <c r="J2553" s="161">
        <v>7</v>
      </c>
      <c r="M2553" s="165">
        <f t="shared" si="115"/>
        <v>2</v>
      </c>
      <c r="N2553" s="164">
        <f t="shared" si="116"/>
        <v>2</v>
      </c>
      <c r="O2553" s="164">
        <f t="shared" si="117"/>
        <v>6</v>
      </c>
    </row>
    <row r="2554" spans="3:15">
      <c r="C2554" s="161">
        <v>5</v>
      </c>
      <c r="D2554" s="161">
        <v>2</v>
      </c>
      <c r="F2554" s="161">
        <v>7</v>
      </c>
      <c r="G2554" s="161">
        <v>2</v>
      </c>
      <c r="H2554" s="161">
        <v>10</v>
      </c>
      <c r="I2554" s="161">
        <v>6</v>
      </c>
      <c r="J2554" s="161">
        <v>10</v>
      </c>
      <c r="M2554" s="165">
        <f t="shared" si="115"/>
        <v>2</v>
      </c>
      <c r="N2554" s="164">
        <f t="shared" si="116"/>
        <v>2</v>
      </c>
      <c r="O2554" s="164">
        <f t="shared" si="117"/>
        <v>6</v>
      </c>
    </row>
    <row r="2555" spans="3:15">
      <c r="C2555" s="161">
        <v>5</v>
      </c>
      <c r="D2555" s="161">
        <v>2</v>
      </c>
      <c r="F2555" s="161">
        <v>7</v>
      </c>
      <c r="G2555" s="161">
        <v>2</v>
      </c>
      <c r="H2555" s="161">
        <v>10</v>
      </c>
      <c r="I2555" s="161">
        <v>8</v>
      </c>
      <c r="J2555" s="161">
        <v>7</v>
      </c>
      <c r="M2555" s="165">
        <f t="shared" si="115"/>
        <v>2</v>
      </c>
      <c r="N2555" s="164">
        <f t="shared" si="116"/>
        <v>2</v>
      </c>
      <c r="O2555" s="164">
        <f t="shared" si="117"/>
        <v>6</v>
      </c>
    </row>
    <row r="2556" spans="3:15">
      <c r="C2556" s="161">
        <v>5</v>
      </c>
      <c r="D2556" s="161">
        <v>2</v>
      </c>
      <c r="F2556" s="161">
        <v>7</v>
      </c>
      <c r="G2556" s="161">
        <v>2</v>
      </c>
      <c r="H2556" s="161">
        <v>10</v>
      </c>
      <c r="I2556" s="161">
        <v>8</v>
      </c>
      <c r="J2556" s="161">
        <v>10</v>
      </c>
      <c r="M2556" s="165">
        <f t="shared" si="115"/>
        <v>2</v>
      </c>
      <c r="N2556" s="164">
        <f t="shared" si="116"/>
        <v>2</v>
      </c>
      <c r="O2556" s="164">
        <f t="shared" si="117"/>
        <v>6</v>
      </c>
    </row>
    <row r="2557" spans="3:15">
      <c r="C2557" s="161">
        <v>5</v>
      </c>
      <c r="D2557" s="161">
        <v>2</v>
      </c>
      <c r="F2557" s="161">
        <v>7</v>
      </c>
      <c r="G2557" s="161">
        <v>2</v>
      </c>
      <c r="H2557" s="161">
        <v>10</v>
      </c>
      <c r="I2557" s="161">
        <v>10</v>
      </c>
      <c r="J2557" s="161">
        <v>7</v>
      </c>
      <c r="M2557" s="165">
        <f t="shared" si="115"/>
        <v>2</v>
      </c>
      <c r="N2557" s="164">
        <f t="shared" si="116"/>
        <v>2</v>
      </c>
      <c r="O2557" s="164">
        <f t="shared" si="117"/>
        <v>6</v>
      </c>
    </row>
    <row r="2558" spans="3:15">
      <c r="C2558" s="161">
        <v>5</v>
      </c>
      <c r="D2558" s="161">
        <v>2</v>
      </c>
      <c r="F2558" s="161">
        <v>7</v>
      </c>
      <c r="G2558" s="161">
        <v>2</v>
      </c>
      <c r="H2558" s="161">
        <v>10</v>
      </c>
      <c r="I2558" s="161">
        <v>10</v>
      </c>
      <c r="J2558" s="161">
        <v>10</v>
      </c>
      <c r="M2558" s="165">
        <f t="shared" si="115"/>
        <v>2</v>
      </c>
      <c r="N2558" s="164">
        <f t="shared" si="116"/>
        <v>2</v>
      </c>
      <c r="O2558" s="164">
        <f t="shared" si="117"/>
        <v>7</v>
      </c>
    </row>
    <row r="2559" spans="3:15">
      <c r="C2559" s="161">
        <v>5</v>
      </c>
      <c r="D2559" s="161">
        <v>2</v>
      </c>
      <c r="F2559" s="161">
        <v>5</v>
      </c>
      <c r="G2559" s="161">
        <v>2</v>
      </c>
      <c r="H2559" s="161">
        <v>5</v>
      </c>
      <c r="I2559" s="161">
        <v>4</v>
      </c>
      <c r="J2559" s="161">
        <v>7</v>
      </c>
      <c r="M2559" s="165">
        <f t="shared" si="115"/>
        <v>2</v>
      </c>
      <c r="N2559" s="164">
        <f t="shared" si="116"/>
        <v>2</v>
      </c>
      <c r="O2559" s="164">
        <f t="shared" si="117"/>
        <v>4</v>
      </c>
    </row>
    <row r="2560" spans="3:15">
      <c r="C2560" s="161">
        <v>5</v>
      </c>
      <c r="D2560" s="161">
        <v>2</v>
      </c>
      <c r="F2560" s="161">
        <v>5</v>
      </c>
      <c r="G2560" s="161">
        <v>2</v>
      </c>
      <c r="H2560" s="161">
        <v>5</v>
      </c>
      <c r="I2560" s="161">
        <v>4</v>
      </c>
      <c r="J2560" s="161">
        <v>10</v>
      </c>
      <c r="M2560" s="165">
        <f t="shared" si="115"/>
        <v>2</v>
      </c>
      <c r="N2560" s="164">
        <f t="shared" si="116"/>
        <v>2</v>
      </c>
      <c r="O2560" s="164">
        <f t="shared" si="117"/>
        <v>5</v>
      </c>
    </row>
    <row r="2561" spans="3:15">
      <c r="C2561" s="161">
        <v>5</v>
      </c>
      <c r="D2561" s="161">
        <v>2</v>
      </c>
      <c r="F2561" s="161">
        <v>5</v>
      </c>
      <c r="G2561" s="161">
        <v>2</v>
      </c>
      <c r="H2561" s="161">
        <v>5</v>
      </c>
      <c r="I2561" s="161">
        <v>6</v>
      </c>
      <c r="J2561" s="161">
        <v>7</v>
      </c>
      <c r="M2561" s="165">
        <f t="shared" si="115"/>
        <v>2</v>
      </c>
      <c r="N2561" s="164">
        <f t="shared" si="116"/>
        <v>2</v>
      </c>
      <c r="O2561" s="164">
        <f t="shared" si="117"/>
        <v>5</v>
      </c>
    </row>
    <row r="2562" spans="3:15">
      <c r="C2562" s="161">
        <v>5</v>
      </c>
      <c r="D2562" s="161">
        <v>2</v>
      </c>
      <c r="F2562" s="161">
        <v>5</v>
      </c>
      <c r="G2562" s="161">
        <v>2</v>
      </c>
      <c r="H2562" s="161">
        <v>5</v>
      </c>
      <c r="I2562" s="161">
        <v>6</v>
      </c>
      <c r="J2562" s="161">
        <v>10</v>
      </c>
      <c r="M2562" s="165">
        <f t="shared" si="115"/>
        <v>2</v>
      </c>
      <c r="N2562" s="164">
        <f t="shared" si="116"/>
        <v>2</v>
      </c>
      <c r="O2562" s="164">
        <f t="shared" si="117"/>
        <v>5</v>
      </c>
    </row>
    <row r="2563" spans="3:15">
      <c r="C2563" s="161">
        <v>5</v>
      </c>
      <c r="D2563" s="161">
        <v>2</v>
      </c>
      <c r="F2563" s="161">
        <v>5</v>
      </c>
      <c r="G2563" s="161">
        <v>2</v>
      </c>
      <c r="H2563" s="161">
        <v>5</v>
      </c>
      <c r="I2563" s="161">
        <v>8</v>
      </c>
      <c r="J2563" s="161">
        <v>7</v>
      </c>
      <c r="M2563" s="165">
        <f t="shared" si="115"/>
        <v>2</v>
      </c>
      <c r="N2563" s="164">
        <f t="shared" si="116"/>
        <v>2</v>
      </c>
      <c r="O2563" s="164">
        <f t="shared" si="117"/>
        <v>5</v>
      </c>
    </row>
    <row r="2564" spans="3:15">
      <c r="C2564" s="161">
        <v>5</v>
      </c>
      <c r="D2564" s="161">
        <v>2</v>
      </c>
      <c r="F2564" s="161">
        <v>5</v>
      </c>
      <c r="G2564" s="161">
        <v>2</v>
      </c>
      <c r="H2564" s="161">
        <v>5</v>
      </c>
      <c r="I2564" s="161">
        <v>8</v>
      </c>
      <c r="J2564" s="161">
        <v>10</v>
      </c>
      <c r="M2564" s="165">
        <f t="shared" si="115"/>
        <v>2</v>
      </c>
      <c r="N2564" s="164">
        <f t="shared" si="116"/>
        <v>2</v>
      </c>
      <c r="O2564" s="164">
        <f t="shared" si="117"/>
        <v>5</v>
      </c>
    </row>
    <row r="2565" spans="3:15">
      <c r="C2565" s="161">
        <v>5</v>
      </c>
      <c r="D2565" s="161">
        <v>2</v>
      </c>
      <c r="F2565" s="161">
        <v>5</v>
      </c>
      <c r="G2565" s="161">
        <v>2</v>
      </c>
      <c r="H2565" s="161">
        <v>5</v>
      </c>
      <c r="I2565" s="161">
        <v>10</v>
      </c>
      <c r="J2565" s="161">
        <v>7</v>
      </c>
      <c r="M2565" s="165">
        <f t="shared" si="115"/>
        <v>2</v>
      </c>
      <c r="N2565" s="164">
        <f t="shared" si="116"/>
        <v>2</v>
      </c>
      <c r="O2565" s="164">
        <f t="shared" si="117"/>
        <v>5</v>
      </c>
    </row>
    <row r="2566" spans="3:15">
      <c r="C2566" s="161">
        <v>5</v>
      </c>
      <c r="D2566" s="161">
        <v>2</v>
      </c>
      <c r="F2566" s="161">
        <v>5</v>
      </c>
      <c r="G2566" s="161">
        <v>2</v>
      </c>
      <c r="H2566" s="161">
        <v>5</v>
      </c>
      <c r="I2566" s="161">
        <v>10</v>
      </c>
      <c r="J2566" s="161">
        <v>10</v>
      </c>
      <c r="M2566" s="165">
        <f t="shared" si="115"/>
        <v>2</v>
      </c>
      <c r="N2566" s="164">
        <f t="shared" si="116"/>
        <v>2</v>
      </c>
      <c r="O2566" s="164">
        <f t="shared" si="117"/>
        <v>6</v>
      </c>
    </row>
    <row r="2567" spans="3:15">
      <c r="C2567" s="161">
        <v>5</v>
      </c>
      <c r="D2567" s="161">
        <v>2</v>
      </c>
      <c r="F2567" s="161">
        <v>7</v>
      </c>
      <c r="G2567" s="161">
        <v>2</v>
      </c>
      <c r="H2567" s="161">
        <v>10</v>
      </c>
      <c r="I2567" s="161">
        <v>4</v>
      </c>
      <c r="J2567" s="161">
        <v>7</v>
      </c>
      <c r="M2567" s="165">
        <f t="shared" si="115"/>
        <v>2</v>
      </c>
      <c r="N2567" s="164">
        <f t="shared" si="116"/>
        <v>2</v>
      </c>
      <c r="O2567" s="164">
        <f t="shared" si="117"/>
        <v>5</v>
      </c>
    </row>
    <row r="2568" spans="3:15">
      <c r="C2568" s="161">
        <v>5</v>
      </c>
      <c r="D2568" s="161">
        <v>2</v>
      </c>
      <c r="F2568" s="161">
        <v>7</v>
      </c>
      <c r="G2568" s="161">
        <v>2</v>
      </c>
      <c r="H2568" s="161">
        <v>10</v>
      </c>
      <c r="I2568" s="161">
        <v>4</v>
      </c>
      <c r="J2568" s="161">
        <v>10</v>
      </c>
      <c r="M2568" s="165">
        <f t="shared" si="115"/>
        <v>2</v>
      </c>
      <c r="N2568" s="164">
        <f t="shared" si="116"/>
        <v>2</v>
      </c>
      <c r="O2568" s="164">
        <f t="shared" si="117"/>
        <v>6</v>
      </c>
    </row>
    <row r="2569" spans="3:15">
      <c r="C2569" s="161">
        <v>5</v>
      </c>
      <c r="D2569" s="161">
        <v>2</v>
      </c>
      <c r="F2569" s="161">
        <v>7</v>
      </c>
      <c r="G2569" s="161">
        <v>2</v>
      </c>
      <c r="H2569" s="161">
        <v>10</v>
      </c>
      <c r="I2569" s="161">
        <v>6</v>
      </c>
      <c r="J2569" s="161">
        <v>7</v>
      </c>
      <c r="M2569" s="165">
        <f t="shared" si="115"/>
        <v>2</v>
      </c>
      <c r="N2569" s="164">
        <f t="shared" si="116"/>
        <v>2</v>
      </c>
      <c r="O2569" s="164">
        <f t="shared" si="117"/>
        <v>6</v>
      </c>
    </row>
    <row r="2570" spans="3:15">
      <c r="C2570" s="161">
        <v>5</v>
      </c>
      <c r="D2570" s="161">
        <v>2</v>
      </c>
      <c r="F2570" s="161">
        <v>7</v>
      </c>
      <c r="G2570" s="161">
        <v>2</v>
      </c>
      <c r="H2570" s="161">
        <v>10</v>
      </c>
      <c r="I2570" s="161">
        <v>6</v>
      </c>
      <c r="J2570" s="161">
        <v>10</v>
      </c>
      <c r="M2570" s="165">
        <f t="shared" si="115"/>
        <v>2</v>
      </c>
      <c r="N2570" s="164">
        <f t="shared" si="116"/>
        <v>2</v>
      </c>
      <c r="O2570" s="164">
        <f t="shared" si="117"/>
        <v>6</v>
      </c>
    </row>
    <row r="2571" spans="3:15">
      <c r="C2571" s="161">
        <v>5</v>
      </c>
      <c r="D2571" s="161">
        <v>2</v>
      </c>
      <c r="F2571" s="161">
        <v>7</v>
      </c>
      <c r="G2571" s="161">
        <v>2</v>
      </c>
      <c r="H2571" s="161">
        <v>10</v>
      </c>
      <c r="I2571" s="161">
        <v>8</v>
      </c>
      <c r="J2571" s="161">
        <v>7</v>
      </c>
      <c r="M2571" s="165">
        <f t="shared" si="115"/>
        <v>2</v>
      </c>
      <c r="N2571" s="164">
        <f t="shared" si="116"/>
        <v>2</v>
      </c>
      <c r="O2571" s="164">
        <f t="shared" si="117"/>
        <v>6</v>
      </c>
    </row>
    <row r="2572" spans="3:15">
      <c r="C2572" s="161">
        <v>5</v>
      </c>
      <c r="D2572" s="161">
        <v>2</v>
      </c>
      <c r="F2572" s="161">
        <v>7</v>
      </c>
      <c r="G2572" s="161">
        <v>2</v>
      </c>
      <c r="H2572" s="161">
        <v>10</v>
      </c>
      <c r="I2572" s="161">
        <v>8</v>
      </c>
      <c r="J2572" s="161">
        <v>10</v>
      </c>
      <c r="M2572" s="165">
        <f t="shared" si="115"/>
        <v>2</v>
      </c>
      <c r="N2572" s="164">
        <f t="shared" si="116"/>
        <v>2</v>
      </c>
      <c r="O2572" s="164">
        <f t="shared" si="117"/>
        <v>6</v>
      </c>
    </row>
    <row r="2573" spans="3:15">
      <c r="C2573" s="161">
        <v>5</v>
      </c>
      <c r="D2573" s="161">
        <v>2</v>
      </c>
      <c r="F2573" s="161">
        <v>7</v>
      </c>
      <c r="G2573" s="161">
        <v>2</v>
      </c>
      <c r="H2573" s="161">
        <v>10</v>
      </c>
      <c r="I2573" s="161">
        <v>10</v>
      </c>
      <c r="J2573" s="161">
        <v>7</v>
      </c>
      <c r="M2573" s="165">
        <f t="shared" si="115"/>
        <v>2</v>
      </c>
      <c r="N2573" s="164">
        <f t="shared" si="116"/>
        <v>2</v>
      </c>
      <c r="O2573" s="164">
        <f t="shared" si="117"/>
        <v>6</v>
      </c>
    </row>
    <row r="2574" spans="3:15">
      <c r="C2574" s="161">
        <v>5</v>
      </c>
      <c r="D2574" s="161">
        <v>2</v>
      </c>
      <c r="F2574" s="161">
        <v>7</v>
      </c>
      <c r="G2574" s="161">
        <v>2</v>
      </c>
      <c r="H2574" s="161">
        <v>10</v>
      </c>
      <c r="I2574" s="161">
        <v>10</v>
      </c>
      <c r="J2574" s="161">
        <v>10</v>
      </c>
      <c r="M2574" s="165">
        <f t="shared" si="115"/>
        <v>2</v>
      </c>
      <c r="N2574" s="164">
        <f t="shared" si="116"/>
        <v>2</v>
      </c>
      <c r="O2574" s="164">
        <f t="shared" si="117"/>
        <v>7</v>
      </c>
    </row>
    <row r="2575" spans="3:15">
      <c r="C2575" s="161">
        <v>5</v>
      </c>
      <c r="D2575" s="161">
        <v>2</v>
      </c>
      <c r="F2575" s="161">
        <v>10</v>
      </c>
      <c r="G2575" s="161">
        <v>2</v>
      </c>
      <c r="H2575" s="161">
        <v>7</v>
      </c>
      <c r="I2575" s="161">
        <v>4</v>
      </c>
      <c r="J2575" s="161">
        <v>7</v>
      </c>
      <c r="M2575" s="165">
        <f t="shared" si="115"/>
        <v>2</v>
      </c>
      <c r="N2575" s="164">
        <f t="shared" si="116"/>
        <v>2</v>
      </c>
      <c r="O2575" s="164">
        <f t="shared" si="117"/>
        <v>5</v>
      </c>
    </row>
    <row r="2576" spans="3:15">
      <c r="C2576" s="161">
        <v>5</v>
      </c>
      <c r="D2576" s="161">
        <v>2</v>
      </c>
      <c r="F2576" s="161">
        <v>10</v>
      </c>
      <c r="G2576" s="161">
        <v>2</v>
      </c>
      <c r="H2576" s="161">
        <v>7</v>
      </c>
      <c r="I2576" s="161">
        <v>4</v>
      </c>
      <c r="J2576" s="161">
        <v>10</v>
      </c>
      <c r="M2576" s="165">
        <f t="shared" si="115"/>
        <v>2</v>
      </c>
      <c r="N2576" s="164">
        <f t="shared" si="116"/>
        <v>2</v>
      </c>
      <c r="O2576" s="164">
        <f t="shared" si="117"/>
        <v>6</v>
      </c>
    </row>
    <row r="2577" spans="3:15">
      <c r="C2577" s="161">
        <v>5</v>
      </c>
      <c r="D2577" s="161">
        <v>2</v>
      </c>
      <c r="F2577" s="161">
        <v>10</v>
      </c>
      <c r="G2577" s="161">
        <v>2</v>
      </c>
      <c r="H2577" s="161">
        <v>7</v>
      </c>
      <c r="I2577" s="161">
        <v>6</v>
      </c>
      <c r="J2577" s="161">
        <v>7</v>
      </c>
      <c r="M2577" s="165">
        <f t="shared" si="115"/>
        <v>2</v>
      </c>
      <c r="N2577" s="164">
        <f t="shared" si="116"/>
        <v>2</v>
      </c>
      <c r="O2577" s="164">
        <f t="shared" si="117"/>
        <v>6</v>
      </c>
    </row>
    <row r="2578" spans="3:15">
      <c r="C2578" s="161">
        <v>5</v>
      </c>
      <c r="D2578" s="161">
        <v>2</v>
      </c>
      <c r="F2578" s="161">
        <v>10</v>
      </c>
      <c r="G2578" s="161">
        <v>2</v>
      </c>
      <c r="H2578" s="161">
        <v>7</v>
      </c>
      <c r="I2578" s="161">
        <v>6</v>
      </c>
      <c r="J2578" s="161">
        <v>10</v>
      </c>
      <c r="M2578" s="165">
        <f t="shared" si="115"/>
        <v>2</v>
      </c>
      <c r="N2578" s="164">
        <f t="shared" si="116"/>
        <v>2</v>
      </c>
      <c r="O2578" s="164">
        <f t="shared" si="117"/>
        <v>6</v>
      </c>
    </row>
    <row r="2579" spans="3:15">
      <c r="C2579" s="161">
        <v>5</v>
      </c>
      <c r="D2579" s="161">
        <v>2</v>
      </c>
      <c r="F2579" s="161">
        <v>10</v>
      </c>
      <c r="G2579" s="161">
        <v>2</v>
      </c>
      <c r="H2579" s="161">
        <v>7</v>
      </c>
      <c r="I2579" s="161">
        <v>8</v>
      </c>
      <c r="J2579" s="161">
        <v>7</v>
      </c>
      <c r="M2579" s="165">
        <f t="shared" si="115"/>
        <v>2</v>
      </c>
      <c r="N2579" s="164">
        <f t="shared" si="116"/>
        <v>2</v>
      </c>
      <c r="O2579" s="164">
        <f t="shared" si="117"/>
        <v>6</v>
      </c>
    </row>
    <row r="2580" spans="3:15">
      <c r="C2580" s="161">
        <v>5</v>
      </c>
      <c r="D2580" s="161">
        <v>2</v>
      </c>
      <c r="F2580" s="161">
        <v>10</v>
      </c>
      <c r="G2580" s="161">
        <v>2</v>
      </c>
      <c r="H2580" s="161">
        <v>7</v>
      </c>
      <c r="I2580" s="161">
        <v>8</v>
      </c>
      <c r="J2580" s="161">
        <v>10</v>
      </c>
      <c r="M2580" s="165">
        <f t="shared" si="115"/>
        <v>2</v>
      </c>
      <c r="N2580" s="164">
        <f t="shared" si="116"/>
        <v>2</v>
      </c>
      <c r="O2580" s="164">
        <f t="shared" si="117"/>
        <v>6</v>
      </c>
    </row>
    <row r="2581" spans="3:15">
      <c r="C2581" s="161">
        <v>5</v>
      </c>
      <c r="D2581" s="161">
        <v>2</v>
      </c>
      <c r="F2581" s="161">
        <v>10</v>
      </c>
      <c r="G2581" s="161">
        <v>2</v>
      </c>
      <c r="H2581" s="161">
        <v>7</v>
      </c>
      <c r="I2581" s="161">
        <v>10</v>
      </c>
      <c r="J2581" s="161">
        <v>7</v>
      </c>
      <c r="M2581" s="165">
        <f t="shared" si="115"/>
        <v>2</v>
      </c>
      <c r="N2581" s="164">
        <f t="shared" si="116"/>
        <v>2</v>
      </c>
      <c r="O2581" s="164">
        <f t="shared" si="117"/>
        <v>6</v>
      </c>
    </row>
    <row r="2582" spans="3:15">
      <c r="C2582" s="161">
        <v>5</v>
      </c>
      <c r="D2582" s="161">
        <v>2</v>
      </c>
      <c r="F2582" s="161">
        <v>10</v>
      </c>
      <c r="G2582" s="161">
        <v>2</v>
      </c>
      <c r="H2582" s="161">
        <v>7</v>
      </c>
      <c r="I2582" s="161">
        <v>10</v>
      </c>
      <c r="J2582" s="161">
        <v>10</v>
      </c>
      <c r="M2582" s="165">
        <f t="shared" si="115"/>
        <v>2</v>
      </c>
      <c r="N2582" s="164">
        <f t="shared" si="116"/>
        <v>2</v>
      </c>
      <c r="O2582" s="164">
        <f t="shared" si="117"/>
        <v>7</v>
      </c>
    </row>
    <row r="2583" spans="3:15">
      <c r="C2583" s="161">
        <v>5</v>
      </c>
      <c r="D2583" s="161">
        <v>2</v>
      </c>
      <c r="F2583" s="161">
        <v>10</v>
      </c>
      <c r="G2583" s="161">
        <v>2</v>
      </c>
      <c r="H2583" s="161">
        <v>10</v>
      </c>
      <c r="I2583" s="161">
        <v>4</v>
      </c>
      <c r="J2583" s="161">
        <v>7</v>
      </c>
      <c r="M2583" s="165">
        <f t="shared" si="115"/>
        <v>2</v>
      </c>
      <c r="N2583" s="164">
        <f t="shared" si="116"/>
        <v>2</v>
      </c>
      <c r="O2583" s="164">
        <f t="shared" si="117"/>
        <v>6</v>
      </c>
    </row>
    <row r="2584" spans="3:15">
      <c r="C2584" s="161">
        <v>5</v>
      </c>
      <c r="D2584" s="161">
        <v>2</v>
      </c>
      <c r="F2584" s="161">
        <v>10</v>
      </c>
      <c r="G2584" s="161">
        <v>2</v>
      </c>
      <c r="H2584" s="161">
        <v>10</v>
      </c>
      <c r="I2584" s="161">
        <v>4</v>
      </c>
      <c r="J2584" s="161">
        <v>10</v>
      </c>
      <c r="M2584" s="165">
        <f t="shared" si="115"/>
        <v>2</v>
      </c>
      <c r="N2584" s="164">
        <f t="shared" si="116"/>
        <v>2</v>
      </c>
      <c r="O2584" s="164">
        <f t="shared" si="117"/>
        <v>6</v>
      </c>
    </row>
    <row r="2585" spans="3:15">
      <c r="C2585" s="161">
        <v>5</v>
      </c>
      <c r="D2585" s="161">
        <v>2</v>
      </c>
      <c r="F2585" s="161">
        <v>10</v>
      </c>
      <c r="G2585" s="161">
        <v>2</v>
      </c>
      <c r="H2585" s="161">
        <v>10</v>
      </c>
      <c r="I2585" s="161">
        <v>6</v>
      </c>
      <c r="J2585" s="161">
        <v>7</v>
      </c>
      <c r="M2585" s="165">
        <f t="shared" si="115"/>
        <v>2</v>
      </c>
      <c r="N2585" s="164">
        <f t="shared" si="116"/>
        <v>2</v>
      </c>
      <c r="O2585" s="164">
        <f t="shared" si="117"/>
        <v>6</v>
      </c>
    </row>
    <row r="2586" spans="3:15">
      <c r="C2586" s="161">
        <v>5</v>
      </c>
      <c r="D2586" s="161">
        <v>2</v>
      </c>
      <c r="F2586" s="161">
        <v>10</v>
      </c>
      <c r="G2586" s="161">
        <v>2</v>
      </c>
      <c r="H2586" s="161">
        <v>10</v>
      </c>
      <c r="I2586" s="161">
        <v>6</v>
      </c>
      <c r="J2586" s="161">
        <v>10</v>
      </c>
      <c r="M2586" s="165">
        <f t="shared" si="115"/>
        <v>2</v>
      </c>
      <c r="N2586" s="164">
        <f t="shared" si="116"/>
        <v>2</v>
      </c>
      <c r="O2586" s="164">
        <f t="shared" si="117"/>
        <v>6</v>
      </c>
    </row>
    <row r="2587" spans="3:15">
      <c r="C2587" s="161">
        <v>5</v>
      </c>
      <c r="D2587" s="161">
        <v>2</v>
      </c>
      <c r="F2587" s="161">
        <v>10</v>
      </c>
      <c r="G2587" s="161">
        <v>2</v>
      </c>
      <c r="H2587" s="161">
        <v>10</v>
      </c>
      <c r="I2587" s="161">
        <v>8</v>
      </c>
      <c r="J2587" s="161">
        <v>7</v>
      </c>
      <c r="M2587" s="165">
        <f t="shared" si="115"/>
        <v>2</v>
      </c>
      <c r="N2587" s="164">
        <f t="shared" si="116"/>
        <v>2</v>
      </c>
      <c r="O2587" s="164">
        <f t="shared" si="117"/>
        <v>6</v>
      </c>
    </row>
    <row r="2588" spans="3:15">
      <c r="C2588" s="161">
        <v>5</v>
      </c>
      <c r="D2588" s="161">
        <v>2</v>
      </c>
      <c r="F2588" s="161">
        <v>10</v>
      </c>
      <c r="G2588" s="161">
        <v>2</v>
      </c>
      <c r="H2588" s="161">
        <v>10</v>
      </c>
      <c r="I2588" s="161">
        <v>8</v>
      </c>
      <c r="J2588" s="161">
        <v>10</v>
      </c>
      <c r="M2588" s="165">
        <f t="shared" si="115"/>
        <v>2</v>
      </c>
      <c r="N2588" s="164">
        <f t="shared" si="116"/>
        <v>2</v>
      </c>
      <c r="O2588" s="164">
        <f t="shared" si="117"/>
        <v>7</v>
      </c>
    </row>
    <row r="2589" spans="3:15">
      <c r="C2589" s="161">
        <v>5</v>
      </c>
      <c r="D2589" s="161">
        <v>2</v>
      </c>
      <c r="F2589" s="161">
        <v>10</v>
      </c>
      <c r="G2589" s="161">
        <v>2</v>
      </c>
      <c r="H2589" s="161">
        <v>10</v>
      </c>
      <c r="I2589" s="161">
        <v>10</v>
      </c>
      <c r="J2589" s="161">
        <v>7</v>
      </c>
      <c r="M2589" s="165">
        <f t="shared" si="115"/>
        <v>2</v>
      </c>
      <c r="N2589" s="164">
        <f t="shared" si="116"/>
        <v>2</v>
      </c>
      <c r="O2589" s="164">
        <f t="shared" si="117"/>
        <v>7</v>
      </c>
    </row>
    <row r="2590" spans="3:15">
      <c r="C2590" s="161">
        <v>5</v>
      </c>
      <c r="D2590" s="161">
        <v>4</v>
      </c>
      <c r="F2590" s="161">
        <v>10</v>
      </c>
      <c r="G2590" s="161">
        <v>4</v>
      </c>
      <c r="H2590" s="161">
        <v>10</v>
      </c>
      <c r="I2590" s="161">
        <v>10</v>
      </c>
      <c r="J2590" s="161">
        <v>10</v>
      </c>
      <c r="M2590" s="165">
        <f t="shared" si="115"/>
        <v>4</v>
      </c>
      <c r="N2590" s="164">
        <f t="shared" si="116"/>
        <v>4</v>
      </c>
      <c r="O2590" s="164">
        <f t="shared" si="117"/>
        <v>8</v>
      </c>
    </row>
    <row r="2591" spans="3:15">
      <c r="C2591" s="161">
        <v>5</v>
      </c>
      <c r="D2591" s="161">
        <v>4</v>
      </c>
      <c r="F2591" s="161">
        <v>10</v>
      </c>
      <c r="G2591" s="161">
        <v>4</v>
      </c>
      <c r="H2591" s="161">
        <v>7</v>
      </c>
      <c r="I2591" s="161">
        <v>4</v>
      </c>
      <c r="J2591" s="161">
        <v>7</v>
      </c>
      <c r="M2591" s="165">
        <f t="shared" ref="M2591:M2654" si="118">MIN(C2591:L2591)</f>
        <v>4</v>
      </c>
      <c r="N2591" s="164">
        <f t="shared" si="116"/>
        <v>4</v>
      </c>
      <c r="O2591" s="164">
        <f t="shared" si="117"/>
        <v>6</v>
      </c>
    </row>
    <row r="2592" spans="3:15">
      <c r="C2592" s="161">
        <v>5</v>
      </c>
      <c r="D2592" s="161">
        <v>4</v>
      </c>
      <c r="F2592" s="161">
        <v>10</v>
      </c>
      <c r="G2592" s="161">
        <v>4</v>
      </c>
      <c r="H2592" s="161">
        <v>7</v>
      </c>
      <c r="I2592" s="161">
        <v>4</v>
      </c>
      <c r="J2592" s="161">
        <v>10</v>
      </c>
      <c r="M2592" s="165">
        <f t="shared" si="118"/>
        <v>4</v>
      </c>
      <c r="N2592" s="164">
        <f t="shared" ref="N2592:N2655" si="119">IF(SMALL(C2592:J2592,2)&gt;M2592,M2592+1,M2592)</f>
        <v>4</v>
      </c>
      <c r="O2592" s="164">
        <f t="shared" ref="O2592:O2655" si="120">ROUND(AVERAGE(C2592:J2592),0)</f>
        <v>6</v>
      </c>
    </row>
    <row r="2593" spans="3:15">
      <c r="C2593" s="161">
        <v>5</v>
      </c>
      <c r="D2593" s="161">
        <v>4</v>
      </c>
      <c r="F2593" s="161">
        <v>10</v>
      </c>
      <c r="G2593" s="161">
        <v>4</v>
      </c>
      <c r="H2593" s="161">
        <v>7</v>
      </c>
      <c r="I2593" s="161">
        <v>6</v>
      </c>
      <c r="J2593" s="161">
        <v>7</v>
      </c>
      <c r="M2593" s="165">
        <f t="shared" si="118"/>
        <v>4</v>
      </c>
      <c r="N2593" s="164">
        <f t="shared" si="119"/>
        <v>4</v>
      </c>
      <c r="O2593" s="164">
        <f t="shared" si="120"/>
        <v>6</v>
      </c>
    </row>
    <row r="2594" spans="3:15">
      <c r="C2594" s="161">
        <v>5</v>
      </c>
      <c r="D2594" s="161">
        <v>4</v>
      </c>
      <c r="F2594" s="161">
        <v>10</v>
      </c>
      <c r="G2594" s="161">
        <v>4</v>
      </c>
      <c r="H2594" s="161">
        <v>7</v>
      </c>
      <c r="I2594" s="161">
        <v>6</v>
      </c>
      <c r="J2594" s="161">
        <v>10</v>
      </c>
      <c r="M2594" s="165">
        <f t="shared" si="118"/>
        <v>4</v>
      </c>
      <c r="N2594" s="164">
        <f t="shared" si="119"/>
        <v>4</v>
      </c>
      <c r="O2594" s="164">
        <f t="shared" si="120"/>
        <v>7</v>
      </c>
    </row>
    <row r="2595" spans="3:15">
      <c r="C2595" s="161">
        <v>5</v>
      </c>
      <c r="D2595" s="161">
        <v>4</v>
      </c>
      <c r="F2595" s="161">
        <v>10</v>
      </c>
      <c r="G2595" s="161">
        <v>4</v>
      </c>
      <c r="H2595" s="161">
        <v>7</v>
      </c>
      <c r="I2595" s="161">
        <v>8</v>
      </c>
      <c r="J2595" s="161">
        <v>7</v>
      </c>
      <c r="M2595" s="165">
        <f t="shared" si="118"/>
        <v>4</v>
      </c>
      <c r="N2595" s="164">
        <f t="shared" si="119"/>
        <v>4</v>
      </c>
      <c r="O2595" s="164">
        <f t="shared" si="120"/>
        <v>6</v>
      </c>
    </row>
    <row r="2596" spans="3:15">
      <c r="C2596" s="161">
        <v>5</v>
      </c>
      <c r="D2596" s="161">
        <v>4</v>
      </c>
      <c r="F2596" s="161">
        <v>10</v>
      </c>
      <c r="G2596" s="161">
        <v>4</v>
      </c>
      <c r="H2596" s="161">
        <v>7</v>
      </c>
      <c r="I2596" s="161">
        <v>8</v>
      </c>
      <c r="J2596" s="161">
        <v>10</v>
      </c>
      <c r="M2596" s="165">
        <f t="shared" si="118"/>
        <v>4</v>
      </c>
      <c r="N2596" s="164">
        <f t="shared" si="119"/>
        <v>4</v>
      </c>
      <c r="O2596" s="164">
        <f t="shared" si="120"/>
        <v>7</v>
      </c>
    </row>
    <row r="2597" spans="3:15">
      <c r="C2597" s="161">
        <v>5</v>
      </c>
      <c r="D2597" s="161">
        <v>4</v>
      </c>
      <c r="F2597" s="161">
        <v>10</v>
      </c>
      <c r="G2597" s="161">
        <v>4</v>
      </c>
      <c r="H2597" s="161">
        <v>7</v>
      </c>
      <c r="I2597" s="161">
        <v>10</v>
      </c>
      <c r="J2597" s="161">
        <v>7</v>
      </c>
      <c r="M2597" s="165">
        <f t="shared" si="118"/>
        <v>4</v>
      </c>
      <c r="N2597" s="164">
        <f t="shared" si="119"/>
        <v>4</v>
      </c>
      <c r="O2597" s="164">
        <f t="shared" si="120"/>
        <v>7</v>
      </c>
    </row>
    <row r="2598" spans="3:15">
      <c r="C2598" s="161">
        <v>5</v>
      </c>
      <c r="D2598" s="161">
        <v>4</v>
      </c>
      <c r="F2598" s="161">
        <v>10</v>
      </c>
      <c r="G2598" s="161">
        <v>4</v>
      </c>
      <c r="H2598" s="161">
        <v>7</v>
      </c>
      <c r="I2598" s="161">
        <v>10</v>
      </c>
      <c r="J2598" s="161">
        <v>10</v>
      </c>
      <c r="M2598" s="165">
        <f t="shared" si="118"/>
        <v>4</v>
      </c>
      <c r="N2598" s="164">
        <f t="shared" si="119"/>
        <v>4</v>
      </c>
      <c r="O2598" s="164">
        <f t="shared" si="120"/>
        <v>7</v>
      </c>
    </row>
    <row r="2599" spans="3:15">
      <c r="C2599" s="161">
        <v>5</v>
      </c>
      <c r="D2599" s="161">
        <v>4</v>
      </c>
      <c r="F2599" s="161">
        <v>10</v>
      </c>
      <c r="G2599" s="161">
        <v>4</v>
      </c>
      <c r="H2599" s="161">
        <v>10</v>
      </c>
      <c r="I2599" s="161">
        <v>4</v>
      </c>
      <c r="J2599" s="161">
        <v>7</v>
      </c>
      <c r="M2599" s="165">
        <f t="shared" si="118"/>
        <v>4</v>
      </c>
      <c r="N2599" s="164">
        <f t="shared" si="119"/>
        <v>4</v>
      </c>
      <c r="O2599" s="164">
        <f t="shared" si="120"/>
        <v>6</v>
      </c>
    </row>
    <row r="2600" spans="3:15">
      <c r="C2600" s="161">
        <v>5</v>
      </c>
      <c r="D2600" s="161">
        <v>4</v>
      </c>
      <c r="F2600" s="161">
        <v>10</v>
      </c>
      <c r="G2600" s="161">
        <v>4</v>
      </c>
      <c r="H2600" s="161">
        <v>10</v>
      </c>
      <c r="I2600" s="161">
        <v>4</v>
      </c>
      <c r="J2600" s="161">
        <v>10</v>
      </c>
      <c r="M2600" s="165">
        <f t="shared" si="118"/>
        <v>4</v>
      </c>
      <c r="N2600" s="164">
        <f t="shared" si="119"/>
        <v>4</v>
      </c>
      <c r="O2600" s="164">
        <f t="shared" si="120"/>
        <v>7</v>
      </c>
    </row>
    <row r="2601" spans="3:15">
      <c r="C2601" s="161">
        <v>5</v>
      </c>
      <c r="D2601" s="161">
        <v>4</v>
      </c>
      <c r="F2601" s="161">
        <v>10</v>
      </c>
      <c r="G2601" s="161">
        <v>4</v>
      </c>
      <c r="H2601" s="161">
        <v>10</v>
      </c>
      <c r="I2601" s="161">
        <v>6</v>
      </c>
      <c r="J2601" s="161">
        <v>7</v>
      </c>
      <c r="M2601" s="165">
        <f t="shared" si="118"/>
        <v>4</v>
      </c>
      <c r="N2601" s="164">
        <f t="shared" si="119"/>
        <v>4</v>
      </c>
      <c r="O2601" s="164">
        <f t="shared" si="120"/>
        <v>7</v>
      </c>
    </row>
    <row r="2602" spans="3:15">
      <c r="C2602" s="161">
        <v>5</v>
      </c>
      <c r="D2602" s="161">
        <v>4</v>
      </c>
      <c r="F2602" s="161">
        <v>10</v>
      </c>
      <c r="G2602" s="161">
        <v>4</v>
      </c>
      <c r="H2602" s="161">
        <v>10</v>
      </c>
      <c r="I2602" s="161">
        <v>6</v>
      </c>
      <c r="J2602" s="161">
        <v>10</v>
      </c>
      <c r="M2602" s="165">
        <f t="shared" si="118"/>
        <v>4</v>
      </c>
      <c r="N2602" s="164">
        <f t="shared" si="119"/>
        <v>4</v>
      </c>
      <c r="O2602" s="164">
        <f t="shared" si="120"/>
        <v>7</v>
      </c>
    </row>
    <row r="2603" spans="3:15">
      <c r="C2603" s="161">
        <v>5</v>
      </c>
      <c r="D2603" s="161">
        <v>4</v>
      </c>
      <c r="F2603" s="161">
        <v>10</v>
      </c>
      <c r="G2603" s="161">
        <v>4</v>
      </c>
      <c r="H2603" s="161">
        <v>10</v>
      </c>
      <c r="I2603" s="161">
        <v>8</v>
      </c>
      <c r="J2603" s="161">
        <v>7</v>
      </c>
      <c r="M2603" s="165">
        <f t="shared" si="118"/>
        <v>4</v>
      </c>
      <c r="N2603" s="164">
        <f t="shared" si="119"/>
        <v>4</v>
      </c>
      <c r="O2603" s="164">
        <f t="shared" si="120"/>
        <v>7</v>
      </c>
    </row>
    <row r="2604" spans="3:15">
      <c r="C2604" s="161">
        <v>5</v>
      </c>
      <c r="D2604" s="161">
        <v>4</v>
      </c>
      <c r="F2604" s="161">
        <v>10</v>
      </c>
      <c r="G2604" s="161">
        <v>4</v>
      </c>
      <c r="H2604" s="161">
        <v>10</v>
      </c>
      <c r="I2604" s="161">
        <v>8</v>
      </c>
      <c r="J2604" s="161">
        <v>10</v>
      </c>
      <c r="M2604" s="165">
        <f t="shared" si="118"/>
        <v>4</v>
      </c>
      <c r="N2604" s="164">
        <f t="shared" si="119"/>
        <v>4</v>
      </c>
      <c r="O2604" s="164">
        <f t="shared" si="120"/>
        <v>7</v>
      </c>
    </row>
    <row r="2605" spans="3:15">
      <c r="C2605" s="161">
        <v>5</v>
      </c>
      <c r="D2605" s="161">
        <v>4</v>
      </c>
      <c r="F2605" s="161">
        <v>10</v>
      </c>
      <c r="G2605" s="161">
        <v>4</v>
      </c>
      <c r="H2605" s="161">
        <v>10</v>
      </c>
      <c r="I2605" s="161">
        <v>10</v>
      </c>
      <c r="J2605" s="161">
        <v>7</v>
      </c>
      <c r="M2605" s="165">
        <f t="shared" si="118"/>
        <v>4</v>
      </c>
      <c r="N2605" s="164">
        <f t="shared" si="119"/>
        <v>4</v>
      </c>
      <c r="O2605" s="164">
        <f t="shared" si="120"/>
        <v>7</v>
      </c>
    </row>
    <row r="2606" spans="3:15">
      <c r="C2606" s="161">
        <v>5</v>
      </c>
      <c r="D2606" s="161">
        <v>6</v>
      </c>
      <c r="F2606" s="161">
        <v>10</v>
      </c>
      <c r="G2606" s="161">
        <v>6</v>
      </c>
      <c r="H2606" s="161">
        <v>10</v>
      </c>
      <c r="I2606" s="161">
        <v>10</v>
      </c>
      <c r="J2606" s="161">
        <v>10</v>
      </c>
      <c r="M2606" s="165">
        <f t="shared" si="118"/>
        <v>5</v>
      </c>
      <c r="N2606" s="164">
        <f t="shared" si="119"/>
        <v>6</v>
      </c>
      <c r="O2606" s="164">
        <f t="shared" si="120"/>
        <v>8</v>
      </c>
    </row>
    <row r="2607" spans="3:15">
      <c r="C2607" s="161">
        <v>5</v>
      </c>
      <c r="D2607" s="161">
        <v>6</v>
      </c>
      <c r="F2607" s="161">
        <v>10</v>
      </c>
      <c r="G2607" s="161">
        <v>6</v>
      </c>
      <c r="H2607" s="161">
        <v>7</v>
      </c>
      <c r="I2607" s="161">
        <v>4</v>
      </c>
      <c r="J2607" s="161">
        <v>7</v>
      </c>
      <c r="M2607" s="165">
        <f t="shared" si="118"/>
        <v>4</v>
      </c>
      <c r="N2607" s="164">
        <f t="shared" si="119"/>
        <v>5</v>
      </c>
      <c r="O2607" s="164">
        <f t="shared" si="120"/>
        <v>6</v>
      </c>
    </row>
    <row r="2608" spans="3:15">
      <c r="C2608" s="161">
        <v>5</v>
      </c>
      <c r="D2608" s="161">
        <v>6</v>
      </c>
      <c r="F2608" s="161">
        <v>10</v>
      </c>
      <c r="G2608" s="161">
        <v>6</v>
      </c>
      <c r="H2608" s="161">
        <v>7</v>
      </c>
      <c r="I2608" s="161">
        <v>4</v>
      </c>
      <c r="J2608" s="161">
        <v>10</v>
      </c>
      <c r="M2608" s="165">
        <f t="shared" si="118"/>
        <v>4</v>
      </c>
      <c r="N2608" s="164">
        <f t="shared" si="119"/>
        <v>5</v>
      </c>
      <c r="O2608" s="164">
        <f t="shared" si="120"/>
        <v>7</v>
      </c>
    </row>
    <row r="2609" spans="3:15">
      <c r="C2609" s="161">
        <v>5</v>
      </c>
      <c r="D2609" s="161">
        <v>6</v>
      </c>
      <c r="F2609" s="161">
        <v>10</v>
      </c>
      <c r="G2609" s="161">
        <v>6</v>
      </c>
      <c r="H2609" s="161">
        <v>7</v>
      </c>
      <c r="I2609" s="161">
        <v>6</v>
      </c>
      <c r="J2609" s="161">
        <v>7</v>
      </c>
      <c r="M2609" s="165">
        <f t="shared" si="118"/>
        <v>5</v>
      </c>
      <c r="N2609" s="164">
        <f t="shared" si="119"/>
        <v>6</v>
      </c>
      <c r="O2609" s="164">
        <f t="shared" si="120"/>
        <v>7</v>
      </c>
    </row>
    <row r="2610" spans="3:15">
      <c r="C2610" s="161">
        <v>5</v>
      </c>
      <c r="D2610" s="161">
        <v>6</v>
      </c>
      <c r="F2610" s="161">
        <v>10</v>
      </c>
      <c r="G2610" s="161">
        <v>6</v>
      </c>
      <c r="H2610" s="161">
        <v>7</v>
      </c>
      <c r="I2610" s="161">
        <v>6</v>
      </c>
      <c r="J2610" s="161">
        <v>10</v>
      </c>
      <c r="M2610" s="165">
        <f t="shared" si="118"/>
        <v>5</v>
      </c>
      <c r="N2610" s="164">
        <f t="shared" si="119"/>
        <v>6</v>
      </c>
      <c r="O2610" s="164">
        <f t="shared" si="120"/>
        <v>7</v>
      </c>
    </row>
    <row r="2611" spans="3:15">
      <c r="C2611" s="161">
        <v>5</v>
      </c>
      <c r="D2611" s="161">
        <v>6</v>
      </c>
      <c r="F2611" s="161">
        <v>10</v>
      </c>
      <c r="G2611" s="161">
        <v>6</v>
      </c>
      <c r="H2611" s="161">
        <v>7</v>
      </c>
      <c r="I2611" s="161">
        <v>8</v>
      </c>
      <c r="J2611" s="161">
        <v>7</v>
      </c>
      <c r="M2611" s="165">
        <f t="shared" si="118"/>
        <v>5</v>
      </c>
      <c r="N2611" s="164">
        <f t="shared" si="119"/>
        <v>6</v>
      </c>
      <c r="O2611" s="164">
        <f t="shared" si="120"/>
        <v>7</v>
      </c>
    </row>
    <row r="2612" spans="3:15">
      <c r="C2612" s="161">
        <v>5</v>
      </c>
      <c r="D2612" s="161">
        <v>6</v>
      </c>
      <c r="F2612" s="161">
        <v>10</v>
      </c>
      <c r="G2612" s="161">
        <v>6</v>
      </c>
      <c r="H2612" s="161">
        <v>7</v>
      </c>
      <c r="I2612" s="161">
        <v>8</v>
      </c>
      <c r="J2612" s="161">
        <v>10</v>
      </c>
      <c r="M2612" s="165">
        <f t="shared" si="118"/>
        <v>5</v>
      </c>
      <c r="N2612" s="164">
        <f t="shared" si="119"/>
        <v>6</v>
      </c>
      <c r="O2612" s="164">
        <f t="shared" si="120"/>
        <v>7</v>
      </c>
    </row>
    <row r="2613" spans="3:15">
      <c r="C2613" s="161">
        <v>5</v>
      </c>
      <c r="D2613" s="161">
        <v>6</v>
      </c>
      <c r="F2613" s="161">
        <v>10</v>
      </c>
      <c r="G2613" s="161">
        <v>6</v>
      </c>
      <c r="H2613" s="161">
        <v>7</v>
      </c>
      <c r="I2613" s="161">
        <v>10</v>
      </c>
      <c r="J2613" s="161">
        <v>7</v>
      </c>
      <c r="M2613" s="165">
        <f t="shared" si="118"/>
        <v>5</v>
      </c>
      <c r="N2613" s="164">
        <f t="shared" si="119"/>
        <v>6</v>
      </c>
      <c r="O2613" s="164">
        <f t="shared" si="120"/>
        <v>7</v>
      </c>
    </row>
    <row r="2614" spans="3:15">
      <c r="C2614" s="161">
        <v>5</v>
      </c>
      <c r="D2614" s="161">
        <v>6</v>
      </c>
      <c r="F2614" s="161">
        <v>10</v>
      </c>
      <c r="G2614" s="161">
        <v>6</v>
      </c>
      <c r="H2614" s="161">
        <v>7</v>
      </c>
      <c r="I2614" s="161">
        <v>10</v>
      </c>
      <c r="J2614" s="161">
        <v>10</v>
      </c>
      <c r="M2614" s="165">
        <f t="shared" si="118"/>
        <v>5</v>
      </c>
      <c r="N2614" s="164">
        <f t="shared" si="119"/>
        <v>6</v>
      </c>
      <c r="O2614" s="164">
        <f t="shared" si="120"/>
        <v>8</v>
      </c>
    </row>
    <row r="2615" spans="3:15">
      <c r="C2615" s="161">
        <v>5</v>
      </c>
      <c r="D2615" s="161">
        <v>6</v>
      </c>
      <c r="F2615" s="161">
        <v>10</v>
      </c>
      <c r="G2615" s="161">
        <v>6</v>
      </c>
      <c r="H2615" s="161">
        <v>10</v>
      </c>
      <c r="I2615" s="161">
        <v>4</v>
      </c>
      <c r="J2615" s="161">
        <v>7</v>
      </c>
      <c r="M2615" s="165">
        <f t="shared" si="118"/>
        <v>4</v>
      </c>
      <c r="N2615" s="164">
        <f t="shared" si="119"/>
        <v>5</v>
      </c>
      <c r="O2615" s="164">
        <f t="shared" si="120"/>
        <v>7</v>
      </c>
    </row>
    <row r="2616" spans="3:15">
      <c r="C2616" s="161">
        <v>5</v>
      </c>
      <c r="D2616" s="161">
        <v>6</v>
      </c>
      <c r="F2616" s="161">
        <v>10</v>
      </c>
      <c r="G2616" s="161">
        <v>6</v>
      </c>
      <c r="H2616" s="161">
        <v>10</v>
      </c>
      <c r="I2616" s="161">
        <v>4</v>
      </c>
      <c r="J2616" s="161">
        <v>10</v>
      </c>
      <c r="M2616" s="165">
        <f t="shared" si="118"/>
        <v>4</v>
      </c>
      <c r="N2616" s="164">
        <f t="shared" si="119"/>
        <v>5</v>
      </c>
      <c r="O2616" s="164">
        <f t="shared" si="120"/>
        <v>7</v>
      </c>
    </row>
    <row r="2617" spans="3:15">
      <c r="C2617" s="161">
        <v>5</v>
      </c>
      <c r="D2617" s="161">
        <v>6</v>
      </c>
      <c r="F2617" s="161">
        <v>10</v>
      </c>
      <c r="G2617" s="161">
        <v>6</v>
      </c>
      <c r="H2617" s="161">
        <v>10</v>
      </c>
      <c r="I2617" s="161">
        <v>6</v>
      </c>
      <c r="J2617" s="161">
        <v>7</v>
      </c>
      <c r="M2617" s="165">
        <f t="shared" si="118"/>
        <v>5</v>
      </c>
      <c r="N2617" s="164">
        <f t="shared" si="119"/>
        <v>6</v>
      </c>
      <c r="O2617" s="164">
        <f t="shared" si="120"/>
        <v>7</v>
      </c>
    </row>
    <row r="2618" spans="3:15">
      <c r="C2618" s="161">
        <v>5</v>
      </c>
      <c r="D2618" s="161">
        <v>6</v>
      </c>
      <c r="F2618" s="161">
        <v>10</v>
      </c>
      <c r="G2618" s="161">
        <v>6</v>
      </c>
      <c r="H2618" s="161">
        <v>10</v>
      </c>
      <c r="I2618" s="161">
        <v>6</v>
      </c>
      <c r="J2618" s="161">
        <v>10</v>
      </c>
      <c r="M2618" s="165">
        <f t="shared" si="118"/>
        <v>5</v>
      </c>
      <c r="N2618" s="164">
        <f t="shared" si="119"/>
        <v>6</v>
      </c>
      <c r="O2618" s="164">
        <f t="shared" si="120"/>
        <v>8</v>
      </c>
    </row>
    <row r="2619" spans="3:15">
      <c r="C2619" s="161">
        <v>5</v>
      </c>
      <c r="D2619" s="161">
        <v>6</v>
      </c>
      <c r="F2619" s="161">
        <v>10</v>
      </c>
      <c r="G2619" s="161">
        <v>6</v>
      </c>
      <c r="H2619" s="161">
        <v>10</v>
      </c>
      <c r="I2619" s="161">
        <v>8</v>
      </c>
      <c r="J2619" s="161">
        <v>7</v>
      </c>
      <c r="M2619" s="165">
        <f t="shared" si="118"/>
        <v>5</v>
      </c>
      <c r="N2619" s="164">
        <f t="shared" si="119"/>
        <v>6</v>
      </c>
      <c r="O2619" s="164">
        <f t="shared" si="120"/>
        <v>7</v>
      </c>
    </row>
    <row r="2620" spans="3:15">
      <c r="C2620" s="161">
        <v>5</v>
      </c>
      <c r="D2620" s="161">
        <v>6</v>
      </c>
      <c r="F2620" s="161">
        <v>10</v>
      </c>
      <c r="G2620" s="161">
        <v>6</v>
      </c>
      <c r="H2620" s="161">
        <v>10</v>
      </c>
      <c r="I2620" s="161">
        <v>8</v>
      </c>
      <c r="J2620" s="161">
        <v>10</v>
      </c>
      <c r="M2620" s="165">
        <f t="shared" si="118"/>
        <v>5</v>
      </c>
      <c r="N2620" s="164">
        <f t="shared" si="119"/>
        <v>6</v>
      </c>
      <c r="O2620" s="164">
        <f t="shared" si="120"/>
        <v>8</v>
      </c>
    </row>
    <row r="2621" spans="3:15">
      <c r="C2621" s="161">
        <v>5</v>
      </c>
      <c r="D2621" s="161">
        <v>6</v>
      </c>
      <c r="F2621" s="161">
        <v>10</v>
      </c>
      <c r="G2621" s="161">
        <v>6</v>
      </c>
      <c r="H2621" s="161">
        <v>10</v>
      </c>
      <c r="I2621" s="161">
        <v>10</v>
      </c>
      <c r="J2621" s="161">
        <v>7</v>
      </c>
      <c r="M2621" s="165">
        <f t="shared" si="118"/>
        <v>5</v>
      </c>
      <c r="N2621" s="164">
        <f t="shared" si="119"/>
        <v>6</v>
      </c>
      <c r="O2621" s="164">
        <f t="shared" si="120"/>
        <v>8</v>
      </c>
    </row>
    <row r="2622" spans="3:15">
      <c r="C2622" s="161">
        <v>5</v>
      </c>
      <c r="D2622" s="161">
        <v>2</v>
      </c>
      <c r="F2622" s="161">
        <v>10</v>
      </c>
      <c r="G2622" s="161">
        <v>2</v>
      </c>
      <c r="H2622" s="161">
        <v>10</v>
      </c>
      <c r="I2622" s="161">
        <v>10</v>
      </c>
      <c r="J2622" s="161">
        <v>10</v>
      </c>
      <c r="M2622" s="165">
        <f t="shared" si="118"/>
        <v>2</v>
      </c>
      <c r="N2622" s="164">
        <f t="shared" si="119"/>
        <v>2</v>
      </c>
      <c r="O2622" s="164">
        <f t="shared" si="120"/>
        <v>7</v>
      </c>
    </row>
    <row r="2623" spans="3:15">
      <c r="C2623" s="161">
        <v>5</v>
      </c>
      <c r="D2623" s="161">
        <v>2</v>
      </c>
      <c r="F2623" s="161">
        <v>10</v>
      </c>
      <c r="G2623" s="161">
        <v>2</v>
      </c>
      <c r="H2623" s="161">
        <v>7</v>
      </c>
      <c r="I2623" s="161">
        <v>4</v>
      </c>
      <c r="J2623" s="161">
        <v>7</v>
      </c>
      <c r="M2623" s="165">
        <f t="shared" si="118"/>
        <v>2</v>
      </c>
      <c r="N2623" s="164">
        <f t="shared" si="119"/>
        <v>2</v>
      </c>
      <c r="O2623" s="164">
        <f t="shared" si="120"/>
        <v>5</v>
      </c>
    </row>
    <row r="2624" spans="3:15">
      <c r="C2624" s="161">
        <v>5</v>
      </c>
      <c r="D2624" s="161">
        <v>2</v>
      </c>
      <c r="F2624" s="161">
        <v>10</v>
      </c>
      <c r="G2624" s="161">
        <v>2</v>
      </c>
      <c r="H2624" s="161">
        <v>7</v>
      </c>
      <c r="I2624" s="161">
        <v>4</v>
      </c>
      <c r="J2624" s="161">
        <v>10</v>
      </c>
      <c r="M2624" s="165">
        <f t="shared" si="118"/>
        <v>2</v>
      </c>
      <c r="N2624" s="164">
        <f t="shared" si="119"/>
        <v>2</v>
      </c>
      <c r="O2624" s="164">
        <f t="shared" si="120"/>
        <v>6</v>
      </c>
    </row>
    <row r="2625" spans="3:15">
      <c r="C2625" s="161">
        <v>5</v>
      </c>
      <c r="D2625" s="161">
        <v>2</v>
      </c>
      <c r="F2625" s="161">
        <v>10</v>
      </c>
      <c r="G2625" s="161">
        <v>2</v>
      </c>
      <c r="H2625" s="161">
        <v>7</v>
      </c>
      <c r="I2625" s="161">
        <v>6</v>
      </c>
      <c r="J2625" s="161">
        <v>7</v>
      </c>
      <c r="M2625" s="165">
        <f t="shared" si="118"/>
        <v>2</v>
      </c>
      <c r="N2625" s="164">
        <f t="shared" si="119"/>
        <v>2</v>
      </c>
      <c r="O2625" s="164">
        <f t="shared" si="120"/>
        <v>6</v>
      </c>
    </row>
    <row r="2626" spans="3:15">
      <c r="C2626" s="161">
        <v>5</v>
      </c>
      <c r="D2626" s="161">
        <v>2</v>
      </c>
      <c r="F2626" s="161">
        <v>10</v>
      </c>
      <c r="G2626" s="161">
        <v>2</v>
      </c>
      <c r="H2626" s="161">
        <v>7</v>
      </c>
      <c r="I2626" s="161">
        <v>6</v>
      </c>
      <c r="J2626" s="161">
        <v>10</v>
      </c>
      <c r="M2626" s="165">
        <f t="shared" si="118"/>
        <v>2</v>
      </c>
      <c r="N2626" s="164">
        <f t="shared" si="119"/>
        <v>2</v>
      </c>
      <c r="O2626" s="164">
        <f t="shared" si="120"/>
        <v>6</v>
      </c>
    </row>
    <row r="2627" spans="3:15">
      <c r="C2627" s="161">
        <v>5</v>
      </c>
      <c r="D2627" s="161">
        <v>2</v>
      </c>
      <c r="F2627" s="161">
        <v>10</v>
      </c>
      <c r="G2627" s="161">
        <v>2</v>
      </c>
      <c r="H2627" s="161">
        <v>7</v>
      </c>
      <c r="I2627" s="161">
        <v>8</v>
      </c>
      <c r="J2627" s="161">
        <v>7</v>
      </c>
      <c r="M2627" s="165">
        <f t="shared" si="118"/>
        <v>2</v>
      </c>
      <c r="N2627" s="164">
        <f t="shared" si="119"/>
        <v>2</v>
      </c>
      <c r="O2627" s="164">
        <f t="shared" si="120"/>
        <v>6</v>
      </c>
    </row>
    <row r="2628" spans="3:15">
      <c r="C2628" s="161">
        <v>5</v>
      </c>
      <c r="D2628" s="161">
        <v>2</v>
      </c>
      <c r="F2628" s="161">
        <v>10</v>
      </c>
      <c r="G2628" s="161">
        <v>2</v>
      </c>
      <c r="H2628" s="161">
        <v>7</v>
      </c>
      <c r="I2628" s="161">
        <v>8</v>
      </c>
      <c r="J2628" s="161">
        <v>10</v>
      </c>
      <c r="M2628" s="165">
        <f t="shared" si="118"/>
        <v>2</v>
      </c>
      <c r="N2628" s="164">
        <f t="shared" si="119"/>
        <v>2</v>
      </c>
      <c r="O2628" s="164">
        <f t="shared" si="120"/>
        <v>6</v>
      </c>
    </row>
    <row r="2629" spans="3:15">
      <c r="C2629" s="161">
        <v>5</v>
      </c>
      <c r="D2629" s="161">
        <v>2</v>
      </c>
      <c r="F2629" s="161">
        <v>10</v>
      </c>
      <c r="G2629" s="161">
        <v>2</v>
      </c>
      <c r="H2629" s="161">
        <v>7</v>
      </c>
      <c r="I2629" s="161">
        <v>10</v>
      </c>
      <c r="J2629" s="161">
        <v>7</v>
      </c>
      <c r="M2629" s="165">
        <f t="shared" si="118"/>
        <v>2</v>
      </c>
      <c r="N2629" s="164">
        <f t="shared" si="119"/>
        <v>2</v>
      </c>
      <c r="O2629" s="164">
        <f t="shared" si="120"/>
        <v>6</v>
      </c>
    </row>
    <row r="2630" spans="3:15">
      <c r="C2630" s="161">
        <v>5</v>
      </c>
      <c r="D2630" s="161">
        <v>2</v>
      </c>
      <c r="F2630" s="161">
        <v>10</v>
      </c>
      <c r="G2630" s="161">
        <v>2</v>
      </c>
      <c r="H2630" s="161">
        <v>7</v>
      </c>
      <c r="I2630" s="161">
        <v>10</v>
      </c>
      <c r="J2630" s="161">
        <v>10</v>
      </c>
      <c r="M2630" s="165">
        <f t="shared" si="118"/>
        <v>2</v>
      </c>
      <c r="N2630" s="164">
        <f t="shared" si="119"/>
        <v>2</v>
      </c>
      <c r="O2630" s="164">
        <f t="shared" si="120"/>
        <v>7</v>
      </c>
    </row>
    <row r="2631" spans="3:15">
      <c r="C2631" s="161">
        <v>5</v>
      </c>
      <c r="D2631" s="161">
        <v>2</v>
      </c>
      <c r="F2631" s="161">
        <v>10</v>
      </c>
      <c r="G2631" s="161">
        <v>2</v>
      </c>
      <c r="H2631" s="161">
        <v>10</v>
      </c>
      <c r="I2631" s="161">
        <v>4</v>
      </c>
      <c r="J2631" s="161">
        <v>7</v>
      </c>
      <c r="M2631" s="165">
        <f t="shared" si="118"/>
        <v>2</v>
      </c>
      <c r="N2631" s="164">
        <f t="shared" si="119"/>
        <v>2</v>
      </c>
      <c r="O2631" s="164">
        <f t="shared" si="120"/>
        <v>6</v>
      </c>
    </row>
    <row r="2632" spans="3:15">
      <c r="C2632" s="161">
        <v>5</v>
      </c>
      <c r="D2632" s="161">
        <v>2</v>
      </c>
      <c r="F2632" s="161">
        <v>10</v>
      </c>
      <c r="G2632" s="161">
        <v>2</v>
      </c>
      <c r="H2632" s="161">
        <v>10</v>
      </c>
      <c r="I2632" s="161">
        <v>4</v>
      </c>
      <c r="J2632" s="161">
        <v>10</v>
      </c>
      <c r="M2632" s="165">
        <f t="shared" si="118"/>
        <v>2</v>
      </c>
      <c r="N2632" s="164">
        <f t="shared" si="119"/>
        <v>2</v>
      </c>
      <c r="O2632" s="164">
        <f t="shared" si="120"/>
        <v>6</v>
      </c>
    </row>
    <row r="2633" spans="3:15">
      <c r="C2633" s="161">
        <v>5</v>
      </c>
      <c r="D2633" s="161">
        <v>2</v>
      </c>
      <c r="F2633" s="161">
        <v>10</v>
      </c>
      <c r="G2633" s="161">
        <v>2</v>
      </c>
      <c r="H2633" s="161">
        <v>10</v>
      </c>
      <c r="I2633" s="161">
        <v>6</v>
      </c>
      <c r="J2633" s="161">
        <v>7</v>
      </c>
      <c r="M2633" s="165">
        <f t="shared" si="118"/>
        <v>2</v>
      </c>
      <c r="N2633" s="164">
        <f t="shared" si="119"/>
        <v>2</v>
      </c>
      <c r="O2633" s="164">
        <f t="shared" si="120"/>
        <v>6</v>
      </c>
    </row>
    <row r="2634" spans="3:15">
      <c r="C2634" s="161">
        <v>5</v>
      </c>
      <c r="D2634" s="161">
        <v>2</v>
      </c>
      <c r="F2634" s="161">
        <v>10</v>
      </c>
      <c r="G2634" s="161">
        <v>2</v>
      </c>
      <c r="H2634" s="161">
        <v>10</v>
      </c>
      <c r="I2634" s="161">
        <v>6</v>
      </c>
      <c r="J2634" s="161">
        <v>10</v>
      </c>
      <c r="M2634" s="165">
        <f t="shared" si="118"/>
        <v>2</v>
      </c>
      <c r="N2634" s="164">
        <f t="shared" si="119"/>
        <v>2</v>
      </c>
      <c r="O2634" s="164">
        <f t="shared" si="120"/>
        <v>6</v>
      </c>
    </row>
    <row r="2635" spans="3:15">
      <c r="C2635" s="161">
        <v>5</v>
      </c>
      <c r="D2635" s="161">
        <v>2</v>
      </c>
      <c r="F2635" s="161">
        <v>10</v>
      </c>
      <c r="G2635" s="161">
        <v>2</v>
      </c>
      <c r="H2635" s="161">
        <v>10</v>
      </c>
      <c r="I2635" s="161">
        <v>8</v>
      </c>
      <c r="J2635" s="161">
        <v>7</v>
      </c>
      <c r="M2635" s="165">
        <f t="shared" si="118"/>
        <v>2</v>
      </c>
      <c r="N2635" s="164">
        <f t="shared" si="119"/>
        <v>2</v>
      </c>
      <c r="O2635" s="164">
        <f t="shared" si="120"/>
        <v>6</v>
      </c>
    </row>
    <row r="2636" spans="3:15">
      <c r="C2636" s="161">
        <v>5</v>
      </c>
      <c r="D2636" s="161">
        <v>2</v>
      </c>
      <c r="F2636" s="161">
        <v>10</v>
      </c>
      <c r="G2636" s="161">
        <v>2</v>
      </c>
      <c r="H2636" s="161">
        <v>10</v>
      </c>
      <c r="I2636" s="161">
        <v>8</v>
      </c>
      <c r="J2636" s="161">
        <v>10</v>
      </c>
      <c r="M2636" s="165">
        <f t="shared" si="118"/>
        <v>2</v>
      </c>
      <c r="N2636" s="164">
        <f t="shared" si="119"/>
        <v>2</v>
      </c>
      <c r="O2636" s="164">
        <f t="shared" si="120"/>
        <v>7</v>
      </c>
    </row>
    <row r="2637" spans="3:15">
      <c r="C2637" s="161">
        <v>5</v>
      </c>
      <c r="D2637" s="161">
        <v>2</v>
      </c>
      <c r="F2637" s="161">
        <v>10</v>
      </c>
      <c r="G2637" s="161">
        <v>2</v>
      </c>
      <c r="H2637" s="161">
        <v>10</v>
      </c>
      <c r="I2637" s="161">
        <v>10</v>
      </c>
      <c r="J2637" s="161">
        <v>7</v>
      </c>
      <c r="M2637" s="165">
        <f t="shared" si="118"/>
        <v>2</v>
      </c>
      <c r="N2637" s="164">
        <f t="shared" si="119"/>
        <v>2</v>
      </c>
      <c r="O2637" s="164">
        <f t="shared" si="120"/>
        <v>7</v>
      </c>
    </row>
    <row r="2638" spans="3:15">
      <c r="C2638" s="161">
        <v>5</v>
      </c>
      <c r="D2638" s="161">
        <v>2</v>
      </c>
      <c r="F2638" s="161">
        <v>10</v>
      </c>
      <c r="G2638" s="161">
        <v>2</v>
      </c>
      <c r="H2638" s="161">
        <v>10</v>
      </c>
      <c r="I2638" s="161">
        <v>10</v>
      </c>
      <c r="J2638" s="161">
        <v>10</v>
      </c>
      <c r="M2638" s="165">
        <f t="shared" si="118"/>
        <v>2</v>
      </c>
      <c r="N2638" s="164">
        <f t="shared" si="119"/>
        <v>2</v>
      </c>
      <c r="O2638" s="164">
        <f t="shared" si="120"/>
        <v>7</v>
      </c>
    </row>
    <row r="2639" spans="3:15">
      <c r="C2639" s="161">
        <v>5</v>
      </c>
      <c r="D2639" s="161">
        <v>2</v>
      </c>
      <c r="F2639" s="161">
        <v>10</v>
      </c>
      <c r="G2639" s="161">
        <v>2</v>
      </c>
      <c r="H2639" s="161">
        <v>7</v>
      </c>
      <c r="I2639" s="161">
        <v>4</v>
      </c>
      <c r="J2639" s="161">
        <v>7</v>
      </c>
      <c r="M2639" s="165">
        <f t="shared" si="118"/>
        <v>2</v>
      </c>
      <c r="N2639" s="164">
        <f t="shared" si="119"/>
        <v>2</v>
      </c>
      <c r="O2639" s="164">
        <f t="shared" si="120"/>
        <v>5</v>
      </c>
    </row>
    <row r="2640" spans="3:15">
      <c r="C2640" s="161">
        <v>5</v>
      </c>
      <c r="D2640" s="161">
        <v>2</v>
      </c>
      <c r="F2640" s="161">
        <v>10</v>
      </c>
      <c r="G2640" s="161">
        <v>2</v>
      </c>
      <c r="H2640" s="161">
        <v>7</v>
      </c>
      <c r="I2640" s="161">
        <v>4</v>
      </c>
      <c r="J2640" s="161">
        <v>10</v>
      </c>
      <c r="M2640" s="165">
        <f t="shared" si="118"/>
        <v>2</v>
      </c>
      <c r="N2640" s="164">
        <f t="shared" si="119"/>
        <v>2</v>
      </c>
      <c r="O2640" s="164">
        <f t="shared" si="120"/>
        <v>6</v>
      </c>
    </row>
    <row r="2641" spans="3:15">
      <c r="C2641" s="161">
        <v>5</v>
      </c>
      <c r="D2641" s="161">
        <v>2</v>
      </c>
      <c r="F2641" s="161">
        <v>10</v>
      </c>
      <c r="G2641" s="161">
        <v>2</v>
      </c>
      <c r="H2641" s="161">
        <v>7</v>
      </c>
      <c r="I2641" s="161">
        <v>6</v>
      </c>
      <c r="J2641" s="161">
        <v>7</v>
      </c>
      <c r="M2641" s="165">
        <f t="shared" si="118"/>
        <v>2</v>
      </c>
      <c r="N2641" s="164">
        <f t="shared" si="119"/>
        <v>2</v>
      </c>
      <c r="O2641" s="164">
        <f t="shared" si="120"/>
        <v>6</v>
      </c>
    </row>
    <row r="2642" spans="3:15">
      <c r="C2642" s="161">
        <v>5</v>
      </c>
      <c r="D2642" s="161">
        <v>2</v>
      </c>
      <c r="F2642" s="161">
        <v>10</v>
      </c>
      <c r="G2642" s="161">
        <v>2</v>
      </c>
      <c r="H2642" s="161">
        <v>7</v>
      </c>
      <c r="I2642" s="161">
        <v>6</v>
      </c>
      <c r="J2642" s="161">
        <v>10</v>
      </c>
      <c r="M2642" s="165">
        <f t="shared" si="118"/>
        <v>2</v>
      </c>
      <c r="N2642" s="164">
        <f t="shared" si="119"/>
        <v>2</v>
      </c>
      <c r="O2642" s="164">
        <f t="shared" si="120"/>
        <v>6</v>
      </c>
    </row>
    <row r="2643" spans="3:15">
      <c r="C2643" s="161">
        <v>5</v>
      </c>
      <c r="D2643" s="161">
        <v>2</v>
      </c>
      <c r="F2643" s="161">
        <v>10</v>
      </c>
      <c r="G2643" s="161">
        <v>2</v>
      </c>
      <c r="H2643" s="161">
        <v>7</v>
      </c>
      <c r="I2643" s="161">
        <v>8</v>
      </c>
      <c r="J2643" s="161">
        <v>7</v>
      </c>
      <c r="M2643" s="165">
        <f t="shared" si="118"/>
        <v>2</v>
      </c>
      <c r="N2643" s="164">
        <f t="shared" si="119"/>
        <v>2</v>
      </c>
      <c r="O2643" s="164">
        <f t="shared" si="120"/>
        <v>6</v>
      </c>
    </row>
    <row r="2644" spans="3:15">
      <c r="C2644" s="161">
        <v>5</v>
      </c>
      <c r="D2644" s="161">
        <v>2</v>
      </c>
      <c r="F2644" s="161">
        <v>10</v>
      </c>
      <c r="G2644" s="161">
        <v>2</v>
      </c>
      <c r="H2644" s="161">
        <v>7</v>
      </c>
      <c r="I2644" s="161">
        <v>8</v>
      </c>
      <c r="J2644" s="161">
        <v>10</v>
      </c>
      <c r="M2644" s="165">
        <f t="shared" si="118"/>
        <v>2</v>
      </c>
      <c r="N2644" s="164">
        <f t="shared" si="119"/>
        <v>2</v>
      </c>
      <c r="O2644" s="164">
        <f t="shared" si="120"/>
        <v>6</v>
      </c>
    </row>
    <row r="2645" spans="3:15">
      <c r="C2645" s="161">
        <v>5</v>
      </c>
      <c r="D2645" s="161">
        <v>2</v>
      </c>
      <c r="F2645" s="161">
        <v>10</v>
      </c>
      <c r="G2645" s="161">
        <v>2</v>
      </c>
      <c r="H2645" s="161">
        <v>7</v>
      </c>
      <c r="I2645" s="161">
        <v>10</v>
      </c>
      <c r="J2645" s="161">
        <v>7</v>
      </c>
      <c r="M2645" s="165">
        <f t="shared" si="118"/>
        <v>2</v>
      </c>
      <c r="N2645" s="164">
        <f t="shared" si="119"/>
        <v>2</v>
      </c>
      <c r="O2645" s="164">
        <f t="shared" si="120"/>
        <v>6</v>
      </c>
    </row>
    <row r="2646" spans="3:15">
      <c r="C2646" s="161">
        <v>5</v>
      </c>
      <c r="D2646" s="161">
        <v>2</v>
      </c>
      <c r="F2646" s="161">
        <v>10</v>
      </c>
      <c r="G2646" s="161">
        <v>2</v>
      </c>
      <c r="H2646" s="161">
        <v>7</v>
      </c>
      <c r="I2646" s="161">
        <v>10</v>
      </c>
      <c r="J2646" s="161">
        <v>10</v>
      </c>
      <c r="M2646" s="165">
        <f t="shared" si="118"/>
        <v>2</v>
      </c>
      <c r="N2646" s="164">
        <f t="shared" si="119"/>
        <v>2</v>
      </c>
      <c r="O2646" s="164">
        <f t="shared" si="120"/>
        <v>7</v>
      </c>
    </row>
    <row r="2647" spans="3:15">
      <c r="C2647" s="161">
        <v>5</v>
      </c>
      <c r="D2647" s="161">
        <v>2</v>
      </c>
      <c r="F2647" s="161">
        <v>10</v>
      </c>
      <c r="G2647" s="161">
        <v>2</v>
      </c>
      <c r="H2647" s="161">
        <v>10</v>
      </c>
      <c r="I2647" s="161">
        <v>4</v>
      </c>
      <c r="J2647" s="161">
        <v>7</v>
      </c>
      <c r="M2647" s="165">
        <f t="shared" si="118"/>
        <v>2</v>
      </c>
      <c r="N2647" s="164">
        <f t="shared" si="119"/>
        <v>2</v>
      </c>
      <c r="O2647" s="164">
        <f t="shared" si="120"/>
        <v>6</v>
      </c>
    </row>
    <row r="2648" spans="3:15">
      <c r="C2648" s="161">
        <v>5</v>
      </c>
      <c r="D2648" s="161">
        <v>2</v>
      </c>
      <c r="F2648" s="161">
        <v>10</v>
      </c>
      <c r="G2648" s="161">
        <v>2</v>
      </c>
      <c r="H2648" s="161">
        <v>10</v>
      </c>
      <c r="I2648" s="161">
        <v>4</v>
      </c>
      <c r="J2648" s="161">
        <v>10</v>
      </c>
      <c r="M2648" s="165">
        <f t="shared" si="118"/>
        <v>2</v>
      </c>
      <c r="N2648" s="164">
        <f t="shared" si="119"/>
        <v>2</v>
      </c>
      <c r="O2648" s="164">
        <f t="shared" si="120"/>
        <v>6</v>
      </c>
    </row>
    <row r="2649" spans="3:15">
      <c r="C2649" s="161">
        <v>5</v>
      </c>
      <c r="D2649" s="161">
        <v>2</v>
      </c>
      <c r="F2649" s="161">
        <v>10</v>
      </c>
      <c r="G2649" s="161">
        <v>2</v>
      </c>
      <c r="H2649" s="161">
        <v>10</v>
      </c>
      <c r="I2649" s="161">
        <v>6</v>
      </c>
      <c r="J2649" s="161">
        <v>7</v>
      </c>
      <c r="M2649" s="165">
        <f t="shared" si="118"/>
        <v>2</v>
      </c>
      <c r="N2649" s="164">
        <f t="shared" si="119"/>
        <v>2</v>
      </c>
      <c r="O2649" s="164">
        <f t="shared" si="120"/>
        <v>6</v>
      </c>
    </row>
    <row r="2650" spans="3:15">
      <c r="C2650" s="161">
        <v>5</v>
      </c>
      <c r="D2650" s="161">
        <v>2</v>
      </c>
      <c r="F2650" s="161">
        <v>10</v>
      </c>
      <c r="G2650" s="161">
        <v>2</v>
      </c>
      <c r="H2650" s="161">
        <v>10</v>
      </c>
      <c r="I2650" s="161">
        <v>6</v>
      </c>
      <c r="J2650" s="161">
        <v>10</v>
      </c>
      <c r="M2650" s="165">
        <f t="shared" si="118"/>
        <v>2</v>
      </c>
      <c r="N2650" s="164">
        <f t="shared" si="119"/>
        <v>2</v>
      </c>
      <c r="O2650" s="164">
        <f t="shared" si="120"/>
        <v>6</v>
      </c>
    </row>
    <row r="2651" spans="3:15">
      <c r="C2651" s="161">
        <v>5</v>
      </c>
      <c r="D2651" s="161">
        <v>2</v>
      </c>
      <c r="F2651" s="161">
        <v>10</v>
      </c>
      <c r="G2651" s="161">
        <v>2</v>
      </c>
      <c r="H2651" s="161">
        <v>10</v>
      </c>
      <c r="I2651" s="161">
        <v>8</v>
      </c>
      <c r="J2651" s="161">
        <v>7</v>
      </c>
      <c r="M2651" s="165">
        <f t="shared" si="118"/>
        <v>2</v>
      </c>
      <c r="N2651" s="164">
        <f t="shared" si="119"/>
        <v>2</v>
      </c>
      <c r="O2651" s="164">
        <f t="shared" si="120"/>
        <v>6</v>
      </c>
    </row>
    <row r="2652" spans="3:15">
      <c r="C2652" s="161">
        <v>5</v>
      </c>
      <c r="D2652" s="161">
        <v>2</v>
      </c>
      <c r="F2652" s="161">
        <v>10</v>
      </c>
      <c r="G2652" s="161">
        <v>2</v>
      </c>
      <c r="H2652" s="161">
        <v>10</v>
      </c>
      <c r="I2652" s="161">
        <v>8</v>
      </c>
      <c r="J2652" s="161">
        <v>10</v>
      </c>
      <c r="M2652" s="165">
        <f t="shared" si="118"/>
        <v>2</v>
      </c>
      <c r="N2652" s="164">
        <f t="shared" si="119"/>
        <v>2</v>
      </c>
      <c r="O2652" s="164">
        <f t="shared" si="120"/>
        <v>7</v>
      </c>
    </row>
    <row r="2653" spans="3:15">
      <c r="C2653" s="161">
        <v>5</v>
      </c>
      <c r="D2653" s="161">
        <v>2</v>
      </c>
      <c r="F2653" s="161">
        <v>10</v>
      </c>
      <c r="G2653" s="161">
        <v>2</v>
      </c>
      <c r="H2653" s="161">
        <v>10</v>
      </c>
      <c r="I2653" s="161">
        <v>10</v>
      </c>
      <c r="J2653" s="161">
        <v>7</v>
      </c>
      <c r="M2653" s="165">
        <f t="shared" si="118"/>
        <v>2</v>
      </c>
      <c r="N2653" s="164">
        <f t="shared" si="119"/>
        <v>2</v>
      </c>
      <c r="O2653" s="164">
        <f t="shared" si="120"/>
        <v>7</v>
      </c>
    </row>
    <row r="2654" spans="3:15">
      <c r="C2654" s="161">
        <v>5</v>
      </c>
      <c r="D2654" s="161">
        <v>4</v>
      </c>
      <c r="F2654" s="161">
        <v>10</v>
      </c>
      <c r="G2654" s="161">
        <v>4</v>
      </c>
      <c r="H2654" s="161">
        <v>10</v>
      </c>
      <c r="I2654" s="161">
        <v>10</v>
      </c>
      <c r="J2654" s="161">
        <v>10</v>
      </c>
      <c r="M2654" s="165">
        <f t="shared" si="118"/>
        <v>4</v>
      </c>
      <c r="N2654" s="164">
        <f t="shared" si="119"/>
        <v>4</v>
      </c>
      <c r="O2654" s="164">
        <f t="shared" si="120"/>
        <v>8</v>
      </c>
    </row>
    <row r="2655" spans="3:15">
      <c r="C2655" s="161">
        <v>5</v>
      </c>
      <c r="D2655" s="161">
        <v>4</v>
      </c>
      <c r="F2655" s="161">
        <v>5</v>
      </c>
      <c r="G2655" s="161">
        <v>4</v>
      </c>
      <c r="H2655" s="161">
        <v>5</v>
      </c>
      <c r="I2655" s="161">
        <v>4</v>
      </c>
      <c r="J2655" s="161">
        <v>7</v>
      </c>
      <c r="M2655" s="165">
        <f t="shared" ref="M2655:M2718" si="121">MIN(C2655:L2655)</f>
        <v>4</v>
      </c>
      <c r="N2655" s="164">
        <f t="shared" si="119"/>
        <v>4</v>
      </c>
      <c r="O2655" s="164">
        <f t="shared" si="120"/>
        <v>5</v>
      </c>
    </row>
    <row r="2656" spans="3:15">
      <c r="C2656" s="161">
        <v>5</v>
      </c>
      <c r="D2656" s="161">
        <v>4</v>
      </c>
      <c r="F2656" s="161">
        <v>5</v>
      </c>
      <c r="G2656" s="161">
        <v>4</v>
      </c>
      <c r="H2656" s="161">
        <v>5</v>
      </c>
      <c r="I2656" s="161">
        <v>4</v>
      </c>
      <c r="J2656" s="161">
        <v>10</v>
      </c>
      <c r="M2656" s="165">
        <f t="shared" si="121"/>
        <v>4</v>
      </c>
      <c r="N2656" s="164">
        <f t="shared" ref="N2656:N2719" si="122">IF(SMALL(C2656:J2656,2)&gt;M2656,M2656+1,M2656)</f>
        <v>4</v>
      </c>
      <c r="O2656" s="164">
        <f t="shared" ref="O2656:O2719" si="123">ROUND(AVERAGE(C2656:J2656),0)</f>
        <v>5</v>
      </c>
    </row>
    <row r="2657" spans="3:15">
      <c r="C2657" s="161">
        <v>5</v>
      </c>
      <c r="D2657" s="161">
        <v>4</v>
      </c>
      <c r="F2657" s="161">
        <v>5</v>
      </c>
      <c r="G2657" s="161">
        <v>4</v>
      </c>
      <c r="H2657" s="161">
        <v>5</v>
      </c>
      <c r="I2657" s="161">
        <v>6</v>
      </c>
      <c r="J2657" s="161">
        <v>7</v>
      </c>
      <c r="M2657" s="165">
        <f t="shared" si="121"/>
        <v>4</v>
      </c>
      <c r="N2657" s="164">
        <f t="shared" si="122"/>
        <v>4</v>
      </c>
      <c r="O2657" s="164">
        <f t="shared" si="123"/>
        <v>5</v>
      </c>
    </row>
    <row r="2658" spans="3:15">
      <c r="C2658" s="161">
        <v>5</v>
      </c>
      <c r="D2658" s="161">
        <v>4</v>
      </c>
      <c r="F2658" s="161">
        <v>5</v>
      </c>
      <c r="G2658" s="161">
        <v>4</v>
      </c>
      <c r="H2658" s="161">
        <v>5</v>
      </c>
      <c r="I2658" s="161">
        <v>6</v>
      </c>
      <c r="J2658" s="161">
        <v>10</v>
      </c>
      <c r="M2658" s="165">
        <f t="shared" si="121"/>
        <v>4</v>
      </c>
      <c r="N2658" s="164">
        <f t="shared" si="122"/>
        <v>4</v>
      </c>
      <c r="O2658" s="164">
        <f t="shared" si="123"/>
        <v>6</v>
      </c>
    </row>
    <row r="2659" spans="3:15">
      <c r="C2659" s="161">
        <v>5</v>
      </c>
      <c r="D2659" s="161">
        <v>4</v>
      </c>
      <c r="F2659" s="161">
        <v>5</v>
      </c>
      <c r="G2659" s="161">
        <v>4</v>
      </c>
      <c r="H2659" s="161">
        <v>5</v>
      </c>
      <c r="I2659" s="161">
        <v>8</v>
      </c>
      <c r="J2659" s="161">
        <v>7</v>
      </c>
      <c r="M2659" s="165">
        <f t="shared" si="121"/>
        <v>4</v>
      </c>
      <c r="N2659" s="164">
        <f t="shared" si="122"/>
        <v>4</v>
      </c>
      <c r="O2659" s="164">
        <f t="shared" si="123"/>
        <v>5</v>
      </c>
    </row>
    <row r="2660" spans="3:15">
      <c r="C2660" s="161">
        <v>5</v>
      </c>
      <c r="D2660" s="161">
        <v>4</v>
      </c>
      <c r="F2660" s="161">
        <v>5</v>
      </c>
      <c r="G2660" s="161">
        <v>4</v>
      </c>
      <c r="H2660" s="161">
        <v>5</v>
      </c>
      <c r="I2660" s="161">
        <v>8</v>
      </c>
      <c r="J2660" s="161">
        <v>10</v>
      </c>
      <c r="M2660" s="165">
        <f t="shared" si="121"/>
        <v>4</v>
      </c>
      <c r="N2660" s="164">
        <f t="shared" si="122"/>
        <v>4</v>
      </c>
      <c r="O2660" s="164">
        <f t="shared" si="123"/>
        <v>6</v>
      </c>
    </row>
    <row r="2661" spans="3:15">
      <c r="C2661" s="161">
        <v>5</v>
      </c>
      <c r="D2661" s="161">
        <v>4</v>
      </c>
      <c r="F2661" s="161">
        <v>5</v>
      </c>
      <c r="G2661" s="161">
        <v>4</v>
      </c>
      <c r="H2661" s="161">
        <v>5</v>
      </c>
      <c r="I2661" s="161">
        <v>10</v>
      </c>
      <c r="J2661" s="161">
        <v>7</v>
      </c>
      <c r="M2661" s="165">
        <f t="shared" si="121"/>
        <v>4</v>
      </c>
      <c r="N2661" s="164">
        <f t="shared" si="122"/>
        <v>4</v>
      </c>
      <c r="O2661" s="164">
        <f t="shared" si="123"/>
        <v>6</v>
      </c>
    </row>
    <row r="2662" spans="3:15">
      <c r="C2662" s="161">
        <v>5</v>
      </c>
      <c r="D2662" s="161">
        <v>4</v>
      </c>
      <c r="F2662" s="161">
        <v>5</v>
      </c>
      <c r="G2662" s="161">
        <v>4</v>
      </c>
      <c r="H2662" s="161">
        <v>5</v>
      </c>
      <c r="I2662" s="161">
        <v>10</v>
      </c>
      <c r="J2662" s="161">
        <v>10</v>
      </c>
      <c r="M2662" s="165">
        <f t="shared" si="121"/>
        <v>4</v>
      </c>
      <c r="N2662" s="164">
        <f t="shared" si="122"/>
        <v>4</v>
      </c>
      <c r="O2662" s="164">
        <f t="shared" si="123"/>
        <v>6</v>
      </c>
    </row>
    <row r="2663" spans="3:15">
      <c r="C2663" s="161">
        <v>5</v>
      </c>
      <c r="D2663" s="161">
        <v>4</v>
      </c>
      <c r="F2663" s="161">
        <v>7</v>
      </c>
      <c r="G2663" s="161">
        <v>4</v>
      </c>
      <c r="H2663" s="161">
        <v>10</v>
      </c>
      <c r="I2663" s="161">
        <v>4</v>
      </c>
      <c r="J2663" s="161">
        <v>7</v>
      </c>
      <c r="M2663" s="165">
        <f t="shared" si="121"/>
        <v>4</v>
      </c>
      <c r="N2663" s="164">
        <f t="shared" si="122"/>
        <v>4</v>
      </c>
      <c r="O2663" s="164">
        <f t="shared" si="123"/>
        <v>6</v>
      </c>
    </row>
    <row r="2664" spans="3:15">
      <c r="C2664" s="161">
        <v>5</v>
      </c>
      <c r="D2664" s="161">
        <v>4</v>
      </c>
      <c r="F2664" s="161">
        <v>7</v>
      </c>
      <c r="G2664" s="161">
        <v>4</v>
      </c>
      <c r="H2664" s="161">
        <v>10</v>
      </c>
      <c r="I2664" s="161">
        <v>4</v>
      </c>
      <c r="J2664" s="161">
        <v>10</v>
      </c>
      <c r="M2664" s="165">
        <f t="shared" si="121"/>
        <v>4</v>
      </c>
      <c r="N2664" s="164">
        <f t="shared" si="122"/>
        <v>4</v>
      </c>
      <c r="O2664" s="164">
        <f t="shared" si="123"/>
        <v>6</v>
      </c>
    </row>
    <row r="2665" spans="3:15">
      <c r="C2665" s="161">
        <v>5</v>
      </c>
      <c r="D2665" s="161">
        <v>4</v>
      </c>
      <c r="F2665" s="161">
        <v>7</v>
      </c>
      <c r="G2665" s="161">
        <v>4</v>
      </c>
      <c r="H2665" s="161">
        <v>10</v>
      </c>
      <c r="I2665" s="161">
        <v>6</v>
      </c>
      <c r="J2665" s="161">
        <v>7</v>
      </c>
      <c r="M2665" s="165">
        <f t="shared" si="121"/>
        <v>4</v>
      </c>
      <c r="N2665" s="164">
        <f t="shared" si="122"/>
        <v>4</v>
      </c>
      <c r="O2665" s="164">
        <f t="shared" si="123"/>
        <v>6</v>
      </c>
    </row>
    <row r="2666" spans="3:15">
      <c r="C2666" s="161">
        <v>5</v>
      </c>
      <c r="D2666" s="161">
        <v>4</v>
      </c>
      <c r="F2666" s="161">
        <v>7</v>
      </c>
      <c r="G2666" s="161">
        <v>4</v>
      </c>
      <c r="H2666" s="161">
        <v>10</v>
      </c>
      <c r="I2666" s="161">
        <v>6</v>
      </c>
      <c r="J2666" s="161">
        <v>10</v>
      </c>
      <c r="M2666" s="165">
        <f t="shared" si="121"/>
        <v>4</v>
      </c>
      <c r="N2666" s="164">
        <f t="shared" si="122"/>
        <v>4</v>
      </c>
      <c r="O2666" s="164">
        <f t="shared" si="123"/>
        <v>7</v>
      </c>
    </row>
    <row r="2667" spans="3:15">
      <c r="C2667" s="161">
        <v>5</v>
      </c>
      <c r="D2667" s="161">
        <v>4</v>
      </c>
      <c r="F2667" s="161">
        <v>7</v>
      </c>
      <c r="G2667" s="161">
        <v>4</v>
      </c>
      <c r="H2667" s="161">
        <v>10</v>
      </c>
      <c r="I2667" s="161">
        <v>8</v>
      </c>
      <c r="J2667" s="161">
        <v>7</v>
      </c>
      <c r="M2667" s="165">
        <f t="shared" si="121"/>
        <v>4</v>
      </c>
      <c r="N2667" s="164">
        <f t="shared" si="122"/>
        <v>4</v>
      </c>
      <c r="O2667" s="164">
        <f t="shared" si="123"/>
        <v>6</v>
      </c>
    </row>
    <row r="2668" spans="3:15">
      <c r="C2668" s="161">
        <v>5</v>
      </c>
      <c r="D2668" s="161">
        <v>4</v>
      </c>
      <c r="F2668" s="161">
        <v>7</v>
      </c>
      <c r="G2668" s="161">
        <v>4</v>
      </c>
      <c r="H2668" s="161">
        <v>10</v>
      </c>
      <c r="I2668" s="161">
        <v>8</v>
      </c>
      <c r="J2668" s="161">
        <v>10</v>
      </c>
      <c r="M2668" s="165">
        <f t="shared" si="121"/>
        <v>4</v>
      </c>
      <c r="N2668" s="164">
        <f t="shared" si="122"/>
        <v>4</v>
      </c>
      <c r="O2668" s="164">
        <f t="shared" si="123"/>
        <v>7</v>
      </c>
    </row>
    <row r="2669" spans="3:15">
      <c r="C2669" s="161">
        <v>5</v>
      </c>
      <c r="D2669" s="161">
        <v>4</v>
      </c>
      <c r="F2669" s="161">
        <v>7</v>
      </c>
      <c r="G2669" s="161">
        <v>4</v>
      </c>
      <c r="H2669" s="161">
        <v>10</v>
      </c>
      <c r="I2669" s="161">
        <v>10</v>
      </c>
      <c r="J2669" s="161">
        <v>7</v>
      </c>
      <c r="M2669" s="165">
        <f t="shared" si="121"/>
        <v>4</v>
      </c>
      <c r="N2669" s="164">
        <f t="shared" si="122"/>
        <v>4</v>
      </c>
      <c r="O2669" s="164">
        <f t="shared" si="123"/>
        <v>7</v>
      </c>
    </row>
    <row r="2670" spans="3:15">
      <c r="C2670" s="161">
        <v>5</v>
      </c>
      <c r="D2670" s="161">
        <v>4</v>
      </c>
      <c r="F2670" s="161">
        <v>7</v>
      </c>
      <c r="G2670" s="161">
        <v>4</v>
      </c>
      <c r="H2670" s="161">
        <v>10</v>
      </c>
      <c r="I2670" s="161">
        <v>10</v>
      </c>
      <c r="J2670" s="161">
        <v>10</v>
      </c>
      <c r="M2670" s="165">
        <f t="shared" si="121"/>
        <v>4</v>
      </c>
      <c r="N2670" s="164">
        <f t="shared" si="122"/>
        <v>4</v>
      </c>
      <c r="O2670" s="164">
        <f t="shared" si="123"/>
        <v>7</v>
      </c>
    </row>
    <row r="2671" spans="3:15">
      <c r="C2671" s="161">
        <v>5</v>
      </c>
      <c r="D2671" s="161">
        <v>4</v>
      </c>
      <c r="F2671" s="161">
        <v>5</v>
      </c>
      <c r="G2671" s="161">
        <v>4</v>
      </c>
      <c r="H2671" s="161">
        <v>5</v>
      </c>
      <c r="I2671" s="161">
        <v>4</v>
      </c>
      <c r="J2671" s="161">
        <v>7</v>
      </c>
      <c r="M2671" s="165">
        <f t="shared" si="121"/>
        <v>4</v>
      </c>
      <c r="N2671" s="164">
        <f t="shared" si="122"/>
        <v>4</v>
      </c>
      <c r="O2671" s="164">
        <f t="shared" si="123"/>
        <v>5</v>
      </c>
    </row>
    <row r="2672" spans="3:15">
      <c r="C2672" s="161">
        <v>5</v>
      </c>
      <c r="D2672" s="161">
        <v>4</v>
      </c>
      <c r="F2672" s="161">
        <v>5</v>
      </c>
      <c r="G2672" s="161">
        <v>4</v>
      </c>
      <c r="H2672" s="161">
        <v>5</v>
      </c>
      <c r="I2672" s="161">
        <v>4</v>
      </c>
      <c r="J2672" s="161">
        <v>10</v>
      </c>
      <c r="M2672" s="165">
        <f t="shared" si="121"/>
        <v>4</v>
      </c>
      <c r="N2672" s="164">
        <f t="shared" si="122"/>
        <v>4</v>
      </c>
      <c r="O2672" s="164">
        <f t="shared" si="123"/>
        <v>5</v>
      </c>
    </row>
    <row r="2673" spans="3:15">
      <c r="C2673" s="161">
        <v>5</v>
      </c>
      <c r="D2673" s="161">
        <v>4</v>
      </c>
      <c r="F2673" s="161">
        <v>5</v>
      </c>
      <c r="G2673" s="161">
        <v>4</v>
      </c>
      <c r="H2673" s="161">
        <v>5</v>
      </c>
      <c r="I2673" s="161">
        <v>6</v>
      </c>
      <c r="J2673" s="161">
        <v>7</v>
      </c>
      <c r="M2673" s="165">
        <f t="shared" si="121"/>
        <v>4</v>
      </c>
      <c r="N2673" s="164">
        <f t="shared" si="122"/>
        <v>4</v>
      </c>
      <c r="O2673" s="164">
        <f t="shared" si="123"/>
        <v>5</v>
      </c>
    </row>
    <row r="2674" spans="3:15">
      <c r="C2674" s="161">
        <v>5</v>
      </c>
      <c r="D2674" s="161">
        <v>4</v>
      </c>
      <c r="F2674" s="161">
        <v>5</v>
      </c>
      <c r="G2674" s="161">
        <v>4</v>
      </c>
      <c r="H2674" s="161">
        <v>5</v>
      </c>
      <c r="I2674" s="161">
        <v>6</v>
      </c>
      <c r="J2674" s="161">
        <v>10</v>
      </c>
      <c r="M2674" s="165">
        <f t="shared" si="121"/>
        <v>4</v>
      </c>
      <c r="N2674" s="164">
        <f t="shared" si="122"/>
        <v>4</v>
      </c>
      <c r="O2674" s="164">
        <f t="shared" si="123"/>
        <v>6</v>
      </c>
    </row>
    <row r="2675" spans="3:15">
      <c r="C2675" s="161">
        <v>5</v>
      </c>
      <c r="D2675" s="161">
        <v>4</v>
      </c>
      <c r="F2675" s="161">
        <v>5</v>
      </c>
      <c r="G2675" s="161">
        <v>4</v>
      </c>
      <c r="H2675" s="161">
        <v>5</v>
      </c>
      <c r="I2675" s="161">
        <v>8</v>
      </c>
      <c r="J2675" s="161">
        <v>7</v>
      </c>
      <c r="M2675" s="165">
        <f t="shared" si="121"/>
        <v>4</v>
      </c>
      <c r="N2675" s="164">
        <f t="shared" si="122"/>
        <v>4</v>
      </c>
      <c r="O2675" s="164">
        <f t="shared" si="123"/>
        <v>5</v>
      </c>
    </row>
    <row r="2676" spans="3:15">
      <c r="C2676" s="161">
        <v>5</v>
      </c>
      <c r="D2676" s="161">
        <v>4</v>
      </c>
      <c r="F2676" s="161">
        <v>5</v>
      </c>
      <c r="G2676" s="161">
        <v>4</v>
      </c>
      <c r="H2676" s="161">
        <v>5</v>
      </c>
      <c r="I2676" s="161">
        <v>8</v>
      </c>
      <c r="J2676" s="161">
        <v>10</v>
      </c>
      <c r="M2676" s="165">
        <f t="shared" si="121"/>
        <v>4</v>
      </c>
      <c r="N2676" s="164">
        <f t="shared" si="122"/>
        <v>4</v>
      </c>
      <c r="O2676" s="164">
        <f t="shared" si="123"/>
        <v>6</v>
      </c>
    </row>
    <row r="2677" spans="3:15">
      <c r="C2677" s="161">
        <v>5</v>
      </c>
      <c r="D2677" s="161">
        <v>4</v>
      </c>
      <c r="F2677" s="161">
        <v>5</v>
      </c>
      <c r="G2677" s="161">
        <v>4</v>
      </c>
      <c r="H2677" s="161">
        <v>5</v>
      </c>
      <c r="I2677" s="161">
        <v>10</v>
      </c>
      <c r="J2677" s="161">
        <v>7</v>
      </c>
      <c r="M2677" s="165">
        <f t="shared" si="121"/>
        <v>4</v>
      </c>
      <c r="N2677" s="164">
        <f t="shared" si="122"/>
        <v>4</v>
      </c>
      <c r="O2677" s="164">
        <f t="shared" si="123"/>
        <v>6</v>
      </c>
    </row>
    <row r="2678" spans="3:15">
      <c r="C2678" s="161">
        <v>5</v>
      </c>
      <c r="D2678" s="161">
        <v>4</v>
      </c>
      <c r="F2678" s="161">
        <v>5</v>
      </c>
      <c r="G2678" s="161">
        <v>4</v>
      </c>
      <c r="H2678" s="161">
        <v>5</v>
      </c>
      <c r="I2678" s="161">
        <v>10</v>
      </c>
      <c r="J2678" s="161">
        <v>10</v>
      </c>
      <c r="M2678" s="165">
        <f t="shared" si="121"/>
        <v>4</v>
      </c>
      <c r="N2678" s="164">
        <f t="shared" si="122"/>
        <v>4</v>
      </c>
      <c r="O2678" s="164">
        <f t="shared" si="123"/>
        <v>6</v>
      </c>
    </row>
    <row r="2679" spans="3:15">
      <c r="C2679" s="161">
        <v>5</v>
      </c>
      <c r="D2679" s="161">
        <v>4</v>
      </c>
      <c r="F2679" s="161">
        <v>7</v>
      </c>
      <c r="G2679" s="161">
        <v>4</v>
      </c>
      <c r="H2679" s="161">
        <v>10</v>
      </c>
      <c r="I2679" s="161">
        <v>4</v>
      </c>
      <c r="J2679" s="161">
        <v>7</v>
      </c>
      <c r="M2679" s="165">
        <f t="shared" si="121"/>
        <v>4</v>
      </c>
      <c r="N2679" s="164">
        <f t="shared" si="122"/>
        <v>4</v>
      </c>
      <c r="O2679" s="164">
        <f t="shared" si="123"/>
        <v>6</v>
      </c>
    </row>
    <row r="2680" spans="3:15">
      <c r="C2680" s="161">
        <v>5</v>
      </c>
      <c r="D2680" s="161">
        <v>4</v>
      </c>
      <c r="F2680" s="161">
        <v>7</v>
      </c>
      <c r="G2680" s="161">
        <v>4</v>
      </c>
      <c r="H2680" s="161">
        <v>10</v>
      </c>
      <c r="I2680" s="161">
        <v>4</v>
      </c>
      <c r="J2680" s="161">
        <v>10</v>
      </c>
      <c r="M2680" s="165">
        <f t="shared" si="121"/>
        <v>4</v>
      </c>
      <c r="N2680" s="164">
        <f t="shared" si="122"/>
        <v>4</v>
      </c>
      <c r="O2680" s="164">
        <f t="shared" si="123"/>
        <v>6</v>
      </c>
    </row>
    <row r="2681" spans="3:15">
      <c r="C2681" s="161">
        <v>5</v>
      </c>
      <c r="D2681" s="161">
        <v>4</v>
      </c>
      <c r="F2681" s="161">
        <v>7</v>
      </c>
      <c r="G2681" s="161">
        <v>4</v>
      </c>
      <c r="H2681" s="161">
        <v>10</v>
      </c>
      <c r="I2681" s="161">
        <v>6</v>
      </c>
      <c r="J2681" s="161">
        <v>7</v>
      </c>
      <c r="M2681" s="165">
        <f t="shared" si="121"/>
        <v>4</v>
      </c>
      <c r="N2681" s="164">
        <f t="shared" si="122"/>
        <v>4</v>
      </c>
      <c r="O2681" s="164">
        <f t="shared" si="123"/>
        <v>6</v>
      </c>
    </row>
    <row r="2682" spans="3:15">
      <c r="C2682" s="161">
        <v>5</v>
      </c>
      <c r="D2682" s="161">
        <v>4</v>
      </c>
      <c r="F2682" s="161">
        <v>7</v>
      </c>
      <c r="G2682" s="161">
        <v>4</v>
      </c>
      <c r="H2682" s="161">
        <v>10</v>
      </c>
      <c r="I2682" s="161">
        <v>6</v>
      </c>
      <c r="J2682" s="161">
        <v>10</v>
      </c>
      <c r="M2682" s="165">
        <f t="shared" si="121"/>
        <v>4</v>
      </c>
      <c r="N2682" s="164">
        <f t="shared" si="122"/>
        <v>4</v>
      </c>
      <c r="O2682" s="164">
        <f t="shared" si="123"/>
        <v>7</v>
      </c>
    </row>
    <row r="2683" spans="3:15">
      <c r="C2683" s="161">
        <v>5</v>
      </c>
      <c r="D2683" s="161">
        <v>4</v>
      </c>
      <c r="F2683" s="161">
        <v>7</v>
      </c>
      <c r="G2683" s="161">
        <v>4</v>
      </c>
      <c r="H2683" s="161">
        <v>10</v>
      </c>
      <c r="I2683" s="161">
        <v>8</v>
      </c>
      <c r="J2683" s="161">
        <v>7</v>
      </c>
      <c r="M2683" s="165">
        <f t="shared" si="121"/>
        <v>4</v>
      </c>
      <c r="N2683" s="164">
        <f t="shared" si="122"/>
        <v>4</v>
      </c>
      <c r="O2683" s="164">
        <f t="shared" si="123"/>
        <v>6</v>
      </c>
    </row>
    <row r="2684" spans="3:15">
      <c r="C2684" s="161">
        <v>5</v>
      </c>
      <c r="D2684" s="161">
        <v>4</v>
      </c>
      <c r="F2684" s="161">
        <v>7</v>
      </c>
      <c r="G2684" s="161">
        <v>4</v>
      </c>
      <c r="H2684" s="161">
        <v>10</v>
      </c>
      <c r="I2684" s="161">
        <v>8</v>
      </c>
      <c r="J2684" s="161">
        <v>10</v>
      </c>
      <c r="M2684" s="165">
        <f t="shared" si="121"/>
        <v>4</v>
      </c>
      <c r="N2684" s="164">
        <f t="shared" si="122"/>
        <v>4</v>
      </c>
      <c r="O2684" s="164">
        <f t="shared" si="123"/>
        <v>7</v>
      </c>
    </row>
    <row r="2685" spans="3:15">
      <c r="C2685" s="161">
        <v>5</v>
      </c>
      <c r="D2685" s="161">
        <v>4</v>
      </c>
      <c r="F2685" s="161">
        <v>7</v>
      </c>
      <c r="G2685" s="161">
        <v>4</v>
      </c>
      <c r="H2685" s="161">
        <v>10</v>
      </c>
      <c r="I2685" s="161">
        <v>10</v>
      </c>
      <c r="J2685" s="161">
        <v>7</v>
      </c>
      <c r="M2685" s="165">
        <f t="shared" si="121"/>
        <v>4</v>
      </c>
      <c r="N2685" s="164">
        <f t="shared" si="122"/>
        <v>4</v>
      </c>
      <c r="O2685" s="164">
        <f t="shared" si="123"/>
        <v>7</v>
      </c>
    </row>
    <row r="2686" spans="3:15">
      <c r="C2686" s="161">
        <v>5</v>
      </c>
      <c r="D2686" s="161">
        <v>6</v>
      </c>
      <c r="F2686" s="161">
        <v>7</v>
      </c>
      <c r="G2686" s="161">
        <v>6</v>
      </c>
      <c r="H2686" s="161">
        <v>10</v>
      </c>
      <c r="I2686" s="161">
        <v>10</v>
      </c>
      <c r="J2686" s="161">
        <v>10</v>
      </c>
      <c r="M2686" s="165">
        <f t="shared" si="121"/>
        <v>5</v>
      </c>
      <c r="N2686" s="164">
        <f t="shared" si="122"/>
        <v>6</v>
      </c>
      <c r="O2686" s="164">
        <f t="shared" si="123"/>
        <v>8</v>
      </c>
    </row>
    <row r="2687" spans="3:15">
      <c r="C2687" s="161">
        <v>5</v>
      </c>
      <c r="D2687" s="161">
        <v>6</v>
      </c>
      <c r="F2687" s="161">
        <v>5</v>
      </c>
      <c r="G2687" s="161">
        <v>6</v>
      </c>
      <c r="H2687" s="161">
        <v>5</v>
      </c>
      <c r="I2687" s="161">
        <v>4</v>
      </c>
      <c r="J2687" s="161">
        <v>7</v>
      </c>
      <c r="M2687" s="165">
        <f t="shared" si="121"/>
        <v>4</v>
      </c>
      <c r="N2687" s="164">
        <f t="shared" si="122"/>
        <v>5</v>
      </c>
      <c r="O2687" s="164">
        <f t="shared" si="123"/>
        <v>5</v>
      </c>
    </row>
    <row r="2688" spans="3:15">
      <c r="C2688" s="161">
        <v>5</v>
      </c>
      <c r="D2688" s="161">
        <v>6</v>
      </c>
      <c r="F2688" s="161">
        <v>5</v>
      </c>
      <c r="G2688" s="161">
        <v>6</v>
      </c>
      <c r="H2688" s="161">
        <v>5</v>
      </c>
      <c r="I2688" s="161">
        <v>4</v>
      </c>
      <c r="J2688" s="161">
        <v>10</v>
      </c>
      <c r="M2688" s="165">
        <f t="shared" si="121"/>
        <v>4</v>
      </c>
      <c r="N2688" s="164">
        <f t="shared" si="122"/>
        <v>5</v>
      </c>
      <c r="O2688" s="164">
        <f t="shared" si="123"/>
        <v>6</v>
      </c>
    </row>
    <row r="2689" spans="3:15">
      <c r="C2689" s="161">
        <v>5</v>
      </c>
      <c r="D2689" s="161">
        <v>6</v>
      </c>
      <c r="F2689" s="161">
        <v>5</v>
      </c>
      <c r="G2689" s="161">
        <v>6</v>
      </c>
      <c r="H2689" s="161">
        <v>5</v>
      </c>
      <c r="I2689" s="161">
        <v>6</v>
      </c>
      <c r="J2689" s="161">
        <v>7</v>
      </c>
      <c r="M2689" s="165">
        <f t="shared" si="121"/>
        <v>5</v>
      </c>
      <c r="N2689" s="164">
        <f t="shared" si="122"/>
        <v>5</v>
      </c>
      <c r="O2689" s="164">
        <f t="shared" si="123"/>
        <v>6</v>
      </c>
    </row>
    <row r="2690" spans="3:15">
      <c r="C2690" s="161">
        <v>5</v>
      </c>
      <c r="D2690" s="161">
        <v>6</v>
      </c>
      <c r="F2690" s="161">
        <v>5</v>
      </c>
      <c r="G2690" s="161">
        <v>6</v>
      </c>
      <c r="H2690" s="161">
        <v>5</v>
      </c>
      <c r="I2690" s="161">
        <v>6</v>
      </c>
      <c r="J2690" s="161">
        <v>10</v>
      </c>
      <c r="M2690" s="165">
        <f t="shared" si="121"/>
        <v>5</v>
      </c>
      <c r="N2690" s="164">
        <f t="shared" si="122"/>
        <v>5</v>
      </c>
      <c r="O2690" s="164">
        <f t="shared" si="123"/>
        <v>6</v>
      </c>
    </row>
    <row r="2691" spans="3:15">
      <c r="C2691" s="161">
        <v>5</v>
      </c>
      <c r="D2691" s="161">
        <v>6</v>
      </c>
      <c r="F2691" s="161">
        <v>5</v>
      </c>
      <c r="G2691" s="161">
        <v>6</v>
      </c>
      <c r="H2691" s="161">
        <v>5</v>
      </c>
      <c r="I2691" s="161">
        <v>8</v>
      </c>
      <c r="J2691" s="161">
        <v>7</v>
      </c>
      <c r="M2691" s="165">
        <f t="shared" si="121"/>
        <v>5</v>
      </c>
      <c r="N2691" s="164">
        <f t="shared" si="122"/>
        <v>5</v>
      </c>
      <c r="O2691" s="164">
        <f t="shared" si="123"/>
        <v>6</v>
      </c>
    </row>
    <row r="2692" spans="3:15">
      <c r="C2692" s="161">
        <v>5</v>
      </c>
      <c r="D2692" s="161">
        <v>6</v>
      </c>
      <c r="F2692" s="161">
        <v>5</v>
      </c>
      <c r="G2692" s="161">
        <v>6</v>
      </c>
      <c r="H2692" s="161">
        <v>5</v>
      </c>
      <c r="I2692" s="161">
        <v>8</v>
      </c>
      <c r="J2692" s="161">
        <v>10</v>
      </c>
      <c r="M2692" s="165">
        <f t="shared" si="121"/>
        <v>5</v>
      </c>
      <c r="N2692" s="164">
        <f t="shared" si="122"/>
        <v>5</v>
      </c>
      <c r="O2692" s="164">
        <f t="shared" si="123"/>
        <v>6</v>
      </c>
    </row>
    <row r="2693" spans="3:15">
      <c r="C2693" s="161">
        <v>5</v>
      </c>
      <c r="D2693" s="161">
        <v>6</v>
      </c>
      <c r="F2693" s="161">
        <v>5</v>
      </c>
      <c r="G2693" s="161">
        <v>6</v>
      </c>
      <c r="H2693" s="161">
        <v>5</v>
      </c>
      <c r="I2693" s="161">
        <v>10</v>
      </c>
      <c r="J2693" s="161">
        <v>7</v>
      </c>
      <c r="M2693" s="165">
        <f t="shared" si="121"/>
        <v>5</v>
      </c>
      <c r="N2693" s="164">
        <f t="shared" si="122"/>
        <v>5</v>
      </c>
      <c r="O2693" s="164">
        <f t="shared" si="123"/>
        <v>6</v>
      </c>
    </row>
    <row r="2694" spans="3:15">
      <c r="C2694" s="161">
        <v>5</v>
      </c>
      <c r="D2694" s="161">
        <v>6</v>
      </c>
      <c r="F2694" s="161">
        <v>5</v>
      </c>
      <c r="G2694" s="161">
        <v>6</v>
      </c>
      <c r="H2694" s="161">
        <v>5</v>
      </c>
      <c r="I2694" s="161">
        <v>10</v>
      </c>
      <c r="J2694" s="161">
        <v>10</v>
      </c>
      <c r="M2694" s="165">
        <f t="shared" si="121"/>
        <v>5</v>
      </c>
      <c r="N2694" s="164">
        <f t="shared" si="122"/>
        <v>5</v>
      </c>
      <c r="O2694" s="164">
        <f t="shared" si="123"/>
        <v>7</v>
      </c>
    </row>
    <row r="2695" spans="3:15">
      <c r="C2695" s="161">
        <v>5</v>
      </c>
      <c r="D2695" s="161">
        <v>6</v>
      </c>
      <c r="F2695" s="161">
        <v>7</v>
      </c>
      <c r="G2695" s="161">
        <v>6</v>
      </c>
      <c r="H2695" s="161">
        <v>10</v>
      </c>
      <c r="I2695" s="161">
        <v>4</v>
      </c>
      <c r="J2695" s="161">
        <v>7</v>
      </c>
      <c r="M2695" s="165">
        <f t="shared" si="121"/>
        <v>4</v>
      </c>
      <c r="N2695" s="164">
        <f t="shared" si="122"/>
        <v>5</v>
      </c>
      <c r="O2695" s="164">
        <f t="shared" si="123"/>
        <v>6</v>
      </c>
    </row>
    <row r="2696" spans="3:15">
      <c r="C2696" s="161">
        <v>5</v>
      </c>
      <c r="D2696" s="161">
        <v>6</v>
      </c>
      <c r="F2696" s="161">
        <v>7</v>
      </c>
      <c r="G2696" s="161">
        <v>6</v>
      </c>
      <c r="H2696" s="161">
        <v>10</v>
      </c>
      <c r="I2696" s="161">
        <v>4</v>
      </c>
      <c r="J2696" s="161">
        <v>10</v>
      </c>
      <c r="M2696" s="165">
        <f t="shared" si="121"/>
        <v>4</v>
      </c>
      <c r="N2696" s="164">
        <f t="shared" si="122"/>
        <v>5</v>
      </c>
      <c r="O2696" s="164">
        <f t="shared" si="123"/>
        <v>7</v>
      </c>
    </row>
    <row r="2697" spans="3:15">
      <c r="C2697" s="161">
        <v>5</v>
      </c>
      <c r="D2697" s="161">
        <v>6</v>
      </c>
      <c r="F2697" s="161">
        <v>7</v>
      </c>
      <c r="G2697" s="161">
        <v>6</v>
      </c>
      <c r="H2697" s="161">
        <v>10</v>
      </c>
      <c r="I2697" s="161">
        <v>6</v>
      </c>
      <c r="J2697" s="161">
        <v>7</v>
      </c>
      <c r="M2697" s="165">
        <f t="shared" si="121"/>
        <v>5</v>
      </c>
      <c r="N2697" s="164">
        <f t="shared" si="122"/>
        <v>6</v>
      </c>
      <c r="O2697" s="164">
        <f t="shared" si="123"/>
        <v>7</v>
      </c>
    </row>
    <row r="2698" spans="3:15">
      <c r="C2698" s="161">
        <v>5</v>
      </c>
      <c r="D2698" s="161">
        <v>6</v>
      </c>
      <c r="F2698" s="161">
        <v>7</v>
      </c>
      <c r="G2698" s="161">
        <v>6</v>
      </c>
      <c r="H2698" s="161">
        <v>10</v>
      </c>
      <c r="I2698" s="161">
        <v>6</v>
      </c>
      <c r="J2698" s="161">
        <v>10</v>
      </c>
      <c r="M2698" s="165">
        <f t="shared" si="121"/>
        <v>5</v>
      </c>
      <c r="N2698" s="164">
        <f t="shared" si="122"/>
        <v>6</v>
      </c>
      <c r="O2698" s="164">
        <f t="shared" si="123"/>
        <v>7</v>
      </c>
    </row>
    <row r="2699" spans="3:15">
      <c r="C2699" s="161">
        <v>5</v>
      </c>
      <c r="D2699" s="161">
        <v>6</v>
      </c>
      <c r="F2699" s="161">
        <v>7</v>
      </c>
      <c r="G2699" s="161">
        <v>6</v>
      </c>
      <c r="H2699" s="161">
        <v>10</v>
      </c>
      <c r="I2699" s="161">
        <v>8</v>
      </c>
      <c r="J2699" s="161">
        <v>7</v>
      </c>
      <c r="M2699" s="165">
        <f t="shared" si="121"/>
        <v>5</v>
      </c>
      <c r="N2699" s="164">
        <f t="shared" si="122"/>
        <v>6</v>
      </c>
      <c r="O2699" s="164">
        <f t="shared" si="123"/>
        <v>7</v>
      </c>
    </row>
    <row r="2700" spans="3:15">
      <c r="C2700" s="161">
        <v>5</v>
      </c>
      <c r="D2700" s="161">
        <v>6</v>
      </c>
      <c r="F2700" s="161">
        <v>7</v>
      </c>
      <c r="G2700" s="161">
        <v>6</v>
      </c>
      <c r="H2700" s="161">
        <v>10</v>
      </c>
      <c r="I2700" s="161">
        <v>8</v>
      </c>
      <c r="J2700" s="161">
        <v>10</v>
      </c>
      <c r="M2700" s="165">
        <f t="shared" si="121"/>
        <v>5</v>
      </c>
      <c r="N2700" s="164">
        <f t="shared" si="122"/>
        <v>6</v>
      </c>
      <c r="O2700" s="164">
        <f t="shared" si="123"/>
        <v>7</v>
      </c>
    </row>
    <row r="2701" spans="3:15">
      <c r="C2701" s="161">
        <v>5</v>
      </c>
      <c r="D2701" s="161">
        <v>6</v>
      </c>
      <c r="F2701" s="161">
        <v>7</v>
      </c>
      <c r="G2701" s="161">
        <v>6</v>
      </c>
      <c r="H2701" s="161">
        <v>10</v>
      </c>
      <c r="I2701" s="161">
        <v>10</v>
      </c>
      <c r="J2701" s="161">
        <v>7</v>
      </c>
      <c r="M2701" s="165">
        <f t="shared" si="121"/>
        <v>5</v>
      </c>
      <c r="N2701" s="164">
        <f t="shared" si="122"/>
        <v>6</v>
      </c>
      <c r="O2701" s="164">
        <f t="shared" si="123"/>
        <v>7</v>
      </c>
    </row>
    <row r="2702" spans="3:15">
      <c r="C2702" s="161">
        <v>5</v>
      </c>
      <c r="D2702" s="161">
        <v>4</v>
      </c>
      <c r="F2702" s="161">
        <v>7</v>
      </c>
      <c r="G2702" s="161">
        <v>4</v>
      </c>
      <c r="H2702" s="161">
        <v>10</v>
      </c>
      <c r="I2702" s="161">
        <v>10</v>
      </c>
      <c r="J2702" s="161">
        <v>10</v>
      </c>
      <c r="M2702" s="165">
        <f t="shared" si="121"/>
        <v>4</v>
      </c>
      <c r="N2702" s="164">
        <f t="shared" si="122"/>
        <v>4</v>
      </c>
      <c r="O2702" s="164">
        <f t="shared" si="123"/>
        <v>7</v>
      </c>
    </row>
    <row r="2703" spans="3:15">
      <c r="C2703" s="161">
        <v>5</v>
      </c>
      <c r="D2703" s="161">
        <v>4</v>
      </c>
      <c r="F2703" s="161">
        <v>5</v>
      </c>
      <c r="G2703" s="161">
        <v>4</v>
      </c>
      <c r="H2703" s="161">
        <v>5</v>
      </c>
      <c r="I2703" s="161">
        <v>4</v>
      </c>
      <c r="J2703" s="161">
        <v>7</v>
      </c>
      <c r="M2703" s="165">
        <f t="shared" si="121"/>
        <v>4</v>
      </c>
      <c r="N2703" s="164">
        <f t="shared" si="122"/>
        <v>4</v>
      </c>
      <c r="O2703" s="164">
        <f t="shared" si="123"/>
        <v>5</v>
      </c>
    </row>
    <row r="2704" spans="3:15">
      <c r="C2704" s="161">
        <v>5</v>
      </c>
      <c r="D2704" s="161">
        <v>4</v>
      </c>
      <c r="F2704" s="161">
        <v>5</v>
      </c>
      <c r="G2704" s="161">
        <v>4</v>
      </c>
      <c r="H2704" s="161">
        <v>5</v>
      </c>
      <c r="I2704" s="161">
        <v>4</v>
      </c>
      <c r="J2704" s="161">
        <v>10</v>
      </c>
      <c r="M2704" s="165">
        <f t="shared" si="121"/>
        <v>4</v>
      </c>
      <c r="N2704" s="164">
        <f t="shared" si="122"/>
        <v>4</v>
      </c>
      <c r="O2704" s="164">
        <f t="shared" si="123"/>
        <v>5</v>
      </c>
    </row>
    <row r="2705" spans="3:15">
      <c r="C2705" s="161">
        <v>5</v>
      </c>
      <c r="D2705" s="161">
        <v>4</v>
      </c>
      <c r="F2705" s="161">
        <v>5</v>
      </c>
      <c r="G2705" s="161">
        <v>4</v>
      </c>
      <c r="H2705" s="161">
        <v>5</v>
      </c>
      <c r="I2705" s="161">
        <v>6</v>
      </c>
      <c r="J2705" s="161">
        <v>7</v>
      </c>
      <c r="M2705" s="165">
        <f t="shared" si="121"/>
        <v>4</v>
      </c>
      <c r="N2705" s="164">
        <f t="shared" si="122"/>
        <v>4</v>
      </c>
      <c r="O2705" s="164">
        <f t="shared" si="123"/>
        <v>5</v>
      </c>
    </row>
    <row r="2706" spans="3:15">
      <c r="C2706" s="161">
        <v>5</v>
      </c>
      <c r="D2706" s="161">
        <v>4</v>
      </c>
      <c r="F2706" s="161">
        <v>5</v>
      </c>
      <c r="G2706" s="161">
        <v>4</v>
      </c>
      <c r="H2706" s="161">
        <v>5</v>
      </c>
      <c r="I2706" s="161">
        <v>6</v>
      </c>
      <c r="J2706" s="161">
        <v>10</v>
      </c>
      <c r="M2706" s="165">
        <f t="shared" si="121"/>
        <v>4</v>
      </c>
      <c r="N2706" s="164">
        <f t="shared" si="122"/>
        <v>4</v>
      </c>
      <c r="O2706" s="164">
        <f t="shared" si="123"/>
        <v>6</v>
      </c>
    </row>
    <row r="2707" spans="3:15">
      <c r="C2707" s="161">
        <v>5</v>
      </c>
      <c r="D2707" s="161">
        <v>4</v>
      </c>
      <c r="F2707" s="161">
        <v>5</v>
      </c>
      <c r="G2707" s="161">
        <v>4</v>
      </c>
      <c r="H2707" s="161">
        <v>5</v>
      </c>
      <c r="I2707" s="161">
        <v>8</v>
      </c>
      <c r="J2707" s="161">
        <v>7</v>
      </c>
      <c r="M2707" s="165">
        <f t="shared" si="121"/>
        <v>4</v>
      </c>
      <c r="N2707" s="164">
        <f t="shared" si="122"/>
        <v>4</v>
      </c>
      <c r="O2707" s="164">
        <f t="shared" si="123"/>
        <v>5</v>
      </c>
    </row>
    <row r="2708" spans="3:15">
      <c r="C2708" s="161">
        <v>5</v>
      </c>
      <c r="D2708" s="161">
        <v>4</v>
      </c>
      <c r="F2708" s="161">
        <v>5</v>
      </c>
      <c r="G2708" s="161">
        <v>4</v>
      </c>
      <c r="H2708" s="161">
        <v>5</v>
      </c>
      <c r="I2708" s="161">
        <v>8</v>
      </c>
      <c r="J2708" s="161">
        <v>10</v>
      </c>
      <c r="M2708" s="165">
        <f t="shared" si="121"/>
        <v>4</v>
      </c>
      <c r="N2708" s="164">
        <f t="shared" si="122"/>
        <v>4</v>
      </c>
      <c r="O2708" s="164">
        <f t="shared" si="123"/>
        <v>6</v>
      </c>
    </row>
    <row r="2709" spans="3:15">
      <c r="C2709" s="161">
        <v>5</v>
      </c>
      <c r="D2709" s="161">
        <v>4</v>
      </c>
      <c r="F2709" s="161">
        <v>5</v>
      </c>
      <c r="G2709" s="161">
        <v>4</v>
      </c>
      <c r="H2709" s="161">
        <v>5</v>
      </c>
      <c r="I2709" s="161">
        <v>10</v>
      </c>
      <c r="J2709" s="161">
        <v>7</v>
      </c>
      <c r="M2709" s="165">
        <f t="shared" si="121"/>
        <v>4</v>
      </c>
      <c r="N2709" s="164">
        <f t="shared" si="122"/>
        <v>4</v>
      </c>
      <c r="O2709" s="164">
        <f t="shared" si="123"/>
        <v>6</v>
      </c>
    </row>
    <row r="2710" spans="3:15">
      <c r="C2710" s="161">
        <v>5</v>
      </c>
      <c r="D2710" s="161">
        <v>4</v>
      </c>
      <c r="F2710" s="161">
        <v>5</v>
      </c>
      <c r="G2710" s="161">
        <v>4</v>
      </c>
      <c r="H2710" s="161">
        <v>5</v>
      </c>
      <c r="I2710" s="161">
        <v>10</v>
      </c>
      <c r="J2710" s="161">
        <v>10</v>
      </c>
      <c r="M2710" s="165">
        <f t="shared" si="121"/>
        <v>4</v>
      </c>
      <c r="N2710" s="164">
        <f t="shared" si="122"/>
        <v>4</v>
      </c>
      <c r="O2710" s="164">
        <f t="shared" si="123"/>
        <v>6</v>
      </c>
    </row>
    <row r="2711" spans="3:15">
      <c r="C2711" s="161">
        <v>5</v>
      </c>
      <c r="D2711" s="161">
        <v>4</v>
      </c>
      <c r="F2711" s="161">
        <v>7</v>
      </c>
      <c r="G2711" s="161">
        <v>4</v>
      </c>
      <c r="H2711" s="161">
        <v>10</v>
      </c>
      <c r="I2711" s="161">
        <v>4</v>
      </c>
      <c r="J2711" s="161">
        <v>7</v>
      </c>
      <c r="M2711" s="165">
        <f t="shared" si="121"/>
        <v>4</v>
      </c>
      <c r="N2711" s="164">
        <f t="shared" si="122"/>
        <v>4</v>
      </c>
      <c r="O2711" s="164">
        <f t="shared" si="123"/>
        <v>6</v>
      </c>
    </row>
    <row r="2712" spans="3:15">
      <c r="C2712" s="161">
        <v>5</v>
      </c>
      <c r="D2712" s="161">
        <v>4</v>
      </c>
      <c r="F2712" s="161">
        <v>7</v>
      </c>
      <c r="G2712" s="161">
        <v>4</v>
      </c>
      <c r="H2712" s="161">
        <v>10</v>
      </c>
      <c r="I2712" s="161">
        <v>4</v>
      </c>
      <c r="J2712" s="161">
        <v>10</v>
      </c>
      <c r="M2712" s="165">
        <f t="shared" si="121"/>
        <v>4</v>
      </c>
      <c r="N2712" s="164">
        <f t="shared" si="122"/>
        <v>4</v>
      </c>
      <c r="O2712" s="164">
        <f t="shared" si="123"/>
        <v>6</v>
      </c>
    </row>
    <row r="2713" spans="3:15">
      <c r="C2713" s="161">
        <v>5</v>
      </c>
      <c r="D2713" s="161">
        <v>4</v>
      </c>
      <c r="F2713" s="161">
        <v>7</v>
      </c>
      <c r="G2713" s="161">
        <v>4</v>
      </c>
      <c r="H2713" s="161">
        <v>10</v>
      </c>
      <c r="I2713" s="161">
        <v>6</v>
      </c>
      <c r="J2713" s="161">
        <v>7</v>
      </c>
      <c r="M2713" s="165">
        <f t="shared" si="121"/>
        <v>4</v>
      </c>
      <c r="N2713" s="164">
        <f t="shared" si="122"/>
        <v>4</v>
      </c>
      <c r="O2713" s="164">
        <f t="shared" si="123"/>
        <v>6</v>
      </c>
    </row>
    <row r="2714" spans="3:15">
      <c r="C2714" s="161">
        <v>5</v>
      </c>
      <c r="D2714" s="161">
        <v>4</v>
      </c>
      <c r="F2714" s="161">
        <v>7</v>
      </c>
      <c r="G2714" s="161">
        <v>4</v>
      </c>
      <c r="H2714" s="161">
        <v>10</v>
      </c>
      <c r="I2714" s="161">
        <v>6</v>
      </c>
      <c r="J2714" s="161">
        <v>10</v>
      </c>
      <c r="M2714" s="165">
        <f t="shared" si="121"/>
        <v>4</v>
      </c>
      <c r="N2714" s="164">
        <f t="shared" si="122"/>
        <v>4</v>
      </c>
      <c r="O2714" s="164">
        <f t="shared" si="123"/>
        <v>7</v>
      </c>
    </row>
    <row r="2715" spans="3:15">
      <c r="C2715" s="161">
        <v>5</v>
      </c>
      <c r="D2715" s="161">
        <v>4</v>
      </c>
      <c r="F2715" s="161">
        <v>7</v>
      </c>
      <c r="G2715" s="161">
        <v>4</v>
      </c>
      <c r="H2715" s="161">
        <v>10</v>
      </c>
      <c r="I2715" s="161">
        <v>8</v>
      </c>
      <c r="J2715" s="161">
        <v>7</v>
      </c>
      <c r="M2715" s="165">
        <f t="shared" si="121"/>
        <v>4</v>
      </c>
      <c r="N2715" s="164">
        <f t="shared" si="122"/>
        <v>4</v>
      </c>
      <c r="O2715" s="164">
        <f t="shared" si="123"/>
        <v>6</v>
      </c>
    </row>
    <row r="2716" spans="3:15">
      <c r="C2716" s="161">
        <v>5</v>
      </c>
      <c r="D2716" s="161">
        <v>4</v>
      </c>
      <c r="F2716" s="161">
        <v>7</v>
      </c>
      <c r="G2716" s="161">
        <v>4</v>
      </c>
      <c r="H2716" s="161">
        <v>10</v>
      </c>
      <c r="I2716" s="161">
        <v>8</v>
      </c>
      <c r="J2716" s="161">
        <v>10</v>
      </c>
      <c r="M2716" s="165">
        <f t="shared" si="121"/>
        <v>4</v>
      </c>
      <c r="N2716" s="164">
        <f t="shared" si="122"/>
        <v>4</v>
      </c>
      <c r="O2716" s="164">
        <f t="shared" si="123"/>
        <v>7</v>
      </c>
    </row>
    <row r="2717" spans="3:15">
      <c r="C2717" s="161">
        <v>5</v>
      </c>
      <c r="D2717" s="161">
        <v>4</v>
      </c>
      <c r="F2717" s="161">
        <v>7</v>
      </c>
      <c r="G2717" s="161">
        <v>4</v>
      </c>
      <c r="H2717" s="161">
        <v>10</v>
      </c>
      <c r="I2717" s="161">
        <v>10</v>
      </c>
      <c r="J2717" s="161">
        <v>7</v>
      </c>
      <c r="M2717" s="165">
        <f t="shared" si="121"/>
        <v>4</v>
      </c>
      <c r="N2717" s="164">
        <f t="shared" si="122"/>
        <v>4</v>
      </c>
      <c r="O2717" s="164">
        <f t="shared" si="123"/>
        <v>7</v>
      </c>
    </row>
    <row r="2718" spans="3:15">
      <c r="C2718" s="161">
        <v>5</v>
      </c>
      <c r="D2718" s="161">
        <v>4</v>
      </c>
      <c r="F2718" s="161">
        <v>7</v>
      </c>
      <c r="G2718" s="161">
        <v>4</v>
      </c>
      <c r="H2718" s="161">
        <v>10</v>
      </c>
      <c r="I2718" s="161">
        <v>10</v>
      </c>
      <c r="J2718" s="161">
        <v>10</v>
      </c>
      <c r="M2718" s="165">
        <f t="shared" si="121"/>
        <v>4</v>
      </c>
      <c r="N2718" s="164">
        <f t="shared" si="122"/>
        <v>4</v>
      </c>
      <c r="O2718" s="164">
        <f t="shared" si="123"/>
        <v>7</v>
      </c>
    </row>
    <row r="2719" spans="3:15">
      <c r="C2719" s="161">
        <v>5</v>
      </c>
      <c r="D2719" s="161">
        <v>4</v>
      </c>
      <c r="F2719" s="161">
        <v>5</v>
      </c>
      <c r="G2719" s="161">
        <v>4</v>
      </c>
      <c r="H2719" s="161">
        <v>5</v>
      </c>
      <c r="I2719" s="161">
        <v>4</v>
      </c>
      <c r="J2719" s="161">
        <v>7</v>
      </c>
      <c r="M2719" s="165">
        <f t="shared" ref="M2719:M2782" si="124">MIN(C2719:L2719)</f>
        <v>4</v>
      </c>
      <c r="N2719" s="164">
        <f t="shared" si="122"/>
        <v>4</v>
      </c>
      <c r="O2719" s="164">
        <f t="shared" si="123"/>
        <v>5</v>
      </c>
    </row>
    <row r="2720" spans="3:15">
      <c r="C2720" s="161">
        <v>5</v>
      </c>
      <c r="D2720" s="161">
        <v>4</v>
      </c>
      <c r="F2720" s="161">
        <v>5</v>
      </c>
      <c r="G2720" s="161">
        <v>4</v>
      </c>
      <c r="H2720" s="161">
        <v>5</v>
      </c>
      <c r="I2720" s="161">
        <v>4</v>
      </c>
      <c r="J2720" s="161">
        <v>10</v>
      </c>
      <c r="M2720" s="165">
        <f t="shared" si="124"/>
        <v>4</v>
      </c>
      <c r="N2720" s="164">
        <f t="shared" ref="N2720:N2783" si="125">IF(SMALL(C2720:J2720,2)&gt;M2720,M2720+1,M2720)</f>
        <v>4</v>
      </c>
      <c r="O2720" s="164">
        <f t="shared" ref="O2720:O2783" si="126">ROUND(AVERAGE(C2720:J2720),0)</f>
        <v>5</v>
      </c>
    </row>
    <row r="2721" spans="3:15">
      <c r="C2721" s="161">
        <v>5</v>
      </c>
      <c r="D2721" s="161">
        <v>4</v>
      </c>
      <c r="F2721" s="161">
        <v>5</v>
      </c>
      <c r="G2721" s="161">
        <v>4</v>
      </c>
      <c r="H2721" s="161">
        <v>5</v>
      </c>
      <c r="I2721" s="161">
        <v>6</v>
      </c>
      <c r="J2721" s="161">
        <v>7</v>
      </c>
      <c r="M2721" s="165">
        <f t="shared" si="124"/>
        <v>4</v>
      </c>
      <c r="N2721" s="164">
        <f t="shared" si="125"/>
        <v>4</v>
      </c>
      <c r="O2721" s="164">
        <f t="shared" si="126"/>
        <v>5</v>
      </c>
    </row>
    <row r="2722" spans="3:15">
      <c r="C2722" s="161">
        <v>5</v>
      </c>
      <c r="D2722" s="161">
        <v>4</v>
      </c>
      <c r="F2722" s="161">
        <v>5</v>
      </c>
      <c r="G2722" s="161">
        <v>4</v>
      </c>
      <c r="H2722" s="161">
        <v>5</v>
      </c>
      <c r="I2722" s="161">
        <v>6</v>
      </c>
      <c r="J2722" s="161">
        <v>10</v>
      </c>
      <c r="M2722" s="165">
        <f t="shared" si="124"/>
        <v>4</v>
      </c>
      <c r="N2722" s="164">
        <f t="shared" si="125"/>
        <v>4</v>
      </c>
      <c r="O2722" s="164">
        <f t="shared" si="126"/>
        <v>6</v>
      </c>
    </row>
    <row r="2723" spans="3:15">
      <c r="C2723" s="161">
        <v>5</v>
      </c>
      <c r="D2723" s="161">
        <v>4</v>
      </c>
      <c r="F2723" s="161">
        <v>5</v>
      </c>
      <c r="G2723" s="161">
        <v>4</v>
      </c>
      <c r="H2723" s="161">
        <v>5</v>
      </c>
      <c r="I2723" s="161">
        <v>8</v>
      </c>
      <c r="J2723" s="161">
        <v>7</v>
      </c>
      <c r="M2723" s="165">
        <f t="shared" si="124"/>
        <v>4</v>
      </c>
      <c r="N2723" s="164">
        <f t="shared" si="125"/>
        <v>4</v>
      </c>
      <c r="O2723" s="164">
        <f t="shared" si="126"/>
        <v>5</v>
      </c>
    </row>
    <row r="2724" spans="3:15">
      <c r="C2724" s="161">
        <v>5</v>
      </c>
      <c r="D2724" s="161">
        <v>4</v>
      </c>
      <c r="F2724" s="161">
        <v>5</v>
      </c>
      <c r="G2724" s="161">
        <v>4</v>
      </c>
      <c r="H2724" s="161">
        <v>5</v>
      </c>
      <c r="I2724" s="161">
        <v>8</v>
      </c>
      <c r="J2724" s="161">
        <v>10</v>
      </c>
      <c r="M2724" s="165">
        <f t="shared" si="124"/>
        <v>4</v>
      </c>
      <c r="N2724" s="164">
        <f t="shared" si="125"/>
        <v>4</v>
      </c>
      <c r="O2724" s="164">
        <f t="shared" si="126"/>
        <v>6</v>
      </c>
    </row>
    <row r="2725" spans="3:15">
      <c r="C2725" s="161">
        <v>5</v>
      </c>
      <c r="D2725" s="161">
        <v>4</v>
      </c>
      <c r="F2725" s="161">
        <v>5</v>
      </c>
      <c r="G2725" s="161">
        <v>4</v>
      </c>
      <c r="H2725" s="161">
        <v>5</v>
      </c>
      <c r="I2725" s="161">
        <v>10</v>
      </c>
      <c r="J2725" s="161">
        <v>7</v>
      </c>
      <c r="M2725" s="165">
        <f t="shared" si="124"/>
        <v>4</v>
      </c>
      <c r="N2725" s="164">
        <f t="shared" si="125"/>
        <v>4</v>
      </c>
      <c r="O2725" s="164">
        <f t="shared" si="126"/>
        <v>6</v>
      </c>
    </row>
    <row r="2726" spans="3:15">
      <c r="C2726" s="161">
        <v>5</v>
      </c>
      <c r="D2726" s="161">
        <v>4</v>
      </c>
      <c r="F2726" s="161">
        <v>5</v>
      </c>
      <c r="G2726" s="161">
        <v>4</v>
      </c>
      <c r="H2726" s="161">
        <v>5</v>
      </c>
      <c r="I2726" s="161">
        <v>10</v>
      </c>
      <c r="J2726" s="161">
        <v>10</v>
      </c>
      <c r="M2726" s="165">
        <f t="shared" si="124"/>
        <v>4</v>
      </c>
      <c r="N2726" s="164">
        <f t="shared" si="125"/>
        <v>4</v>
      </c>
      <c r="O2726" s="164">
        <f t="shared" si="126"/>
        <v>6</v>
      </c>
    </row>
    <row r="2727" spans="3:15">
      <c r="C2727" s="161">
        <v>5</v>
      </c>
      <c r="D2727" s="161">
        <v>4</v>
      </c>
      <c r="F2727" s="161">
        <v>7</v>
      </c>
      <c r="G2727" s="161">
        <v>4</v>
      </c>
      <c r="H2727" s="161">
        <v>10</v>
      </c>
      <c r="I2727" s="161">
        <v>4</v>
      </c>
      <c r="J2727" s="161">
        <v>7</v>
      </c>
      <c r="M2727" s="165">
        <f t="shared" si="124"/>
        <v>4</v>
      </c>
      <c r="N2727" s="164">
        <f t="shared" si="125"/>
        <v>4</v>
      </c>
      <c r="O2727" s="164">
        <f t="shared" si="126"/>
        <v>6</v>
      </c>
    </row>
    <row r="2728" spans="3:15">
      <c r="C2728" s="161">
        <v>5</v>
      </c>
      <c r="D2728" s="161">
        <v>4</v>
      </c>
      <c r="F2728" s="161">
        <v>7</v>
      </c>
      <c r="G2728" s="161">
        <v>4</v>
      </c>
      <c r="H2728" s="161">
        <v>10</v>
      </c>
      <c r="I2728" s="161">
        <v>4</v>
      </c>
      <c r="J2728" s="161">
        <v>10</v>
      </c>
      <c r="M2728" s="165">
        <f t="shared" si="124"/>
        <v>4</v>
      </c>
      <c r="N2728" s="164">
        <f t="shared" si="125"/>
        <v>4</v>
      </c>
      <c r="O2728" s="164">
        <f t="shared" si="126"/>
        <v>6</v>
      </c>
    </row>
    <row r="2729" spans="3:15">
      <c r="C2729" s="161">
        <v>5</v>
      </c>
      <c r="D2729" s="161">
        <v>4</v>
      </c>
      <c r="F2729" s="161">
        <v>7</v>
      </c>
      <c r="G2729" s="161">
        <v>4</v>
      </c>
      <c r="H2729" s="161">
        <v>10</v>
      </c>
      <c r="I2729" s="161">
        <v>6</v>
      </c>
      <c r="J2729" s="161">
        <v>7</v>
      </c>
      <c r="M2729" s="165">
        <f t="shared" si="124"/>
        <v>4</v>
      </c>
      <c r="N2729" s="164">
        <f t="shared" si="125"/>
        <v>4</v>
      </c>
      <c r="O2729" s="164">
        <f t="shared" si="126"/>
        <v>6</v>
      </c>
    </row>
    <row r="2730" spans="3:15">
      <c r="C2730" s="161">
        <v>5</v>
      </c>
      <c r="D2730" s="161">
        <v>4</v>
      </c>
      <c r="F2730" s="161">
        <v>7</v>
      </c>
      <c r="G2730" s="161">
        <v>4</v>
      </c>
      <c r="H2730" s="161">
        <v>10</v>
      </c>
      <c r="I2730" s="161">
        <v>6</v>
      </c>
      <c r="J2730" s="161">
        <v>10</v>
      </c>
      <c r="M2730" s="165">
        <f t="shared" si="124"/>
        <v>4</v>
      </c>
      <c r="N2730" s="164">
        <f t="shared" si="125"/>
        <v>4</v>
      </c>
      <c r="O2730" s="164">
        <f t="shared" si="126"/>
        <v>7</v>
      </c>
    </row>
    <row r="2731" spans="3:15">
      <c r="C2731" s="161">
        <v>5</v>
      </c>
      <c r="D2731" s="161">
        <v>4</v>
      </c>
      <c r="F2731" s="161">
        <v>7</v>
      </c>
      <c r="G2731" s="161">
        <v>4</v>
      </c>
      <c r="H2731" s="161">
        <v>10</v>
      </c>
      <c r="I2731" s="161">
        <v>8</v>
      </c>
      <c r="J2731" s="161">
        <v>7</v>
      </c>
      <c r="M2731" s="165">
        <f t="shared" si="124"/>
        <v>4</v>
      </c>
      <c r="N2731" s="164">
        <f t="shared" si="125"/>
        <v>4</v>
      </c>
      <c r="O2731" s="164">
        <f t="shared" si="126"/>
        <v>6</v>
      </c>
    </row>
    <row r="2732" spans="3:15">
      <c r="C2732" s="161">
        <v>5</v>
      </c>
      <c r="D2732" s="161">
        <v>4</v>
      </c>
      <c r="F2732" s="161">
        <v>7</v>
      </c>
      <c r="G2732" s="161">
        <v>4</v>
      </c>
      <c r="H2732" s="161">
        <v>10</v>
      </c>
      <c r="I2732" s="161">
        <v>8</v>
      </c>
      <c r="J2732" s="161">
        <v>10</v>
      </c>
      <c r="M2732" s="165">
        <f t="shared" si="124"/>
        <v>4</v>
      </c>
      <c r="N2732" s="164">
        <f t="shared" si="125"/>
        <v>4</v>
      </c>
      <c r="O2732" s="164">
        <f t="shared" si="126"/>
        <v>7</v>
      </c>
    </row>
    <row r="2733" spans="3:15">
      <c r="C2733" s="161">
        <v>5</v>
      </c>
      <c r="D2733" s="161">
        <v>4</v>
      </c>
      <c r="F2733" s="161">
        <v>7</v>
      </c>
      <c r="G2733" s="161">
        <v>4</v>
      </c>
      <c r="H2733" s="161">
        <v>10</v>
      </c>
      <c r="I2733" s="161">
        <v>10</v>
      </c>
      <c r="J2733" s="161">
        <v>7</v>
      </c>
      <c r="M2733" s="165">
        <f t="shared" si="124"/>
        <v>4</v>
      </c>
      <c r="N2733" s="164">
        <f t="shared" si="125"/>
        <v>4</v>
      </c>
      <c r="O2733" s="164">
        <f t="shared" si="126"/>
        <v>7</v>
      </c>
    </row>
    <row r="2734" spans="3:15">
      <c r="C2734" s="161">
        <v>5</v>
      </c>
      <c r="D2734" s="161">
        <v>4</v>
      </c>
      <c r="F2734" s="161">
        <v>7</v>
      </c>
      <c r="G2734" s="161">
        <v>4</v>
      </c>
      <c r="H2734" s="161">
        <v>10</v>
      </c>
      <c r="I2734" s="161">
        <v>10</v>
      </c>
      <c r="J2734" s="161">
        <v>10</v>
      </c>
      <c r="M2734" s="165">
        <f t="shared" si="124"/>
        <v>4</v>
      </c>
      <c r="N2734" s="164">
        <f t="shared" si="125"/>
        <v>4</v>
      </c>
      <c r="O2734" s="164">
        <f t="shared" si="126"/>
        <v>7</v>
      </c>
    </row>
    <row r="2735" spans="3:15">
      <c r="C2735" s="161">
        <v>5</v>
      </c>
      <c r="D2735" s="161">
        <v>4</v>
      </c>
      <c r="F2735" s="161">
        <v>10</v>
      </c>
      <c r="G2735" s="161">
        <v>4</v>
      </c>
      <c r="H2735" s="161">
        <v>7</v>
      </c>
      <c r="I2735" s="161">
        <v>4</v>
      </c>
      <c r="J2735" s="161">
        <v>7</v>
      </c>
      <c r="M2735" s="165">
        <f t="shared" si="124"/>
        <v>4</v>
      </c>
      <c r="N2735" s="164">
        <f t="shared" si="125"/>
        <v>4</v>
      </c>
      <c r="O2735" s="164">
        <f t="shared" si="126"/>
        <v>6</v>
      </c>
    </row>
    <row r="2736" spans="3:15">
      <c r="C2736" s="161">
        <v>5</v>
      </c>
      <c r="D2736" s="161">
        <v>4</v>
      </c>
      <c r="F2736" s="161">
        <v>10</v>
      </c>
      <c r="G2736" s="161">
        <v>4</v>
      </c>
      <c r="H2736" s="161">
        <v>7</v>
      </c>
      <c r="I2736" s="161">
        <v>4</v>
      </c>
      <c r="J2736" s="161">
        <v>10</v>
      </c>
      <c r="M2736" s="165">
        <f t="shared" si="124"/>
        <v>4</v>
      </c>
      <c r="N2736" s="164">
        <f t="shared" si="125"/>
        <v>4</v>
      </c>
      <c r="O2736" s="164">
        <f t="shared" si="126"/>
        <v>6</v>
      </c>
    </row>
    <row r="2737" spans="3:15">
      <c r="C2737" s="161">
        <v>5</v>
      </c>
      <c r="D2737" s="161">
        <v>4</v>
      </c>
      <c r="F2737" s="161">
        <v>10</v>
      </c>
      <c r="G2737" s="161">
        <v>4</v>
      </c>
      <c r="H2737" s="161">
        <v>7</v>
      </c>
      <c r="I2737" s="161">
        <v>6</v>
      </c>
      <c r="J2737" s="161">
        <v>7</v>
      </c>
      <c r="M2737" s="165">
        <f t="shared" si="124"/>
        <v>4</v>
      </c>
      <c r="N2737" s="164">
        <f t="shared" si="125"/>
        <v>4</v>
      </c>
      <c r="O2737" s="164">
        <f t="shared" si="126"/>
        <v>6</v>
      </c>
    </row>
    <row r="2738" spans="3:15">
      <c r="C2738" s="161">
        <v>5</v>
      </c>
      <c r="D2738" s="161">
        <v>4</v>
      </c>
      <c r="F2738" s="161">
        <v>10</v>
      </c>
      <c r="G2738" s="161">
        <v>4</v>
      </c>
      <c r="H2738" s="161">
        <v>7</v>
      </c>
      <c r="I2738" s="161">
        <v>6</v>
      </c>
      <c r="J2738" s="161">
        <v>10</v>
      </c>
      <c r="M2738" s="165">
        <f t="shared" si="124"/>
        <v>4</v>
      </c>
      <c r="N2738" s="164">
        <f t="shared" si="125"/>
        <v>4</v>
      </c>
      <c r="O2738" s="164">
        <f t="shared" si="126"/>
        <v>7</v>
      </c>
    </row>
    <row r="2739" spans="3:15">
      <c r="C2739" s="161">
        <v>5</v>
      </c>
      <c r="D2739" s="161">
        <v>4</v>
      </c>
      <c r="F2739" s="161">
        <v>10</v>
      </c>
      <c r="G2739" s="161">
        <v>4</v>
      </c>
      <c r="H2739" s="161">
        <v>7</v>
      </c>
      <c r="I2739" s="161">
        <v>8</v>
      </c>
      <c r="J2739" s="161">
        <v>7</v>
      </c>
      <c r="M2739" s="165">
        <f t="shared" si="124"/>
        <v>4</v>
      </c>
      <c r="N2739" s="164">
        <f t="shared" si="125"/>
        <v>4</v>
      </c>
      <c r="O2739" s="164">
        <f t="shared" si="126"/>
        <v>6</v>
      </c>
    </row>
    <row r="2740" spans="3:15">
      <c r="C2740" s="161">
        <v>5</v>
      </c>
      <c r="D2740" s="161">
        <v>4</v>
      </c>
      <c r="F2740" s="161">
        <v>10</v>
      </c>
      <c r="G2740" s="161">
        <v>4</v>
      </c>
      <c r="H2740" s="161">
        <v>7</v>
      </c>
      <c r="I2740" s="161">
        <v>8</v>
      </c>
      <c r="J2740" s="161">
        <v>10</v>
      </c>
      <c r="M2740" s="165">
        <f t="shared" si="124"/>
        <v>4</v>
      </c>
      <c r="N2740" s="164">
        <f t="shared" si="125"/>
        <v>4</v>
      </c>
      <c r="O2740" s="164">
        <f t="shared" si="126"/>
        <v>7</v>
      </c>
    </row>
    <row r="2741" spans="3:15">
      <c r="C2741" s="161">
        <v>5</v>
      </c>
      <c r="D2741" s="161">
        <v>4</v>
      </c>
      <c r="F2741" s="161">
        <v>10</v>
      </c>
      <c r="G2741" s="161">
        <v>4</v>
      </c>
      <c r="H2741" s="161">
        <v>7</v>
      </c>
      <c r="I2741" s="161">
        <v>10</v>
      </c>
      <c r="J2741" s="161">
        <v>7</v>
      </c>
      <c r="M2741" s="165">
        <f t="shared" si="124"/>
        <v>4</v>
      </c>
      <c r="N2741" s="164">
        <f t="shared" si="125"/>
        <v>4</v>
      </c>
      <c r="O2741" s="164">
        <f t="shared" si="126"/>
        <v>7</v>
      </c>
    </row>
    <row r="2742" spans="3:15">
      <c r="C2742" s="161">
        <v>5</v>
      </c>
      <c r="D2742" s="161">
        <v>4</v>
      </c>
      <c r="F2742" s="161">
        <v>10</v>
      </c>
      <c r="G2742" s="161">
        <v>4</v>
      </c>
      <c r="H2742" s="161">
        <v>7</v>
      </c>
      <c r="I2742" s="161">
        <v>10</v>
      </c>
      <c r="J2742" s="161">
        <v>10</v>
      </c>
      <c r="M2742" s="165">
        <f t="shared" si="124"/>
        <v>4</v>
      </c>
      <c r="N2742" s="164">
        <f t="shared" si="125"/>
        <v>4</v>
      </c>
      <c r="O2742" s="164">
        <f t="shared" si="126"/>
        <v>7</v>
      </c>
    </row>
    <row r="2743" spans="3:15">
      <c r="C2743" s="161">
        <v>5</v>
      </c>
      <c r="D2743" s="161">
        <v>4</v>
      </c>
      <c r="F2743" s="161">
        <v>10</v>
      </c>
      <c r="G2743" s="161">
        <v>4</v>
      </c>
      <c r="H2743" s="161">
        <v>10</v>
      </c>
      <c r="I2743" s="161">
        <v>4</v>
      </c>
      <c r="J2743" s="161">
        <v>7</v>
      </c>
      <c r="M2743" s="165">
        <f t="shared" si="124"/>
        <v>4</v>
      </c>
      <c r="N2743" s="164">
        <f t="shared" si="125"/>
        <v>4</v>
      </c>
      <c r="O2743" s="164">
        <f t="shared" si="126"/>
        <v>6</v>
      </c>
    </row>
    <row r="2744" spans="3:15">
      <c r="C2744" s="161">
        <v>5</v>
      </c>
      <c r="D2744" s="161">
        <v>4</v>
      </c>
      <c r="F2744" s="161">
        <v>10</v>
      </c>
      <c r="G2744" s="161">
        <v>4</v>
      </c>
      <c r="H2744" s="161">
        <v>10</v>
      </c>
      <c r="I2744" s="161">
        <v>4</v>
      </c>
      <c r="J2744" s="161">
        <v>10</v>
      </c>
      <c r="M2744" s="165">
        <f t="shared" si="124"/>
        <v>4</v>
      </c>
      <c r="N2744" s="164">
        <f t="shared" si="125"/>
        <v>4</v>
      </c>
      <c r="O2744" s="164">
        <f t="shared" si="126"/>
        <v>7</v>
      </c>
    </row>
    <row r="2745" spans="3:15">
      <c r="C2745" s="161">
        <v>5</v>
      </c>
      <c r="D2745" s="161">
        <v>4</v>
      </c>
      <c r="F2745" s="161">
        <v>10</v>
      </c>
      <c r="G2745" s="161">
        <v>4</v>
      </c>
      <c r="H2745" s="161">
        <v>10</v>
      </c>
      <c r="I2745" s="161">
        <v>6</v>
      </c>
      <c r="J2745" s="161">
        <v>7</v>
      </c>
      <c r="M2745" s="165">
        <f t="shared" si="124"/>
        <v>4</v>
      </c>
      <c r="N2745" s="164">
        <f t="shared" si="125"/>
        <v>4</v>
      </c>
      <c r="O2745" s="164">
        <f t="shared" si="126"/>
        <v>7</v>
      </c>
    </row>
    <row r="2746" spans="3:15">
      <c r="C2746" s="161">
        <v>5</v>
      </c>
      <c r="D2746" s="161">
        <v>4</v>
      </c>
      <c r="F2746" s="161">
        <v>10</v>
      </c>
      <c r="G2746" s="161">
        <v>4</v>
      </c>
      <c r="H2746" s="161">
        <v>10</v>
      </c>
      <c r="I2746" s="161">
        <v>6</v>
      </c>
      <c r="J2746" s="161">
        <v>10</v>
      </c>
      <c r="M2746" s="165">
        <f t="shared" si="124"/>
        <v>4</v>
      </c>
      <c r="N2746" s="164">
        <f t="shared" si="125"/>
        <v>4</v>
      </c>
      <c r="O2746" s="164">
        <f t="shared" si="126"/>
        <v>7</v>
      </c>
    </row>
    <row r="2747" spans="3:15">
      <c r="C2747" s="161">
        <v>5</v>
      </c>
      <c r="D2747" s="161">
        <v>4</v>
      </c>
      <c r="F2747" s="161">
        <v>10</v>
      </c>
      <c r="G2747" s="161">
        <v>4</v>
      </c>
      <c r="H2747" s="161">
        <v>10</v>
      </c>
      <c r="I2747" s="161">
        <v>8</v>
      </c>
      <c r="J2747" s="161">
        <v>7</v>
      </c>
      <c r="M2747" s="165">
        <f t="shared" si="124"/>
        <v>4</v>
      </c>
      <c r="N2747" s="164">
        <f t="shared" si="125"/>
        <v>4</v>
      </c>
      <c r="O2747" s="164">
        <f t="shared" si="126"/>
        <v>7</v>
      </c>
    </row>
    <row r="2748" spans="3:15">
      <c r="C2748" s="161">
        <v>5</v>
      </c>
      <c r="D2748" s="161">
        <v>4</v>
      </c>
      <c r="F2748" s="161">
        <v>10</v>
      </c>
      <c r="G2748" s="161">
        <v>4</v>
      </c>
      <c r="H2748" s="161">
        <v>10</v>
      </c>
      <c r="I2748" s="161">
        <v>8</v>
      </c>
      <c r="J2748" s="161">
        <v>10</v>
      </c>
      <c r="M2748" s="165">
        <f t="shared" si="124"/>
        <v>4</v>
      </c>
      <c r="N2748" s="164">
        <f t="shared" si="125"/>
        <v>4</v>
      </c>
      <c r="O2748" s="164">
        <f t="shared" si="126"/>
        <v>7</v>
      </c>
    </row>
    <row r="2749" spans="3:15">
      <c r="C2749" s="161">
        <v>5</v>
      </c>
      <c r="D2749" s="161">
        <v>4</v>
      </c>
      <c r="F2749" s="161">
        <v>10</v>
      </c>
      <c r="G2749" s="161">
        <v>4</v>
      </c>
      <c r="H2749" s="161">
        <v>10</v>
      </c>
      <c r="I2749" s="161">
        <v>10</v>
      </c>
      <c r="J2749" s="161">
        <v>7</v>
      </c>
      <c r="M2749" s="165">
        <f t="shared" si="124"/>
        <v>4</v>
      </c>
      <c r="N2749" s="164">
        <f t="shared" si="125"/>
        <v>4</v>
      </c>
      <c r="O2749" s="164">
        <f t="shared" si="126"/>
        <v>7</v>
      </c>
    </row>
    <row r="2750" spans="3:15">
      <c r="C2750" s="161">
        <v>5</v>
      </c>
      <c r="D2750" s="161">
        <v>4</v>
      </c>
      <c r="F2750" s="161">
        <v>10</v>
      </c>
      <c r="G2750" s="161">
        <v>4</v>
      </c>
      <c r="H2750" s="161">
        <v>10</v>
      </c>
      <c r="I2750" s="161">
        <v>10</v>
      </c>
      <c r="J2750" s="161">
        <v>10</v>
      </c>
      <c r="M2750" s="165">
        <f t="shared" si="124"/>
        <v>4</v>
      </c>
      <c r="N2750" s="164">
        <f t="shared" si="125"/>
        <v>4</v>
      </c>
      <c r="O2750" s="164">
        <f t="shared" si="126"/>
        <v>8</v>
      </c>
    </row>
    <row r="2751" spans="3:15">
      <c r="C2751" s="161">
        <v>5</v>
      </c>
      <c r="D2751" s="161">
        <v>4</v>
      </c>
      <c r="F2751" s="161">
        <v>10</v>
      </c>
      <c r="G2751" s="161">
        <v>4</v>
      </c>
      <c r="H2751" s="161">
        <v>7</v>
      </c>
      <c r="I2751" s="161">
        <v>4</v>
      </c>
      <c r="J2751" s="161">
        <v>7</v>
      </c>
      <c r="M2751" s="165">
        <f t="shared" si="124"/>
        <v>4</v>
      </c>
      <c r="N2751" s="164">
        <f t="shared" si="125"/>
        <v>4</v>
      </c>
      <c r="O2751" s="164">
        <f t="shared" si="126"/>
        <v>6</v>
      </c>
    </row>
    <row r="2752" spans="3:15">
      <c r="C2752" s="161">
        <v>5</v>
      </c>
      <c r="D2752" s="161">
        <v>4</v>
      </c>
      <c r="F2752" s="161">
        <v>10</v>
      </c>
      <c r="G2752" s="161">
        <v>4</v>
      </c>
      <c r="H2752" s="161">
        <v>7</v>
      </c>
      <c r="I2752" s="161">
        <v>4</v>
      </c>
      <c r="J2752" s="161">
        <v>10</v>
      </c>
      <c r="M2752" s="165">
        <f t="shared" si="124"/>
        <v>4</v>
      </c>
      <c r="N2752" s="164">
        <f t="shared" si="125"/>
        <v>4</v>
      </c>
      <c r="O2752" s="164">
        <f t="shared" si="126"/>
        <v>6</v>
      </c>
    </row>
    <row r="2753" spans="3:15">
      <c r="C2753" s="161">
        <v>5</v>
      </c>
      <c r="D2753" s="161">
        <v>4</v>
      </c>
      <c r="F2753" s="161">
        <v>10</v>
      </c>
      <c r="G2753" s="161">
        <v>4</v>
      </c>
      <c r="H2753" s="161">
        <v>7</v>
      </c>
      <c r="I2753" s="161">
        <v>6</v>
      </c>
      <c r="J2753" s="161">
        <v>7</v>
      </c>
      <c r="M2753" s="165">
        <f t="shared" si="124"/>
        <v>4</v>
      </c>
      <c r="N2753" s="164">
        <f t="shared" si="125"/>
        <v>4</v>
      </c>
      <c r="O2753" s="164">
        <f t="shared" si="126"/>
        <v>6</v>
      </c>
    </row>
    <row r="2754" spans="3:15">
      <c r="C2754" s="161">
        <v>5</v>
      </c>
      <c r="D2754" s="161">
        <v>4</v>
      </c>
      <c r="F2754" s="161">
        <v>10</v>
      </c>
      <c r="G2754" s="161">
        <v>4</v>
      </c>
      <c r="H2754" s="161">
        <v>7</v>
      </c>
      <c r="I2754" s="161">
        <v>6</v>
      </c>
      <c r="J2754" s="161">
        <v>10</v>
      </c>
      <c r="M2754" s="165">
        <f t="shared" si="124"/>
        <v>4</v>
      </c>
      <c r="N2754" s="164">
        <f t="shared" si="125"/>
        <v>4</v>
      </c>
      <c r="O2754" s="164">
        <f t="shared" si="126"/>
        <v>7</v>
      </c>
    </row>
    <row r="2755" spans="3:15">
      <c r="C2755" s="161">
        <v>5</v>
      </c>
      <c r="D2755" s="161">
        <v>4</v>
      </c>
      <c r="F2755" s="161">
        <v>10</v>
      </c>
      <c r="G2755" s="161">
        <v>4</v>
      </c>
      <c r="H2755" s="161">
        <v>7</v>
      </c>
      <c r="I2755" s="161">
        <v>8</v>
      </c>
      <c r="J2755" s="161">
        <v>7</v>
      </c>
      <c r="M2755" s="165">
        <f t="shared" si="124"/>
        <v>4</v>
      </c>
      <c r="N2755" s="164">
        <f t="shared" si="125"/>
        <v>4</v>
      </c>
      <c r="O2755" s="164">
        <f t="shared" si="126"/>
        <v>6</v>
      </c>
    </row>
    <row r="2756" spans="3:15">
      <c r="C2756" s="161">
        <v>5</v>
      </c>
      <c r="D2756" s="161">
        <v>4</v>
      </c>
      <c r="F2756" s="161">
        <v>10</v>
      </c>
      <c r="G2756" s="161">
        <v>4</v>
      </c>
      <c r="H2756" s="161">
        <v>7</v>
      </c>
      <c r="I2756" s="161">
        <v>8</v>
      </c>
      <c r="J2756" s="161">
        <v>10</v>
      </c>
      <c r="M2756" s="165">
        <f t="shared" si="124"/>
        <v>4</v>
      </c>
      <c r="N2756" s="164">
        <f t="shared" si="125"/>
        <v>4</v>
      </c>
      <c r="O2756" s="164">
        <f t="shared" si="126"/>
        <v>7</v>
      </c>
    </row>
    <row r="2757" spans="3:15">
      <c r="C2757" s="161">
        <v>5</v>
      </c>
      <c r="D2757" s="161">
        <v>4</v>
      </c>
      <c r="F2757" s="161">
        <v>10</v>
      </c>
      <c r="G2757" s="161">
        <v>4</v>
      </c>
      <c r="H2757" s="161">
        <v>7</v>
      </c>
      <c r="I2757" s="161">
        <v>10</v>
      </c>
      <c r="J2757" s="161">
        <v>7</v>
      </c>
      <c r="M2757" s="165">
        <f t="shared" si="124"/>
        <v>4</v>
      </c>
      <c r="N2757" s="164">
        <f t="shared" si="125"/>
        <v>4</v>
      </c>
      <c r="O2757" s="164">
        <f t="shared" si="126"/>
        <v>7</v>
      </c>
    </row>
    <row r="2758" spans="3:15">
      <c r="C2758" s="161">
        <v>5</v>
      </c>
      <c r="D2758" s="161">
        <v>4</v>
      </c>
      <c r="F2758" s="161">
        <v>10</v>
      </c>
      <c r="G2758" s="161">
        <v>4</v>
      </c>
      <c r="H2758" s="161">
        <v>7</v>
      </c>
      <c r="I2758" s="161">
        <v>10</v>
      </c>
      <c r="J2758" s="161">
        <v>10</v>
      </c>
      <c r="M2758" s="165">
        <f t="shared" si="124"/>
        <v>4</v>
      </c>
      <c r="N2758" s="164">
        <f t="shared" si="125"/>
        <v>4</v>
      </c>
      <c r="O2758" s="164">
        <f t="shared" si="126"/>
        <v>7</v>
      </c>
    </row>
    <row r="2759" spans="3:15">
      <c r="C2759" s="161">
        <v>5</v>
      </c>
      <c r="D2759" s="161">
        <v>4</v>
      </c>
      <c r="F2759" s="161">
        <v>10</v>
      </c>
      <c r="G2759" s="161">
        <v>4</v>
      </c>
      <c r="H2759" s="161">
        <v>10</v>
      </c>
      <c r="I2759" s="161">
        <v>4</v>
      </c>
      <c r="J2759" s="161">
        <v>7</v>
      </c>
      <c r="M2759" s="165">
        <f t="shared" si="124"/>
        <v>4</v>
      </c>
      <c r="N2759" s="164">
        <f t="shared" si="125"/>
        <v>4</v>
      </c>
      <c r="O2759" s="164">
        <f t="shared" si="126"/>
        <v>6</v>
      </c>
    </row>
    <row r="2760" spans="3:15">
      <c r="C2760" s="161">
        <v>5</v>
      </c>
      <c r="D2760" s="161">
        <v>4</v>
      </c>
      <c r="F2760" s="161">
        <v>10</v>
      </c>
      <c r="G2760" s="161">
        <v>4</v>
      </c>
      <c r="H2760" s="161">
        <v>10</v>
      </c>
      <c r="I2760" s="161">
        <v>4</v>
      </c>
      <c r="J2760" s="161">
        <v>10</v>
      </c>
      <c r="M2760" s="165">
        <f t="shared" si="124"/>
        <v>4</v>
      </c>
      <c r="N2760" s="164">
        <f t="shared" si="125"/>
        <v>4</v>
      </c>
      <c r="O2760" s="164">
        <f t="shared" si="126"/>
        <v>7</v>
      </c>
    </row>
    <row r="2761" spans="3:15">
      <c r="C2761" s="161">
        <v>5</v>
      </c>
      <c r="D2761" s="161">
        <v>4</v>
      </c>
      <c r="F2761" s="161">
        <v>10</v>
      </c>
      <c r="G2761" s="161">
        <v>4</v>
      </c>
      <c r="H2761" s="161">
        <v>10</v>
      </c>
      <c r="I2761" s="161">
        <v>6</v>
      </c>
      <c r="J2761" s="161">
        <v>7</v>
      </c>
      <c r="M2761" s="165">
        <f t="shared" si="124"/>
        <v>4</v>
      </c>
      <c r="N2761" s="164">
        <f t="shared" si="125"/>
        <v>4</v>
      </c>
      <c r="O2761" s="164">
        <f t="shared" si="126"/>
        <v>7</v>
      </c>
    </row>
    <row r="2762" spans="3:15">
      <c r="C2762" s="161">
        <v>5</v>
      </c>
      <c r="D2762" s="161">
        <v>4</v>
      </c>
      <c r="F2762" s="161">
        <v>10</v>
      </c>
      <c r="G2762" s="161">
        <v>4</v>
      </c>
      <c r="H2762" s="161">
        <v>10</v>
      </c>
      <c r="I2762" s="161">
        <v>6</v>
      </c>
      <c r="J2762" s="161">
        <v>10</v>
      </c>
      <c r="M2762" s="165">
        <f t="shared" si="124"/>
        <v>4</v>
      </c>
      <c r="N2762" s="164">
        <f t="shared" si="125"/>
        <v>4</v>
      </c>
      <c r="O2762" s="164">
        <f t="shared" si="126"/>
        <v>7</v>
      </c>
    </row>
    <row r="2763" spans="3:15">
      <c r="C2763" s="161">
        <v>5</v>
      </c>
      <c r="D2763" s="161">
        <v>4</v>
      </c>
      <c r="F2763" s="161">
        <v>10</v>
      </c>
      <c r="G2763" s="161">
        <v>4</v>
      </c>
      <c r="H2763" s="161">
        <v>10</v>
      </c>
      <c r="I2763" s="161">
        <v>8</v>
      </c>
      <c r="J2763" s="161">
        <v>7</v>
      </c>
      <c r="M2763" s="165">
        <f t="shared" si="124"/>
        <v>4</v>
      </c>
      <c r="N2763" s="164">
        <f t="shared" si="125"/>
        <v>4</v>
      </c>
      <c r="O2763" s="164">
        <f t="shared" si="126"/>
        <v>7</v>
      </c>
    </row>
    <row r="2764" spans="3:15">
      <c r="C2764" s="161">
        <v>5</v>
      </c>
      <c r="D2764" s="161">
        <v>4</v>
      </c>
      <c r="F2764" s="161">
        <v>10</v>
      </c>
      <c r="G2764" s="161">
        <v>4</v>
      </c>
      <c r="H2764" s="161">
        <v>10</v>
      </c>
      <c r="I2764" s="161">
        <v>8</v>
      </c>
      <c r="J2764" s="161">
        <v>10</v>
      </c>
      <c r="M2764" s="165">
        <f t="shared" si="124"/>
        <v>4</v>
      </c>
      <c r="N2764" s="164">
        <f t="shared" si="125"/>
        <v>4</v>
      </c>
      <c r="O2764" s="164">
        <f t="shared" si="126"/>
        <v>7</v>
      </c>
    </row>
    <row r="2765" spans="3:15">
      <c r="C2765" s="161">
        <v>5</v>
      </c>
      <c r="D2765" s="161">
        <v>4</v>
      </c>
      <c r="F2765" s="161">
        <v>10</v>
      </c>
      <c r="G2765" s="161">
        <v>4</v>
      </c>
      <c r="H2765" s="161">
        <v>10</v>
      </c>
      <c r="I2765" s="161">
        <v>10</v>
      </c>
      <c r="J2765" s="161">
        <v>7</v>
      </c>
      <c r="M2765" s="165">
        <f t="shared" si="124"/>
        <v>4</v>
      </c>
      <c r="N2765" s="164">
        <f t="shared" si="125"/>
        <v>4</v>
      </c>
      <c r="O2765" s="164">
        <f t="shared" si="126"/>
        <v>7</v>
      </c>
    </row>
    <row r="2766" spans="3:15">
      <c r="C2766" s="161">
        <v>5</v>
      </c>
      <c r="D2766" s="161">
        <v>6</v>
      </c>
      <c r="F2766" s="161">
        <v>10</v>
      </c>
      <c r="G2766" s="161">
        <v>6</v>
      </c>
      <c r="H2766" s="161">
        <v>10</v>
      </c>
      <c r="I2766" s="161">
        <v>10</v>
      </c>
      <c r="J2766" s="161">
        <v>10</v>
      </c>
      <c r="M2766" s="165">
        <f t="shared" si="124"/>
        <v>5</v>
      </c>
      <c r="N2766" s="164">
        <f t="shared" si="125"/>
        <v>6</v>
      </c>
      <c r="O2766" s="164">
        <f t="shared" si="126"/>
        <v>8</v>
      </c>
    </row>
    <row r="2767" spans="3:15">
      <c r="C2767" s="161">
        <v>5</v>
      </c>
      <c r="D2767" s="161">
        <v>6</v>
      </c>
      <c r="F2767" s="161">
        <v>10</v>
      </c>
      <c r="G2767" s="161">
        <v>6</v>
      </c>
      <c r="H2767" s="161">
        <v>7</v>
      </c>
      <c r="I2767" s="161">
        <v>4</v>
      </c>
      <c r="J2767" s="161">
        <v>7</v>
      </c>
      <c r="M2767" s="165">
        <f t="shared" si="124"/>
        <v>4</v>
      </c>
      <c r="N2767" s="164">
        <f t="shared" si="125"/>
        <v>5</v>
      </c>
      <c r="O2767" s="164">
        <f t="shared" si="126"/>
        <v>6</v>
      </c>
    </row>
    <row r="2768" spans="3:15">
      <c r="C2768" s="161">
        <v>5</v>
      </c>
      <c r="D2768" s="161">
        <v>6</v>
      </c>
      <c r="F2768" s="161">
        <v>10</v>
      </c>
      <c r="G2768" s="161">
        <v>6</v>
      </c>
      <c r="H2768" s="161">
        <v>7</v>
      </c>
      <c r="I2768" s="161">
        <v>4</v>
      </c>
      <c r="J2768" s="161">
        <v>10</v>
      </c>
      <c r="M2768" s="165">
        <f t="shared" si="124"/>
        <v>4</v>
      </c>
      <c r="N2768" s="164">
        <f t="shared" si="125"/>
        <v>5</v>
      </c>
      <c r="O2768" s="164">
        <f t="shared" si="126"/>
        <v>7</v>
      </c>
    </row>
    <row r="2769" spans="3:15">
      <c r="C2769" s="161">
        <v>5</v>
      </c>
      <c r="D2769" s="161">
        <v>6</v>
      </c>
      <c r="F2769" s="161">
        <v>10</v>
      </c>
      <c r="G2769" s="161">
        <v>6</v>
      </c>
      <c r="H2769" s="161">
        <v>7</v>
      </c>
      <c r="I2769" s="161">
        <v>6</v>
      </c>
      <c r="J2769" s="161">
        <v>7</v>
      </c>
      <c r="M2769" s="165">
        <f t="shared" si="124"/>
        <v>5</v>
      </c>
      <c r="N2769" s="164">
        <f t="shared" si="125"/>
        <v>6</v>
      </c>
      <c r="O2769" s="164">
        <f t="shared" si="126"/>
        <v>7</v>
      </c>
    </row>
    <row r="2770" spans="3:15">
      <c r="C2770" s="161">
        <v>5</v>
      </c>
      <c r="D2770" s="161">
        <v>6</v>
      </c>
      <c r="F2770" s="161">
        <v>10</v>
      </c>
      <c r="G2770" s="161">
        <v>6</v>
      </c>
      <c r="H2770" s="161">
        <v>7</v>
      </c>
      <c r="I2770" s="161">
        <v>6</v>
      </c>
      <c r="J2770" s="161">
        <v>10</v>
      </c>
      <c r="M2770" s="165">
        <f t="shared" si="124"/>
        <v>5</v>
      </c>
      <c r="N2770" s="164">
        <f t="shared" si="125"/>
        <v>6</v>
      </c>
      <c r="O2770" s="164">
        <f t="shared" si="126"/>
        <v>7</v>
      </c>
    </row>
    <row r="2771" spans="3:15">
      <c r="C2771" s="161">
        <v>5</v>
      </c>
      <c r="D2771" s="161">
        <v>6</v>
      </c>
      <c r="F2771" s="161">
        <v>10</v>
      </c>
      <c r="G2771" s="161">
        <v>6</v>
      </c>
      <c r="H2771" s="161">
        <v>7</v>
      </c>
      <c r="I2771" s="161">
        <v>8</v>
      </c>
      <c r="J2771" s="161">
        <v>7</v>
      </c>
      <c r="M2771" s="165">
        <f t="shared" si="124"/>
        <v>5</v>
      </c>
      <c r="N2771" s="164">
        <f t="shared" si="125"/>
        <v>6</v>
      </c>
      <c r="O2771" s="164">
        <f t="shared" si="126"/>
        <v>7</v>
      </c>
    </row>
    <row r="2772" spans="3:15">
      <c r="C2772" s="161">
        <v>5</v>
      </c>
      <c r="D2772" s="161">
        <v>6</v>
      </c>
      <c r="F2772" s="161">
        <v>10</v>
      </c>
      <c r="G2772" s="161">
        <v>6</v>
      </c>
      <c r="H2772" s="161">
        <v>7</v>
      </c>
      <c r="I2772" s="161">
        <v>8</v>
      </c>
      <c r="J2772" s="161">
        <v>10</v>
      </c>
      <c r="M2772" s="165">
        <f t="shared" si="124"/>
        <v>5</v>
      </c>
      <c r="N2772" s="164">
        <f t="shared" si="125"/>
        <v>6</v>
      </c>
      <c r="O2772" s="164">
        <f t="shared" si="126"/>
        <v>7</v>
      </c>
    </row>
    <row r="2773" spans="3:15">
      <c r="C2773" s="161">
        <v>5</v>
      </c>
      <c r="D2773" s="161">
        <v>6</v>
      </c>
      <c r="F2773" s="161">
        <v>10</v>
      </c>
      <c r="G2773" s="161">
        <v>6</v>
      </c>
      <c r="H2773" s="161">
        <v>7</v>
      </c>
      <c r="I2773" s="161">
        <v>10</v>
      </c>
      <c r="J2773" s="161">
        <v>7</v>
      </c>
      <c r="M2773" s="165">
        <f t="shared" si="124"/>
        <v>5</v>
      </c>
      <c r="N2773" s="164">
        <f t="shared" si="125"/>
        <v>6</v>
      </c>
      <c r="O2773" s="164">
        <f t="shared" si="126"/>
        <v>7</v>
      </c>
    </row>
    <row r="2774" spans="3:15">
      <c r="C2774" s="161">
        <v>5</v>
      </c>
      <c r="D2774" s="161">
        <v>6</v>
      </c>
      <c r="F2774" s="161">
        <v>10</v>
      </c>
      <c r="G2774" s="161">
        <v>6</v>
      </c>
      <c r="H2774" s="161">
        <v>7</v>
      </c>
      <c r="I2774" s="161">
        <v>10</v>
      </c>
      <c r="J2774" s="161">
        <v>10</v>
      </c>
      <c r="M2774" s="165">
        <f t="shared" si="124"/>
        <v>5</v>
      </c>
      <c r="N2774" s="164">
        <f t="shared" si="125"/>
        <v>6</v>
      </c>
      <c r="O2774" s="164">
        <f t="shared" si="126"/>
        <v>8</v>
      </c>
    </row>
    <row r="2775" spans="3:15">
      <c r="C2775" s="161">
        <v>5</v>
      </c>
      <c r="D2775" s="161">
        <v>6</v>
      </c>
      <c r="F2775" s="161">
        <v>10</v>
      </c>
      <c r="G2775" s="161">
        <v>6</v>
      </c>
      <c r="H2775" s="161">
        <v>10</v>
      </c>
      <c r="I2775" s="161">
        <v>4</v>
      </c>
      <c r="J2775" s="161">
        <v>7</v>
      </c>
      <c r="M2775" s="165">
        <f t="shared" si="124"/>
        <v>4</v>
      </c>
      <c r="N2775" s="164">
        <f t="shared" si="125"/>
        <v>5</v>
      </c>
      <c r="O2775" s="164">
        <f t="shared" si="126"/>
        <v>7</v>
      </c>
    </row>
    <row r="2776" spans="3:15">
      <c r="C2776" s="161">
        <v>5</v>
      </c>
      <c r="D2776" s="161">
        <v>6</v>
      </c>
      <c r="F2776" s="161">
        <v>10</v>
      </c>
      <c r="G2776" s="161">
        <v>6</v>
      </c>
      <c r="H2776" s="161">
        <v>10</v>
      </c>
      <c r="I2776" s="161">
        <v>4</v>
      </c>
      <c r="J2776" s="161">
        <v>10</v>
      </c>
      <c r="M2776" s="165">
        <f t="shared" si="124"/>
        <v>4</v>
      </c>
      <c r="N2776" s="164">
        <f t="shared" si="125"/>
        <v>5</v>
      </c>
      <c r="O2776" s="164">
        <f t="shared" si="126"/>
        <v>7</v>
      </c>
    </row>
    <row r="2777" spans="3:15">
      <c r="C2777" s="161">
        <v>5</v>
      </c>
      <c r="D2777" s="161">
        <v>6</v>
      </c>
      <c r="F2777" s="161">
        <v>10</v>
      </c>
      <c r="G2777" s="161">
        <v>6</v>
      </c>
      <c r="H2777" s="161">
        <v>10</v>
      </c>
      <c r="I2777" s="161">
        <v>6</v>
      </c>
      <c r="J2777" s="161">
        <v>7</v>
      </c>
      <c r="M2777" s="165">
        <f t="shared" si="124"/>
        <v>5</v>
      </c>
      <c r="N2777" s="164">
        <f t="shared" si="125"/>
        <v>6</v>
      </c>
      <c r="O2777" s="164">
        <f t="shared" si="126"/>
        <v>7</v>
      </c>
    </row>
    <row r="2778" spans="3:15">
      <c r="C2778" s="161">
        <v>5</v>
      </c>
      <c r="D2778" s="161">
        <v>6</v>
      </c>
      <c r="F2778" s="161">
        <v>10</v>
      </c>
      <c r="G2778" s="161">
        <v>6</v>
      </c>
      <c r="H2778" s="161">
        <v>10</v>
      </c>
      <c r="I2778" s="161">
        <v>6</v>
      </c>
      <c r="J2778" s="161">
        <v>10</v>
      </c>
      <c r="M2778" s="165">
        <f t="shared" si="124"/>
        <v>5</v>
      </c>
      <c r="N2778" s="164">
        <f t="shared" si="125"/>
        <v>6</v>
      </c>
      <c r="O2778" s="164">
        <f t="shared" si="126"/>
        <v>8</v>
      </c>
    </row>
    <row r="2779" spans="3:15">
      <c r="C2779" s="161">
        <v>5</v>
      </c>
      <c r="D2779" s="161">
        <v>6</v>
      </c>
      <c r="F2779" s="161">
        <v>10</v>
      </c>
      <c r="G2779" s="161">
        <v>6</v>
      </c>
      <c r="H2779" s="161">
        <v>10</v>
      </c>
      <c r="I2779" s="161">
        <v>8</v>
      </c>
      <c r="J2779" s="161">
        <v>7</v>
      </c>
      <c r="M2779" s="165">
        <f t="shared" si="124"/>
        <v>5</v>
      </c>
      <c r="N2779" s="164">
        <f t="shared" si="125"/>
        <v>6</v>
      </c>
      <c r="O2779" s="164">
        <f t="shared" si="126"/>
        <v>7</v>
      </c>
    </row>
    <row r="2780" spans="3:15">
      <c r="C2780" s="161">
        <v>5</v>
      </c>
      <c r="D2780" s="161">
        <v>6</v>
      </c>
      <c r="F2780" s="161">
        <v>10</v>
      </c>
      <c r="G2780" s="161">
        <v>6</v>
      </c>
      <c r="H2780" s="161">
        <v>10</v>
      </c>
      <c r="I2780" s="161">
        <v>8</v>
      </c>
      <c r="J2780" s="161">
        <v>10</v>
      </c>
      <c r="M2780" s="165">
        <f t="shared" si="124"/>
        <v>5</v>
      </c>
      <c r="N2780" s="164">
        <f t="shared" si="125"/>
        <v>6</v>
      </c>
      <c r="O2780" s="164">
        <f t="shared" si="126"/>
        <v>8</v>
      </c>
    </row>
    <row r="2781" spans="3:15">
      <c r="C2781" s="161">
        <v>5</v>
      </c>
      <c r="D2781" s="161">
        <v>6</v>
      </c>
      <c r="F2781" s="161">
        <v>10</v>
      </c>
      <c r="G2781" s="161">
        <v>6</v>
      </c>
      <c r="H2781" s="161">
        <v>10</v>
      </c>
      <c r="I2781" s="161">
        <v>10</v>
      </c>
      <c r="J2781" s="161">
        <v>7</v>
      </c>
      <c r="M2781" s="165">
        <f t="shared" si="124"/>
        <v>5</v>
      </c>
      <c r="N2781" s="164">
        <f t="shared" si="125"/>
        <v>6</v>
      </c>
      <c r="O2781" s="164">
        <f t="shared" si="126"/>
        <v>8</v>
      </c>
    </row>
    <row r="2782" spans="3:15">
      <c r="C2782" s="161">
        <v>5</v>
      </c>
      <c r="D2782" s="161">
        <v>4</v>
      </c>
      <c r="F2782" s="161">
        <v>10</v>
      </c>
      <c r="G2782" s="161">
        <v>4</v>
      </c>
      <c r="H2782" s="161">
        <v>10</v>
      </c>
      <c r="I2782" s="161">
        <v>10</v>
      </c>
      <c r="J2782" s="161">
        <v>10</v>
      </c>
      <c r="M2782" s="165">
        <f t="shared" si="124"/>
        <v>4</v>
      </c>
      <c r="N2782" s="164">
        <f t="shared" si="125"/>
        <v>4</v>
      </c>
      <c r="O2782" s="164">
        <f t="shared" si="126"/>
        <v>8</v>
      </c>
    </row>
    <row r="2783" spans="3:15">
      <c r="C2783" s="161">
        <v>5</v>
      </c>
      <c r="D2783" s="161">
        <v>4</v>
      </c>
      <c r="F2783" s="161">
        <v>10</v>
      </c>
      <c r="G2783" s="161">
        <v>4</v>
      </c>
      <c r="H2783" s="161">
        <v>7</v>
      </c>
      <c r="I2783" s="161">
        <v>4</v>
      </c>
      <c r="J2783" s="161">
        <v>7</v>
      </c>
      <c r="M2783" s="165">
        <f t="shared" ref="M2783:M2846" si="127">MIN(C2783:L2783)</f>
        <v>4</v>
      </c>
      <c r="N2783" s="164">
        <f t="shared" si="125"/>
        <v>4</v>
      </c>
      <c r="O2783" s="164">
        <f t="shared" si="126"/>
        <v>6</v>
      </c>
    </row>
    <row r="2784" spans="3:15">
      <c r="C2784" s="161">
        <v>5</v>
      </c>
      <c r="D2784" s="161">
        <v>4</v>
      </c>
      <c r="F2784" s="161">
        <v>10</v>
      </c>
      <c r="G2784" s="161">
        <v>4</v>
      </c>
      <c r="H2784" s="161">
        <v>7</v>
      </c>
      <c r="I2784" s="161">
        <v>4</v>
      </c>
      <c r="J2784" s="161">
        <v>10</v>
      </c>
      <c r="M2784" s="165">
        <f t="shared" si="127"/>
        <v>4</v>
      </c>
      <c r="N2784" s="164">
        <f t="shared" ref="N2784:N2847" si="128">IF(SMALL(C2784:J2784,2)&gt;M2784,M2784+1,M2784)</f>
        <v>4</v>
      </c>
      <c r="O2784" s="164">
        <f t="shared" ref="O2784:O2847" si="129">ROUND(AVERAGE(C2784:J2784),0)</f>
        <v>6</v>
      </c>
    </row>
    <row r="2785" spans="3:15">
      <c r="C2785" s="161">
        <v>5</v>
      </c>
      <c r="D2785" s="161">
        <v>4</v>
      </c>
      <c r="F2785" s="161">
        <v>10</v>
      </c>
      <c r="G2785" s="161">
        <v>4</v>
      </c>
      <c r="H2785" s="161">
        <v>7</v>
      </c>
      <c r="I2785" s="161">
        <v>6</v>
      </c>
      <c r="J2785" s="161">
        <v>7</v>
      </c>
      <c r="M2785" s="165">
        <f t="shared" si="127"/>
        <v>4</v>
      </c>
      <c r="N2785" s="164">
        <f t="shared" si="128"/>
        <v>4</v>
      </c>
      <c r="O2785" s="164">
        <f t="shared" si="129"/>
        <v>6</v>
      </c>
    </row>
    <row r="2786" spans="3:15">
      <c r="C2786" s="161">
        <v>5</v>
      </c>
      <c r="D2786" s="161">
        <v>4</v>
      </c>
      <c r="F2786" s="161">
        <v>10</v>
      </c>
      <c r="G2786" s="161">
        <v>4</v>
      </c>
      <c r="H2786" s="161">
        <v>7</v>
      </c>
      <c r="I2786" s="161">
        <v>6</v>
      </c>
      <c r="J2786" s="161">
        <v>10</v>
      </c>
      <c r="M2786" s="165">
        <f t="shared" si="127"/>
        <v>4</v>
      </c>
      <c r="N2786" s="164">
        <f t="shared" si="128"/>
        <v>4</v>
      </c>
      <c r="O2786" s="164">
        <f t="shared" si="129"/>
        <v>7</v>
      </c>
    </row>
    <row r="2787" spans="3:15">
      <c r="C2787" s="161">
        <v>5</v>
      </c>
      <c r="D2787" s="161">
        <v>4</v>
      </c>
      <c r="F2787" s="161">
        <v>10</v>
      </c>
      <c r="G2787" s="161">
        <v>4</v>
      </c>
      <c r="H2787" s="161">
        <v>7</v>
      </c>
      <c r="I2787" s="161">
        <v>8</v>
      </c>
      <c r="J2787" s="161">
        <v>7</v>
      </c>
      <c r="M2787" s="165">
        <f t="shared" si="127"/>
        <v>4</v>
      </c>
      <c r="N2787" s="164">
        <f t="shared" si="128"/>
        <v>4</v>
      </c>
      <c r="O2787" s="164">
        <f t="shared" si="129"/>
        <v>6</v>
      </c>
    </row>
    <row r="2788" spans="3:15">
      <c r="C2788" s="161">
        <v>5</v>
      </c>
      <c r="D2788" s="161">
        <v>4</v>
      </c>
      <c r="F2788" s="161">
        <v>10</v>
      </c>
      <c r="G2788" s="161">
        <v>4</v>
      </c>
      <c r="H2788" s="161">
        <v>7</v>
      </c>
      <c r="I2788" s="161">
        <v>8</v>
      </c>
      <c r="J2788" s="161">
        <v>10</v>
      </c>
      <c r="M2788" s="165">
        <f t="shared" si="127"/>
        <v>4</v>
      </c>
      <c r="N2788" s="164">
        <f t="shared" si="128"/>
        <v>4</v>
      </c>
      <c r="O2788" s="164">
        <f t="shared" si="129"/>
        <v>7</v>
      </c>
    </row>
    <row r="2789" spans="3:15">
      <c r="C2789" s="161">
        <v>5</v>
      </c>
      <c r="D2789" s="161">
        <v>4</v>
      </c>
      <c r="F2789" s="161">
        <v>10</v>
      </c>
      <c r="G2789" s="161">
        <v>4</v>
      </c>
      <c r="H2789" s="161">
        <v>7</v>
      </c>
      <c r="I2789" s="161">
        <v>10</v>
      </c>
      <c r="J2789" s="161">
        <v>7</v>
      </c>
      <c r="M2789" s="165">
        <f t="shared" si="127"/>
        <v>4</v>
      </c>
      <c r="N2789" s="164">
        <f t="shared" si="128"/>
        <v>4</v>
      </c>
      <c r="O2789" s="164">
        <f t="shared" si="129"/>
        <v>7</v>
      </c>
    </row>
    <row r="2790" spans="3:15">
      <c r="C2790" s="161">
        <v>5</v>
      </c>
      <c r="D2790" s="161">
        <v>4</v>
      </c>
      <c r="F2790" s="161">
        <v>10</v>
      </c>
      <c r="G2790" s="161">
        <v>4</v>
      </c>
      <c r="H2790" s="161">
        <v>7</v>
      </c>
      <c r="I2790" s="161">
        <v>10</v>
      </c>
      <c r="J2790" s="161">
        <v>10</v>
      </c>
      <c r="M2790" s="165">
        <f t="shared" si="127"/>
        <v>4</v>
      </c>
      <c r="N2790" s="164">
        <f t="shared" si="128"/>
        <v>4</v>
      </c>
      <c r="O2790" s="164">
        <f t="shared" si="129"/>
        <v>7</v>
      </c>
    </row>
    <row r="2791" spans="3:15">
      <c r="C2791" s="161">
        <v>5</v>
      </c>
      <c r="D2791" s="161">
        <v>4</v>
      </c>
      <c r="F2791" s="161">
        <v>10</v>
      </c>
      <c r="G2791" s="161">
        <v>4</v>
      </c>
      <c r="H2791" s="161">
        <v>10</v>
      </c>
      <c r="I2791" s="161">
        <v>4</v>
      </c>
      <c r="J2791" s="161">
        <v>7</v>
      </c>
      <c r="M2791" s="165">
        <f t="shared" si="127"/>
        <v>4</v>
      </c>
      <c r="N2791" s="164">
        <f t="shared" si="128"/>
        <v>4</v>
      </c>
      <c r="O2791" s="164">
        <f t="shared" si="129"/>
        <v>6</v>
      </c>
    </row>
    <row r="2792" spans="3:15">
      <c r="C2792" s="161">
        <v>5</v>
      </c>
      <c r="D2792" s="161">
        <v>4</v>
      </c>
      <c r="F2792" s="161">
        <v>10</v>
      </c>
      <c r="G2792" s="161">
        <v>4</v>
      </c>
      <c r="H2792" s="161">
        <v>10</v>
      </c>
      <c r="I2792" s="161">
        <v>4</v>
      </c>
      <c r="J2792" s="161">
        <v>10</v>
      </c>
      <c r="M2792" s="165">
        <f t="shared" si="127"/>
        <v>4</v>
      </c>
      <c r="N2792" s="164">
        <f t="shared" si="128"/>
        <v>4</v>
      </c>
      <c r="O2792" s="164">
        <f t="shared" si="129"/>
        <v>7</v>
      </c>
    </row>
    <row r="2793" spans="3:15">
      <c r="C2793" s="161">
        <v>5</v>
      </c>
      <c r="D2793" s="161">
        <v>4</v>
      </c>
      <c r="F2793" s="161">
        <v>10</v>
      </c>
      <c r="G2793" s="161">
        <v>4</v>
      </c>
      <c r="H2793" s="161">
        <v>10</v>
      </c>
      <c r="I2793" s="161">
        <v>6</v>
      </c>
      <c r="J2793" s="161">
        <v>7</v>
      </c>
      <c r="M2793" s="165">
        <f t="shared" si="127"/>
        <v>4</v>
      </c>
      <c r="N2793" s="164">
        <f t="shared" si="128"/>
        <v>4</v>
      </c>
      <c r="O2793" s="164">
        <f t="shared" si="129"/>
        <v>7</v>
      </c>
    </row>
    <row r="2794" spans="3:15">
      <c r="C2794" s="161">
        <v>5</v>
      </c>
      <c r="D2794" s="161">
        <v>4</v>
      </c>
      <c r="F2794" s="161">
        <v>10</v>
      </c>
      <c r="G2794" s="161">
        <v>4</v>
      </c>
      <c r="H2794" s="161">
        <v>10</v>
      </c>
      <c r="I2794" s="161">
        <v>6</v>
      </c>
      <c r="J2794" s="161">
        <v>10</v>
      </c>
      <c r="M2794" s="165">
        <f t="shared" si="127"/>
        <v>4</v>
      </c>
      <c r="N2794" s="164">
        <f t="shared" si="128"/>
        <v>4</v>
      </c>
      <c r="O2794" s="164">
        <f t="shared" si="129"/>
        <v>7</v>
      </c>
    </row>
    <row r="2795" spans="3:15">
      <c r="C2795" s="161">
        <v>5</v>
      </c>
      <c r="D2795" s="161">
        <v>4</v>
      </c>
      <c r="F2795" s="161">
        <v>10</v>
      </c>
      <c r="G2795" s="161">
        <v>4</v>
      </c>
      <c r="H2795" s="161">
        <v>10</v>
      </c>
      <c r="I2795" s="161">
        <v>8</v>
      </c>
      <c r="J2795" s="161">
        <v>7</v>
      </c>
      <c r="M2795" s="165">
        <f t="shared" si="127"/>
        <v>4</v>
      </c>
      <c r="N2795" s="164">
        <f t="shared" si="128"/>
        <v>4</v>
      </c>
      <c r="O2795" s="164">
        <f t="shared" si="129"/>
        <v>7</v>
      </c>
    </row>
    <row r="2796" spans="3:15">
      <c r="C2796" s="161">
        <v>5</v>
      </c>
      <c r="D2796" s="161">
        <v>4</v>
      </c>
      <c r="F2796" s="161">
        <v>10</v>
      </c>
      <c r="G2796" s="161">
        <v>4</v>
      </c>
      <c r="H2796" s="161">
        <v>10</v>
      </c>
      <c r="I2796" s="161">
        <v>8</v>
      </c>
      <c r="J2796" s="161">
        <v>10</v>
      </c>
      <c r="M2796" s="165">
        <f t="shared" si="127"/>
        <v>4</v>
      </c>
      <c r="N2796" s="164">
        <f t="shared" si="128"/>
        <v>4</v>
      </c>
      <c r="O2796" s="164">
        <f t="shared" si="129"/>
        <v>7</v>
      </c>
    </row>
    <row r="2797" spans="3:15">
      <c r="C2797" s="161">
        <v>5</v>
      </c>
      <c r="D2797" s="161">
        <v>4</v>
      </c>
      <c r="F2797" s="161">
        <v>10</v>
      </c>
      <c r="G2797" s="161">
        <v>4</v>
      </c>
      <c r="H2797" s="161">
        <v>10</v>
      </c>
      <c r="I2797" s="161">
        <v>10</v>
      </c>
      <c r="J2797" s="161">
        <v>7</v>
      </c>
      <c r="M2797" s="165">
        <f t="shared" si="127"/>
        <v>4</v>
      </c>
      <c r="N2797" s="164">
        <f t="shared" si="128"/>
        <v>4</v>
      </c>
      <c r="O2797" s="164">
        <f t="shared" si="129"/>
        <v>7</v>
      </c>
    </row>
    <row r="2798" spans="3:15">
      <c r="C2798" s="161">
        <v>5</v>
      </c>
      <c r="D2798" s="161">
        <v>4</v>
      </c>
      <c r="F2798" s="161">
        <v>10</v>
      </c>
      <c r="G2798" s="161">
        <v>4</v>
      </c>
      <c r="H2798" s="161">
        <v>10</v>
      </c>
      <c r="I2798" s="161">
        <v>10</v>
      </c>
      <c r="J2798" s="161">
        <v>10</v>
      </c>
      <c r="M2798" s="165">
        <f t="shared" si="127"/>
        <v>4</v>
      </c>
      <c r="N2798" s="164">
        <f t="shared" si="128"/>
        <v>4</v>
      </c>
      <c r="O2798" s="164">
        <f t="shared" si="129"/>
        <v>8</v>
      </c>
    </row>
    <row r="2799" spans="3:15">
      <c r="C2799" s="161">
        <v>5</v>
      </c>
      <c r="D2799" s="161">
        <v>4</v>
      </c>
      <c r="F2799" s="161">
        <v>10</v>
      </c>
      <c r="G2799" s="161">
        <v>4</v>
      </c>
      <c r="H2799" s="161">
        <v>7</v>
      </c>
      <c r="I2799" s="161">
        <v>4</v>
      </c>
      <c r="J2799" s="161">
        <v>7</v>
      </c>
      <c r="M2799" s="165">
        <f t="shared" si="127"/>
        <v>4</v>
      </c>
      <c r="N2799" s="164">
        <f t="shared" si="128"/>
        <v>4</v>
      </c>
      <c r="O2799" s="164">
        <f t="shared" si="129"/>
        <v>6</v>
      </c>
    </row>
    <row r="2800" spans="3:15">
      <c r="C2800" s="161">
        <v>5</v>
      </c>
      <c r="D2800" s="161">
        <v>4</v>
      </c>
      <c r="F2800" s="161">
        <v>10</v>
      </c>
      <c r="G2800" s="161">
        <v>4</v>
      </c>
      <c r="H2800" s="161">
        <v>7</v>
      </c>
      <c r="I2800" s="161">
        <v>4</v>
      </c>
      <c r="J2800" s="161">
        <v>10</v>
      </c>
      <c r="M2800" s="165">
        <f t="shared" si="127"/>
        <v>4</v>
      </c>
      <c r="N2800" s="164">
        <f t="shared" si="128"/>
        <v>4</v>
      </c>
      <c r="O2800" s="164">
        <f t="shared" si="129"/>
        <v>6</v>
      </c>
    </row>
    <row r="2801" spans="3:15">
      <c r="C2801" s="161">
        <v>5</v>
      </c>
      <c r="D2801" s="161">
        <v>4</v>
      </c>
      <c r="F2801" s="161">
        <v>10</v>
      </c>
      <c r="G2801" s="161">
        <v>4</v>
      </c>
      <c r="H2801" s="161">
        <v>7</v>
      </c>
      <c r="I2801" s="161">
        <v>6</v>
      </c>
      <c r="J2801" s="161">
        <v>7</v>
      </c>
      <c r="M2801" s="165">
        <f t="shared" si="127"/>
        <v>4</v>
      </c>
      <c r="N2801" s="164">
        <f t="shared" si="128"/>
        <v>4</v>
      </c>
      <c r="O2801" s="164">
        <f t="shared" si="129"/>
        <v>6</v>
      </c>
    </row>
    <row r="2802" spans="3:15">
      <c r="C2802" s="161">
        <v>5</v>
      </c>
      <c r="D2802" s="161">
        <v>4</v>
      </c>
      <c r="F2802" s="161">
        <v>10</v>
      </c>
      <c r="G2802" s="161">
        <v>4</v>
      </c>
      <c r="H2802" s="161">
        <v>7</v>
      </c>
      <c r="I2802" s="161">
        <v>6</v>
      </c>
      <c r="J2802" s="161">
        <v>10</v>
      </c>
      <c r="M2802" s="165">
        <f t="shared" si="127"/>
        <v>4</v>
      </c>
      <c r="N2802" s="164">
        <f t="shared" si="128"/>
        <v>4</v>
      </c>
      <c r="O2802" s="164">
        <f t="shared" si="129"/>
        <v>7</v>
      </c>
    </row>
    <row r="2803" spans="3:15">
      <c r="C2803" s="161">
        <v>5</v>
      </c>
      <c r="D2803" s="161">
        <v>4</v>
      </c>
      <c r="F2803" s="161">
        <v>10</v>
      </c>
      <c r="G2803" s="161">
        <v>4</v>
      </c>
      <c r="H2803" s="161">
        <v>7</v>
      </c>
      <c r="I2803" s="161">
        <v>8</v>
      </c>
      <c r="J2803" s="161">
        <v>7</v>
      </c>
      <c r="M2803" s="165">
        <f t="shared" si="127"/>
        <v>4</v>
      </c>
      <c r="N2803" s="164">
        <f t="shared" si="128"/>
        <v>4</v>
      </c>
      <c r="O2803" s="164">
        <f t="shared" si="129"/>
        <v>6</v>
      </c>
    </row>
    <row r="2804" spans="3:15">
      <c r="C2804" s="161">
        <v>5</v>
      </c>
      <c r="D2804" s="161">
        <v>4</v>
      </c>
      <c r="F2804" s="161">
        <v>10</v>
      </c>
      <c r="G2804" s="161">
        <v>4</v>
      </c>
      <c r="H2804" s="161">
        <v>7</v>
      </c>
      <c r="I2804" s="161">
        <v>8</v>
      </c>
      <c r="J2804" s="161">
        <v>10</v>
      </c>
      <c r="M2804" s="165">
        <f t="shared" si="127"/>
        <v>4</v>
      </c>
      <c r="N2804" s="164">
        <f t="shared" si="128"/>
        <v>4</v>
      </c>
      <c r="O2804" s="164">
        <f t="shared" si="129"/>
        <v>7</v>
      </c>
    </row>
    <row r="2805" spans="3:15">
      <c r="C2805" s="161">
        <v>5</v>
      </c>
      <c r="D2805" s="161">
        <v>4</v>
      </c>
      <c r="F2805" s="161">
        <v>10</v>
      </c>
      <c r="G2805" s="161">
        <v>4</v>
      </c>
      <c r="H2805" s="161">
        <v>7</v>
      </c>
      <c r="I2805" s="161">
        <v>10</v>
      </c>
      <c r="J2805" s="161">
        <v>7</v>
      </c>
      <c r="M2805" s="165">
        <f t="shared" si="127"/>
        <v>4</v>
      </c>
      <c r="N2805" s="164">
        <f t="shared" si="128"/>
        <v>4</v>
      </c>
      <c r="O2805" s="164">
        <f t="shared" si="129"/>
        <v>7</v>
      </c>
    </row>
    <row r="2806" spans="3:15">
      <c r="C2806" s="161">
        <v>5</v>
      </c>
      <c r="D2806" s="161">
        <v>4</v>
      </c>
      <c r="F2806" s="161">
        <v>10</v>
      </c>
      <c r="G2806" s="161">
        <v>4</v>
      </c>
      <c r="H2806" s="161">
        <v>7</v>
      </c>
      <c r="I2806" s="161">
        <v>10</v>
      </c>
      <c r="J2806" s="161">
        <v>10</v>
      </c>
      <c r="M2806" s="165">
        <f t="shared" si="127"/>
        <v>4</v>
      </c>
      <c r="N2806" s="164">
        <f t="shared" si="128"/>
        <v>4</v>
      </c>
      <c r="O2806" s="164">
        <f t="shared" si="129"/>
        <v>7</v>
      </c>
    </row>
    <row r="2807" spans="3:15">
      <c r="C2807" s="161">
        <v>5</v>
      </c>
      <c r="D2807" s="161">
        <v>4</v>
      </c>
      <c r="F2807" s="161">
        <v>10</v>
      </c>
      <c r="G2807" s="161">
        <v>4</v>
      </c>
      <c r="H2807" s="161">
        <v>10</v>
      </c>
      <c r="I2807" s="161">
        <v>4</v>
      </c>
      <c r="J2807" s="161">
        <v>7</v>
      </c>
      <c r="M2807" s="165">
        <f t="shared" si="127"/>
        <v>4</v>
      </c>
      <c r="N2807" s="164">
        <f t="shared" si="128"/>
        <v>4</v>
      </c>
      <c r="O2807" s="164">
        <f t="shared" si="129"/>
        <v>6</v>
      </c>
    </row>
    <row r="2808" spans="3:15">
      <c r="C2808" s="161">
        <v>5</v>
      </c>
      <c r="D2808" s="161">
        <v>4</v>
      </c>
      <c r="F2808" s="161">
        <v>10</v>
      </c>
      <c r="G2808" s="161">
        <v>4</v>
      </c>
      <c r="H2808" s="161">
        <v>10</v>
      </c>
      <c r="I2808" s="161">
        <v>4</v>
      </c>
      <c r="J2808" s="161">
        <v>10</v>
      </c>
      <c r="M2808" s="165">
        <f t="shared" si="127"/>
        <v>4</v>
      </c>
      <c r="N2808" s="164">
        <f t="shared" si="128"/>
        <v>4</v>
      </c>
      <c r="O2808" s="164">
        <f t="shared" si="129"/>
        <v>7</v>
      </c>
    </row>
    <row r="2809" spans="3:15">
      <c r="C2809" s="161">
        <v>5</v>
      </c>
      <c r="D2809" s="161">
        <v>4</v>
      </c>
      <c r="F2809" s="161">
        <v>10</v>
      </c>
      <c r="G2809" s="161">
        <v>4</v>
      </c>
      <c r="H2809" s="161">
        <v>10</v>
      </c>
      <c r="I2809" s="161">
        <v>6</v>
      </c>
      <c r="J2809" s="161">
        <v>7</v>
      </c>
      <c r="M2809" s="165">
        <f t="shared" si="127"/>
        <v>4</v>
      </c>
      <c r="N2809" s="164">
        <f t="shared" si="128"/>
        <v>4</v>
      </c>
      <c r="O2809" s="164">
        <f t="shared" si="129"/>
        <v>7</v>
      </c>
    </row>
    <row r="2810" spans="3:15">
      <c r="C2810" s="161">
        <v>5</v>
      </c>
      <c r="D2810" s="161">
        <v>4</v>
      </c>
      <c r="F2810" s="161">
        <v>10</v>
      </c>
      <c r="G2810" s="161">
        <v>4</v>
      </c>
      <c r="H2810" s="161">
        <v>10</v>
      </c>
      <c r="I2810" s="161">
        <v>6</v>
      </c>
      <c r="J2810" s="161">
        <v>10</v>
      </c>
      <c r="M2810" s="165">
        <f t="shared" si="127"/>
        <v>4</v>
      </c>
      <c r="N2810" s="164">
        <f t="shared" si="128"/>
        <v>4</v>
      </c>
      <c r="O2810" s="164">
        <f t="shared" si="129"/>
        <v>7</v>
      </c>
    </row>
    <row r="2811" spans="3:15">
      <c r="C2811" s="161">
        <v>5</v>
      </c>
      <c r="D2811" s="161">
        <v>4</v>
      </c>
      <c r="F2811" s="161">
        <v>10</v>
      </c>
      <c r="G2811" s="161">
        <v>4</v>
      </c>
      <c r="H2811" s="161">
        <v>10</v>
      </c>
      <c r="I2811" s="161">
        <v>8</v>
      </c>
      <c r="J2811" s="161">
        <v>7</v>
      </c>
      <c r="M2811" s="165">
        <f t="shared" si="127"/>
        <v>4</v>
      </c>
      <c r="N2811" s="164">
        <f t="shared" si="128"/>
        <v>4</v>
      </c>
      <c r="O2811" s="164">
        <f t="shared" si="129"/>
        <v>7</v>
      </c>
    </row>
    <row r="2812" spans="3:15">
      <c r="C2812" s="161">
        <v>5</v>
      </c>
      <c r="D2812" s="161">
        <v>4</v>
      </c>
      <c r="F2812" s="161">
        <v>10</v>
      </c>
      <c r="G2812" s="161">
        <v>4</v>
      </c>
      <c r="H2812" s="161">
        <v>10</v>
      </c>
      <c r="I2812" s="161">
        <v>8</v>
      </c>
      <c r="J2812" s="161">
        <v>10</v>
      </c>
      <c r="M2812" s="165">
        <f t="shared" si="127"/>
        <v>4</v>
      </c>
      <c r="N2812" s="164">
        <f t="shared" si="128"/>
        <v>4</v>
      </c>
      <c r="O2812" s="164">
        <f t="shared" si="129"/>
        <v>7</v>
      </c>
    </row>
    <row r="2813" spans="3:15">
      <c r="C2813" s="161">
        <v>5</v>
      </c>
      <c r="D2813" s="161">
        <v>4</v>
      </c>
      <c r="F2813" s="161">
        <v>10</v>
      </c>
      <c r="G2813" s="161">
        <v>4</v>
      </c>
      <c r="H2813" s="161">
        <v>10</v>
      </c>
      <c r="I2813" s="161">
        <v>10</v>
      </c>
      <c r="J2813" s="161">
        <v>7</v>
      </c>
      <c r="M2813" s="165">
        <f t="shared" si="127"/>
        <v>4</v>
      </c>
      <c r="N2813" s="164">
        <f t="shared" si="128"/>
        <v>4</v>
      </c>
      <c r="O2813" s="164">
        <f t="shared" si="129"/>
        <v>7</v>
      </c>
    </row>
    <row r="2814" spans="3:15">
      <c r="C2814" s="161">
        <v>5</v>
      </c>
      <c r="D2814" s="161">
        <v>6</v>
      </c>
      <c r="F2814" s="161">
        <v>10</v>
      </c>
      <c r="G2814" s="161">
        <v>6</v>
      </c>
      <c r="H2814" s="161">
        <v>10</v>
      </c>
      <c r="I2814" s="161">
        <v>10</v>
      </c>
      <c r="J2814" s="161">
        <v>10</v>
      </c>
      <c r="M2814" s="165">
        <f t="shared" si="127"/>
        <v>5</v>
      </c>
      <c r="N2814" s="164">
        <f t="shared" si="128"/>
        <v>6</v>
      </c>
      <c r="O2814" s="164">
        <f t="shared" si="129"/>
        <v>8</v>
      </c>
    </row>
    <row r="2815" spans="3:15">
      <c r="C2815" s="161">
        <v>5</v>
      </c>
      <c r="D2815" s="161">
        <v>6</v>
      </c>
      <c r="F2815" s="161">
        <v>5</v>
      </c>
      <c r="G2815" s="161">
        <v>6</v>
      </c>
      <c r="H2815" s="161">
        <v>5</v>
      </c>
      <c r="I2815" s="161">
        <v>4</v>
      </c>
      <c r="J2815" s="161">
        <v>7</v>
      </c>
      <c r="M2815" s="165">
        <f t="shared" si="127"/>
        <v>4</v>
      </c>
      <c r="N2815" s="164">
        <f t="shared" si="128"/>
        <v>5</v>
      </c>
      <c r="O2815" s="164">
        <f t="shared" si="129"/>
        <v>5</v>
      </c>
    </row>
    <row r="2816" spans="3:15">
      <c r="C2816" s="161">
        <v>5</v>
      </c>
      <c r="D2816" s="161">
        <v>6</v>
      </c>
      <c r="F2816" s="161">
        <v>5</v>
      </c>
      <c r="G2816" s="161">
        <v>6</v>
      </c>
      <c r="H2816" s="161">
        <v>5</v>
      </c>
      <c r="I2816" s="161">
        <v>4</v>
      </c>
      <c r="J2816" s="161">
        <v>10</v>
      </c>
      <c r="M2816" s="165">
        <f t="shared" si="127"/>
        <v>4</v>
      </c>
      <c r="N2816" s="164">
        <f t="shared" si="128"/>
        <v>5</v>
      </c>
      <c r="O2816" s="164">
        <f t="shared" si="129"/>
        <v>6</v>
      </c>
    </row>
    <row r="2817" spans="3:15">
      <c r="C2817" s="161">
        <v>5</v>
      </c>
      <c r="D2817" s="161">
        <v>6</v>
      </c>
      <c r="F2817" s="161">
        <v>5</v>
      </c>
      <c r="G2817" s="161">
        <v>6</v>
      </c>
      <c r="H2817" s="161">
        <v>5</v>
      </c>
      <c r="I2817" s="161">
        <v>6</v>
      </c>
      <c r="J2817" s="161">
        <v>7</v>
      </c>
      <c r="M2817" s="165">
        <f t="shared" si="127"/>
        <v>5</v>
      </c>
      <c r="N2817" s="164">
        <f t="shared" si="128"/>
        <v>5</v>
      </c>
      <c r="O2817" s="164">
        <f t="shared" si="129"/>
        <v>6</v>
      </c>
    </row>
    <row r="2818" spans="3:15">
      <c r="C2818" s="161">
        <v>5</v>
      </c>
      <c r="D2818" s="161">
        <v>6</v>
      </c>
      <c r="F2818" s="161">
        <v>5</v>
      </c>
      <c r="G2818" s="161">
        <v>6</v>
      </c>
      <c r="H2818" s="161">
        <v>5</v>
      </c>
      <c r="I2818" s="161">
        <v>6</v>
      </c>
      <c r="J2818" s="161">
        <v>10</v>
      </c>
      <c r="M2818" s="165">
        <f t="shared" si="127"/>
        <v>5</v>
      </c>
      <c r="N2818" s="164">
        <f t="shared" si="128"/>
        <v>5</v>
      </c>
      <c r="O2818" s="164">
        <f t="shared" si="129"/>
        <v>6</v>
      </c>
    </row>
    <row r="2819" spans="3:15">
      <c r="C2819" s="161">
        <v>5</v>
      </c>
      <c r="D2819" s="161">
        <v>6</v>
      </c>
      <c r="F2819" s="161">
        <v>5</v>
      </c>
      <c r="G2819" s="161">
        <v>6</v>
      </c>
      <c r="H2819" s="161">
        <v>5</v>
      </c>
      <c r="I2819" s="161">
        <v>8</v>
      </c>
      <c r="J2819" s="161">
        <v>7</v>
      </c>
      <c r="M2819" s="165">
        <f t="shared" si="127"/>
        <v>5</v>
      </c>
      <c r="N2819" s="164">
        <f t="shared" si="128"/>
        <v>5</v>
      </c>
      <c r="O2819" s="164">
        <f t="shared" si="129"/>
        <v>6</v>
      </c>
    </row>
    <row r="2820" spans="3:15">
      <c r="C2820" s="161">
        <v>5</v>
      </c>
      <c r="D2820" s="161">
        <v>6</v>
      </c>
      <c r="F2820" s="161">
        <v>5</v>
      </c>
      <c r="G2820" s="161">
        <v>6</v>
      </c>
      <c r="H2820" s="161">
        <v>5</v>
      </c>
      <c r="I2820" s="161">
        <v>8</v>
      </c>
      <c r="J2820" s="161">
        <v>10</v>
      </c>
      <c r="M2820" s="165">
        <f t="shared" si="127"/>
        <v>5</v>
      </c>
      <c r="N2820" s="164">
        <f t="shared" si="128"/>
        <v>5</v>
      </c>
      <c r="O2820" s="164">
        <f t="shared" si="129"/>
        <v>6</v>
      </c>
    </row>
    <row r="2821" spans="3:15">
      <c r="C2821" s="161">
        <v>5</v>
      </c>
      <c r="D2821" s="161">
        <v>6</v>
      </c>
      <c r="F2821" s="161">
        <v>5</v>
      </c>
      <c r="G2821" s="161">
        <v>6</v>
      </c>
      <c r="H2821" s="161">
        <v>5</v>
      </c>
      <c r="I2821" s="161">
        <v>10</v>
      </c>
      <c r="J2821" s="161">
        <v>7</v>
      </c>
      <c r="M2821" s="165">
        <f t="shared" si="127"/>
        <v>5</v>
      </c>
      <c r="N2821" s="164">
        <f t="shared" si="128"/>
        <v>5</v>
      </c>
      <c r="O2821" s="164">
        <f t="shared" si="129"/>
        <v>6</v>
      </c>
    </row>
    <row r="2822" spans="3:15">
      <c r="C2822" s="161">
        <v>5</v>
      </c>
      <c r="D2822" s="161">
        <v>6</v>
      </c>
      <c r="F2822" s="161">
        <v>5</v>
      </c>
      <c r="G2822" s="161">
        <v>6</v>
      </c>
      <c r="H2822" s="161">
        <v>5</v>
      </c>
      <c r="I2822" s="161">
        <v>10</v>
      </c>
      <c r="J2822" s="161">
        <v>10</v>
      </c>
      <c r="M2822" s="165">
        <f t="shared" si="127"/>
        <v>5</v>
      </c>
      <c r="N2822" s="164">
        <f t="shared" si="128"/>
        <v>5</v>
      </c>
      <c r="O2822" s="164">
        <f t="shared" si="129"/>
        <v>7</v>
      </c>
    </row>
    <row r="2823" spans="3:15">
      <c r="C2823" s="161">
        <v>5</v>
      </c>
      <c r="D2823" s="161">
        <v>6</v>
      </c>
      <c r="F2823" s="161">
        <v>7</v>
      </c>
      <c r="G2823" s="161">
        <v>6</v>
      </c>
      <c r="H2823" s="161">
        <v>10</v>
      </c>
      <c r="I2823" s="161">
        <v>4</v>
      </c>
      <c r="J2823" s="161">
        <v>7</v>
      </c>
      <c r="M2823" s="165">
        <f t="shared" si="127"/>
        <v>4</v>
      </c>
      <c r="N2823" s="164">
        <f t="shared" si="128"/>
        <v>5</v>
      </c>
      <c r="O2823" s="164">
        <f t="shared" si="129"/>
        <v>6</v>
      </c>
    </row>
    <row r="2824" spans="3:15">
      <c r="C2824" s="161">
        <v>5</v>
      </c>
      <c r="D2824" s="161">
        <v>6</v>
      </c>
      <c r="F2824" s="161">
        <v>7</v>
      </c>
      <c r="G2824" s="161">
        <v>6</v>
      </c>
      <c r="H2824" s="161">
        <v>10</v>
      </c>
      <c r="I2824" s="161">
        <v>4</v>
      </c>
      <c r="J2824" s="161">
        <v>10</v>
      </c>
      <c r="M2824" s="165">
        <f t="shared" si="127"/>
        <v>4</v>
      </c>
      <c r="N2824" s="164">
        <f t="shared" si="128"/>
        <v>5</v>
      </c>
      <c r="O2824" s="164">
        <f t="shared" si="129"/>
        <v>7</v>
      </c>
    </row>
    <row r="2825" spans="3:15">
      <c r="C2825" s="161">
        <v>5</v>
      </c>
      <c r="D2825" s="161">
        <v>6</v>
      </c>
      <c r="F2825" s="161">
        <v>7</v>
      </c>
      <c r="G2825" s="161">
        <v>6</v>
      </c>
      <c r="H2825" s="161">
        <v>10</v>
      </c>
      <c r="I2825" s="161">
        <v>6</v>
      </c>
      <c r="J2825" s="161">
        <v>7</v>
      </c>
      <c r="M2825" s="165">
        <f t="shared" si="127"/>
        <v>5</v>
      </c>
      <c r="N2825" s="164">
        <f t="shared" si="128"/>
        <v>6</v>
      </c>
      <c r="O2825" s="164">
        <f t="shared" si="129"/>
        <v>7</v>
      </c>
    </row>
    <row r="2826" spans="3:15">
      <c r="C2826" s="161">
        <v>5</v>
      </c>
      <c r="D2826" s="161">
        <v>6</v>
      </c>
      <c r="F2826" s="161">
        <v>7</v>
      </c>
      <c r="G2826" s="161">
        <v>6</v>
      </c>
      <c r="H2826" s="161">
        <v>10</v>
      </c>
      <c r="I2826" s="161">
        <v>6</v>
      </c>
      <c r="J2826" s="161">
        <v>10</v>
      </c>
      <c r="M2826" s="165">
        <f t="shared" si="127"/>
        <v>5</v>
      </c>
      <c r="N2826" s="164">
        <f t="shared" si="128"/>
        <v>6</v>
      </c>
      <c r="O2826" s="164">
        <f t="shared" si="129"/>
        <v>7</v>
      </c>
    </row>
    <row r="2827" spans="3:15">
      <c r="C2827" s="161">
        <v>5</v>
      </c>
      <c r="D2827" s="161">
        <v>6</v>
      </c>
      <c r="F2827" s="161">
        <v>7</v>
      </c>
      <c r="G2827" s="161">
        <v>6</v>
      </c>
      <c r="H2827" s="161">
        <v>10</v>
      </c>
      <c r="I2827" s="161">
        <v>8</v>
      </c>
      <c r="J2827" s="161">
        <v>7</v>
      </c>
      <c r="M2827" s="165">
        <f t="shared" si="127"/>
        <v>5</v>
      </c>
      <c r="N2827" s="164">
        <f t="shared" si="128"/>
        <v>6</v>
      </c>
      <c r="O2827" s="164">
        <f t="shared" si="129"/>
        <v>7</v>
      </c>
    </row>
    <row r="2828" spans="3:15">
      <c r="C2828" s="161">
        <v>5</v>
      </c>
      <c r="D2828" s="161">
        <v>6</v>
      </c>
      <c r="F2828" s="161">
        <v>7</v>
      </c>
      <c r="G2828" s="161">
        <v>6</v>
      </c>
      <c r="H2828" s="161">
        <v>10</v>
      </c>
      <c r="I2828" s="161">
        <v>8</v>
      </c>
      <c r="J2828" s="161">
        <v>10</v>
      </c>
      <c r="M2828" s="165">
        <f t="shared" si="127"/>
        <v>5</v>
      </c>
      <c r="N2828" s="164">
        <f t="shared" si="128"/>
        <v>6</v>
      </c>
      <c r="O2828" s="164">
        <f t="shared" si="129"/>
        <v>7</v>
      </c>
    </row>
    <row r="2829" spans="3:15">
      <c r="C2829" s="161">
        <v>5</v>
      </c>
      <c r="D2829" s="161">
        <v>6</v>
      </c>
      <c r="F2829" s="161">
        <v>7</v>
      </c>
      <c r="G2829" s="161">
        <v>6</v>
      </c>
      <c r="H2829" s="161">
        <v>10</v>
      </c>
      <c r="I2829" s="161">
        <v>10</v>
      </c>
      <c r="J2829" s="161">
        <v>7</v>
      </c>
      <c r="M2829" s="165">
        <f t="shared" si="127"/>
        <v>5</v>
      </c>
      <c r="N2829" s="164">
        <f t="shared" si="128"/>
        <v>6</v>
      </c>
      <c r="O2829" s="164">
        <f t="shared" si="129"/>
        <v>7</v>
      </c>
    </row>
    <row r="2830" spans="3:15">
      <c r="C2830" s="161">
        <v>5</v>
      </c>
      <c r="D2830" s="161">
        <v>6</v>
      </c>
      <c r="F2830" s="161">
        <v>7</v>
      </c>
      <c r="G2830" s="161">
        <v>6</v>
      </c>
      <c r="H2830" s="161">
        <v>10</v>
      </c>
      <c r="I2830" s="161">
        <v>10</v>
      </c>
      <c r="J2830" s="161">
        <v>10</v>
      </c>
      <c r="M2830" s="165">
        <f t="shared" si="127"/>
        <v>5</v>
      </c>
      <c r="N2830" s="164">
        <f t="shared" si="128"/>
        <v>6</v>
      </c>
      <c r="O2830" s="164">
        <f t="shared" si="129"/>
        <v>8</v>
      </c>
    </row>
    <row r="2831" spans="3:15">
      <c r="C2831" s="161">
        <v>5</v>
      </c>
      <c r="D2831" s="161">
        <v>6</v>
      </c>
      <c r="F2831" s="161">
        <v>5</v>
      </c>
      <c r="G2831" s="161">
        <v>6</v>
      </c>
      <c r="H2831" s="161">
        <v>5</v>
      </c>
      <c r="I2831" s="161">
        <v>4</v>
      </c>
      <c r="J2831" s="161">
        <v>7</v>
      </c>
      <c r="M2831" s="165">
        <f t="shared" si="127"/>
        <v>4</v>
      </c>
      <c r="N2831" s="164">
        <f t="shared" si="128"/>
        <v>5</v>
      </c>
      <c r="O2831" s="164">
        <f t="shared" si="129"/>
        <v>5</v>
      </c>
    </row>
    <row r="2832" spans="3:15">
      <c r="C2832" s="161">
        <v>5</v>
      </c>
      <c r="D2832" s="161">
        <v>6</v>
      </c>
      <c r="F2832" s="161">
        <v>5</v>
      </c>
      <c r="G2832" s="161">
        <v>6</v>
      </c>
      <c r="H2832" s="161">
        <v>5</v>
      </c>
      <c r="I2832" s="161">
        <v>4</v>
      </c>
      <c r="J2832" s="161">
        <v>10</v>
      </c>
      <c r="M2832" s="165">
        <f t="shared" si="127"/>
        <v>4</v>
      </c>
      <c r="N2832" s="164">
        <f t="shared" si="128"/>
        <v>5</v>
      </c>
      <c r="O2832" s="164">
        <f t="shared" si="129"/>
        <v>6</v>
      </c>
    </row>
    <row r="2833" spans="3:15">
      <c r="C2833" s="161">
        <v>5</v>
      </c>
      <c r="D2833" s="161">
        <v>6</v>
      </c>
      <c r="F2833" s="161">
        <v>5</v>
      </c>
      <c r="G2833" s="161">
        <v>6</v>
      </c>
      <c r="H2833" s="161">
        <v>5</v>
      </c>
      <c r="I2833" s="161">
        <v>6</v>
      </c>
      <c r="J2833" s="161">
        <v>7</v>
      </c>
      <c r="M2833" s="165">
        <f t="shared" si="127"/>
        <v>5</v>
      </c>
      <c r="N2833" s="164">
        <f t="shared" si="128"/>
        <v>5</v>
      </c>
      <c r="O2833" s="164">
        <f t="shared" si="129"/>
        <v>6</v>
      </c>
    </row>
    <row r="2834" spans="3:15">
      <c r="C2834" s="161">
        <v>5</v>
      </c>
      <c r="D2834" s="161">
        <v>6</v>
      </c>
      <c r="F2834" s="161">
        <v>5</v>
      </c>
      <c r="G2834" s="161">
        <v>6</v>
      </c>
      <c r="H2834" s="161">
        <v>5</v>
      </c>
      <c r="I2834" s="161">
        <v>6</v>
      </c>
      <c r="J2834" s="161">
        <v>10</v>
      </c>
      <c r="M2834" s="165">
        <f t="shared" si="127"/>
        <v>5</v>
      </c>
      <c r="N2834" s="164">
        <f t="shared" si="128"/>
        <v>5</v>
      </c>
      <c r="O2834" s="164">
        <f t="shared" si="129"/>
        <v>6</v>
      </c>
    </row>
    <row r="2835" spans="3:15">
      <c r="C2835" s="161">
        <v>5</v>
      </c>
      <c r="D2835" s="161">
        <v>6</v>
      </c>
      <c r="F2835" s="161">
        <v>5</v>
      </c>
      <c r="G2835" s="161">
        <v>6</v>
      </c>
      <c r="H2835" s="161">
        <v>5</v>
      </c>
      <c r="I2835" s="161">
        <v>8</v>
      </c>
      <c r="J2835" s="161">
        <v>7</v>
      </c>
      <c r="M2835" s="165">
        <f t="shared" si="127"/>
        <v>5</v>
      </c>
      <c r="N2835" s="164">
        <f t="shared" si="128"/>
        <v>5</v>
      </c>
      <c r="O2835" s="164">
        <f t="shared" si="129"/>
        <v>6</v>
      </c>
    </row>
    <row r="2836" spans="3:15">
      <c r="C2836" s="161">
        <v>5</v>
      </c>
      <c r="D2836" s="161">
        <v>6</v>
      </c>
      <c r="F2836" s="161">
        <v>5</v>
      </c>
      <c r="G2836" s="161">
        <v>6</v>
      </c>
      <c r="H2836" s="161">
        <v>5</v>
      </c>
      <c r="I2836" s="161">
        <v>8</v>
      </c>
      <c r="J2836" s="161">
        <v>10</v>
      </c>
      <c r="M2836" s="165">
        <f t="shared" si="127"/>
        <v>5</v>
      </c>
      <c r="N2836" s="164">
        <f t="shared" si="128"/>
        <v>5</v>
      </c>
      <c r="O2836" s="164">
        <f t="shared" si="129"/>
        <v>6</v>
      </c>
    </row>
    <row r="2837" spans="3:15">
      <c r="C2837" s="161">
        <v>5</v>
      </c>
      <c r="D2837" s="161">
        <v>6</v>
      </c>
      <c r="F2837" s="161">
        <v>5</v>
      </c>
      <c r="G2837" s="161">
        <v>6</v>
      </c>
      <c r="H2837" s="161">
        <v>5</v>
      </c>
      <c r="I2837" s="161">
        <v>10</v>
      </c>
      <c r="J2837" s="161">
        <v>7</v>
      </c>
      <c r="M2837" s="165">
        <f t="shared" si="127"/>
        <v>5</v>
      </c>
      <c r="N2837" s="164">
        <f t="shared" si="128"/>
        <v>5</v>
      </c>
      <c r="O2837" s="164">
        <f t="shared" si="129"/>
        <v>6</v>
      </c>
    </row>
    <row r="2838" spans="3:15">
      <c r="C2838" s="161">
        <v>5</v>
      </c>
      <c r="D2838" s="161">
        <v>6</v>
      </c>
      <c r="F2838" s="161">
        <v>5</v>
      </c>
      <c r="G2838" s="161">
        <v>6</v>
      </c>
      <c r="H2838" s="161">
        <v>5</v>
      </c>
      <c r="I2838" s="161">
        <v>10</v>
      </c>
      <c r="J2838" s="161">
        <v>10</v>
      </c>
      <c r="M2838" s="165">
        <f t="shared" si="127"/>
        <v>5</v>
      </c>
      <c r="N2838" s="164">
        <f t="shared" si="128"/>
        <v>5</v>
      </c>
      <c r="O2838" s="164">
        <f t="shared" si="129"/>
        <v>7</v>
      </c>
    </row>
    <row r="2839" spans="3:15">
      <c r="C2839" s="161">
        <v>5</v>
      </c>
      <c r="D2839" s="161">
        <v>6</v>
      </c>
      <c r="F2839" s="161">
        <v>7</v>
      </c>
      <c r="G2839" s="161">
        <v>6</v>
      </c>
      <c r="H2839" s="161">
        <v>10</v>
      </c>
      <c r="I2839" s="161">
        <v>4</v>
      </c>
      <c r="J2839" s="161">
        <v>7</v>
      </c>
      <c r="M2839" s="165">
        <f t="shared" si="127"/>
        <v>4</v>
      </c>
      <c r="N2839" s="164">
        <f t="shared" si="128"/>
        <v>5</v>
      </c>
      <c r="O2839" s="164">
        <f t="shared" si="129"/>
        <v>6</v>
      </c>
    </row>
    <row r="2840" spans="3:15">
      <c r="C2840" s="161">
        <v>5</v>
      </c>
      <c r="D2840" s="161">
        <v>6</v>
      </c>
      <c r="F2840" s="161">
        <v>7</v>
      </c>
      <c r="G2840" s="161">
        <v>6</v>
      </c>
      <c r="H2840" s="161">
        <v>10</v>
      </c>
      <c r="I2840" s="161">
        <v>4</v>
      </c>
      <c r="J2840" s="161">
        <v>10</v>
      </c>
      <c r="M2840" s="165">
        <f t="shared" si="127"/>
        <v>4</v>
      </c>
      <c r="N2840" s="164">
        <f t="shared" si="128"/>
        <v>5</v>
      </c>
      <c r="O2840" s="164">
        <f t="shared" si="129"/>
        <v>7</v>
      </c>
    </row>
    <row r="2841" spans="3:15">
      <c r="C2841" s="161">
        <v>5</v>
      </c>
      <c r="D2841" s="161">
        <v>6</v>
      </c>
      <c r="F2841" s="161">
        <v>7</v>
      </c>
      <c r="G2841" s="161">
        <v>6</v>
      </c>
      <c r="H2841" s="161">
        <v>10</v>
      </c>
      <c r="I2841" s="161">
        <v>6</v>
      </c>
      <c r="J2841" s="161">
        <v>7</v>
      </c>
      <c r="M2841" s="165">
        <f t="shared" si="127"/>
        <v>5</v>
      </c>
      <c r="N2841" s="164">
        <f t="shared" si="128"/>
        <v>6</v>
      </c>
      <c r="O2841" s="164">
        <f t="shared" si="129"/>
        <v>7</v>
      </c>
    </row>
    <row r="2842" spans="3:15">
      <c r="C2842" s="161">
        <v>5</v>
      </c>
      <c r="D2842" s="161">
        <v>6</v>
      </c>
      <c r="F2842" s="161">
        <v>7</v>
      </c>
      <c r="G2842" s="161">
        <v>6</v>
      </c>
      <c r="H2842" s="161">
        <v>10</v>
      </c>
      <c r="I2842" s="161">
        <v>6</v>
      </c>
      <c r="J2842" s="161">
        <v>10</v>
      </c>
      <c r="M2842" s="165">
        <f t="shared" si="127"/>
        <v>5</v>
      </c>
      <c r="N2842" s="164">
        <f t="shared" si="128"/>
        <v>6</v>
      </c>
      <c r="O2842" s="164">
        <f t="shared" si="129"/>
        <v>7</v>
      </c>
    </row>
    <row r="2843" spans="3:15">
      <c r="C2843" s="161">
        <v>5</v>
      </c>
      <c r="D2843" s="161">
        <v>6</v>
      </c>
      <c r="F2843" s="161">
        <v>7</v>
      </c>
      <c r="G2843" s="161">
        <v>6</v>
      </c>
      <c r="H2843" s="161">
        <v>10</v>
      </c>
      <c r="I2843" s="161">
        <v>8</v>
      </c>
      <c r="J2843" s="161">
        <v>7</v>
      </c>
      <c r="M2843" s="165">
        <f t="shared" si="127"/>
        <v>5</v>
      </c>
      <c r="N2843" s="164">
        <f t="shared" si="128"/>
        <v>6</v>
      </c>
      <c r="O2843" s="164">
        <f t="shared" si="129"/>
        <v>7</v>
      </c>
    </row>
    <row r="2844" spans="3:15">
      <c r="C2844" s="161">
        <v>5</v>
      </c>
      <c r="D2844" s="161">
        <v>6</v>
      </c>
      <c r="F2844" s="161">
        <v>7</v>
      </c>
      <c r="G2844" s="161">
        <v>6</v>
      </c>
      <c r="H2844" s="161">
        <v>10</v>
      </c>
      <c r="I2844" s="161">
        <v>8</v>
      </c>
      <c r="J2844" s="161">
        <v>10</v>
      </c>
      <c r="M2844" s="165">
        <f t="shared" si="127"/>
        <v>5</v>
      </c>
      <c r="N2844" s="164">
        <f t="shared" si="128"/>
        <v>6</v>
      </c>
      <c r="O2844" s="164">
        <f t="shared" si="129"/>
        <v>7</v>
      </c>
    </row>
    <row r="2845" spans="3:15">
      <c r="C2845" s="161">
        <v>5</v>
      </c>
      <c r="D2845" s="161">
        <v>6</v>
      </c>
      <c r="F2845" s="161">
        <v>7</v>
      </c>
      <c r="G2845" s="161">
        <v>6</v>
      </c>
      <c r="H2845" s="161">
        <v>10</v>
      </c>
      <c r="I2845" s="161">
        <v>10</v>
      </c>
      <c r="J2845" s="161">
        <v>7</v>
      </c>
      <c r="M2845" s="165">
        <f t="shared" si="127"/>
        <v>5</v>
      </c>
      <c r="N2845" s="164">
        <f t="shared" si="128"/>
        <v>6</v>
      </c>
      <c r="O2845" s="164">
        <f t="shared" si="129"/>
        <v>7</v>
      </c>
    </row>
    <row r="2846" spans="3:15">
      <c r="C2846" s="161">
        <v>5</v>
      </c>
      <c r="D2846" s="161">
        <v>6</v>
      </c>
      <c r="F2846" s="161">
        <v>7</v>
      </c>
      <c r="G2846" s="161">
        <v>6</v>
      </c>
      <c r="H2846" s="161">
        <v>10</v>
      </c>
      <c r="I2846" s="161">
        <v>10</v>
      </c>
      <c r="J2846" s="161">
        <v>10</v>
      </c>
      <c r="M2846" s="165">
        <f t="shared" si="127"/>
        <v>5</v>
      </c>
      <c r="N2846" s="164">
        <f t="shared" si="128"/>
        <v>6</v>
      </c>
      <c r="O2846" s="164">
        <f t="shared" si="129"/>
        <v>8</v>
      </c>
    </row>
    <row r="2847" spans="3:15">
      <c r="C2847" s="161">
        <v>5</v>
      </c>
      <c r="D2847" s="161">
        <v>6</v>
      </c>
      <c r="F2847" s="161">
        <v>5</v>
      </c>
      <c r="G2847" s="161">
        <v>6</v>
      </c>
      <c r="H2847" s="161">
        <v>5</v>
      </c>
      <c r="I2847" s="161">
        <v>4</v>
      </c>
      <c r="J2847" s="161">
        <v>7</v>
      </c>
      <c r="M2847" s="165">
        <f t="shared" ref="M2847:M2910" si="130">MIN(C2847:L2847)</f>
        <v>4</v>
      </c>
      <c r="N2847" s="164">
        <f t="shared" si="128"/>
        <v>5</v>
      </c>
      <c r="O2847" s="164">
        <f t="shared" si="129"/>
        <v>5</v>
      </c>
    </row>
    <row r="2848" spans="3:15">
      <c r="C2848" s="161">
        <v>5</v>
      </c>
      <c r="D2848" s="161">
        <v>6</v>
      </c>
      <c r="F2848" s="161">
        <v>5</v>
      </c>
      <c r="G2848" s="161">
        <v>6</v>
      </c>
      <c r="H2848" s="161">
        <v>5</v>
      </c>
      <c r="I2848" s="161">
        <v>4</v>
      </c>
      <c r="J2848" s="161">
        <v>10</v>
      </c>
      <c r="M2848" s="165">
        <f t="shared" si="130"/>
        <v>4</v>
      </c>
      <c r="N2848" s="164">
        <f t="shared" ref="N2848:N2911" si="131">IF(SMALL(C2848:J2848,2)&gt;M2848,M2848+1,M2848)</f>
        <v>5</v>
      </c>
      <c r="O2848" s="164">
        <f t="shared" ref="O2848:O2911" si="132">ROUND(AVERAGE(C2848:J2848),0)</f>
        <v>6</v>
      </c>
    </row>
    <row r="2849" spans="3:15">
      <c r="C2849" s="161">
        <v>5</v>
      </c>
      <c r="D2849" s="161">
        <v>6</v>
      </c>
      <c r="F2849" s="161">
        <v>5</v>
      </c>
      <c r="G2849" s="161">
        <v>6</v>
      </c>
      <c r="H2849" s="161">
        <v>5</v>
      </c>
      <c r="I2849" s="161">
        <v>6</v>
      </c>
      <c r="J2849" s="161">
        <v>7</v>
      </c>
      <c r="M2849" s="165">
        <f t="shared" si="130"/>
        <v>5</v>
      </c>
      <c r="N2849" s="164">
        <f t="shared" si="131"/>
        <v>5</v>
      </c>
      <c r="O2849" s="164">
        <f t="shared" si="132"/>
        <v>6</v>
      </c>
    </row>
    <row r="2850" spans="3:15">
      <c r="C2850" s="161">
        <v>5</v>
      </c>
      <c r="D2850" s="161">
        <v>6</v>
      </c>
      <c r="F2850" s="161">
        <v>5</v>
      </c>
      <c r="G2850" s="161">
        <v>6</v>
      </c>
      <c r="H2850" s="161">
        <v>5</v>
      </c>
      <c r="I2850" s="161">
        <v>6</v>
      </c>
      <c r="J2850" s="161">
        <v>10</v>
      </c>
      <c r="M2850" s="165">
        <f t="shared" si="130"/>
        <v>5</v>
      </c>
      <c r="N2850" s="164">
        <f t="shared" si="131"/>
        <v>5</v>
      </c>
      <c r="O2850" s="164">
        <f t="shared" si="132"/>
        <v>6</v>
      </c>
    </row>
    <row r="2851" spans="3:15">
      <c r="C2851" s="161">
        <v>5</v>
      </c>
      <c r="D2851" s="161">
        <v>6</v>
      </c>
      <c r="F2851" s="161">
        <v>5</v>
      </c>
      <c r="G2851" s="161">
        <v>6</v>
      </c>
      <c r="H2851" s="161">
        <v>5</v>
      </c>
      <c r="I2851" s="161">
        <v>8</v>
      </c>
      <c r="J2851" s="161">
        <v>7</v>
      </c>
      <c r="M2851" s="165">
        <f t="shared" si="130"/>
        <v>5</v>
      </c>
      <c r="N2851" s="164">
        <f t="shared" si="131"/>
        <v>5</v>
      </c>
      <c r="O2851" s="164">
        <f t="shared" si="132"/>
        <v>6</v>
      </c>
    </row>
    <row r="2852" spans="3:15">
      <c r="C2852" s="161">
        <v>5</v>
      </c>
      <c r="D2852" s="161">
        <v>6</v>
      </c>
      <c r="F2852" s="161">
        <v>5</v>
      </c>
      <c r="G2852" s="161">
        <v>6</v>
      </c>
      <c r="H2852" s="161">
        <v>5</v>
      </c>
      <c r="I2852" s="161">
        <v>8</v>
      </c>
      <c r="J2852" s="161">
        <v>10</v>
      </c>
      <c r="M2852" s="165">
        <f t="shared" si="130"/>
        <v>5</v>
      </c>
      <c r="N2852" s="164">
        <f t="shared" si="131"/>
        <v>5</v>
      </c>
      <c r="O2852" s="164">
        <f t="shared" si="132"/>
        <v>6</v>
      </c>
    </row>
    <row r="2853" spans="3:15">
      <c r="C2853" s="161">
        <v>5</v>
      </c>
      <c r="D2853" s="161">
        <v>6</v>
      </c>
      <c r="F2853" s="161">
        <v>5</v>
      </c>
      <c r="G2853" s="161">
        <v>6</v>
      </c>
      <c r="H2853" s="161">
        <v>5</v>
      </c>
      <c r="I2853" s="161">
        <v>10</v>
      </c>
      <c r="J2853" s="161">
        <v>7</v>
      </c>
      <c r="M2853" s="165">
        <f t="shared" si="130"/>
        <v>5</v>
      </c>
      <c r="N2853" s="164">
        <f t="shared" si="131"/>
        <v>5</v>
      </c>
      <c r="O2853" s="164">
        <f t="shared" si="132"/>
        <v>6</v>
      </c>
    </row>
    <row r="2854" spans="3:15">
      <c r="C2854" s="161">
        <v>5</v>
      </c>
      <c r="D2854" s="161">
        <v>6</v>
      </c>
      <c r="F2854" s="161">
        <v>5</v>
      </c>
      <c r="G2854" s="161">
        <v>6</v>
      </c>
      <c r="H2854" s="161">
        <v>5</v>
      </c>
      <c r="I2854" s="161">
        <v>10</v>
      </c>
      <c r="J2854" s="161">
        <v>10</v>
      </c>
      <c r="M2854" s="165">
        <f t="shared" si="130"/>
        <v>5</v>
      </c>
      <c r="N2854" s="164">
        <f t="shared" si="131"/>
        <v>5</v>
      </c>
      <c r="O2854" s="164">
        <f t="shared" si="132"/>
        <v>7</v>
      </c>
    </row>
    <row r="2855" spans="3:15">
      <c r="C2855" s="161">
        <v>5</v>
      </c>
      <c r="D2855" s="161">
        <v>6</v>
      </c>
      <c r="F2855" s="161">
        <v>7</v>
      </c>
      <c r="G2855" s="161">
        <v>6</v>
      </c>
      <c r="H2855" s="161">
        <v>10</v>
      </c>
      <c r="I2855" s="161">
        <v>4</v>
      </c>
      <c r="J2855" s="161">
        <v>7</v>
      </c>
      <c r="M2855" s="165">
        <f t="shared" si="130"/>
        <v>4</v>
      </c>
      <c r="N2855" s="164">
        <f t="shared" si="131"/>
        <v>5</v>
      </c>
      <c r="O2855" s="164">
        <f t="shared" si="132"/>
        <v>6</v>
      </c>
    </row>
    <row r="2856" spans="3:15">
      <c r="C2856" s="161">
        <v>5</v>
      </c>
      <c r="D2856" s="161">
        <v>6</v>
      </c>
      <c r="F2856" s="161">
        <v>7</v>
      </c>
      <c r="G2856" s="161">
        <v>6</v>
      </c>
      <c r="H2856" s="161">
        <v>10</v>
      </c>
      <c r="I2856" s="161">
        <v>4</v>
      </c>
      <c r="J2856" s="161">
        <v>10</v>
      </c>
      <c r="M2856" s="165">
        <f t="shared" si="130"/>
        <v>4</v>
      </c>
      <c r="N2856" s="164">
        <f t="shared" si="131"/>
        <v>5</v>
      </c>
      <c r="O2856" s="164">
        <f t="shared" si="132"/>
        <v>7</v>
      </c>
    </row>
    <row r="2857" spans="3:15">
      <c r="C2857" s="161">
        <v>5</v>
      </c>
      <c r="D2857" s="161">
        <v>6</v>
      </c>
      <c r="F2857" s="161">
        <v>7</v>
      </c>
      <c r="G2857" s="161">
        <v>6</v>
      </c>
      <c r="H2857" s="161">
        <v>10</v>
      </c>
      <c r="I2857" s="161">
        <v>6</v>
      </c>
      <c r="J2857" s="161">
        <v>7</v>
      </c>
      <c r="M2857" s="165">
        <f t="shared" si="130"/>
        <v>5</v>
      </c>
      <c r="N2857" s="164">
        <f t="shared" si="131"/>
        <v>6</v>
      </c>
      <c r="O2857" s="164">
        <f t="shared" si="132"/>
        <v>7</v>
      </c>
    </row>
    <row r="2858" spans="3:15">
      <c r="C2858" s="161">
        <v>5</v>
      </c>
      <c r="D2858" s="161">
        <v>6</v>
      </c>
      <c r="F2858" s="161">
        <v>7</v>
      </c>
      <c r="G2858" s="161">
        <v>6</v>
      </c>
      <c r="H2858" s="161">
        <v>10</v>
      </c>
      <c r="I2858" s="161">
        <v>6</v>
      </c>
      <c r="J2858" s="161">
        <v>10</v>
      </c>
      <c r="M2858" s="165">
        <f t="shared" si="130"/>
        <v>5</v>
      </c>
      <c r="N2858" s="164">
        <f t="shared" si="131"/>
        <v>6</v>
      </c>
      <c r="O2858" s="164">
        <f t="shared" si="132"/>
        <v>7</v>
      </c>
    </row>
    <row r="2859" spans="3:15">
      <c r="C2859" s="161">
        <v>5</v>
      </c>
      <c r="D2859" s="161">
        <v>6</v>
      </c>
      <c r="F2859" s="161">
        <v>7</v>
      </c>
      <c r="G2859" s="161">
        <v>6</v>
      </c>
      <c r="H2859" s="161">
        <v>10</v>
      </c>
      <c r="I2859" s="161">
        <v>8</v>
      </c>
      <c r="J2859" s="161">
        <v>7</v>
      </c>
      <c r="M2859" s="165">
        <f t="shared" si="130"/>
        <v>5</v>
      </c>
      <c r="N2859" s="164">
        <f t="shared" si="131"/>
        <v>6</v>
      </c>
      <c r="O2859" s="164">
        <f t="shared" si="132"/>
        <v>7</v>
      </c>
    </row>
    <row r="2860" spans="3:15">
      <c r="C2860" s="161">
        <v>5</v>
      </c>
      <c r="D2860" s="161">
        <v>6</v>
      </c>
      <c r="F2860" s="161">
        <v>7</v>
      </c>
      <c r="G2860" s="161">
        <v>6</v>
      </c>
      <c r="H2860" s="161">
        <v>10</v>
      </c>
      <c r="I2860" s="161">
        <v>8</v>
      </c>
      <c r="J2860" s="161">
        <v>10</v>
      </c>
      <c r="M2860" s="165">
        <f t="shared" si="130"/>
        <v>5</v>
      </c>
      <c r="N2860" s="164">
        <f t="shared" si="131"/>
        <v>6</v>
      </c>
      <c r="O2860" s="164">
        <f t="shared" si="132"/>
        <v>7</v>
      </c>
    </row>
    <row r="2861" spans="3:15">
      <c r="C2861" s="161">
        <v>5</v>
      </c>
      <c r="D2861" s="161">
        <v>6</v>
      </c>
      <c r="F2861" s="161">
        <v>7</v>
      </c>
      <c r="G2861" s="161">
        <v>6</v>
      </c>
      <c r="H2861" s="161">
        <v>10</v>
      </c>
      <c r="I2861" s="161">
        <v>10</v>
      </c>
      <c r="J2861" s="161">
        <v>7</v>
      </c>
      <c r="M2861" s="165">
        <f t="shared" si="130"/>
        <v>5</v>
      </c>
      <c r="N2861" s="164">
        <f t="shared" si="131"/>
        <v>6</v>
      </c>
      <c r="O2861" s="164">
        <f t="shared" si="132"/>
        <v>7</v>
      </c>
    </row>
    <row r="2862" spans="3:15">
      <c r="C2862" s="161">
        <v>5</v>
      </c>
      <c r="D2862" s="161">
        <v>6</v>
      </c>
      <c r="F2862" s="161">
        <v>7</v>
      </c>
      <c r="G2862" s="161">
        <v>6</v>
      </c>
      <c r="H2862" s="161">
        <v>10</v>
      </c>
      <c r="I2862" s="161">
        <v>10</v>
      </c>
      <c r="J2862" s="161">
        <v>10</v>
      </c>
      <c r="M2862" s="165">
        <f t="shared" si="130"/>
        <v>5</v>
      </c>
      <c r="N2862" s="164">
        <f t="shared" si="131"/>
        <v>6</v>
      </c>
      <c r="O2862" s="164">
        <f t="shared" si="132"/>
        <v>8</v>
      </c>
    </row>
    <row r="2863" spans="3:15">
      <c r="C2863" s="161">
        <v>5</v>
      </c>
      <c r="D2863" s="161">
        <v>6</v>
      </c>
      <c r="F2863" s="161">
        <v>5</v>
      </c>
      <c r="G2863" s="161">
        <v>6</v>
      </c>
      <c r="H2863" s="161">
        <v>5</v>
      </c>
      <c r="I2863" s="161">
        <v>4</v>
      </c>
      <c r="J2863" s="161">
        <v>7</v>
      </c>
      <c r="M2863" s="165">
        <f t="shared" si="130"/>
        <v>4</v>
      </c>
      <c r="N2863" s="164">
        <f t="shared" si="131"/>
        <v>5</v>
      </c>
      <c r="O2863" s="164">
        <f t="shared" si="132"/>
        <v>5</v>
      </c>
    </row>
    <row r="2864" spans="3:15">
      <c r="C2864" s="161">
        <v>5</v>
      </c>
      <c r="D2864" s="161">
        <v>6</v>
      </c>
      <c r="F2864" s="161">
        <v>5</v>
      </c>
      <c r="G2864" s="161">
        <v>6</v>
      </c>
      <c r="H2864" s="161">
        <v>5</v>
      </c>
      <c r="I2864" s="161">
        <v>4</v>
      </c>
      <c r="J2864" s="161">
        <v>10</v>
      </c>
      <c r="M2864" s="165">
        <f t="shared" si="130"/>
        <v>4</v>
      </c>
      <c r="N2864" s="164">
        <f t="shared" si="131"/>
        <v>5</v>
      </c>
      <c r="O2864" s="164">
        <f t="shared" si="132"/>
        <v>6</v>
      </c>
    </row>
    <row r="2865" spans="3:15">
      <c r="C2865" s="161">
        <v>5</v>
      </c>
      <c r="D2865" s="161">
        <v>6</v>
      </c>
      <c r="F2865" s="161">
        <v>5</v>
      </c>
      <c r="G2865" s="161">
        <v>6</v>
      </c>
      <c r="H2865" s="161">
        <v>5</v>
      </c>
      <c r="I2865" s="161">
        <v>6</v>
      </c>
      <c r="J2865" s="161">
        <v>7</v>
      </c>
      <c r="M2865" s="165">
        <f t="shared" si="130"/>
        <v>5</v>
      </c>
      <c r="N2865" s="164">
        <f t="shared" si="131"/>
        <v>5</v>
      </c>
      <c r="O2865" s="164">
        <f t="shared" si="132"/>
        <v>6</v>
      </c>
    </row>
    <row r="2866" spans="3:15">
      <c r="C2866" s="161">
        <v>5</v>
      </c>
      <c r="D2866" s="161">
        <v>6</v>
      </c>
      <c r="F2866" s="161">
        <v>5</v>
      </c>
      <c r="G2866" s="161">
        <v>6</v>
      </c>
      <c r="H2866" s="161">
        <v>5</v>
      </c>
      <c r="I2866" s="161">
        <v>6</v>
      </c>
      <c r="J2866" s="161">
        <v>10</v>
      </c>
      <c r="M2866" s="165">
        <f t="shared" si="130"/>
        <v>5</v>
      </c>
      <c r="N2866" s="164">
        <f t="shared" si="131"/>
        <v>5</v>
      </c>
      <c r="O2866" s="164">
        <f t="shared" si="132"/>
        <v>6</v>
      </c>
    </row>
    <row r="2867" spans="3:15">
      <c r="C2867" s="161">
        <v>5</v>
      </c>
      <c r="D2867" s="161">
        <v>6</v>
      </c>
      <c r="F2867" s="161">
        <v>5</v>
      </c>
      <c r="G2867" s="161">
        <v>6</v>
      </c>
      <c r="H2867" s="161">
        <v>5</v>
      </c>
      <c r="I2867" s="161">
        <v>8</v>
      </c>
      <c r="J2867" s="161">
        <v>7</v>
      </c>
      <c r="M2867" s="165">
        <f t="shared" si="130"/>
        <v>5</v>
      </c>
      <c r="N2867" s="164">
        <f t="shared" si="131"/>
        <v>5</v>
      </c>
      <c r="O2867" s="164">
        <f t="shared" si="132"/>
        <v>6</v>
      </c>
    </row>
    <row r="2868" spans="3:15">
      <c r="C2868" s="161">
        <v>5</v>
      </c>
      <c r="D2868" s="161">
        <v>6</v>
      </c>
      <c r="F2868" s="161">
        <v>5</v>
      </c>
      <c r="G2868" s="161">
        <v>6</v>
      </c>
      <c r="H2868" s="161">
        <v>5</v>
      </c>
      <c r="I2868" s="161">
        <v>8</v>
      </c>
      <c r="J2868" s="161">
        <v>10</v>
      </c>
      <c r="M2868" s="165">
        <f t="shared" si="130"/>
        <v>5</v>
      </c>
      <c r="N2868" s="164">
        <f t="shared" si="131"/>
        <v>5</v>
      </c>
      <c r="O2868" s="164">
        <f t="shared" si="132"/>
        <v>6</v>
      </c>
    </row>
    <row r="2869" spans="3:15">
      <c r="C2869" s="161">
        <v>5</v>
      </c>
      <c r="D2869" s="161">
        <v>6</v>
      </c>
      <c r="F2869" s="161">
        <v>5</v>
      </c>
      <c r="G2869" s="161">
        <v>6</v>
      </c>
      <c r="H2869" s="161">
        <v>5</v>
      </c>
      <c r="I2869" s="161">
        <v>10</v>
      </c>
      <c r="J2869" s="161">
        <v>7</v>
      </c>
      <c r="M2869" s="165">
        <f t="shared" si="130"/>
        <v>5</v>
      </c>
      <c r="N2869" s="164">
        <f t="shared" si="131"/>
        <v>5</v>
      </c>
      <c r="O2869" s="164">
        <f t="shared" si="132"/>
        <v>6</v>
      </c>
    </row>
    <row r="2870" spans="3:15">
      <c r="C2870" s="161">
        <v>5</v>
      </c>
      <c r="D2870" s="161">
        <v>6</v>
      </c>
      <c r="F2870" s="161">
        <v>5</v>
      </c>
      <c r="G2870" s="161">
        <v>6</v>
      </c>
      <c r="H2870" s="161">
        <v>5</v>
      </c>
      <c r="I2870" s="161">
        <v>10</v>
      </c>
      <c r="J2870" s="161">
        <v>10</v>
      </c>
      <c r="M2870" s="165">
        <f t="shared" si="130"/>
        <v>5</v>
      </c>
      <c r="N2870" s="164">
        <f t="shared" si="131"/>
        <v>5</v>
      </c>
      <c r="O2870" s="164">
        <f t="shared" si="132"/>
        <v>7</v>
      </c>
    </row>
    <row r="2871" spans="3:15">
      <c r="C2871" s="161">
        <v>5</v>
      </c>
      <c r="D2871" s="161">
        <v>6</v>
      </c>
      <c r="F2871" s="161">
        <v>7</v>
      </c>
      <c r="G2871" s="161">
        <v>6</v>
      </c>
      <c r="H2871" s="161">
        <v>10</v>
      </c>
      <c r="I2871" s="161">
        <v>4</v>
      </c>
      <c r="J2871" s="161">
        <v>7</v>
      </c>
      <c r="M2871" s="165">
        <f t="shared" si="130"/>
        <v>4</v>
      </c>
      <c r="N2871" s="164">
        <f t="shared" si="131"/>
        <v>5</v>
      </c>
      <c r="O2871" s="164">
        <f t="shared" si="132"/>
        <v>6</v>
      </c>
    </row>
    <row r="2872" spans="3:15">
      <c r="C2872" s="161">
        <v>5</v>
      </c>
      <c r="D2872" s="161">
        <v>6</v>
      </c>
      <c r="F2872" s="161">
        <v>7</v>
      </c>
      <c r="G2872" s="161">
        <v>6</v>
      </c>
      <c r="H2872" s="161">
        <v>10</v>
      </c>
      <c r="I2872" s="161">
        <v>4</v>
      </c>
      <c r="J2872" s="161">
        <v>10</v>
      </c>
      <c r="M2872" s="165">
        <f t="shared" si="130"/>
        <v>4</v>
      </c>
      <c r="N2872" s="164">
        <f t="shared" si="131"/>
        <v>5</v>
      </c>
      <c r="O2872" s="164">
        <f t="shared" si="132"/>
        <v>7</v>
      </c>
    </row>
    <row r="2873" spans="3:15">
      <c r="C2873" s="161">
        <v>5</v>
      </c>
      <c r="D2873" s="161">
        <v>6</v>
      </c>
      <c r="F2873" s="161">
        <v>7</v>
      </c>
      <c r="G2873" s="161">
        <v>6</v>
      </c>
      <c r="H2873" s="161">
        <v>10</v>
      </c>
      <c r="I2873" s="161">
        <v>6</v>
      </c>
      <c r="J2873" s="161">
        <v>7</v>
      </c>
      <c r="M2873" s="165">
        <f t="shared" si="130"/>
        <v>5</v>
      </c>
      <c r="N2873" s="164">
        <f t="shared" si="131"/>
        <v>6</v>
      </c>
      <c r="O2873" s="164">
        <f t="shared" si="132"/>
        <v>7</v>
      </c>
    </row>
    <row r="2874" spans="3:15">
      <c r="C2874" s="161">
        <v>5</v>
      </c>
      <c r="D2874" s="161">
        <v>6</v>
      </c>
      <c r="F2874" s="161">
        <v>7</v>
      </c>
      <c r="G2874" s="161">
        <v>6</v>
      </c>
      <c r="H2874" s="161">
        <v>10</v>
      </c>
      <c r="I2874" s="161">
        <v>6</v>
      </c>
      <c r="J2874" s="161">
        <v>10</v>
      </c>
      <c r="M2874" s="165">
        <f t="shared" si="130"/>
        <v>5</v>
      </c>
      <c r="N2874" s="164">
        <f t="shared" si="131"/>
        <v>6</v>
      </c>
      <c r="O2874" s="164">
        <f t="shared" si="132"/>
        <v>7</v>
      </c>
    </row>
    <row r="2875" spans="3:15">
      <c r="C2875" s="161">
        <v>5</v>
      </c>
      <c r="D2875" s="161">
        <v>6</v>
      </c>
      <c r="F2875" s="161">
        <v>7</v>
      </c>
      <c r="G2875" s="161">
        <v>6</v>
      </c>
      <c r="H2875" s="161">
        <v>10</v>
      </c>
      <c r="I2875" s="161">
        <v>8</v>
      </c>
      <c r="J2875" s="161">
        <v>7</v>
      </c>
      <c r="M2875" s="165">
        <f t="shared" si="130"/>
        <v>5</v>
      </c>
      <c r="N2875" s="164">
        <f t="shared" si="131"/>
        <v>6</v>
      </c>
      <c r="O2875" s="164">
        <f t="shared" si="132"/>
        <v>7</v>
      </c>
    </row>
    <row r="2876" spans="3:15">
      <c r="C2876" s="161">
        <v>5</v>
      </c>
      <c r="D2876" s="161">
        <v>6</v>
      </c>
      <c r="F2876" s="161">
        <v>7</v>
      </c>
      <c r="G2876" s="161">
        <v>6</v>
      </c>
      <c r="H2876" s="161">
        <v>10</v>
      </c>
      <c r="I2876" s="161">
        <v>8</v>
      </c>
      <c r="J2876" s="161">
        <v>10</v>
      </c>
      <c r="M2876" s="165">
        <f t="shared" si="130"/>
        <v>5</v>
      </c>
      <c r="N2876" s="164">
        <f t="shared" si="131"/>
        <v>6</v>
      </c>
      <c r="O2876" s="164">
        <f t="shared" si="132"/>
        <v>7</v>
      </c>
    </row>
    <row r="2877" spans="3:15">
      <c r="C2877" s="161">
        <v>5</v>
      </c>
      <c r="D2877" s="161">
        <v>6</v>
      </c>
      <c r="F2877" s="161">
        <v>7</v>
      </c>
      <c r="G2877" s="161">
        <v>6</v>
      </c>
      <c r="H2877" s="161">
        <v>10</v>
      </c>
      <c r="I2877" s="161">
        <v>10</v>
      </c>
      <c r="J2877" s="161">
        <v>7</v>
      </c>
      <c r="M2877" s="165">
        <f t="shared" si="130"/>
        <v>5</v>
      </c>
      <c r="N2877" s="164">
        <f t="shared" si="131"/>
        <v>6</v>
      </c>
      <c r="O2877" s="164">
        <f t="shared" si="132"/>
        <v>7</v>
      </c>
    </row>
    <row r="2878" spans="3:15">
      <c r="C2878" s="161">
        <v>5</v>
      </c>
      <c r="D2878" s="161">
        <v>6</v>
      </c>
      <c r="F2878" s="161">
        <v>7</v>
      </c>
      <c r="G2878" s="161">
        <v>6</v>
      </c>
      <c r="H2878" s="161">
        <v>10</v>
      </c>
      <c r="I2878" s="161">
        <v>10</v>
      </c>
      <c r="J2878" s="161">
        <v>10</v>
      </c>
      <c r="M2878" s="165">
        <f t="shared" si="130"/>
        <v>5</v>
      </c>
      <c r="N2878" s="164">
        <f t="shared" si="131"/>
        <v>6</v>
      </c>
      <c r="O2878" s="164">
        <f t="shared" si="132"/>
        <v>8</v>
      </c>
    </row>
    <row r="2879" spans="3:15">
      <c r="C2879" s="161">
        <v>5</v>
      </c>
      <c r="D2879" s="161">
        <v>6</v>
      </c>
      <c r="F2879" s="161">
        <v>5</v>
      </c>
      <c r="G2879" s="161">
        <v>6</v>
      </c>
      <c r="H2879" s="161">
        <v>5</v>
      </c>
      <c r="I2879" s="161">
        <v>4</v>
      </c>
      <c r="J2879" s="161">
        <v>7</v>
      </c>
      <c r="M2879" s="165">
        <f t="shared" si="130"/>
        <v>4</v>
      </c>
      <c r="N2879" s="164">
        <f t="shared" si="131"/>
        <v>5</v>
      </c>
      <c r="O2879" s="164">
        <f t="shared" si="132"/>
        <v>5</v>
      </c>
    </row>
    <row r="2880" spans="3:15">
      <c r="C2880" s="161">
        <v>5</v>
      </c>
      <c r="D2880" s="161">
        <v>6</v>
      </c>
      <c r="F2880" s="161">
        <v>5</v>
      </c>
      <c r="G2880" s="161">
        <v>6</v>
      </c>
      <c r="H2880" s="161">
        <v>5</v>
      </c>
      <c r="I2880" s="161">
        <v>4</v>
      </c>
      <c r="J2880" s="161">
        <v>10</v>
      </c>
      <c r="M2880" s="165">
        <f t="shared" si="130"/>
        <v>4</v>
      </c>
      <c r="N2880" s="164">
        <f t="shared" si="131"/>
        <v>5</v>
      </c>
      <c r="O2880" s="164">
        <f t="shared" si="132"/>
        <v>6</v>
      </c>
    </row>
    <row r="2881" spans="3:15">
      <c r="C2881" s="161">
        <v>5</v>
      </c>
      <c r="D2881" s="161">
        <v>6</v>
      </c>
      <c r="F2881" s="161">
        <v>5</v>
      </c>
      <c r="G2881" s="161">
        <v>6</v>
      </c>
      <c r="H2881" s="161">
        <v>5</v>
      </c>
      <c r="I2881" s="161">
        <v>6</v>
      </c>
      <c r="J2881" s="161">
        <v>7</v>
      </c>
      <c r="M2881" s="165">
        <f t="shared" si="130"/>
        <v>5</v>
      </c>
      <c r="N2881" s="164">
        <f t="shared" si="131"/>
        <v>5</v>
      </c>
      <c r="O2881" s="164">
        <f t="shared" si="132"/>
        <v>6</v>
      </c>
    </row>
    <row r="2882" spans="3:15">
      <c r="C2882" s="161">
        <v>5</v>
      </c>
      <c r="D2882" s="161">
        <v>6</v>
      </c>
      <c r="F2882" s="161">
        <v>5</v>
      </c>
      <c r="G2882" s="161">
        <v>6</v>
      </c>
      <c r="H2882" s="161">
        <v>5</v>
      </c>
      <c r="I2882" s="161">
        <v>6</v>
      </c>
      <c r="J2882" s="161">
        <v>10</v>
      </c>
      <c r="M2882" s="165">
        <f t="shared" si="130"/>
        <v>5</v>
      </c>
      <c r="N2882" s="164">
        <f t="shared" si="131"/>
        <v>5</v>
      </c>
      <c r="O2882" s="164">
        <f t="shared" si="132"/>
        <v>6</v>
      </c>
    </row>
    <row r="2883" spans="3:15">
      <c r="C2883" s="161">
        <v>5</v>
      </c>
      <c r="D2883" s="161">
        <v>6</v>
      </c>
      <c r="F2883" s="161">
        <v>5</v>
      </c>
      <c r="G2883" s="161">
        <v>6</v>
      </c>
      <c r="H2883" s="161">
        <v>5</v>
      </c>
      <c r="I2883" s="161">
        <v>8</v>
      </c>
      <c r="J2883" s="161">
        <v>7</v>
      </c>
      <c r="M2883" s="165">
        <f t="shared" si="130"/>
        <v>5</v>
      </c>
      <c r="N2883" s="164">
        <f t="shared" si="131"/>
        <v>5</v>
      </c>
      <c r="O2883" s="164">
        <f t="shared" si="132"/>
        <v>6</v>
      </c>
    </row>
    <row r="2884" spans="3:15">
      <c r="C2884" s="161">
        <v>5</v>
      </c>
      <c r="D2884" s="161">
        <v>6</v>
      </c>
      <c r="F2884" s="161">
        <v>5</v>
      </c>
      <c r="G2884" s="161">
        <v>6</v>
      </c>
      <c r="H2884" s="161">
        <v>5</v>
      </c>
      <c r="I2884" s="161">
        <v>8</v>
      </c>
      <c r="J2884" s="161">
        <v>10</v>
      </c>
      <c r="M2884" s="165">
        <f t="shared" si="130"/>
        <v>5</v>
      </c>
      <c r="N2884" s="164">
        <f t="shared" si="131"/>
        <v>5</v>
      </c>
      <c r="O2884" s="164">
        <f t="shared" si="132"/>
        <v>6</v>
      </c>
    </row>
    <row r="2885" spans="3:15">
      <c r="C2885" s="161">
        <v>5</v>
      </c>
      <c r="D2885" s="161">
        <v>6</v>
      </c>
      <c r="F2885" s="161">
        <v>5</v>
      </c>
      <c r="G2885" s="161">
        <v>6</v>
      </c>
      <c r="H2885" s="161">
        <v>5</v>
      </c>
      <c r="I2885" s="161">
        <v>10</v>
      </c>
      <c r="J2885" s="161">
        <v>7</v>
      </c>
      <c r="M2885" s="165">
        <f t="shared" si="130"/>
        <v>5</v>
      </c>
      <c r="N2885" s="164">
        <f t="shared" si="131"/>
        <v>5</v>
      </c>
      <c r="O2885" s="164">
        <f t="shared" si="132"/>
        <v>6</v>
      </c>
    </row>
    <row r="2886" spans="3:15">
      <c r="C2886" s="161">
        <v>5</v>
      </c>
      <c r="D2886" s="161">
        <v>6</v>
      </c>
      <c r="F2886" s="161">
        <v>5</v>
      </c>
      <c r="G2886" s="161">
        <v>6</v>
      </c>
      <c r="H2886" s="161">
        <v>5</v>
      </c>
      <c r="I2886" s="161">
        <v>10</v>
      </c>
      <c r="J2886" s="161">
        <v>10</v>
      </c>
      <c r="M2886" s="165">
        <f t="shared" si="130"/>
        <v>5</v>
      </c>
      <c r="N2886" s="164">
        <f t="shared" si="131"/>
        <v>5</v>
      </c>
      <c r="O2886" s="164">
        <f t="shared" si="132"/>
        <v>7</v>
      </c>
    </row>
    <row r="2887" spans="3:15">
      <c r="C2887" s="161">
        <v>5</v>
      </c>
      <c r="D2887" s="161">
        <v>6</v>
      </c>
      <c r="F2887" s="161">
        <v>7</v>
      </c>
      <c r="G2887" s="161">
        <v>6</v>
      </c>
      <c r="H2887" s="161">
        <v>10</v>
      </c>
      <c r="I2887" s="161">
        <v>4</v>
      </c>
      <c r="J2887" s="161">
        <v>7</v>
      </c>
      <c r="M2887" s="165">
        <f t="shared" si="130"/>
        <v>4</v>
      </c>
      <c r="N2887" s="164">
        <f t="shared" si="131"/>
        <v>5</v>
      </c>
      <c r="O2887" s="164">
        <f t="shared" si="132"/>
        <v>6</v>
      </c>
    </row>
    <row r="2888" spans="3:15">
      <c r="C2888" s="161">
        <v>5</v>
      </c>
      <c r="D2888" s="161">
        <v>6</v>
      </c>
      <c r="F2888" s="161">
        <v>7</v>
      </c>
      <c r="G2888" s="161">
        <v>6</v>
      </c>
      <c r="H2888" s="161">
        <v>10</v>
      </c>
      <c r="I2888" s="161">
        <v>4</v>
      </c>
      <c r="J2888" s="161">
        <v>10</v>
      </c>
      <c r="M2888" s="165">
        <f t="shared" si="130"/>
        <v>4</v>
      </c>
      <c r="N2888" s="164">
        <f t="shared" si="131"/>
        <v>5</v>
      </c>
      <c r="O2888" s="164">
        <f t="shared" si="132"/>
        <v>7</v>
      </c>
    </row>
    <row r="2889" spans="3:15">
      <c r="C2889" s="161">
        <v>5</v>
      </c>
      <c r="D2889" s="161">
        <v>6</v>
      </c>
      <c r="F2889" s="161">
        <v>7</v>
      </c>
      <c r="G2889" s="161">
        <v>6</v>
      </c>
      <c r="H2889" s="161">
        <v>10</v>
      </c>
      <c r="I2889" s="161">
        <v>6</v>
      </c>
      <c r="J2889" s="161">
        <v>7</v>
      </c>
      <c r="M2889" s="165">
        <f t="shared" si="130"/>
        <v>5</v>
      </c>
      <c r="N2889" s="164">
        <f t="shared" si="131"/>
        <v>6</v>
      </c>
      <c r="O2889" s="164">
        <f t="shared" si="132"/>
        <v>7</v>
      </c>
    </row>
    <row r="2890" spans="3:15">
      <c r="C2890" s="161">
        <v>5</v>
      </c>
      <c r="D2890" s="161">
        <v>6</v>
      </c>
      <c r="F2890" s="161">
        <v>7</v>
      </c>
      <c r="G2890" s="161">
        <v>6</v>
      </c>
      <c r="H2890" s="161">
        <v>10</v>
      </c>
      <c r="I2890" s="161">
        <v>6</v>
      </c>
      <c r="J2890" s="161">
        <v>10</v>
      </c>
      <c r="M2890" s="165">
        <f t="shared" si="130"/>
        <v>5</v>
      </c>
      <c r="N2890" s="164">
        <f t="shared" si="131"/>
        <v>6</v>
      </c>
      <c r="O2890" s="164">
        <f t="shared" si="132"/>
        <v>7</v>
      </c>
    </row>
    <row r="2891" spans="3:15">
      <c r="C2891" s="161">
        <v>5</v>
      </c>
      <c r="D2891" s="161">
        <v>6</v>
      </c>
      <c r="F2891" s="161">
        <v>7</v>
      </c>
      <c r="G2891" s="161">
        <v>6</v>
      </c>
      <c r="H2891" s="161">
        <v>10</v>
      </c>
      <c r="I2891" s="161">
        <v>8</v>
      </c>
      <c r="J2891" s="161">
        <v>7</v>
      </c>
      <c r="M2891" s="165">
        <f t="shared" si="130"/>
        <v>5</v>
      </c>
      <c r="N2891" s="164">
        <f t="shared" si="131"/>
        <v>6</v>
      </c>
      <c r="O2891" s="164">
        <f t="shared" si="132"/>
        <v>7</v>
      </c>
    </row>
    <row r="2892" spans="3:15">
      <c r="C2892" s="161">
        <v>5</v>
      </c>
      <c r="D2892" s="161">
        <v>6</v>
      </c>
      <c r="F2892" s="161">
        <v>7</v>
      </c>
      <c r="G2892" s="161">
        <v>6</v>
      </c>
      <c r="H2892" s="161">
        <v>10</v>
      </c>
      <c r="I2892" s="161">
        <v>8</v>
      </c>
      <c r="J2892" s="161">
        <v>10</v>
      </c>
      <c r="M2892" s="165">
        <f t="shared" si="130"/>
        <v>5</v>
      </c>
      <c r="N2892" s="164">
        <f t="shared" si="131"/>
        <v>6</v>
      </c>
      <c r="O2892" s="164">
        <f t="shared" si="132"/>
        <v>7</v>
      </c>
    </row>
    <row r="2893" spans="3:15">
      <c r="C2893" s="161">
        <v>5</v>
      </c>
      <c r="D2893" s="161">
        <v>6</v>
      </c>
      <c r="F2893" s="161">
        <v>7</v>
      </c>
      <c r="G2893" s="161">
        <v>6</v>
      </c>
      <c r="H2893" s="161">
        <v>10</v>
      </c>
      <c r="I2893" s="161">
        <v>10</v>
      </c>
      <c r="J2893" s="161">
        <v>7</v>
      </c>
      <c r="M2893" s="165">
        <f t="shared" si="130"/>
        <v>5</v>
      </c>
      <c r="N2893" s="164">
        <f t="shared" si="131"/>
        <v>6</v>
      </c>
      <c r="O2893" s="164">
        <f t="shared" si="132"/>
        <v>7</v>
      </c>
    </row>
    <row r="2894" spans="3:15">
      <c r="C2894" s="161">
        <v>5</v>
      </c>
      <c r="D2894" s="161">
        <v>6</v>
      </c>
      <c r="F2894" s="161">
        <v>7</v>
      </c>
      <c r="G2894" s="161">
        <v>6</v>
      </c>
      <c r="H2894" s="161">
        <v>10</v>
      </c>
      <c r="I2894" s="161">
        <v>10</v>
      </c>
      <c r="J2894" s="161">
        <v>10</v>
      </c>
      <c r="M2894" s="165">
        <f t="shared" si="130"/>
        <v>5</v>
      </c>
      <c r="N2894" s="164">
        <f t="shared" si="131"/>
        <v>6</v>
      </c>
      <c r="O2894" s="164">
        <f t="shared" si="132"/>
        <v>8</v>
      </c>
    </row>
    <row r="2895" spans="3:15">
      <c r="C2895" s="161">
        <v>5</v>
      </c>
      <c r="D2895" s="161">
        <v>6</v>
      </c>
      <c r="F2895" s="161">
        <v>10</v>
      </c>
      <c r="G2895" s="161">
        <v>6</v>
      </c>
      <c r="H2895" s="161">
        <v>7</v>
      </c>
      <c r="I2895" s="161">
        <v>4</v>
      </c>
      <c r="J2895" s="161">
        <v>7</v>
      </c>
      <c r="M2895" s="165">
        <f t="shared" si="130"/>
        <v>4</v>
      </c>
      <c r="N2895" s="164">
        <f t="shared" si="131"/>
        <v>5</v>
      </c>
      <c r="O2895" s="164">
        <f t="shared" si="132"/>
        <v>6</v>
      </c>
    </row>
    <row r="2896" spans="3:15">
      <c r="C2896" s="161">
        <v>5</v>
      </c>
      <c r="D2896" s="161">
        <v>6</v>
      </c>
      <c r="F2896" s="161">
        <v>10</v>
      </c>
      <c r="G2896" s="161">
        <v>6</v>
      </c>
      <c r="H2896" s="161">
        <v>7</v>
      </c>
      <c r="I2896" s="161">
        <v>4</v>
      </c>
      <c r="J2896" s="161">
        <v>10</v>
      </c>
      <c r="M2896" s="165">
        <f t="shared" si="130"/>
        <v>4</v>
      </c>
      <c r="N2896" s="164">
        <f t="shared" si="131"/>
        <v>5</v>
      </c>
      <c r="O2896" s="164">
        <f t="shared" si="132"/>
        <v>7</v>
      </c>
    </row>
    <row r="2897" spans="3:15">
      <c r="C2897" s="161">
        <v>5</v>
      </c>
      <c r="D2897" s="161">
        <v>6</v>
      </c>
      <c r="F2897" s="161">
        <v>10</v>
      </c>
      <c r="G2897" s="161">
        <v>6</v>
      </c>
      <c r="H2897" s="161">
        <v>7</v>
      </c>
      <c r="I2897" s="161">
        <v>6</v>
      </c>
      <c r="J2897" s="161">
        <v>7</v>
      </c>
      <c r="M2897" s="165">
        <f t="shared" si="130"/>
        <v>5</v>
      </c>
      <c r="N2897" s="164">
        <f t="shared" si="131"/>
        <v>6</v>
      </c>
      <c r="O2897" s="164">
        <f t="shared" si="132"/>
        <v>7</v>
      </c>
    </row>
    <row r="2898" spans="3:15">
      <c r="C2898" s="161">
        <v>5</v>
      </c>
      <c r="D2898" s="161">
        <v>6</v>
      </c>
      <c r="F2898" s="161">
        <v>10</v>
      </c>
      <c r="G2898" s="161">
        <v>6</v>
      </c>
      <c r="H2898" s="161">
        <v>7</v>
      </c>
      <c r="I2898" s="161">
        <v>6</v>
      </c>
      <c r="J2898" s="161">
        <v>10</v>
      </c>
      <c r="M2898" s="165">
        <f t="shared" si="130"/>
        <v>5</v>
      </c>
      <c r="N2898" s="164">
        <f t="shared" si="131"/>
        <v>6</v>
      </c>
      <c r="O2898" s="164">
        <f t="shared" si="132"/>
        <v>7</v>
      </c>
    </row>
    <row r="2899" spans="3:15">
      <c r="C2899" s="161">
        <v>5</v>
      </c>
      <c r="D2899" s="161">
        <v>6</v>
      </c>
      <c r="F2899" s="161">
        <v>10</v>
      </c>
      <c r="G2899" s="161">
        <v>6</v>
      </c>
      <c r="H2899" s="161">
        <v>7</v>
      </c>
      <c r="I2899" s="161">
        <v>8</v>
      </c>
      <c r="J2899" s="161">
        <v>7</v>
      </c>
      <c r="M2899" s="165">
        <f t="shared" si="130"/>
        <v>5</v>
      </c>
      <c r="N2899" s="164">
        <f t="shared" si="131"/>
        <v>6</v>
      </c>
      <c r="O2899" s="164">
        <f t="shared" si="132"/>
        <v>7</v>
      </c>
    </row>
    <row r="2900" spans="3:15">
      <c r="C2900" s="161">
        <v>5</v>
      </c>
      <c r="D2900" s="161">
        <v>6</v>
      </c>
      <c r="F2900" s="161">
        <v>10</v>
      </c>
      <c r="G2900" s="161">
        <v>6</v>
      </c>
      <c r="H2900" s="161">
        <v>7</v>
      </c>
      <c r="I2900" s="161">
        <v>8</v>
      </c>
      <c r="J2900" s="161">
        <v>10</v>
      </c>
      <c r="M2900" s="165">
        <f t="shared" si="130"/>
        <v>5</v>
      </c>
      <c r="N2900" s="164">
        <f t="shared" si="131"/>
        <v>6</v>
      </c>
      <c r="O2900" s="164">
        <f t="shared" si="132"/>
        <v>7</v>
      </c>
    </row>
    <row r="2901" spans="3:15">
      <c r="C2901" s="161">
        <v>5</v>
      </c>
      <c r="D2901" s="161">
        <v>6</v>
      </c>
      <c r="F2901" s="161">
        <v>10</v>
      </c>
      <c r="G2901" s="161">
        <v>6</v>
      </c>
      <c r="H2901" s="161">
        <v>7</v>
      </c>
      <c r="I2901" s="161">
        <v>10</v>
      </c>
      <c r="J2901" s="161">
        <v>7</v>
      </c>
      <c r="M2901" s="165">
        <f t="shared" si="130"/>
        <v>5</v>
      </c>
      <c r="N2901" s="164">
        <f t="shared" si="131"/>
        <v>6</v>
      </c>
      <c r="O2901" s="164">
        <f t="shared" si="132"/>
        <v>7</v>
      </c>
    </row>
    <row r="2902" spans="3:15">
      <c r="C2902" s="161">
        <v>5</v>
      </c>
      <c r="D2902" s="161">
        <v>6</v>
      </c>
      <c r="F2902" s="161">
        <v>10</v>
      </c>
      <c r="G2902" s="161">
        <v>6</v>
      </c>
      <c r="H2902" s="161">
        <v>7</v>
      </c>
      <c r="I2902" s="161">
        <v>10</v>
      </c>
      <c r="J2902" s="161">
        <v>10</v>
      </c>
      <c r="M2902" s="165">
        <f t="shared" si="130"/>
        <v>5</v>
      </c>
      <c r="N2902" s="164">
        <f t="shared" si="131"/>
        <v>6</v>
      </c>
      <c r="O2902" s="164">
        <f t="shared" si="132"/>
        <v>8</v>
      </c>
    </row>
    <row r="2903" spans="3:15">
      <c r="C2903" s="161">
        <v>5</v>
      </c>
      <c r="D2903" s="161">
        <v>6</v>
      </c>
      <c r="F2903" s="161">
        <v>10</v>
      </c>
      <c r="G2903" s="161">
        <v>6</v>
      </c>
      <c r="H2903" s="161">
        <v>10</v>
      </c>
      <c r="I2903" s="161">
        <v>4</v>
      </c>
      <c r="J2903" s="161">
        <v>7</v>
      </c>
      <c r="M2903" s="165">
        <f t="shared" si="130"/>
        <v>4</v>
      </c>
      <c r="N2903" s="164">
        <f t="shared" si="131"/>
        <v>5</v>
      </c>
      <c r="O2903" s="164">
        <f t="shared" si="132"/>
        <v>7</v>
      </c>
    </row>
    <row r="2904" spans="3:15">
      <c r="C2904" s="161">
        <v>5</v>
      </c>
      <c r="D2904" s="161">
        <v>6</v>
      </c>
      <c r="F2904" s="161">
        <v>10</v>
      </c>
      <c r="G2904" s="161">
        <v>6</v>
      </c>
      <c r="H2904" s="161">
        <v>10</v>
      </c>
      <c r="I2904" s="161">
        <v>4</v>
      </c>
      <c r="J2904" s="161">
        <v>10</v>
      </c>
      <c r="M2904" s="165">
        <f t="shared" si="130"/>
        <v>4</v>
      </c>
      <c r="N2904" s="164">
        <f t="shared" si="131"/>
        <v>5</v>
      </c>
      <c r="O2904" s="164">
        <f t="shared" si="132"/>
        <v>7</v>
      </c>
    </row>
    <row r="2905" spans="3:15">
      <c r="C2905" s="161">
        <v>5</v>
      </c>
      <c r="D2905" s="161">
        <v>6</v>
      </c>
      <c r="F2905" s="161">
        <v>10</v>
      </c>
      <c r="G2905" s="161">
        <v>6</v>
      </c>
      <c r="H2905" s="161">
        <v>10</v>
      </c>
      <c r="I2905" s="161">
        <v>6</v>
      </c>
      <c r="J2905" s="161">
        <v>7</v>
      </c>
      <c r="M2905" s="165">
        <f t="shared" si="130"/>
        <v>5</v>
      </c>
      <c r="N2905" s="164">
        <f t="shared" si="131"/>
        <v>6</v>
      </c>
      <c r="O2905" s="164">
        <f t="shared" si="132"/>
        <v>7</v>
      </c>
    </row>
    <row r="2906" spans="3:15">
      <c r="C2906" s="161">
        <v>5</v>
      </c>
      <c r="D2906" s="161">
        <v>6</v>
      </c>
      <c r="F2906" s="161">
        <v>10</v>
      </c>
      <c r="G2906" s="161">
        <v>6</v>
      </c>
      <c r="H2906" s="161">
        <v>10</v>
      </c>
      <c r="I2906" s="161">
        <v>6</v>
      </c>
      <c r="J2906" s="161">
        <v>10</v>
      </c>
      <c r="M2906" s="165">
        <f t="shared" si="130"/>
        <v>5</v>
      </c>
      <c r="N2906" s="164">
        <f t="shared" si="131"/>
        <v>6</v>
      </c>
      <c r="O2906" s="164">
        <f t="shared" si="132"/>
        <v>8</v>
      </c>
    </row>
    <row r="2907" spans="3:15">
      <c r="C2907" s="161">
        <v>5</v>
      </c>
      <c r="D2907" s="161">
        <v>6</v>
      </c>
      <c r="F2907" s="161">
        <v>10</v>
      </c>
      <c r="G2907" s="161">
        <v>6</v>
      </c>
      <c r="H2907" s="161">
        <v>10</v>
      </c>
      <c r="I2907" s="161">
        <v>8</v>
      </c>
      <c r="J2907" s="161">
        <v>7</v>
      </c>
      <c r="M2907" s="165">
        <f t="shared" si="130"/>
        <v>5</v>
      </c>
      <c r="N2907" s="164">
        <f t="shared" si="131"/>
        <v>6</v>
      </c>
      <c r="O2907" s="164">
        <f t="shared" si="132"/>
        <v>7</v>
      </c>
    </row>
    <row r="2908" spans="3:15">
      <c r="C2908" s="161">
        <v>5</v>
      </c>
      <c r="D2908" s="161">
        <v>6</v>
      </c>
      <c r="F2908" s="161">
        <v>10</v>
      </c>
      <c r="G2908" s="161">
        <v>6</v>
      </c>
      <c r="H2908" s="161">
        <v>10</v>
      </c>
      <c r="I2908" s="161">
        <v>8</v>
      </c>
      <c r="J2908" s="161">
        <v>10</v>
      </c>
      <c r="M2908" s="165">
        <f t="shared" si="130"/>
        <v>5</v>
      </c>
      <c r="N2908" s="164">
        <f t="shared" si="131"/>
        <v>6</v>
      </c>
      <c r="O2908" s="164">
        <f t="shared" si="132"/>
        <v>8</v>
      </c>
    </row>
    <row r="2909" spans="3:15">
      <c r="C2909" s="161">
        <v>5</v>
      </c>
      <c r="D2909" s="161">
        <v>6</v>
      </c>
      <c r="F2909" s="161">
        <v>10</v>
      </c>
      <c r="G2909" s="161">
        <v>6</v>
      </c>
      <c r="H2909" s="161">
        <v>10</v>
      </c>
      <c r="I2909" s="161">
        <v>10</v>
      </c>
      <c r="J2909" s="161">
        <v>7</v>
      </c>
      <c r="M2909" s="165">
        <f t="shared" si="130"/>
        <v>5</v>
      </c>
      <c r="N2909" s="164">
        <f t="shared" si="131"/>
        <v>6</v>
      </c>
      <c r="O2909" s="164">
        <f t="shared" si="132"/>
        <v>8</v>
      </c>
    </row>
    <row r="2910" spans="3:15">
      <c r="C2910" s="161">
        <v>5</v>
      </c>
      <c r="D2910" s="161">
        <v>6</v>
      </c>
      <c r="F2910" s="161">
        <v>10</v>
      </c>
      <c r="G2910" s="161">
        <v>6</v>
      </c>
      <c r="H2910" s="161">
        <v>10</v>
      </c>
      <c r="I2910" s="161">
        <v>10</v>
      </c>
      <c r="J2910" s="161">
        <v>10</v>
      </c>
      <c r="M2910" s="165">
        <f t="shared" si="130"/>
        <v>5</v>
      </c>
      <c r="N2910" s="164">
        <f t="shared" si="131"/>
        <v>6</v>
      </c>
      <c r="O2910" s="164">
        <f t="shared" si="132"/>
        <v>8</v>
      </c>
    </row>
    <row r="2911" spans="3:15">
      <c r="C2911" s="161">
        <v>5</v>
      </c>
      <c r="D2911" s="161">
        <v>6</v>
      </c>
      <c r="F2911" s="161">
        <v>10</v>
      </c>
      <c r="G2911" s="161">
        <v>6</v>
      </c>
      <c r="H2911" s="161">
        <v>7</v>
      </c>
      <c r="I2911" s="161">
        <v>4</v>
      </c>
      <c r="J2911" s="161">
        <v>7</v>
      </c>
      <c r="M2911" s="165">
        <f t="shared" ref="M2911:M2974" si="133">MIN(C2911:L2911)</f>
        <v>4</v>
      </c>
      <c r="N2911" s="164">
        <f t="shared" si="131"/>
        <v>5</v>
      </c>
      <c r="O2911" s="164">
        <f t="shared" si="132"/>
        <v>6</v>
      </c>
    </row>
    <row r="2912" spans="3:15">
      <c r="C2912" s="161">
        <v>5</v>
      </c>
      <c r="D2912" s="161">
        <v>6</v>
      </c>
      <c r="F2912" s="161">
        <v>10</v>
      </c>
      <c r="G2912" s="161">
        <v>6</v>
      </c>
      <c r="H2912" s="161">
        <v>7</v>
      </c>
      <c r="I2912" s="161">
        <v>4</v>
      </c>
      <c r="J2912" s="161">
        <v>10</v>
      </c>
      <c r="M2912" s="165">
        <f t="shared" si="133"/>
        <v>4</v>
      </c>
      <c r="N2912" s="164">
        <f t="shared" ref="N2912:N2975" si="134">IF(SMALL(C2912:J2912,2)&gt;M2912,M2912+1,M2912)</f>
        <v>5</v>
      </c>
      <c r="O2912" s="164">
        <f t="shared" ref="O2912:O2975" si="135">ROUND(AVERAGE(C2912:J2912),0)</f>
        <v>7</v>
      </c>
    </row>
    <row r="2913" spans="3:15">
      <c r="C2913" s="161">
        <v>5</v>
      </c>
      <c r="D2913" s="161">
        <v>6</v>
      </c>
      <c r="F2913" s="161">
        <v>10</v>
      </c>
      <c r="G2913" s="161">
        <v>6</v>
      </c>
      <c r="H2913" s="161">
        <v>7</v>
      </c>
      <c r="I2913" s="161">
        <v>6</v>
      </c>
      <c r="J2913" s="161">
        <v>7</v>
      </c>
      <c r="M2913" s="165">
        <f t="shared" si="133"/>
        <v>5</v>
      </c>
      <c r="N2913" s="164">
        <f t="shared" si="134"/>
        <v>6</v>
      </c>
      <c r="O2913" s="164">
        <f t="shared" si="135"/>
        <v>7</v>
      </c>
    </row>
    <row r="2914" spans="3:15">
      <c r="C2914" s="161">
        <v>5</v>
      </c>
      <c r="D2914" s="161">
        <v>6</v>
      </c>
      <c r="F2914" s="161">
        <v>10</v>
      </c>
      <c r="G2914" s="161">
        <v>6</v>
      </c>
      <c r="H2914" s="161">
        <v>7</v>
      </c>
      <c r="I2914" s="161">
        <v>6</v>
      </c>
      <c r="J2914" s="161">
        <v>10</v>
      </c>
      <c r="M2914" s="165">
        <f t="shared" si="133"/>
        <v>5</v>
      </c>
      <c r="N2914" s="164">
        <f t="shared" si="134"/>
        <v>6</v>
      </c>
      <c r="O2914" s="164">
        <f t="shared" si="135"/>
        <v>7</v>
      </c>
    </row>
    <row r="2915" spans="3:15">
      <c r="C2915" s="161">
        <v>5</v>
      </c>
      <c r="D2915" s="161">
        <v>6</v>
      </c>
      <c r="F2915" s="161">
        <v>10</v>
      </c>
      <c r="G2915" s="161">
        <v>6</v>
      </c>
      <c r="H2915" s="161">
        <v>7</v>
      </c>
      <c r="I2915" s="161">
        <v>8</v>
      </c>
      <c r="J2915" s="161">
        <v>7</v>
      </c>
      <c r="M2915" s="165">
        <f t="shared" si="133"/>
        <v>5</v>
      </c>
      <c r="N2915" s="164">
        <f t="shared" si="134"/>
        <v>6</v>
      </c>
      <c r="O2915" s="164">
        <f t="shared" si="135"/>
        <v>7</v>
      </c>
    </row>
    <row r="2916" spans="3:15">
      <c r="C2916" s="161">
        <v>5</v>
      </c>
      <c r="D2916" s="161">
        <v>6</v>
      </c>
      <c r="F2916" s="161">
        <v>10</v>
      </c>
      <c r="G2916" s="161">
        <v>6</v>
      </c>
      <c r="H2916" s="161">
        <v>7</v>
      </c>
      <c r="I2916" s="161">
        <v>8</v>
      </c>
      <c r="J2916" s="161">
        <v>10</v>
      </c>
      <c r="M2916" s="165">
        <f t="shared" si="133"/>
        <v>5</v>
      </c>
      <c r="N2916" s="164">
        <f t="shared" si="134"/>
        <v>6</v>
      </c>
      <c r="O2916" s="164">
        <f t="shared" si="135"/>
        <v>7</v>
      </c>
    </row>
    <row r="2917" spans="3:15">
      <c r="C2917" s="161">
        <v>5</v>
      </c>
      <c r="D2917" s="161">
        <v>6</v>
      </c>
      <c r="F2917" s="161">
        <v>10</v>
      </c>
      <c r="G2917" s="161">
        <v>6</v>
      </c>
      <c r="H2917" s="161">
        <v>7</v>
      </c>
      <c r="I2917" s="161">
        <v>10</v>
      </c>
      <c r="J2917" s="161">
        <v>7</v>
      </c>
      <c r="M2917" s="165">
        <f t="shared" si="133"/>
        <v>5</v>
      </c>
      <c r="N2917" s="164">
        <f t="shared" si="134"/>
        <v>6</v>
      </c>
      <c r="O2917" s="164">
        <f t="shared" si="135"/>
        <v>7</v>
      </c>
    </row>
    <row r="2918" spans="3:15">
      <c r="C2918" s="161">
        <v>5</v>
      </c>
      <c r="D2918" s="161">
        <v>6</v>
      </c>
      <c r="F2918" s="161">
        <v>10</v>
      </c>
      <c r="G2918" s="161">
        <v>6</v>
      </c>
      <c r="H2918" s="161">
        <v>7</v>
      </c>
      <c r="I2918" s="161">
        <v>10</v>
      </c>
      <c r="J2918" s="161">
        <v>10</v>
      </c>
      <c r="M2918" s="165">
        <f t="shared" si="133"/>
        <v>5</v>
      </c>
      <c r="N2918" s="164">
        <f t="shared" si="134"/>
        <v>6</v>
      </c>
      <c r="O2918" s="164">
        <f t="shared" si="135"/>
        <v>8</v>
      </c>
    </row>
    <row r="2919" spans="3:15">
      <c r="C2919" s="161">
        <v>5</v>
      </c>
      <c r="D2919" s="161">
        <v>6</v>
      </c>
      <c r="F2919" s="161">
        <v>10</v>
      </c>
      <c r="G2919" s="161">
        <v>6</v>
      </c>
      <c r="H2919" s="161">
        <v>10</v>
      </c>
      <c r="I2919" s="161">
        <v>4</v>
      </c>
      <c r="J2919" s="161">
        <v>7</v>
      </c>
      <c r="M2919" s="165">
        <f t="shared" si="133"/>
        <v>4</v>
      </c>
      <c r="N2919" s="164">
        <f t="shared" si="134"/>
        <v>5</v>
      </c>
      <c r="O2919" s="164">
        <f t="shared" si="135"/>
        <v>7</v>
      </c>
    </row>
    <row r="2920" spans="3:15">
      <c r="C2920" s="161">
        <v>5</v>
      </c>
      <c r="D2920" s="161">
        <v>6</v>
      </c>
      <c r="F2920" s="161">
        <v>10</v>
      </c>
      <c r="G2920" s="161">
        <v>6</v>
      </c>
      <c r="H2920" s="161">
        <v>10</v>
      </c>
      <c r="I2920" s="161">
        <v>4</v>
      </c>
      <c r="J2920" s="161">
        <v>10</v>
      </c>
      <c r="M2920" s="165">
        <f t="shared" si="133"/>
        <v>4</v>
      </c>
      <c r="N2920" s="164">
        <f t="shared" si="134"/>
        <v>5</v>
      </c>
      <c r="O2920" s="164">
        <f t="shared" si="135"/>
        <v>7</v>
      </c>
    </row>
    <row r="2921" spans="3:15">
      <c r="C2921" s="161">
        <v>5</v>
      </c>
      <c r="D2921" s="161">
        <v>6</v>
      </c>
      <c r="F2921" s="161">
        <v>10</v>
      </c>
      <c r="G2921" s="161">
        <v>6</v>
      </c>
      <c r="H2921" s="161">
        <v>10</v>
      </c>
      <c r="I2921" s="161">
        <v>6</v>
      </c>
      <c r="J2921" s="161">
        <v>7</v>
      </c>
      <c r="M2921" s="165">
        <f t="shared" si="133"/>
        <v>5</v>
      </c>
      <c r="N2921" s="164">
        <f t="shared" si="134"/>
        <v>6</v>
      </c>
      <c r="O2921" s="164">
        <f t="shared" si="135"/>
        <v>7</v>
      </c>
    </row>
    <row r="2922" spans="3:15">
      <c r="C2922" s="161">
        <v>5</v>
      </c>
      <c r="D2922" s="161">
        <v>6</v>
      </c>
      <c r="F2922" s="161">
        <v>10</v>
      </c>
      <c r="G2922" s="161">
        <v>6</v>
      </c>
      <c r="H2922" s="161">
        <v>10</v>
      </c>
      <c r="I2922" s="161">
        <v>6</v>
      </c>
      <c r="J2922" s="161">
        <v>10</v>
      </c>
      <c r="M2922" s="165">
        <f t="shared" si="133"/>
        <v>5</v>
      </c>
      <c r="N2922" s="164">
        <f t="shared" si="134"/>
        <v>6</v>
      </c>
      <c r="O2922" s="164">
        <f t="shared" si="135"/>
        <v>8</v>
      </c>
    </row>
    <row r="2923" spans="3:15">
      <c r="C2923" s="161">
        <v>5</v>
      </c>
      <c r="D2923" s="161">
        <v>6</v>
      </c>
      <c r="F2923" s="161">
        <v>10</v>
      </c>
      <c r="G2923" s="161">
        <v>6</v>
      </c>
      <c r="H2923" s="161">
        <v>10</v>
      </c>
      <c r="I2923" s="161">
        <v>8</v>
      </c>
      <c r="J2923" s="161">
        <v>7</v>
      </c>
      <c r="M2923" s="165">
        <f t="shared" si="133"/>
        <v>5</v>
      </c>
      <c r="N2923" s="164">
        <f t="shared" si="134"/>
        <v>6</v>
      </c>
      <c r="O2923" s="164">
        <f t="shared" si="135"/>
        <v>7</v>
      </c>
    </row>
    <row r="2924" spans="3:15">
      <c r="C2924" s="161">
        <v>5</v>
      </c>
      <c r="D2924" s="161">
        <v>6</v>
      </c>
      <c r="F2924" s="161">
        <v>10</v>
      </c>
      <c r="G2924" s="161">
        <v>6</v>
      </c>
      <c r="H2924" s="161">
        <v>10</v>
      </c>
      <c r="I2924" s="161">
        <v>8</v>
      </c>
      <c r="J2924" s="161">
        <v>10</v>
      </c>
      <c r="M2924" s="165">
        <f t="shared" si="133"/>
        <v>5</v>
      </c>
      <c r="N2924" s="164">
        <f t="shared" si="134"/>
        <v>6</v>
      </c>
      <c r="O2924" s="164">
        <f t="shared" si="135"/>
        <v>8</v>
      </c>
    </row>
    <row r="2925" spans="3:15">
      <c r="C2925" s="161">
        <v>5</v>
      </c>
      <c r="D2925" s="161">
        <v>6</v>
      </c>
      <c r="F2925" s="161">
        <v>10</v>
      </c>
      <c r="G2925" s="161">
        <v>6</v>
      </c>
      <c r="H2925" s="161">
        <v>10</v>
      </c>
      <c r="I2925" s="161">
        <v>10</v>
      </c>
      <c r="J2925" s="161">
        <v>7</v>
      </c>
      <c r="M2925" s="165">
        <f t="shared" si="133"/>
        <v>5</v>
      </c>
      <c r="N2925" s="164">
        <f t="shared" si="134"/>
        <v>6</v>
      </c>
      <c r="O2925" s="164">
        <f t="shared" si="135"/>
        <v>8</v>
      </c>
    </row>
    <row r="2926" spans="3:15">
      <c r="C2926" s="161">
        <v>5</v>
      </c>
      <c r="D2926" s="161">
        <v>6</v>
      </c>
      <c r="F2926" s="161">
        <v>10</v>
      </c>
      <c r="G2926" s="161">
        <v>6</v>
      </c>
      <c r="H2926" s="161">
        <v>10</v>
      </c>
      <c r="I2926" s="161">
        <v>10</v>
      </c>
      <c r="J2926" s="161">
        <v>10</v>
      </c>
      <c r="M2926" s="165">
        <f t="shared" si="133"/>
        <v>5</v>
      </c>
      <c r="N2926" s="164">
        <f t="shared" si="134"/>
        <v>6</v>
      </c>
      <c r="O2926" s="164">
        <f t="shared" si="135"/>
        <v>8</v>
      </c>
    </row>
    <row r="2927" spans="3:15">
      <c r="C2927" s="161">
        <v>5</v>
      </c>
      <c r="D2927" s="161">
        <v>6</v>
      </c>
      <c r="F2927" s="161">
        <v>10</v>
      </c>
      <c r="G2927" s="161">
        <v>6</v>
      </c>
      <c r="H2927" s="161">
        <v>7</v>
      </c>
      <c r="I2927" s="161">
        <v>4</v>
      </c>
      <c r="J2927" s="161">
        <v>7</v>
      </c>
      <c r="M2927" s="165">
        <f t="shared" si="133"/>
        <v>4</v>
      </c>
      <c r="N2927" s="164">
        <f t="shared" si="134"/>
        <v>5</v>
      </c>
      <c r="O2927" s="164">
        <f t="shared" si="135"/>
        <v>6</v>
      </c>
    </row>
    <row r="2928" spans="3:15">
      <c r="C2928" s="161">
        <v>5</v>
      </c>
      <c r="D2928" s="161">
        <v>6</v>
      </c>
      <c r="F2928" s="161">
        <v>10</v>
      </c>
      <c r="G2928" s="161">
        <v>6</v>
      </c>
      <c r="H2928" s="161">
        <v>7</v>
      </c>
      <c r="I2928" s="161">
        <v>4</v>
      </c>
      <c r="J2928" s="161">
        <v>10</v>
      </c>
      <c r="M2928" s="165">
        <f t="shared" si="133"/>
        <v>4</v>
      </c>
      <c r="N2928" s="164">
        <f t="shared" si="134"/>
        <v>5</v>
      </c>
      <c r="O2928" s="164">
        <f t="shared" si="135"/>
        <v>7</v>
      </c>
    </row>
    <row r="2929" spans="3:15">
      <c r="C2929" s="161">
        <v>5</v>
      </c>
      <c r="D2929" s="161">
        <v>6</v>
      </c>
      <c r="F2929" s="161">
        <v>10</v>
      </c>
      <c r="G2929" s="161">
        <v>6</v>
      </c>
      <c r="H2929" s="161">
        <v>7</v>
      </c>
      <c r="I2929" s="161">
        <v>6</v>
      </c>
      <c r="J2929" s="161">
        <v>7</v>
      </c>
      <c r="M2929" s="165">
        <f t="shared" si="133"/>
        <v>5</v>
      </c>
      <c r="N2929" s="164">
        <f t="shared" si="134"/>
        <v>6</v>
      </c>
      <c r="O2929" s="164">
        <f t="shared" si="135"/>
        <v>7</v>
      </c>
    </row>
    <row r="2930" spans="3:15">
      <c r="C2930" s="161">
        <v>5</v>
      </c>
      <c r="D2930" s="161">
        <v>6</v>
      </c>
      <c r="F2930" s="161">
        <v>10</v>
      </c>
      <c r="G2930" s="161">
        <v>6</v>
      </c>
      <c r="H2930" s="161">
        <v>7</v>
      </c>
      <c r="I2930" s="161">
        <v>6</v>
      </c>
      <c r="J2930" s="161">
        <v>10</v>
      </c>
      <c r="M2930" s="165">
        <f t="shared" si="133"/>
        <v>5</v>
      </c>
      <c r="N2930" s="164">
        <f t="shared" si="134"/>
        <v>6</v>
      </c>
      <c r="O2930" s="164">
        <f t="shared" si="135"/>
        <v>7</v>
      </c>
    </row>
    <row r="2931" spans="3:15">
      <c r="C2931" s="161">
        <v>5</v>
      </c>
      <c r="D2931" s="161">
        <v>6</v>
      </c>
      <c r="F2931" s="161">
        <v>10</v>
      </c>
      <c r="G2931" s="161">
        <v>6</v>
      </c>
      <c r="H2931" s="161">
        <v>7</v>
      </c>
      <c r="I2931" s="161">
        <v>8</v>
      </c>
      <c r="J2931" s="161">
        <v>7</v>
      </c>
      <c r="M2931" s="165">
        <f t="shared" si="133"/>
        <v>5</v>
      </c>
      <c r="N2931" s="164">
        <f t="shared" si="134"/>
        <v>6</v>
      </c>
      <c r="O2931" s="164">
        <f t="shared" si="135"/>
        <v>7</v>
      </c>
    </row>
    <row r="2932" spans="3:15">
      <c r="C2932" s="161">
        <v>5</v>
      </c>
      <c r="D2932" s="161">
        <v>6</v>
      </c>
      <c r="F2932" s="161">
        <v>10</v>
      </c>
      <c r="G2932" s="161">
        <v>6</v>
      </c>
      <c r="H2932" s="161">
        <v>7</v>
      </c>
      <c r="I2932" s="161">
        <v>8</v>
      </c>
      <c r="J2932" s="161">
        <v>10</v>
      </c>
      <c r="M2932" s="165">
        <f t="shared" si="133"/>
        <v>5</v>
      </c>
      <c r="N2932" s="164">
        <f t="shared" si="134"/>
        <v>6</v>
      </c>
      <c r="O2932" s="164">
        <f t="shared" si="135"/>
        <v>7</v>
      </c>
    </row>
    <row r="2933" spans="3:15">
      <c r="C2933" s="161">
        <v>5</v>
      </c>
      <c r="D2933" s="161">
        <v>6</v>
      </c>
      <c r="F2933" s="161">
        <v>10</v>
      </c>
      <c r="G2933" s="161">
        <v>6</v>
      </c>
      <c r="H2933" s="161">
        <v>7</v>
      </c>
      <c r="I2933" s="161">
        <v>10</v>
      </c>
      <c r="J2933" s="161">
        <v>7</v>
      </c>
      <c r="M2933" s="165">
        <f t="shared" si="133"/>
        <v>5</v>
      </c>
      <c r="N2933" s="164">
        <f t="shared" si="134"/>
        <v>6</v>
      </c>
      <c r="O2933" s="164">
        <f t="shared" si="135"/>
        <v>7</v>
      </c>
    </row>
    <row r="2934" spans="3:15">
      <c r="C2934" s="161">
        <v>5</v>
      </c>
      <c r="D2934" s="161">
        <v>6</v>
      </c>
      <c r="F2934" s="161">
        <v>10</v>
      </c>
      <c r="G2934" s="161">
        <v>6</v>
      </c>
      <c r="H2934" s="161">
        <v>7</v>
      </c>
      <c r="I2934" s="161">
        <v>10</v>
      </c>
      <c r="J2934" s="161">
        <v>10</v>
      </c>
      <c r="M2934" s="165">
        <f t="shared" si="133"/>
        <v>5</v>
      </c>
      <c r="N2934" s="164">
        <f t="shared" si="134"/>
        <v>6</v>
      </c>
      <c r="O2934" s="164">
        <f t="shared" si="135"/>
        <v>8</v>
      </c>
    </row>
    <row r="2935" spans="3:15">
      <c r="C2935" s="161">
        <v>5</v>
      </c>
      <c r="D2935" s="161">
        <v>6</v>
      </c>
      <c r="F2935" s="161">
        <v>10</v>
      </c>
      <c r="G2935" s="161">
        <v>6</v>
      </c>
      <c r="H2935" s="161">
        <v>10</v>
      </c>
      <c r="I2935" s="161">
        <v>4</v>
      </c>
      <c r="J2935" s="161">
        <v>7</v>
      </c>
      <c r="M2935" s="165">
        <f t="shared" si="133"/>
        <v>4</v>
      </c>
      <c r="N2935" s="164">
        <f t="shared" si="134"/>
        <v>5</v>
      </c>
      <c r="O2935" s="164">
        <f t="shared" si="135"/>
        <v>7</v>
      </c>
    </row>
    <row r="2936" spans="3:15">
      <c r="C2936" s="161">
        <v>5</v>
      </c>
      <c r="D2936" s="161">
        <v>6</v>
      </c>
      <c r="F2936" s="161">
        <v>10</v>
      </c>
      <c r="G2936" s="161">
        <v>6</v>
      </c>
      <c r="H2936" s="161">
        <v>10</v>
      </c>
      <c r="I2936" s="161">
        <v>4</v>
      </c>
      <c r="J2936" s="161">
        <v>10</v>
      </c>
      <c r="M2936" s="165">
        <f t="shared" si="133"/>
        <v>4</v>
      </c>
      <c r="N2936" s="164">
        <f t="shared" si="134"/>
        <v>5</v>
      </c>
      <c r="O2936" s="164">
        <f t="shared" si="135"/>
        <v>7</v>
      </c>
    </row>
    <row r="2937" spans="3:15">
      <c r="C2937" s="161">
        <v>5</v>
      </c>
      <c r="D2937" s="161">
        <v>6</v>
      </c>
      <c r="F2937" s="161">
        <v>10</v>
      </c>
      <c r="G2937" s="161">
        <v>6</v>
      </c>
      <c r="H2937" s="161">
        <v>10</v>
      </c>
      <c r="I2937" s="161">
        <v>6</v>
      </c>
      <c r="J2937" s="161">
        <v>7</v>
      </c>
      <c r="M2937" s="165">
        <f t="shared" si="133"/>
        <v>5</v>
      </c>
      <c r="N2937" s="164">
        <f t="shared" si="134"/>
        <v>6</v>
      </c>
      <c r="O2937" s="164">
        <f t="shared" si="135"/>
        <v>7</v>
      </c>
    </row>
    <row r="2938" spans="3:15">
      <c r="C2938" s="161">
        <v>5</v>
      </c>
      <c r="D2938" s="161">
        <v>6</v>
      </c>
      <c r="F2938" s="161">
        <v>10</v>
      </c>
      <c r="G2938" s="161">
        <v>6</v>
      </c>
      <c r="H2938" s="161">
        <v>10</v>
      </c>
      <c r="I2938" s="161">
        <v>6</v>
      </c>
      <c r="J2938" s="161">
        <v>10</v>
      </c>
      <c r="M2938" s="165">
        <f t="shared" si="133"/>
        <v>5</v>
      </c>
      <c r="N2938" s="164">
        <f t="shared" si="134"/>
        <v>6</v>
      </c>
      <c r="O2938" s="164">
        <f t="shared" si="135"/>
        <v>8</v>
      </c>
    </row>
    <row r="2939" spans="3:15">
      <c r="C2939" s="161">
        <v>5</v>
      </c>
      <c r="D2939" s="161">
        <v>6</v>
      </c>
      <c r="F2939" s="161">
        <v>10</v>
      </c>
      <c r="G2939" s="161">
        <v>6</v>
      </c>
      <c r="H2939" s="161">
        <v>10</v>
      </c>
      <c r="I2939" s="161">
        <v>8</v>
      </c>
      <c r="J2939" s="161">
        <v>7</v>
      </c>
      <c r="M2939" s="165">
        <f t="shared" si="133"/>
        <v>5</v>
      </c>
      <c r="N2939" s="164">
        <f t="shared" si="134"/>
        <v>6</v>
      </c>
      <c r="O2939" s="164">
        <f t="shared" si="135"/>
        <v>7</v>
      </c>
    </row>
    <row r="2940" spans="3:15">
      <c r="C2940" s="161">
        <v>5</v>
      </c>
      <c r="D2940" s="161">
        <v>6</v>
      </c>
      <c r="F2940" s="161">
        <v>10</v>
      </c>
      <c r="G2940" s="161">
        <v>6</v>
      </c>
      <c r="H2940" s="161">
        <v>10</v>
      </c>
      <c r="I2940" s="161">
        <v>8</v>
      </c>
      <c r="J2940" s="161">
        <v>10</v>
      </c>
      <c r="M2940" s="165">
        <f t="shared" si="133"/>
        <v>5</v>
      </c>
      <c r="N2940" s="164">
        <f t="shared" si="134"/>
        <v>6</v>
      </c>
      <c r="O2940" s="164">
        <f t="shared" si="135"/>
        <v>8</v>
      </c>
    </row>
    <row r="2941" spans="3:15">
      <c r="C2941" s="161">
        <v>5</v>
      </c>
      <c r="D2941" s="161">
        <v>6</v>
      </c>
      <c r="F2941" s="161">
        <v>10</v>
      </c>
      <c r="G2941" s="161">
        <v>6</v>
      </c>
      <c r="H2941" s="161">
        <v>10</v>
      </c>
      <c r="I2941" s="161">
        <v>10</v>
      </c>
      <c r="J2941" s="161">
        <v>7</v>
      </c>
      <c r="M2941" s="165">
        <f t="shared" si="133"/>
        <v>5</v>
      </c>
      <c r="N2941" s="164">
        <f t="shared" si="134"/>
        <v>6</v>
      </c>
      <c r="O2941" s="164">
        <f t="shared" si="135"/>
        <v>8</v>
      </c>
    </row>
    <row r="2942" spans="3:15">
      <c r="C2942" s="161">
        <v>5</v>
      </c>
      <c r="D2942" s="161">
        <v>6</v>
      </c>
      <c r="F2942" s="161">
        <v>10</v>
      </c>
      <c r="G2942" s="161">
        <v>6</v>
      </c>
      <c r="H2942" s="161">
        <v>10</v>
      </c>
      <c r="I2942" s="161">
        <v>10</v>
      </c>
      <c r="J2942" s="161">
        <v>10</v>
      </c>
      <c r="M2942" s="165">
        <f t="shared" si="133"/>
        <v>5</v>
      </c>
      <c r="N2942" s="164">
        <f t="shared" si="134"/>
        <v>6</v>
      </c>
      <c r="O2942" s="164">
        <f t="shared" si="135"/>
        <v>8</v>
      </c>
    </row>
    <row r="2943" spans="3:15">
      <c r="C2943" s="161">
        <v>5</v>
      </c>
      <c r="D2943" s="161">
        <v>6</v>
      </c>
      <c r="F2943" s="161">
        <v>10</v>
      </c>
      <c r="G2943" s="161">
        <v>6</v>
      </c>
      <c r="H2943" s="161">
        <v>7</v>
      </c>
      <c r="I2943" s="161">
        <v>4</v>
      </c>
      <c r="J2943" s="161">
        <v>7</v>
      </c>
      <c r="M2943" s="165">
        <f t="shared" si="133"/>
        <v>4</v>
      </c>
      <c r="N2943" s="164">
        <f t="shared" si="134"/>
        <v>5</v>
      </c>
      <c r="O2943" s="164">
        <f t="shared" si="135"/>
        <v>6</v>
      </c>
    </row>
    <row r="2944" spans="3:15">
      <c r="C2944" s="161">
        <v>5</v>
      </c>
      <c r="D2944" s="161">
        <v>6</v>
      </c>
      <c r="F2944" s="161">
        <v>10</v>
      </c>
      <c r="G2944" s="161">
        <v>6</v>
      </c>
      <c r="H2944" s="161">
        <v>7</v>
      </c>
      <c r="I2944" s="161">
        <v>4</v>
      </c>
      <c r="J2944" s="161">
        <v>10</v>
      </c>
      <c r="M2944" s="165">
        <f t="shared" si="133"/>
        <v>4</v>
      </c>
      <c r="N2944" s="164">
        <f t="shared" si="134"/>
        <v>5</v>
      </c>
      <c r="O2944" s="164">
        <f t="shared" si="135"/>
        <v>7</v>
      </c>
    </row>
    <row r="2945" spans="3:15">
      <c r="C2945" s="161">
        <v>5</v>
      </c>
      <c r="D2945" s="161">
        <v>6</v>
      </c>
      <c r="F2945" s="161">
        <v>10</v>
      </c>
      <c r="G2945" s="161">
        <v>6</v>
      </c>
      <c r="H2945" s="161">
        <v>7</v>
      </c>
      <c r="I2945" s="161">
        <v>6</v>
      </c>
      <c r="J2945" s="161">
        <v>7</v>
      </c>
      <c r="M2945" s="165">
        <f t="shared" si="133"/>
        <v>5</v>
      </c>
      <c r="N2945" s="164">
        <f t="shared" si="134"/>
        <v>6</v>
      </c>
      <c r="O2945" s="164">
        <f t="shared" si="135"/>
        <v>7</v>
      </c>
    </row>
    <row r="2946" spans="3:15">
      <c r="C2946" s="161">
        <v>5</v>
      </c>
      <c r="D2946" s="161">
        <v>6</v>
      </c>
      <c r="F2946" s="161">
        <v>10</v>
      </c>
      <c r="G2946" s="161">
        <v>6</v>
      </c>
      <c r="H2946" s="161">
        <v>7</v>
      </c>
      <c r="I2946" s="161">
        <v>6</v>
      </c>
      <c r="J2946" s="161">
        <v>10</v>
      </c>
      <c r="M2946" s="165">
        <f t="shared" si="133"/>
        <v>5</v>
      </c>
      <c r="N2946" s="164">
        <f t="shared" si="134"/>
        <v>6</v>
      </c>
      <c r="O2946" s="164">
        <f t="shared" si="135"/>
        <v>7</v>
      </c>
    </row>
    <row r="2947" spans="3:15">
      <c r="C2947" s="161">
        <v>5</v>
      </c>
      <c r="D2947" s="161">
        <v>6</v>
      </c>
      <c r="F2947" s="161">
        <v>10</v>
      </c>
      <c r="G2947" s="161">
        <v>6</v>
      </c>
      <c r="H2947" s="161">
        <v>7</v>
      </c>
      <c r="I2947" s="161">
        <v>8</v>
      </c>
      <c r="J2947" s="161">
        <v>7</v>
      </c>
      <c r="M2947" s="165">
        <f t="shared" si="133"/>
        <v>5</v>
      </c>
      <c r="N2947" s="164">
        <f t="shared" si="134"/>
        <v>6</v>
      </c>
      <c r="O2947" s="164">
        <f t="shared" si="135"/>
        <v>7</v>
      </c>
    </row>
    <row r="2948" spans="3:15">
      <c r="C2948" s="161">
        <v>5</v>
      </c>
      <c r="D2948" s="161">
        <v>6</v>
      </c>
      <c r="F2948" s="161">
        <v>10</v>
      </c>
      <c r="G2948" s="161">
        <v>6</v>
      </c>
      <c r="H2948" s="161">
        <v>7</v>
      </c>
      <c r="I2948" s="161">
        <v>8</v>
      </c>
      <c r="J2948" s="161">
        <v>10</v>
      </c>
      <c r="M2948" s="165">
        <f t="shared" si="133"/>
        <v>5</v>
      </c>
      <c r="N2948" s="164">
        <f t="shared" si="134"/>
        <v>6</v>
      </c>
      <c r="O2948" s="164">
        <f t="shared" si="135"/>
        <v>7</v>
      </c>
    </row>
    <row r="2949" spans="3:15">
      <c r="C2949" s="161">
        <v>5</v>
      </c>
      <c r="D2949" s="161">
        <v>6</v>
      </c>
      <c r="F2949" s="161">
        <v>10</v>
      </c>
      <c r="G2949" s="161">
        <v>6</v>
      </c>
      <c r="H2949" s="161">
        <v>7</v>
      </c>
      <c r="I2949" s="161">
        <v>10</v>
      </c>
      <c r="J2949" s="161">
        <v>7</v>
      </c>
      <c r="M2949" s="165">
        <f t="shared" si="133"/>
        <v>5</v>
      </c>
      <c r="N2949" s="164">
        <f t="shared" si="134"/>
        <v>6</v>
      </c>
      <c r="O2949" s="164">
        <f t="shared" si="135"/>
        <v>7</v>
      </c>
    </row>
    <row r="2950" spans="3:15">
      <c r="C2950" s="161">
        <v>5</v>
      </c>
      <c r="D2950" s="161">
        <v>6</v>
      </c>
      <c r="F2950" s="161">
        <v>10</v>
      </c>
      <c r="G2950" s="161">
        <v>6</v>
      </c>
      <c r="H2950" s="161">
        <v>7</v>
      </c>
      <c r="I2950" s="161">
        <v>10</v>
      </c>
      <c r="J2950" s="161">
        <v>10</v>
      </c>
      <c r="M2950" s="165">
        <f t="shared" si="133"/>
        <v>5</v>
      </c>
      <c r="N2950" s="164">
        <f t="shared" si="134"/>
        <v>6</v>
      </c>
      <c r="O2950" s="164">
        <f t="shared" si="135"/>
        <v>8</v>
      </c>
    </row>
    <row r="2951" spans="3:15">
      <c r="C2951" s="161">
        <v>5</v>
      </c>
      <c r="D2951" s="161">
        <v>6</v>
      </c>
      <c r="F2951" s="161">
        <v>10</v>
      </c>
      <c r="G2951" s="161">
        <v>6</v>
      </c>
      <c r="H2951" s="161">
        <v>10</v>
      </c>
      <c r="I2951" s="161">
        <v>4</v>
      </c>
      <c r="J2951" s="161">
        <v>7</v>
      </c>
      <c r="M2951" s="165">
        <f t="shared" si="133"/>
        <v>4</v>
      </c>
      <c r="N2951" s="164">
        <f t="shared" si="134"/>
        <v>5</v>
      </c>
      <c r="O2951" s="164">
        <f t="shared" si="135"/>
        <v>7</v>
      </c>
    </row>
    <row r="2952" spans="3:15">
      <c r="C2952" s="161">
        <v>5</v>
      </c>
      <c r="D2952" s="161">
        <v>6</v>
      </c>
      <c r="F2952" s="161">
        <v>10</v>
      </c>
      <c r="G2952" s="161">
        <v>6</v>
      </c>
      <c r="H2952" s="161">
        <v>10</v>
      </c>
      <c r="I2952" s="161">
        <v>4</v>
      </c>
      <c r="J2952" s="161">
        <v>10</v>
      </c>
      <c r="M2952" s="165">
        <f t="shared" si="133"/>
        <v>4</v>
      </c>
      <c r="N2952" s="164">
        <f t="shared" si="134"/>
        <v>5</v>
      </c>
      <c r="O2952" s="164">
        <f t="shared" si="135"/>
        <v>7</v>
      </c>
    </row>
    <row r="2953" spans="3:15">
      <c r="C2953" s="161">
        <v>5</v>
      </c>
      <c r="D2953" s="161">
        <v>6</v>
      </c>
      <c r="F2953" s="161">
        <v>10</v>
      </c>
      <c r="G2953" s="161">
        <v>6</v>
      </c>
      <c r="H2953" s="161">
        <v>10</v>
      </c>
      <c r="I2953" s="161">
        <v>6</v>
      </c>
      <c r="J2953" s="161">
        <v>7</v>
      </c>
      <c r="M2953" s="165">
        <f t="shared" si="133"/>
        <v>5</v>
      </c>
      <c r="N2953" s="164">
        <f t="shared" si="134"/>
        <v>6</v>
      </c>
      <c r="O2953" s="164">
        <f t="shared" si="135"/>
        <v>7</v>
      </c>
    </row>
    <row r="2954" spans="3:15">
      <c r="C2954" s="161">
        <v>5</v>
      </c>
      <c r="D2954" s="161">
        <v>6</v>
      </c>
      <c r="F2954" s="161">
        <v>10</v>
      </c>
      <c r="G2954" s="161">
        <v>6</v>
      </c>
      <c r="H2954" s="161">
        <v>10</v>
      </c>
      <c r="I2954" s="161">
        <v>6</v>
      </c>
      <c r="J2954" s="161">
        <v>10</v>
      </c>
      <c r="M2954" s="165">
        <f t="shared" si="133"/>
        <v>5</v>
      </c>
      <c r="N2954" s="164">
        <f t="shared" si="134"/>
        <v>6</v>
      </c>
      <c r="O2954" s="164">
        <f t="shared" si="135"/>
        <v>8</v>
      </c>
    </row>
    <row r="2955" spans="3:15">
      <c r="C2955" s="161">
        <v>5</v>
      </c>
      <c r="D2955" s="161">
        <v>6</v>
      </c>
      <c r="F2955" s="161">
        <v>10</v>
      </c>
      <c r="G2955" s="161">
        <v>6</v>
      </c>
      <c r="H2955" s="161">
        <v>10</v>
      </c>
      <c r="I2955" s="161">
        <v>8</v>
      </c>
      <c r="J2955" s="161">
        <v>7</v>
      </c>
      <c r="M2955" s="165">
        <f t="shared" si="133"/>
        <v>5</v>
      </c>
      <c r="N2955" s="164">
        <f t="shared" si="134"/>
        <v>6</v>
      </c>
      <c r="O2955" s="164">
        <f t="shared" si="135"/>
        <v>7</v>
      </c>
    </row>
    <row r="2956" spans="3:15">
      <c r="C2956" s="161">
        <v>5</v>
      </c>
      <c r="D2956" s="161">
        <v>6</v>
      </c>
      <c r="F2956" s="161">
        <v>10</v>
      </c>
      <c r="G2956" s="161">
        <v>6</v>
      </c>
      <c r="H2956" s="161">
        <v>10</v>
      </c>
      <c r="I2956" s="161">
        <v>8</v>
      </c>
      <c r="J2956" s="161">
        <v>10</v>
      </c>
      <c r="M2956" s="165">
        <f t="shared" si="133"/>
        <v>5</v>
      </c>
      <c r="N2956" s="164">
        <f t="shared" si="134"/>
        <v>6</v>
      </c>
      <c r="O2956" s="164">
        <f t="shared" si="135"/>
        <v>8</v>
      </c>
    </row>
    <row r="2957" spans="3:15">
      <c r="C2957" s="161">
        <v>5</v>
      </c>
      <c r="D2957" s="161">
        <v>6</v>
      </c>
      <c r="F2957" s="161">
        <v>10</v>
      </c>
      <c r="G2957" s="161">
        <v>6</v>
      </c>
      <c r="H2957" s="161">
        <v>10</v>
      </c>
      <c r="I2957" s="161">
        <v>10</v>
      </c>
      <c r="J2957" s="161">
        <v>7</v>
      </c>
      <c r="M2957" s="165">
        <f t="shared" si="133"/>
        <v>5</v>
      </c>
      <c r="N2957" s="164">
        <f t="shared" si="134"/>
        <v>6</v>
      </c>
      <c r="O2957" s="164">
        <f t="shared" si="135"/>
        <v>8</v>
      </c>
    </row>
    <row r="2958" spans="3:15">
      <c r="C2958" s="161">
        <v>5</v>
      </c>
      <c r="D2958" s="161">
        <v>6</v>
      </c>
      <c r="F2958" s="161">
        <v>10</v>
      </c>
      <c r="G2958" s="161">
        <v>6</v>
      </c>
      <c r="H2958" s="161">
        <v>10</v>
      </c>
      <c r="I2958" s="161">
        <v>10</v>
      </c>
      <c r="J2958" s="161">
        <v>10</v>
      </c>
      <c r="M2958" s="165">
        <f t="shared" si="133"/>
        <v>5</v>
      </c>
      <c r="N2958" s="164">
        <f t="shared" si="134"/>
        <v>6</v>
      </c>
      <c r="O2958" s="164">
        <f t="shared" si="135"/>
        <v>8</v>
      </c>
    </row>
    <row r="2959" spans="3:15">
      <c r="C2959" s="161">
        <v>5</v>
      </c>
      <c r="D2959" s="161">
        <v>6</v>
      </c>
      <c r="F2959" s="161">
        <v>10</v>
      </c>
      <c r="G2959" s="161">
        <v>6</v>
      </c>
      <c r="H2959" s="161">
        <v>7</v>
      </c>
      <c r="I2959" s="161">
        <v>4</v>
      </c>
      <c r="J2959" s="161">
        <v>7</v>
      </c>
      <c r="M2959" s="165">
        <f t="shared" si="133"/>
        <v>4</v>
      </c>
      <c r="N2959" s="164">
        <f t="shared" si="134"/>
        <v>5</v>
      </c>
      <c r="O2959" s="164">
        <f t="shared" si="135"/>
        <v>6</v>
      </c>
    </row>
    <row r="2960" spans="3:15">
      <c r="C2960" s="161">
        <v>5</v>
      </c>
      <c r="D2960" s="161">
        <v>6</v>
      </c>
      <c r="F2960" s="161">
        <v>10</v>
      </c>
      <c r="G2960" s="161">
        <v>6</v>
      </c>
      <c r="H2960" s="161">
        <v>7</v>
      </c>
      <c r="I2960" s="161">
        <v>4</v>
      </c>
      <c r="J2960" s="161">
        <v>10</v>
      </c>
      <c r="M2960" s="165">
        <f t="shared" si="133"/>
        <v>4</v>
      </c>
      <c r="N2960" s="164">
        <f t="shared" si="134"/>
        <v>5</v>
      </c>
      <c r="O2960" s="164">
        <f t="shared" si="135"/>
        <v>7</v>
      </c>
    </row>
    <row r="2961" spans="3:15">
      <c r="C2961" s="161">
        <v>5</v>
      </c>
      <c r="D2961" s="161">
        <v>6</v>
      </c>
      <c r="F2961" s="161">
        <v>10</v>
      </c>
      <c r="G2961" s="161">
        <v>6</v>
      </c>
      <c r="H2961" s="161">
        <v>7</v>
      </c>
      <c r="I2961" s="161">
        <v>6</v>
      </c>
      <c r="J2961" s="161">
        <v>7</v>
      </c>
      <c r="M2961" s="165">
        <f t="shared" si="133"/>
        <v>5</v>
      </c>
      <c r="N2961" s="164">
        <f t="shared" si="134"/>
        <v>6</v>
      </c>
      <c r="O2961" s="164">
        <f t="shared" si="135"/>
        <v>7</v>
      </c>
    </row>
    <row r="2962" spans="3:15">
      <c r="C2962" s="161">
        <v>5</v>
      </c>
      <c r="D2962" s="161">
        <v>6</v>
      </c>
      <c r="F2962" s="161">
        <v>10</v>
      </c>
      <c r="G2962" s="161">
        <v>6</v>
      </c>
      <c r="H2962" s="161">
        <v>7</v>
      </c>
      <c r="I2962" s="161">
        <v>6</v>
      </c>
      <c r="J2962" s="161">
        <v>10</v>
      </c>
      <c r="M2962" s="165">
        <f t="shared" si="133"/>
        <v>5</v>
      </c>
      <c r="N2962" s="164">
        <f t="shared" si="134"/>
        <v>6</v>
      </c>
      <c r="O2962" s="164">
        <f t="shared" si="135"/>
        <v>7</v>
      </c>
    </row>
    <row r="2963" spans="3:15">
      <c r="C2963" s="161">
        <v>5</v>
      </c>
      <c r="D2963" s="161">
        <v>6</v>
      </c>
      <c r="F2963" s="161">
        <v>10</v>
      </c>
      <c r="G2963" s="161">
        <v>6</v>
      </c>
      <c r="H2963" s="161">
        <v>7</v>
      </c>
      <c r="I2963" s="161">
        <v>8</v>
      </c>
      <c r="J2963" s="161">
        <v>7</v>
      </c>
      <c r="M2963" s="165">
        <f t="shared" si="133"/>
        <v>5</v>
      </c>
      <c r="N2963" s="164">
        <f t="shared" si="134"/>
        <v>6</v>
      </c>
      <c r="O2963" s="164">
        <f t="shared" si="135"/>
        <v>7</v>
      </c>
    </row>
    <row r="2964" spans="3:15">
      <c r="C2964" s="161">
        <v>5</v>
      </c>
      <c r="D2964" s="161">
        <v>6</v>
      </c>
      <c r="F2964" s="161">
        <v>10</v>
      </c>
      <c r="G2964" s="161">
        <v>6</v>
      </c>
      <c r="H2964" s="161">
        <v>7</v>
      </c>
      <c r="I2964" s="161">
        <v>8</v>
      </c>
      <c r="J2964" s="161">
        <v>10</v>
      </c>
      <c r="M2964" s="165">
        <f t="shared" si="133"/>
        <v>5</v>
      </c>
      <c r="N2964" s="164">
        <f t="shared" si="134"/>
        <v>6</v>
      </c>
      <c r="O2964" s="164">
        <f t="shared" si="135"/>
        <v>7</v>
      </c>
    </row>
    <row r="2965" spans="3:15">
      <c r="C2965" s="161">
        <v>5</v>
      </c>
      <c r="D2965" s="161">
        <v>6</v>
      </c>
      <c r="F2965" s="161">
        <v>10</v>
      </c>
      <c r="G2965" s="161">
        <v>6</v>
      </c>
      <c r="H2965" s="161">
        <v>7</v>
      </c>
      <c r="I2965" s="161">
        <v>10</v>
      </c>
      <c r="J2965" s="161">
        <v>7</v>
      </c>
      <c r="M2965" s="165">
        <f t="shared" si="133"/>
        <v>5</v>
      </c>
      <c r="N2965" s="164">
        <f t="shared" si="134"/>
        <v>6</v>
      </c>
      <c r="O2965" s="164">
        <f t="shared" si="135"/>
        <v>7</v>
      </c>
    </row>
    <row r="2966" spans="3:15">
      <c r="C2966" s="161">
        <v>5</v>
      </c>
      <c r="D2966" s="161">
        <v>6</v>
      </c>
      <c r="F2966" s="161">
        <v>10</v>
      </c>
      <c r="G2966" s="161">
        <v>6</v>
      </c>
      <c r="H2966" s="161">
        <v>7</v>
      </c>
      <c r="I2966" s="161">
        <v>10</v>
      </c>
      <c r="J2966" s="161">
        <v>10</v>
      </c>
      <c r="M2966" s="165">
        <f t="shared" si="133"/>
        <v>5</v>
      </c>
      <c r="N2966" s="164">
        <f t="shared" si="134"/>
        <v>6</v>
      </c>
      <c r="O2966" s="164">
        <f t="shared" si="135"/>
        <v>8</v>
      </c>
    </row>
    <row r="2967" spans="3:15">
      <c r="C2967" s="161">
        <v>5</v>
      </c>
      <c r="D2967" s="161">
        <v>6</v>
      </c>
      <c r="F2967" s="161">
        <v>10</v>
      </c>
      <c r="G2967" s="161">
        <v>6</v>
      </c>
      <c r="H2967" s="161">
        <v>10</v>
      </c>
      <c r="I2967" s="161">
        <v>4</v>
      </c>
      <c r="J2967" s="161">
        <v>7</v>
      </c>
      <c r="M2967" s="165">
        <f t="shared" si="133"/>
        <v>4</v>
      </c>
      <c r="N2967" s="164">
        <f t="shared" si="134"/>
        <v>5</v>
      </c>
      <c r="O2967" s="164">
        <f t="shared" si="135"/>
        <v>7</v>
      </c>
    </row>
    <row r="2968" spans="3:15">
      <c r="C2968" s="161">
        <v>5</v>
      </c>
      <c r="D2968" s="161">
        <v>6</v>
      </c>
      <c r="F2968" s="161">
        <v>10</v>
      </c>
      <c r="G2968" s="161">
        <v>6</v>
      </c>
      <c r="H2968" s="161">
        <v>10</v>
      </c>
      <c r="I2968" s="161">
        <v>4</v>
      </c>
      <c r="J2968" s="161">
        <v>10</v>
      </c>
      <c r="M2968" s="165">
        <f t="shared" si="133"/>
        <v>4</v>
      </c>
      <c r="N2968" s="164">
        <f t="shared" si="134"/>
        <v>5</v>
      </c>
      <c r="O2968" s="164">
        <f t="shared" si="135"/>
        <v>7</v>
      </c>
    </row>
    <row r="2969" spans="3:15">
      <c r="C2969" s="161">
        <v>5</v>
      </c>
      <c r="D2969" s="161">
        <v>6</v>
      </c>
      <c r="F2969" s="161">
        <v>10</v>
      </c>
      <c r="G2969" s="161">
        <v>6</v>
      </c>
      <c r="H2969" s="161">
        <v>10</v>
      </c>
      <c r="I2969" s="161">
        <v>6</v>
      </c>
      <c r="J2969" s="161">
        <v>7</v>
      </c>
      <c r="M2969" s="165">
        <f t="shared" si="133"/>
        <v>5</v>
      </c>
      <c r="N2969" s="164">
        <f t="shared" si="134"/>
        <v>6</v>
      </c>
      <c r="O2969" s="164">
        <f t="shared" si="135"/>
        <v>7</v>
      </c>
    </row>
    <row r="2970" spans="3:15">
      <c r="C2970" s="161">
        <v>5</v>
      </c>
      <c r="D2970" s="161">
        <v>6</v>
      </c>
      <c r="F2970" s="161">
        <v>10</v>
      </c>
      <c r="G2970" s="161">
        <v>6</v>
      </c>
      <c r="H2970" s="161">
        <v>10</v>
      </c>
      <c r="I2970" s="161">
        <v>6</v>
      </c>
      <c r="J2970" s="161">
        <v>10</v>
      </c>
      <c r="M2970" s="165">
        <f t="shared" si="133"/>
        <v>5</v>
      </c>
      <c r="N2970" s="164">
        <f t="shared" si="134"/>
        <v>6</v>
      </c>
      <c r="O2970" s="164">
        <f t="shared" si="135"/>
        <v>8</v>
      </c>
    </row>
    <row r="2971" spans="3:15">
      <c r="C2971" s="161">
        <v>5</v>
      </c>
      <c r="D2971" s="161">
        <v>6</v>
      </c>
      <c r="F2971" s="161">
        <v>10</v>
      </c>
      <c r="G2971" s="161">
        <v>6</v>
      </c>
      <c r="H2971" s="161">
        <v>10</v>
      </c>
      <c r="I2971" s="161">
        <v>8</v>
      </c>
      <c r="J2971" s="161">
        <v>7</v>
      </c>
      <c r="M2971" s="165">
        <f t="shared" si="133"/>
        <v>5</v>
      </c>
      <c r="N2971" s="164">
        <f t="shared" si="134"/>
        <v>6</v>
      </c>
      <c r="O2971" s="164">
        <f t="shared" si="135"/>
        <v>7</v>
      </c>
    </row>
    <row r="2972" spans="3:15">
      <c r="C2972" s="161">
        <v>5</v>
      </c>
      <c r="D2972" s="161">
        <v>6</v>
      </c>
      <c r="F2972" s="161">
        <v>10</v>
      </c>
      <c r="G2972" s="161">
        <v>6</v>
      </c>
      <c r="H2972" s="161">
        <v>10</v>
      </c>
      <c r="I2972" s="161">
        <v>8</v>
      </c>
      <c r="J2972" s="161">
        <v>10</v>
      </c>
      <c r="M2972" s="165">
        <f t="shared" si="133"/>
        <v>5</v>
      </c>
      <c r="N2972" s="164">
        <f t="shared" si="134"/>
        <v>6</v>
      </c>
      <c r="O2972" s="164">
        <f t="shared" si="135"/>
        <v>8</v>
      </c>
    </row>
    <row r="2973" spans="3:15">
      <c r="C2973" s="161">
        <v>5</v>
      </c>
      <c r="D2973" s="161">
        <v>6</v>
      </c>
      <c r="F2973" s="161">
        <v>10</v>
      </c>
      <c r="G2973" s="161">
        <v>6</v>
      </c>
      <c r="H2973" s="161">
        <v>10</v>
      </c>
      <c r="I2973" s="161">
        <v>10</v>
      </c>
      <c r="J2973" s="161">
        <v>7</v>
      </c>
      <c r="M2973" s="165">
        <f t="shared" si="133"/>
        <v>5</v>
      </c>
      <c r="N2973" s="164">
        <f t="shared" si="134"/>
        <v>6</v>
      </c>
      <c r="O2973" s="164">
        <f t="shared" si="135"/>
        <v>8</v>
      </c>
    </row>
    <row r="2974" spans="3:15">
      <c r="C2974" s="161">
        <v>5</v>
      </c>
      <c r="D2974" s="161">
        <v>8</v>
      </c>
      <c r="F2974" s="161">
        <v>10</v>
      </c>
      <c r="G2974" s="161">
        <v>8</v>
      </c>
      <c r="H2974" s="161">
        <v>10</v>
      </c>
      <c r="I2974" s="161">
        <v>10</v>
      </c>
      <c r="J2974" s="161">
        <v>10</v>
      </c>
      <c r="M2974" s="165">
        <f t="shared" si="133"/>
        <v>5</v>
      </c>
      <c r="N2974" s="164">
        <f t="shared" si="134"/>
        <v>6</v>
      </c>
      <c r="O2974" s="164">
        <f t="shared" si="135"/>
        <v>9</v>
      </c>
    </row>
    <row r="2975" spans="3:15">
      <c r="C2975" s="161">
        <v>5</v>
      </c>
      <c r="D2975" s="161">
        <v>8</v>
      </c>
      <c r="F2975" s="161">
        <v>5</v>
      </c>
      <c r="G2975" s="161">
        <v>8</v>
      </c>
      <c r="H2975" s="161">
        <v>5</v>
      </c>
      <c r="I2975" s="161">
        <v>4</v>
      </c>
      <c r="J2975" s="161">
        <v>7</v>
      </c>
      <c r="M2975" s="165">
        <f t="shared" ref="M2975:M3038" si="136">MIN(C2975:L2975)</f>
        <v>4</v>
      </c>
      <c r="N2975" s="164">
        <f t="shared" si="134"/>
        <v>5</v>
      </c>
      <c r="O2975" s="164">
        <f t="shared" si="135"/>
        <v>6</v>
      </c>
    </row>
    <row r="2976" spans="3:15">
      <c r="C2976" s="161">
        <v>5</v>
      </c>
      <c r="D2976" s="161">
        <v>8</v>
      </c>
      <c r="F2976" s="161">
        <v>5</v>
      </c>
      <c r="G2976" s="161">
        <v>8</v>
      </c>
      <c r="H2976" s="161">
        <v>5</v>
      </c>
      <c r="I2976" s="161">
        <v>4</v>
      </c>
      <c r="J2976" s="161">
        <v>10</v>
      </c>
      <c r="M2976" s="165">
        <f t="shared" si="136"/>
        <v>4</v>
      </c>
      <c r="N2976" s="164">
        <f t="shared" ref="N2976:N3039" si="137">IF(SMALL(C2976:J2976,2)&gt;M2976,M2976+1,M2976)</f>
        <v>5</v>
      </c>
      <c r="O2976" s="164">
        <f t="shared" ref="O2976:O3039" si="138">ROUND(AVERAGE(C2976:J2976),0)</f>
        <v>6</v>
      </c>
    </row>
    <row r="2977" spans="3:15">
      <c r="C2977" s="161">
        <v>5</v>
      </c>
      <c r="D2977" s="161">
        <v>8</v>
      </c>
      <c r="F2977" s="161">
        <v>5</v>
      </c>
      <c r="G2977" s="161">
        <v>8</v>
      </c>
      <c r="H2977" s="161">
        <v>5</v>
      </c>
      <c r="I2977" s="161">
        <v>6</v>
      </c>
      <c r="J2977" s="161">
        <v>7</v>
      </c>
      <c r="M2977" s="165">
        <f t="shared" si="136"/>
        <v>5</v>
      </c>
      <c r="N2977" s="164">
        <f t="shared" si="137"/>
        <v>5</v>
      </c>
      <c r="O2977" s="164">
        <f t="shared" si="138"/>
        <v>6</v>
      </c>
    </row>
    <row r="2978" spans="3:15">
      <c r="C2978" s="161">
        <v>5</v>
      </c>
      <c r="D2978" s="161">
        <v>8</v>
      </c>
      <c r="F2978" s="161">
        <v>5</v>
      </c>
      <c r="G2978" s="161">
        <v>8</v>
      </c>
      <c r="H2978" s="161">
        <v>5</v>
      </c>
      <c r="I2978" s="161">
        <v>6</v>
      </c>
      <c r="J2978" s="161">
        <v>10</v>
      </c>
      <c r="M2978" s="165">
        <f t="shared" si="136"/>
        <v>5</v>
      </c>
      <c r="N2978" s="164">
        <f t="shared" si="137"/>
        <v>5</v>
      </c>
      <c r="O2978" s="164">
        <f t="shared" si="138"/>
        <v>7</v>
      </c>
    </row>
    <row r="2979" spans="3:15">
      <c r="C2979" s="161">
        <v>5</v>
      </c>
      <c r="D2979" s="161">
        <v>8</v>
      </c>
      <c r="F2979" s="161">
        <v>5</v>
      </c>
      <c r="G2979" s="161">
        <v>8</v>
      </c>
      <c r="H2979" s="161">
        <v>5</v>
      </c>
      <c r="I2979" s="161">
        <v>8</v>
      </c>
      <c r="J2979" s="161">
        <v>7</v>
      </c>
      <c r="M2979" s="165">
        <f t="shared" si="136"/>
        <v>5</v>
      </c>
      <c r="N2979" s="164">
        <f t="shared" si="137"/>
        <v>5</v>
      </c>
      <c r="O2979" s="164">
        <f t="shared" si="138"/>
        <v>7</v>
      </c>
    </row>
    <row r="2980" spans="3:15">
      <c r="C2980" s="161">
        <v>5</v>
      </c>
      <c r="D2980" s="161">
        <v>8</v>
      </c>
      <c r="F2980" s="161">
        <v>5</v>
      </c>
      <c r="G2980" s="161">
        <v>8</v>
      </c>
      <c r="H2980" s="161">
        <v>5</v>
      </c>
      <c r="I2980" s="161">
        <v>8</v>
      </c>
      <c r="J2980" s="161">
        <v>10</v>
      </c>
      <c r="M2980" s="165">
        <f t="shared" si="136"/>
        <v>5</v>
      </c>
      <c r="N2980" s="164">
        <f t="shared" si="137"/>
        <v>5</v>
      </c>
      <c r="O2980" s="164">
        <f t="shared" si="138"/>
        <v>7</v>
      </c>
    </row>
    <row r="2981" spans="3:15">
      <c r="C2981" s="161">
        <v>5</v>
      </c>
      <c r="D2981" s="161">
        <v>8</v>
      </c>
      <c r="F2981" s="161">
        <v>5</v>
      </c>
      <c r="G2981" s="161">
        <v>8</v>
      </c>
      <c r="H2981" s="161">
        <v>5</v>
      </c>
      <c r="I2981" s="161">
        <v>10</v>
      </c>
      <c r="J2981" s="161">
        <v>7</v>
      </c>
      <c r="M2981" s="165">
        <f t="shared" si="136"/>
        <v>5</v>
      </c>
      <c r="N2981" s="164">
        <f t="shared" si="137"/>
        <v>5</v>
      </c>
      <c r="O2981" s="164">
        <f t="shared" si="138"/>
        <v>7</v>
      </c>
    </row>
    <row r="2982" spans="3:15">
      <c r="C2982" s="161">
        <v>5</v>
      </c>
      <c r="D2982" s="161">
        <v>8</v>
      </c>
      <c r="F2982" s="161">
        <v>5</v>
      </c>
      <c r="G2982" s="161">
        <v>8</v>
      </c>
      <c r="H2982" s="161">
        <v>5</v>
      </c>
      <c r="I2982" s="161">
        <v>10</v>
      </c>
      <c r="J2982" s="161">
        <v>10</v>
      </c>
      <c r="M2982" s="165">
        <f t="shared" si="136"/>
        <v>5</v>
      </c>
      <c r="N2982" s="164">
        <f t="shared" si="137"/>
        <v>5</v>
      </c>
      <c r="O2982" s="164">
        <f t="shared" si="138"/>
        <v>7</v>
      </c>
    </row>
    <row r="2983" spans="3:15">
      <c r="C2983" s="161">
        <v>5</v>
      </c>
      <c r="D2983" s="161">
        <v>8</v>
      </c>
      <c r="F2983" s="161">
        <v>7</v>
      </c>
      <c r="G2983" s="161">
        <v>8</v>
      </c>
      <c r="H2983" s="161">
        <v>10</v>
      </c>
      <c r="I2983" s="161">
        <v>4</v>
      </c>
      <c r="J2983" s="161">
        <v>7</v>
      </c>
      <c r="M2983" s="165">
        <f t="shared" si="136"/>
        <v>4</v>
      </c>
      <c r="N2983" s="164">
        <f t="shared" si="137"/>
        <v>5</v>
      </c>
      <c r="O2983" s="164">
        <f t="shared" si="138"/>
        <v>7</v>
      </c>
    </row>
    <row r="2984" spans="3:15">
      <c r="C2984" s="161">
        <v>5</v>
      </c>
      <c r="D2984" s="161">
        <v>8</v>
      </c>
      <c r="F2984" s="161">
        <v>7</v>
      </c>
      <c r="G2984" s="161">
        <v>8</v>
      </c>
      <c r="H2984" s="161">
        <v>10</v>
      </c>
      <c r="I2984" s="161">
        <v>4</v>
      </c>
      <c r="J2984" s="161">
        <v>10</v>
      </c>
      <c r="M2984" s="165">
        <f t="shared" si="136"/>
        <v>4</v>
      </c>
      <c r="N2984" s="164">
        <f t="shared" si="137"/>
        <v>5</v>
      </c>
      <c r="O2984" s="164">
        <f t="shared" si="138"/>
        <v>7</v>
      </c>
    </row>
    <row r="2985" spans="3:15">
      <c r="C2985" s="161">
        <v>5</v>
      </c>
      <c r="D2985" s="161">
        <v>8</v>
      </c>
      <c r="F2985" s="161">
        <v>7</v>
      </c>
      <c r="G2985" s="161">
        <v>8</v>
      </c>
      <c r="H2985" s="161">
        <v>10</v>
      </c>
      <c r="I2985" s="161">
        <v>6</v>
      </c>
      <c r="J2985" s="161">
        <v>7</v>
      </c>
      <c r="M2985" s="165">
        <f t="shared" si="136"/>
        <v>5</v>
      </c>
      <c r="N2985" s="164">
        <f t="shared" si="137"/>
        <v>6</v>
      </c>
      <c r="O2985" s="164">
        <f t="shared" si="138"/>
        <v>7</v>
      </c>
    </row>
    <row r="2986" spans="3:15">
      <c r="C2986" s="161">
        <v>5</v>
      </c>
      <c r="D2986" s="161">
        <v>8</v>
      </c>
      <c r="F2986" s="161">
        <v>7</v>
      </c>
      <c r="G2986" s="161">
        <v>8</v>
      </c>
      <c r="H2986" s="161">
        <v>10</v>
      </c>
      <c r="I2986" s="161">
        <v>6</v>
      </c>
      <c r="J2986" s="161">
        <v>10</v>
      </c>
      <c r="M2986" s="165">
        <f t="shared" si="136"/>
        <v>5</v>
      </c>
      <c r="N2986" s="164">
        <f t="shared" si="137"/>
        <v>6</v>
      </c>
      <c r="O2986" s="164">
        <f t="shared" si="138"/>
        <v>8</v>
      </c>
    </row>
    <row r="2987" spans="3:15">
      <c r="C2987" s="161">
        <v>5</v>
      </c>
      <c r="D2987" s="161">
        <v>8</v>
      </c>
      <c r="F2987" s="161">
        <v>7</v>
      </c>
      <c r="G2987" s="161">
        <v>8</v>
      </c>
      <c r="H2987" s="161">
        <v>10</v>
      </c>
      <c r="I2987" s="161">
        <v>8</v>
      </c>
      <c r="J2987" s="161">
        <v>7</v>
      </c>
      <c r="M2987" s="165">
        <f t="shared" si="136"/>
        <v>5</v>
      </c>
      <c r="N2987" s="164">
        <f t="shared" si="137"/>
        <v>6</v>
      </c>
      <c r="O2987" s="164">
        <f t="shared" si="138"/>
        <v>8</v>
      </c>
    </row>
    <row r="2988" spans="3:15">
      <c r="C2988" s="161">
        <v>5</v>
      </c>
      <c r="D2988" s="161">
        <v>8</v>
      </c>
      <c r="F2988" s="161">
        <v>7</v>
      </c>
      <c r="G2988" s="161">
        <v>8</v>
      </c>
      <c r="H2988" s="161">
        <v>10</v>
      </c>
      <c r="I2988" s="161">
        <v>8</v>
      </c>
      <c r="J2988" s="161">
        <v>10</v>
      </c>
      <c r="M2988" s="165">
        <f t="shared" si="136"/>
        <v>5</v>
      </c>
      <c r="N2988" s="164">
        <f t="shared" si="137"/>
        <v>6</v>
      </c>
      <c r="O2988" s="164">
        <f t="shared" si="138"/>
        <v>8</v>
      </c>
    </row>
    <row r="2989" spans="3:15">
      <c r="C2989" s="161">
        <v>5</v>
      </c>
      <c r="D2989" s="161">
        <v>8</v>
      </c>
      <c r="F2989" s="161">
        <v>7</v>
      </c>
      <c r="G2989" s="161">
        <v>8</v>
      </c>
      <c r="H2989" s="161">
        <v>10</v>
      </c>
      <c r="I2989" s="161">
        <v>10</v>
      </c>
      <c r="J2989" s="161">
        <v>7</v>
      </c>
      <c r="M2989" s="165">
        <f t="shared" si="136"/>
        <v>5</v>
      </c>
      <c r="N2989" s="164">
        <f t="shared" si="137"/>
        <v>6</v>
      </c>
      <c r="O2989" s="164">
        <f t="shared" si="138"/>
        <v>8</v>
      </c>
    </row>
    <row r="2990" spans="3:15">
      <c r="C2990" s="161">
        <v>5</v>
      </c>
      <c r="D2990" s="161">
        <v>8</v>
      </c>
      <c r="F2990" s="161">
        <v>7</v>
      </c>
      <c r="G2990" s="161">
        <v>8</v>
      </c>
      <c r="H2990" s="161">
        <v>10</v>
      </c>
      <c r="I2990" s="161">
        <v>10</v>
      </c>
      <c r="J2990" s="161">
        <v>10</v>
      </c>
      <c r="M2990" s="165">
        <f t="shared" si="136"/>
        <v>5</v>
      </c>
      <c r="N2990" s="164">
        <f t="shared" si="137"/>
        <v>6</v>
      </c>
      <c r="O2990" s="164">
        <f t="shared" si="138"/>
        <v>8</v>
      </c>
    </row>
    <row r="2991" spans="3:15">
      <c r="C2991" s="161">
        <v>5</v>
      </c>
      <c r="D2991" s="161">
        <v>8</v>
      </c>
      <c r="F2991" s="161">
        <v>5</v>
      </c>
      <c r="G2991" s="161">
        <v>8</v>
      </c>
      <c r="H2991" s="161">
        <v>5</v>
      </c>
      <c r="I2991" s="161">
        <v>4</v>
      </c>
      <c r="J2991" s="161">
        <v>7</v>
      </c>
      <c r="M2991" s="165">
        <f t="shared" si="136"/>
        <v>4</v>
      </c>
      <c r="N2991" s="164">
        <f t="shared" si="137"/>
        <v>5</v>
      </c>
      <c r="O2991" s="164">
        <f t="shared" si="138"/>
        <v>6</v>
      </c>
    </row>
    <row r="2992" spans="3:15">
      <c r="C2992" s="161">
        <v>5</v>
      </c>
      <c r="D2992" s="161">
        <v>8</v>
      </c>
      <c r="F2992" s="161">
        <v>5</v>
      </c>
      <c r="G2992" s="161">
        <v>8</v>
      </c>
      <c r="H2992" s="161">
        <v>5</v>
      </c>
      <c r="I2992" s="161">
        <v>4</v>
      </c>
      <c r="J2992" s="161">
        <v>10</v>
      </c>
      <c r="M2992" s="165">
        <f t="shared" si="136"/>
        <v>4</v>
      </c>
      <c r="N2992" s="164">
        <f t="shared" si="137"/>
        <v>5</v>
      </c>
      <c r="O2992" s="164">
        <f t="shared" si="138"/>
        <v>6</v>
      </c>
    </row>
    <row r="2993" spans="3:15">
      <c r="C2993" s="161">
        <v>5</v>
      </c>
      <c r="D2993" s="161">
        <v>8</v>
      </c>
      <c r="F2993" s="161">
        <v>5</v>
      </c>
      <c r="G2993" s="161">
        <v>8</v>
      </c>
      <c r="H2993" s="161">
        <v>5</v>
      </c>
      <c r="I2993" s="161">
        <v>6</v>
      </c>
      <c r="J2993" s="161">
        <v>7</v>
      </c>
      <c r="M2993" s="165">
        <f t="shared" si="136"/>
        <v>5</v>
      </c>
      <c r="N2993" s="164">
        <f t="shared" si="137"/>
        <v>5</v>
      </c>
      <c r="O2993" s="164">
        <f t="shared" si="138"/>
        <v>6</v>
      </c>
    </row>
    <row r="2994" spans="3:15">
      <c r="C2994" s="161">
        <v>5</v>
      </c>
      <c r="D2994" s="161">
        <v>8</v>
      </c>
      <c r="F2994" s="161">
        <v>5</v>
      </c>
      <c r="G2994" s="161">
        <v>8</v>
      </c>
      <c r="H2994" s="161">
        <v>5</v>
      </c>
      <c r="I2994" s="161">
        <v>6</v>
      </c>
      <c r="J2994" s="161">
        <v>10</v>
      </c>
      <c r="M2994" s="165">
        <f t="shared" si="136"/>
        <v>5</v>
      </c>
      <c r="N2994" s="164">
        <f t="shared" si="137"/>
        <v>5</v>
      </c>
      <c r="O2994" s="164">
        <f t="shared" si="138"/>
        <v>7</v>
      </c>
    </row>
    <row r="2995" spans="3:15">
      <c r="C2995" s="161">
        <v>5</v>
      </c>
      <c r="D2995" s="161">
        <v>8</v>
      </c>
      <c r="F2995" s="161">
        <v>5</v>
      </c>
      <c r="G2995" s="161">
        <v>8</v>
      </c>
      <c r="H2995" s="161">
        <v>5</v>
      </c>
      <c r="I2995" s="161">
        <v>8</v>
      </c>
      <c r="J2995" s="161">
        <v>7</v>
      </c>
      <c r="M2995" s="165">
        <f t="shared" si="136"/>
        <v>5</v>
      </c>
      <c r="N2995" s="164">
        <f t="shared" si="137"/>
        <v>5</v>
      </c>
      <c r="O2995" s="164">
        <f t="shared" si="138"/>
        <v>7</v>
      </c>
    </row>
    <row r="2996" spans="3:15">
      <c r="C2996" s="161">
        <v>5</v>
      </c>
      <c r="D2996" s="161">
        <v>8</v>
      </c>
      <c r="F2996" s="161">
        <v>5</v>
      </c>
      <c r="G2996" s="161">
        <v>8</v>
      </c>
      <c r="H2996" s="161">
        <v>5</v>
      </c>
      <c r="I2996" s="161">
        <v>8</v>
      </c>
      <c r="J2996" s="161">
        <v>10</v>
      </c>
      <c r="M2996" s="165">
        <f t="shared" si="136"/>
        <v>5</v>
      </c>
      <c r="N2996" s="164">
        <f t="shared" si="137"/>
        <v>5</v>
      </c>
      <c r="O2996" s="164">
        <f t="shared" si="138"/>
        <v>7</v>
      </c>
    </row>
    <row r="2997" spans="3:15">
      <c r="C2997" s="161">
        <v>5</v>
      </c>
      <c r="D2997" s="161">
        <v>8</v>
      </c>
      <c r="F2997" s="161">
        <v>5</v>
      </c>
      <c r="G2997" s="161">
        <v>8</v>
      </c>
      <c r="H2997" s="161">
        <v>5</v>
      </c>
      <c r="I2997" s="161">
        <v>10</v>
      </c>
      <c r="J2997" s="161">
        <v>7</v>
      </c>
      <c r="M2997" s="165">
        <f t="shared" si="136"/>
        <v>5</v>
      </c>
      <c r="N2997" s="164">
        <f t="shared" si="137"/>
        <v>5</v>
      </c>
      <c r="O2997" s="164">
        <f t="shared" si="138"/>
        <v>7</v>
      </c>
    </row>
    <row r="2998" spans="3:15">
      <c r="C2998" s="161">
        <v>5</v>
      </c>
      <c r="D2998" s="161">
        <v>8</v>
      </c>
      <c r="F2998" s="161">
        <v>5</v>
      </c>
      <c r="G2998" s="161">
        <v>8</v>
      </c>
      <c r="H2998" s="161">
        <v>5</v>
      </c>
      <c r="I2998" s="161">
        <v>10</v>
      </c>
      <c r="J2998" s="161">
        <v>10</v>
      </c>
      <c r="M2998" s="165">
        <f t="shared" si="136"/>
        <v>5</v>
      </c>
      <c r="N2998" s="164">
        <f t="shared" si="137"/>
        <v>5</v>
      </c>
      <c r="O2998" s="164">
        <f t="shared" si="138"/>
        <v>7</v>
      </c>
    </row>
    <row r="2999" spans="3:15">
      <c r="C2999" s="161">
        <v>5</v>
      </c>
      <c r="D2999" s="161">
        <v>8</v>
      </c>
      <c r="F2999" s="161">
        <v>7</v>
      </c>
      <c r="G2999" s="161">
        <v>8</v>
      </c>
      <c r="H2999" s="161">
        <v>10</v>
      </c>
      <c r="I2999" s="161">
        <v>4</v>
      </c>
      <c r="J2999" s="161">
        <v>7</v>
      </c>
      <c r="M2999" s="165">
        <f t="shared" si="136"/>
        <v>4</v>
      </c>
      <c r="N2999" s="164">
        <f t="shared" si="137"/>
        <v>5</v>
      </c>
      <c r="O2999" s="164">
        <f t="shared" si="138"/>
        <v>7</v>
      </c>
    </row>
    <row r="3000" spans="3:15">
      <c r="C3000" s="161">
        <v>5</v>
      </c>
      <c r="D3000" s="161">
        <v>8</v>
      </c>
      <c r="F3000" s="161">
        <v>7</v>
      </c>
      <c r="G3000" s="161">
        <v>8</v>
      </c>
      <c r="H3000" s="161">
        <v>10</v>
      </c>
      <c r="I3000" s="161">
        <v>4</v>
      </c>
      <c r="J3000" s="161">
        <v>10</v>
      </c>
      <c r="M3000" s="165">
        <f t="shared" si="136"/>
        <v>4</v>
      </c>
      <c r="N3000" s="164">
        <f t="shared" si="137"/>
        <v>5</v>
      </c>
      <c r="O3000" s="164">
        <f t="shared" si="138"/>
        <v>7</v>
      </c>
    </row>
    <row r="3001" spans="3:15">
      <c r="C3001" s="161">
        <v>5</v>
      </c>
      <c r="D3001" s="161">
        <v>8</v>
      </c>
      <c r="F3001" s="161">
        <v>7</v>
      </c>
      <c r="G3001" s="161">
        <v>8</v>
      </c>
      <c r="H3001" s="161">
        <v>10</v>
      </c>
      <c r="I3001" s="161">
        <v>6</v>
      </c>
      <c r="J3001" s="161">
        <v>7</v>
      </c>
      <c r="M3001" s="165">
        <f t="shared" si="136"/>
        <v>5</v>
      </c>
      <c r="N3001" s="164">
        <f t="shared" si="137"/>
        <v>6</v>
      </c>
      <c r="O3001" s="164">
        <f t="shared" si="138"/>
        <v>7</v>
      </c>
    </row>
    <row r="3002" spans="3:15">
      <c r="C3002" s="161">
        <v>5</v>
      </c>
      <c r="D3002" s="161">
        <v>8</v>
      </c>
      <c r="F3002" s="161">
        <v>7</v>
      </c>
      <c r="G3002" s="161">
        <v>8</v>
      </c>
      <c r="H3002" s="161">
        <v>10</v>
      </c>
      <c r="I3002" s="161">
        <v>6</v>
      </c>
      <c r="J3002" s="161">
        <v>10</v>
      </c>
      <c r="M3002" s="165">
        <f t="shared" si="136"/>
        <v>5</v>
      </c>
      <c r="N3002" s="164">
        <f t="shared" si="137"/>
        <v>6</v>
      </c>
      <c r="O3002" s="164">
        <f t="shared" si="138"/>
        <v>8</v>
      </c>
    </row>
    <row r="3003" spans="3:15">
      <c r="C3003" s="161">
        <v>5</v>
      </c>
      <c r="D3003" s="161">
        <v>8</v>
      </c>
      <c r="F3003" s="161">
        <v>7</v>
      </c>
      <c r="G3003" s="161">
        <v>8</v>
      </c>
      <c r="H3003" s="161">
        <v>10</v>
      </c>
      <c r="I3003" s="161">
        <v>8</v>
      </c>
      <c r="J3003" s="161">
        <v>7</v>
      </c>
      <c r="M3003" s="165">
        <f t="shared" si="136"/>
        <v>5</v>
      </c>
      <c r="N3003" s="164">
        <f t="shared" si="137"/>
        <v>6</v>
      </c>
      <c r="O3003" s="164">
        <f t="shared" si="138"/>
        <v>8</v>
      </c>
    </row>
    <row r="3004" spans="3:15">
      <c r="C3004" s="161">
        <v>5</v>
      </c>
      <c r="D3004" s="161">
        <v>8</v>
      </c>
      <c r="F3004" s="161">
        <v>7</v>
      </c>
      <c r="G3004" s="161">
        <v>8</v>
      </c>
      <c r="H3004" s="161">
        <v>10</v>
      </c>
      <c r="I3004" s="161">
        <v>8</v>
      </c>
      <c r="J3004" s="161">
        <v>10</v>
      </c>
      <c r="M3004" s="165">
        <f t="shared" si="136"/>
        <v>5</v>
      </c>
      <c r="N3004" s="164">
        <f t="shared" si="137"/>
        <v>6</v>
      </c>
      <c r="O3004" s="164">
        <f t="shared" si="138"/>
        <v>8</v>
      </c>
    </row>
    <row r="3005" spans="3:15">
      <c r="C3005" s="161">
        <v>5</v>
      </c>
      <c r="D3005" s="161">
        <v>8</v>
      </c>
      <c r="F3005" s="161">
        <v>7</v>
      </c>
      <c r="G3005" s="161">
        <v>8</v>
      </c>
      <c r="H3005" s="161">
        <v>10</v>
      </c>
      <c r="I3005" s="161">
        <v>10</v>
      </c>
      <c r="J3005" s="161">
        <v>7</v>
      </c>
      <c r="M3005" s="165">
        <f t="shared" si="136"/>
        <v>5</v>
      </c>
      <c r="N3005" s="164">
        <f t="shared" si="137"/>
        <v>6</v>
      </c>
      <c r="O3005" s="164">
        <f t="shared" si="138"/>
        <v>8</v>
      </c>
    </row>
    <row r="3006" spans="3:15">
      <c r="C3006" s="161">
        <v>5</v>
      </c>
      <c r="D3006" s="161">
        <v>8</v>
      </c>
      <c r="F3006" s="161">
        <v>7</v>
      </c>
      <c r="G3006" s="161">
        <v>8</v>
      </c>
      <c r="H3006" s="161">
        <v>10</v>
      </c>
      <c r="I3006" s="161">
        <v>10</v>
      </c>
      <c r="J3006" s="161">
        <v>10</v>
      </c>
      <c r="M3006" s="165">
        <f t="shared" si="136"/>
        <v>5</v>
      </c>
      <c r="N3006" s="164">
        <f t="shared" si="137"/>
        <v>6</v>
      </c>
      <c r="O3006" s="164">
        <f t="shared" si="138"/>
        <v>8</v>
      </c>
    </row>
    <row r="3007" spans="3:15">
      <c r="C3007" s="161">
        <v>5</v>
      </c>
      <c r="D3007" s="161">
        <v>8</v>
      </c>
      <c r="F3007" s="161">
        <v>5</v>
      </c>
      <c r="G3007" s="161">
        <v>8</v>
      </c>
      <c r="H3007" s="161">
        <v>5</v>
      </c>
      <c r="I3007" s="161">
        <v>4</v>
      </c>
      <c r="J3007" s="161">
        <v>7</v>
      </c>
      <c r="M3007" s="165">
        <f t="shared" si="136"/>
        <v>4</v>
      </c>
      <c r="N3007" s="164">
        <f t="shared" si="137"/>
        <v>5</v>
      </c>
      <c r="O3007" s="164">
        <f t="shared" si="138"/>
        <v>6</v>
      </c>
    </row>
    <row r="3008" spans="3:15">
      <c r="C3008" s="161">
        <v>5</v>
      </c>
      <c r="D3008" s="161">
        <v>8</v>
      </c>
      <c r="F3008" s="161">
        <v>5</v>
      </c>
      <c r="G3008" s="161">
        <v>8</v>
      </c>
      <c r="H3008" s="161">
        <v>5</v>
      </c>
      <c r="I3008" s="161">
        <v>4</v>
      </c>
      <c r="J3008" s="161">
        <v>10</v>
      </c>
      <c r="M3008" s="165">
        <f t="shared" si="136"/>
        <v>4</v>
      </c>
      <c r="N3008" s="164">
        <f t="shared" si="137"/>
        <v>5</v>
      </c>
      <c r="O3008" s="164">
        <f t="shared" si="138"/>
        <v>6</v>
      </c>
    </row>
    <row r="3009" spans="3:15">
      <c r="C3009" s="161">
        <v>5</v>
      </c>
      <c r="D3009" s="161">
        <v>8</v>
      </c>
      <c r="F3009" s="161">
        <v>5</v>
      </c>
      <c r="G3009" s="161">
        <v>8</v>
      </c>
      <c r="H3009" s="161">
        <v>5</v>
      </c>
      <c r="I3009" s="161">
        <v>6</v>
      </c>
      <c r="J3009" s="161">
        <v>7</v>
      </c>
      <c r="M3009" s="165">
        <f t="shared" si="136"/>
        <v>5</v>
      </c>
      <c r="N3009" s="164">
        <f t="shared" si="137"/>
        <v>5</v>
      </c>
      <c r="O3009" s="164">
        <f t="shared" si="138"/>
        <v>6</v>
      </c>
    </row>
    <row r="3010" spans="3:15">
      <c r="C3010" s="161">
        <v>5</v>
      </c>
      <c r="D3010" s="161">
        <v>8</v>
      </c>
      <c r="F3010" s="161">
        <v>5</v>
      </c>
      <c r="G3010" s="161">
        <v>8</v>
      </c>
      <c r="H3010" s="161">
        <v>5</v>
      </c>
      <c r="I3010" s="161">
        <v>6</v>
      </c>
      <c r="J3010" s="161">
        <v>10</v>
      </c>
      <c r="M3010" s="165">
        <f t="shared" si="136"/>
        <v>5</v>
      </c>
      <c r="N3010" s="164">
        <f t="shared" si="137"/>
        <v>5</v>
      </c>
      <c r="O3010" s="164">
        <f t="shared" si="138"/>
        <v>7</v>
      </c>
    </row>
    <row r="3011" spans="3:15">
      <c r="C3011" s="161">
        <v>5</v>
      </c>
      <c r="D3011" s="161">
        <v>8</v>
      </c>
      <c r="F3011" s="161">
        <v>5</v>
      </c>
      <c r="G3011" s="161">
        <v>8</v>
      </c>
      <c r="H3011" s="161">
        <v>5</v>
      </c>
      <c r="I3011" s="161">
        <v>8</v>
      </c>
      <c r="J3011" s="161">
        <v>7</v>
      </c>
      <c r="M3011" s="165">
        <f t="shared" si="136"/>
        <v>5</v>
      </c>
      <c r="N3011" s="164">
        <f t="shared" si="137"/>
        <v>5</v>
      </c>
      <c r="O3011" s="164">
        <f t="shared" si="138"/>
        <v>7</v>
      </c>
    </row>
    <row r="3012" spans="3:15">
      <c r="C3012" s="161">
        <v>5</v>
      </c>
      <c r="D3012" s="161">
        <v>8</v>
      </c>
      <c r="F3012" s="161">
        <v>5</v>
      </c>
      <c r="G3012" s="161">
        <v>8</v>
      </c>
      <c r="H3012" s="161">
        <v>5</v>
      </c>
      <c r="I3012" s="161">
        <v>8</v>
      </c>
      <c r="J3012" s="161">
        <v>10</v>
      </c>
      <c r="M3012" s="165">
        <f t="shared" si="136"/>
        <v>5</v>
      </c>
      <c r="N3012" s="164">
        <f t="shared" si="137"/>
        <v>5</v>
      </c>
      <c r="O3012" s="164">
        <f t="shared" si="138"/>
        <v>7</v>
      </c>
    </row>
    <row r="3013" spans="3:15">
      <c r="C3013" s="161">
        <v>5</v>
      </c>
      <c r="D3013" s="161">
        <v>8</v>
      </c>
      <c r="F3013" s="161">
        <v>5</v>
      </c>
      <c r="G3013" s="161">
        <v>8</v>
      </c>
      <c r="H3013" s="161">
        <v>5</v>
      </c>
      <c r="I3013" s="161">
        <v>10</v>
      </c>
      <c r="J3013" s="161">
        <v>7</v>
      </c>
      <c r="M3013" s="165">
        <f t="shared" si="136"/>
        <v>5</v>
      </c>
      <c r="N3013" s="164">
        <f t="shared" si="137"/>
        <v>5</v>
      </c>
      <c r="O3013" s="164">
        <f t="shared" si="138"/>
        <v>7</v>
      </c>
    </row>
    <row r="3014" spans="3:15">
      <c r="C3014" s="161">
        <v>5</v>
      </c>
      <c r="D3014" s="161">
        <v>8</v>
      </c>
      <c r="F3014" s="161">
        <v>5</v>
      </c>
      <c r="G3014" s="161">
        <v>8</v>
      </c>
      <c r="H3014" s="161">
        <v>5</v>
      </c>
      <c r="I3014" s="161">
        <v>10</v>
      </c>
      <c r="J3014" s="161">
        <v>10</v>
      </c>
      <c r="M3014" s="165">
        <f t="shared" si="136"/>
        <v>5</v>
      </c>
      <c r="N3014" s="164">
        <f t="shared" si="137"/>
        <v>5</v>
      </c>
      <c r="O3014" s="164">
        <f t="shared" si="138"/>
        <v>7</v>
      </c>
    </row>
    <row r="3015" spans="3:15">
      <c r="C3015" s="161">
        <v>5</v>
      </c>
      <c r="D3015" s="161">
        <v>8</v>
      </c>
      <c r="F3015" s="161">
        <v>7</v>
      </c>
      <c r="G3015" s="161">
        <v>8</v>
      </c>
      <c r="H3015" s="161">
        <v>10</v>
      </c>
      <c r="I3015" s="161">
        <v>4</v>
      </c>
      <c r="J3015" s="161">
        <v>7</v>
      </c>
      <c r="M3015" s="165">
        <f t="shared" si="136"/>
        <v>4</v>
      </c>
      <c r="N3015" s="164">
        <f t="shared" si="137"/>
        <v>5</v>
      </c>
      <c r="O3015" s="164">
        <f t="shared" si="138"/>
        <v>7</v>
      </c>
    </row>
    <row r="3016" spans="3:15">
      <c r="C3016" s="161">
        <v>5</v>
      </c>
      <c r="D3016" s="161">
        <v>8</v>
      </c>
      <c r="F3016" s="161">
        <v>7</v>
      </c>
      <c r="G3016" s="161">
        <v>8</v>
      </c>
      <c r="H3016" s="161">
        <v>10</v>
      </c>
      <c r="I3016" s="161">
        <v>4</v>
      </c>
      <c r="J3016" s="161">
        <v>10</v>
      </c>
      <c r="M3016" s="165">
        <f t="shared" si="136"/>
        <v>4</v>
      </c>
      <c r="N3016" s="164">
        <f t="shared" si="137"/>
        <v>5</v>
      </c>
      <c r="O3016" s="164">
        <f t="shared" si="138"/>
        <v>7</v>
      </c>
    </row>
    <row r="3017" spans="3:15">
      <c r="C3017" s="161">
        <v>5</v>
      </c>
      <c r="D3017" s="161">
        <v>8</v>
      </c>
      <c r="F3017" s="161">
        <v>7</v>
      </c>
      <c r="G3017" s="161">
        <v>8</v>
      </c>
      <c r="H3017" s="161">
        <v>10</v>
      </c>
      <c r="I3017" s="161">
        <v>6</v>
      </c>
      <c r="J3017" s="161">
        <v>7</v>
      </c>
      <c r="M3017" s="165">
        <f t="shared" si="136"/>
        <v>5</v>
      </c>
      <c r="N3017" s="164">
        <f t="shared" si="137"/>
        <v>6</v>
      </c>
      <c r="O3017" s="164">
        <f t="shared" si="138"/>
        <v>7</v>
      </c>
    </row>
    <row r="3018" spans="3:15">
      <c r="C3018" s="161">
        <v>5</v>
      </c>
      <c r="D3018" s="161">
        <v>8</v>
      </c>
      <c r="F3018" s="161">
        <v>7</v>
      </c>
      <c r="G3018" s="161">
        <v>8</v>
      </c>
      <c r="H3018" s="161">
        <v>10</v>
      </c>
      <c r="I3018" s="161">
        <v>6</v>
      </c>
      <c r="J3018" s="161">
        <v>10</v>
      </c>
      <c r="M3018" s="165">
        <f t="shared" si="136"/>
        <v>5</v>
      </c>
      <c r="N3018" s="164">
        <f t="shared" si="137"/>
        <v>6</v>
      </c>
      <c r="O3018" s="164">
        <f t="shared" si="138"/>
        <v>8</v>
      </c>
    </row>
    <row r="3019" spans="3:15">
      <c r="C3019" s="161">
        <v>5</v>
      </c>
      <c r="D3019" s="161">
        <v>8</v>
      </c>
      <c r="F3019" s="161">
        <v>7</v>
      </c>
      <c r="G3019" s="161">
        <v>8</v>
      </c>
      <c r="H3019" s="161">
        <v>10</v>
      </c>
      <c r="I3019" s="161">
        <v>8</v>
      </c>
      <c r="J3019" s="161">
        <v>7</v>
      </c>
      <c r="M3019" s="165">
        <f t="shared" si="136"/>
        <v>5</v>
      </c>
      <c r="N3019" s="164">
        <f t="shared" si="137"/>
        <v>6</v>
      </c>
      <c r="O3019" s="164">
        <f t="shared" si="138"/>
        <v>8</v>
      </c>
    </row>
    <row r="3020" spans="3:15">
      <c r="C3020" s="161">
        <v>5</v>
      </c>
      <c r="D3020" s="161">
        <v>8</v>
      </c>
      <c r="F3020" s="161">
        <v>7</v>
      </c>
      <c r="G3020" s="161">
        <v>8</v>
      </c>
      <c r="H3020" s="161">
        <v>10</v>
      </c>
      <c r="I3020" s="161">
        <v>8</v>
      </c>
      <c r="J3020" s="161">
        <v>10</v>
      </c>
      <c r="M3020" s="165">
        <f t="shared" si="136"/>
        <v>5</v>
      </c>
      <c r="N3020" s="164">
        <f t="shared" si="137"/>
        <v>6</v>
      </c>
      <c r="O3020" s="164">
        <f t="shared" si="138"/>
        <v>8</v>
      </c>
    </row>
    <row r="3021" spans="3:15">
      <c r="C3021" s="161">
        <v>5</v>
      </c>
      <c r="D3021" s="161">
        <v>8</v>
      </c>
      <c r="F3021" s="161">
        <v>7</v>
      </c>
      <c r="G3021" s="161">
        <v>8</v>
      </c>
      <c r="H3021" s="161">
        <v>10</v>
      </c>
      <c r="I3021" s="161">
        <v>10</v>
      </c>
      <c r="J3021" s="161">
        <v>7</v>
      </c>
      <c r="M3021" s="165">
        <f t="shared" si="136"/>
        <v>5</v>
      </c>
      <c r="N3021" s="164">
        <f t="shared" si="137"/>
        <v>6</v>
      </c>
      <c r="O3021" s="164">
        <f t="shared" si="138"/>
        <v>8</v>
      </c>
    </row>
    <row r="3022" spans="3:15">
      <c r="C3022" s="161">
        <v>5</v>
      </c>
      <c r="D3022" s="161">
        <v>8</v>
      </c>
      <c r="F3022" s="161">
        <v>7</v>
      </c>
      <c r="G3022" s="161">
        <v>8</v>
      </c>
      <c r="H3022" s="161">
        <v>10</v>
      </c>
      <c r="I3022" s="161">
        <v>10</v>
      </c>
      <c r="J3022" s="161">
        <v>10</v>
      </c>
      <c r="M3022" s="165">
        <f t="shared" si="136"/>
        <v>5</v>
      </c>
      <c r="N3022" s="164">
        <f t="shared" si="137"/>
        <v>6</v>
      </c>
      <c r="O3022" s="164">
        <f t="shared" si="138"/>
        <v>8</v>
      </c>
    </row>
    <row r="3023" spans="3:15">
      <c r="C3023" s="161">
        <v>5</v>
      </c>
      <c r="D3023" s="161">
        <v>8</v>
      </c>
      <c r="F3023" s="161">
        <v>5</v>
      </c>
      <c r="G3023" s="161">
        <v>8</v>
      </c>
      <c r="H3023" s="161">
        <v>5</v>
      </c>
      <c r="I3023" s="161">
        <v>4</v>
      </c>
      <c r="J3023" s="161">
        <v>7</v>
      </c>
      <c r="M3023" s="165">
        <f t="shared" si="136"/>
        <v>4</v>
      </c>
      <c r="N3023" s="164">
        <f t="shared" si="137"/>
        <v>5</v>
      </c>
      <c r="O3023" s="164">
        <f t="shared" si="138"/>
        <v>6</v>
      </c>
    </row>
    <row r="3024" spans="3:15">
      <c r="C3024" s="161">
        <v>5</v>
      </c>
      <c r="D3024" s="161">
        <v>8</v>
      </c>
      <c r="F3024" s="161">
        <v>5</v>
      </c>
      <c r="G3024" s="161">
        <v>8</v>
      </c>
      <c r="H3024" s="161">
        <v>5</v>
      </c>
      <c r="I3024" s="161">
        <v>4</v>
      </c>
      <c r="J3024" s="161">
        <v>10</v>
      </c>
      <c r="M3024" s="165">
        <f t="shared" si="136"/>
        <v>4</v>
      </c>
      <c r="N3024" s="164">
        <f t="shared" si="137"/>
        <v>5</v>
      </c>
      <c r="O3024" s="164">
        <f t="shared" si="138"/>
        <v>6</v>
      </c>
    </row>
    <row r="3025" spans="3:15">
      <c r="C3025" s="161">
        <v>5</v>
      </c>
      <c r="D3025" s="161">
        <v>8</v>
      </c>
      <c r="F3025" s="161">
        <v>5</v>
      </c>
      <c r="G3025" s="161">
        <v>8</v>
      </c>
      <c r="H3025" s="161">
        <v>5</v>
      </c>
      <c r="I3025" s="161">
        <v>6</v>
      </c>
      <c r="J3025" s="161">
        <v>7</v>
      </c>
      <c r="M3025" s="165">
        <f t="shared" si="136"/>
        <v>5</v>
      </c>
      <c r="N3025" s="164">
        <f t="shared" si="137"/>
        <v>5</v>
      </c>
      <c r="O3025" s="164">
        <f t="shared" si="138"/>
        <v>6</v>
      </c>
    </row>
    <row r="3026" spans="3:15">
      <c r="C3026" s="161">
        <v>5</v>
      </c>
      <c r="D3026" s="161">
        <v>8</v>
      </c>
      <c r="F3026" s="161">
        <v>5</v>
      </c>
      <c r="G3026" s="161">
        <v>8</v>
      </c>
      <c r="H3026" s="161">
        <v>5</v>
      </c>
      <c r="I3026" s="161">
        <v>6</v>
      </c>
      <c r="J3026" s="161">
        <v>10</v>
      </c>
      <c r="M3026" s="165">
        <f t="shared" si="136"/>
        <v>5</v>
      </c>
      <c r="N3026" s="164">
        <f t="shared" si="137"/>
        <v>5</v>
      </c>
      <c r="O3026" s="164">
        <f t="shared" si="138"/>
        <v>7</v>
      </c>
    </row>
    <row r="3027" spans="3:15">
      <c r="C3027" s="161">
        <v>5</v>
      </c>
      <c r="D3027" s="161">
        <v>8</v>
      </c>
      <c r="F3027" s="161">
        <v>5</v>
      </c>
      <c r="G3027" s="161">
        <v>8</v>
      </c>
      <c r="H3027" s="161">
        <v>5</v>
      </c>
      <c r="I3027" s="161">
        <v>8</v>
      </c>
      <c r="J3027" s="161">
        <v>7</v>
      </c>
      <c r="M3027" s="165">
        <f t="shared" si="136"/>
        <v>5</v>
      </c>
      <c r="N3027" s="164">
        <f t="shared" si="137"/>
        <v>5</v>
      </c>
      <c r="O3027" s="164">
        <f t="shared" si="138"/>
        <v>7</v>
      </c>
    </row>
    <row r="3028" spans="3:15">
      <c r="C3028" s="161">
        <v>5</v>
      </c>
      <c r="D3028" s="161">
        <v>8</v>
      </c>
      <c r="F3028" s="161">
        <v>5</v>
      </c>
      <c r="G3028" s="161">
        <v>8</v>
      </c>
      <c r="H3028" s="161">
        <v>5</v>
      </c>
      <c r="I3028" s="161">
        <v>8</v>
      </c>
      <c r="J3028" s="161">
        <v>10</v>
      </c>
      <c r="M3028" s="165">
        <f t="shared" si="136"/>
        <v>5</v>
      </c>
      <c r="N3028" s="164">
        <f t="shared" si="137"/>
        <v>5</v>
      </c>
      <c r="O3028" s="164">
        <f t="shared" si="138"/>
        <v>7</v>
      </c>
    </row>
    <row r="3029" spans="3:15">
      <c r="C3029" s="161">
        <v>5</v>
      </c>
      <c r="D3029" s="161">
        <v>8</v>
      </c>
      <c r="F3029" s="161">
        <v>5</v>
      </c>
      <c r="G3029" s="161">
        <v>8</v>
      </c>
      <c r="H3029" s="161">
        <v>5</v>
      </c>
      <c r="I3029" s="161">
        <v>10</v>
      </c>
      <c r="J3029" s="161">
        <v>7</v>
      </c>
      <c r="M3029" s="165">
        <f t="shared" si="136"/>
        <v>5</v>
      </c>
      <c r="N3029" s="164">
        <f t="shared" si="137"/>
        <v>5</v>
      </c>
      <c r="O3029" s="164">
        <f t="shared" si="138"/>
        <v>7</v>
      </c>
    </row>
    <row r="3030" spans="3:15">
      <c r="C3030" s="161">
        <v>5</v>
      </c>
      <c r="D3030" s="161">
        <v>8</v>
      </c>
      <c r="F3030" s="161">
        <v>5</v>
      </c>
      <c r="G3030" s="161">
        <v>8</v>
      </c>
      <c r="H3030" s="161">
        <v>5</v>
      </c>
      <c r="I3030" s="161">
        <v>10</v>
      </c>
      <c r="J3030" s="161">
        <v>10</v>
      </c>
      <c r="M3030" s="165">
        <f t="shared" si="136"/>
        <v>5</v>
      </c>
      <c r="N3030" s="164">
        <f t="shared" si="137"/>
        <v>5</v>
      </c>
      <c r="O3030" s="164">
        <f t="shared" si="138"/>
        <v>7</v>
      </c>
    </row>
    <row r="3031" spans="3:15">
      <c r="C3031" s="161">
        <v>5</v>
      </c>
      <c r="D3031" s="161">
        <v>8</v>
      </c>
      <c r="F3031" s="161">
        <v>7</v>
      </c>
      <c r="G3031" s="161">
        <v>8</v>
      </c>
      <c r="H3031" s="161">
        <v>10</v>
      </c>
      <c r="I3031" s="161">
        <v>4</v>
      </c>
      <c r="J3031" s="161">
        <v>7</v>
      </c>
      <c r="M3031" s="165">
        <f t="shared" si="136"/>
        <v>4</v>
      </c>
      <c r="N3031" s="164">
        <f t="shared" si="137"/>
        <v>5</v>
      </c>
      <c r="O3031" s="164">
        <f t="shared" si="138"/>
        <v>7</v>
      </c>
    </row>
    <row r="3032" spans="3:15">
      <c r="C3032" s="161">
        <v>5</v>
      </c>
      <c r="D3032" s="161">
        <v>8</v>
      </c>
      <c r="F3032" s="161">
        <v>7</v>
      </c>
      <c r="G3032" s="161">
        <v>8</v>
      </c>
      <c r="H3032" s="161">
        <v>10</v>
      </c>
      <c r="I3032" s="161">
        <v>4</v>
      </c>
      <c r="J3032" s="161">
        <v>10</v>
      </c>
      <c r="M3032" s="165">
        <f t="shared" si="136"/>
        <v>4</v>
      </c>
      <c r="N3032" s="164">
        <f t="shared" si="137"/>
        <v>5</v>
      </c>
      <c r="O3032" s="164">
        <f t="shared" si="138"/>
        <v>7</v>
      </c>
    </row>
    <row r="3033" spans="3:15">
      <c r="C3033" s="161">
        <v>5</v>
      </c>
      <c r="D3033" s="161">
        <v>8</v>
      </c>
      <c r="F3033" s="161">
        <v>7</v>
      </c>
      <c r="G3033" s="161">
        <v>8</v>
      </c>
      <c r="H3033" s="161">
        <v>10</v>
      </c>
      <c r="I3033" s="161">
        <v>6</v>
      </c>
      <c r="J3033" s="161">
        <v>7</v>
      </c>
      <c r="M3033" s="165">
        <f t="shared" si="136"/>
        <v>5</v>
      </c>
      <c r="N3033" s="164">
        <f t="shared" si="137"/>
        <v>6</v>
      </c>
      <c r="O3033" s="164">
        <f t="shared" si="138"/>
        <v>7</v>
      </c>
    </row>
    <row r="3034" spans="3:15">
      <c r="C3034" s="161">
        <v>5</v>
      </c>
      <c r="D3034" s="161">
        <v>8</v>
      </c>
      <c r="F3034" s="161">
        <v>7</v>
      </c>
      <c r="G3034" s="161">
        <v>8</v>
      </c>
      <c r="H3034" s="161">
        <v>10</v>
      </c>
      <c r="I3034" s="161">
        <v>6</v>
      </c>
      <c r="J3034" s="161">
        <v>10</v>
      </c>
      <c r="M3034" s="165">
        <f t="shared" si="136"/>
        <v>5</v>
      </c>
      <c r="N3034" s="164">
        <f t="shared" si="137"/>
        <v>6</v>
      </c>
      <c r="O3034" s="164">
        <f t="shared" si="138"/>
        <v>8</v>
      </c>
    </row>
    <row r="3035" spans="3:15">
      <c r="C3035" s="161">
        <v>5</v>
      </c>
      <c r="D3035" s="161">
        <v>8</v>
      </c>
      <c r="F3035" s="161">
        <v>7</v>
      </c>
      <c r="G3035" s="161">
        <v>8</v>
      </c>
      <c r="H3035" s="161">
        <v>10</v>
      </c>
      <c r="I3035" s="161">
        <v>8</v>
      </c>
      <c r="J3035" s="161">
        <v>7</v>
      </c>
      <c r="M3035" s="165">
        <f t="shared" si="136"/>
        <v>5</v>
      </c>
      <c r="N3035" s="164">
        <f t="shared" si="137"/>
        <v>6</v>
      </c>
      <c r="O3035" s="164">
        <f t="shared" si="138"/>
        <v>8</v>
      </c>
    </row>
    <row r="3036" spans="3:15">
      <c r="C3036" s="161">
        <v>5</v>
      </c>
      <c r="D3036" s="161">
        <v>8</v>
      </c>
      <c r="F3036" s="161">
        <v>7</v>
      </c>
      <c r="G3036" s="161">
        <v>8</v>
      </c>
      <c r="H3036" s="161">
        <v>10</v>
      </c>
      <c r="I3036" s="161">
        <v>8</v>
      </c>
      <c r="J3036" s="161">
        <v>10</v>
      </c>
      <c r="M3036" s="165">
        <f t="shared" si="136"/>
        <v>5</v>
      </c>
      <c r="N3036" s="164">
        <f t="shared" si="137"/>
        <v>6</v>
      </c>
      <c r="O3036" s="164">
        <f t="shared" si="138"/>
        <v>8</v>
      </c>
    </row>
    <row r="3037" spans="3:15">
      <c r="C3037" s="161">
        <v>5</v>
      </c>
      <c r="D3037" s="161">
        <v>8</v>
      </c>
      <c r="F3037" s="161">
        <v>7</v>
      </c>
      <c r="G3037" s="161">
        <v>8</v>
      </c>
      <c r="H3037" s="161">
        <v>10</v>
      </c>
      <c r="I3037" s="161">
        <v>10</v>
      </c>
      <c r="J3037" s="161">
        <v>7</v>
      </c>
      <c r="M3037" s="165">
        <f t="shared" si="136"/>
        <v>5</v>
      </c>
      <c r="N3037" s="164">
        <f t="shared" si="137"/>
        <v>6</v>
      </c>
      <c r="O3037" s="164">
        <f t="shared" si="138"/>
        <v>8</v>
      </c>
    </row>
    <row r="3038" spans="3:15">
      <c r="C3038" s="161">
        <v>5</v>
      </c>
      <c r="D3038" s="161">
        <v>8</v>
      </c>
      <c r="F3038" s="161">
        <v>7</v>
      </c>
      <c r="G3038" s="161">
        <v>8</v>
      </c>
      <c r="H3038" s="161">
        <v>10</v>
      </c>
      <c r="I3038" s="161">
        <v>10</v>
      </c>
      <c r="J3038" s="161">
        <v>10</v>
      </c>
      <c r="M3038" s="165">
        <f t="shared" si="136"/>
        <v>5</v>
      </c>
      <c r="N3038" s="164">
        <f t="shared" si="137"/>
        <v>6</v>
      </c>
      <c r="O3038" s="164">
        <f t="shared" si="138"/>
        <v>8</v>
      </c>
    </row>
    <row r="3039" spans="3:15">
      <c r="C3039" s="161">
        <v>5</v>
      </c>
      <c r="D3039" s="161">
        <v>8</v>
      </c>
      <c r="F3039" s="161">
        <v>5</v>
      </c>
      <c r="G3039" s="161">
        <v>8</v>
      </c>
      <c r="H3039" s="161">
        <v>5</v>
      </c>
      <c r="I3039" s="161">
        <v>4</v>
      </c>
      <c r="J3039" s="161">
        <v>7</v>
      </c>
      <c r="M3039" s="165">
        <f t="shared" ref="M3039:M3102" si="139">MIN(C3039:L3039)</f>
        <v>4</v>
      </c>
      <c r="N3039" s="164">
        <f t="shared" si="137"/>
        <v>5</v>
      </c>
      <c r="O3039" s="164">
        <f t="shared" si="138"/>
        <v>6</v>
      </c>
    </row>
    <row r="3040" spans="3:15">
      <c r="C3040" s="161">
        <v>5</v>
      </c>
      <c r="D3040" s="161">
        <v>8</v>
      </c>
      <c r="F3040" s="161">
        <v>5</v>
      </c>
      <c r="G3040" s="161">
        <v>8</v>
      </c>
      <c r="H3040" s="161">
        <v>5</v>
      </c>
      <c r="I3040" s="161">
        <v>4</v>
      </c>
      <c r="J3040" s="161">
        <v>10</v>
      </c>
      <c r="M3040" s="165">
        <f t="shared" si="139"/>
        <v>4</v>
      </c>
      <c r="N3040" s="164">
        <f t="shared" ref="N3040:N3103" si="140">IF(SMALL(C3040:J3040,2)&gt;M3040,M3040+1,M3040)</f>
        <v>5</v>
      </c>
      <c r="O3040" s="164">
        <f t="shared" ref="O3040:O3103" si="141">ROUND(AVERAGE(C3040:J3040),0)</f>
        <v>6</v>
      </c>
    </row>
    <row r="3041" spans="3:15">
      <c r="C3041" s="161">
        <v>5</v>
      </c>
      <c r="D3041" s="161">
        <v>8</v>
      </c>
      <c r="F3041" s="161">
        <v>5</v>
      </c>
      <c r="G3041" s="161">
        <v>8</v>
      </c>
      <c r="H3041" s="161">
        <v>5</v>
      </c>
      <c r="I3041" s="161">
        <v>6</v>
      </c>
      <c r="J3041" s="161">
        <v>7</v>
      </c>
      <c r="M3041" s="165">
        <f t="shared" si="139"/>
        <v>5</v>
      </c>
      <c r="N3041" s="164">
        <f t="shared" si="140"/>
        <v>5</v>
      </c>
      <c r="O3041" s="164">
        <f t="shared" si="141"/>
        <v>6</v>
      </c>
    </row>
    <row r="3042" spans="3:15">
      <c r="C3042" s="161">
        <v>5</v>
      </c>
      <c r="D3042" s="161">
        <v>8</v>
      </c>
      <c r="F3042" s="161">
        <v>5</v>
      </c>
      <c r="G3042" s="161">
        <v>8</v>
      </c>
      <c r="H3042" s="161">
        <v>5</v>
      </c>
      <c r="I3042" s="161">
        <v>6</v>
      </c>
      <c r="J3042" s="161">
        <v>10</v>
      </c>
      <c r="M3042" s="165">
        <f t="shared" si="139"/>
        <v>5</v>
      </c>
      <c r="N3042" s="164">
        <f t="shared" si="140"/>
        <v>5</v>
      </c>
      <c r="O3042" s="164">
        <f t="shared" si="141"/>
        <v>7</v>
      </c>
    </row>
    <row r="3043" spans="3:15">
      <c r="C3043" s="161">
        <v>5</v>
      </c>
      <c r="D3043" s="161">
        <v>8</v>
      </c>
      <c r="F3043" s="161">
        <v>5</v>
      </c>
      <c r="G3043" s="161">
        <v>8</v>
      </c>
      <c r="H3043" s="161">
        <v>5</v>
      </c>
      <c r="I3043" s="161">
        <v>8</v>
      </c>
      <c r="J3043" s="161">
        <v>7</v>
      </c>
      <c r="M3043" s="165">
        <f t="shared" si="139"/>
        <v>5</v>
      </c>
      <c r="N3043" s="164">
        <f t="shared" si="140"/>
        <v>5</v>
      </c>
      <c r="O3043" s="164">
        <f t="shared" si="141"/>
        <v>7</v>
      </c>
    </row>
    <row r="3044" spans="3:15">
      <c r="C3044" s="161">
        <v>5</v>
      </c>
      <c r="D3044" s="161">
        <v>8</v>
      </c>
      <c r="F3044" s="161">
        <v>5</v>
      </c>
      <c r="G3044" s="161">
        <v>8</v>
      </c>
      <c r="H3044" s="161">
        <v>5</v>
      </c>
      <c r="I3044" s="161">
        <v>8</v>
      </c>
      <c r="J3044" s="161">
        <v>10</v>
      </c>
      <c r="M3044" s="165">
        <f t="shared" si="139"/>
        <v>5</v>
      </c>
      <c r="N3044" s="164">
        <f t="shared" si="140"/>
        <v>5</v>
      </c>
      <c r="O3044" s="164">
        <f t="shared" si="141"/>
        <v>7</v>
      </c>
    </row>
    <row r="3045" spans="3:15">
      <c r="C3045" s="161">
        <v>5</v>
      </c>
      <c r="D3045" s="161">
        <v>8</v>
      </c>
      <c r="F3045" s="161">
        <v>5</v>
      </c>
      <c r="G3045" s="161">
        <v>8</v>
      </c>
      <c r="H3045" s="161">
        <v>5</v>
      </c>
      <c r="I3045" s="161">
        <v>10</v>
      </c>
      <c r="J3045" s="161">
        <v>7</v>
      </c>
      <c r="M3045" s="165">
        <f t="shared" si="139"/>
        <v>5</v>
      </c>
      <c r="N3045" s="164">
        <f t="shared" si="140"/>
        <v>5</v>
      </c>
      <c r="O3045" s="164">
        <f t="shared" si="141"/>
        <v>7</v>
      </c>
    </row>
    <row r="3046" spans="3:15">
      <c r="C3046" s="161">
        <v>5</v>
      </c>
      <c r="D3046" s="161">
        <v>8</v>
      </c>
      <c r="F3046" s="161">
        <v>5</v>
      </c>
      <c r="G3046" s="161">
        <v>8</v>
      </c>
      <c r="H3046" s="161">
        <v>5</v>
      </c>
      <c r="I3046" s="161">
        <v>10</v>
      </c>
      <c r="J3046" s="161">
        <v>10</v>
      </c>
      <c r="M3046" s="165">
        <f t="shared" si="139"/>
        <v>5</v>
      </c>
      <c r="N3046" s="164">
        <f t="shared" si="140"/>
        <v>5</v>
      </c>
      <c r="O3046" s="164">
        <f t="shared" si="141"/>
        <v>7</v>
      </c>
    </row>
    <row r="3047" spans="3:15">
      <c r="C3047" s="161">
        <v>5</v>
      </c>
      <c r="D3047" s="161">
        <v>8</v>
      </c>
      <c r="F3047" s="161">
        <v>7</v>
      </c>
      <c r="G3047" s="161">
        <v>8</v>
      </c>
      <c r="H3047" s="161">
        <v>10</v>
      </c>
      <c r="I3047" s="161">
        <v>4</v>
      </c>
      <c r="J3047" s="161">
        <v>7</v>
      </c>
      <c r="M3047" s="165">
        <f t="shared" si="139"/>
        <v>4</v>
      </c>
      <c r="N3047" s="164">
        <f t="shared" si="140"/>
        <v>5</v>
      </c>
      <c r="O3047" s="164">
        <f t="shared" si="141"/>
        <v>7</v>
      </c>
    </row>
    <row r="3048" spans="3:15">
      <c r="C3048" s="161">
        <v>5</v>
      </c>
      <c r="D3048" s="161">
        <v>8</v>
      </c>
      <c r="F3048" s="161">
        <v>7</v>
      </c>
      <c r="G3048" s="161">
        <v>8</v>
      </c>
      <c r="H3048" s="161">
        <v>10</v>
      </c>
      <c r="I3048" s="161">
        <v>4</v>
      </c>
      <c r="J3048" s="161">
        <v>10</v>
      </c>
      <c r="M3048" s="165">
        <f t="shared" si="139"/>
        <v>4</v>
      </c>
      <c r="N3048" s="164">
        <f t="shared" si="140"/>
        <v>5</v>
      </c>
      <c r="O3048" s="164">
        <f t="shared" si="141"/>
        <v>7</v>
      </c>
    </row>
    <row r="3049" spans="3:15">
      <c r="C3049" s="161">
        <v>5</v>
      </c>
      <c r="D3049" s="161">
        <v>8</v>
      </c>
      <c r="F3049" s="161">
        <v>7</v>
      </c>
      <c r="G3049" s="161">
        <v>8</v>
      </c>
      <c r="H3049" s="161">
        <v>10</v>
      </c>
      <c r="I3049" s="161">
        <v>6</v>
      </c>
      <c r="J3049" s="161">
        <v>7</v>
      </c>
      <c r="M3049" s="165">
        <f t="shared" si="139"/>
        <v>5</v>
      </c>
      <c r="N3049" s="164">
        <f t="shared" si="140"/>
        <v>6</v>
      </c>
      <c r="O3049" s="164">
        <f t="shared" si="141"/>
        <v>7</v>
      </c>
    </row>
    <row r="3050" spans="3:15">
      <c r="C3050" s="161">
        <v>5</v>
      </c>
      <c r="D3050" s="161">
        <v>8</v>
      </c>
      <c r="F3050" s="161">
        <v>7</v>
      </c>
      <c r="G3050" s="161">
        <v>8</v>
      </c>
      <c r="H3050" s="161">
        <v>10</v>
      </c>
      <c r="I3050" s="161">
        <v>6</v>
      </c>
      <c r="J3050" s="161">
        <v>10</v>
      </c>
      <c r="M3050" s="165">
        <f t="shared" si="139"/>
        <v>5</v>
      </c>
      <c r="N3050" s="164">
        <f t="shared" si="140"/>
        <v>6</v>
      </c>
      <c r="O3050" s="164">
        <f t="shared" si="141"/>
        <v>8</v>
      </c>
    </row>
    <row r="3051" spans="3:15">
      <c r="C3051" s="161">
        <v>5</v>
      </c>
      <c r="D3051" s="161">
        <v>8</v>
      </c>
      <c r="F3051" s="161">
        <v>7</v>
      </c>
      <c r="G3051" s="161">
        <v>8</v>
      </c>
      <c r="H3051" s="161">
        <v>10</v>
      </c>
      <c r="I3051" s="161">
        <v>8</v>
      </c>
      <c r="J3051" s="161">
        <v>7</v>
      </c>
      <c r="M3051" s="165">
        <f t="shared" si="139"/>
        <v>5</v>
      </c>
      <c r="N3051" s="164">
        <f t="shared" si="140"/>
        <v>6</v>
      </c>
      <c r="O3051" s="164">
        <f t="shared" si="141"/>
        <v>8</v>
      </c>
    </row>
    <row r="3052" spans="3:15">
      <c r="C3052" s="161">
        <v>5</v>
      </c>
      <c r="D3052" s="161">
        <v>8</v>
      </c>
      <c r="F3052" s="161">
        <v>7</v>
      </c>
      <c r="G3052" s="161">
        <v>8</v>
      </c>
      <c r="H3052" s="161">
        <v>10</v>
      </c>
      <c r="I3052" s="161">
        <v>8</v>
      </c>
      <c r="J3052" s="161">
        <v>10</v>
      </c>
      <c r="M3052" s="165">
        <f t="shared" si="139"/>
        <v>5</v>
      </c>
      <c r="N3052" s="164">
        <f t="shared" si="140"/>
        <v>6</v>
      </c>
      <c r="O3052" s="164">
        <f t="shared" si="141"/>
        <v>8</v>
      </c>
    </row>
    <row r="3053" spans="3:15">
      <c r="C3053" s="161">
        <v>5</v>
      </c>
      <c r="D3053" s="161">
        <v>8</v>
      </c>
      <c r="F3053" s="161">
        <v>7</v>
      </c>
      <c r="G3053" s="161">
        <v>8</v>
      </c>
      <c r="H3053" s="161">
        <v>10</v>
      </c>
      <c r="I3053" s="161">
        <v>10</v>
      </c>
      <c r="J3053" s="161">
        <v>7</v>
      </c>
      <c r="M3053" s="165">
        <f t="shared" si="139"/>
        <v>5</v>
      </c>
      <c r="N3053" s="164">
        <f t="shared" si="140"/>
        <v>6</v>
      </c>
      <c r="O3053" s="164">
        <f t="shared" si="141"/>
        <v>8</v>
      </c>
    </row>
    <row r="3054" spans="3:15">
      <c r="C3054" s="161">
        <v>5</v>
      </c>
      <c r="D3054" s="161">
        <v>8</v>
      </c>
      <c r="F3054" s="161">
        <v>7</v>
      </c>
      <c r="G3054" s="161">
        <v>8</v>
      </c>
      <c r="H3054" s="161">
        <v>10</v>
      </c>
      <c r="I3054" s="161">
        <v>10</v>
      </c>
      <c r="J3054" s="161">
        <v>10</v>
      </c>
      <c r="M3054" s="165">
        <f t="shared" si="139"/>
        <v>5</v>
      </c>
      <c r="N3054" s="164">
        <f t="shared" si="140"/>
        <v>6</v>
      </c>
      <c r="O3054" s="164">
        <f t="shared" si="141"/>
        <v>8</v>
      </c>
    </row>
    <row r="3055" spans="3:15">
      <c r="C3055" s="161">
        <v>5</v>
      </c>
      <c r="D3055" s="161">
        <v>8</v>
      </c>
      <c r="F3055" s="161">
        <v>10</v>
      </c>
      <c r="G3055" s="161">
        <v>8</v>
      </c>
      <c r="H3055" s="161">
        <v>7</v>
      </c>
      <c r="I3055" s="161">
        <v>4</v>
      </c>
      <c r="J3055" s="161">
        <v>7</v>
      </c>
      <c r="M3055" s="165">
        <f t="shared" si="139"/>
        <v>4</v>
      </c>
      <c r="N3055" s="164">
        <f t="shared" si="140"/>
        <v>5</v>
      </c>
      <c r="O3055" s="164">
        <f t="shared" si="141"/>
        <v>7</v>
      </c>
    </row>
    <row r="3056" spans="3:15">
      <c r="C3056" s="161">
        <v>5</v>
      </c>
      <c r="D3056" s="161">
        <v>8</v>
      </c>
      <c r="F3056" s="161">
        <v>10</v>
      </c>
      <c r="G3056" s="161">
        <v>8</v>
      </c>
      <c r="H3056" s="161">
        <v>7</v>
      </c>
      <c r="I3056" s="161">
        <v>4</v>
      </c>
      <c r="J3056" s="161">
        <v>10</v>
      </c>
      <c r="M3056" s="165">
        <f t="shared" si="139"/>
        <v>4</v>
      </c>
      <c r="N3056" s="164">
        <f t="shared" si="140"/>
        <v>5</v>
      </c>
      <c r="O3056" s="164">
        <f t="shared" si="141"/>
        <v>7</v>
      </c>
    </row>
    <row r="3057" spans="3:15">
      <c r="C3057" s="161">
        <v>5</v>
      </c>
      <c r="D3057" s="161">
        <v>8</v>
      </c>
      <c r="F3057" s="161">
        <v>10</v>
      </c>
      <c r="G3057" s="161">
        <v>8</v>
      </c>
      <c r="H3057" s="161">
        <v>7</v>
      </c>
      <c r="I3057" s="161">
        <v>6</v>
      </c>
      <c r="J3057" s="161">
        <v>7</v>
      </c>
      <c r="M3057" s="165">
        <f t="shared" si="139"/>
        <v>5</v>
      </c>
      <c r="N3057" s="164">
        <f t="shared" si="140"/>
        <v>6</v>
      </c>
      <c r="O3057" s="164">
        <f t="shared" si="141"/>
        <v>7</v>
      </c>
    </row>
    <row r="3058" spans="3:15">
      <c r="C3058" s="161">
        <v>5</v>
      </c>
      <c r="D3058" s="161">
        <v>8</v>
      </c>
      <c r="F3058" s="161">
        <v>10</v>
      </c>
      <c r="G3058" s="161">
        <v>8</v>
      </c>
      <c r="H3058" s="161">
        <v>7</v>
      </c>
      <c r="I3058" s="161">
        <v>6</v>
      </c>
      <c r="J3058" s="161">
        <v>10</v>
      </c>
      <c r="M3058" s="165">
        <f t="shared" si="139"/>
        <v>5</v>
      </c>
      <c r="N3058" s="164">
        <f t="shared" si="140"/>
        <v>6</v>
      </c>
      <c r="O3058" s="164">
        <f t="shared" si="141"/>
        <v>8</v>
      </c>
    </row>
    <row r="3059" spans="3:15">
      <c r="C3059" s="161">
        <v>5</v>
      </c>
      <c r="D3059" s="161">
        <v>8</v>
      </c>
      <c r="F3059" s="161">
        <v>10</v>
      </c>
      <c r="G3059" s="161">
        <v>8</v>
      </c>
      <c r="H3059" s="161">
        <v>7</v>
      </c>
      <c r="I3059" s="161">
        <v>8</v>
      </c>
      <c r="J3059" s="161">
        <v>7</v>
      </c>
      <c r="M3059" s="165">
        <f t="shared" si="139"/>
        <v>5</v>
      </c>
      <c r="N3059" s="164">
        <f t="shared" si="140"/>
        <v>6</v>
      </c>
      <c r="O3059" s="164">
        <f t="shared" si="141"/>
        <v>8</v>
      </c>
    </row>
    <row r="3060" spans="3:15">
      <c r="C3060" s="161">
        <v>5</v>
      </c>
      <c r="D3060" s="161">
        <v>8</v>
      </c>
      <c r="F3060" s="161">
        <v>10</v>
      </c>
      <c r="G3060" s="161">
        <v>8</v>
      </c>
      <c r="H3060" s="161">
        <v>7</v>
      </c>
      <c r="I3060" s="161">
        <v>8</v>
      </c>
      <c r="J3060" s="161">
        <v>10</v>
      </c>
      <c r="M3060" s="165">
        <f t="shared" si="139"/>
        <v>5</v>
      </c>
      <c r="N3060" s="164">
        <f t="shared" si="140"/>
        <v>6</v>
      </c>
      <c r="O3060" s="164">
        <f t="shared" si="141"/>
        <v>8</v>
      </c>
    </row>
    <row r="3061" spans="3:15">
      <c r="C3061" s="161">
        <v>5</v>
      </c>
      <c r="D3061" s="161">
        <v>8</v>
      </c>
      <c r="F3061" s="161">
        <v>10</v>
      </c>
      <c r="G3061" s="161">
        <v>8</v>
      </c>
      <c r="H3061" s="161">
        <v>7</v>
      </c>
      <c r="I3061" s="161">
        <v>10</v>
      </c>
      <c r="J3061" s="161">
        <v>7</v>
      </c>
      <c r="M3061" s="165">
        <f t="shared" si="139"/>
        <v>5</v>
      </c>
      <c r="N3061" s="164">
        <f t="shared" si="140"/>
        <v>6</v>
      </c>
      <c r="O3061" s="164">
        <f t="shared" si="141"/>
        <v>8</v>
      </c>
    </row>
    <row r="3062" spans="3:15">
      <c r="C3062" s="161">
        <v>5</v>
      </c>
      <c r="D3062" s="161">
        <v>8</v>
      </c>
      <c r="F3062" s="161">
        <v>10</v>
      </c>
      <c r="G3062" s="161">
        <v>8</v>
      </c>
      <c r="H3062" s="161">
        <v>7</v>
      </c>
      <c r="I3062" s="161">
        <v>10</v>
      </c>
      <c r="J3062" s="161">
        <v>10</v>
      </c>
      <c r="M3062" s="165">
        <f t="shared" si="139"/>
        <v>5</v>
      </c>
      <c r="N3062" s="164">
        <f t="shared" si="140"/>
        <v>6</v>
      </c>
      <c r="O3062" s="164">
        <f t="shared" si="141"/>
        <v>8</v>
      </c>
    </row>
    <row r="3063" spans="3:15">
      <c r="C3063" s="161">
        <v>5</v>
      </c>
      <c r="D3063" s="161">
        <v>8</v>
      </c>
      <c r="F3063" s="161">
        <v>10</v>
      </c>
      <c r="G3063" s="161">
        <v>8</v>
      </c>
      <c r="H3063" s="161">
        <v>10</v>
      </c>
      <c r="I3063" s="161">
        <v>4</v>
      </c>
      <c r="J3063" s="161">
        <v>7</v>
      </c>
      <c r="M3063" s="165">
        <f t="shared" si="139"/>
        <v>4</v>
      </c>
      <c r="N3063" s="164">
        <f t="shared" si="140"/>
        <v>5</v>
      </c>
      <c r="O3063" s="164">
        <f t="shared" si="141"/>
        <v>7</v>
      </c>
    </row>
    <row r="3064" spans="3:15">
      <c r="C3064" s="161">
        <v>5</v>
      </c>
      <c r="D3064" s="161">
        <v>8</v>
      </c>
      <c r="F3064" s="161">
        <v>10</v>
      </c>
      <c r="G3064" s="161">
        <v>8</v>
      </c>
      <c r="H3064" s="161">
        <v>10</v>
      </c>
      <c r="I3064" s="161">
        <v>4</v>
      </c>
      <c r="J3064" s="161">
        <v>10</v>
      </c>
      <c r="M3064" s="165">
        <f t="shared" si="139"/>
        <v>4</v>
      </c>
      <c r="N3064" s="164">
        <f t="shared" si="140"/>
        <v>5</v>
      </c>
      <c r="O3064" s="164">
        <f t="shared" si="141"/>
        <v>8</v>
      </c>
    </row>
    <row r="3065" spans="3:15">
      <c r="C3065" s="161">
        <v>5</v>
      </c>
      <c r="D3065" s="161">
        <v>8</v>
      </c>
      <c r="F3065" s="161">
        <v>10</v>
      </c>
      <c r="G3065" s="161">
        <v>8</v>
      </c>
      <c r="H3065" s="161">
        <v>10</v>
      </c>
      <c r="I3065" s="161">
        <v>6</v>
      </c>
      <c r="J3065" s="161">
        <v>7</v>
      </c>
      <c r="M3065" s="165">
        <f t="shared" si="139"/>
        <v>5</v>
      </c>
      <c r="N3065" s="164">
        <f t="shared" si="140"/>
        <v>6</v>
      </c>
      <c r="O3065" s="164">
        <f t="shared" si="141"/>
        <v>8</v>
      </c>
    </row>
    <row r="3066" spans="3:15">
      <c r="C3066" s="161">
        <v>5</v>
      </c>
      <c r="D3066" s="161">
        <v>8</v>
      </c>
      <c r="F3066" s="161">
        <v>10</v>
      </c>
      <c r="G3066" s="161">
        <v>8</v>
      </c>
      <c r="H3066" s="161">
        <v>10</v>
      </c>
      <c r="I3066" s="161">
        <v>6</v>
      </c>
      <c r="J3066" s="161">
        <v>10</v>
      </c>
      <c r="M3066" s="165">
        <f t="shared" si="139"/>
        <v>5</v>
      </c>
      <c r="N3066" s="164">
        <f t="shared" si="140"/>
        <v>6</v>
      </c>
      <c r="O3066" s="164">
        <f t="shared" si="141"/>
        <v>8</v>
      </c>
    </row>
    <row r="3067" spans="3:15">
      <c r="C3067" s="161">
        <v>5</v>
      </c>
      <c r="D3067" s="161">
        <v>8</v>
      </c>
      <c r="F3067" s="161">
        <v>10</v>
      </c>
      <c r="G3067" s="161">
        <v>8</v>
      </c>
      <c r="H3067" s="161">
        <v>10</v>
      </c>
      <c r="I3067" s="161">
        <v>8</v>
      </c>
      <c r="J3067" s="161">
        <v>7</v>
      </c>
      <c r="M3067" s="165">
        <f t="shared" si="139"/>
        <v>5</v>
      </c>
      <c r="N3067" s="164">
        <f t="shared" si="140"/>
        <v>6</v>
      </c>
      <c r="O3067" s="164">
        <f t="shared" si="141"/>
        <v>8</v>
      </c>
    </row>
    <row r="3068" spans="3:15">
      <c r="C3068" s="161">
        <v>5</v>
      </c>
      <c r="D3068" s="161">
        <v>8</v>
      </c>
      <c r="F3068" s="161">
        <v>10</v>
      </c>
      <c r="G3068" s="161">
        <v>8</v>
      </c>
      <c r="H3068" s="161">
        <v>10</v>
      </c>
      <c r="I3068" s="161">
        <v>8</v>
      </c>
      <c r="J3068" s="161">
        <v>10</v>
      </c>
      <c r="M3068" s="165">
        <f t="shared" si="139"/>
        <v>5</v>
      </c>
      <c r="N3068" s="164">
        <f t="shared" si="140"/>
        <v>6</v>
      </c>
      <c r="O3068" s="164">
        <f t="shared" si="141"/>
        <v>8</v>
      </c>
    </row>
    <row r="3069" spans="3:15">
      <c r="C3069" s="161">
        <v>5</v>
      </c>
      <c r="D3069" s="161">
        <v>8</v>
      </c>
      <c r="F3069" s="161">
        <v>10</v>
      </c>
      <c r="G3069" s="161">
        <v>8</v>
      </c>
      <c r="H3069" s="161">
        <v>10</v>
      </c>
      <c r="I3069" s="161">
        <v>10</v>
      </c>
      <c r="J3069" s="161">
        <v>7</v>
      </c>
      <c r="M3069" s="165">
        <f t="shared" si="139"/>
        <v>5</v>
      </c>
      <c r="N3069" s="164">
        <f t="shared" si="140"/>
        <v>6</v>
      </c>
      <c r="O3069" s="164">
        <f t="shared" si="141"/>
        <v>8</v>
      </c>
    </row>
    <row r="3070" spans="3:15">
      <c r="C3070" s="161">
        <v>5</v>
      </c>
      <c r="D3070" s="161">
        <v>8</v>
      </c>
      <c r="F3070" s="161">
        <v>10</v>
      </c>
      <c r="G3070" s="161">
        <v>8</v>
      </c>
      <c r="H3070" s="161">
        <v>10</v>
      </c>
      <c r="I3070" s="161">
        <v>10</v>
      </c>
      <c r="J3070" s="161">
        <v>10</v>
      </c>
      <c r="M3070" s="165">
        <f t="shared" si="139"/>
        <v>5</v>
      </c>
      <c r="N3070" s="164">
        <f t="shared" si="140"/>
        <v>6</v>
      </c>
      <c r="O3070" s="164">
        <f t="shared" si="141"/>
        <v>9</v>
      </c>
    </row>
    <row r="3071" spans="3:15">
      <c r="C3071" s="161">
        <v>5</v>
      </c>
      <c r="D3071" s="161">
        <v>8</v>
      </c>
      <c r="F3071" s="161">
        <v>10</v>
      </c>
      <c r="G3071" s="161">
        <v>8</v>
      </c>
      <c r="H3071" s="161">
        <v>7</v>
      </c>
      <c r="I3071" s="161">
        <v>4</v>
      </c>
      <c r="J3071" s="161">
        <v>7</v>
      </c>
      <c r="M3071" s="165">
        <f t="shared" si="139"/>
        <v>4</v>
      </c>
      <c r="N3071" s="164">
        <f t="shared" si="140"/>
        <v>5</v>
      </c>
      <c r="O3071" s="164">
        <f t="shared" si="141"/>
        <v>7</v>
      </c>
    </row>
    <row r="3072" spans="3:15">
      <c r="C3072" s="161">
        <v>5</v>
      </c>
      <c r="D3072" s="161">
        <v>8</v>
      </c>
      <c r="F3072" s="161">
        <v>10</v>
      </c>
      <c r="G3072" s="161">
        <v>8</v>
      </c>
      <c r="H3072" s="161">
        <v>7</v>
      </c>
      <c r="I3072" s="161">
        <v>4</v>
      </c>
      <c r="J3072" s="161">
        <v>10</v>
      </c>
      <c r="M3072" s="165">
        <f t="shared" si="139"/>
        <v>4</v>
      </c>
      <c r="N3072" s="164">
        <f t="shared" si="140"/>
        <v>5</v>
      </c>
      <c r="O3072" s="164">
        <f t="shared" si="141"/>
        <v>7</v>
      </c>
    </row>
    <row r="3073" spans="3:15">
      <c r="C3073" s="161">
        <v>5</v>
      </c>
      <c r="D3073" s="161">
        <v>8</v>
      </c>
      <c r="F3073" s="161">
        <v>10</v>
      </c>
      <c r="G3073" s="161">
        <v>8</v>
      </c>
      <c r="H3073" s="161">
        <v>7</v>
      </c>
      <c r="I3073" s="161">
        <v>6</v>
      </c>
      <c r="J3073" s="161">
        <v>7</v>
      </c>
      <c r="M3073" s="165">
        <f t="shared" si="139"/>
        <v>5</v>
      </c>
      <c r="N3073" s="164">
        <f t="shared" si="140"/>
        <v>6</v>
      </c>
      <c r="O3073" s="164">
        <f t="shared" si="141"/>
        <v>7</v>
      </c>
    </row>
    <row r="3074" spans="3:15">
      <c r="C3074" s="161">
        <v>5</v>
      </c>
      <c r="D3074" s="161">
        <v>8</v>
      </c>
      <c r="F3074" s="161">
        <v>10</v>
      </c>
      <c r="G3074" s="161">
        <v>8</v>
      </c>
      <c r="H3074" s="161">
        <v>7</v>
      </c>
      <c r="I3074" s="161">
        <v>6</v>
      </c>
      <c r="J3074" s="161">
        <v>10</v>
      </c>
      <c r="M3074" s="165">
        <f t="shared" si="139"/>
        <v>5</v>
      </c>
      <c r="N3074" s="164">
        <f t="shared" si="140"/>
        <v>6</v>
      </c>
      <c r="O3074" s="164">
        <f t="shared" si="141"/>
        <v>8</v>
      </c>
    </row>
    <row r="3075" spans="3:15">
      <c r="C3075" s="161">
        <v>5</v>
      </c>
      <c r="D3075" s="161">
        <v>8</v>
      </c>
      <c r="F3075" s="161">
        <v>10</v>
      </c>
      <c r="G3075" s="161">
        <v>8</v>
      </c>
      <c r="H3075" s="161">
        <v>7</v>
      </c>
      <c r="I3075" s="161">
        <v>8</v>
      </c>
      <c r="J3075" s="161">
        <v>7</v>
      </c>
      <c r="M3075" s="165">
        <f t="shared" si="139"/>
        <v>5</v>
      </c>
      <c r="N3075" s="164">
        <f t="shared" si="140"/>
        <v>6</v>
      </c>
      <c r="O3075" s="164">
        <f t="shared" si="141"/>
        <v>8</v>
      </c>
    </row>
    <row r="3076" spans="3:15">
      <c r="C3076" s="161">
        <v>5</v>
      </c>
      <c r="D3076" s="161">
        <v>8</v>
      </c>
      <c r="F3076" s="161">
        <v>10</v>
      </c>
      <c r="G3076" s="161">
        <v>8</v>
      </c>
      <c r="H3076" s="161">
        <v>7</v>
      </c>
      <c r="I3076" s="161">
        <v>8</v>
      </c>
      <c r="J3076" s="161">
        <v>10</v>
      </c>
      <c r="M3076" s="165">
        <f t="shared" si="139"/>
        <v>5</v>
      </c>
      <c r="N3076" s="164">
        <f t="shared" si="140"/>
        <v>6</v>
      </c>
      <c r="O3076" s="164">
        <f t="shared" si="141"/>
        <v>8</v>
      </c>
    </row>
    <row r="3077" spans="3:15">
      <c r="C3077" s="161">
        <v>5</v>
      </c>
      <c r="D3077" s="161">
        <v>8</v>
      </c>
      <c r="F3077" s="161">
        <v>10</v>
      </c>
      <c r="G3077" s="161">
        <v>8</v>
      </c>
      <c r="H3077" s="161">
        <v>7</v>
      </c>
      <c r="I3077" s="161">
        <v>10</v>
      </c>
      <c r="J3077" s="161">
        <v>7</v>
      </c>
      <c r="M3077" s="165">
        <f t="shared" si="139"/>
        <v>5</v>
      </c>
      <c r="N3077" s="164">
        <f t="shared" si="140"/>
        <v>6</v>
      </c>
      <c r="O3077" s="164">
        <f t="shared" si="141"/>
        <v>8</v>
      </c>
    </row>
    <row r="3078" spans="3:15">
      <c r="C3078" s="161">
        <v>5</v>
      </c>
      <c r="D3078" s="161">
        <v>8</v>
      </c>
      <c r="F3078" s="161">
        <v>10</v>
      </c>
      <c r="G3078" s="161">
        <v>8</v>
      </c>
      <c r="H3078" s="161">
        <v>7</v>
      </c>
      <c r="I3078" s="161">
        <v>10</v>
      </c>
      <c r="J3078" s="161">
        <v>10</v>
      </c>
      <c r="M3078" s="165">
        <f t="shared" si="139"/>
        <v>5</v>
      </c>
      <c r="N3078" s="164">
        <f t="shared" si="140"/>
        <v>6</v>
      </c>
      <c r="O3078" s="164">
        <f t="shared" si="141"/>
        <v>8</v>
      </c>
    </row>
    <row r="3079" spans="3:15">
      <c r="C3079" s="161">
        <v>5</v>
      </c>
      <c r="D3079" s="161">
        <v>8</v>
      </c>
      <c r="F3079" s="161">
        <v>10</v>
      </c>
      <c r="G3079" s="161">
        <v>8</v>
      </c>
      <c r="H3079" s="161">
        <v>10</v>
      </c>
      <c r="I3079" s="161">
        <v>4</v>
      </c>
      <c r="J3079" s="161">
        <v>7</v>
      </c>
      <c r="M3079" s="165">
        <f t="shared" si="139"/>
        <v>4</v>
      </c>
      <c r="N3079" s="164">
        <f t="shared" si="140"/>
        <v>5</v>
      </c>
      <c r="O3079" s="164">
        <f t="shared" si="141"/>
        <v>7</v>
      </c>
    </row>
    <row r="3080" spans="3:15">
      <c r="C3080" s="161">
        <v>5</v>
      </c>
      <c r="D3080" s="161">
        <v>8</v>
      </c>
      <c r="F3080" s="161">
        <v>10</v>
      </c>
      <c r="G3080" s="161">
        <v>8</v>
      </c>
      <c r="H3080" s="161">
        <v>10</v>
      </c>
      <c r="I3080" s="161">
        <v>4</v>
      </c>
      <c r="J3080" s="161">
        <v>10</v>
      </c>
      <c r="M3080" s="165">
        <f t="shared" si="139"/>
        <v>4</v>
      </c>
      <c r="N3080" s="164">
        <f t="shared" si="140"/>
        <v>5</v>
      </c>
      <c r="O3080" s="164">
        <f t="shared" si="141"/>
        <v>8</v>
      </c>
    </row>
    <row r="3081" spans="3:15">
      <c r="C3081" s="161">
        <v>5</v>
      </c>
      <c r="D3081" s="161">
        <v>8</v>
      </c>
      <c r="F3081" s="161">
        <v>10</v>
      </c>
      <c r="G3081" s="161">
        <v>8</v>
      </c>
      <c r="H3081" s="161">
        <v>10</v>
      </c>
      <c r="I3081" s="161">
        <v>6</v>
      </c>
      <c r="J3081" s="161">
        <v>7</v>
      </c>
      <c r="M3081" s="165">
        <f t="shared" si="139"/>
        <v>5</v>
      </c>
      <c r="N3081" s="164">
        <f t="shared" si="140"/>
        <v>6</v>
      </c>
      <c r="O3081" s="164">
        <f t="shared" si="141"/>
        <v>8</v>
      </c>
    </row>
    <row r="3082" spans="3:15">
      <c r="C3082" s="161">
        <v>5</v>
      </c>
      <c r="D3082" s="161">
        <v>8</v>
      </c>
      <c r="F3082" s="161">
        <v>10</v>
      </c>
      <c r="G3082" s="161">
        <v>8</v>
      </c>
      <c r="H3082" s="161">
        <v>10</v>
      </c>
      <c r="I3082" s="161">
        <v>6</v>
      </c>
      <c r="J3082" s="161">
        <v>10</v>
      </c>
      <c r="M3082" s="165">
        <f t="shared" si="139"/>
        <v>5</v>
      </c>
      <c r="N3082" s="164">
        <f t="shared" si="140"/>
        <v>6</v>
      </c>
      <c r="O3082" s="164">
        <f t="shared" si="141"/>
        <v>8</v>
      </c>
    </row>
    <row r="3083" spans="3:15">
      <c r="C3083" s="161">
        <v>5</v>
      </c>
      <c r="D3083" s="161">
        <v>8</v>
      </c>
      <c r="F3083" s="161">
        <v>10</v>
      </c>
      <c r="G3083" s="161">
        <v>8</v>
      </c>
      <c r="H3083" s="161">
        <v>10</v>
      </c>
      <c r="I3083" s="161">
        <v>8</v>
      </c>
      <c r="J3083" s="161">
        <v>7</v>
      </c>
      <c r="M3083" s="165">
        <f t="shared" si="139"/>
        <v>5</v>
      </c>
      <c r="N3083" s="164">
        <f t="shared" si="140"/>
        <v>6</v>
      </c>
      <c r="O3083" s="164">
        <f t="shared" si="141"/>
        <v>8</v>
      </c>
    </row>
    <row r="3084" spans="3:15">
      <c r="C3084" s="161">
        <v>5</v>
      </c>
      <c r="D3084" s="161">
        <v>8</v>
      </c>
      <c r="F3084" s="161">
        <v>10</v>
      </c>
      <c r="G3084" s="161">
        <v>8</v>
      </c>
      <c r="H3084" s="161">
        <v>10</v>
      </c>
      <c r="I3084" s="161">
        <v>8</v>
      </c>
      <c r="J3084" s="161">
        <v>10</v>
      </c>
      <c r="M3084" s="165">
        <f t="shared" si="139"/>
        <v>5</v>
      </c>
      <c r="N3084" s="164">
        <f t="shared" si="140"/>
        <v>6</v>
      </c>
      <c r="O3084" s="164">
        <f t="shared" si="141"/>
        <v>8</v>
      </c>
    </row>
    <row r="3085" spans="3:15">
      <c r="C3085" s="161">
        <v>5</v>
      </c>
      <c r="D3085" s="161">
        <v>8</v>
      </c>
      <c r="F3085" s="161">
        <v>10</v>
      </c>
      <c r="G3085" s="161">
        <v>8</v>
      </c>
      <c r="H3085" s="161">
        <v>10</v>
      </c>
      <c r="I3085" s="161">
        <v>10</v>
      </c>
      <c r="J3085" s="161">
        <v>7</v>
      </c>
      <c r="M3085" s="165">
        <f t="shared" si="139"/>
        <v>5</v>
      </c>
      <c r="N3085" s="164">
        <f t="shared" si="140"/>
        <v>6</v>
      </c>
      <c r="O3085" s="164">
        <f t="shared" si="141"/>
        <v>8</v>
      </c>
    </row>
    <row r="3086" spans="3:15">
      <c r="C3086" s="161">
        <v>5</v>
      </c>
      <c r="D3086" s="161">
        <v>8</v>
      </c>
      <c r="F3086" s="161">
        <v>10</v>
      </c>
      <c r="G3086" s="161">
        <v>8</v>
      </c>
      <c r="H3086" s="161">
        <v>10</v>
      </c>
      <c r="I3086" s="161">
        <v>10</v>
      </c>
      <c r="J3086" s="161">
        <v>10</v>
      </c>
      <c r="M3086" s="165">
        <f t="shared" si="139"/>
        <v>5</v>
      </c>
      <c r="N3086" s="164">
        <f t="shared" si="140"/>
        <v>6</v>
      </c>
      <c r="O3086" s="164">
        <f t="shared" si="141"/>
        <v>9</v>
      </c>
    </row>
    <row r="3087" spans="3:15">
      <c r="C3087" s="161">
        <v>5</v>
      </c>
      <c r="D3087" s="161">
        <v>8</v>
      </c>
      <c r="F3087" s="161">
        <v>10</v>
      </c>
      <c r="G3087" s="161">
        <v>8</v>
      </c>
      <c r="H3087" s="161">
        <v>7</v>
      </c>
      <c r="I3087" s="161">
        <v>4</v>
      </c>
      <c r="J3087" s="161">
        <v>7</v>
      </c>
      <c r="M3087" s="165">
        <f t="shared" si="139"/>
        <v>4</v>
      </c>
      <c r="N3087" s="164">
        <f t="shared" si="140"/>
        <v>5</v>
      </c>
      <c r="O3087" s="164">
        <f t="shared" si="141"/>
        <v>7</v>
      </c>
    </row>
    <row r="3088" spans="3:15">
      <c r="C3088" s="161">
        <v>5</v>
      </c>
      <c r="D3088" s="161">
        <v>8</v>
      </c>
      <c r="F3088" s="161">
        <v>10</v>
      </c>
      <c r="G3088" s="161">
        <v>8</v>
      </c>
      <c r="H3088" s="161">
        <v>7</v>
      </c>
      <c r="I3088" s="161">
        <v>4</v>
      </c>
      <c r="J3088" s="161">
        <v>10</v>
      </c>
      <c r="M3088" s="165">
        <f t="shared" si="139"/>
        <v>4</v>
      </c>
      <c r="N3088" s="164">
        <f t="shared" si="140"/>
        <v>5</v>
      </c>
      <c r="O3088" s="164">
        <f t="shared" si="141"/>
        <v>7</v>
      </c>
    </row>
    <row r="3089" spans="3:15">
      <c r="C3089" s="161">
        <v>5</v>
      </c>
      <c r="D3089" s="161">
        <v>8</v>
      </c>
      <c r="F3089" s="161">
        <v>10</v>
      </c>
      <c r="G3089" s="161">
        <v>8</v>
      </c>
      <c r="H3089" s="161">
        <v>7</v>
      </c>
      <c r="I3089" s="161">
        <v>6</v>
      </c>
      <c r="J3089" s="161">
        <v>7</v>
      </c>
      <c r="M3089" s="165">
        <f t="shared" si="139"/>
        <v>5</v>
      </c>
      <c r="N3089" s="164">
        <f t="shared" si="140"/>
        <v>6</v>
      </c>
      <c r="O3089" s="164">
        <f t="shared" si="141"/>
        <v>7</v>
      </c>
    </row>
    <row r="3090" spans="3:15">
      <c r="C3090" s="161">
        <v>5</v>
      </c>
      <c r="D3090" s="161">
        <v>8</v>
      </c>
      <c r="F3090" s="161">
        <v>10</v>
      </c>
      <c r="G3090" s="161">
        <v>8</v>
      </c>
      <c r="H3090" s="161">
        <v>7</v>
      </c>
      <c r="I3090" s="161">
        <v>6</v>
      </c>
      <c r="J3090" s="161">
        <v>10</v>
      </c>
      <c r="M3090" s="165">
        <f t="shared" si="139"/>
        <v>5</v>
      </c>
      <c r="N3090" s="164">
        <f t="shared" si="140"/>
        <v>6</v>
      </c>
      <c r="O3090" s="164">
        <f t="shared" si="141"/>
        <v>8</v>
      </c>
    </row>
    <row r="3091" spans="3:15">
      <c r="C3091" s="161">
        <v>5</v>
      </c>
      <c r="D3091" s="161">
        <v>8</v>
      </c>
      <c r="F3091" s="161">
        <v>10</v>
      </c>
      <c r="G3091" s="161">
        <v>8</v>
      </c>
      <c r="H3091" s="161">
        <v>7</v>
      </c>
      <c r="I3091" s="161">
        <v>8</v>
      </c>
      <c r="J3091" s="161">
        <v>7</v>
      </c>
      <c r="M3091" s="165">
        <f t="shared" si="139"/>
        <v>5</v>
      </c>
      <c r="N3091" s="164">
        <f t="shared" si="140"/>
        <v>6</v>
      </c>
      <c r="O3091" s="164">
        <f t="shared" si="141"/>
        <v>8</v>
      </c>
    </row>
    <row r="3092" spans="3:15">
      <c r="C3092" s="161">
        <v>5</v>
      </c>
      <c r="D3092" s="161">
        <v>8</v>
      </c>
      <c r="F3092" s="161">
        <v>10</v>
      </c>
      <c r="G3092" s="161">
        <v>8</v>
      </c>
      <c r="H3092" s="161">
        <v>7</v>
      </c>
      <c r="I3092" s="161">
        <v>8</v>
      </c>
      <c r="J3092" s="161">
        <v>10</v>
      </c>
      <c r="M3092" s="165">
        <f t="shared" si="139"/>
        <v>5</v>
      </c>
      <c r="N3092" s="164">
        <f t="shared" si="140"/>
        <v>6</v>
      </c>
      <c r="O3092" s="164">
        <f t="shared" si="141"/>
        <v>8</v>
      </c>
    </row>
    <row r="3093" spans="3:15">
      <c r="C3093" s="161">
        <v>5</v>
      </c>
      <c r="D3093" s="161">
        <v>8</v>
      </c>
      <c r="F3093" s="161">
        <v>10</v>
      </c>
      <c r="G3093" s="161">
        <v>8</v>
      </c>
      <c r="H3093" s="161">
        <v>7</v>
      </c>
      <c r="I3093" s="161">
        <v>10</v>
      </c>
      <c r="J3093" s="161">
        <v>7</v>
      </c>
      <c r="M3093" s="165">
        <f t="shared" si="139"/>
        <v>5</v>
      </c>
      <c r="N3093" s="164">
        <f t="shared" si="140"/>
        <v>6</v>
      </c>
      <c r="O3093" s="164">
        <f t="shared" si="141"/>
        <v>8</v>
      </c>
    </row>
    <row r="3094" spans="3:15">
      <c r="C3094" s="161">
        <v>5</v>
      </c>
      <c r="D3094" s="161">
        <v>8</v>
      </c>
      <c r="F3094" s="161">
        <v>10</v>
      </c>
      <c r="G3094" s="161">
        <v>8</v>
      </c>
      <c r="H3094" s="161">
        <v>7</v>
      </c>
      <c r="I3094" s="161">
        <v>10</v>
      </c>
      <c r="J3094" s="161">
        <v>10</v>
      </c>
      <c r="M3094" s="165">
        <f t="shared" si="139"/>
        <v>5</v>
      </c>
      <c r="N3094" s="164">
        <f t="shared" si="140"/>
        <v>6</v>
      </c>
      <c r="O3094" s="164">
        <f t="shared" si="141"/>
        <v>8</v>
      </c>
    </row>
    <row r="3095" spans="3:15">
      <c r="C3095" s="161">
        <v>5</v>
      </c>
      <c r="D3095" s="161">
        <v>8</v>
      </c>
      <c r="F3095" s="161">
        <v>10</v>
      </c>
      <c r="G3095" s="161">
        <v>8</v>
      </c>
      <c r="H3095" s="161">
        <v>10</v>
      </c>
      <c r="I3095" s="161">
        <v>4</v>
      </c>
      <c r="J3095" s="161">
        <v>7</v>
      </c>
      <c r="M3095" s="165">
        <f t="shared" si="139"/>
        <v>4</v>
      </c>
      <c r="N3095" s="164">
        <f t="shared" si="140"/>
        <v>5</v>
      </c>
      <c r="O3095" s="164">
        <f t="shared" si="141"/>
        <v>7</v>
      </c>
    </row>
    <row r="3096" spans="3:15">
      <c r="C3096" s="161">
        <v>5</v>
      </c>
      <c r="D3096" s="161">
        <v>8</v>
      </c>
      <c r="F3096" s="161">
        <v>10</v>
      </c>
      <c r="G3096" s="161">
        <v>8</v>
      </c>
      <c r="H3096" s="161">
        <v>10</v>
      </c>
      <c r="I3096" s="161">
        <v>4</v>
      </c>
      <c r="J3096" s="161">
        <v>10</v>
      </c>
      <c r="M3096" s="165">
        <f t="shared" si="139"/>
        <v>4</v>
      </c>
      <c r="N3096" s="164">
        <f t="shared" si="140"/>
        <v>5</v>
      </c>
      <c r="O3096" s="164">
        <f t="shared" si="141"/>
        <v>8</v>
      </c>
    </row>
    <row r="3097" spans="3:15">
      <c r="C3097" s="161">
        <v>5</v>
      </c>
      <c r="D3097" s="161">
        <v>8</v>
      </c>
      <c r="F3097" s="161">
        <v>10</v>
      </c>
      <c r="G3097" s="161">
        <v>8</v>
      </c>
      <c r="H3097" s="161">
        <v>10</v>
      </c>
      <c r="I3097" s="161">
        <v>6</v>
      </c>
      <c r="J3097" s="161">
        <v>7</v>
      </c>
      <c r="M3097" s="165">
        <f t="shared" si="139"/>
        <v>5</v>
      </c>
      <c r="N3097" s="164">
        <f t="shared" si="140"/>
        <v>6</v>
      </c>
      <c r="O3097" s="164">
        <f t="shared" si="141"/>
        <v>8</v>
      </c>
    </row>
    <row r="3098" spans="3:15">
      <c r="C3098" s="161">
        <v>5</v>
      </c>
      <c r="D3098" s="161">
        <v>8</v>
      </c>
      <c r="F3098" s="161">
        <v>10</v>
      </c>
      <c r="G3098" s="161">
        <v>8</v>
      </c>
      <c r="H3098" s="161">
        <v>10</v>
      </c>
      <c r="I3098" s="161">
        <v>6</v>
      </c>
      <c r="J3098" s="161">
        <v>10</v>
      </c>
      <c r="M3098" s="165">
        <f t="shared" si="139"/>
        <v>5</v>
      </c>
      <c r="N3098" s="164">
        <f t="shared" si="140"/>
        <v>6</v>
      </c>
      <c r="O3098" s="164">
        <f t="shared" si="141"/>
        <v>8</v>
      </c>
    </row>
    <row r="3099" spans="3:15">
      <c r="C3099" s="161">
        <v>5</v>
      </c>
      <c r="D3099" s="161">
        <v>8</v>
      </c>
      <c r="F3099" s="161">
        <v>10</v>
      </c>
      <c r="G3099" s="161">
        <v>8</v>
      </c>
      <c r="H3099" s="161">
        <v>10</v>
      </c>
      <c r="I3099" s="161">
        <v>8</v>
      </c>
      <c r="J3099" s="161">
        <v>7</v>
      </c>
      <c r="M3099" s="165">
        <f t="shared" si="139"/>
        <v>5</v>
      </c>
      <c r="N3099" s="164">
        <f t="shared" si="140"/>
        <v>6</v>
      </c>
      <c r="O3099" s="164">
        <f t="shared" si="141"/>
        <v>8</v>
      </c>
    </row>
    <row r="3100" spans="3:15">
      <c r="C3100" s="161">
        <v>5</v>
      </c>
      <c r="D3100" s="161">
        <v>8</v>
      </c>
      <c r="F3100" s="161">
        <v>10</v>
      </c>
      <c r="G3100" s="161">
        <v>8</v>
      </c>
      <c r="H3100" s="161">
        <v>10</v>
      </c>
      <c r="I3100" s="161">
        <v>8</v>
      </c>
      <c r="J3100" s="161">
        <v>10</v>
      </c>
      <c r="M3100" s="165">
        <f t="shared" si="139"/>
        <v>5</v>
      </c>
      <c r="N3100" s="164">
        <f t="shared" si="140"/>
        <v>6</v>
      </c>
      <c r="O3100" s="164">
        <f t="shared" si="141"/>
        <v>8</v>
      </c>
    </row>
    <row r="3101" spans="3:15">
      <c r="C3101" s="161">
        <v>5</v>
      </c>
      <c r="D3101" s="161">
        <v>8</v>
      </c>
      <c r="F3101" s="161">
        <v>10</v>
      </c>
      <c r="G3101" s="161">
        <v>8</v>
      </c>
      <c r="H3101" s="161">
        <v>10</v>
      </c>
      <c r="I3101" s="161">
        <v>10</v>
      </c>
      <c r="J3101" s="161">
        <v>7</v>
      </c>
      <c r="M3101" s="165">
        <f t="shared" si="139"/>
        <v>5</v>
      </c>
      <c r="N3101" s="164">
        <f t="shared" si="140"/>
        <v>6</v>
      </c>
      <c r="O3101" s="164">
        <f t="shared" si="141"/>
        <v>8</v>
      </c>
    </row>
    <row r="3102" spans="3:15">
      <c r="C3102" s="161">
        <v>5</v>
      </c>
      <c r="D3102" s="161">
        <v>8</v>
      </c>
      <c r="F3102" s="161">
        <v>10</v>
      </c>
      <c r="G3102" s="161">
        <v>8</v>
      </c>
      <c r="H3102" s="161">
        <v>10</v>
      </c>
      <c r="I3102" s="161">
        <v>10</v>
      </c>
      <c r="J3102" s="161">
        <v>10</v>
      </c>
      <c r="M3102" s="165">
        <f t="shared" si="139"/>
        <v>5</v>
      </c>
      <c r="N3102" s="164">
        <f t="shared" si="140"/>
        <v>6</v>
      </c>
      <c r="O3102" s="164">
        <f t="shared" si="141"/>
        <v>9</v>
      </c>
    </row>
    <row r="3103" spans="3:15">
      <c r="C3103" s="161">
        <v>5</v>
      </c>
      <c r="D3103" s="161">
        <v>8</v>
      </c>
      <c r="F3103" s="161">
        <v>10</v>
      </c>
      <c r="G3103" s="161">
        <v>8</v>
      </c>
      <c r="H3103" s="161">
        <v>7</v>
      </c>
      <c r="I3103" s="161">
        <v>4</v>
      </c>
      <c r="J3103" s="161">
        <v>7</v>
      </c>
      <c r="M3103" s="165">
        <f t="shared" ref="M3103:M3166" si="142">MIN(C3103:L3103)</f>
        <v>4</v>
      </c>
      <c r="N3103" s="164">
        <f t="shared" si="140"/>
        <v>5</v>
      </c>
      <c r="O3103" s="164">
        <f t="shared" si="141"/>
        <v>7</v>
      </c>
    </row>
    <row r="3104" spans="3:15">
      <c r="C3104" s="161">
        <v>5</v>
      </c>
      <c r="D3104" s="161">
        <v>8</v>
      </c>
      <c r="F3104" s="161">
        <v>10</v>
      </c>
      <c r="G3104" s="161">
        <v>8</v>
      </c>
      <c r="H3104" s="161">
        <v>7</v>
      </c>
      <c r="I3104" s="161">
        <v>4</v>
      </c>
      <c r="J3104" s="161">
        <v>10</v>
      </c>
      <c r="M3104" s="165">
        <f t="shared" si="142"/>
        <v>4</v>
      </c>
      <c r="N3104" s="164">
        <f t="shared" ref="N3104:N3167" si="143">IF(SMALL(C3104:J3104,2)&gt;M3104,M3104+1,M3104)</f>
        <v>5</v>
      </c>
      <c r="O3104" s="164">
        <f t="shared" ref="O3104:O3167" si="144">ROUND(AVERAGE(C3104:J3104),0)</f>
        <v>7</v>
      </c>
    </row>
    <row r="3105" spans="3:15">
      <c r="C3105" s="161">
        <v>5</v>
      </c>
      <c r="D3105" s="161">
        <v>8</v>
      </c>
      <c r="F3105" s="161">
        <v>10</v>
      </c>
      <c r="G3105" s="161">
        <v>8</v>
      </c>
      <c r="H3105" s="161">
        <v>7</v>
      </c>
      <c r="I3105" s="161">
        <v>6</v>
      </c>
      <c r="J3105" s="161">
        <v>7</v>
      </c>
      <c r="M3105" s="165">
        <f t="shared" si="142"/>
        <v>5</v>
      </c>
      <c r="N3105" s="164">
        <f t="shared" si="143"/>
        <v>6</v>
      </c>
      <c r="O3105" s="164">
        <f t="shared" si="144"/>
        <v>7</v>
      </c>
    </row>
    <row r="3106" spans="3:15">
      <c r="C3106" s="161">
        <v>5</v>
      </c>
      <c r="D3106" s="161">
        <v>8</v>
      </c>
      <c r="F3106" s="161">
        <v>10</v>
      </c>
      <c r="G3106" s="161">
        <v>8</v>
      </c>
      <c r="H3106" s="161">
        <v>7</v>
      </c>
      <c r="I3106" s="161">
        <v>6</v>
      </c>
      <c r="J3106" s="161">
        <v>10</v>
      </c>
      <c r="M3106" s="165">
        <f t="shared" si="142"/>
        <v>5</v>
      </c>
      <c r="N3106" s="164">
        <f t="shared" si="143"/>
        <v>6</v>
      </c>
      <c r="O3106" s="164">
        <f t="shared" si="144"/>
        <v>8</v>
      </c>
    </row>
    <row r="3107" spans="3:15">
      <c r="C3107" s="161">
        <v>5</v>
      </c>
      <c r="D3107" s="161">
        <v>8</v>
      </c>
      <c r="F3107" s="161">
        <v>10</v>
      </c>
      <c r="G3107" s="161">
        <v>8</v>
      </c>
      <c r="H3107" s="161">
        <v>7</v>
      </c>
      <c r="I3107" s="161">
        <v>8</v>
      </c>
      <c r="J3107" s="161">
        <v>7</v>
      </c>
      <c r="M3107" s="165">
        <f t="shared" si="142"/>
        <v>5</v>
      </c>
      <c r="N3107" s="164">
        <f t="shared" si="143"/>
        <v>6</v>
      </c>
      <c r="O3107" s="164">
        <f t="shared" si="144"/>
        <v>8</v>
      </c>
    </row>
    <row r="3108" spans="3:15">
      <c r="C3108" s="161">
        <v>5</v>
      </c>
      <c r="D3108" s="161">
        <v>8</v>
      </c>
      <c r="F3108" s="161">
        <v>10</v>
      </c>
      <c r="G3108" s="161">
        <v>8</v>
      </c>
      <c r="H3108" s="161">
        <v>7</v>
      </c>
      <c r="I3108" s="161">
        <v>8</v>
      </c>
      <c r="J3108" s="161">
        <v>10</v>
      </c>
      <c r="M3108" s="165">
        <f t="shared" si="142"/>
        <v>5</v>
      </c>
      <c r="N3108" s="164">
        <f t="shared" si="143"/>
        <v>6</v>
      </c>
      <c r="O3108" s="164">
        <f t="shared" si="144"/>
        <v>8</v>
      </c>
    </row>
    <row r="3109" spans="3:15">
      <c r="C3109" s="161">
        <v>5</v>
      </c>
      <c r="D3109" s="161">
        <v>8</v>
      </c>
      <c r="F3109" s="161">
        <v>10</v>
      </c>
      <c r="G3109" s="161">
        <v>8</v>
      </c>
      <c r="H3109" s="161">
        <v>7</v>
      </c>
      <c r="I3109" s="161">
        <v>10</v>
      </c>
      <c r="J3109" s="161">
        <v>7</v>
      </c>
      <c r="M3109" s="165">
        <f t="shared" si="142"/>
        <v>5</v>
      </c>
      <c r="N3109" s="164">
        <f t="shared" si="143"/>
        <v>6</v>
      </c>
      <c r="O3109" s="164">
        <f t="shared" si="144"/>
        <v>8</v>
      </c>
    </row>
    <row r="3110" spans="3:15">
      <c r="C3110" s="161">
        <v>5</v>
      </c>
      <c r="D3110" s="161">
        <v>8</v>
      </c>
      <c r="F3110" s="161">
        <v>10</v>
      </c>
      <c r="G3110" s="161">
        <v>8</v>
      </c>
      <c r="H3110" s="161">
        <v>7</v>
      </c>
      <c r="I3110" s="161">
        <v>10</v>
      </c>
      <c r="J3110" s="161">
        <v>10</v>
      </c>
      <c r="M3110" s="165">
        <f t="shared" si="142"/>
        <v>5</v>
      </c>
      <c r="N3110" s="164">
        <f t="shared" si="143"/>
        <v>6</v>
      </c>
      <c r="O3110" s="164">
        <f t="shared" si="144"/>
        <v>8</v>
      </c>
    </row>
    <row r="3111" spans="3:15">
      <c r="C3111" s="161">
        <v>5</v>
      </c>
      <c r="D3111" s="161">
        <v>8</v>
      </c>
      <c r="F3111" s="161">
        <v>10</v>
      </c>
      <c r="G3111" s="161">
        <v>8</v>
      </c>
      <c r="H3111" s="161">
        <v>10</v>
      </c>
      <c r="I3111" s="161">
        <v>4</v>
      </c>
      <c r="J3111" s="161">
        <v>7</v>
      </c>
      <c r="M3111" s="165">
        <f t="shared" si="142"/>
        <v>4</v>
      </c>
      <c r="N3111" s="164">
        <f t="shared" si="143"/>
        <v>5</v>
      </c>
      <c r="O3111" s="164">
        <f t="shared" si="144"/>
        <v>7</v>
      </c>
    </row>
    <row r="3112" spans="3:15">
      <c r="C3112" s="161">
        <v>5</v>
      </c>
      <c r="D3112" s="161">
        <v>8</v>
      </c>
      <c r="F3112" s="161">
        <v>10</v>
      </c>
      <c r="G3112" s="161">
        <v>8</v>
      </c>
      <c r="H3112" s="161">
        <v>10</v>
      </c>
      <c r="I3112" s="161">
        <v>4</v>
      </c>
      <c r="J3112" s="161">
        <v>10</v>
      </c>
      <c r="M3112" s="165">
        <f t="shared" si="142"/>
        <v>4</v>
      </c>
      <c r="N3112" s="164">
        <f t="shared" si="143"/>
        <v>5</v>
      </c>
      <c r="O3112" s="164">
        <f t="shared" si="144"/>
        <v>8</v>
      </c>
    </row>
    <row r="3113" spans="3:15">
      <c r="C3113" s="161">
        <v>5</v>
      </c>
      <c r="D3113" s="161">
        <v>8</v>
      </c>
      <c r="F3113" s="161">
        <v>10</v>
      </c>
      <c r="G3113" s="161">
        <v>8</v>
      </c>
      <c r="H3113" s="161">
        <v>10</v>
      </c>
      <c r="I3113" s="161">
        <v>6</v>
      </c>
      <c r="J3113" s="161">
        <v>7</v>
      </c>
      <c r="M3113" s="165">
        <f t="shared" si="142"/>
        <v>5</v>
      </c>
      <c r="N3113" s="164">
        <f t="shared" si="143"/>
        <v>6</v>
      </c>
      <c r="O3113" s="164">
        <f t="shared" si="144"/>
        <v>8</v>
      </c>
    </row>
    <row r="3114" spans="3:15">
      <c r="C3114" s="161">
        <v>5</v>
      </c>
      <c r="D3114" s="161">
        <v>8</v>
      </c>
      <c r="F3114" s="161">
        <v>10</v>
      </c>
      <c r="G3114" s="161">
        <v>8</v>
      </c>
      <c r="H3114" s="161">
        <v>10</v>
      </c>
      <c r="I3114" s="161">
        <v>6</v>
      </c>
      <c r="J3114" s="161">
        <v>10</v>
      </c>
      <c r="M3114" s="165">
        <f t="shared" si="142"/>
        <v>5</v>
      </c>
      <c r="N3114" s="164">
        <f t="shared" si="143"/>
        <v>6</v>
      </c>
      <c r="O3114" s="164">
        <f t="shared" si="144"/>
        <v>8</v>
      </c>
    </row>
    <row r="3115" spans="3:15">
      <c r="C3115" s="161">
        <v>5</v>
      </c>
      <c r="D3115" s="161">
        <v>8</v>
      </c>
      <c r="F3115" s="161">
        <v>10</v>
      </c>
      <c r="G3115" s="161">
        <v>8</v>
      </c>
      <c r="H3115" s="161">
        <v>10</v>
      </c>
      <c r="I3115" s="161">
        <v>8</v>
      </c>
      <c r="J3115" s="161">
        <v>7</v>
      </c>
      <c r="M3115" s="165">
        <f t="shared" si="142"/>
        <v>5</v>
      </c>
      <c r="N3115" s="164">
        <f t="shared" si="143"/>
        <v>6</v>
      </c>
      <c r="O3115" s="164">
        <f t="shared" si="144"/>
        <v>8</v>
      </c>
    </row>
    <row r="3116" spans="3:15">
      <c r="C3116" s="161">
        <v>5</v>
      </c>
      <c r="D3116" s="161">
        <v>8</v>
      </c>
      <c r="F3116" s="161">
        <v>10</v>
      </c>
      <c r="G3116" s="161">
        <v>8</v>
      </c>
      <c r="H3116" s="161">
        <v>10</v>
      </c>
      <c r="I3116" s="161">
        <v>8</v>
      </c>
      <c r="J3116" s="161">
        <v>10</v>
      </c>
      <c r="M3116" s="165">
        <f t="shared" si="142"/>
        <v>5</v>
      </c>
      <c r="N3116" s="164">
        <f t="shared" si="143"/>
        <v>6</v>
      </c>
      <c r="O3116" s="164">
        <f t="shared" si="144"/>
        <v>8</v>
      </c>
    </row>
    <row r="3117" spans="3:15">
      <c r="C3117" s="161">
        <v>5</v>
      </c>
      <c r="D3117" s="161">
        <v>8</v>
      </c>
      <c r="F3117" s="161">
        <v>10</v>
      </c>
      <c r="G3117" s="161">
        <v>8</v>
      </c>
      <c r="H3117" s="161">
        <v>10</v>
      </c>
      <c r="I3117" s="161">
        <v>10</v>
      </c>
      <c r="J3117" s="161">
        <v>7</v>
      </c>
      <c r="M3117" s="165">
        <f t="shared" si="142"/>
        <v>5</v>
      </c>
      <c r="N3117" s="164">
        <f t="shared" si="143"/>
        <v>6</v>
      </c>
      <c r="O3117" s="164">
        <f t="shared" si="144"/>
        <v>8</v>
      </c>
    </row>
    <row r="3118" spans="3:15">
      <c r="C3118" s="161">
        <v>5</v>
      </c>
      <c r="D3118" s="161">
        <v>8</v>
      </c>
      <c r="F3118" s="161">
        <v>10</v>
      </c>
      <c r="G3118" s="161">
        <v>8</v>
      </c>
      <c r="H3118" s="161">
        <v>10</v>
      </c>
      <c r="I3118" s="161">
        <v>10</v>
      </c>
      <c r="J3118" s="161">
        <v>10</v>
      </c>
      <c r="M3118" s="165">
        <f t="shared" si="142"/>
        <v>5</v>
      </c>
      <c r="N3118" s="164">
        <f t="shared" si="143"/>
        <v>6</v>
      </c>
      <c r="O3118" s="164">
        <f t="shared" si="144"/>
        <v>9</v>
      </c>
    </row>
    <row r="3119" spans="3:15">
      <c r="C3119" s="161">
        <v>5</v>
      </c>
      <c r="D3119" s="161">
        <v>8</v>
      </c>
      <c r="F3119" s="161">
        <v>10</v>
      </c>
      <c r="G3119" s="161">
        <v>8</v>
      </c>
      <c r="H3119" s="161">
        <v>7</v>
      </c>
      <c r="I3119" s="161">
        <v>4</v>
      </c>
      <c r="J3119" s="161">
        <v>7</v>
      </c>
      <c r="M3119" s="165">
        <f t="shared" si="142"/>
        <v>4</v>
      </c>
      <c r="N3119" s="164">
        <f t="shared" si="143"/>
        <v>5</v>
      </c>
      <c r="O3119" s="164">
        <f t="shared" si="144"/>
        <v>7</v>
      </c>
    </row>
    <row r="3120" spans="3:15">
      <c r="C3120" s="161">
        <v>5</v>
      </c>
      <c r="D3120" s="161">
        <v>8</v>
      </c>
      <c r="F3120" s="161">
        <v>10</v>
      </c>
      <c r="G3120" s="161">
        <v>8</v>
      </c>
      <c r="H3120" s="161">
        <v>7</v>
      </c>
      <c r="I3120" s="161">
        <v>4</v>
      </c>
      <c r="J3120" s="161">
        <v>10</v>
      </c>
      <c r="M3120" s="165">
        <f t="shared" si="142"/>
        <v>4</v>
      </c>
      <c r="N3120" s="164">
        <f t="shared" si="143"/>
        <v>5</v>
      </c>
      <c r="O3120" s="164">
        <f t="shared" si="144"/>
        <v>7</v>
      </c>
    </row>
    <row r="3121" spans="3:15">
      <c r="C3121" s="161">
        <v>5</v>
      </c>
      <c r="D3121" s="161">
        <v>8</v>
      </c>
      <c r="F3121" s="161">
        <v>10</v>
      </c>
      <c r="G3121" s="161">
        <v>8</v>
      </c>
      <c r="H3121" s="161">
        <v>7</v>
      </c>
      <c r="I3121" s="161">
        <v>6</v>
      </c>
      <c r="J3121" s="161">
        <v>7</v>
      </c>
      <c r="M3121" s="165">
        <f t="shared" si="142"/>
        <v>5</v>
      </c>
      <c r="N3121" s="164">
        <f t="shared" si="143"/>
        <v>6</v>
      </c>
      <c r="O3121" s="164">
        <f t="shared" si="144"/>
        <v>7</v>
      </c>
    </row>
    <row r="3122" spans="3:15">
      <c r="C3122" s="161">
        <v>5</v>
      </c>
      <c r="D3122" s="161">
        <v>8</v>
      </c>
      <c r="F3122" s="161">
        <v>10</v>
      </c>
      <c r="G3122" s="161">
        <v>8</v>
      </c>
      <c r="H3122" s="161">
        <v>7</v>
      </c>
      <c r="I3122" s="161">
        <v>6</v>
      </c>
      <c r="J3122" s="161">
        <v>10</v>
      </c>
      <c r="M3122" s="165">
        <f t="shared" si="142"/>
        <v>5</v>
      </c>
      <c r="N3122" s="164">
        <f t="shared" si="143"/>
        <v>6</v>
      </c>
      <c r="O3122" s="164">
        <f t="shared" si="144"/>
        <v>8</v>
      </c>
    </row>
    <row r="3123" spans="3:15">
      <c r="C3123" s="161">
        <v>5</v>
      </c>
      <c r="D3123" s="161">
        <v>8</v>
      </c>
      <c r="F3123" s="161">
        <v>10</v>
      </c>
      <c r="G3123" s="161">
        <v>8</v>
      </c>
      <c r="H3123" s="161">
        <v>7</v>
      </c>
      <c r="I3123" s="161">
        <v>8</v>
      </c>
      <c r="J3123" s="161">
        <v>7</v>
      </c>
      <c r="M3123" s="165">
        <f t="shared" si="142"/>
        <v>5</v>
      </c>
      <c r="N3123" s="164">
        <f t="shared" si="143"/>
        <v>6</v>
      </c>
      <c r="O3123" s="164">
        <f t="shared" si="144"/>
        <v>8</v>
      </c>
    </row>
    <row r="3124" spans="3:15">
      <c r="C3124" s="161">
        <v>5</v>
      </c>
      <c r="D3124" s="161">
        <v>8</v>
      </c>
      <c r="F3124" s="161">
        <v>10</v>
      </c>
      <c r="G3124" s="161">
        <v>8</v>
      </c>
      <c r="H3124" s="161">
        <v>7</v>
      </c>
      <c r="I3124" s="161">
        <v>8</v>
      </c>
      <c r="J3124" s="161">
        <v>10</v>
      </c>
      <c r="M3124" s="165">
        <f t="shared" si="142"/>
        <v>5</v>
      </c>
      <c r="N3124" s="164">
        <f t="shared" si="143"/>
        <v>6</v>
      </c>
      <c r="O3124" s="164">
        <f t="shared" si="144"/>
        <v>8</v>
      </c>
    </row>
    <row r="3125" spans="3:15">
      <c r="C3125" s="161">
        <v>5</v>
      </c>
      <c r="D3125" s="161">
        <v>8</v>
      </c>
      <c r="F3125" s="161">
        <v>10</v>
      </c>
      <c r="G3125" s="161">
        <v>8</v>
      </c>
      <c r="H3125" s="161">
        <v>7</v>
      </c>
      <c r="I3125" s="161">
        <v>10</v>
      </c>
      <c r="J3125" s="161">
        <v>7</v>
      </c>
      <c r="M3125" s="165">
        <f t="shared" si="142"/>
        <v>5</v>
      </c>
      <c r="N3125" s="164">
        <f t="shared" si="143"/>
        <v>6</v>
      </c>
      <c r="O3125" s="164">
        <f t="shared" si="144"/>
        <v>8</v>
      </c>
    </row>
    <row r="3126" spans="3:15">
      <c r="C3126" s="161">
        <v>5</v>
      </c>
      <c r="D3126" s="161">
        <v>8</v>
      </c>
      <c r="F3126" s="161">
        <v>10</v>
      </c>
      <c r="G3126" s="161">
        <v>8</v>
      </c>
      <c r="H3126" s="161">
        <v>7</v>
      </c>
      <c r="I3126" s="161">
        <v>10</v>
      </c>
      <c r="J3126" s="161">
        <v>10</v>
      </c>
      <c r="M3126" s="165">
        <f t="shared" si="142"/>
        <v>5</v>
      </c>
      <c r="N3126" s="164">
        <f t="shared" si="143"/>
        <v>6</v>
      </c>
      <c r="O3126" s="164">
        <f t="shared" si="144"/>
        <v>8</v>
      </c>
    </row>
    <row r="3127" spans="3:15">
      <c r="C3127" s="161">
        <v>5</v>
      </c>
      <c r="D3127" s="161">
        <v>8</v>
      </c>
      <c r="F3127" s="161">
        <v>10</v>
      </c>
      <c r="G3127" s="161">
        <v>8</v>
      </c>
      <c r="H3127" s="161">
        <v>10</v>
      </c>
      <c r="I3127" s="161">
        <v>4</v>
      </c>
      <c r="J3127" s="161">
        <v>7</v>
      </c>
      <c r="M3127" s="165">
        <f t="shared" si="142"/>
        <v>4</v>
      </c>
      <c r="N3127" s="164">
        <f t="shared" si="143"/>
        <v>5</v>
      </c>
      <c r="O3127" s="164">
        <f t="shared" si="144"/>
        <v>7</v>
      </c>
    </row>
    <row r="3128" spans="3:15">
      <c r="C3128" s="161">
        <v>5</v>
      </c>
      <c r="D3128" s="161">
        <v>8</v>
      </c>
      <c r="F3128" s="161">
        <v>10</v>
      </c>
      <c r="G3128" s="161">
        <v>8</v>
      </c>
      <c r="H3128" s="161">
        <v>10</v>
      </c>
      <c r="I3128" s="161">
        <v>4</v>
      </c>
      <c r="J3128" s="161">
        <v>10</v>
      </c>
      <c r="M3128" s="165">
        <f t="shared" si="142"/>
        <v>4</v>
      </c>
      <c r="N3128" s="164">
        <f t="shared" si="143"/>
        <v>5</v>
      </c>
      <c r="O3128" s="164">
        <f t="shared" si="144"/>
        <v>8</v>
      </c>
    </row>
    <row r="3129" spans="3:15">
      <c r="C3129" s="161">
        <v>5</v>
      </c>
      <c r="D3129" s="161">
        <v>8</v>
      </c>
      <c r="F3129" s="161">
        <v>10</v>
      </c>
      <c r="G3129" s="161">
        <v>8</v>
      </c>
      <c r="H3129" s="161">
        <v>10</v>
      </c>
      <c r="I3129" s="161">
        <v>6</v>
      </c>
      <c r="J3129" s="161">
        <v>7</v>
      </c>
      <c r="M3129" s="165">
        <f t="shared" si="142"/>
        <v>5</v>
      </c>
      <c r="N3129" s="164">
        <f t="shared" si="143"/>
        <v>6</v>
      </c>
      <c r="O3129" s="164">
        <f t="shared" si="144"/>
        <v>8</v>
      </c>
    </row>
    <row r="3130" spans="3:15">
      <c r="C3130" s="161">
        <v>5</v>
      </c>
      <c r="D3130" s="161">
        <v>8</v>
      </c>
      <c r="F3130" s="161">
        <v>10</v>
      </c>
      <c r="G3130" s="161">
        <v>8</v>
      </c>
      <c r="H3130" s="161">
        <v>10</v>
      </c>
      <c r="I3130" s="161">
        <v>6</v>
      </c>
      <c r="J3130" s="161">
        <v>10</v>
      </c>
      <c r="M3130" s="165">
        <f t="shared" si="142"/>
        <v>5</v>
      </c>
      <c r="N3130" s="164">
        <f t="shared" si="143"/>
        <v>6</v>
      </c>
      <c r="O3130" s="164">
        <f t="shared" si="144"/>
        <v>8</v>
      </c>
    </row>
    <row r="3131" spans="3:15">
      <c r="C3131" s="161">
        <v>5</v>
      </c>
      <c r="D3131" s="161">
        <v>8</v>
      </c>
      <c r="F3131" s="161">
        <v>10</v>
      </c>
      <c r="G3131" s="161">
        <v>8</v>
      </c>
      <c r="H3131" s="161">
        <v>10</v>
      </c>
      <c r="I3131" s="161">
        <v>8</v>
      </c>
      <c r="J3131" s="161">
        <v>7</v>
      </c>
      <c r="M3131" s="165">
        <f t="shared" si="142"/>
        <v>5</v>
      </c>
      <c r="N3131" s="164">
        <f t="shared" si="143"/>
        <v>6</v>
      </c>
      <c r="O3131" s="164">
        <f t="shared" si="144"/>
        <v>8</v>
      </c>
    </row>
    <row r="3132" spans="3:15">
      <c r="C3132" s="161">
        <v>5</v>
      </c>
      <c r="D3132" s="161">
        <v>8</v>
      </c>
      <c r="F3132" s="161">
        <v>10</v>
      </c>
      <c r="G3132" s="161">
        <v>8</v>
      </c>
      <c r="H3132" s="161">
        <v>10</v>
      </c>
      <c r="I3132" s="161">
        <v>8</v>
      </c>
      <c r="J3132" s="161">
        <v>10</v>
      </c>
      <c r="M3132" s="165">
        <f t="shared" si="142"/>
        <v>5</v>
      </c>
      <c r="N3132" s="164">
        <f t="shared" si="143"/>
        <v>6</v>
      </c>
      <c r="O3132" s="164">
        <f t="shared" si="144"/>
        <v>8</v>
      </c>
    </row>
    <row r="3133" spans="3:15">
      <c r="C3133" s="161">
        <v>5</v>
      </c>
      <c r="D3133" s="161">
        <v>8</v>
      </c>
      <c r="F3133" s="161">
        <v>10</v>
      </c>
      <c r="G3133" s="161">
        <v>8</v>
      </c>
      <c r="H3133" s="161">
        <v>10</v>
      </c>
      <c r="I3133" s="161">
        <v>10</v>
      </c>
      <c r="J3133" s="161">
        <v>7</v>
      </c>
      <c r="M3133" s="165">
        <f t="shared" si="142"/>
        <v>5</v>
      </c>
      <c r="N3133" s="164">
        <f t="shared" si="143"/>
        <v>6</v>
      </c>
      <c r="O3133" s="164">
        <f t="shared" si="144"/>
        <v>8</v>
      </c>
    </row>
    <row r="3134" spans="3:15">
      <c r="C3134" s="161">
        <v>5</v>
      </c>
      <c r="D3134" s="161">
        <v>10</v>
      </c>
      <c r="F3134" s="161">
        <v>10</v>
      </c>
      <c r="G3134" s="161">
        <v>10</v>
      </c>
      <c r="H3134" s="161">
        <v>10</v>
      </c>
      <c r="I3134" s="161">
        <v>10</v>
      </c>
      <c r="J3134" s="161">
        <v>10</v>
      </c>
      <c r="M3134" s="165">
        <f t="shared" si="142"/>
        <v>5</v>
      </c>
      <c r="N3134" s="164">
        <f t="shared" si="143"/>
        <v>6</v>
      </c>
      <c r="O3134" s="164">
        <f t="shared" si="144"/>
        <v>9</v>
      </c>
    </row>
    <row r="3135" spans="3:15">
      <c r="C3135" s="161">
        <v>5</v>
      </c>
      <c r="D3135" s="161">
        <v>10</v>
      </c>
      <c r="F3135" s="161">
        <v>5</v>
      </c>
      <c r="G3135" s="161">
        <v>10</v>
      </c>
      <c r="H3135" s="161">
        <v>5</v>
      </c>
      <c r="I3135" s="161">
        <v>4</v>
      </c>
      <c r="J3135" s="161">
        <v>7</v>
      </c>
      <c r="M3135" s="165">
        <f t="shared" si="142"/>
        <v>4</v>
      </c>
      <c r="N3135" s="164">
        <f t="shared" si="143"/>
        <v>5</v>
      </c>
      <c r="O3135" s="164">
        <f t="shared" si="144"/>
        <v>7</v>
      </c>
    </row>
    <row r="3136" spans="3:15">
      <c r="C3136" s="161">
        <v>5</v>
      </c>
      <c r="D3136" s="161">
        <v>10</v>
      </c>
      <c r="F3136" s="161">
        <v>5</v>
      </c>
      <c r="G3136" s="161">
        <v>10</v>
      </c>
      <c r="H3136" s="161">
        <v>5</v>
      </c>
      <c r="I3136" s="161">
        <v>4</v>
      </c>
      <c r="J3136" s="161">
        <v>10</v>
      </c>
      <c r="M3136" s="165">
        <f t="shared" si="142"/>
        <v>4</v>
      </c>
      <c r="N3136" s="164">
        <f t="shared" si="143"/>
        <v>5</v>
      </c>
      <c r="O3136" s="164">
        <f t="shared" si="144"/>
        <v>7</v>
      </c>
    </row>
    <row r="3137" spans="3:15">
      <c r="C3137" s="161">
        <v>5</v>
      </c>
      <c r="D3137" s="161">
        <v>10</v>
      </c>
      <c r="F3137" s="161">
        <v>5</v>
      </c>
      <c r="G3137" s="161">
        <v>10</v>
      </c>
      <c r="H3137" s="161">
        <v>5</v>
      </c>
      <c r="I3137" s="161">
        <v>6</v>
      </c>
      <c r="J3137" s="161">
        <v>7</v>
      </c>
      <c r="M3137" s="165">
        <f t="shared" si="142"/>
        <v>5</v>
      </c>
      <c r="N3137" s="164">
        <f t="shared" si="143"/>
        <v>5</v>
      </c>
      <c r="O3137" s="164">
        <f t="shared" si="144"/>
        <v>7</v>
      </c>
    </row>
    <row r="3138" spans="3:15">
      <c r="C3138" s="161">
        <v>5</v>
      </c>
      <c r="D3138" s="161">
        <v>10</v>
      </c>
      <c r="F3138" s="161">
        <v>5</v>
      </c>
      <c r="G3138" s="161">
        <v>10</v>
      </c>
      <c r="H3138" s="161">
        <v>5</v>
      </c>
      <c r="I3138" s="161">
        <v>6</v>
      </c>
      <c r="J3138" s="161">
        <v>10</v>
      </c>
      <c r="M3138" s="165">
        <f t="shared" si="142"/>
        <v>5</v>
      </c>
      <c r="N3138" s="164">
        <f t="shared" si="143"/>
        <v>5</v>
      </c>
      <c r="O3138" s="164">
        <f t="shared" si="144"/>
        <v>7</v>
      </c>
    </row>
    <row r="3139" spans="3:15">
      <c r="C3139" s="161">
        <v>5</v>
      </c>
      <c r="D3139" s="161">
        <v>10</v>
      </c>
      <c r="F3139" s="161">
        <v>5</v>
      </c>
      <c r="G3139" s="161">
        <v>10</v>
      </c>
      <c r="H3139" s="161">
        <v>5</v>
      </c>
      <c r="I3139" s="161">
        <v>8</v>
      </c>
      <c r="J3139" s="161">
        <v>7</v>
      </c>
      <c r="M3139" s="165">
        <f t="shared" si="142"/>
        <v>5</v>
      </c>
      <c r="N3139" s="164">
        <f t="shared" si="143"/>
        <v>5</v>
      </c>
      <c r="O3139" s="164">
        <f t="shared" si="144"/>
        <v>7</v>
      </c>
    </row>
    <row r="3140" spans="3:15">
      <c r="C3140" s="161">
        <v>5</v>
      </c>
      <c r="D3140" s="161">
        <v>10</v>
      </c>
      <c r="F3140" s="161">
        <v>5</v>
      </c>
      <c r="G3140" s="161">
        <v>10</v>
      </c>
      <c r="H3140" s="161">
        <v>5</v>
      </c>
      <c r="I3140" s="161">
        <v>8</v>
      </c>
      <c r="J3140" s="161">
        <v>10</v>
      </c>
      <c r="M3140" s="165">
        <f t="shared" si="142"/>
        <v>5</v>
      </c>
      <c r="N3140" s="164">
        <f t="shared" si="143"/>
        <v>5</v>
      </c>
      <c r="O3140" s="164">
        <f t="shared" si="144"/>
        <v>8</v>
      </c>
    </row>
    <row r="3141" spans="3:15">
      <c r="C3141" s="161">
        <v>5</v>
      </c>
      <c r="D3141" s="161">
        <v>10</v>
      </c>
      <c r="F3141" s="161">
        <v>5</v>
      </c>
      <c r="G3141" s="161">
        <v>10</v>
      </c>
      <c r="H3141" s="161">
        <v>5</v>
      </c>
      <c r="I3141" s="161">
        <v>10</v>
      </c>
      <c r="J3141" s="161">
        <v>7</v>
      </c>
      <c r="M3141" s="165">
        <f t="shared" si="142"/>
        <v>5</v>
      </c>
      <c r="N3141" s="164">
        <f t="shared" si="143"/>
        <v>5</v>
      </c>
      <c r="O3141" s="164">
        <f t="shared" si="144"/>
        <v>7</v>
      </c>
    </row>
    <row r="3142" spans="3:15">
      <c r="C3142" s="161">
        <v>5</v>
      </c>
      <c r="D3142" s="161">
        <v>10</v>
      </c>
      <c r="F3142" s="161">
        <v>5</v>
      </c>
      <c r="G3142" s="161">
        <v>10</v>
      </c>
      <c r="H3142" s="161">
        <v>5</v>
      </c>
      <c r="I3142" s="161">
        <v>10</v>
      </c>
      <c r="J3142" s="161">
        <v>10</v>
      </c>
      <c r="M3142" s="165">
        <f t="shared" si="142"/>
        <v>5</v>
      </c>
      <c r="N3142" s="164">
        <f t="shared" si="143"/>
        <v>5</v>
      </c>
      <c r="O3142" s="164">
        <f t="shared" si="144"/>
        <v>8</v>
      </c>
    </row>
    <row r="3143" spans="3:15">
      <c r="C3143" s="161">
        <v>5</v>
      </c>
      <c r="D3143" s="161">
        <v>10</v>
      </c>
      <c r="F3143" s="161">
        <v>7</v>
      </c>
      <c r="G3143" s="161">
        <v>10</v>
      </c>
      <c r="H3143" s="161">
        <v>10</v>
      </c>
      <c r="I3143" s="161">
        <v>4</v>
      </c>
      <c r="J3143" s="161">
        <v>7</v>
      </c>
      <c r="M3143" s="165">
        <f t="shared" si="142"/>
        <v>4</v>
      </c>
      <c r="N3143" s="164">
        <f t="shared" si="143"/>
        <v>5</v>
      </c>
      <c r="O3143" s="164">
        <f t="shared" si="144"/>
        <v>8</v>
      </c>
    </row>
    <row r="3144" spans="3:15">
      <c r="C3144" s="161">
        <v>5</v>
      </c>
      <c r="D3144" s="161">
        <v>10</v>
      </c>
      <c r="F3144" s="161">
        <v>7</v>
      </c>
      <c r="G3144" s="161">
        <v>10</v>
      </c>
      <c r="H3144" s="161">
        <v>10</v>
      </c>
      <c r="I3144" s="161">
        <v>4</v>
      </c>
      <c r="J3144" s="161">
        <v>10</v>
      </c>
      <c r="M3144" s="165">
        <f t="shared" si="142"/>
        <v>4</v>
      </c>
      <c r="N3144" s="164">
        <f t="shared" si="143"/>
        <v>5</v>
      </c>
      <c r="O3144" s="164">
        <f t="shared" si="144"/>
        <v>8</v>
      </c>
    </row>
    <row r="3145" spans="3:15">
      <c r="C3145" s="161">
        <v>5</v>
      </c>
      <c r="D3145" s="161">
        <v>10</v>
      </c>
      <c r="F3145" s="161">
        <v>7</v>
      </c>
      <c r="G3145" s="161">
        <v>10</v>
      </c>
      <c r="H3145" s="161">
        <v>10</v>
      </c>
      <c r="I3145" s="161">
        <v>6</v>
      </c>
      <c r="J3145" s="161">
        <v>7</v>
      </c>
      <c r="M3145" s="165">
        <f t="shared" si="142"/>
        <v>5</v>
      </c>
      <c r="N3145" s="164">
        <f t="shared" si="143"/>
        <v>6</v>
      </c>
      <c r="O3145" s="164">
        <f t="shared" si="144"/>
        <v>8</v>
      </c>
    </row>
    <row r="3146" spans="3:15">
      <c r="C3146" s="161">
        <v>5</v>
      </c>
      <c r="D3146" s="161">
        <v>10</v>
      </c>
      <c r="F3146" s="161">
        <v>7</v>
      </c>
      <c r="G3146" s="161">
        <v>10</v>
      </c>
      <c r="H3146" s="161">
        <v>10</v>
      </c>
      <c r="I3146" s="161">
        <v>6</v>
      </c>
      <c r="J3146" s="161">
        <v>10</v>
      </c>
      <c r="M3146" s="165">
        <f t="shared" si="142"/>
        <v>5</v>
      </c>
      <c r="N3146" s="164">
        <f t="shared" si="143"/>
        <v>6</v>
      </c>
      <c r="O3146" s="164">
        <f t="shared" si="144"/>
        <v>8</v>
      </c>
    </row>
    <row r="3147" spans="3:15">
      <c r="C3147" s="161">
        <v>5</v>
      </c>
      <c r="D3147" s="161">
        <v>10</v>
      </c>
      <c r="F3147" s="161">
        <v>7</v>
      </c>
      <c r="G3147" s="161">
        <v>10</v>
      </c>
      <c r="H3147" s="161">
        <v>10</v>
      </c>
      <c r="I3147" s="161">
        <v>8</v>
      </c>
      <c r="J3147" s="161">
        <v>7</v>
      </c>
      <c r="M3147" s="165">
        <f t="shared" si="142"/>
        <v>5</v>
      </c>
      <c r="N3147" s="164">
        <f t="shared" si="143"/>
        <v>6</v>
      </c>
      <c r="O3147" s="164">
        <f t="shared" si="144"/>
        <v>8</v>
      </c>
    </row>
    <row r="3148" spans="3:15">
      <c r="C3148" s="161">
        <v>5</v>
      </c>
      <c r="D3148" s="161">
        <v>10</v>
      </c>
      <c r="F3148" s="161">
        <v>7</v>
      </c>
      <c r="G3148" s="161">
        <v>10</v>
      </c>
      <c r="H3148" s="161">
        <v>10</v>
      </c>
      <c r="I3148" s="161">
        <v>8</v>
      </c>
      <c r="J3148" s="161">
        <v>10</v>
      </c>
      <c r="M3148" s="165">
        <f t="shared" si="142"/>
        <v>5</v>
      </c>
      <c r="N3148" s="164">
        <f t="shared" si="143"/>
        <v>6</v>
      </c>
      <c r="O3148" s="164">
        <f t="shared" si="144"/>
        <v>9</v>
      </c>
    </row>
    <row r="3149" spans="3:15">
      <c r="C3149" s="161">
        <v>5</v>
      </c>
      <c r="D3149" s="161">
        <v>10</v>
      </c>
      <c r="F3149" s="161">
        <v>7</v>
      </c>
      <c r="G3149" s="161">
        <v>10</v>
      </c>
      <c r="H3149" s="161">
        <v>10</v>
      </c>
      <c r="I3149" s="161">
        <v>10</v>
      </c>
      <c r="J3149" s="161">
        <v>7</v>
      </c>
      <c r="M3149" s="165">
        <f t="shared" si="142"/>
        <v>5</v>
      </c>
      <c r="N3149" s="164">
        <f t="shared" si="143"/>
        <v>6</v>
      </c>
      <c r="O3149" s="164">
        <f t="shared" si="144"/>
        <v>8</v>
      </c>
    </row>
    <row r="3150" spans="3:15">
      <c r="C3150" s="161">
        <v>5</v>
      </c>
      <c r="D3150" s="161">
        <v>10</v>
      </c>
      <c r="F3150" s="161">
        <v>7</v>
      </c>
      <c r="G3150" s="161">
        <v>10</v>
      </c>
      <c r="H3150" s="161">
        <v>10</v>
      </c>
      <c r="I3150" s="161">
        <v>10</v>
      </c>
      <c r="J3150" s="161">
        <v>10</v>
      </c>
      <c r="M3150" s="165">
        <f t="shared" si="142"/>
        <v>5</v>
      </c>
      <c r="N3150" s="164">
        <f t="shared" si="143"/>
        <v>6</v>
      </c>
      <c r="O3150" s="164">
        <f t="shared" si="144"/>
        <v>9</v>
      </c>
    </row>
    <row r="3151" spans="3:15">
      <c r="C3151" s="161">
        <v>5</v>
      </c>
      <c r="D3151" s="161">
        <v>10</v>
      </c>
      <c r="F3151" s="161">
        <v>5</v>
      </c>
      <c r="G3151" s="161">
        <v>10</v>
      </c>
      <c r="H3151" s="161">
        <v>5</v>
      </c>
      <c r="I3151" s="161">
        <v>4</v>
      </c>
      <c r="J3151" s="161">
        <v>7</v>
      </c>
      <c r="M3151" s="165">
        <f t="shared" si="142"/>
        <v>4</v>
      </c>
      <c r="N3151" s="164">
        <f t="shared" si="143"/>
        <v>5</v>
      </c>
      <c r="O3151" s="164">
        <f t="shared" si="144"/>
        <v>7</v>
      </c>
    </row>
    <row r="3152" spans="3:15">
      <c r="C3152" s="161">
        <v>5</v>
      </c>
      <c r="D3152" s="161">
        <v>10</v>
      </c>
      <c r="F3152" s="161">
        <v>5</v>
      </c>
      <c r="G3152" s="161">
        <v>10</v>
      </c>
      <c r="H3152" s="161">
        <v>5</v>
      </c>
      <c r="I3152" s="161">
        <v>4</v>
      </c>
      <c r="J3152" s="161">
        <v>10</v>
      </c>
      <c r="M3152" s="165">
        <f t="shared" si="142"/>
        <v>4</v>
      </c>
      <c r="N3152" s="164">
        <f t="shared" si="143"/>
        <v>5</v>
      </c>
      <c r="O3152" s="164">
        <f t="shared" si="144"/>
        <v>7</v>
      </c>
    </row>
    <row r="3153" spans="3:15">
      <c r="C3153" s="161">
        <v>5</v>
      </c>
      <c r="D3153" s="161">
        <v>10</v>
      </c>
      <c r="F3153" s="161">
        <v>5</v>
      </c>
      <c r="G3153" s="161">
        <v>10</v>
      </c>
      <c r="H3153" s="161">
        <v>5</v>
      </c>
      <c r="I3153" s="161">
        <v>6</v>
      </c>
      <c r="J3153" s="161">
        <v>7</v>
      </c>
      <c r="M3153" s="165">
        <f t="shared" si="142"/>
        <v>5</v>
      </c>
      <c r="N3153" s="164">
        <f t="shared" si="143"/>
        <v>5</v>
      </c>
      <c r="O3153" s="164">
        <f t="shared" si="144"/>
        <v>7</v>
      </c>
    </row>
    <row r="3154" spans="3:15">
      <c r="C3154" s="161">
        <v>5</v>
      </c>
      <c r="D3154" s="161">
        <v>10</v>
      </c>
      <c r="F3154" s="161">
        <v>5</v>
      </c>
      <c r="G3154" s="161">
        <v>10</v>
      </c>
      <c r="H3154" s="161">
        <v>5</v>
      </c>
      <c r="I3154" s="161">
        <v>6</v>
      </c>
      <c r="J3154" s="161">
        <v>10</v>
      </c>
      <c r="M3154" s="165">
        <f t="shared" si="142"/>
        <v>5</v>
      </c>
      <c r="N3154" s="164">
        <f t="shared" si="143"/>
        <v>5</v>
      </c>
      <c r="O3154" s="164">
        <f t="shared" si="144"/>
        <v>7</v>
      </c>
    </row>
    <row r="3155" spans="3:15">
      <c r="C3155" s="161">
        <v>5</v>
      </c>
      <c r="D3155" s="161">
        <v>10</v>
      </c>
      <c r="F3155" s="161">
        <v>5</v>
      </c>
      <c r="G3155" s="161">
        <v>10</v>
      </c>
      <c r="H3155" s="161">
        <v>5</v>
      </c>
      <c r="I3155" s="161">
        <v>8</v>
      </c>
      <c r="J3155" s="161">
        <v>7</v>
      </c>
      <c r="M3155" s="165">
        <f t="shared" si="142"/>
        <v>5</v>
      </c>
      <c r="N3155" s="164">
        <f t="shared" si="143"/>
        <v>5</v>
      </c>
      <c r="O3155" s="164">
        <f t="shared" si="144"/>
        <v>7</v>
      </c>
    </row>
    <row r="3156" spans="3:15">
      <c r="C3156" s="161">
        <v>5</v>
      </c>
      <c r="D3156" s="161">
        <v>10</v>
      </c>
      <c r="F3156" s="161">
        <v>5</v>
      </c>
      <c r="G3156" s="161">
        <v>10</v>
      </c>
      <c r="H3156" s="161">
        <v>5</v>
      </c>
      <c r="I3156" s="161">
        <v>8</v>
      </c>
      <c r="J3156" s="161">
        <v>10</v>
      </c>
      <c r="M3156" s="165">
        <f t="shared" si="142"/>
        <v>5</v>
      </c>
      <c r="N3156" s="164">
        <f t="shared" si="143"/>
        <v>5</v>
      </c>
      <c r="O3156" s="164">
        <f t="shared" si="144"/>
        <v>8</v>
      </c>
    </row>
    <row r="3157" spans="3:15">
      <c r="C3157" s="161">
        <v>5</v>
      </c>
      <c r="D3157" s="161">
        <v>10</v>
      </c>
      <c r="F3157" s="161">
        <v>5</v>
      </c>
      <c r="G3157" s="161">
        <v>10</v>
      </c>
      <c r="H3157" s="161">
        <v>5</v>
      </c>
      <c r="I3157" s="161">
        <v>10</v>
      </c>
      <c r="J3157" s="161">
        <v>7</v>
      </c>
      <c r="M3157" s="165">
        <f t="shared" si="142"/>
        <v>5</v>
      </c>
      <c r="N3157" s="164">
        <f t="shared" si="143"/>
        <v>5</v>
      </c>
      <c r="O3157" s="164">
        <f t="shared" si="144"/>
        <v>7</v>
      </c>
    </row>
    <row r="3158" spans="3:15">
      <c r="C3158" s="161">
        <v>5</v>
      </c>
      <c r="D3158" s="161">
        <v>10</v>
      </c>
      <c r="F3158" s="161">
        <v>5</v>
      </c>
      <c r="G3158" s="161">
        <v>10</v>
      </c>
      <c r="H3158" s="161">
        <v>5</v>
      </c>
      <c r="I3158" s="161">
        <v>10</v>
      </c>
      <c r="J3158" s="161">
        <v>10</v>
      </c>
      <c r="M3158" s="165">
        <f t="shared" si="142"/>
        <v>5</v>
      </c>
      <c r="N3158" s="164">
        <f t="shared" si="143"/>
        <v>5</v>
      </c>
      <c r="O3158" s="164">
        <f t="shared" si="144"/>
        <v>8</v>
      </c>
    </row>
    <row r="3159" spans="3:15">
      <c r="C3159" s="161">
        <v>5</v>
      </c>
      <c r="D3159" s="161">
        <v>10</v>
      </c>
      <c r="F3159" s="161">
        <v>7</v>
      </c>
      <c r="G3159" s="161">
        <v>10</v>
      </c>
      <c r="H3159" s="161">
        <v>10</v>
      </c>
      <c r="I3159" s="161">
        <v>4</v>
      </c>
      <c r="J3159" s="161">
        <v>7</v>
      </c>
      <c r="M3159" s="165">
        <f t="shared" si="142"/>
        <v>4</v>
      </c>
      <c r="N3159" s="164">
        <f t="shared" si="143"/>
        <v>5</v>
      </c>
      <c r="O3159" s="164">
        <f t="shared" si="144"/>
        <v>8</v>
      </c>
    </row>
    <row r="3160" spans="3:15">
      <c r="C3160" s="161">
        <v>5</v>
      </c>
      <c r="D3160" s="161">
        <v>10</v>
      </c>
      <c r="F3160" s="161">
        <v>7</v>
      </c>
      <c r="G3160" s="161">
        <v>10</v>
      </c>
      <c r="H3160" s="161">
        <v>10</v>
      </c>
      <c r="I3160" s="161">
        <v>4</v>
      </c>
      <c r="J3160" s="161">
        <v>10</v>
      </c>
      <c r="M3160" s="165">
        <f t="shared" si="142"/>
        <v>4</v>
      </c>
      <c r="N3160" s="164">
        <f t="shared" si="143"/>
        <v>5</v>
      </c>
      <c r="O3160" s="164">
        <f t="shared" si="144"/>
        <v>8</v>
      </c>
    </row>
    <row r="3161" spans="3:15">
      <c r="C3161" s="161">
        <v>5</v>
      </c>
      <c r="D3161" s="161">
        <v>10</v>
      </c>
      <c r="F3161" s="161">
        <v>7</v>
      </c>
      <c r="G3161" s="161">
        <v>10</v>
      </c>
      <c r="H3161" s="161">
        <v>10</v>
      </c>
      <c r="I3161" s="161">
        <v>6</v>
      </c>
      <c r="J3161" s="161">
        <v>7</v>
      </c>
      <c r="M3161" s="165">
        <f t="shared" si="142"/>
        <v>5</v>
      </c>
      <c r="N3161" s="164">
        <f t="shared" si="143"/>
        <v>6</v>
      </c>
      <c r="O3161" s="164">
        <f t="shared" si="144"/>
        <v>8</v>
      </c>
    </row>
    <row r="3162" spans="3:15">
      <c r="C3162" s="161">
        <v>5</v>
      </c>
      <c r="D3162" s="161">
        <v>10</v>
      </c>
      <c r="F3162" s="161">
        <v>7</v>
      </c>
      <c r="G3162" s="161">
        <v>10</v>
      </c>
      <c r="H3162" s="161">
        <v>10</v>
      </c>
      <c r="I3162" s="161">
        <v>6</v>
      </c>
      <c r="J3162" s="161">
        <v>10</v>
      </c>
      <c r="M3162" s="165">
        <f t="shared" si="142"/>
        <v>5</v>
      </c>
      <c r="N3162" s="164">
        <f t="shared" si="143"/>
        <v>6</v>
      </c>
      <c r="O3162" s="164">
        <f t="shared" si="144"/>
        <v>8</v>
      </c>
    </row>
    <row r="3163" spans="3:15">
      <c r="C3163" s="161">
        <v>5</v>
      </c>
      <c r="D3163" s="161">
        <v>10</v>
      </c>
      <c r="F3163" s="161">
        <v>7</v>
      </c>
      <c r="G3163" s="161">
        <v>10</v>
      </c>
      <c r="H3163" s="161">
        <v>10</v>
      </c>
      <c r="I3163" s="161">
        <v>8</v>
      </c>
      <c r="J3163" s="161">
        <v>7</v>
      </c>
      <c r="M3163" s="165">
        <f t="shared" si="142"/>
        <v>5</v>
      </c>
      <c r="N3163" s="164">
        <f t="shared" si="143"/>
        <v>6</v>
      </c>
      <c r="O3163" s="164">
        <f t="shared" si="144"/>
        <v>8</v>
      </c>
    </row>
    <row r="3164" spans="3:15">
      <c r="C3164" s="161">
        <v>5</v>
      </c>
      <c r="D3164" s="161">
        <v>10</v>
      </c>
      <c r="F3164" s="161">
        <v>7</v>
      </c>
      <c r="G3164" s="161">
        <v>10</v>
      </c>
      <c r="H3164" s="161">
        <v>10</v>
      </c>
      <c r="I3164" s="161">
        <v>8</v>
      </c>
      <c r="J3164" s="161">
        <v>10</v>
      </c>
      <c r="M3164" s="165">
        <f t="shared" si="142"/>
        <v>5</v>
      </c>
      <c r="N3164" s="164">
        <f t="shared" si="143"/>
        <v>6</v>
      </c>
      <c r="O3164" s="164">
        <f t="shared" si="144"/>
        <v>9</v>
      </c>
    </row>
    <row r="3165" spans="3:15">
      <c r="C3165" s="161">
        <v>5</v>
      </c>
      <c r="D3165" s="161">
        <v>10</v>
      </c>
      <c r="F3165" s="161">
        <v>7</v>
      </c>
      <c r="G3165" s="161">
        <v>10</v>
      </c>
      <c r="H3165" s="161">
        <v>10</v>
      </c>
      <c r="I3165" s="161">
        <v>10</v>
      </c>
      <c r="J3165" s="161">
        <v>7</v>
      </c>
      <c r="M3165" s="165">
        <f t="shared" si="142"/>
        <v>5</v>
      </c>
      <c r="N3165" s="164">
        <f t="shared" si="143"/>
        <v>6</v>
      </c>
      <c r="O3165" s="164">
        <f t="shared" si="144"/>
        <v>8</v>
      </c>
    </row>
    <row r="3166" spans="3:15">
      <c r="C3166" s="161">
        <v>5</v>
      </c>
      <c r="D3166" s="161">
        <v>10</v>
      </c>
      <c r="F3166" s="161">
        <v>7</v>
      </c>
      <c r="G3166" s="161">
        <v>10</v>
      </c>
      <c r="H3166" s="161">
        <v>10</v>
      </c>
      <c r="I3166" s="161">
        <v>10</v>
      </c>
      <c r="J3166" s="161">
        <v>10</v>
      </c>
      <c r="M3166" s="165">
        <f t="shared" si="142"/>
        <v>5</v>
      </c>
      <c r="N3166" s="164">
        <f t="shared" si="143"/>
        <v>6</v>
      </c>
      <c r="O3166" s="164">
        <f t="shared" si="144"/>
        <v>9</v>
      </c>
    </row>
    <row r="3167" spans="3:15">
      <c r="C3167" s="161">
        <v>5</v>
      </c>
      <c r="D3167" s="161">
        <v>10</v>
      </c>
      <c r="F3167" s="161">
        <v>5</v>
      </c>
      <c r="G3167" s="161">
        <v>10</v>
      </c>
      <c r="H3167" s="161">
        <v>5</v>
      </c>
      <c r="I3167" s="161">
        <v>4</v>
      </c>
      <c r="J3167" s="161">
        <v>7</v>
      </c>
      <c r="M3167" s="165">
        <f t="shared" ref="M3167:M3230" si="145">MIN(C3167:L3167)</f>
        <v>4</v>
      </c>
      <c r="N3167" s="164">
        <f t="shared" si="143"/>
        <v>5</v>
      </c>
      <c r="O3167" s="164">
        <f t="shared" si="144"/>
        <v>7</v>
      </c>
    </row>
    <row r="3168" spans="3:15">
      <c r="C3168" s="161">
        <v>5</v>
      </c>
      <c r="D3168" s="161">
        <v>10</v>
      </c>
      <c r="F3168" s="161">
        <v>5</v>
      </c>
      <c r="G3168" s="161">
        <v>10</v>
      </c>
      <c r="H3168" s="161">
        <v>5</v>
      </c>
      <c r="I3168" s="161">
        <v>4</v>
      </c>
      <c r="J3168" s="161">
        <v>10</v>
      </c>
      <c r="M3168" s="165">
        <f t="shared" si="145"/>
        <v>4</v>
      </c>
      <c r="N3168" s="164">
        <f t="shared" ref="N3168:N3231" si="146">IF(SMALL(C3168:J3168,2)&gt;M3168,M3168+1,M3168)</f>
        <v>5</v>
      </c>
      <c r="O3168" s="164">
        <f t="shared" ref="O3168:O3231" si="147">ROUND(AVERAGE(C3168:J3168),0)</f>
        <v>7</v>
      </c>
    </row>
    <row r="3169" spans="3:15">
      <c r="C3169" s="161">
        <v>5</v>
      </c>
      <c r="D3169" s="161">
        <v>10</v>
      </c>
      <c r="F3169" s="161">
        <v>5</v>
      </c>
      <c r="G3169" s="161">
        <v>10</v>
      </c>
      <c r="H3169" s="161">
        <v>5</v>
      </c>
      <c r="I3169" s="161">
        <v>6</v>
      </c>
      <c r="J3169" s="161">
        <v>7</v>
      </c>
      <c r="M3169" s="165">
        <f t="shared" si="145"/>
        <v>5</v>
      </c>
      <c r="N3169" s="164">
        <f t="shared" si="146"/>
        <v>5</v>
      </c>
      <c r="O3169" s="164">
        <f t="shared" si="147"/>
        <v>7</v>
      </c>
    </row>
    <row r="3170" spans="3:15">
      <c r="C3170" s="161">
        <v>5</v>
      </c>
      <c r="D3170" s="161">
        <v>10</v>
      </c>
      <c r="F3170" s="161">
        <v>5</v>
      </c>
      <c r="G3170" s="161">
        <v>10</v>
      </c>
      <c r="H3170" s="161">
        <v>5</v>
      </c>
      <c r="I3170" s="161">
        <v>6</v>
      </c>
      <c r="J3170" s="161">
        <v>10</v>
      </c>
      <c r="M3170" s="165">
        <f t="shared" si="145"/>
        <v>5</v>
      </c>
      <c r="N3170" s="164">
        <f t="shared" si="146"/>
        <v>5</v>
      </c>
      <c r="O3170" s="164">
        <f t="shared" si="147"/>
        <v>7</v>
      </c>
    </row>
    <row r="3171" spans="3:15">
      <c r="C3171" s="161">
        <v>5</v>
      </c>
      <c r="D3171" s="161">
        <v>10</v>
      </c>
      <c r="F3171" s="161">
        <v>5</v>
      </c>
      <c r="G3171" s="161">
        <v>10</v>
      </c>
      <c r="H3171" s="161">
        <v>5</v>
      </c>
      <c r="I3171" s="161">
        <v>8</v>
      </c>
      <c r="J3171" s="161">
        <v>7</v>
      </c>
      <c r="M3171" s="165">
        <f t="shared" si="145"/>
        <v>5</v>
      </c>
      <c r="N3171" s="164">
        <f t="shared" si="146"/>
        <v>5</v>
      </c>
      <c r="O3171" s="164">
        <f t="shared" si="147"/>
        <v>7</v>
      </c>
    </row>
    <row r="3172" spans="3:15">
      <c r="C3172" s="161">
        <v>5</v>
      </c>
      <c r="D3172" s="161">
        <v>10</v>
      </c>
      <c r="F3172" s="161">
        <v>5</v>
      </c>
      <c r="G3172" s="161">
        <v>10</v>
      </c>
      <c r="H3172" s="161">
        <v>5</v>
      </c>
      <c r="I3172" s="161">
        <v>8</v>
      </c>
      <c r="J3172" s="161">
        <v>10</v>
      </c>
      <c r="M3172" s="165">
        <f t="shared" si="145"/>
        <v>5</v>
      </c>
      <c r="N3172" s="164">
        <f t="shared" si="146"/>
        <v>5</v>
      </c>
      <c r="O3172" s="164">
        <f t="shared" si="147"/>
        <v>8</v>
      </c>
    </row>
    <row r="3173" spans="3:15">
      <c r="C3173" s="161">
        <v>5</v>
      </c>
      <c r="D3173" s="161">
        <v>10</v>
      </c>
      <c r="F3173" s="161">
        <v>5</v>
      </c>
      <c r="G3173" s="161">
        <v>10</v>
      </c>
      <c r="H3173" s="161">
        <v>5</v>
      </c>
      <c r="I3173" s="161">
        <v>10</v>
      </c>
      <c r="J3173" s="161">
        <v>7</v>
      </c>
      <c r="M3173" s="165">
        <f t="shared" si="145"/>
        <v>5</v>
      </c>
      <c r="N3173" s="164">
        <f t="shared" si="146"/>
        <v>5</v>
      </c>
      <c r="O3173" s="164">
        <f t="shared" si="147"/>
        <v>7</v>
      </c>
    </row>
    <row r="3174" spans="3:15">
      <c r="C3174" s="161">
        <v>5</v>
      </c>
      <c r="D3174" s="161">
        <v>10</v>
      </c>
      <c r="F3174" s="161">
        <v>5</v>
      </c>
      <c r="G3174" s="161">
        <v>10</v>
      </c>
      <c r="H3174" s="161">
        <v>5</v>
      </c>
      <c r="I3174" s="161">
        <v>10</v>
      </c>
      <c r="J3174" s="161">
        <v>10</v>
      </c>
      <c r="M3174" s="165">
        <f t="shared" si="145"/>
        <v>5</v>
      </c>
      <c r="N3174" s="164">
        <f t="shared" si="146"/>
        <v>5</v>
      </c>
      <c r="O3174" s="164">
        <f t="shared" si="147"/>
        <v>8</v>
      </c>
    </row>
    <row r="3175" spans="3:15">
      <c r="C3175" s="161">
        <v>5</v>
      </c>
      <c r="D3175" s="161">
        <v>10</v>
      </c>
      <c r="F3175" s="161">
        <v>7</v>
      </c>
      <c r="G3175" s="161">
        <v>10</v>
      </c>
      <c r="H3175" s="161">
        <v>10</v>
      </c>
      <c r="I3175" s="161">
        <v>4</v>
      </c>
      <c r="J3175" s="161">
        <v>7</v>
      </c>
      <c r="M3175" s="165">
        <f t="shared" si="145"/>
        <v>4</v>
      </c>
      <c r="N3175" s="164">
        <f t="shared" si="146"/>
        <v>5</v>
      </c>
      <c r="O3175" s="164">
        <f t="shared" si="147"/>
        <v>8</v>
      </c>
    </row>
    <row r="3176" spans="3:15">
      <c r="C3176" s="161">
        <v>5</v>
      </c>
      <c r="D3176" s="161">
        <v>10</v>
      </c>
      <c r="F3176" s="161">
        <v>7</v>
      </c>
      <c r="G3176" s="161">
        <v>10</v>
      </c>
      <c r="H3176" s="161">
        <v>10</v>
      </c>
      <c r="I3176" s="161">
        <v>4</v>
      </c>
      <c r="J3176" s="161">
        <v>10</v>
      </c>
      <c r="M3176" s="165">
        <f t="shared" si="145"/>
        <v>4</v>
      </c>
      <c r="N3176" s="164">
        <f t="shared" si="146"/>
        <v>5</v>
      </c>
      <c r="O3176" s="164">
        <f t="shared" si="147"/>
        <v>8</v>
      </c>
    </row>
    <row r="3177" spans="3:15">
      <c r="C3177" s="161">
        <v>5</v>
      </c>
      <c r="D3177" s="161">
        <v>10</v>
      </c>
      <c r="F3177" s="161">
        <v>7</v>
      </c>
      <c r="G3177" s="161">
        <v>10</v>
      </c>
      <c r="H3177" s="161">
        <v>10</v>
      </c>
      <c r="I3177" s="161">
        <v>6</v>
      </c>
      <c r="J3177" s="161">
        <v>7</v>
      </c>
      <c r="M3177" s="165">
        <f t="shared" si="145"/>
        <v>5</v>
      </c>
      <c r="N3177" s="164">
        <f t="shared" si="146"/>
        <v>6</v>
      </c>
      <c r="O3177" s="164">
        <f t="shared" si="147"/>
        <v>8</v>
      </c>
    </row>
    <row r="3178" spans="3:15">
      <c r="C3178" s="161">
        <v>5</v>
      </c>
      <c r="D3178" s="161">
        <v>10</v>
      </c>
      <c r="F3178" s="161">
        <v>7</v>
      </c>
      <c r="G3178" s="161">
        <v>10</v>
      </c>
      <c r="H3178" s="161">
        <v>10</v>
      </c>
      <c r="I3178" s="161">
        <v>6</v>
      </c>
      <c r="J3178" s="161">
        <v>10</v>
      </c>
      <c r="M3178" s="165">
        <f t="shared" si="145"/>
        <v>5</v>
      </c>
      <c r="N3178" s="164">
        <f t="shared" si="146"/>
        <v>6</v>
      </c>
      <c r="O3178" s="164">
        <f t="shared" si="147"/>
        <v>8</v>
      </c>
    </row>
    <row r="3179" spans="3:15">
      <c r="C3179" s="161">
        <v>5</v>
      </c>
      <c r="D3179" s="161">
        <v>10</v>
      </c>
      <c r="F3179" s="161">
        <v>7</v>
      </c>
      <c r="G3179" s="161">
        <v>10</v>
      </c>
      <c r="H3179" s="161">
        <v>10</v>
      </c>
      <c r="I3179" s="161">
        <v>8</v>
      </c>
      <c r="J3179" s="161">
        <v>7</v>
      </c>
      <c r="M3179" s="165">
        <f t="shared" si="145"/>
        <v>5</v>
      </c>
      <c r="N3179" s="164">
        <f t="shared" si="146"/>
        <v>6</v>
      </c>
      <c r="O3179" s="164">
        <f t="shared" si="147"/>
        <v>8</v>
      </c>
    </row>
    <row r="3180" spans="3:15">
      <c r="C3180" s="161">
        <v>5</v>
      </c>
      <c r="D3180" s="161">
        <v>10</v>
      </c>
      <c r="F3180" s="161">
        <v>7</v>
      </c>
      <c r="G3180" s="161">
        <v>10</v>
      </c>
      <c r="H3180" s="161">
        <v>10</v>
      </c>
      <c r="I3180" s="161">
        <v>8</v>
      </c>
      <c r="J3180" s="161">
        <v>10</v>
      </c>
      <c r="M3180" s="165">
        <f t="shared" si="145"/>
        <v>5</v>
      </c>
      <c r="N3180" s="164">
        <f t="shared" si="146"/>
        <v>6</v>
      </c>
      <c r="O3180" s="164">
        <f t="shared" si="147"/>
        <v>9</v>
      </c>
    </row>
    <row r="3181" spans="3:15">
      <c r="C3181" s="161">
        <v>5</v>
      </c>
      <c r="D3181" s="161">
        <v>10</v>
      </c>
      <c r="F3181" s="161">
        <v>7</v>
      </c>
      <c r="G3181" s="161">
        <v>10</v>
      </c>
      <c r="H3181" s="161">
        <v>10</v>
      </c>
      <c r="I3181" s="161">
        <v>10</v>
      </c>
      <c r="J3181" s="161">
        <v>7</v>
      </c>
      <c r="M3181" s="165">
        <f t="shared" si="145"/>
        <v>5</v>
      </c>
      <c r="N3181" s="164">
        <f t="shared" si="146"/>
        <v>6</v>
      </c>
      <c r="O3181" s="164">
        <f t="shared" si="147"/>
        <v>8</v>
      </c>
    </row>
    <row r="3182" spans="3:15">
      <c r="C3182" s="161">
        <v>5</v>
      </c>
      <c r="D3182" s="161">
        <v>10</v>
      </c>
      <c r="F3182" s="161">
        <v>7</v>
      </c>
      <c r="G3182" s="161">
        <v>10</v>
      </c>
      <c r="H3182" s="161">
        <v>10</v>
      </c>
      <c r="I3182" s="161">
        <v>10</v>
      </c>
      <c r="J3182" s="161">
        <v>10</v>
      </c>
      <c r="M3182" s="165">
        <f t="shared" si="145"/>
        <v>5</v>
      </c>
      <c r="N3182" s="164">
        <f t="shared" si="146"/>
        <v>6</v>
      </c>
      <c r="O3182" s="164">
        <f t="shared" si="147"/>
        <v>9</v>
      </c>
    </row>
    <row r="3183" spans="3:15">
      <c r="C3183" s="161">
        <v>5</v>
      </c>
      <c r="D3183" s="161">
        <v>10</v>
      </c>
      <c r="F3183" s="161">
        <v>5</v>
      </c>
      <c r="G3183" s="161">
        <v>10</v>
      </c>
      <c r="H3183" s="161">
        <v>5</v>
      </c>
      <c r="I3183" s="161">
        <v>4</v>
      </c>
      <c r="J3183" s="161">
        <v>7</v>
      </c>
      <c r="M3183" s="165">
        <f t="shared" si="145"/>
        <v>4</v>
      </c>
      <c r="N3183" s="164">
        <f t="shared" si="146"/>
        <v>5</v>
      </c>
      <c r="O3183" s="164">
        <f t="shared" si="147"/>
        <v>7</v>
      </c>
    </row>
    <row r="3184" spans="3:15">
      <c r="C3184" s="161">
        <v>5</v>
      </c>
      <c r="D3184" s="161">
        <v>10</v>
      </c>
      <c r="F3184" s="161">
        <v>5</v>
      </c>
      <c r="G3184" s="161">
        <v>10</v>
      </c>
      <c r="H3184" s="161">
        <v>5</v>
      </c>
      <c r="I3184" s="161">
        <v>4</v>
      </c>
      <c r="J3184" s="161">
        <v>10</v>
      </c>
      <c r="M3184" s="165">
        <f t="shared" si="145"/>
        <v>4</v>
      </c>
      <c r="N3184" s="164">
        <f t="shared" si="146"/>
        <v>5</v>
      </c>
      <c r="O3184" s="164">
        <f t="shared" si="147"/>
        <v>7</v>
      </c>
    </row>
    <row r="3185" spans="3:15">
      <c r="C3185" s="161">
        <v>5</v>
      </c>
      <c r="D3185" s="161">
        <v>10</v>
      </c>
      <c r="F3185" s="161">
        <v>5</v>
      </c>
      <c r="G3185" s="161">
        <v>10</v>
      </c>
      <c r="H3185" s="161">
        <v>5</v>
      </c>
      <c r="I3185" s="161">
        <v>6</v>
      </c>
      <c r="J3185" s="161">
        <v>7</v>
      </c>
      <c r="M3185" s="165">
        <f t="shared" si="145"/>
        <v>5</v>
      </c>
      <c r="N3185" s="164">
        <f t="shared" si="146"/>
        <v>5</v>
      </c>
      <c r="O3185" s="164">
        <f t="shared" si="147"/>
        <v>7</v>
      </c>
    </row>
    <row r="3186" spans="3:15">
      <c r="C3186" s="161">
        <v>5</v>
      </c>
      <c r="D3186" s="161">
        <v>10</v>
      </c>
      <c r="F3186" s="161">
        <v>5</v>
      </c>
      <c r="G3186" s="161">
        <v>10</v>
      </c>
      <c r="H3186" s="161">
        <v>5</v>
      </c>
      <c r="I3186" s="161">
        <v>6</v>
      </c>
      <c r="J3186" s="161">
        <v>10</v>
      </c>
      <c r="M3186" s="165">
        <f t="shared" si="145"/>
        <v>5</v>
      </c>
      <c r="N3186" s="164">
        <f t="shared" si="146"/>
        <v>5</v>
      </c>
      <c r="O3186" s="164">
        <f t="shared" si="147"/>
        <v>7</v>
      </c>
    </row>
    <row r="3187" spans="3:15">
      <c r="C3187" s="161">
        <v>5</v>
      </c>
      <c r="D3187" s="161">
        <v>10</v>
      </c>
      <c r="F3187" s="161">
        <v>5</v>
      </c>
      <c r="G3187" s="161">
        <v>10</v>
      </c>
      <c r="H3187" s="161">
        <v>5</v>
      </c>
      <c r="I3187" s="161">
        <v>8</v>
      </c>
      <c r="J3187" s="161">
        <v>7</v>
      </c>
      <c r="M3187" s="165">
        <f t="shared" si="145"/>
        <v>5</v>
      </c>
      <c r="N3187" s="164">
        <f t="shared" si="146"/>
        <v>5</v>
      </c>
      <c r="O3187" s="164">
        <f t="shared" si="147"/>
        <v>7</v>
      </c>
    </row>
    <row r="3188" spans="3:15">
      <c r="C3188" s="161">
        <v>5</v>
      </c>
      <c r="D3188" s="161">
        <v>10</v>
      </c>
      <c r="F3188" s="161">
        <v>5</v>
      </c>
      <c r="G3188" s="161">
        <v>10</v>
      </c>
      <c r="H3188" s="161">
        <v>5</v>
      </c>
      <c r="I3188" s="161">
        <v>8</v>
      </c>
      <c r="J3188" s="161">
        <v>10</v>
      </c>
      <c r="M3188" s="165">
        <f t="shared" si="145"/>
        <v>5</v>
      </c>
      <c r="N3188" s="164">
        <f t="shared" si="146"/>
        <v>5</v>
      </c>
      <c r="O3188" s="164">
        <f t="shared" si="147"/>
        <v>8</v>
      </c>
    </row>
    <row r="3189" spans="3:15">
      <c r="C3189" s="161">
        <v>5</v>
      </c>
      <c r="D3189" s="161">
        <v>10</v>
      </c>
      <c r="F3189" s="161">
        <v>5</v>
      </c>
      <c r="G3189" s="161">
        <v>10</v>
      </c>
      <c r="H3189" s="161">
        <v>5</v>
      </c>
      <c r="I3189" s="161">
        <v>10</v>
      </c>
      <c r="J3189" s="161">
        <v>7</v>
      </c>
      <c r="M3189" s="165">
        <f t="shared" si="145"/>
        <v>5</v>
      </c>
      <c r="N3189" s="164">
        <f t="shared" si="146"/>
        <v>5</v>
      </c>
      <c r="O3189" s="164">
        <f t="shared" si="147"/>
        <v>7</v>
      </c>
    </row>
    <row r="3190" spans="3:15">
      <c r="C3190" s="161">
        <v>5</v>
      </c>
      <c r="D3190" s="161">
        <v>10</v>
      </c>
      <c r="F3190" s="161">
        <v>5</v>
      </c>
      <c r="G3190" s="161">
        <v>10</v>
      </c>
      <c r="H3190" s="161">
        <v>5</v>
      </c>
      <c r="I3190" s="161">
        <v>10</v>
      </c>
      <c r="J3190" s="161">
        <v>10</v>
      </c>
      <c r="M3190" s="165">
        <f t="shared" si="145"/>
        <v>5</v>
      </c>
      <c r="N3190" s="164">
        <f t="shared" si="146"/>
        <v>5</v>
      </c>
      <c r="O3190" s="164">
        <f t="shared" si="147"/>
        <v>8</v>
      </c>
    </row>
    <row r="3191" spans="3:15">
      <c r="C3191" s="161">
        <v>5</v>
      </c>
      <c r="D3191" s="161">
        <v>10</v>
      </c>
      <c r="F3191" s="161">
        <v>7</v>
      </c>
      <c r="G3191" s="161">
        <v>10</v>
      </c>
      <c r="H3191" s="161">
        <v>10</v>
      </c>
      <c r="I3191" s="161">
        <v>4</v>
      </c>
      <c r="J3191" s="161">
        <v>7</v>
      </c>
      <c r="M3191" s="165">
        <f t="shared" si="145"/>
        <v>4</v>
      </c>
      <c r="N3191" s="164">
        <f t="shared" si="146"/>
        <v>5</v>
      </c>
      <c r="O3191" s="164">
        <f t="shared" si="147"/>
        <v>8</v>
      </c>
    </row>
    <row r="3192" spans="3:15">
      <c r="C3192" s="161">
        <v>5</v>
      </c>
      <c r="D3192" s="161">
        <v>10</v>
      </c>
      <c r="F3192" s="161">
        <v>7</v>
      </c>
      <c r="G3192" s="161">
        <v>10</v>
      </c>
      <c r="H3192" s="161">
        <v>10</v>
      </c>
      <c r="I3192" s="161">
        <v>4</v>
      </c>
      <c r="J3192" s="161">
        <v>10</v>
      </c>
      <c r="M3192" s="165">
        <f t="shared" si="145"/>
        <v>4</v>
      </c>
      <c r="N3192" s="164">
        <f t="shared" si="146"/>
        <v>5</v>
      </c>
      <c r="O3192" s="164">
        <f t="shared" si="147"/>
        <v>8</v>
      </c>
    </row>
    <row r="3193" spans="3:15">
      <c r="C3193" s="161">
        <v>5</v>
      </c>
      <c r="D3193" s="161">
        <v>10</v>
      </c>
      <c r="F3193" s="161">
        <v>7</v>
      </c>
      <c r="G3193" s="161">
        <v>10</v>
      </c>
      <c r="H3193" s="161">
        <v>10</v>
      </c>
      <c r="I3193" s="161">
        <v>6</v>
      </c>
      <c r="J3193" s="161">
        <v>7</v>
      </c>
      <c r="M3193" s="165">
        <f t="shared" si="145"/>
        <v>5</v>
      </c>
      <c r="N3193" s="164">
        <f t="shared" si="146"/>
        <v>6</v>
      </c>
      <c r="O3193" s="164">
        <f t="shared" si="147"/>
        <v>8</v>
      </c>
    </row>
    <row r="3194" spans="3:15">
      <c r="C3194" s="161">
        <v>5</v>
      </c>
      <c r="D3194" s="161">
        <v>10</v>
      </c>
      <c r="F3194" s="161">
        <v>7</v>
      </c>
      <c r="G3194" s="161">
        <v>10</v>
      </c>
      <c r="H3194" s="161">
        <v>10</v>
      </c>
      <c r="I3194" s="161">
        <v>6</v>
      </c>
      <c r="J3194" s="161">
        <v>10</v>
      </c>
      <c r="M3194" s="165">
        <f t="shared" si="145"/>
        <v>5</v>
      </c>
      <c r="N3194" s="164">
        <f t="shared" si="146"/>
        <v>6</v>
      </c>
      <c r="O3194" s="164">
        <f t="shared" si="147"/>
        <v>8</v>
      </c>
    </row>
    <row r="3195" spans="3:15">
      <c r="C3195" s="161">
        <v>5</v>
      </c>
      <c r="D3195" s="161">
        <v>10</v>
      </c>
      <c r="F3195" s="161">
        <v>7</v>
      </c>
      <c r="G3195" s="161">
        <v>10</v>
      </c>
      <c r="H3195" s="161">
        <v>10</v>
      </c>
      <c r="I3195" s="161">
        <v>8</v>
      </c>
      <c r="J3195" s="161">
        <v>7</v>
      </c>
      <c r="M3195" s="165">
        <f t="shared" si="145"/>
        <v>5</v>
      </c>
      <c r="N3195" s="164">
        <f t="shared" si="146"/>
        <v>6</v>
      </c>
      <c r="O3195" s="164">
        <f t="shared" si="147"/>
        <v>8</v>
      </c>
    </row>
    <row r="3196" spans="3:15">
      <c r="C3196" s="161">
        <v>5</v>
      </c>
      <c r="D3196" s="161">
        <v>10</v>
      </c>
      <c r="F3196" s="161">
        <v>7</v>
      </c>
      <c r="G3196" s="161">
        <v>10</v>
      </c>
      <c r="H3196" s="161">
        <v>10</v>
      </c>
      <c r="I3196" s="161">
        <v>8</v>
      </c>
      <c r="J3196" s="161">
        <v>10</v>
      </c>
      <c r="M3196" s="165">
        <f t="shared" si="145"/>
        <v>5</v>
      </c>
      <c r="N3196" s="164">
        <f t="shared" si="146"/>
        <v>6</v>
      </c>
      <c r="O3196" s="164">
        <f t="shared" si="147"/>
        <v>9</v>
      </c>
    </row>
    <row r="3197" spans="3:15">
      <c r="C3197" s="161">
        <v>5</v>
      </c>
      <c r="D3197" s="161">
        <v>10</v>
      </c>
      <c r="F3197" s="161">
        <v>7</v>
      </c>
      <c r="G3197" s="161">
        <v>10</v>
      </c>
      <c r="H3197" s="161">
        <v>10</v>
      </c>
      <c r="I3197" s="161">
        <v>10</v>
      </c>
      <c r="J3197" s="161">
        <v>7</v>
      </c>
      <c r="M3197" s="165">
        <f t="shared" si="145"/>
        <v>5</v>
      </c>
      <c r="N3197" s="164">
        <f t="shared" si="146"/>
        <v>6</v>
      </c>
      <c r="O3197" s="164">
        <f t="shared" si="147"/>
        <v>8</v>
      </c>
    </row>
    <row r="3198" spans="3:15">
      <c r="C3198" s="161">
        <v>5</v>
      </c>
      <c r="D3198" s="161">
        <v>10</v>
      </c>
      <c r="F3198" s="161">
        <v>7</v>
      </c>
      <c r="G3198" s="161">
        <v>10</v>
      </c>
      <c r="H3198" s="161">
        <v>10</v>
      </c>
      <c r="I3198" s="161">
        <v>10</v>
      </c>
      <c r="J3198" s="161">
        <v>10</v>
      </c>
      <c r="M3198" s="165">
        <f t="shared" si="145"/>
        <v>5</v>
      </c>
      <c r="N3198" s="164">
        <f t="shared" si="146"/>
        <v>6</v>
      </c>
      <c r="O3198" s="164">
        <f t="shared" si="147"/>
        <v>9</v>
      </c>
    </row>
    <row r="3199" spans="3:15">
      <c r="C3199" s="161">
        <v>5</v>
      </c>
      <c r="D3199" s="161">
        <v>10</v>
      </c>
      <c r="F3199" s="161">
        <v>5</v>
      </c>
      <c r="G3199" s="161">
        <v>10</v>
      </c>
      <c r="H3199" s="161">
        <v>5</v>
      </c>
      <c r="I3199" s="161">
        <v>4</v>
      </c>
      <c r="J3199" s="161">
        <v>7</v>
      </c>
      <c r="M3199" s="165">
        <f t="shared" si="145"/>
        <v>4</v>
      </c>
      <c r="N3199" s="164">
        <f t="shared" si="146"/>
        <v>5</v>
      </c>
      <c r="O3199" s="164">
        <f t="shared" si="147"/>
        <v>7</v>
      </c>
    </row>
    <row r="3200" spans="3:15">
      <c r="C3200" s="161">
        <v>5</v>
      </c>
      <c r="D3200" s="161">
        <v>10</v>
      </c>
      <c r="F3200" s="161">
        <v>5</v>
      </c>
      <c r="G3200" s="161">
        <v>10</v>
      </c>
      <c r="H3200" s="161">
        <v>5</v>
      </c>
      <c r="I3200" s="161">
        <v>4</v>
      </c>
      <c r="J3200" s="161">
        <v>10</v>
      </c>
      <c r="M3200" s="165">
        <f t="shared" si="145"/>
        <v>4</v>
      </c>
      <c r="N3200" s="164">
        <f t="shared" si="146"/>
        <v>5</v>
      </c>
      <c r="O3200" s="164">
        <f t="shared" si="147"/>
        <v>7</v>
      </c>
    </row>
    <row r="3201" spans="3:15">
      <c r="C3201" s="161">
        <v>5</v>
      </c>
      <c r="D3201" s="161">
        <v>10</v>
      </c>
      <c r="F3201" s="161">
        <v>5</v>
      </c>
      <c r="G3201" s="161">
        <v>10</v>
      </c>
      <c r="H3201" s="161">
        <v>5</v>
      </c>
      <c r="I3201" s="161">
        <v>6</v>
      </c>
      <c r="J3201" s="161">
        <v>7</v>
      </c>
      <c r="M3201" s="165">
        <f t="shared" si="145"/>
        <v>5</v>
      </c>
      <c r="N3201" s="164">
        <f t="shared" si="146"/>
        <v>5</v>
      </c>
      <c r="O3201" s="164">
        <f t="shared" si="147"/>
        <v>7</v>
      </c>
    </row>
    <row r="3202" spans="3:15">
      <c r="C3202" s="161">
        <v>5</v>
      </c>
      <c r="D3202" s="161">
        <v>10</v>
      </c>
      <c r="F3202" s="161">
        <v>5</v>
      </c>
      <c r="G3202" s="161">
        <v>10</v>
      </c>
      <c r="H3202" s="161">
        <v>5</v>
      </c>
      <c r="I3202" s="161">
        <v>6</v>
      </c>
      <c r="J3202" s="161">
        <v>10</v>
      </c>
      <c r="M3202" s="165">
        <f t="shared" si="145"/>
        <v>5</v>
      </c>
      <c r="N3202" s="164">
        <f t="shared" si="146"/>
        <v>5</v>
      </c>
      <c r="O3202" s="164">
        <f t="shared" si="147"/>
        <v>7</v>
      </c>
    </row>
    <row r="3203" spans="3:15">
      <c r="C3203" s="161">
        <v>5</v>
      </c>
      <c r="D3203" s="161">
        <v>10</v>
      </c>
      <c r="F3203" s="161">
        <v>5</v>
      </c>
      <c r="G3203" s="161">
        <v>10</v>
      </c>
      <c r="H3203" s="161">
        <v>5</v>
      </c>
      <c r="I3203" s="161">
        <v>8</v>
      </c>
      <c r="J3203" s="161">
        <v>7</v>
      </c>
      <c r="M3203" s="165">
        <f t="shared" si="145"/>
        <v>5</v>
      </c>
      <c r="N3203" s="164">
        <f t="shared" si="146"/>
        <v>5</v>
      </c>
      <c r="O3203" s="164">
        <f t="shared" si="147"/>
        <v>7</v>
      </c>
    </row>
    <row r="3204" spans="3:15">
      <c r="C3204" s="161">
        <v>5</v>
      </c>
      <c r="D3204" s="161">
        <v>10</v>
      </c>
      <c r="F3204" s="161">
        <v>5</v>
      </c>
      <c r="G3204" s="161">
        <v>10</v>
      </c>
      <c r="H3204" s="161">
        <v>5</v>
      </c>
      <c r="I3204" s="161">
        <v>8</v>
      </c>
      <c r="J3204" s="161">
        <v>10</v>
      </c>
      <c r="M3204" s="165">
        <f t="shared" si="145"/>
        <v>5</v>
      </c>
      <c r="N3204" s="164">
        <f t="shared" si="146"/>
        <v>5</v>
      </c>
      <c r="O3204" s="164">
        <f t="shared" si="147"/>
        <v>8</v>
      </c>
    </row>
    <row r="3205" spans="3:15">
      <c r="C3205" s="161">
        <v>5</v>
      </c>
      <c r="D3205" s="161">
        <v>10</v>
      </c>
      <c r="F3205" s="161">
        <v>5</v>
      </c>
      <c r="G3205" s="161">
        <v>10</v>
      </c>
      <c r="H3205" s="161">
        <v>5</v>
      </c>
      <c r="I3205" s="161">
        <v>10</v>
      </c>
      <c r="J3205" s="161">
        <v>7</v>
      </c>
      <c r="M3205" s="165">
        <f t="shared" si="145"/>
        <v>5</v>
      </c>
      <c r="N3205" s="164">
        <f t="shared" si="146"/>
        <v>5</v>
      </c>
      <c r="O3205" s="164">
        <f t="shared" si="147"/>
        <v>7</v>
      </c>
    </row>
    <row r="3206" spans="3:15">
      <c r="C3206" s="161">
        <v>5</v>
      </c>
      <c r="D3206" s="161">
        <v>10</v>
      </c>
      <c r="F3206" s="161">
        <v>5</v>
      </c>
      <c r="G3206" s="161">
        <v>10</v>
      </c>
      <c r="H3206" s="161">
        <v>5</v>
      </c>
      <c r="I3206" s="161">
        <v>10</v>
      </c>
      <c r="J3206" s="161">
        <v>10</v>
      </c>
      <c r="M3206" s="165">
        <f t="shared" si="145"/>
        <v>5</v>
      </c>
      <c r="N3206" s="164">
        <f t="shared" si="146"/>
        <v>5</v>
      </c>
      <c r="O3206" s="164">
        <f t="shared" si="147"/>
        <v>8</v>
      </c>
    </row>
    <row r="3207" spans="3:15">
      <c r="C3207" s="161">
        <v>5</v>
      </c>
      <c r="D3207" s="161">
        <v>10</v>
      </c>
      <c r="F3207" s="161">
        <v>7</v>
      </c>
      <c r="G3207" s="161">
        <v>10</v>
      </c>
      <c r="H3207" s="161">
        <v>10</v>
      </c>
      <c r="I3207" s="161">
        <v>4</v>
      </c>
      <c r="J3207" s="161">
        <v>7</v>
      </c>
      <c r="M3207" s="165">
        <f t="shared" si="145"/>
        <v>4</v>
      </c>
      <c r="N3207" s="164">
        <f t="shared" si="146"/>
        <v>5</v>
      </c>
      <c r="O3207" s="164">
        <f t="shared" si="147"/>
        <v>8</v>
      </c>
    </row>
    <row r="3208" spans="3:15">
      <c r="C3208" s="161">
        <v>5</v>
      </c>
      <c r="D3208" s="161">
        <v>10</v>
      </c>
      <c r="F3208" s="161">
        <v>7</v>
      </c>
      <c r="G3208" s="161">
        <v>10</v>
      </c>
      <c r="H3208" s="161">
        <v>10</v>
      </c>
      <c r="I3208" s="161">
        <v>4</v>
      </c>
      <c r="J3208" s="161">
        <v>10</v>
      </c>
      <c r="M3208" s="165">
        <f t="shared" si="145"/>
        <v>4</v>
      </c>
      <c r="N3208" s="164">
        <f t="shared" si="146"/>
        <v>5</v>
      </c>
      <c r="O3208" s="164">
        <f t="shared" si="147"/>
        <v>8</v>
      </c>
    </row>
    <row r="3209" spans="3:15">
      <c r="C3209" s="161">
        <v>5</v>
      </c>
      <c r="D3209" s="161">
        <v>10</v>
      </c>
      <c r="F3209" s="161">
        <v>7</v>
      </c>
      <c r="G3209" s="161">
        <v>10</v>
      </c>
      <c r="H3209" s="161">
        <v>10</v>
      </c>
      <c r="I3209" s="161">
        <v>6</v>
      </c>
      <c r="J3209" s="161">
        <v>7</v>
      </c>
      <c r="M3209" s="165">
        <f t="shared" si="145"/>
        <v>5</v>
      </c>
      <c r="N3209" s="164">
        <f t="shared" si="146"/>
        <v>6</v>
      </c>
      <c r="O3209" s="164">
        <f t="shared" si="147"/>
        <v>8</v>
      </c>
    </row>
    <row r="3210" spans="3:15">
      <c r="C3210" s="161">
        <v>5</v>
      </c>
      <c r="D3210" s="161">
        <v>10</v>
      </c>
      <c r="F3210" s="161">
        <v>7</v>
      </c>
      <c r="G3210" s="161">
        <v>10</v>
      </c>
      <c r="H3210" s="161">
        <v>10</v>
      </c>
      <c r="I3210" s="161">
        <v>6</v>
      </c>
      <c r="J3210" s="161">
        <v>10</v>
      </c>
      <c r="M3210" s="165">
        <f t="shared" si="145"/>
        <v>5</v>
      </c>
      <c r="N3210" s="164">
        <f t="shared" si="146"/>
        <v>6</v>
      </c>
      <c r="O3210" s="164">
        <f t="shared" si="147"/>
        <v>8</v>
      </c>
    </row>
    <row r="3211" spans="3:15">
      <c r="C3211" s="161">
        <v>5</v>
      </c>
      <c r="D3211" s="161">
        <v>10</v>
      </c>
      <c r="F3211" s="161">
        <v>7</v>
      </c>
      <c r="G3211" s="161">
        <v>10</v>
      </c>
      <c r="H3211" s="161">
        <v>10</v>
      </c>
      <c r="I3211" s="161">
        <v>8</v>
      </c>
      <c r="J3211" s="161">
        <v>7</v>
      </c>
      <c r="M3211" s="165">
        <f t="shared" si="145"/>
        <v>5</v>
      </c>
      <c r="N3211" s="164">
        <f t="shared" si="146"/>
        <v>6</v>
      </c>
      <c r="O3211" s="164">
        <f t="shared" si="147"/>
        <v>8</v>
      </c>
    </row>
    <row r="3212" spans="3:15">
      <c r="C3212" s="161">
        <v>5</v>
      </c>
      <c r="D3212" s="161">
        <v>10</v>
      </c>
      <c r="F3212" s="161">
        <v>7</v>
      </c>
      <c r="G3212" s="161">
        <v>10</v>
      </c>
      <c r="H3212" s="161">
        <v>10</v>
      </c>
      <c r="I3212" s="161">
        <v>8</v>
      </c>
      <c r="J3212" s="161">
        <v>10</v>
      </c>
      <c r="M3212" s="165">
        <f t="shared" si="145"/>
        <v>5</v>
      </c>
      <c r="N3212" s="164">
        <f t="shared" si="146"/>
        <v>6</v>
      </c>
      <c r="O3212" s="164">
        <f t="shared" si="147"/>
        <v>9</v>
      </c>
    </row>
    <row r="3213" spans="3:15">
      <c r="C3213" s="161">
        <v>5</v>
      </c>
      <c r="D3213" s="161">
        <v>10</v>
      </c>
      <c r="F3213" s="161">
        <v>7</v>
      </c>
      <c r="G3213" s="161">
        <v>10</v>
      </c>
      <c r="H3213" s="161">
        <v>10</v>
      </c>
      <c r="I3213" s="161">
        <v>10</v>
      </c>
      <c r="J3213" s="161">
        <v>7</v>
      </c>
      <c r="M3213" s="165">
        <f t="shared" si="145"/>
        <v>5</v>
      </c>
      <c r="N3213" s="164">
        <f t="shared" si="146"/>
        <v>6</v>
      </c>
      <c r="O3213" s="164">
        <f t="shared" si="147"/>
        <v>8</v>
      </c>
    </row>
    <row r="3214" spans="3:15">
      <c r="C3214" s="161">
        <v>5</v>
      </c>
      <c r="D3214" s="161">
        <v>10</v>
      </c>
      <c r="F3214" s="161">
        <v>7</v>
      </c>
      <c r="G3214" s="161">
        <v>10</v>
      </c>
      <c r="H3214" s="161">
        <v>10</v>
      </c>
      <c r="I3214" s="161">
        <v>10</v>
      </c>
      <c r="J3214" s="161">
        <v>10</v>
      </c>
      <c r="M3214" s="165">
        <f t="shared" si="145"/>
        <v>5</v>
      </c>
      <c r="N3214" s="164">
        <f t="shared" si="146"/>
        <v>6</v>
      </c>
      <c r="O3214" s="164">
        <f t="shared" si="147"/>
        <v>9</v>
      </c>
    </row>
    <row r="3215" spans="3:15">
      <c r="C3215" s="161">
        <v>5</v>
      </c>
      <c r="D3215" s="161">
        <v>10</v>
      </c>
      <c r="F3215" s="161">
        <v>10</v>
      </c>
      <c r="G3215" s="161">
        <v>10</v>
      </c>
      <c r="H3215" s="161">
        <v>7</v>
      </c>
      <c r="I3215" s="161">
        <v>4</v>
      </c>
      <c r="J3215" s="161">
        <v>7</v>
      </c>
      <c r="M3215" s="165">
        <f t="shared" si="145"/>
        <v>4</v>
      </c>
      <c r="N3215" s="164">
        <f t="shared" si="146"/>
        <v>5</v>
      </c>
      <c r="O3215" s="164">
        <f t="shared" si="147"/>
        <v>8</v>
      </c>
    </row>
    <row r="3216" spans="3:15">
      <c r="C3216" s="161">
        <v>5</v>
      </c>
      <c r="D3216" s="161">
        <v>10</v>
      </c>
      <c r="F3216" s="161">
        <v>10</v>
      </c>
      <c r="G3216" s="161">
        <v>10</v>
      </c>
      <c r="H3216" s="161">
        <v>7</v>
      </c>
      <c r="I3216" s="161">
        <v>4</v>
      </c>
      <c r="J3216" s="161">
        <v>10</v>
      </c>
      <c r="M3216" s="165">
        <f t="shared" si="145"/>
        <v>4</v>
      </c>
      <c r="N3216" s="164">
        <f t="shared" si="146"/>
        <v>5</v>
      </c>
      <c r="O3216" s="164">
        <f t="shared" si="147"/>
        <v>8</v>
      </c>
    </row>
    <row r="3217" spans="3:15">
      <c r="C3217" s="161">
        <v>5</v>
      </c>
      <c r="D3217" s="161">
        <v>10</v>
      </c>
      <c r="F3217" s="161">
        <v>10</v>
      </c>
      <c r="G3217" s="161">
        <v>10</v>
      </c>
      <c r="H3217" s="161">
        <v>7</v>
      </c>
      <c r="I3217" s="161">
        <v>6</v>
      </c>
      <c r="J3217" s="161">
        <v>7</v>
      </c>
      <c r="M3217" s="165">
        <f t="shared" si="145"/>
        <v>5</v>
      </c>
      <c r="N3217" s="164">
        <f t="shared" si="146"/>
        <v>6</v>
      </c>
      <c r="O3217" s="164">
        <f t="shared" si="147"/>
        <v>8</v>
      </c>
    </row>
    <row r="3218" spans="3:15">
      <c r="C3218" s="161">
        <v>5</v>
      </c>
      <c r="D3218" s="161">
        <v>10</v>
      </c>
      <c r="F3218" s="161">
        <v>10</v>
      </c>
      <c r="G3218" s="161">
        <v>10</v>
      </c>
      <c r="H3218" s="161">
        <v>7</v>
      </c>
      <c r="I3218" s="161">
        <v>6</v>
      </c>
      <c r="J3218" s="161">
        <v>10</v>
      </c>
      <c r="M3218" s="165">
        <f t="shared" si="145"/>
        <v>5</v>
      </c>
      <c r="N3218" s="164">
        <f t="shared" si="146"/>
        <v>6</v>
      </c>
      <c r="O3218" s="164">
        <f t="shared" si="147"/>
        <v>8</v>
      </c>
    </row>
    <row r="3219" spans="3:15">
      <c r="C3219" s="161">
        <v>5</v>
      </c>
      <c r="D3219" s="161">
        <v>10</v>
      </c>
      <c r="F3219" s="161">
        <v>10</v>
      </c>
      <c r="G3219" s="161">
        <v>10</v>
      </c>
      <c r="H3219" s="161">
        <v>7</v>
      </c>
      <c r="I3219" s="161">
        <v>8</v>
      </c>
      <c r="J3219" s="161">
        <v>7</v>
      </c>
      <c r="M3219" s="165">
        <f t="shared" si="145"/>
        <v>5</v>
      </c>
      <c r="N3219" s="164">
        <f t="shared" si="146"/>
        <v>6</v>
      </c>
      <c r="O3219" s="164">
        <f t="shared" si="147"/>
        <v>8</v>
      </c>
    </row>
    <row r="3220" spans="3:15">
      <c r="C3220" s="161">
        <v>5</v>
      </c>
      <c r="D3220" s="161">
        <v>10</v>
      </c>
      <c r="F3220" s="161">
        <v>10</v>
      </c>
      <c r="G3220" s="161">
        <v>10</v>
      </c>
      <c r="H3220" s="161">
        <v>7</v>
      </c>
      <c r="I3220" s="161">
        <v>8</v>
      </c>
      <c r="J3220" s="161">
        <v>10</v>
      </c>
      <c r="M3220" s="165">
        <f t="shared" si="145"/>
        <v>5</v>
      </c>
      <c r="N3220" s="164">
        <f t="shared" si="146"/>
        <v>6</v>
      </c>
      <c r="O3220" s="164">
        <f t="shared" si="147"/>
        <v>9</v>
      </c>
    </row>
    <row r="3221" spans="3:15">
      <c r="C3221" s="161">
        <v>5</v>
      </c>
      <c r="D3221" s="161">
        <v>10</v>
      </c>
      <c r="F3221" s="161">
        <v>10</v>
      </c>
      <c r="G3221" s="161">
        <v>10</v>
      </c>
      <c r="H3221" s="161">
        <v>7</v>
      </c>
      <c r="I3221" s="161">
        <v>10</v>
      </c>
      <c r="J3221" s="161">
        <v>7</v>
      </c>
      <c r="M3221" s="165">
        <f t="shared" si="145"/>
        <v>5</v>
      </c>
      <c r="N3221" s="164">
        <f t="shared" si="146"/>
        <v>6</v>
      </c>
      <c r="O3221" s="164">
        <f t="shared" si="147"/>
        <v>8</v>
      </c>
    </row>
    <row r="3222" spans="3:15">
      <c r="C3222" s="161">
        <v>5</v>
      </c>
      <c r="D3222" s="161">
        <v>10</v>
      </c>
      <c r="F3222" s="161">
        <v>10</v>
      </c>
      <c r="G3222" s="161">
        <v>10</v>
      </c>
      <c r="H3222" s="161">
        <v>7</v>
      </c>
      <c r="I3222" s="161">
        <v>10</v>
      </c>
      <c r="J3222" s="161">
        <v>10</v>
      </c>
      <c r="M3222" s="165">
        <f t="shared" si="145"/>
        <v>5</v>
      </c>
      <c r="N3222" s="164">
        <f t="shared" si="146"/>
        <v>6</v>
      </c>
      <c r="O3222" s="164">
        <f t="shared" si="147"/>
        <v>9</v>
      </c>
    </row>
    <row r="3223" spans="3:15">
      <c r="C3223" s="161">
        <v>5</v>
      </c>
      <c r="D3223" s="161">
        <v>10</v>
      </c>
      <c r="F3223" s="161">
        <v>10</v>
      </c>
      <c r="G3223" s="161">
        <v>10</v>
      </c>
      <c r="H3223" s="161">
        <v>10</v>
      </c>
      <c r="I3223" s="161">
        <v>4</v>
      </c>
      <c r="J3223" s="161">
        <v>7</v>
      </c>
      <c r="M3223" s="165">
        <f t="shared" si="145"/>
        <v>4</v>
      </c>
      <c r="N3223" s="164">
        <f t="shared" si="146"/>
        <v>5</v>
      </c>
      <c r="O3223" s="164">
        <f t="shared" si="147"/>
        <v>8</v>
      </c>
    </row>
    <row r="3224" spans="3:15">
      <c r="C3224" s="161">
        <v>5</v>
      </c>
      <c r="D3224" s="161">
        <v>10</v>
      </c>
      <c r="F3224" s="161">
        <v>10</v>
      </c>
      <c r="G3224" s="161">
        <v>10</v>
      </c>
      <c r="H3224" s="161">
        <v>10</v>
      </c>
      <c r="I3224" s="161">
        <v>4</v>
      </c>
      <c r="J3224" s="161">
        <v>10</v>
      </c>
      <c r="M3224" s="165">
        <f t="shared" si="145"/>
        <v>4</v>
      </c>
      <c r="N3224" s="164">
        <f t="shared" si="146"/>
        <v>5</v>
      </c>
      <c r="O3224" s="164">
        <f t="shared" si="147"/>
        <v>8</v>
      </c>
    </row>
    <row r="3225" spans="3:15">
      <c r="C3225" s="161">
        <v>5</v>
      </c>
      <c r="D3225" s="161">
        <v>10</v>
      </c>
      <c r="F3225" s="161">
        <v>10</v>
      </c>
      <c r="G3225" s="161">
        <v>10</v>
      </c>
      <c r="H3225" s="161">
        <v>10</v>
      </c>
      <c r="I3225" s="161">
        <v>6</v>
      </c>
      <c r="J3225" s="161">
        <v>7</v>
      </c>
      <c r="M3225" s="165">
        <f t="shared" si="145"/>
        <v>5</v>
      </c>
      <c r="N3225" s="164">
        <f t="shared" si="146"/>
        <v>6</v>
      </c>
      <c r="O3225" s="164">
        <f t="shared" si="147"/>
        <v>8</v>
      </c>
    </row>
    <row r="3226" spans="3:15">
      <c r="C3226" s="161">
        <v>5</v>
      </c>
      <c r="D3226" s="161">
        <v>10</v>
      </c>
      <c r="F3226" s="161">
        <v>10</v>
      </c>
      <c r="G3226" s="161">
        <v>10</v>
      </c>
      <c r="H3226" s="161">
        <v>10</v>
      </c>
      <c r="I3226" s="161">
        <v>6</v>
      </c>
      <c r="J3226" s="161">
        <v>10</v>
      </c>
      <c r="M3226" s="165">
        <f t="shared" si="145"/>
        <v>5</v>
      </c>
      <c r="N3226" s="164">
        <f t="shared" si="146"/>
        <v>6</v>
      </c>
      <c r="O3226" s="164">
        <f t="shared" si="147"/>
        <v>9</v>
      </c>
    </row>
    <row r="3227" spans="3:15">
      <c r="C3227" s="161">
        <v>5</v>
      </c>
      <c r="D3227" s="161">
        <v>10</v>
      </c>
      <c r="F3227" s="161">
        <v>10</v>
      </c>
      <c r="G3227" s="161">
        <v>10</v>
      </c>
      <c r="H3227" s="161">
        <v>10</v>
      </c>
      <c r="I3227" s="161">
        <v>8</v>
      </c>
      <c r="J3227" s="161">
        <v>7</v>
      </c>
      <c r="M3227" s="165">
        <f t="shared" si="145"/>
        <v>5</v>
      </c>
      <c r="N3227" s="164">
        <f t="shared" si="146"/>
        <v>6</v>
      </c>
      <c r="O3227" s="164">
        <f t="shared" si="147"/>
        <v>9</v>
      </c>
    </row>
    <row r="3228" spans="3:15">
      <c r="C3228" s="161">
        <v>5</v>
      </c>
      <c r="D3228" s="161">
        <v>10</v>
      </c>
      <c r="F3228" s="161">
        <v>10</v>
      </c>
      <c r="G3228" s="161">
        <v>10</v>
      </c>
      <c r="H3228" s="161">
        <v>10</v>
      </c>
      <c r="I3228" s="161">
        <v>8</v>
      </c>
      <c r="J3228" s="161">
        <v>10</v>
      </c>
      <c r="M3228" s="165">
        <f t="shared" si="145"/>
        <v>5</v>
      </c>
      <c r="N3228" s="164">
        <f t="shared" si="146"/>
        <v>6</v>
      </c>
      <c r="O3228" s="164">
        <f t="shared" si="147"/>
        <v>9</v>
      </c>
    </row>
    <row r="3229" spans="3:15">
      <c r="C3229" s="161">
        <v>5</v>
      </c>
      <c r="D3229" s="161">
        <v>10</v>
      </c>
      <c r="F3229" s="161">
        <v>10</v>
      </c>
      <c r="G3229" s="161">
        <v>10</v>
      </c>
      <c r="H3229" s="161">
        <v>10</v>
      </c>
      <c r="I3229" s="161">
        <v>10</v>
      </c>
      <c r="J3229" s="161">
        <v>7</v>
      </c>
      <c r="M3229" s="165">
        <f t="shared" si="145"/>
        <v>5</v>
      </c>
      <c r="N3229" s="164">
        <f t="shared" si="146"/>
        <v>6</v>
      </c>
      <c r="O3229" s="164">
        <f t="shared" si="147"/>
        <v>9</v>
      </c>
    </row>
    <row r="3230" spans="3:15">
      <c r="C3230" s="161">
        <v>5</v>
      </c>
      <c r="D3230" s="161">
        <v>10</v>
      </c>
      <c r="F3230" s="161">
        <v>10</v>
      </c>
      <c r="G3230" s="161">
        <v>10</v>
      </c>
      <c r="H3230" s="161">
        <v>10</v>
      </c>
      <c r="I3230" s="161">
        <v>10</v>
      </c>
      <c r="J3230" s="161">
        <v>10</v>
      </c>
      <c r="M3230" s="165">
        <f t="shared" si="145"/>
        <v>5</v>
      </c>
      <c r="N3230" s="164">
        <f t="shared" si="146"/>
        <v>6</v>
      </c>
      <c r="O3230" s="164">
        <f t="shared" si="147"/>
        <v>9</v>
      </c>
    </row>
    <row r="3231" spans="3:15">
      <c r="C3231" s="161">
        <v>5</v>
      </c>
      <c r="D3231" s="161">
        <v>10</v>
      </c>
      <c r="F3231" s="161">
        <v>10</v>
      </c>
      <c r="G3231" s="161">
        <v>10</v>
      </c>
      <c r="H3231" s="161">
        <v>7</v>
      </c>
      <c r="I3231" s="161">
        <v>4</v>
      </c>
      <c r="J3231" s="161">
        <v>7</v>
      </c>
      <c r="M3231" s="165">
        <f t="shared" ref="M3231:M3294" si="148">MIN(C3231:L3231)</f>
        <v>4</v>
      </c>
      <c r="N3231" s="164">
        <f t="shared" si="146"/>
        <v>5</v>
      </c>
      <c r="O3231" s="164">
        <f t="shared" si="147"/>
        <v>8</v>
      </c>
    </row>
    <row r="3232" spans="3:15">
      <c r="C3232" s="161">
        <v>5</v>
      </c>
      <c r="D3232" s="161">
        <v>10</v>
      </c>
      <c r="F3232" s="161">
        <v>10</v>
      </c>
      <c r="G3232" s="161">
        <v>10</v>
      </c>
      <c r="H3232" s="161">
        <v>7</v>
      </c>
      <c r="I3232" s="161">
        <v>4</v>
      </c>
      <c r="J3232" s="161">
        <v>10</v>
      </c>
      <c r="M3232" s="165">
        <f t="shared" si="148"/>
        <v>4</v>
      </c>
      <c r="N3232" s="164">
        <f t="shared" ref="N3232:N3295" si="149">IF(SMALL(C3232:J3232,2)&gt;M3232,M3232+1,M3232)</f>
        <v>5</v>
      </c>
      <c r="O3232" s="164">
        <f t="shared" ref="O3232:O3295" si="150">ROUND(AVERAGE(C3232:J3232),0)</f>
        <v>8</v>
      </c>
    </row>
    <row r="3233" spans="3:15">
      <c r="C3233" s="161">
        <v>5</v>
      </c>
      <c r="D3233" s="161">
        <v>10</v>
      </c>
      <c r="F3233" s="161">
        <v>10</v>
      </c>
      <c r="G3233" s="161">
        <v>10</v>
      </c>
      <c r="H3233" s="161">
        <v>7</v>
      </c>
      <c r="I3233" s="161">
        <v>6</v>
      </c>
      <c r="J3233" s="161">
        <v>7</v>
      </c>
      <c r="M3233" s="165">
        <f t="shared" si="148"/>
        <v>5</v>
      </c>
      <c r="N3233" s="164">
        <f t="shared" si="149"/>
        <v>6</v>
      </c>
      <c r="O3233" s="164">
        <f t="shared" si="150"/>
        <v>8</v>
      </c>
    </row>
    <row r="3234" spans="3:15">
      <c r="C3234" s="161">
        <v>5</v>
      </c>
      <c r="D3234" s="161">
        <v>10</v>
      </c>
      <c r="F3234" s="161">
        <v>10</v>
      </c>
      <c r="G3234" s="161">
        <v>10</v>
      </c>
      <c r="H3234" s="161">
        <v>7</v>
      </c>
      <c r="I3234" s="161">
        <v>6</v>
      </c>
      <c r="J3234" s="161">
        <v>10</v>
      </c>
      <c r="M3234" s="165">
        <f t="shared" si="148"/>
        <v>5</v>
      </c>
      <c r="N3234" s="164">
        <f t="shared" si="149"/>
        <v>6</v>
      </c>
      <c r="O3234" s="164">
        <f t="shared" si="150"/>
        <v>8</v>
      </c>
    </row>
    <row r="3235" spans="3:15">
      <c r="C3235" s="161">
        <v>5</v>
      </c>
      <c r="D3235" s="161">
        <v>10</v>
      </c>
      <c r="F3235" s="161">
        <v>10</v>
      </c>
      <c r="G3235" s="161">
        <v>10</v>
      </c>
      <c r="H3235" s="161">
        <v>7</v>
      </c>
      <c r="I3235" s="161">
        <v>8</v>
      </c>
      <c r="J3235" s="161">
        <v>7</v>
      </c>
      <c r="M3235" s="165">
        <f t="shared" si="148"/>
        <v>5</v>
      </c>
      <c r="N3235" s="164">
        <f t="shared" si="149"/>
        <v>6</v>
      </c>
      <c r="O3235" s="164">
        <f t="shared" si="150"/>
        <v>8</v>
      </c>
    </row>
    <row r="3236" spans="3:15">
      <c r="C3236" s="161">
        <v>5</v>
      </c>
      <c r="D3236" s="161">
        <v>10</v>
      </c>
      <c r="F3236" s="161">
        <v>10</v>
      </c>
      <c r="G3236" s="161">
        <v>10</v>
      </c>
      <c r="H3236" s="161">
        <v>7</v>
      </c>
      <c r="I3236" s="161">
        <v>8</v>
      </c>
      <c r="J3236" s="161">
        <v>10</v>
      </c>
      <c r="M3236" s="165">
        <f t="shared" si="148"/>
        <v>5</v>
      </c>
      <c r="N3236" s="164">
        <f t="shared" si="149"/>
        <v>6</v>
      </c>
      <c r="O3236" s="164">
        <f t="shared" si="150"/>
        <v>9</v>
      </c>
    </row>
    <row r="3237" spans="3:15">
      <c r="C3237" s="161">
        <v>5</v>
      </c>
      <c r="D3237" s="161">
        <v>10</v>
      </c>
      <c r="F3237" s="161">
        <v>10</v>
      </c>
      <c r="G3237" s="161">
        <v>10</v>
      </c>
      <c r="H3237" s="161">
        <v>7</v>
      </c>
      <c r="I3237" s="161">
        <v>10</v>
      </c>
      <c r="J3237" s="161">
        <v>7</v>
      </c>
      <c r="M3237" s="165">
        <f t="shared" si="148"/>
        <v>5</v>
      </c>
      <c r="N3237" s="164">
        <f t="shared" si="149"/>
        <v>6</v>
      </c>
      <c r="O3237" s="164">
        <f t="shared" si="150"/>
        <v>8</v>
      </c>
    </row>
    <row r="3238" spans="3:15">
      <c r="C3238" s="161">
        <v>5</v>
      </c>
      <c r="D3238" s="161">
        <v>10</v>
      </c>
      <c r="F3238" s="161">
        <v>10</v>
      </c>
      <c r="G3238" s="161">
        <v>10</v>
      </c>
      <c r="H3238" s="161">
        <v>7</v>
      </c>
      <c r="I3238" s="161">
        <v>10</v>
      </c>
      <c r="J3238" s="161">
        <v>10</v>
      </c>
      <c r="M3238" s="165">
        <f t="shared" si="148"/>
        <v>5</v>
      </c>
      <c r="N3238" s="164">
        <f t="shared" si="149"/>
        <v>6</v>
      </c>
      <c r="O3238" s="164">
        <f t="shared" si="150"/>
        <v>9</v>
      </c>
    </row>
    <row r="3239" spans="3:15">
      <c r="C3239" s="161">
        <v>5</v>
      </c>
      <c r="D3239" s="161">
        <v>10</v>
      </c>
      <c r="F3239" s="161">
        <v>10</v>
      </c>
      <c r="G3239" s="161">
        <v>10</v>
      </c>
      <c r="H3239" s="161">
        <v>10</v>
      </c>
      <c r="I3239" s="161">
        <v>4</v>
      </c>
      <c r="J3239" s="161">
        <v>7</v>
      </c>
      <c r="M3239" s="165">
        <f t="shared" si="148"/>
        <v>4</v>
      </c>
      <c r="N3239" s="164">
        <f t="shared" si="149"/>
        <v>5</v>
      </c>
      <c r="O3239" s="164">
        <f t="shared" si="150"/>
        <v>8</v>
      </c>
    </row>
    <row r="3240" spans="3:15">
      <c r="C3240" s="161">
        <v>5</v>
      </c>
      <c r="D3240" s="161">
        <v>10</v>
      </c>
      <c r="F3240" s="161">
        <v>10</v>
      </c>
      <c r="G3240" s="161">
        <v>10</v>
      </c>
      <c r="H3240" s="161">
        <v>10</v>
      </c>
      <c r="I3240" s="161">
        <v>4</v>
      </c>
      <c r="J3240" s="161">
        <v>10</v>
      </c>
      <c r="M3240" s="165">
        <f t="shared" si="148"/>
        <v>4</v>
      </c>
      <c r="N3240" s="164">
        <f t="shared" si="149"/>
        <v>5</v>
      </c>
      <c r="O3240" s="164">
        <f t="shared" si="150"/>
        <v>8</v>
      </c>
    </row>
    <row r="3241" spans="3:15">
      <c r="C3241" s="161">
        <v>5</v>
      </c>
      <c r="D3241" s="161">
        <v>10</v>
      </c>
      <c r="F3241" s="161">
        <v>10</v>
      </c>
      <c r="G3241" s="161">
        <v>10</v>
      </c>
      <c r="H3241" s="161">
        <v>10</v>
      </c>
      <c r="I3241" s="161">
        <v>6</v>
      </c>
      <c r="J3241" s="161">
        <v>7</v>
      </c>
      <c r="M3241" s="165">
        <f t="shared" si="148"/>
        <v>5</v>
      </c>
      <c r="N3241" s="164">
        <f t="shared" si="149"/>
        <v>6</v>
      </c>
      <c r="O3241" s="164">
        <f t="shared" si="150"/>
        <v>8</v>
      </c>
    </row>
    <row r="3242" spans="3:15">
      <c r="C3242" s="161">
        <v>5</v>
      </c>
      <c r="D3242" s="161">
        <v>10</v>
      </c>
      <c r="F3242" s="161">
        <v>10</v>
      </c>
      <c r="G3242" s="161">
        <v>10</v>
      </c>
      <c r="H3242" s="161">
        <v>10</v>
      </c>
      <c r="I3242" s="161">
        <v>6</v>
      </c>
      <c r="J3242" s="161">
        <v>10</v>
      </c>
      <c r="M3242" s="165">
        <f t="shared" si="148"/>
        <v>5</v>
      </c>
      <c r="N3242" s="164">
        <f t="shared" si="149"/>
        <v>6</v>
      </c>
      <c r="O3242" s="164">
        <f t="shared" si="150"/>
        <v>9</v>
      </c>
    </row>
    <row r="3243" spans="3:15">
      <c r="C3243" s="161">
        <v>5</v>
      </c>
      <c r="D3243" s="161">
        <v>10</v>
      </c>
      <c r="F3243" s="161">
        <v>10</v>
      </c>
      <c r="G3243" s="161">
        <v>10</v>
      </c>
      <c r="H3243" s="161">
        <v>10</v>
      </c>
      <c r="I3243" s="161">
        <v>8</v>
      </c>
      <c r="J3243" s="161">
        <v>7</v>
      </c>
      <c r="M3243" s="165">
        <f t="shared" si="148"/>
        <v>5</v>
      </c>
      <c r="N3243" s="164">
        <f t="shared" si="149"/>
        <v>6</v>
      </c>
      <c r="O3243" s="164">
        <f t="shared" si="150"/>
        <v>9</v>
      </c>
    </row>
    <row r="3244" spans="3:15">
      <c r="C3244" s="161">
        <v>5</v>
      </c>
      <c r="D3244" s="161">
        <v>10</v>
      </c>
      <c r="F3244" s="161">
        <v>10</v>
      </c>
      <c r="G3244" s="161">
        <v>10</v>
      </c>
      <c r="H3244" s="161">
        <v>10</v>
      </c>
      <c r="I3244" s="161">
        <v>8</v>
      </c>
      <c r="J3244" s="161">
        <v>10</v>
      </c>
      <c r="M3244" s="165">
        <f t="shared" si="148"/>
        <v>5</v>
      </c>
      <c r="N3244" s="164">
        <f t="shared" si="149"/>
        <v>6</v>
      </c>
      <c r="O3244" s="164">
        <f t="shared" si="150"/>
        <v>9</v>
      </c>
    </row>
    <row r="3245" spans="3:15">
      <c r="C3245" s="161">
        <v>5</v>
      </c>
      <c r="D3245" s="161">
        <v>10</v>
      </c>
      <c r="F3245" s="161">
        <v>10</v>
      </c>
      <c r="G3245" s="161">
        <v>10</v>
      </c>
      <c r="H3245" s="161">
        <v>10</v>
      </c>
      <c r="I3245" s="161">
        <v>10</v>
      </c>
      <c r="J3245" s="161">
        <v>7</v>
      </c>
      <c r="M3245" s="165">
        <f t="shared" si="148"/>
        <v>5</v>
      </c>
      <c r="N3245" s="164">
        <f t="shared" si="149"/>
        <v>6</v>
      </c>
      <c r="O3245" s="164">
        <f t="shared" si="150"/>
        <v>9</v>
      </c>
    </row>
    <row r="3246" spans="3:15">
      <c r="C3246" s="161">
        <v>5</v>
      </c>
      <c r="D3246" s="161">
        <v>10</v>
      </c>
      <c r="F3246" s="161">
        <v>10</v>
      </c>
      <c r="G3246" s="161">
        <v>10</v>
      </c>
      <c r="H3246" s="161">
        <v>10</v>
      </c>
      <c r="I3246" s="161">
        <v>10</v>
      </c>
      <c r="J3246" s="161">
        <v>10</v>
      </c>
      <c r="M3246" s="165">
        <f t="shared" si="148"/>
        <v>5</v>
      </c>
      <c r="N3246" s="164">
        <f t="shared" si="149"/>
        <v>6</v>
      </c>
      <c r="O3246" s="164">
        <f t="shared" si="150"/>
        <v>9</v>
      </c>
    </row>
    <row r="3247" spans="3:15">
      <c r="C3247" s="161">
        <v>5</v>
      </c>
      <c r="D3247" s="161">
        <v>10</v>
      </c>
      <c r="F3247" s="161">
        <v>10</v>
      </c>
      <c r="G3247" s="161">
        <v>10</v>
      </c>
      <c r="H3247" s="161">
        <v>7</v>
      </c>
      <c r="I3247" s="161">
        <v>4</v>
      </c>
      <c r="J3247" s="161">
        <v>7</v>
      </c>
      <c r="M3247" s="165">
        <f t="shared" si="148"/>
        <v>4</v>
      </c>
      <c r="N3247" s="164">
        <f t="shared" si="149"/>
        <v>5</v>
      </c>
      <c r="O3247" s="164">
        <f t="shared" si="150"/>
        <v>8</v>
      </c>
    </row>
    <row r="3248" spans="3:15">
      <c r="C3248" s="161">
        <v>5</v>
      </c>
      <c r="D3248" s="161">
        <v>10</v>
      </c>
      <c r="F3248" s="161">
        <v>10</v>
      </c>
      <c r="G3248" s="161">
        <v>10</v>
      </c>
      <c r="H3248" s="161">
        <v>7</v>
      </c>
      <c r="I3248" s="161">
        <v>4</v>
      </c>
      <c r="J3248" s="161">
        <v>10</v>
      </c>
      <c r="M3248" s="165">
        <f t="shared" si="148"/>
        <v>4</v>
      </c>
      <c r="N3248" s="164">
        <f t="shared" si="149"/>
        <v>5</v>
      </c>
      <c r="O3248" s="164">
        <f t="shared" si="150"/>
        <v>8</v>
      </c>
    </row>
    <row r="3249" spans="3:15">
      <c r="C3249" s="161">
        <v>5</v>
      </c>
      <c r="D3249" s="161">
        <v>10</v>
      </c>
      <c r="F3249" s="161">
        <v>10</v>
      </c>
      <c r="G3249" s="161">
        <v>10</v>
      </c>
      <c r="H3249" s="161">
        <v>7</v>
      </c>
      <c r="I3249" s="161">
        <v>6</v>
      </c>
      <c r="J3249" s="161">
        <v>7</v>
      </c>
      <c r="M3249" s="165">
        <f t="shared" si="148"/>
        <v>5</v>
      </c>
      <c r="N3249" s="164">
        <f t="shared" si="149"/>
        <v>6</v>
      </c>
      <c r="O3249" s="164">
        <f t="shared" si="150"/>
        <v>8</v>
      </c>
    </row>
    <row r="3250" spans="3:15">
      <c r="C3250" s="161">
        <v>5</v>
      </c>
      <c r="D3250" s="161">
        <v>10</v>
      </c>
      <c r="F3250" s="161">
        <v>10</v>
      </c>
      <c r="G3250" s="161">
        <v>10</v>
      </c>
      <c r="H3250" s="161">
        <v>7</v>
      </c>
      <c r="I3250" s="161">
        <v>6</v>
      </c>
      <c r="J3250" s="161">
        <v>10</v>
      </c>
      <c r="M3250" s="165">
        <f t="shared" si="148"/>
        <v>5</v>
      </c>
      <c r="N3250" s="164">
        <f t="shared" si="149"/>
        <v>6</v>
      </c>
      <c r="O3250" s="164">
        <f t="shared" si="150"/>
        <v>8</v>
      </c>
    </row>
    <row r="3251" spans="3:15">
      <c r="C3251" s="161">
        <v>5</v>
      </c>
      <c r="D3251" s="161">
        <v>10</v>
      </c>
      <c r="F3251" s="161">
        <v>10</v>
      </c>
      <c r="G3251" s="161">
        <v>10</v>
      </c>
      <c r="H3251" s="161">
        <v>7</v>
      </c>
      <c r="I3251" s="161">
        <v>8</v>
      </c>
      <c r="J3251" s="161">
        <v>7</v>
      </c>
      <c r="M3251" s="165">
        <f t="shared" si="148"/>
        <v>5</v>
      </c>
      <c r="N3251" s="164">
        <f t="shared" si="149"/>
        <v>6</v>
      </c>
      <c r="O3251" s="164">
        <f t="shared" si="150"/>
        <v>8</v>
      </c>
    </row>
    <row r="3252" spans="3:15">
      <c r="C3252" s="161">
        <v>5</v>
      </c>
      <c r="D3252" s="161">
        <v>10</v>
      </c>
      <c r="F3252" s="161">
        <v>10</v>
      </c>
      <c r="G3252" s="161">
        <v>10</v>
      </c>
      <c r="H3252" s="161">
        <v>7</v>
      </c>
      <c r="I3252" s="161">
        <v>8</v>
      </c>
      <c r="J3252" s="161">
        <v>10</v>
      </c>
      <c r="M3252" s="165">
        <f t="shared" si="148"/>
        <v>5</v>
      </c>
      <c r="N3252" s="164">
        <f t="shared" si="149"/>
        <v>6</v>
      </c>
      <c r="O3252" s="164">
        <f t="shared" si="150"/>
        <v>9</v>
      </c>
    </row>
    <row r="3253" spans="3:15">
      <c r="C3253" s="161">
        <v>5</v>
      </c>
      <c r="D3253" s="161">
        <v>10</v>
      </c>
      <c r="F3253" s="161">
        <v>10</v>
      </c>
      <c r="G3253" s="161">
        <v>10</v>
      </c>
      <c r="H3253" s="161">
        <v>7</v>
      </c>
      <c r="I3253" s="161">
        <v>10</v>
      </c>
      <c r="J3253" s="161">
        <v>7</v>
      </c>
      <c r="M3253" s="165">
        <f t="shared" si="148"/>
        <v>5</v>
      </c>
      <c r="N3253" s="164">
        <f t="shared" si="149"/>
        <v>6</v>
      </c>
      <c r="O3253" s="164">
        <f t="shared" si="150"/>
        <v>8</v>
      </c>
    </row>
    <row r="3254" spans="3:15">
      <c r="C3254" s="161">
        <v>5</v>
      </c>
      <c r="D3254" s="161">
        <v>10</v>
      </c>
      <c r="F3254" s="161">
        <v>10</v>
      </c>
      <c r="G3254" s="161">
        <v>10</v>
      </c>
      <c r="H3254" s="161">
        <v>7</v>
      </c>
      <c r="I3254" s="161">
        <v>10</v>
      </c>
      <c r="J3254" s="161">
        <v>10</v>
      </c>
      <c r="M3254" s="165">
        <f t="shared" si="148"/>
        <v>5</v>
      </c>
      <c r="N3254" s="164">
        <f t="shared" si="149"/>
        <v>6</v>
      </c>
      <c r="O3254" s="164">
        <f t="shared" si="150"/>
        <v>9</v>
      </c>
    </row>
    <row r="3255" spans="3:15">
      <c r="C3255" s="161">
        <v>5</v>
      </c>
      <c r="D3255" s="161">
        <v>10</v>
      </c>
      <c r="F3255" s="161">
        <v>10</v>
      </c>
      <c r="G3255" s="161">
        <v>10</v>
      </c>
      <c r="H3255" s="161">
        <v>10</v>
      </c>
      <c r="I3255" s="161">
        <v>4</v>
      </c>
      <c r="J3255" s="161">
        <v>7</v>
      </c>
      <c r="M3255" s="165">
        <f t="shared" si="148"/>
        <v>4</v>
      </c>
      <c r="N3255" s="164">
        <f t="shared" si="149"/>
        <v>5</v>
      </c>
      <c r="O3255" s="164">
        <f t="shared" si="150"/>
        <v>8</v>
      </c>
    </row>
    <row r="3256" spans="3:15">
      <c r="C3256" s="161">
        <v>5</v>
      </c>
      <c r="D3256" s="161">
        <v>10</v>
      </c>
      <c r="F3256" s="161">
        <v>10</v>
      </c>
      <c r="G3256" s="161">
        <v>10</v>
      </c>
      <c r="H3256" s="161">
        <v>10</v>
      </c>
      <c r="I3256" s="161">
        <v>4</v>
      </c>
      <c r="J3256" s="161">
        <v>10</v>
      </c>
      <c r="M3256" s="165">
        <f t="shared" si="148"/>
        <v>4</v>
      </c>
      <c r="N3256" s="164">
        <f t="shared" si="149"/>
        <v>5</v>
      </c>
      <c r="O3256" s="164">
        <f t="shared" si="150"/>
        <v>8</v>
      </c>
    </row>
    <row r="3257" spans="3:15">
      <c r="C3257" s="161">
        <v>5</v>
      </c>
      <c r="D3257" s="161">
        <v>10</v>
      </c>
      <c r="F3257" s="161">
        <v>10</v>
      </c>
      <c r="G3257" s="161">
        <v>10</v>
      </c>
      <c r="H3257" s="161">
        <v>10</v>
      </c>
      <c r="I3257" s="161">
        <v>6</v>
      </c>
      <c r="J3257" s="161">
        <v>7</v>
      </c>
      <c r="M3257" s="165">
        <f t="shared" si="148"/>
        <v>5</v>
      </c>
      <c r="N3257" s="164">
        <f t="shared" si="149"/>
        <v>6</v>
      </c>
      <c r="O3257" s="164">
        <f t="shared" si="150"/>
        <v>8</v>
      </c>
    </row>
    <row r="3258" spans="3:15">
      <c r="C3258" s="161">
        <v>5</v>
      </c>
      <c r="D3258" s="161">
        <v>10</v>
      </c>
      <c r="F3258" s="161">
        <v>10</v>
      </c>
      <c r="G3258" s="161">
        <v>10</v>
      </c>
      <c r="H3258" s="161">
        <v>10</v>
      </c>
      <c r="I3258" s="161">
        <v>6</v>
      </c>
      <c r="J3258" s="161">
        <v>10</v>
      </c>
      <c r="M3258" s="165">
        <f t="shared" si="148"/>
        <v>5</v>
      </c>
      <c r="N3258" s="164">
        <f t="shared" si="149"/>
        <v>6</v>
      </c>
      <c r="O3258" s="164">
        <f t="shared" si="150"/>
        <v>9</v>
      </c>
    </row>
    <row r="3259" spans="3:15">
      <c r="C3259" s="161">
        <v>5</v>
      </c>
      <c r="D3259" s="161">
        <v>10</v>
      </c>
      <c r="F3259" s="161">
        <v>10</v>
      </c>
      <c r="G3259" s="161">
        <v>10</v>
      </c>
      <c r="H3259" s="161">
        <v>10</v>
      </c>
      <c r="I3259" s="161">
        <v>8</v>
      </c>
      <c r="J3259" s="161">
        <v>7</v>
      </c>
      <c r="M3259" s="165">
        <f t="shared" si="148"/>
        <v>5</v>
      </c>
      <c r="N3259" s="164">
        <f t="shared" si="149"/>
        <v>6</v>
      </c>
      <c r="O3259" s="164">
        <f t="shared" si="150"/>
        <v>9</v>
      </c>
    </row>
    <row r="3260" spans="3:15">
      <c r="C3260" s="161">
        <v>5</v>
      </c>
      <c r="D3260" s="161">
        <v>10</v>
      </c>
      <c r="F3260" s="161">
        <v>10</v>
      </c>
      <c r="G3260" s="161">
        <v>10</v>
      </c>
      <c r="H3260" s="161">
        <v>10</v>
      </c>
      <c r="I3260" s="161">
        <v>8</v>
      </c>
      <c r="J3260" s="161">
        <v>10</v>
      </c>
      <c r="M3260" s="165">
        <f t="shared" si="148"/>
        <v>5</v>
      </c>
      <c r="N3260" s="164">
        <f t="shared" si="149"/>
        <v>6</v>
      </c>
      <c r="O3260" s="164">
        <f t="shared" si="150"/>
        <v>9</v>
      </c>
    </row>
    <row r="3261" spans="3:15">
      <c r="C3261" s="161">
        <v>5</v>
      </c>
      <c r="D3261" s="161">
        <v>10</v>
      </c>
      <c r="F3261" s="161">
        <v>10</v>
      </c>
      <c r="G3261" s="161">
        <v>10</v>
      </c>
      <c r="H3261" s="161">
        <v>10</v>
      </c>
      <c r="I3261" s="161">
        <v>10</v>
      </c>
      <c r="J3261" s="161">
        <v>7</v>
      </c>
      <c r="M3261" s="165">
        <f t="shared" si="148"/>
        <v>5</v>
      </c>
      <c r="N3261" s="164">
        <f t="shared" si="149"/>
        <v>6</v>
      </c>
      <c r="O3261" s="164">
        <f t="shared" si="150"/>
        <v>9</v>
      </c>
    </row>
    <row r="3262" spans="3:15">
      <c r="C3262" s="161">
        <v>5</v>
      </c>
      <c r="D3262" s="161">
        <v>10</v>
      </c>
      <c r="F3262" s="161">
        <v>10</v>
      </c>
      <c r="G3262" s="161">
        <v>10</v>
      </c>
      <c r="H3262" s="161">
        <v>10</v>
      </c>
      <c r="I3262" s="161">
        <v>10</v>
      </c>
      <c r="J3262" s="161">
        <v>10</v>
      </c>
      <c r="M3262" s="165">
        <f t="shared" si="148"/>
        <v>5</v>
      </c>
      <c r="N3262" s="164">
        <f t="shared" si="149"/>
        <v>6</v>
      </c>
      <c r="O3262" s="164">
        <f t="shared" si="150"/>
        <v>9</v>
      </c>
    </row>
    <row r="3263" spans="3:15">
      <c r="C3263" s="161">
        <v>5</v>
      </c>
      <c r="D3263" s="161">
        <v>10</v>
      </c>
      <c r="F3263" s="161">
        <v>10</v>
      </c>
      <c r="G3263" s="161">
        <v>10</v>
      </c>
      <c r="H3263" s="161">
        <v>7</v>
      </c>
      <c r="I3263" s="161">
        <v>4</v>
      </c>
      <c r="J3263" s="161">
        <v>7</v>
      </c>
      <c r="M3263" s="165">
        <f t="shared" si="148"/>
        <v>4</v>
      </c>
      <c r="N3263" s="164">
        <f t="shared" si="149"/>
        <v>5</v>
      </c>
      <c r="O3263" s="164">
        <f t="shared" si="150"/>
        <v>8</v>
      </c>
    </row>
    <row r="3264" spans="3:15">
      <c r="C3264" s="161">
        <v>5</v>
      </c>
      <c r="D3264" s="161">
        <v>10</v>
      </c>
      <c r="F3264" s="161">
        <v>10</v>
      </c>
      <c r="G3264" s="161">
        <v>10</v>
      </c>
      <c r="H3264" s="161">
        <v>7</v>
      </c>
      <c r="I3264" s="161">
        <v>4</v>
      </c>
      <c r="J3264" s="161">
        <v>10</v>
      </c>
      <c r="M3264" s="165">
        <f t="shared" si="148"/>
        <v>4</v>
      </c>
      <c r="N3264" s="164">
        <f t="shared" si="149"/>
        <v>5</v>
      </c>
      <c r="O3264" s="164">
        <f t="shared" si="150"/>
        <v>8</v>
      </c>
    </row>
    <row r="3265" spans="3:15">
      <c r="C3265" s="161">
        <v>5</v>
      </c>
      <c r="D3265" s="161">
        <v>10</v>
      </c>
      <c r="F3265" s="161">
        <v>10</v>
      </c>
      <c r="G3265" s="161">
        <v>10</v>
      </c>
      <c r="H3265" s="161">
        <v>7</v>
      </c>
      <c r="I3265" s="161">
        <v>6</v>
      </c>
      <c r="J3265" s="161">
        <v>7</v>
      </c>
      <c r="M3265" s="165">
        <f t="shared" si="148"/>
        <v>5</v>
      </c>
      <c r="N3265" s="164">
        <f t="shared" si="149"/>
        <v>6</v>
      </c>
      <c r="O3265" s="164">
        <f t="shared" si="150"/>
        <v>8</v>
      </c>
    </row>
    <row r="3266" spans="3:15">
      <c r="C3266" s="161">
        <v>5</v>
      </c>
      <c r="D3266" s="161">
        <v>10</v>
      </c>
      <c r="F3266" s="161">
        <v>10</v>
      </c>
      <c r="G3266" s="161">
        <v>10</v>
      </c>
      <c r="H3266" s="161">
        <v>7</v>
      </c>
      <c r="I3266" s="161">
        <v>6</v>
      </c>
      <c r="J3266" s="161">
        <v>10</v>
      </c>
      <c r="M3266" s="165">
        <f t="shared" si="148"/>
        <v>5</v>
      </c>
      <c r="N3266" s="164">
        <f t="shared" si="149"/>
        <v>6</v>
      </c>
      <c r="O3266" s="164">
        <f t="shared" si="150"/>
        <v>8</v>
      </c>
    </row>
    <row r="3267" spans="3:15">
      <c r="C3267" s="161">
        <v>5</v>
      </c>
      <c r="D3267" s="161">
        <v>10</v>
      </c>
      <c r="F3267" s="161">
        <v>10</v>
      </c>
      <c r="G3267" s="161">
        <v>10</v>
      </c>
      <c r="H3267" s="161">
        <v>7</v>
      </c>
      <c r="I3267" s="161">
        <v>8</v>
      </c>
      <c r="J3267" s="161">
        <v>7</v>
      </c>
      <c r="M3267" s="165">
        <f t="shared" si="148"/>
        <v>5</v>
      </c>
      <c r="N3267" s="164">
        <f t="shared" si="149"/>
        <v>6</v>
      </c>
      <c r="O3267" s="164">
        <f t="shared" si="150"/>
        <v>8</v>
      </c>
    </row>
    <row r="3268" spans="3:15">
      <c r="C3268" s="161">
        <v>5</v>
      </c>
      <c r="D3268" s="161">
        <v>10</v>
      </c>
      <c r="F3268" s="161">
        <v>10</v>
      </c>
      <c r="G3268" s="161">
        <v>10</v>
      </c>
      <c r="H3268" s="161">
        <v>7</v>
      </c>
      <c r="I3268" s="161">
        <v>8</v>
      </c>
      <c r="J3268" s="161">
        <v>10</v>
      </c>
      <c r="M3268" s="165">
        <f t="shared" si="148"/>
        <v>5</v>
      </c>
      <c r="N3268" s="164">
        <f t="shared" si="149"/>
        <v>6</v>
      </c>
      <c r="O3268" s="164">
        <f t="shared" si="150"/>
        <v>9</v>
      </c>
    </row>
    <row r="3269" spans="3:15">
      <c r="C3269" s="161">
        <v>5</v>
      </c>
      <c r="D3269" s="161">
        <v>10</v>
      </c>
      <c r="F3269" s="161">
        <v>10</v>
      </c>
      <c r="G3269" s="161">
        <v>10</v>
      </c>
      <c r="H3269" s="161">
        <v>7</v>
      </c>
      <c r="I3269" s="161">
        <v>10</v>
      </c>
      <c r="J3269" s="161">
        <v>7</v>
      </c>
      <c r="M3269" s="165">
        <f t="shared" si="148"/>
        <v>5</v>
      </c>
      <c r="N3269" s="164">
        <f t="shared" si="149"/>
        <v>6</v>
      </c>
      <c r="O3269" s="164">
        <f t="shared" si="150"/>
        <v>8</v>
      </c>
    </row>
    <row r="3270" spans="3:15">
      <c r="C3270" s="161">
        <v>5</v>
      </c>
      <c r="D3270" s="161">
        <v>10</v>
      </c>
      <c r="F3270" s="161">
        <v>10</v>
      </c>
      <c r="G3270" s="161">
        <v>10</v>
      </c>
      <c r="H3270" s="161">
        <v>7</v>
      </c>
      <c r="I3270" s="161">
        <v>10</v>
      </c>
      <c r="J3270" s="161">
        <v>10</v>
      </c>
      <c r="M3270" s="165">
        <f t="shared" si="148"/>
        <v>5</v>
      </c>
      <c r="N3270" s="164">
        <f t="shared" si="149"/>
        <v>6</v>
      </c>
      <c r="O3270" s="164">
        <f t="shared" si="150"/>
        <v>9</v>
      </c>
    </row>
    <row r="3271" spans="3:15">
      <c r="C3271" s="161">
        <v>5</v>
      </c>
      <c r="D3271" s="161">
        <v>10</v>
      </c>
      <c r="F3271" s="161">
        <v>10</v>
      </c>
      <c r="G3271" s="161">
        <v>10</v>
      </c>
      <c r="H3271" s="161">
        <v>10</v>
      </c>
      <c r="I3271" s="161">
        <v>4</v>
      </c>
      <c r="J3271" s="161">
        <v>7</v>
      </c>
      <c r="M3271" s="165">
        <f t="shared" si="148"/>
        <v>4</v>
      </c>
      <c r="N3271" s="164">
        <f t="shared" si="149"/>
        <v>5</v>
      </c>
      <c r="O3271" s="164">
        <f t="shared" si="150"/>
        <v>8</v>
      </c>
    </row>
    <row r="3272" spans="3:15">
      <c r="C3272" s="161">
        <v>5</v>
      </c>
      <c r="D3272" s="161">
        <v>10</v>
      </c>
      <c r="F3272" s="161">
        <v>10</v>
      </c>
      <c r="G3272" s="161">
        <v>10</v>
      </c>
      <c r="H3272" s="161">
        <v>10</v>
      </c>
      <c r="I3272" s="161">
        <v>4</v>
      </c>
      <c r="J3272" s="161">
        <v>10</v>
      </c>
      <c r="M3272" s="165">
        <f t="shared" si="148"/>
        <v>4</v>
      </c>
      <c r="N3272" s="164">
        <f t="shared" si="149"/>
        <v>5</v>
      </c>
      <c r="O3272" s="164">
        <f t="shared" si="150"/>
        <v>8</v>
      </c>
    </row>
    <row r="3273" spans="3:15">
      <c r="C3273" s="161">
        <v>5</v>
      </c>
      <c r="D3273" s="161">
        <v>10</v>
      </c>
      <c r="F3273" s="161">
        <v>10</v>
      </c>
      <c r="G3273" s="161">
        <v>10</v>
      </c>
      <c r="H3273" s="161">
        <v>10</v>
      </c>
      <c r="I3273" s="161">
        <v>6</v>
      </c>
      <c r="J3273" s="161">
        <v>7</v>
      </c>
      <c r="M3273" s="165">
        <f t="shared" si="148"/>
        <v>5</v>
      </c>
      <c r="N3273" s="164">
        <f t="shared" si="149"/>
        <v>6</v>
      </c>
      <c r="O3273" s="164">
        <f t="shared" si="150"/>
        <v>8</v>
      </c>
    </row>
    <row r="3274" spans="3:15">
      <c r="C3274" s="161">
        <v>5</v>
      </c>
      <c r="D3274" s="161">
        <v>10</v>
      </c>
      <c r="F3274" s="161">
        <v>10</v>
      </c>
      <c r="G3274" s="161">
        <v>10</v>
      </c>
      <c r="H3274" s="161">
        <v>10</v>
      </c>
      <c r="I3274" s="161">
        <v>6</v>
      </c>
      <c r="J3274" s="161">
        <v>10</v>
      </c>
      <c r="M3274" s="165">
        <f t="shared" si="148"/>
        <v>5</v>
      </c>
      <c r="N3274" s="164">
        <f t="shared" si="149"/>
        <v>6</v>
      </c>
      <c r="O3274" s="164">
        <f t="shared" si="150"/>
        <v>9</v>
      </c>
    </row>
    <row r="3275" spans="3:15">
      <c r="C3275" s="161">
        <v>5</v>
      </c>
      <c r="D3275" s="161">
        <v>10</v>
      </c>
      <c r="F3275" s="161">
        <v>10</v>
      </c>
      <c r="G3275" s="161">
        <v>10</v>
      </c>
      <c r="H3275" s="161">
        <v>10</v>
      </c>
      <c r="I3275" s="161">
        <v>8</v>
      </c>
      <c r="J3275" s="161">
        <v>7</v>
      </c>
      <c r="M3275" s="165">
        <f t="shared" si="148"/>
        <v>5</v>
      </c>
      <c r="N3275" s="164">
        <f t="shared" si="149"/>
        <v>6</v>
      </c>
      <c r="O3275" s="164">
        <f t="shared" si="150"/>
        <v>9</v>
      </c>
    </row>
    <row r="3276" spans="3:15">
      <c r="C3276" s="161">
        <v>5</v>
      </c>
      <c r="D3276" s="161">
        <v>10</v>
      </c>
      <c r="F3276" s="161">
        <v>10</v>
      </c>
      <c r="G3276" s="161">
        <v>10</v>
      </c>
      <c r="H3276" s="161">
        <v>10</v>
      </c>
      <c r="I3276" s="161">
        <v>8</v>
      </c>
      <c r="J3276" s="161">
        <v>10</v>
      </c>
      <c r="M3276" s="165">
        <f t="shared" si="148"/>
        <v>5</v>
      </c>
      <c r="N3276" s="164">
        <f t="shared" si="149"/>
        <v>6</v>
      </c>
      <c r="O3276" s="164">
        <f t="shared" si="150"/>
        <v>9</v>
      </c>
    </row>
    <row r="3277" spans="3:15">
      <c r="C3277" s="161">
        <v>5</v>
      </c>
      <c r="D3277" s="161">
        <v>10</v>
      </c>
      <c r="F3277" s="161">
        <v>10</v>
      </c>
      <c r="G3277" s="161">
        <v>10</v>
      </c>
      <c r="H3277" s="161">
        <v>10</v>
      </c>
      <c r="I3277" s="161">
        <v>10</v>
      </c>
      <c r="J3277" s="161">
        <v>7</v>
      </c>
      <c r="M3277" s="165">
        <f t="shared" si="148"/>
        <v>5</v>
      </c>
      <c r="N3277" s="164">
        <f t="shared" si="149"/>
        <v>6</v>
      </c>
      <c r="O3277" s="164">
        <f t="shared" si="150"/>
        <v>9</v>
      </c>
    </row>
    <row r="3278" spans="3:15">
      <c r="C3278" s="161">
        <v>5</v>
      </c>
      <c r="D3278" s="161">
        <v>10</v>
      </c>
      <c r="F3278" s="161">
        <v>10</v>
      </c>
      <c r="G3278" s="161">
        <v>10</v>
      </c>
      <c r="H3278" s="161">
        <v>10</v>
      </c>
      <c r="I3278" s="161">
        <v>10</v>
      </c>
      <c r="J3278" s="161">
        <v>10</v>
      </c>
      <c r="M3278" s="165">
        <f t="shared" si="148"/>
        <v>5</v>
      </c>
      <c r="N3278" s="164">
        <f t="shared" si="149"/>
        <v>6</v>
      </c>
      <c r="O3278" s="164">
        <f t="shared" si="150"/>
        <v>9</v>
      </c>
    </row>
    <row r="3279" spans="3:15">
      <c r="C3279" s="161">
        <v>5</v>
      </c>
      <c r="D3279" s="161">
        <v>10</v>
      </c>
      <c r="F3279" s="161">
        <v>10</v>
      </c>
      <c r="G3279" s="161">
        <v>10</v>
      </c>
      <c r="H3279" s="161">
        <v>7</v>
      </c>
      <c r="I3279" s="161">
        <v>4</v>
      </c>
      <c r="J3279" s="161">
        <v>7</v>
      </c>
      <c r="M3279" s="165">
        <f t="shared" si="148"/>
        <v>4</v>
      </c>
      <c r="N3279" s="164">
        <f t="shared" si="149"/>
        <v>5</v>
      </c>
      <c r="O3279" s="164">
        <f t="shared" si="150"/>
        <v>8</v>
      </c>
    </row>
    <row r="3280" spans="3:15">
      <c r="C3280" s="161">
        <v>5</v>
      </c>
      <c r="D3280" s="161">
        <v>10</v>
      </c>
      <c r="F3280" s="161">
        <v>10</v>
      </c>
      <c r="G3280" s="161">
        <v>10</v>
      </c>
      <c r="H3280" s="161">
        <v>7</v>
      </c>
      <c r="I3280" s="161">
        <v>4</v>
      </c>
      <c r="J3280" s="161">
        <v>10</v>
      </c>
      <c r="M3280" s="165">
        <f t="shared" si="148"/>
        <v>4</v>
      </c>
      <c r="N3280" s="164">
        <f t="shared" si="149"/>
        <v>5</v>
      </c>
      <c r="O3280" s="164">
        <f t="shared" si="150"/>
        <v>8</v>
      </c>
    </row>
    <row r="3281" spans="3:15">
      <c r="C3281" s="161">
        <v>5</v>
      </c>
      <c r="D3281" s="161">
        <v>10</v>
      </c>
      <c r="F3281" s="161">
        <v>10</v>
      </c>
      <c r="G3281" s="161">
        <v>10</v>
      </c>
      <c r="H3281" s="161">
        <v>7</v>
      </c>
      <c r="I3281" s="161">
        <v>6</v>
      </c>
      <c r="J3281" s="161">
        <v>7</v>
      </c>
      <c r="M3281" s="165">
        <f t="shared" si="148"/>
        <v>5</v>
      </c>
      <c r="N3281" s="164">
        <f t="shared" si="149"/>
        <v>6</v>
      </c>
      <c r="O3281" s="164">
        <f t="shared" si="150"/>
        <v>8</v>
      </c>
    </row>
    <row r="3282" spans="3:15">
      <c r="C3282" s="161">
        <v>5</v>
      </c>
      <c r="D3282" s="161">
        <v>10</v>
      </c>
      <c r="F3282" s="161">
        <v>10</v>
      </c>
      <c r="G3282" s="161">
        <v>10</v>
      </c>
      <c r="H3282" s="161">
        <v>7</v>
      </c>
      <c r="I3282" s="161">
        <v>6</v>
      </c>
      <c r="J3282" s="161">
        <v>10</v>
      </c>
      <c r="M3282" s="165">
        <f t="shared" si="148"/>
        <v>5</v>
      </c>
      <c r="N3282" s="164">
        <f t="shared" si="149"/>
        <v>6</v>
      </c>
      <c r="O3282" s="164">
        <f t="shared" si="150"/>
        <v>8</v>
      </c>
    </row>
    <row r="3283" spans="3:15">
      <c r="C3283" s="161">
        <v>5</v>
      </c>
      <c r="D3283" s="161">
        <v>10</v>
      </c>
      <c r="F3283" s="161">
        <v>10</v>
      </c>
      <c r="G3283" s="161">
        <v>10</v>
      </c>
      <c r="H3283" s="161">
        <v>7</v>
      </c>
      <c r="I3283" s="161">
        <v>8</v>
      </c>
      <c r="J3283" s="161">
        <v>7</v>
      </c>
      <c r="M3283" s="165">
        <f t="shared" si="148"/>
        <v>5</v>
      </c>
      <c r="N3283" s="164">
        <f t="shared" si="149"/>
        <v>6</v>
      </c>
      <c r="O3283" s="164">
        <f t="shared" si="150"/>
        <v>8</v>
      </c>
    </row>
    <row r="3284" spans="3:15">
      <c r="C3284" s="161">
        <v>5</v>
      </c>
      <c r="D3284" s="161">
        <v>10</v>
      </c>
      <c r="F3284" s="161">
        <v>10</v>
      </c>
      <c r="G3284" s="161">
        <v>10</v>
      </c>
      <c r="H3284" s="161">
        <v>7</v>
      </c>
      <c r="I3284" s="161">
        <v>8</v>
      </c>
      <c r="J3284" s="161">
        <v>10</v>
      </c>
      <c r="M3284" s="165">
        <f t="shared" si="148"/>
        <v>5</v>
      </c>
      <c r="N3284" s="164">
        <f t="shared" si="149"/>
        <v>6</v>
      </c>
      <c r="O3284" s="164">
        <f t="shared" si="150"/>
        <v>9</v>
      </c>
    </row>
    <row r="3285" spans="3:15">
      <c r="C3285" s="161">
        <v>5</v>
      </c>
      <c r="D3285" s="161">
        <v>10</v>
      </c>
      <c r="F3285" s="161">
        <v>10</v>
      </c>
      <c r="G3285" s="161">
        <v>10</v>
      </c>
      <c r="H3285" s="161">
        <v>7</v>
      </c>
      <c r="I3285" s="161">
        <v>10</v>
      </c>
      <c r="J3285" s="161">
        <v>7</v>
      </c>
      <c r="M3285" s="165">
        <f t="shared" si="148"/>
        <v>5</v>
      </c>
      <c r="N3285" s="164">
        <f t="shared" si="149"/>
        <v>6</v>
      </c>
      <c r="O3285" s="164">
        <f t="shared" si="150"/>
        <v>8</v>
      </c>
    </row>
    <row r="3286" spans="3:15">
      <c r="C3286" s="161">
        <v>5</v>
      </c>
      <c r="D3286" s="161">
        <v>10</v>
      </c>
      <c r="F3286" s="161">
        <v>10</v>
      </c>
      <c r="G3286" s="161">
        <v>10</v>
      </c>
      <c r="H3286" s="161">
        <v>7</v>
      </c>
      <c r="I3286" s="161">
        <v>10</v>
      </c>
      <c r="J3286" s="161">
        <v>10</v>
      </c>
      <c r="M3286" s="165">
        <f t="shared" si="148"/>
        <v>5</v>
      </c>
      <c r="N3286" s="164">
        <f t="shared" si="149"/>
        <v>6</v>
      </c>
      <c r="O3286" s="164">
        <f t="shared" si="150"/>
        <v>9</v>
      </c>
    </row>
    <row r="3287" spans="3:15">
      <c r="C3287" s="161">
        <v>5</v>
      </c>
      <c r="D3287" s="161">
        <v>10</v>
      </c>
      <c r="F3287" s="161">
        <v>10</v>
      </c>
      <c r="G3287" s="161">
        <v>10</v>
      </c>
      <c r="H3287" s="161">
        <v>10</v>
      </c>
      <c r="I3287" s="161">
        <v>4</v>
      </c>
      <c r="J3287" s="161">
        <v>7</v>
      </c>
      <c r="M3287" s="165">
        <f t="shared" si="148"/>
        <v>4</v>
      </c>
      <c r="N3287" s="164">
        <f t="shared" si="149"/>
        <v>5</v>
      </c>
      <c r="O3287" s="164">
        <f t="shared" si="150"/>
        <v>8</v>
      </c>
    </row>
    <row r="3288" spans="3:15">
      <c r="C3288" s="161">
        <v>5</v>
      </c>
      <c r="D3288" s="161">
        <v>10</v>
      </c>
      <c r="F3288" s="161">
        <v>10</v>
      </c>
      <c r="G3288" s="161">
        <v>10</v>
      </c>
      <c r="H3288" s="161">
        <v>10</v>
      </c>
      <c r="I3288" s="161">
        <v>4</v>
      </c>
      <c r="J3288" s="161">
        <v>10</v>
      </c>
      <c r="M3288" s="165">
        <f t="shared" si="148"/>
        <v>4</v>
      </c>
      <c r="N3288" s="164">
        <f t="shared" si="149"/>
        <v>5</v>
      </c>
      <c r="O3288" s="164">
        <f t="shared" si="150"/>
        <v>8</v>
      </c>
    </row>
    <row r="3289" spans="3:15">
      <c r="C3289" s="161">
        <v>5</v>
      </c>
      <c r="D3289" s="161">
        <v>10</v>
      </c>
      <c r="F3289" s="161">
        <v>10</v>
      </c>
      <c r="G3289" s="161">
        <v>10</v>
      </c>
      <c r="H3289" s="161">
        <v>10</v>
      </c>
      <c r="I3289" s="161">
        <v>6</v>
      </c>
      <c r="J3289" s="161">
        <v>7</v>
      </c>
      <c r="M3289" s="165">
        <f t="shared" si="148"/>
        <v>5</v>
      </c>
      <c r="N3289" s="164">
        <f t="shared" si="149"/>
        <v>6</v>
      </c>
      <c r="O3289" s="164">
        <f t="shared" si="150"/>
        <v>8</v>
      </c>
    </row>
    <row r="3290" spans="3:15">
      <c r="C3290" s="161">
        <v>5</v>
      </c>
      <c r="D3290" s="161">
        <v>10</v>
      </c>
      <c r="F3290" s="161">
        <v>10</v>
      </c>
      <c r="G3290" s="161">
        <v>10</v>
      </c>
      <c r="H3290" s="161">
        <v>10</v>
      </c>
      <c r="I3290" s="161">
        <v>6</v>
      </c>
      <c r="J3290" s="161">
        <v>10</v>
      </c>
      <c r="M3290" s="165">
        <f t="shared" si="148"/>
        <v>5</v>
      </c>
      <c r="N3290" s="164">
        <f t="shared" si="149"/>
        <v>6</v>
      </c>
      <c r="O3290" s="164">
        <f t="shared" si="150"/>
        <v>9</v>
      </c>
    </row>
    <row r="3291" spans="3:15">
      <c r="C3291" s="161">
        <v>5</v>
      </c>
      <c r="D3291" s="161">
        <v>10</v>
      </c>
      <c r="F3291" s="161">
        <v>10</v>
      </c>
      <c r="G3291" s="161">
        <v>10</v>
      </c>
      <c r="H3291" s="161">
        <v>10</v>
      </c>
      <c r="I3291" s="161">
        <v>8</v>
      </c>
      <c r="J3291" s="161">
        <v>7</v>
      </c>
      <c r="M3291" s="165">
        <f t="shared" si="148"/>
        <v>5</v>
      </c>
      <c r="N3291" s="164">
        <f t="shared" si="149"/>
        <v>6</v>
      </c>
      <c r="O3291" s="164">
        <f t="shared" si="150"/>
        <v>9</v>
      </c>
    </row>
    <row r="3292" spans="3:15">
      <c r="C3292" s="161">
        <v>5</v>
      </c>
      <c r="D3292" s="161">
        <v>10</v>
      </c>
      <c r="F3292" s="161">
        <v>10</v>
      </c>
      <c r="G3292" s="161">
        <v>10</v>
      </c>
      <c r="H3292" s="161">
        <v>10</v>
      </c>
      <c r="I3292" s="161">
        <v>8</v>
      </c>
      <c r="J3292" s="161">
        <v>10</v>
      </c>
      <c r="M3292" s="165">
        <f t="shared" si="148"/>
        <v>5</v>
      </c>
      <c r="N3292" s="164">
        <f t="shared" si="149"/>
        <v>6</v>
      </c>
      <c r="O3292" s="164">
        <f t="shared" si="150"/>
        <v>9</v>
      </c>
    </row>
    <row r="3293" spans="3:15">
      <c r="C3293" s="161">
        <v>5</v>
      </c>
      <c r="D3293" s="161">
        <v>10</v>
      </c>
      <c r="F3293" s="161">
        <v>10</v>
      </c>
      <c r="G3293" s="161">
        <v>10</v>
      </c>
      <c r="H3293" s="161">
        <v>10</v>
      </c>
      <c r="I3293" s="161">
        <v>10</v>
      </c>
      <c r="J3293" s="161">
        <v>7</v>
      </c>
      <c r="M3293" s="165">
        <f t="shared" si="148"/>
        <v>5</v>
      </c>
      <c r="N3293" s="164">
        <f t="shared" si="149"/>
        <v>6</v>
      </c>
      <c r="O3293" s="164">
        <f t="shared" si="150"/>
        <v>9</v>
      </c>
    </row>
    <row r="3294" spans="3:15">
      <c r="C3294" s="161">
        <v>5</v>
      </c>
      <c r="D3294" s="161">
        <v>2</v>
      </c>
      <c r="F3294" s="161">
        <v>10</v>
      </c>
      <c r="G3294" s="161">
        <v>2</v>
      </c>
      <c r="H3294" s="161">
        <v>10</v>
      </c>
      <c r="I3294" s="161">
        <v>10</v>
      </c>
      <c r="J3294" s="161">
        <v>10</v>
      </c>
      <c r="M3294" s="165">
        <f t="shared" si="148"/>
        <v>2</v>
      </c>
      <c r="N3294" s="164">
        <f t="shared" si="149"/>
        <v>2</v>
      </c>
      <c r="O3294" s="164">
        <f t="shared" si="150"/>
        <v>7</v>
      </c>
    </row>
    <row r="3295" spans="3:15">
      <c r="C3295" s="161">
        <v>7</v>
      </c>
      <c r="D3295" s="161">
        <v>2</v>
      </c>
      <c r="F3295" s="161">
        <v>5</v>
      </c>
      <c r="G3295" s="161">
        <v>2</v>
      </c>
      <c r="H3295" s="161">
        <v>5</v>
      </c>
      <c r="I3295" s="161">
        <v>4</v>
      </c>
      <c r="J3295" s="161">
        <v>7</v>
      </c>
      <c r="M3295" s="165">
        <f t="shared" ref="M3295:M3358" si="151">MIN(C3295:L3295)</f>
        <v>2</v>
      </c>
      <c r="N3295" s="164">
        <f t="shared" si="149"/>
        <v>2</v>
      </c>
      <c r="O3295" s="164">
        <f t="shared" si="150"/>
        <v>5</v>
      </c>
    </row>
    <row r="3296" spans="3:15">
      <c r="C3296" s="161">
        <v>7</v>
      </c>
      <c r="D3296" s="161">
        <v>2</v>
      </c>
      <c r="F3296" s="161">
        <v>5</v>
      </c>
      <c r="G3296" s="161">
        <v>2</v>
      </c>
      <c r="H3296" s="161">
        <v>5</v>
      </c>
      <c r="I3296" s="161">
        <v>4</v>
      </c>
      <c r="J3296" s="161">
        <v>10</v>
      </c>
      <c r="M3296" s="165">
        <f t="shared" si="151"/>
        <v>2</v>
      </c>
      <c r="N3296" s="164">
        <f t="shared" ref="N3296:N3359" si="152">IF(SMALL(C3296:J3296,2)&gt;M3296,M3296+1,M3296)</f>
        <v>2</v>
      </c>
      <c r="O3296" s="164">
        <f t="shared" ref="O3296:O3359" si="153">ROUND(AVERAGE(C3296:J3296),0)</f>
        <v>5</v>
      </c>
    </row>
    <row r="3297" spans="3:15">
      <c r="C3297" s="161">
        <v>7</v>
      </c>
      <c r="D3297" s="161">
        <v>2</v>
      </c>
      <c r="F3297" s="161">
        <v>5</v>
      </c>
      <c r="G3297" s="161">
        <v>2</v>
      </c>
      <c r="H3297" s="161">
        <v>5</v>
      </c>
      <c r="I3297" s="161">
        <v>6</v>
      </c>
      <c r="J3297" s="161">
        <v>7</v>
      </c>
      <c r="M3297" s="165">
        <f t="shared" si="151"/>
        <v>2</v>
      </c>
      <c r="N3297" s="164">
        <f t="shared" si="152"/>
        <v>2</v>
      </c>
      <c r="O3297" s="164">
        <f t="shared" si="153"/>
        <v>5</v>
      </c>
    </row>
    <row r="3298" spans="3:15">
      <c r="C3298" s="161">
        <v>7</v>
      </c>
      <c r="D3298" s="161">
        <v>2</v>
      </c>
      <c r="F3298" s="161">
        <v>5</v>
      </c>
      <c r="G3298" s="161">
        <v>2</v>
      </c>
      <c r="H3298" s="161">
        <v>5</v>
      </c>
      <c r="I3298" s="161">
        <v>6</v>
      </c>
      <c r="J3298" s="161">
        <v>10</v>
      </c>
      <c r="M3298" s="165">
        <f t="shared" si="151"/>
        <v>2</v>
      </c>
      <c r="N3298" s="164">
        <f t="shared" si="152"/>
        <v>2</v>
      </c>
      <c r="O3298" s="164">
        <f t="shared" si="153"/>
        <v>5</v>
      </c>
    </row>
    <row r="3299" spans="3:15">
      <c r="C3299" s="161">
        <v>7</v>
      </c>
      <c r="D3299" s="161">
        <v>2</v>
      </c>
      <c r="F3299" s="161">
        <v>5</v>
      </c>
      <c r="G3299" s="161">
        <v>2</v>
      </c>
      <c r="H3299" s="161">
        <v>5</v>
      </c>
      <c r="I3299" s="161">
        <v>8</v>
      </c>
      <c r="J3299" s="161">
        <v>7</v>
      </c>
      <c r="M3299" s="165">
        <f t="shared" si="151"/>
        <v>2</v>
      </c>
      <c r="N3299" s="164">
        <f t="shared" si="152"/>
        <v>2</v>
      </c>
      <c r="O3299" s="164">
        <f t="shared" si="153"/>
        <v>5</v>
      </c>
    </row>
    <row r="3300" spans="3:15">
      <c r="C3300" s="161">
        <v>7</v>
      </c>
      <c r="D3300" s="161">
        <v>2</v>
      </c>
      <c r="F3300" s="161">
        <v>5</v>
      </c>
      <c r="G3300" s="161">
        <v>2</v>
      </c>
      <c r="H3300" s="161">
        <v>5</v>
      </c>
      <c r="I3300" s="161">
        <v>8</v>
      </c>
      <c r="J3300" s="161">
        <v>10</v>
      </c>
      <c r="M3300" s="165">
        <f t="shared" si="151"/>
        <v>2</v>
      </c>
      <c r="N3300" s="164">
        <f t="shared" si="152"/>
        <v>2</v>
      </c>
      <c r="O3300" s="164">
        <f t="shared" si="153"/>
        <v>6</v>
      </c>
    </row>
    <row r="3301" spans="3:15">
      <c r="C3301" s="161">
        <v>7</v>
      </c>
      <c r="D3301" s="161">
        <v>2</v>
      </c>
      <c r="F3301" s="161">
        <v>5</v>
      </c>
      <c r="G3301" s="161">
        <v>2</v>
      </c>
      <c r="H3301" s="161">
        <v>5</v>
      </c>
      <c r="I3301" s="161">
        <v>10</v>
      </c>
      <c r="J3301" s="161">
        <v>7</v>
      </c>
      <c r="M3301" s="165">
        <f t="shared" si="151"/>
        <v>2</v>
      </c>
      <c r="N3301" s="164">
        <f t="shared" si="152"/>
        <v>2</v>
      </c>
      <c r="O3301" s="164">
        <f t="shared" si="153"/>
        <v>5</v>
      </c>
    </row>
    <row r="3302" spans="3:15">
      <c r="C3302" s="161">
        <v>7</v>
      </c>
      <c r="D3302" s="161">
        <v>2</v>
      </c>
      <c r="F3302" s="161">
        <v>5</v>
      </c>
      <c r="G3302" s="161">
        <v>2</v>
      </c>
      <c r="H3302" s="161">
        <v>5</v>
      </c>
      <c r="I3302" s="161">
        <v>10</v>
      </c>
      <c r="J3302" s="161">
        <v>10</v>
      </c>
      <c r="M3302" s="165">
        <f t="shared" si="151"/>
        <v>2</v>
      </c>
      <c r="N3302" s="164">
        <f t="shared" si="152"/>
        <v>2</v>
      </c>
      <c r="O3302" s="164">
        <f t="shared" si="153"/>
        <v>6</v>
      </c>
    </row>
    <row r="3303" spans="3:15">
      <c r="C3303" s="161">
        <v>7</v>
      </c>
      <c r="D3303" s="161">
        <v>2</v>
      </c>
      <c r="F3303" s="161">
        <v>7</v>
      </c>
      <c r="G3303" s="161">
        <v>2</v>
      </c>
      <c r="H3303" s="161">
        <v>10</v>
      </c>
      <c r="I3303" s="161">
        <v>4</v>
      </c>
      <c r="J3303" s="161">
        <v>7</v>
      </c>
      <c r="M3303" s="165">
        <f t="shared" si="151"/>
        <v>2</v>
      </c>
      <c r="N3303" s="164">
        <f t="shared" si="152"/>
        <v>2</v>
      </c>
      <c r="O3303" s="164">
        <f t="shared" si="153"/>
        <v>6</v>
      </c>
    </row>
    <row r="3304" spans="3:15">
      <c r="C3304" s="161">
        <v>7</v>
      </c>
      <c r="D3304" s="161">
        <v>2</v>
      </c>
      <c r="F3304" s="161">
        <v>7</v>
      </c>
      <c r="G3304" s="161">
        <v>2</v>
      </c>
      <c r="H3304" s="161">
        <v>10</v>
      </c>
      <c r="I3304" s="161">
        <v>4</v>
      </c>
      <c r="J3304" s="161">
        <v>10</v>
      </c>
      <c r="M3304" s="165">
        <f t="shared" si="151"/>
        <v>2</v>
      </c>
      <c r="N3304" s="164">
        <f t="shared" si="152"/>
        <v>2</v>
      </c>
      <c r="O3304" s="164">
        <f t="shared" si="153"/>
        <v>6</v>
      </c>
    </row>
    <row r="3305" spans="3:15">
      <c r="C3305" s="161">
        <v>7</v>
      </c>
      <c r="D3305" s="161">
        <v>2</v>
      </c>
      <c r="F3305" s="161">
        <v>7</v>
      </c>
      <c r="G3305" s="161">
        <v>2</v>
      </c>
      <c r="H3305" s="161">
        <v>10</v>
      </c>
      <c r="I3305" s="161">
        <v>6</v>
      </c>
      <c r="J3305" s="161">
        <v>7</v>
      </c>
      <c r="M3305" s="165">
        <f t="shared" si="151"/>
        <v>2</v>
      </c>
      <c r="N3305" s="164">
        <f t="shared" si="152"/>
        <v>2</v>
      </c>
      <c r="O3305" s="164">
        <f t="shared" si="153"/>
        <v>6</v>
      </c>
    </row>
    <row r="3306" spans="3:15">
      <c r="C3306" s="161">
        <v>7</v>
      </c>
      <c r="D3306" s="161">
        <v>2</v>
      </c>
      <c r="F3306" s="161">
        <v>7</v>
      </c>
      <c r="G3306" s="161">
        <v>2</v>
      </c>
      <c r="H3306" s="161">
        <v>10</v>
      </c>
      <c r="I3306" s="161">
        <v>6</v>
      </c>
      <c r="J3306" s="161">
        <v>10</v>
      </c>
      <c r="M3306" s="165">
        <f t="shared" si="151"/>
        <v>2</v>
      </c>
      <c r="N3306" s="164">
        <f t="shared" si="152"/>
        <v>2</v>
      </c>
      <c r="O3306" s="164">
        <f t="shared" si="153"/>
        <v>6</v>
      </c>
    </row>
    <row r="3307" spans="3:15">
      <c r="C3307" s="161">
        <v>7</v>
      </c>
      <c r="D3307" s="161">
        <v>2</v>
      </c>
      <c r="F3307" s="161">
        <v>7</v>
      </c>
      <c r="G3307" s="161">
        <v>2</v>
      </c>
      <c r="H3307" s="161">
        <v>10</v>
      </c>
      <c r="I3307" s="161">
        <v>8</v>
      </c>
      <c r="J3307" s="161">
        <v>7</v>
      </c>
      <c r="M3307" s="165">
        <f t="shared" si="151"/>
        <v>2</v>
      </c>
      <c r="N3307" s="164">
        <f t="shared" si="152"/>
        <v>2</v>
      </c>
      <c r="O3307" s="164">
        <f t="shared" si="153"/>
        <v>6</v>
      </c>
    </row>
    <row r="3308" spans="3:15">
      <c r="C3308" s="161">
        <v>7</v>
      </c>
      <c r="D3308" s="161">
        <v>2</v>
      </c>
      <c r="F3308" s="161">
        <v>7</v>
      </c>
      <c r="G3308" s="161">
        <v>2</v>
      </c>
      <c r="H3308" s="161">
        <v>10</v>
      </c>
      <c r="I3308" s="161">
        <v>8</v>
      </c>
      <c r="J3308" s="161">
        <v>10</v>
      </c>
      <c r="M3308" s="165">
        <f t="shared" si="151"/>
        <v>2</v>
      </c>
      <c r="N3308" s="164">
        <f t="shared" si="152"/>
        <v>2</v>
      </c>
      <c r="O3308" s="164">
        <f t="shared" si="153"/>
        <v>7</v>
      </c>
    </row>
    <row r="3309" spans="3:15">
      <c r="C3309" s="161">
        <v>7</v>
      </c>
      <c r="D3309" s="161">
        <v>2</v>
      </c>
      <c r="F3309" s="161">
        <v>7</v>
      </c>
      <c r="G3309" s="161">
        <v>2</v>
      </c>
      <c r="H3309" s="161">
        <v>10</v>
      </c>
      <c r="I3309" s="161">
        <v>10</v>
      </c>
      <c r="J3309" s="161">
        <v>7</v>
      </c>
      <c r="M3309" s="165">
        <f t="shared" si="151"/>
        <v>2</v>
      </c>
      <c r="N3309" s="164">
        <f t="shared" si="152"/>
        <v>2</v>
      </c>
      <c r="O3309" s="164">
        <f t="shared" si="153"/>
        <v>6</v>
      </c>
    </row>
    <row r="3310" spans="3:15">
      <c r="C3310" s="161">
        <v>7</v>
      </c>
      <c r="D3310" s="161">
        <v>4</v>
      </c>
      <c r="F3310" s="161">
        <v>7</v>
      </c>
      <c r="G3310" s="161">
        <v>4</v>
      </c>
      <c r="H3310" s="161">
        <v>10</v>
      </c>
      <c r="I3310" s="161">
        <v>10</v>
      </c>
      <c r="J3310" s="161">
        <v>10</v>
      </c>
      <c r="M3310" s="165">
        <f t="shared" si="151"/>
        <v>4</v>
      </c>
      <c r="N3310" s="164">
        <f t="shared" si="152"/>
        <v>4</v>
      </c>
      <c r="O3310" s="164">
        <f t="shared" si="153"/>
        <v>7</v>
      </c>
    </row>
    <row r="3311" spans="3:15">
      <c r="C3311" s="161">
        <v>7</v>
      </c>
      <c r="D3311" s="161">
        <v>4</v>
      </c>
      <c r="F3311" s="161">
        <v>5</v>
      </c>
      <c r="G3311" s="161">
        <v>4</v>
      </c>
      <c r="H3311" s="161">
        <v>5</v>
      </c>
      <c r="I3311" s="161">
        <v>4</v>
      </c>
      <c r="J3311" s="161">
        <v>7</v>
      </c>
      <c r="M3311" s="165">
        <f t="shared" si="151"/>
        <v>4</v>
      </c>
      <c r="N3311" s="164">
        <f t="shared" si="152"/>
        <v>4</v>
      </c>
      <c r="O3311" s="164">
        <f t="shared" si="153"/>
        <v>5</v>
      </c>
    </row>
    <row r="3312" spans="3:15">
      <c r="C3312" s="161">
        <v>7</v>
      </c>
      <c r="D3312" s="161">
        <v>4</v>
      </c>
      <c r="F3312" s="161">
        <v>5</v>
      </c>
      <c r="G3312" s="161">
        <v>4</v>
      </c>
      <c r="H3312" s="161">
        <v>5</v>
      </c>
      <c r="I3312" s="161">
        <v>4</v>
      </c>
      <c r="J3312" s="161">
        <v>10</v>
      </c>
      <c r="M3312" s="165">
        <f t="shared" si="151"/>
        <v>4</v>
      </c>
      <c r="N3312" s="164">
        <f t="shared" si="152"/>
        <v>4</v>
      </c>
      <c r="O3312" s="164">
        <f t="shared" si="153"/>
        <v>6</v>
      </c>
    </row>
    <row r="3313" spans="3:15">
      <c r="C3313" s="161">
        <v>7</v>
      </c>
      <c r="D3313" s="161">
        <v>4</v>
      </c>
      <c r="F3313" s="161">
        <v>5</v>
      </c>
      <c r="G3313" s="161">
        <v>4</v>
      </c>
      <c r="H3313" s="161">
        <v>5</v>
      </c>
      <c r="I3313" s="161">
        <v>6</v>
      </c>
      <c r="J3313" s="161">
        <v>7</v>
      </c>
      <c r="M3313" s="165">
        <f t="shared" si="151"/>
        <v>4</v>
      </c>
      <c r="N3313" s="164">
        <f t="shared" si="152"/>
        <v>4</v>
      </c>
      <c r="O3313" s="164">
        <f t="shared" si="153"/>
        <v>5</v>
      </c>
    </row>
    <row r="3314" spans="3:15">
      <c r="C3314" s="161">
        <v>7</v>
      </c>
      <c r="D3314" s="161">
        <v>4</v>
      </c>
      <c r="F3314" s="161">
        <v>5</v>
      </c>
      <c r="G3314" s="161">
        <v>4</v>
      </c>
      <c r="H3314" s="161">
        <v>5</v>
      </c>
      <c r="I3314" s="161">
        <v>6</v>
      </c>
      <c r="J3314" s="161">
        <v>10</v>
      </c>
      <c r="M3314" s="165">
        <f t="shared" si="151"/>
        <v>4</v>
      </c>
      <c r="N3314" s="164">
        <f t="shared" si="152"/>
        <v>4</v>
      </c>
      <c r="O3314" s="164">
        <f t="shared" si="153"/>
        <v>6</v>
      </c>
    </row>
    <row r="3315" spans="3:15">
      <c r="C3315" s="161">
        <v>7</v>
      </c>
      <c r="D3315" s="161">
        <v>4</v>
      </c>
      <c r="F3315" s="161">
        <v>5</v>
      </c>
      <c r="G3315" s="161">
        <v>4</v>
      </c>
      <c r="H3315" s="161">
        <v>5</v>
      </c>
      <c r="I3315" s="161">
        <v>8</v>
      </c>
      <c r="J3315" s="161">
        <v>7</v>
      </c>
      <c r="M3315" s="165">
        <f t="shared" si="151"/>
        <v>4</v>
      </c>
      <c r="N3315" s="164">
        <f t="shared" si="152"/>
        <v>4</v>
      </c>
      <c r="O3315" s="164">
        <f t="shared" si="153"/>
        <v>6</v>
      </c>
    </row>
    <row r="3316" spans="3:15">
      <c r="C3316" s="161">
        <v>7</v>
      </c>
      <c r="D3316" s="161">
        <v>4</v>
      </c>
      <c r="F3316" s="161">
        <v>5</v>
      </c>
      <c r="G3316" s="161">
        <v>4</v>
      </c>
      <c r="H3316" s="161">
        <v>5</v>
      </c>
      <c r="I3316" s="161">
        <v>8</v>
      </c>
      <c r="J3316" s="161">
        <v>10</v>
      </c>
      <c r="M3316" s="165">
        <f t="shared" si="151"/>
        <v>4</v>
      </c>
      <c r="N3316" s="164">
        <f t="shared" si="152"/>
        <v>4</v>
      </c>
      <c r="O3316" s="164">
        <f t="shared" si="153"/>
        <v>6</v>
      </c>
    </row>
    <row r="3317" spans="3:15">
      <c r="C3317" s="161">
        <v>7</v>
      </c>
      <c r="D3317" s="161">
        <v>4</v>
      </c>
      <c r="F3317" s="161">
        <v>5</v>
      </c>
      <c r="G3317" s="161">
        <v>4</v>
      </c>
      <c r="H3317" s="161">
        <v>5</v>
      </c>
      <c r="I3317" s="161">
        <v>10</v>
      </c>
      <c r="J3317" s="161">
        <v>7</v>
      </c>
      <c r="M3317" s="165">
        <f t="shared" si="151"/>
        <v>4</v>
      </c>
      <c r="N3317" s="164">
        <f t="shared" si="152"/>
        <v>4</v>
      </c>
      <c r="O3317" s="164">
        <f t="shared" si="153"/>
        <v>6</v>
      </c>
    </row>
    <row r="3318" spans="3:15">
      <c r="C3318" s="161">
        <v>7</v>
      </c>
      <c r="D3318" s="161">
        <v>4</v>
      </c>
      <c r="F3318" s="161">
        <v>5</v>
      </c>
      <c r="G3318" s="161">
        <v>4</v>
      </c>
      <c r="H3318" s="161">
        <v>5</v>
      </c>
      <c r="I3318" s="161">
        <v>10</v>
      </c>
      <c r="J3318" s="161">
        <v>10</v>
      </c>
      <c r="M3318" s="165">
        <f t="shared" si="151"/>
        <v>4</v>
      </c>
      <c r="N3318" s="164">
        <f t="shared" si="152"/>
        <v>4</v>
      </c>
      <c r="O3318" s="164">
        <f t="shared" si="153"/>
        <v>6</v>
      </c>
    </row>
    <row r="3319" spans="3:15">
      <c r="C3319" s="161">
        <v>7</v>
      </c>
      <c r="D3319" s="161">
        <v>4</v>
      </c>
      <c r="F3319" s="161">
        <v>7</v>
      </c>
      <c r="G3319" s="161">
        <v>4</v>
      </c>
      <c r="H3319" s="161">
        <v>10</v>
      </c>
      <c r="I3319" s="161">
        <v>4</v>
      </c>
      <c r="J3319" s="161">
        <v>7</v>
      </c>
      <c r="M3319" s="165">
        <f t="shared" si="151"/>
        <v>4</v>
      </c>
      <c r="N3319" s="164">
        <f t="shared" si="152"/>
        <v>4</v>
      </c>
      <c r="O3319" s="164">
        <f t="shared" si="153"/>
        <v>6</v>
      </c>
    </row>
    <row r="3320" spans="3:15">
      <c r="C3320" s="161">
        <v>7</v>
      </c>
      <c r="D3320" s="161">
        <v>4</v>
      </c>
      <c r="F3320" s="161">
        <v>7</v>
      </c>
      <c r="G3320" s="161">
        <v>4</v>
      </c>
      <c r="H3320" s="161">
        <v>10</v>
      </c>
      <c r="I3320" s="161">
        <v>4</v>
      </c>
      <c r="J3320" s="161">
        <v>10</v>
      </c>
      <c r="M3320" s="165">
        <f t="shared" si="151"/>
        <v>4</v>
      </c>
      <c r="N3320" s="164">
        <f t="shared" si="152"/>
        <v>4</v>
      </c>
      <c r="O3320" s="164">
        <f t="shared" si="153"/>
        <v>7</v>
      </c>
    </row>
    <row r="3321" spans="3:15">
      <c r="C3321" s="161">
        <v>7</v>
      </c>
      <c r="D3321" s="161">
        <v>4</v>
      </c>
      <c r="F3321" s="161">
        <v>7</v>
      </c>
      <c r="G3321" s="161">
        <v>4</v>
      </c>
      <c r="H3321" s="161">
        <v>10</v>
      </c>
      <c r="I3321" s="161">
        <v>6</v>
      </c>
      <c r="J3321" s="161">
        <v>7</v>
      </c>
      <c r="M3321" s="165">
        <f t="shared" si="151"/>
        <v>4</v>
      </c>
      <c r="N3321" s="164">
        <f t="shared" si="152"/>
        <v>4</v>
      </c>
      <c r="O3321" s="164">
        <f t="shared" si="153"/>
        <v>6</v>
      </c>
    </row>
    <row r="3322" spans="3:15">
      <c r="C3322" s="161">
        <v>7</v>
      </c>
      <c r="D3322" s="161">
        <v>4</v>
      </c>
      <c r="F3322" s="161">
        <v>7</v>
      </c>
      <c r="G3322" s="161">
        <v>4</v>
      </c>
      <c r="H3322" s="161">
        <v>10</v>
      </c>
      <c r="I3322" s="161">
        <v>6</v>
      </c>
      <c r="J3322" s="161">
        <v>10</v>
      </c>
      <c r="M3322" s="165">
        <f t="shared" si="151"/>
        <v>4</v>
      </c>
      <c r="N3322" s="164">
        <f t="shared" si="152"/>
        <v>4</v>
      </c>
      <c r="O3322" s="164">
        <f t="shared" si="153"/>
        <v>7</v>
      </c>
    </row>
    <row r="3323" spans="3:15">
      <c r="C3323" s="161">
        <v>7</v>
      </c>
      <c r="D3323" s="161">
        <v>4</v>
      </c>
      <c r="F3323" s="161">
        <v>7</v>
      </c>
      <c r="G3323" s="161">
        <v>4</v>
      </c>
      <c r="H3323" s="161">
        <v>10</v>
      </c>
      <c r="I3323" s="161">
        <v>8</v>
      </c>
      <c r="J3323" s="161">
        <v>7</v>
      </c>
      <c r="M3323" s="165">
        <f t="shared" si="151"/>
        <v>4</v>
      </c>
      <c r="N3323" s="164">
        <f t="shared" si="152"/>
        <v>4</v>
      </c>
      <c r="O3323" s="164">
        <f t="shared" si="153"/>
        <v>7</v>
      </c>
    </row>
    <row r="3324" spans="3:15">
      <c r="C3324" s="161">
        <v>7</v>
      </c>
      <c r="D3324" s="161">
        <v>4</v>
      </c>
      <c r="F3324" s="161">
        <v>7</v>
      </c>
      <c r="G3324" s="161">
        <v>4</v>
      </c>
      <c r="H3324" s="161">
        <v>10</v>
      </c>
      <c r="I3324" s="161">
        <v>8</v>
      </c>
      <c r="J3324" s="161">
        <v>10</v>
      </c>
      <c r="M3324" s="165">
        <f t="shared" si="151"/>
        <v>4</v>
      </c>
      <c r="N3324" s="164">
        <f t="shared" si="152"/>
        <v>4</v>
      </c>
      <c r="O3324" s="164">
        <f t="shared" si="153"/>
        <v>7</v>
      </c>
    </row>
    <row r="3325" spans="3:15">
      <c r="C3325" s="161">
        <v>7</v>
      </c>
      <c r="D3325" s="161">
        <v>4</v>
      </c>
      <c r="F3325" s="161">
        <v>7</v>
      </c>
      <c r="G3325" s="161">
        <v>4</v>
      </c>
      <c r="H3325" s="161">
        <v>10</v>
      </c>
      <c r="I3325" s="161">
        <v>10</v>
      </c>
      <c r="J3325" s="161">
        <v>7</v>
      </c>
      <c r="M3325" s="165">
        <f t="shared" si="151"/>
        <v>4</v>
      </c>
      <c r="N3325" s="164">
        <f t="shared" si="152"/>
        <v>4</v>
      </c>
      <c r="O3325" s="164">
        <f t="shared" si="153"/>
        <v>7</v>
      </c>
    </row>
    <row r="3326" spans="3:15">
      <c r="C3326" s="161">
        <v>7</v>
      </c>
      <c r="D3326" s="161">
        <v>6</v>
      </c>
      <c r="F3326" s="161">
        <v>7</v>
      </c>
      <c r="G3326" s="161">
        <v>6</v>
      </c>
      <c r="H3326" s="161">
        <v>10</v>
      </c>
      <c r="I3326" s="161">
        <v>10</v>
      </c>
      <c r="J3326" s="161">
        <v>10</v>
      </c>
      <c r="M3326" s="165">
        <f t="shared" si="151"/>
        <v>6</v>
      </c>
      <c r="N3326" s="164">
        <f t="shared" si="152"/>
        <v>6</v>
      </c>
      <c r="O3326" s="164">
        <f t="shared" si="153"/>
        <v>8</v>
      </c>
    </row>
    <row r="3327" spans="3:15">
      <c r="C3327" s="161">
        <v>7</v>
      </c>
      <c r="D3327" s="161">
        <v>6</v>
      </c>
      <c r="F3327" s="161">
        <v>5</v>
      </c>
      <c r="G3327" s="161">
        <v>6</v>
      </c>
      <c r="H3327" s="161">
        <v>5</v>
      </c>
      <c r="I3327" s="161">
        <v>4</v>
      </c>
      <c r="J3327" s="161">
        <v>7</v>
      </c>
      <c r="M3327" s="165">
        <f t="shared" si="151"/>
        <v>4</v>
      </c>
      <c r="N3327" s="164">
        <f t="shared" si="152"/>
        <v>5</v>
      </c>
      <c r="O3327" s="164">
        <f t="shared" si="153"/>
        <v>6</v>
      </c>
    </row>
    <row r="3328" spans="3:15">
      <c r="C3328" s="161">
        <v>7</v>
      </c>
      <c r="D3328" s="161">
        <v>6</v>
      </c>
      <c r="F3328" s="161">
        <v>5</v>
      </c>
      <c r="G3328" s="161">
        <v>6</v>
      </c>
      <c r="H3328" s="161">
        <v>5</v>
      </c>
      <c r="I3328" s="161">
        <v>4</v>
      </c>
      <c r="J3328" s="161">
        <v>10</v>
      </c>
      <c r="M3328" s="165">
        <f t="shared" si="151"/>
        <v>4</v>
      </c>
      <c r="N3328" s="164">
        <f t="shared" si="152"/>
        <v>5</v>
      </c>
      <c r="O3328" s="164">
        <f t="shared" si="153"/>
        <v>6</v>
      </c>
    </row>
    <row r="3329" spans="3:15">
      <c r="C3329" s="161">
        <v>7</v>
      </c>
      <c r="D3329" s="161">
        <v>6</v>
      </c>
      <c r="F3329" s="161">
        <v>5</v>
      </c>
      <c r="G3329" s="161">
        <v>6</v>
      </c>
      <c r="H3329" s="161">
        <v>5</v>
      </c>
      <c r="I3329" s="161">
        <v>6</v>
      </c>
      <c r="J3329" s="161">
        <v>7</v>
      </c>
      <c r="M3329" s="165">
        <f t="shared" si="151"/>
        <v>5</v>
      </c>
      <c r="N3329" s="164">
        <f t="shared" si="152"/>
        <v>5</v>
      </c>
      <c r="O3329" s="164">
        <f t="shared" si="153"/>
        <v>6</v>
      </c>
    </row>
    <row r="3330" spans="3:15">
      <c r="C3330" s="161">
        <v>7</v>
      </c>
      <c r="D3330" s="161">
        <v>6</v>
      </c>
      <c r="F3330" s="161">
        <v>5</v>
      </c>
      <c r="G3330" s="161">
        <v>6</v>
      </c>
      <c r="H3330" s="161">
        <v>5</v>
      </c>
      <c r="I3330" s="161">
        <v>6</v>
      </c>
      <c r="J3330" s="161">
        <v>10</v>
      </c>
      <c r="M3330" s="165">
        <f t="shared" si="151"/>
        <v>5</v>
      </c>
      <c r="N3330" s="164">
        <f t="shared" si="152"/>
        <v>5</v>
      </c>
      <c r="O3330" s="164">
        <f t="shared" si="153"/>
        <v>6</v>
      </c>
    </row>
    <row r="3331" spans="3:15">
      <c r="C3331" s="161">
        <v>7</v>
      </c>
      <c r="D3331" s="161">
        <v>6</v>
      </c>
      <c r="F3331" s="161">
        <v>5</v>
      </c>
      <c r="G3331" s="161">
        <v>6</v>
      </c>
      <c r="H3331" s="161">
        <v>5</v>
      </c>
      <c r="I3331" s="161">
        <v>8</v>
      </c>
      <c r="J3331" s="161">
        <v>7</v>
      </c>
      <c r="M3331" s="165">
        <f t="shared" si="151"/>
        <v>5</v>
      </c>
      <c r="N3331" s="164">
        <f t="shared" si="152"/>
        <v>5</v>
      </c>
      <c r="O3331" s="164">
        <f t="shared" si="153"/>
        <v>6</v>
      </c>
    </row>
    <row r="3332" spans="3:15">
      <c r="C3332" s="161">
        <v>7</v>
      </c>
      <c r="D3332" s="161">
        <v>6</v>
      </c>
      <c r="F3332" s="161">
        <v>5</v>
      </c>
      <c r="G3332" s="161">
        <v>6</v>
      </c>
      <c r="H3332" s="161">
        <v>5</v>
      </c>
      <c r="I3332" s="161">
        <v>8</v>
      </c>
      <c r="J3332" s="161">
        <v>10</v>
      </c>
      <c r="M3332" s="165">
        <f t="shared" si="151"/>
        <v>5</v>
      </c>
      <c r="N3332" s="164">
        <f t="shared" si="152"/>
        <v>5</v>
      </c>
      <c r="O3332" s="164">
        <f t="shared" si="153"/>
        <v>7</v>
      </c>
    </row>
    <row r="3333" spans="3:15">
      <c r="C3333" s="161">
        <v>7</v>
      </c>
      <c r="D3333" s="161">
        <v>6</v>
      </c>
      <c r="F3333" s="161">
        <v>5</v>
      </c>
      <c r="G3333" s="161">
        <v>6</v>
      </c>
      <c r="H3333" s="161">
        <v>5</v>
      </c>
      <c r="I3333" s="161">
        <v>10</v>
      </c>
      <c r="J3333" s="161">
        <v>7</v>
      </c>
      <c r="M3333" s="165">
        <f t="shared" si="151"/>
        <v>5</v>
      </c>
      <c r="N3333" s="164">
        <f t="shared" si="152"/>
        <v>5</v>
      </c>
      <c r="O3333" s="164">
        <f t="shared" si="153"/>
        <v>7</v>
      </c>
    </row>
    <row r="3334" spans="3:15">
      <c r="C3334" s="161">
        <v>7</v>
      </c>
      <c r="D3334" s="161">
        <v>6</v>
      </c>
      <c r="F3334" s="161">
        <v>5</v>
      </c>
      <c r="G3334" s="161">
        <v>6</v>
      </c>
      <c r="H3334" s="161">
        <v>5</v>
      </c>
      <c r="I3334" s="161">
        <v>10</v>
      </c>
      <c r="J3334" s="161">
        <v>10</v>
      </c>
      <c r="M3334" s="165">
        <f t="shared" si="151"/>
        <v>5</v>
      </c>
      <c r="N3334" s="164">
        <f t="shared" si="152"/>
        <v>5</v>
      </c>
      <c r="O3334" s="164">
        <f t="shared" si="153"/>
        <v>7</v>
      </c>
    </row>
    <row r="3335" spans="3:15">
      <c r="C3335" s="161">
        <v>7</v>
      </c>
      <c r="D3335" s="161">
        <v>6</v>
      </c>
      <c r="F3335" s="161">
        <v>7</v>
      </c>
      <c r="G3335" s="161">
        <v>6</v>
      </c>
      <c r="H3335" s="161">
        <v>10</v>
      </c>
      <c r="I3335" s="161">
        <v>4</v>
      </c>
      <c r="J3335" s="161">
        <v>7</v>
      </c>
      <c r="M3335" s="165">
        <f t="shared" si="151"/>
        <v>4</v>
      </c>
      <c r="N3335" s="164">
        <f t="shared" si="152"/>
        <v>5</v>
      </c>
      <c r="O3335" s="164">
        <f t="shared" si="153"/>
        <v>7</v>
      </c>
    </row>
    <row r="3336" spans="3:15">
      <c r="C3336" s="161">
        <v>7</v>
      </c>
      <c r="D3336" s="161">
        <v>6</v>
      </c>
      <c r="F3336" s="161">
        <v>7</v>
      </c>
      <c r="G3336" s="161">
        <v>6</v>
      </c>
      <c r="H3336" s="161">
        <v>10</v>
      </c>
      <c r="I3336" s="161">
        <v>4</v>
      </c>
      <c r="J3336" s="161">
        <v>10</v>
      </c>
      <c r="M3336" s="165">
        <f t="shared" si="151"/>
        <v>4</v>
      </c>
      <c r="N3336" s="164">
        <f t="shared" si="152"/>
        <v>5</v>
      </c>
      <c r="O3336" s="164">
        <f t="shared" si="153"/>
        <v>7</v>
      </c>
    </row>
    <row r="3337" spans="3:15">
      <c r="C3337" s="161">
        <v>7</v>
      </c>
      <c r="D3337" s="161">
        <v>6</v>
      </c>
      <c r="F3337" s="161">
        <v>7</v>
      </c>
      <c r="G3337" s="161">
        <v>6</v>
      </c>
      <c r="H3337" s="161">
        <v>10</v>
      </c>
      <c r="I3337" s="161">
        <v>6</v>
      </c>
      <c r="J3337" s="161">
        <v>7</v>
      </c>
      <c r="M3337" s="165">
        <f t="shared" si="151"/>
        <v>6</v>
      </c>
      <c r="N3337" s="164">
        <f t="shared" si="152"/>
        <v>6</v>
      </c>
      <c r="O3337" s="164">
        <f t="shared" si="153"/>
        <v>7</v>
      </c>
    </row>
    <row r="3338" spans="3:15">
      <c r="C3338" s="161">
        <v>7</v>
      </c>
      <c r="D3338" s="161">
        <v>6</v>
      </c>
      <c r="F3338" s="161">
        <v>7</v>
      </c>
      <c r="G3338" s="161">
        <v>6</v>
      </c>
      <c r="H3338" s="161">
        <v>10</v>
      </c>
      <c r="I3338" s="161">
        <v>6</v>
      </c>
      <c r="J3338" s="161">
        <v>10</v>
      </c>
      <c r="M3338" s="165">
        <f t="shared" si="151"/>
        <v>6</v>
      </c>
      <c r="N3338" s="164">
        <f t="shared" si="152"/>
        <v>6</v>
      </c>
      <c r="O3338" s="164">
        <f t="shared" si="153"/>
        <v>7</v>
      </c>
    </row>
    <row r="3339" spans="3:15">
      <c r="C3339" s="161">
        <v>7</v>
      </c>
      <c r="D3339" s="161">
        <v>6</v>
      </c>
      <c r="F3339" s="161">
        <v>7</v>
      </c>
      <c r="G3339" s="161">
        <v>6</v>
      </c>
      <c r="H3339" s="161">
        <v>10</v>
      </c>
      <c r="I3339" s="161">
        <v>8</v>
      </c>
      <c r="J3339" s="161">
        <v>7</v>
      </c>
      <c r="M3339" s="165">
        <f t="shared" si="151"/>
        <v>6</v>
      </c>
      <c r="N3339" s="164">
        <f t="shared" si="152"/>
        <v>6</v>
      </c>
      <c r="O3339" s="164">
        <f t="shared" si="153"/>
        <v>7</v>
      </c>
    </row>
    <row r="3340" spans="3:15">
      <c r="C3340" s="161">
        <v>7</v>
      </c>
      <c r="D3340" s="161">
        <v>6</v>
      </c>
      <c r="F3340" s="161">
        <v>7</v>
      </c>
      <c r="G3340" s="161">
        <v>6</v>
      </c>
      <c r="H3340" s="161">
        <v>10</v>
      </c>
      <c r="I3340" s="161">
        <v>8</v>
      </c>
      <c r="J3340" s="161">
        <v>10</v>
      </c>
      <c r="M3340" s="165">
        <f t="shared" si="151"/>
        <v>6</v>
      </c>
      <c r="N3340" s="164">
        <f t="shared" si="152"/>
        <v>6</v>
      </c>
      <c r="O3340" s="164">
        <f t="shared" si="153"/>
        <v>8</v>
      </c>
    </row>
    <row r="3341" spans="3:15">
      <c r="C3341" s="161">
        <v>7</v>
      </c>
      <c r="D3341" s="161">
        <v>6</v>
      </c>
      <c r="F3341" s="161">
        <v>7</v>
      </c>
      <c r="G3341" s="161">
        <v>6</v>
      </c>
      <c r="H3341" s="161">
        <v>10</v>
      </c>
      <c r="I3341" s="161">
        <v>10</v>
      </c>
      <c r="J3341" s="161">
        <v>7</v>
      </c>
      <c r="M3341" s="165">
        <f t="shared" si="151"/>
        <v>6</v>
      </c>
      <c r="N3341" s="164">
        <f t="shared" si="152"/>
        <v>6</v>
      </c>
      <c r="O3341" s="164">
        <f t="shared" si="153"/>
        <v>8</v>
      </c>
    </row>
    <row r="3342" spans="3:15">
      <c r="C3342" s="161">
        <v>7</v>
      </c>
      <c r="D3342" s="161">
        <v>2</v>
      </c>
      <c r="F3342" s="161">
        <v>7</v>
      </c>
      <c r="G3342" s="161">
        <v>2</v>
      </c>
      <c r="H3342" s="161">
        <v>10</v>
      </c>
      <c r="I3342" s="161">
        <v>10</v>
      </c>
      <c r="J3342" s="161">
        <v>10</v>
      </c>
      <c r="M3342" s="165">
        <f t="shared" si="151"/>
        <v>2</v>
      </c>
      <c r="N3342" s="164">
        <f t="shared" si="152"/>
        <v>2</v>
      </c>
      <c r="O3342" s="164">
        <f t="shared" si="153"/>
        <v>7</v>
      </c>
    </row>
    <row r="3343" spans="3:15">
      <c r="C3343" s="161">
        <v>7</v>
      </c>
      <c r="D3343" s="161">
        <v>2</v>
      </c>
      <c r="F3343" s="161">
        <v>5</v>
      </c>
      <c r="G3343" s="161">
        <v>2</v>
      </c>
      <c r="H3343" s="161">
        <v>5</v>
      </c>
      <c r="I3343" s="161">
        <v>4</v>
      </c>
      <c r="J3343" s="161">
        <v>7</v>
      </c>
      <c r="M3343" s="165">
        <f t="shared" si="151"/>
        <v>2</v>
      </c>
      <c r="N3343" s="164">
        <f t="shared" si="152"/>
        <v>2</v>
      </c>
      <c r="O3343" s="164">
        <f t="shared" si="153"/>
        <v>5</v>
      </c>
    </row>
    <row r="3344" spans="3:15">
      <c r="C3344" s="161">
        <v>7</v>
      </c>
      <c r="D3344" s="161">
        <v>2</v>
      </c>
      <c r="F3344" s="161">
        <v>5</v>
      </c>
      <c r="G3344" s="161">
        <v>2</v>
      </c>
      <c r="H3344" s="161">
        <v>5</v>
      </c>
      <c r="I3344" s="161">
        <v>4</v>
      </c>
      <c r="J3344" s="161">
        <v>10</v>
      </c>
      <c r="M3344" s="165">
        <f t="shared" si="151"/>
        <v>2</v>
      </c>
      <c r="N3344" s="164">
        <f t="shared" si="152"/>
        <v>2</v>
      </c>
      <c r="O3344" s="164">
        <f t="shared" si="153"/>
        <v>5</v>
      </c>
    </row>
    <row r="3345" spans="3:15">
      <c r="C3345" s="161">
        <v>7</v>
      </c>
      <c r="D3345" s="161">
        <v>2</v>
      </c>
      <c r="F3345" s="161">
        <v>5</v>
      </c>
      <c r="G3345" s="161">
        <v>2</v>
      </c>
      <c r="H3345" s="161">
        <v>5</v>
      </c>
      <c r="I3345" s="161">
        <v>6</v>
      </c>
      <c r="J3345" s="161">
        <v>7</v>
      </c>
      <c r="M3345" s="165">
        <f t="shared" si="151"/>
        <v>2</v>
      </c>
      <c r="N3345" s="164">
        <f t="shared" si="152"/>
        <v>2</v>
      </c>
      <c r="O3345" s="164">
        <f t="shared" si="153"/>
        <v>5</v>
      </c>
    </row>
    <row r="3346" spans="3:15">
      <c r="C3346" s="161">
        <v>7</v>
      </c>
      <c r="D3346" s="161">
        <v>2</v>
      </c>
      <c r="F3346" s="161">
        <v>5</v>
      </c>
      <c r="G3346" s="161">
        <v>2</v>
      </c>
      <c r="H3346" s="161">
        <v>5</v>
      </c>
      <c r="I3346" s="161">
        <v>6</v>
      </c>
      <c r="J3346" s="161">
        <v>10</v>
      </c>
      <c r="M3346" s="165">
        <f t="shared" si="151"/>
        <v>2</v>
      </c>
      <c r="N3346" s="164">
        <f t="shared" si="152"/>
        <v>2</v>
      </c>
      <c r="O3346" s="164">
        <f t="shared" si="153"/>
        <v>5</v>
      </c>
    </row>
    <row r="3347" spans="3:15">
      <c r="C3347" s="161">
        <v>7</v>
      </c>
      <c r="D3347" s="161">
        <v>2</v>
      </c>
      <c r="F3347" s="161">
        <v>5</v>
      </c>
      <c r="G3347" s="161">
        <v>2</v>
      </c>
      <c r="H3347" s="161">
        <v>5</v>
      </c>
      <c r="I3347" s="161">
        <v>8</v>
      </c>
      <c r="J3347" s="161">
        <v>7</v>
      </c>
      <c r="M3347" s="165">
        <f t="shared" si="151"/>
        <v>2</v>
      </c>
      <c r="N3347" s="164">
        <f t="shared" si="152"/>
        <v>2</v>
      </c>
      <c r="O3347" s="164">
        <f t="shared" si="153"/>
        <v>5</v>
      </c>
    </row>
    <row r="3348" spans="3:15">
      <c r="C3348" s="161">
        <v>7</v>
      </c>
      <c r="D3348" s="161">
        <v>2</v>
      </c>
      <c r="F3348" s="161">
        <v>5</v>
      </c>
      <c r="G3348" s="161">
        <v>2</v>
      </c>
      <c r="H3348" s="161">
        <v>5</v>
      </c>
      <c r="I3348" s="161">
        <v>8</v>
      </c>
      <c r="J3348" s="161">
        <v>10</v>
      </c>
      <c r="M3348" s="165">
        <f t="shared" si="151"/>
        <v>2</v>
      </c>
      <c r="N3348" s="164">
        <f t="shared" si="152"/>
        <v>2</v>
      </c>
      <c r="O3348" s="164">
        <f t="shared" si="153"/>
        <v>6</v>
      </c>
    </row>
    <row r="3349" spans="3:15">
      <c r="C3349" s="161">
        <v>7</v>
      </c>
      <c r="D3349" s="161">
        <v>2</v>
      </c>
      <c r="F3349" s="161">
        <v>5</v>
      </c>
      <c r="G3349" s="161">
        <v>2</v>
      </c>
      <c r="H3349" s="161">
        <v>5</v>
      </c>
      <c r="I3349" s="161">
        <v>10</v>
      </c>
      <c r="J3349" s="161">
        <v>7</v>
      </c>
      <c r="M3349" s="165">
        <f t="shared" si="151"/>
        <v>2</v>
      </c>
      <c r="N3349" s="164">
        <f t="shared" si="152"/>
        <v>2</v>
      </c>
      <c r="O3349" s="164">
        <f t="shared" si="153"/>
        <v>5</v>
      </c>
    </row>
    <row r="3350" spans="3:15">
      <c r="C3350" s="161">
        <v>7</v>
      </c>
      <c r="D3350" s="161">
        <v>2</v>
      </c>
      <c r="F3350" s="161">
        <v>5</v>
      </c>
      <c r="G3350" s="161">
        <v>2</v>
      </c>
      <c r="H3350" s="161">
        <v>5</v>
      </c>
      <c r="I3350" s="161">
        <v>10</v>
      </c>
      <c r="J3350" s="161">
        <v>10</v>
      </c>
      <c r="M3350" s="165">
        <f t="shared" si="151"/>
        <v>2</v>
      </c>
      <c r="N3350" s="164">
        <f t="shared" si="152"/>
        <v>2</v>
      </c>
      <c r="O3350" s="164">
        <f t="shared" si="153"/>
        <v>6</v>
      </c>
    </row>
    <row r="3351" spans="3:15">
      <c r="C3351" s="161">
        <v>7</v>
      </c>
      <c r="D3351" s="161">
        <v>2</v>
      </c>
      <c r="F3351" s="161">
        <v>7</v>
      </c>
      <c r="G3351" s="161">
        <v>2</v>
      </c>
      <c r="H3351" s="161">
        <v>10</v>
      </c>
      <c r="I3351" s="161">
        <v>4</v>
      </c>
      <c r="J3351" s="161">
        <v>7</v>
      </c>
      <c r="M3351" s="165">
        <f t="shared" si="151"/>
        <v>2</v>
      </c>
      <c r="N3351" s="164">
        <f t="shared" si="152"/>
        <v>2</v>
      </c>
      <c r="O3351" s="164">
        <f t="shared" si="153"/>
        <v>6</v>
      </c>
    </row>
    <row r="3352" spans="3:15">
      <c r="C3352" s="161">
        <v>7</v>
      </c>
      <c r="D3352" s="161">
        <v>2</v>
      </c>
      <c r="F3352" s="161">
        <v>7</v>
      </c>
      <c r="G3352" s="161">
        <v>2</v>
      </c>
      <c r="H3352" s="161">
        <v>10</v>
      </c>
      <c r="I3352" s="161">
        <v>4</v>
      </c>
      <c r="J3352" s="161">
        <v>10</v>
      </c>
      <c r="M3352" s="165">
        <f t="shared" si="151"/>
        <v>2</v>
      </c>
      <c r="N3352" s="164">
        <f t="shared" si="152"/>
        <v>2</v>
      </c>
      <c r="O3352" s="164">
        <f t="shared" si="153"/>
        <v>6</v>
      </c>
    </row>
    <row r="3353" spans="3:15">
      <c r="C3353" s="161">
        <v>7</v>
      </c>
      <c r="D3353" s="161">
        <v>2</v>
      </c>
      <c r="F3353" s="161">
        <v>7</v>
      </c>
      <c r="G3353" s="161">
        <v>2</v>
      </c>
      <c r="H3353" s="161">
        <v>10</v>
      </c>
      <c r="I3353" s="161">
        <v>6</v>
      </c>
      <c r="J3353" s="161">
        <v>7</v>
      </c>
      <c r="M3353" s="165">
        <f t="shared" si="151"/>
        <v>2</v>
      </c>
      <c r="N3353" s="164">
        <f t="shared" si="152"/>
        <v>2</v>
      </c>
      <c r="O3353" s="164">
        <f t="shared" si="153"/>
        <v>6</v>
      </c>
    </row>
    <row r="3354" spans="3:15">
      <c r="C3354" s="161">
        <v>7</v>
      </c>
      <c r="D3354" s="161">
        <v>2</v>
      </c>
      <c r="F3354" s="161">
        <v>7</v>
      </c>
      <c r="G3354" s="161">
        <v>2</v>
      </c>
      <c r="H3354" s="161">
        <v>10</v>
      </c>
      <c r="I3354" s="161">
        <v>6</v>
      </c>
      <c r="J3354" s="161">
        <v>10</v>
      </c>
      <c r="M3354" s="165">
        <f t="shared" si="151"/>
        <v>2</v>
      </c>
      <c r="N3354" s="164">
        <f t="shared" si="152"/>
        <v>2</v>
      </c>
      <c r="O3354" s="164">
        <f t="shared" si="153"/>
        <v>6</v>
      </c>
    </row>
    <row r="3355" spans="3:15">
      <c r="C3355" s="161">
        <v>7</v>
      </c>
      <c r="D3355" s="161">
        <v>2</v>
      </c>
      <c r="F3355" s="161">
        <v>7</v>
      </c>
      <c r="G3355" s="161">
        <v>2</v>
      </c>
      <c r="H3355" s="161">
        <v>10</v>
      </c>
      <c r="I3355" s="161">
        <v>8</v>
      </c>
      <c r="J3355" s="161">
        <v>7</v>
      </c>
      <c r="M3355" s="165">
        <f t="shared" si="151"/>
        <v>2</v>
      </c>
      <c r="N3355" s="164">
        <f t="shared" si="152"/>
        <v>2</v>
      </c>
      <c r="O3355" s="164">
        <f t="shared" si="153"/>
        <v>6</v>
      </c>
    </row>
    <row r="3356" spans="3:15">
      <c r="C3356" s="161">
        <v>7</v>
      </c>
      <c r="D3356" s="161">
        <v>2</v>
      </c>
      <c r="F3356" s="161">
        <v>7</v>
      </c>
      <c r="G3356" s="161">
        <v>2</v>
      </c>
      <c r="H3356" s="161">
        <v>10</v>
      </c>
      <c r="I3356" s="161">
        <v>8</v>
      </c>
      <c r="J3356" s="161">
        <v>10</v>
      </c>
      <c r="M3356" s="165">
        <f t="shared" si="151"/>
        <v>2</v>
      </c>
      <c r="N3356" s="164">
        <f t="shared" si="152"/>
        <v>2</v>
      </c>
      <c r="O3356" s="164">
        <f t="shared" si="153"/>
        <v>7</v>
      </c>
    </row>
    <row r="3357" spans="3:15">
      <c r="C3357" s="161">
        <v>7</v>
      </c>
      <c r="D3357" s="161">
        <v>2</v>
      </c>
      <c r="F3357" s="161">
        <v>7</v>
      </c>
      <c r="G3357" s="161">
        <v>2</v>
      </c>
      <c r="H3357" s="161">
        <v>10</v>
      </c>
      <c r="I3357" s="161">
        <v>10</v>
      </c>
      <c r="J3357" s="161">
        <v>7</v>
      </c>
      <c r="M3357" s="165">
        <f t="shared" si="151"/>
        <v>2</v>
      </c>
      <c r="N3357" s="164">
        <f t="shared" si="152"/>
        <v>2</v>
      </c>
      <c r="O3357" s="164">
        <f t="shared" si="153"/>
        <v>6</v>
      </c>
    </row>
    <row r="3358" spans="3:15">
      <c r="C3358" s="161">
        <v>7</v>
      </c>
      <c r="D3358" s="161">
        <v>2</v>
      </c>
      <c r="F3358" s="161">
        <v>7</v>
      </c>
      <c r="G3358" s="161">
        <v>2</v>
      </c>
      <c r="H3358" s="161">
        <v>10</v>
      </c>
      <c r="I3358" s="161">
        <v>10</v>
      </c>
      <c r="J3358" s="161">
        <v>10</v>
      </c>
      <c r="M3358" s="165">
        <f t="shared" si="151"/>
        <v>2</v>
      </c>
      <c r="N3358" s="164">
        <f t="shared" si="152"/>
        <v>2</v>
      </c>
      <c r="O3358" s="164">
        <f t="shared" si="153"/>
        <v>7</v>
      </c>
    </row>
    <row r="3359" spans="3:15">
      <c r="C3359" s="161">
        <v>7</v>
      </c>
      <c r="D3359" s="161">
        <v>2</v>
      </c>
      <c r="F3359" s="161">
        <v>5</v>
      </c>
      <c r="G3359" s="161">
        <v>2</v>
      </c>
      <c r="H3359" s="161">
        <v>5</v>
      </c>
      <c r="I3359" s="161">
        <v>4</v>
      </c>
      <c r="J3359" s="161">
        <v>7</v>
      </c>
      <c r="M3359" s="165">
        <f t="shared" ref="M3359:M3422" si="154">MIN(C3359:L3359)</f>
        <v>2</v>
      </c>
      <c r="N3359" s="164">
        <f t="shared" si="152"/>
        <v>2</v>
      </c>
      <c r="O3359" s="164">
        <f t="shared" si="153"/>
        <v>5</v>
      </c>
    </row>
    <row r="3360" spans="3:15">
      <c r="C3360" s="161">
        <v>7</v>
      </c>
      <c r="D3360" s="161">
        <v>2</v>
      </c>
      <c r="F3360" s="161">
        <v>5</v>
      </c>
      <c r="G3360" s="161">
        <v>2</v>
      </c>
      <c r="H3360" s="161">
        <v>5</v>
      </c>
      <c r="I3360" s="161">
        <v>4</v>
      </c>
      <c r="J3360" s="161">
        <v>10</v>
      </c>
      <c r="M3360" s="165">
        <f t="shared" si="154"/>
        <v>2</v>
      </c>
      <c r="N3360" s="164">
        <f t="shared" ref="N3360:N3423" si="155">IF(SMALL(C3360:J3360,2)&gt;M3360,M3360+1,M3360)</f>
        <v>2</v>
      </c>
      <c r="O3360" s="164">
        <f t="shared" ref="O3360:O3423" si="156">ROUND(AVERAGE(C3360:J3360),0)</f>
        <v>5</v>
      </c>
    </row>
    <row r="3361" spans="3:15">
      <c r="C3361" s="161">
        <v>7</v>
      </c>
      <c r="D3361" s="161">
        <v>2</v>
      </c>
      <c r="F3361" s="161">
        <v>5</v>
      </c>
      <c r="G3361" s="161">
        <v>2</v>
      </c>
      <c r="H3361" s="161">
        <v>5</v>
      </c>
      <c r="I3361" s="161">
        <v>6</v>
      </c>
      <c r="J3361" s="161">
        <v>7</v>
      </c>
      <c r="M3361" s="165">
        <f t="shared" si="154"/>
        <v>2</v>
      </c>
      <c r="N3361" s="164">
        <f t="shared" si="155"/>
        <v>2</v>
      </c>
      <c r="O3361" s="164">
        <f t="shared" si="156"/>
        <v>5</v>
      </c>
    </row>
    <row r="3362" spans="3:15">
      <c r="C3362" s="161">
        <v>7</v>
      </c>
      <c r="D3362" s="161">
        <v>2</v>
      </c>
      <c r="F3362" s="161">
        <v>5</v>
      </c>
      <c r="G3362" s="161">
        <v>2</v>
      </c>
      <c r="H3362" s="161">
        <v>5</v>
      </c>
      <c r="I3362" s="161">
        <v>6</v>
      </c>
      <c r="J3362" s="161">
        <v>10</v>
      </c>
      <c r="M3362" s="165">
        <f t="shared" si="154"/>
        <v>2</v>
      </c>
      <c r="N3362" s="164">
        <f t="shared" si="155"/>
        <v>2</v>
      </c>
      <c r="O3362" s="164">
        <f t="shared" si="156"/>
        <v>5</v>
      </c>
    </row>
    <row r="3363" spans="3:15">
      <c r="C3363" s="161">
        <v>7</v>
      </c>
      <c r="D3363" s="161">
        <v>2</v>
      </c>
      <c r="F3363" s="161">
        <v>5</v>
      </c>
      <c r="G3363" s="161">
        <v>2</v>
      </c>
      <c r="H3363" s="161">
        <v>5</v>
      </c>
      <c r="I3363" s="161">
        <v>8</v>
      </c>
      <c r="J3363" s="161">
        <v>7</v>
      </c>
      <c r="M3363" s="165">
        <f t="shared" si="154"/>
        <v>2</v>
      </c>
      <c r="N3363" s="164">
        <f t="shared" si="155"/>
        <v>2</v>
      </c>
      <c r="O3363" s="164">
        <f t="shared" si="156"/>
        <v>5</v>
      </c>
    </row>
    <row r="3364" spans="3:15">
      <c r="C3364" s="161">
        <v>7</v>
      </c>
      <c r="D3364" s="161">
        <v>2</v>
      </c>
      <c r="F3364" s="161">
        <v>5</v>
      </c>
      <c r="G3364" s="161">
        <v>2</v>
      </c>
      <c r="H3364" s="161">
        <v>5</v>
      </c>
      <c r="I3364" s="161">
        <v>8</v>
      </c>
      <c r="J3364" s="161">
        <v>10</v>
      </c>
      <c r="M3364" s="165">
        <f t="shared" si="154"/>
        <v>2</v>
      </c>
      <c r="N3364" s="164">
        <f t="shared" si="155"/>
        <v>2</v>
      </c>
      <c r="O3364" s="164">
        <f t="shared" si="156"/>
        <v>6</v>
      </c>
    </row>
    <row r="3365" spans="3:15">
      <c r="C3365" s="161">
        <v>7</v>
      </c>
      <c r="D3365" s="161">
        <v>2</v>
      </c>
      <c r="F3365" s="161">
        <v>5</v>
      </c>
      <c r="G3365" s="161">
        <v>2</v>
      </c>
      <c r="H3365" s="161">
        <v>5</v>
      </c>
      <c r="I3365" s="161">
        <v>10</v>
      </c>
      <c r="J3365" s="161">
        <v>7</v>
      </c>
      <c r="M3365" s="165">
        <f t="shared" si="154"/>
        <v>2</v>
      </c>
      <c r="N3365" s="164">
        <f t="shared" si="155"/>
        <v>2</v>
      </c>
      <c r="O3365" s="164">
        <f t="shared" si="156"/>
        <v>5</v>
      </c>
    </row>
    <row r="3366" spans="3:15">
      <c r="C3366" s="161">
        <v>7</v>
      </c>
      <c r="D3366" s="161">
        <v>2</v>
      </c>
      <c r="F3366" s="161">
        <v>5</v>
      </c>
      <c r="G3366" s="161">
        <v>2</v>
      </c>
      <c r="H3366" s="161">
        <v>5</v>
      </c>
      <c r="I3366" s="161">
        <v>10</v>
      </c>
      <c r="J3366" s="161">
        <v>10</v>
      </c>
      <c r="M3366" s="165">
        <f t="shared" si="154"/>
        <v>2</v>
      </c>
      <c r="N3366" s="164">
        <f t="shared" si="155"/>
        <v>2</v>
      </c>
      <c r="O3366" s="164">
        <f t="shared" si="156"/>
        <v>6</v>
      </c>
    </row>
    <row r="3367" spans="3:15">
      <c r="C3367" s="161">
        <v>7</v>
      </c>
      <c r="D3367" s="161">
        <v>2</v>
      </c>
      <c r="F3367" s="161">
        <v>7</v>
      </c>
      <c r="G3367" s="161">
        <v>2</v>
      </c>
      <c r="H3367" s="161">
        <v>10</v>
      </c>
      <c r="I3367" s="161">
        <v>4</v>
      </c>
      <c r="J3367" s="161">
        <v>7</v>
      </c>
      <c r="M3367" s="165">
        <f t="shared" si="154"/>
        <v>2</v>
      </c>
      <c r="N3367" s="164">
        <f t="shared" si="155"/>
        <v>2</v>
      </c>
      <c r="O3367" s="164">
        <f t="shared" si="156"/>
        <v>6</v>
      </c>
    </row>
    <row r="3368" spans="3:15">
      <c r="C3368" s="161">
        <v>7</v>
      </c>
      <c r="D3368" s="161">
        <v>2</v>
      </c>
      <c r="F3368" s="161">
        <v>7</v>
      </c>
      <c r="G3368" s="161">
        <v>2</v>
      </c>
      <c r="H3368" s="161">
        <v>10</v>
      </c>
      <c r="I3368" s="161">
        <v>4</v>
      </c>
      <c r="J3368" s="161">
        <v>10</v>
      </c>
      <c r="M3368" s="165">
        <f t="shared" si="154"/>
        <v>2</v>
      </c>
      <c r="N3368" s="164">
        <f t="shared" si="155"/>
        <v>2</v>
      </c>
      <c r="O3368" s="164">
        <f t="shared" si="156"/>
        <v>6</v>
      </c>
    </row>
    <row r="3369" spans="3:15">
      <c r="C3369" s="161">
        <v>7</v>
      </c>
      <c r="D3369" s="161">
        <v>2</v>
      </c>
      <c r="F3369" s="161">
        <v>7</v>
      </c>
      <c r="G3369" s="161">
        <v>2</v>
      </c>
      <c r="H3369" s="161">
        <v>10</v>
      </c>
      <c r="I3369" s="161">
        <v>6</v>
      </c>
      <c r="J3369" s="161">
        <v>7</v>
      </c>
      <c r="M3369" s="165">
        <f t="shared" si="154"/>
        <v>2</v>
      </c>
      <c r="N3369" s="164">
        <f t="shared" si="155"/>
        <v>2</v>
      </c>
      <c r="O3369" s="164">
        <f t="shared" si="156"/>
        <v>6</v>
      </c>
    </row>
    <row r="3370" spans="3:15">
      <c r="C3370" s="161">
        <v>7</v>
      </c>
      <c r="D3370" s="161">
        <v>2</v>
      </c>
      <c r="F3370" s="161">
        <v>7</v>
      </c>
      <c r="G3370" s="161">
        <v>2</v>
      </c>
      <c r="H3370" s="161">
        <v>10</v>
      </c>
      <c r="I3370" s="161">
        <v>6</v>
      </c>
      <c r="J3370" s="161">
        <v>10</v>
      </c>
      <c r="M3370" s="165">
        <f t="shared" si="154"/>
        <v>2</v>
      </c>
      <c r="N3370" s="164">
        <f t="shared" si="155"/>
        <v>2</v>
      </c>
      <c r="O3370" s="164">
        <f t="shared" si="156"/>
        <v>6</v>
      </c>
    </row>
    <row r="3371" spans="3:15">
      <c r="C3371" s="161">
        <v>7</v>
      </c>
      <c r="D3371" s="161">
        <v>2</v>
      </c>
      <c r="F3371" s="161">
        <v>7</v>
      </c>
      <c r="G3371" s="161">
        <v>2</v>
      </c>
      <c r="H3371" s="161">
        <v>10</v>
      </c>
      <c r="I3371" s="161">
        <v>8</v>
      </c>
      <c r="J3371" s="161">
        <v>7</v>
      </c>
      <c r="M3371" s="165">
        <f t="shared" si="154"/>
        <v>2</v>
      </c>
      <c r="N3371" s="164">
        <f t="shared" si="155"/>
        <v>2</v>
      </c>
      <c r="O3371" s="164">
        <f t="shared" si="156"/>
        <v>6</v>
      </c>
    </row>
    <row r="3372" spans="3:15">
      <c r="C3372" s="161">
        <v>7</v>
      </c>
      <c r="D3372" s="161">
        <v>2</v>
      </c>
      <c r="F3372" s="161">
        <v>7</v>
      </c>
      <c r="G3372" s="161">
        <v>2</v>
      </c>
      <c r="H3372" s="161">
        <v>10</v>
      </c>
      <c r="I3372" s="161">
        <v>8</v>
      </c>
      <c r="J3372" s="161">
        <v>10</v>
      </c>
      <c r="M3372" s="165">
        <f t="shared" si="154"/>
        <v>2</v>
      </c>
      <c r="N3372" s="164">
        <f t="shared" si="155"/>
        <v>2</v>
      </c>
      <c r="O3372" s="164">
        <f t="shared" si="156"/>
        <v>7</v>
      </c>
    </row>
    <row r="3373" spans="3:15">
      <c r="C3373" s="161">
        <v>7</v>
      </c>
      <c r="D3373" s="161">
        <v>2</v>
      </c>
      <c r="F3373" s="161">
        <v>7</v>
      </c>
      <c r="G3373" s="161">
        <v>2</v>
      </c>
      <c r="H3373" s="161">
        <v>10</v>
      </c>
      <c r="I3373" s="161">
        <v>10</v>
      </c>
      <c r="J3373" s="161">
        <v>7</v>
      </c>
      <c r="M3373" s="165">
        <f t="shared" si="154"/>
        <v>2</v>
      </c>
      <c r="N3373" s="164">
        <f t="shared" si="155"/>
        <v>2</v>
      </c>
      <c r="O3373" s="164">
        <f t="shared" si="156"/>
        <v>6</v>
      </c>
    </row>
    <row r="3374" spans="3:15">
      <c r="C3374" s="161">
        <v>7</v>
      </c>
      <c r="D3374" s="161">
        <v>2</v>
      </c>
      <c r="F3374" s="161">
        <v>7</v>
      </c>
      <c r="G3374" s="161">
        <v>2</v>
      </c>
      <c r="H3374" s="161">
        <v>10</v>
      </c>
      <c r="I3374" s="161">
        <v>10</v>
      </c>
      <c r="J3374" s="161">
        <v>10</v>
      </c>
      <c r="M3374" s="165">
        <f t="shared" si="154"/>
        <v>2</v>
      </c>
      <c r="N3374" s="164">
        <f t="shared" si="155"/>
        <v>2</v>
      </c>
      <c r="O3374" s="164">
        <f t="shared" si="156"/>
        <v>7</v>
      </c>
    </row>
    <row r="3375" spans="3:15">
      <c r="C3375" s="161">
        <v>7</v>
      </c>
      <c r="D3375" s="161">
        <v>2</v>
      </c>
      <c r="F3375" s="161">
        <v>10</v>
      </c>
      <c r="G3375" s="161">
        <v>2</v>
      </c>
      <c r="H3375" s="161">
        <v>7</v>
      </c>
      <c r="I3375" s="161">
        <v>4</v>
      </c>
      <c r="J3375" s="161">
        <v>7</v>
      </c>
      <c r="M3375" s="165">
        <f t="shared" si="154"/>
        <v>2</v>
      </c>
      <c r="N3375" s="164">
        <f t="shared" si="155"/>
        <v>2</v>
      </c>
      <c r="O3375" s="164">
        <f t="shared" si="156"/>
        <v>6</v>
      </c>
    </row>
    <row r="3376" spans="3:15">
      <c r="C3376" s="161">
        <v>7</v>
      </c>
      <c r="D3376" s="161">
        <v>2</v>
      </c>
      <c r="F3376" s="161">
        <v>10</v>
      </c>
      <c r="G3376" s="161">
        <v>2</v>
      </c>
      <c r="H3376" s="161">
        <v>7</v>
      </c>
      <c r="I3376" s="161">
        <v>4</v>
      </c>
      <c r="J3376" s="161">
        <v>10</v>
      </c>
      <c r="M3376" s="165">
        <f t="shared" si="154"/>
        <v>2</v>
      </c>
      <c r="N3376" s="164">
        <f t="shared" si="155"/>
        <v>2</v>
      </c>
      <c r="O3376" s="164">
        <f t="shared" si="156"/>
        <v>6</v>
      </c>
    </row>
    <row r="3377" spans="3:15">
      <c r="C3377" s="161">
        <v>7</v>
      </c>
      <c r="D3377" s="161">
        <v>2</v>
      </c>
      <c r="F3377" s="161">
        <v>10</v>
      </c>
      <c r="G3377" s="161">
        <v>2</v>
      </c>
      <c r="H3377" s="161">
        <v>7</v>
      </c>
      <c r="I3377" s="161">
        <v>6</v>
      </c>
      <c r="J3377" s="161">
        <v>7</v>
      </c>
      <c r="M3377" s="165">
        <f t="shared" si="154"/>
        <v>2</v>
      </c>
      <c r="N3377" s="164">
        <f t="shared" si="155"/>
        <v>2</v>
      </c>
      <c r="O3377" s="164">
        <f t="shared" si="156"/>
        <v>6</v>
      </c>
    </row>
    <row r="3378" spans="3:15">
      <c r="C3378" s="161">
        <v>7</v>
      </c>
      <c r="D3378" s="161">
        <v>2</v>
      </c>
      <c r="F3378" s="161">
        <v>10</v>
      </c>
      <c r="G3378" s="161">
        <v>2</v>
      </c>
      <c r="H3378" s="161">
        <v>7</v>
      </c>
      <c r="I3378" s="161">
        <v>6</v>
      </c>
      <c r="J3378" s="161">
        <v>10</v>
      </c>
      <c r="M3378" s="165">
        <f t="shared" si="154"/>
        <v>2</v>
      </c>
      <c r="N3378" s="164">
        <f t="shared" si="155"/>
        <v>2</v>
      </c>
      <c r="O3378" s="164">
        <f t="shared" si="156"/>
        <v>6</v>
      </c>
    </row>
    <row r="3379" spans="3:15">
      <c r="C3379" s="161">
        <v>7</v>
      </c>
      <c r="D3379" s="161">
        <v>2</v>
      </c>
      <c r="F3379" s="161">
        <v>10</v>
      </c>
      <c r="G3379" s="161">
        <v>2</v>
      </c>
      <c r="H3379" s="161">
        <v>7</v>
      </c>
      <c r="I3379" s="161">
        <v>8</v>
      </c>
      <c r="J3379" s="161">
        <v>7</v>
      </c>
      <c r="M3379" s="165">
        <f t="shared" si="154"/>
        <v>2</v>
      </c>
      <c r="N3379" s="164">
        <f t="shared" si="155"/>
        <v>2</v>
      </c>
      <c r="O3379" s="164">
        <f t="shared" si="156"/>
        <v>6</v>
      </c>
    </row>
    <row r="3380" spans="3:15">
      <c r="C3380" s="161">
        <v>7</v>
      </c>
      <c r="D3380" s="161">
        <v>2</v>
      </c>
      <c r="F3380" s="161">
        <v>10</v>
      </c>
      <c r="G3380" s="161">
        <v>2</v>
      </c>
      <c r="H3380" s="161">
        <v>7</v>
      </c>
      <c r="I3380" s="161">
        <v>8</v>
      </c>
      <c r="J3380" s="161">
        <v>10</v>
      </c>
      <c r="M3380" s="165">
        <f t="shared" si="154"/>
        <v>2</v>
      </c>
      <c r="N3380" s="164">
        <f t="shared" si="155"/>
        <v>2</v>
      </c>
      <c r="O3380" s="164">
        <f t="shared" si="156"/>
        <v>7</v>
      </c>
    </row>
    <row r="3381" spans="3:15">
      <c r="C3381" s="161">
        <v>7</v>
      </c>
      <c r="D3381" s="161">
        <v>2</v>
      </c>
      <c r="F3381" s="161">
        <v>10</v>
      </c>
      <c r="G3381" s="161">
        <v>2</v>
      </c>
      <c r="H3381" s="161">
        <v>7</v>
      </c>
      <c r="I3381" s="161">
        <v>10</v>
      </c>
      <c r="J3381" s="161">
        <v>7</v>
      </c>
      <c r="M3381" s="165">
        <f t="shared" si="154"/>
        <v>2</v>
      </c>
      <c r="N3381" s="164">
        <f t="shared" si="155"/>
        <v>2</v>
      </c>
      <c r="O3381" s="164">
        <f t="shared" si="156"/>
        <v>6</v>
      </c>
    </row>
    <row r="3382" spans="3:15">
      <c r="C3382" s="161">
        <v>7</v>
      </c>
      <c r="D3382" s="161">
        <v>2</v>
      </c>
      <c r="F3382" s="161">
        <v>10</v>
      </c>
      <c r="G3382" s="161">
        <v>2</v>
      </c>
      <c r="H3382" s="161">
        <v>7</v>
      </c>
      <c r="I3382" s="161">
        <v>10</v>
      </c>
      <c r="J3382" s="161">
        <v>10</v>
      </c>
      <c r="M3382" s="165">
        <f t="shared" si="154"/>
        <v>2</v>
      </c>
      <c r="N3382" s="164">
        <f t="shared" si="155"/>
        <v>2</v>
      </c>
      <c r="O3382" s="164">
        <f t="shared" si="156"/>
        <v>7</v>
      </c>
    </row>
    <row r="3383" spans="3:15">
      <c r="C3383" s="161">
        <v>7</v>
      </c>
      <c r="D3383" s="161">
        <v>2</v>
      </c>
      <c r="F3383" s="161">
        <v>10</v>
      </c>
      <c r="G3383" s="161">
        <v>2</v>
      </c>
      <c r="H3383" s="161">
        <v>10</v>
      </c>
      <c r="I3383" s="161">
        <v>4</v>
      </c>
      <c r="J3383" s="161">
        <v>7</v>
      </c>
      <c r="M3383" s="165">
        <f t="shared" si="154"/>
        <v>2</v>
      </c>
      <c r="N3383" s="164">
        <f t="shared" si="155"/>
        <v>2</v>
      </c>
      <c r="O3383" s="164">
        <f t="shared" si="156"/>
        <v>6</v>
      </c>
    </row>
    <row r="3384" spans="3:15">
      <c r="C3384" s="161">
        <v>7</v>
      </c>
      <c r="D3384" s="161">
        <v>2</v>
      </c>
      <c r="F3384" s="161">
        <v>10</v>
      </c>
      <c r="G3384" s="161">
        <v>2</v>
      </c>
      <c r="H3384" s="161">
        <v>10</v>
      </c>
      <c r="I3384" s="161">
        <v>4</v>
      </c>
      <c r="J3384" s="161">
        <v>10</v>
      </c>
      <c r="M3384" s="165">
        <f t="shared" si="154"/>
        <v>2</v>
      </c>
      <c r="N3384" s="164">
        <f t="shared" si="155"/>
        <v>2</v>
      </c>
      <c r="O3384" s="164">
        <f t="shared" si="156"/>
        <v>6</v>
      </c>
    </row>
    <row r="3385" spans="3:15">
      <c r="C3385" s="161">
        <v>7</v>
      </c>
      <c r="D3385" s="161">
        <v>2</v>
      </c>
      <c r="F3385" s="161">
        <v>10</v>
      </c>
      <c r="G3385" s="161">
        <v>2</v>
      </c>
      <c r="H3385" s="161">
        <v>10</v>
      </c>
      <c r="I3385" s="161">
        <v>6</v>
      </c>
      <c r="J3385" s="161">
        <v>7</v>
      </c>
      <c r="M3385" s="165">
        <f t="shared" si="154"/>
        <v>2</v>
      </c>
      <c r="N3385" s="164">
        <f t="shared" si="155"/>
        <v>2</v>
      </c>
      <c r="O3385" s="164">
        <f t="shared" si="156"/>
        <v>6</v>
      </c>
    </row>
    <row r="3386" spans="3:15">
      <c r="C3386" s="161">
        <v>7</v>
      </c>
      <c r="D3386" s="161">
        <v>2</v>
      </c>
      <c r="F3386" s="161">
        <v>10</v>
      </c>
      <c r="G3386" s="161">
        <v>2</v>
      </c>
      <c r="H3386" s="161">
        <v>10</v>
      </c>
      <c r="I3386" s="161">
        <v>6</v>
      </c>
      <c r="J3386" s="161">
        <v>10</v>
      </c>
      <c r="M3386" s="165">
        <f t="shared" si="154"/>
        <v>2</v>
      </c>
      <c r="N3386" s="164">
        <f t="shared" si="155"/>
        <v>2</v>
      </c>
      <c r="O3386" s="164">
        <f t="shared" si="156"/>
        <v>7</v>
      </c>
    </row>
    <row r="3387" spans="3:15">
      <c r="C3387" s="161">
        <v>7</v>
      </c>
      <c r="D3387" s="161">
        <v>2</v>
      </c>
      <c r="F3387" s="161">
        <v>10</v>
      </c>
      <c r="G3387" s="161">
        <v>2</v>
      </c>
      <c r="H3387" s="161">
        <v>10</v>
      </c>
      <c r="I3387" s="161">
        <v>8</v>
      </c>
      <c r="J3387" s="161">
        <v>7</v>
      </c>
      <c r="M3387" s="165">
        <f t="shared" si="154"/>
        <v>2</v>
      </c>
      <c r="N3387" s="164">
        <f t="shared" si="155"/>
        <v>2</v>
      </c>
      <c r="O3387" s="164">
        <f t="shared" si="156"/>
        <v>7</v>
      </c>
    </row>
    <row r="3388" spans="3:15">
      <c r="C3388" s="161">
        <v>7</v>
      </c>
      <c r="D3388" s="161">
        <v>2</v>
      </c>
      <c r="F3388" s="161">
        <v>10</v>
      </c>
      <c r="G3388" s="161">
        <v>2</v>
      </c>
      <c r="H3388" s="161">
        <v>10</v>
      </c>
      <c r="I3388" s="161">
        <v>8</v>
      </c>
      <c r="J3388" s="161">
        <v>10</v>
      </c>
      <c r="M3388" s="165">
        <f t="shared" si="154"/>
        <v>2</v>
      </c>
      <c r="N3388" s="164">
        <f t="shared" si="155"/>
        <v>2</v>
      </c>
      <c r="O3388" s="164">
        <f t="shared" si="156"/>
        <v>7</v>
      </c>
    </row>
    <row r="3389" spans="3:15">
      <c r="C3389" s="161">
        <v>7</v>
      </c>
      <c r="D3389" s="161">
        <v>2</v>
      </c>
      <c r="F3389" s="161">
        <v>10</v>
      </c>
      <c r="G3389" s="161">
        <v>2</v>
      </c>
      <c r="H3389" s="161">
        <v>10</v>
      </c>
      <c r="I3389" s="161">
        <v>10</v>
      </c>
      <c r="J3389" s="161">
        <v>7</v>
      </c>
      <c r="M3389" s="165">
        <f t="shared" si="154"/>
        <v>2</v>
      </c>
      <c r="N3389" s="164">
        <f t="shared" si="155"/>
        <v>2</v>
      </c>
      <c r="O3389" s="164">
        <f t="shared" si="156"/>
        <v>7</v>
      </c>
    </row>
    <row r="3390" spans="3:15">
      <c r="C3390" s="161">
        <v>7</v>
      </c>
      <c r="D3390" s="161">
        <v>4</v>
      </c>
      <c r="F3390" s="161">
        <v>10</v>
      </c>
      <c r="G3390" s="161">
        <v>4</v>
      </c>
      <c r="H3390" s="161">
        <v>10</v>
      </c>
      <c r="I3390" s="161">
        <v>10</v>
      </c>
      <c r="J3390" s="161">
        <v>10</v>
      </c>
      <c r="M3390" s="165">
        <f t="shared" si="154"/>
        <v>4</v>
      </c>
      <c r="N3390" s="164">
        <f t="shared" si="155"/>
        <v>4</v>
      </c>
      <c r="O3390" s="164">
        <f t="shared" si="156"/>
        <v>8</v>
      </c>
    </row>
    <row r="3391" spans="3:15">
      <c r="C3391" s="161">
        <v>7</v>
      </c>
      <c r="D3391" s="161">
        <v>4</v>
      </c>
      <c r="F3391" s="161">
        <v>10</v>
      </c>
      <c r="G3391" s="161">
        <v>4</v>
      </c>
      <c r="H3391" s="161">
        <v>7</v>
      </c>
      <c r="I3391" s="161">
        <v>4</v>
      </c>
      <c r="J3391" s="161">
        <v>7</v>
      </c>
      <c r="M3391" s="165">
        <f t="shared" si="154"/>
        <v>4</v>
      </c>
      <c r="N3391" s="164">
        <f t="shared" si="155"/>
        <v>4</v>
      </c>
      <c r="O3391" s="164">
        <f t="shared" si="156"/>
        <v>6</v>
      </c>
    </row>
    <row r="3392" spans="3:15">
      <c r="C3392" s="161">
        <v>7</v>
      </c>
      <c r="D3392" s="161">
        <v>4</v>
      </c>
      <c r="F3392" s="161">
        <v>10</v>
      </c>
      <c r="G3392" s="161">
        <v>4</v>
      </c>
      <c r="H3392" s="161">
        <v>7</v>
      </c>
      <c r="I3392" s="161">
        <v>4</v>
      </c>
      <c r="J3392" s="161">
        <v>10</v>
      </c>
      <c r="M3392" s="165">
        <f t="shared" si="154"/>
        <v>4</v>
      </c>
      <c r="N3392" s="164">
        <f t="shared" si="155"/>
        <v>4</v>
      </c>
      <c r="O3392" s="164">
        <f t="shared" si="156"/>
        <v>7</v>
      </c>
    </row>
    <row r="3393" spans="3:15">
      <c r="C3393" s="161">
        <v>7</v>
      </c>
      <c r="D3393" s="161">
        <v>4</v>
      </c>
      <c r="F3393" s="161">
        <v>10</v>
      </c>
      <c r="G3393" s="161">
        <v>4</v>
      </c>
      <c r="H3393" s="161">
        <v>7</v>
      </c>
      <c r="I3393" s="161">
        <v>6</v>
      </c>
      <c r="J3393" s="161">
        <v>7</v>
      </c>
      <c r="M3393" s="165">
        <f t="shared" si="154"/>
        <v>4</v>
      </c>
      <c r="N3393" s="164">
        <f t="shared" si="155"/>
        <v>4</v>
      </c>
      <c r="O3393" s="164">
        <f t="shared" si="156"/>
        <v>6</v>
      </c>
    </row>
    <row r="3394" spans="3:15">
      <c r="C3394" s="161">
        <v>7</v>
      </c>
      <c r="D3394" s="161">
        <v>4</v>
      </c>
      <c r="F3394" s="161">
        <v>10</v>
      </c>
      <c r="G3394" s="161">
        <v>4</v>
      </c>
      <c r="H3394" s="161">
        <v>7</v>
      </c>
      <c r="I3394" s="161">
        <v>6</v>
      </c>
      <c r="J3394" s="161">
        <v>10</v>
      </c>
      <c r="M3394" s="165">
        <f t="shared" si="154"/>
        <v>4</v>
      </c>
      <c r="N3394" s="164">
        <f t="shared" si="155"/>
        <v>4</v>
      </c>
      <c r="O3394" s="164">
        <f t="shared" si="156"/>
        <v>7</v>
      </c>
    </row>
    <row r="3395" spans="3:15">
      <c r="C3395" s="161">
        <v>7</v>
      </c>
      <c r="D3395" s="161">
        <v>4</v>
      </c>
      <c r="F3395" s="161">
        <v>10</v>
      </c>
      <c r="G3395" s="161">
        <v>4</v>
      </c>
      <c r="H3395" s="161">
        <v>7</v>
      </c>
      <c r="I3395" s="161">
        <v>8</v>
      </c>
      <c r="J3395" s="161">
        <v>7</v>
      </c>
      <c r="M3395" s="165">
        <f t="shared" si="154"/>
        <v>4</v>
      </c>
      <c r="N3395" s="164">
        <f t="shared" si="155"/>
        <v>4</v>
      </c>
      <c r="O3395" s="164">
        <f t="shared" si="156"/>
        <v>7</v>
      </c>
    </row>
    <row r="3396" spans="3:15">
      <c r="C3396" s="161">
        <v>7</v>
      </c>
      <c r="D3396" s="161">
        <v>4</v>
      </c>
      <c r="F3396" s="161">
        <v>10</v>
      </c>
      <c r="G3396" s="161">
        <v>4</v>
      </c>
      <c r="H3396" s="161">
        <v>7</v>
      </c>
      <c r="I3396" s="161">
        <v>8</v>
      </c>
      <c r="J3396" s="161">
        <v>10</v>
      </c>
      <c r="M3396" s="165">
        <f t="shared" si="154"/>
        <v>4</v>
      </c>
      <c r="N3396" s="164">
        <f t="shared" si="155"/>
        <v>4</v>
      </c>
      <c r="O3396" s="164">
        <f t="shared" si="156"/>
        <v>7</v>
      </c>
    </row>
    <row r="3397" spans="3:15">
      <c r="C3397" s="161">
        <v>7</v>
      </c>
      <c r="D3397" s="161">
        <v>4</v>
      </c>
      <c r="F3397" s="161">
        <v>10</v>
      </c>
      <c r="G3397" s="161">
        <v>4</v>
      </c>
      <c r="H3397" s="161">
        <v>7</v>
      </c>
      <c r="I3397" s="161">
        <v>10</v>
      </c>
      <c r="J3397" s="161">
        <v>7</v>
      </c>
      <c r="M3397" s="165">
        <f t="shared" si="154"/>
        <v>4</v>
      </c>
      <c r="N3397" s="164">
        <f t="shared" si="155"/>
        <v>4</v>
      </c>
      <c r="O3397" s="164">
        <f t="shared" si="156"/>
        <v>7</v>
      </c>
    </row>
    <row r="3398" spans="3:15">
      <c r="C3398" s="161">
        <v>7</v>
      </c>
      <c r="D3398" s="161">
        <v>4</v>
      </c>
      <c r="F3398" s="161">
        <v>10</v>
      </c>
      <c r="G3398" s="161">
        <v>4</v>
      </c>
      <c r="H3398" s="161">
        <v>7</v>
      </c>
      <c r="I3398" s="161">
        <v>10</v>
      </c>
      <c r="J3398" s="161">
        <v>10</v>
      </c>
      <c r="M3398" s="165">
        <f t="shared" si="154"/>
        <v>4</v>
      </c>
      <c r="N3398" s="164">
        <f t="shared" si="155"/>
        <v>4</v>
      </c>
      <c r="O3398" s="164">
        <f t="shared" si="156"/>
        <v>7</v>
      </c>
    </row>
    <row r="3399" spans="3:15">
      <c r="C3399" s="161">
        <v>7</v>
      </c>
      <c r="D3399" s="161">
        <v>4</v>
      </c>
      <c r="F3399" s="161">
        <v>10</v>
      </c>
      <c r="G3399" s="161">
        <v>4</v>
      </c>
      <c r="H3399" s="161">
        <v>10</v>
      </c>
      <c r="I3399" s="161">
        <v>4</v>
      </c>
      <c r="J3399" s="161">
        <v>7</v>
      </c>
      <c r="M3399" s="165">
        <f t="shared" si="154"/>
        <v>4</v>
      </c>
      <c r="N3399" s="164">
        <f t="shared" si="155"/>
        <v>4</v>
      </c>
      <c r="O3399" s="164">
        <f t="shared" si="156"/>
        <v>7</v>
      </c>
    </row>
    <row r="3400" spans="3:15">
      <c r="C3400" s="161">
        <v>7</v>
      </c>
      <c r="D3400" s="161">
        <v>4</v>
      </c>
      <c r="F3400" s="161">
        <v>10</v>
      </c>
      <c r="G3400" s="161">
        <v>4</v>
      </c>
      <c r="H3400" s="161">
        <v>10</v>
      </c>
      <c r="I3400" s="161">
        <v>4</v>
      </c>
      <c r="J3400" s="161">
        <v>10</v>
      </c>
      <c r="M3400" s="165">
        <f t="shared" si="154"/>
        <v>4</v>
      </c>
      <c r="N3400" s="164">
        <f t="shared" si="155"/>
        <v>4</v>
      </c>
      <c r="O3400" s="164">
        <f t="shared" si="156"/>
        <v>7</v>
      </c>
    </row>
    <row r="3401" spans="3:15">
      <c r="C3401" s="161">
        <v>7</v>
      </c>
      <c r="D3401" s="161">
        <v>4</v>
      </c>
      <c r="F3401" s="161">
        <v>10</v>
      </c>
      <c r="G3401" s="161">
        <v>4</v>
      </c>
      <c r="H3401" s="161">
        <v>10</v>
      </c>
      <c r="I3401" s="161">
        <v>6</v>
      </c>
      <c r="J3401" s="161">
        <v>7</v>
      </c>
      <c r="M3401" s="165">
        <f t="shared" si="154"/>
        <v>4</v>
      </c>
      <c r="N3401" s="164">
        <f t="shared" si="155"/>
        <v>4</v>
      </c>
      <c r="O3401" s="164">
        <f t="shared" si="156"/>
        <v>7</v>
      </c>
    </row>
    <row r="3402" spans="3:15">
      <c r="C3402" s="161">
        <v>7</v>
      </c>
      <c r="D3402" s="161">
        <v>4</v>
      </c>
      <c r="F3402" s="161">
        <v>10</v>
      </c>
      <c r="G3402" s="161">
        <v>4</v>
      </c>
      <c r="H3402" s="161">
        <v>10</v>
      </c>
      <c r="I3402" s="161">
        <v>6</v>
      </c>
      <c r="J3402" s="161">
        <v>10</v>
      </c>
      <c r="M3402" s="165">
        <f t="shared" si="154"/>
        <v>4</v>
      </c>
      <c r="N3402" s="164">
        <f t="shared" si="155"/>
        <v>4</v>
      </c>
      <c r="O3402" s="164">
        <f t="shared" si="156"/>
        <v>7</v>
      </c>
    </row>
    <row r="3403" spans="3:15">
      <c r="C3403" s="161">
        <v>7</v>
      </c>
      <c r="D3403" s="161">
        <v>4</v>
      </c>
      <c r="F3403" s="161">
        <v>10</v>
      </c>
      <c r="G3403" s="161">
        <v>4</v>
      </c>
      <c r="H3403" s="161">
        <v>10</v>
      </c>
      <c r="I3403" s="161">
        <v>8</v>
      </c>
      <c r="J3403" s="161">
        <v>7</v>
      </c>
      <c r="M3403" s="165">
        <f t="shared" si="154"/>
        <v>4</v>
      </c>
      <c r="N3403" s="164">
        <f t="shared" si="155"/>
        <v>4</v>
      </c>
      <c r="O3403" s="164">
        <f t="shared" si="156"/>
        <v>7</v>
      </c>
    </row>
    <row r="3404" spans="3:15">
      <c r="C3404" s="161">
        <v>7</v>
      </c>
      <c r="D3404" s="161">
        <v>4</v>
      </c>
      <c r="F3404" s="161">
        <v>10</v>
      </c>
      <c r="G3404" s="161">
        <v>4</v>
      </c>
      <c r="H3404" s="161">
        <v>10</v>
      </c>
      <c r="I3404" s="161">
        <v>8</v>
      </c>
      <c r="J3404" s="161">
        <v>10</v>
      </c>
      <c r="M3404" s="165">
        <f t="shared" si="154"/>
        <v>4</v>
      </c>
      <c r="N3404" s="164">
        <f t="shared" si="155"/>
        <v>4</v>
      </c>
      <c r="O3404" s="164">
        <f t="shared" si="156"/>
        <v>8</v>
      </c>
    </row>
    <row r="3405" spans="3:15">
      <c r="C3405" s="161">
        <v>7</v>
      </c>
      <c r="D3405" s="161">
        <v>4</v>
      </c>
      <c r="F3405" s="161">
        <v>10</v>
      </c>
      <c r="G3405" s="161">
        <v>4</v>
      </c>
      <c r="H3405" s="161">
        <v>10</v>
      </c>
      <c r="I3405" s="161">
        <v>10</v>
      </c>
      <c r="J3405" s="161">
        <v>7</v>
      </c>
      <c r="M3405" s="165">
        <f t="shared" si="154"/>
        <v>4</v>
      </c>
      <c r="N3405" s="164">
        <f t="shared" si="155"/>
        <v>4</v>
      </c>
      <c r="O3405" s="164">
        <f t="shared" si="156"/>
        <v>7</v>
      </c>
    </row>
    <row r="3406" spans="3:15">
      <c r="C3406" s="161">
        <v>7</v>
      </c>
      <c r="D3406" s="161">
        <v>6</v>
      </c>
      <c r="F3406" s="161">
        <v>10</v>
      </c>
      <c r="G3406" s="161">
        <v>6</v>
      </c>
      <c r="H3406" s="161">
        <v>10</v>
      </c>
      <c r="I3406" s="161">
        <v>10</v>
      </c>
      <c r="J3406" s="161">
        <v>10</v>
      </c>
      <c r="M3406" s="165">
        <f t="shared" si="154"/>
        <v>6</v>
      </c>
      <c r="N3406" s="164">
        <f t="shared" si="155"/>
        <v>6</v>
      </c>
      <c r="O3406" s="164">
        <f t="shared" si="156"/>
        <v>8</v>
      </c>
    </row>
    <row r="3407" spans="3:15">
      <c r="C3407" s="161">
        <v>7</v>
      </c>
      <c r="D3407" s="161">
        <v>6</v>
      </c>
      <c r="F3407" s="161">
        <v>10</v>
      </c>
      <c r="G3407" s="161">
        <v>6</v>
      </c>
      <c r="H3407" s="161">
        <v>7</v>
      </c>
      <c r="I3407" s="161">
        <v>4</v>
      </c>
      <c r="J3407" s="161">
        <v>7</v>
      </c>
      <c r="M3407" s="165">
        <f t="shared" si="154"/>
        <v>4</v>
      </c>
      <c r="N3407" s="164">
        <f t="shared" si="155"/>
        <v>5</v>
      </c>
      <c r="O3407" s="164">
        <f t="shared" si="156"/>
        <v>7</v>
      </c>
    </row>
    <row r="3408" spans="3:15">
      <c r="C3408" s="161">
        <v>7</v>
      </c>
      <c r="D3408" s="161">
        <v>6</v>
      </c>
      <c r="F3408" s="161">
        <v>10</v>
      </c>
      <c r="G3408" s="161">
        <v>6</v>
      </c>
      <c r="H3408" s="161">
        <v>7</v>
      </c>
      <c r="I3408" s="161">
        <v>4</v>
      </c>
      <c r="J3408" s="161">
        <v>10</v>
      </c>
      <c r="M3408" s="165">
        <f t="shared" si="154"/>
        <v>4</v>
      </c>
      <c r="N3408" s="164">
        <f t="shared" si="155"/>
        <v>5</v>
      </c>
      <c r="O3408" s="164">
        <f t="shared" si="156"/>
        <v>7</v>
      </c>
    </row>
    <row r="3409" spans="3:15">
      <c r="C3409" s="161">
        <v>7</v>
      </c>
      <c r="D3409" s="161">
        <v>6</v>
      </c>
      <c r="F3409" s="161">
        <v>10</v>
      </c>
      <c r="G3409" s="161">
        <v>6</v>
      </c>
      <c r="H3409" s="161">
        <v>7</v>
      </c>
      <c r="I3409" s="161">
        <v>6</v>
      </c>
      <c r="J3409" s="161">
        <v>7</v>
      </c>
      <c r="M3409" s="165">
        <f t="shared" si="154"/>
        <v>6</v>
      </c>
      <c r="N3409" s="164">
        <f t="shared" si="155"/>
        <v>6</v>
      </c>
      <c r="O3409" s="164">
        <f t="shared" si="156"/>
        <v>7</v>
      </c>
    </row>
    <row r="3410" spans="3:15">
      <c r="C3410" s="161">
        <v>7</v>
      </c>
      <c r="D3410" s="161">
        <v>6</v>
      </c>
      <c r="F3410" s="161">
        <v>10</v>
      </c>
      <c r="G3410" s="161">
        <v>6</v>
      </c>
      <c r="H3410" s="161">
        <v>7</v>
      </c>
      <c r="I3410" s="161">
        <v>6</v>
      </c>
      <c r="J3410" s="161">
        <v>10</v>
      </c>
      <c r="M3410" s="165">
        <f t="shared" si="154"/>
        <v>6</v>
      </c>
      <c r="N3410" s="164">
        <f t="shared" si="155"/>
        <v>6</v>
      </c>
      <c r="O3410" s="164">
        <f t="shared" si="156"/>
        <v>7</v>
      </c>
    </row>
    <row r="3411" spans="3:15">
      <c r="C3411" s="161">
        <v>7</v>
      </c>
      <c r="D3411" s="161">
        <v>6</v>
      </c>
      <c r="F3411" s="161">
        <v>10</v>
      </c>
      <c r="G3411" s="161">
        <v>6</v>
      </c>
      <c r="H3411" s="161">
        <v>7</v>
      </c>
      <c r="I3411" s="161">
        <v>8</v>
      </c>
      <c r="J3411" s="161">
        <v>7</v>
      </c>
      <c r="M3411" s="165">
        <f t="shared" si="154"/>
        <v>6</v>
      </c>
      <c r="N3411" s="164">
        <f t="shared" si="155"/>
        <v>6</v>
      </c>
      <c r="O3411" s="164">
        <f t="shared" si="156"/>
        <v>7</v>
      </c>
    </row>
    <row r="3412" spans="3:15">
      <c r="C3412" s="161">
        <v>7</v>
      </c>
      <c r="D3412" s="161">
        <v>6</v>
      </c>
      <c r="F3412" s="161">
        <v>10</v>
      </c>
      <c r="G3412" s="161">
        <v>6</v>
      </c>
      <c r="H3412" s="161">
        <v>7</v>
      </c>
      <c r="I3412" s="161">
        <v>8</v>
      </c>
      <c r="J3412" s="161">
        <v>10</v>
      </c>
      <c r="M3412" s="165">
        <f t="shared" si="154"/>
        <v>6</v>
      </c>
      <c r="N3412" s="164">
        <f t="shared" si="155"/>
        <v>6</v>
      </c>
      <c r="O3412" s="164">
        <f t="shared" si="156"/>
        <v>8</v>
      </c>
    </row>
    <row r="3413" spans="3:15">
      <c r="C3413" s="161">
        <v>7</v>
      </c>
      <c r="D3413" s="161">
        <v>6</v>
      </c>
      <c r="F3413" s="161">
        <v>10</v>
      </c>
      <c r="G3413" s="161">
        <v>6</v>
      </c>
      <c r="H3413" s="161">
        <v>7</v>
      </c>
      <c r="I3413" s="161">
        <v>10</v>
      </c>
      <c r="J3413" s="161">
        <v>7</v>
      </c>
      <c r="M3413" s="165">
        <f t="shared" si="154"/>
        <v>6</v>
      </c>
      <c r="N3413" s="164">
        <f t="shared" si="155"/>
        <v>6</v>
      </c>
      <c r="O3413" s="164">
        <f t="shared" si="156"/>
        <v>8</v>
      </c>
    </row>
    <row r="3414" spans="3:15">
      <c r="C3414" s="161">
        <v>7</v>
      </c>
      <c r="D3414" s="161">
        <v>6</v>
      </c>
      <c r="F3414" s="161">
        <v>10</v>
      </c>
      <c r="G3414" s="161">
        <v>6</v>
      </c>
      <c r="H3414" s="161">
        <v>7</v>
      </c>
      <c r="I3414" s="161">
        <v>10</v>
      </c>
      <c r="J3414" s="161">
        <v>10</v>
      </c>
      <c r="M3414" s="165">
        <f t="shared" si="154"/>
        <v>6</v>
      </c>
      <c r="N3414" s="164">
        <f t="shared" si="155"/>
        <v>6</v>
      </c>
      <c r="O3414" s="164">
        <f t="shared" si="156"/>
        <v>8</v>
      </c>
    </row>
    <row r="3415" spans="3:15">
      <c r="C3415" s="161">
        <v>7</v>
      </c>
      <c r="D3415" s="161">
        <v>6</v>
      </c>
      <c r="F3415" s="161">
        <v>10</v>
      </c>
      <c r="G3415" s="161">
        <v>6</v>
      </c>
      <c r="H3415" s="161">
        <v>10</v>
      </c>
      <c r="I3415" s="161">
        <v>4</v>
      </c>
      <c r="J3415" s="161">
        <v>7</v>
      </c>
      <c r="M3415" s="165">
        <f t="shared" si="154"/>
        <v>4</v>
      </c>
      <c r="N3415" s="164">
        <f t="shared" si="155"/>
        <v>5</v>
      </c>
      <c r="O3415" s="164">
        <f t="shared" si="156"/>
        <v>7</v>
      </c>
    </row>
    <row r="3416" spans="3:15">
      <c r="C3416" s="161">
        <v>7</v>
      </c>
      <c r="D3416" s="161">
        <v>6</v>
      </c>
      <c r="F3416" s="161">
        <v>10</v>
      </c>
      <c r="G3416" s="161">
        <v>6</v>
      </c>
      <c r="H3416" s="161">
        <v>10</v>
      </c>
      <c r="I3416" s="161">
        <v>4</v>
      </c>
      <c r="J3416" s="161">
        <v>10</v>
      </c>
      <c r="M3416" s="165">
        <f t="shared" si="154"/>
        <v>4</v>
      </c>
      <c r="N3416" s="164">
        <f t="shared" si="155"/>
        <v>5</v>
      </c>
      <c r="O3416" s="164">
        <f t="shared" si="156"/>
        <v>8</v>
      </c>
    </row>
    <row r="3417" spans="3:15">
      <c r="C3417" s="161">
        <v>7</v>
      </c>
      <c r="D3417" s="161">
        <v>6</v>
      </c>
      <c r="F3417" s="161">
        <v>10</v>
      </c>
      <c r="G3417" s="161">
        <v>6</v>
      </c>
      <c r="H3417" s="161">
        <v>10</v>
      </c>
      <c r="I3417" s="161">
        <v>6</v>
      </c>
      <c r="J3417" s="161">
        <v>7</v>
      </c>
      <c r="M3417" s="165">
        <f t="shared" si="154"/>
        <v>6</v>
      </c>
      <c r="N3417" s="164">
        <f t="shared" si="155"/>
        <v>6</v>
      </c>
      <c r="O3417" s="164">
        <f t="shared" si="156"/>
        <v>7</v>
      </c>
    </row>
    <row r="3418" spans="3:15">
      <c r="C3418" s="161">
        <v>7</v>
      </c>
      <c r="D3418" s="161">
        <v>6</v>
      </c>
      <c r="F3418" s="161">
        <v>10</v>
      </c>
      <c r="G3418" s="161">
        <v>6</v>
      </c>
      <c r="H3418" s="161">
        <v>10</v>
      </c>
      <c r="I3418" s="161">
        <v>6</v>
      </c>
      <c r="J3418" s="161">
        <v>10</v>
      </c>
      <c r="M3418" s="165">
        <f t="shared" si="154"/>
        <v>6</v>
      </c>
      <c r="N3418" s="164">
        <f t="shared" si="155"/>
        <v>6</v>
      </c>
      <c r="O3418" s="164">
        <f t="shared" si="156"/>
        <v>8</v>
      </c>
    </row>
    <row r="3419" spans="3:15">
      <c r="C3419" s="161">
        <v>7</v>
      </c>
      <c r="D3419" s="161">
        <v>6</v>
      </c>
      <c r="F3419" s="161">
        <v>10</v>
      </c>
      <c r="G3419" s="161">
        <v>6</v>
      </c>
      <c r="H3419" s="161">
        <v>10</v>
      </c>
      <c r="I3419" s="161">
        <v>8</v>
      </c>
      <c r="J3419" s="161">
        <v>7</v>
      </c>
      <c r="M3419" s="165">
        <f t="shared" si="154"/>
        <v>6</v>
      </c>
      <c r="N3419" s="164">
        <f t="shared" si="155"/>
        <v>6</v>
      </c>
      <c r="O3419" s="164">
        <f t="shared" si="156"/>
        <v>8</v>
      </c>
    </row>
    <row r="3420" spans="3:15">
      <c r="C3420" s="161">
        <v>7</v>
      </c>
      <c r="D3420" s="161">
        <v>6</v>
      </c>
      <c r="F3420" s="161">
        <v>10</v>
      </c>
      <c r="G3420" s="161">
        <v>6</v>
      </c>
      <c r="H3420" s="161">
        <v>10</v>
      </c>
      <c r="I3420" s="161">
        <v>8</v>
      </c>
      <c r="J3420" s="161">
        <v>10</v>
      </c>
      <c r="M3420" s="165">
        <f t="shared" si="154"/>
        <v>6</v>
      </c>
      <c r="N3420" s="164">
        <f t="shared" si="155"/>
        <v>6</v>
      </c>
      <c r="O3420" s="164">
        <f t="shared" si="156"/>
        <v>8</v>
      </c>
    </row>
    <row r="3421" spans="3:15">
      <c r="C3421" s="161">
        <v>7</v>
      </c>
      <c r="D3421" s="161">
        <v>6</v>
      </c>
      <c r="F3421" s="161">
        <v>10</v>
      </c>
      <c r="G3421" s="161">
        <v>6</v>
      </c>
      <c r="H3421" s="161">
        <v>10</v>
      </c>
      <c r="I3421" s="161">
        <v>10</v>
      </c>
      <c r="J3421" s="161">
        <v>7</v>
      </c>
      <c r="M3421" s="165">
        <f t="shared" si="154"/>
        <v>6</v>
      </c>
      <c r="N3421" s="164">
        <f t="shared" si="155"/>
        <v>6</v>
      </c>
      <c r="O3421" s="164">
        <f t="shared" si="156"/>
        <v>8</v>
      </c>
    </row>
    <row r="3422" spans="3:15">
      <c r="C3422" s="161">
        <v>7</v>
      </c>
      <c r="D3422" s="161">
        <v>2</v>
      </c>
      <c r="F3422" s="161">
        <v>10</v>
      </c>
      <c r="G3422" s="161">
        <v>2</v>
      </c>
      <c r="H3422" s="161">
        <v>10</v>
      </c>
      <c r="I3422" s="161">
        <v>10</v>
      </c>
      <c r="J3422" s="161">
        <v>10</v>
      </c>
      <c r="M3422" s="165">
        <f t="shared" si="154"/>
        <v>2</v>
      </c>
      <c r="N3422" s="164">
        <f t="shared" si="155"/>
        <v>2</v>
      </c>
      <c r="O3422" s="164">
        <f t="shared" si="156"/>
        <v>7</v>
      </c>
    </row>
    <row r="3423" spans="3:15">
      <c r="C3423" s="161">
        <v>7</v>
      </c>
      <c r="D3423" s="161">
        <v>2</v>
      </c>
      <c r="F3423" s="161">
        <v>10</v>
      </c>
      <c r="G3423" s="161">
        <v>2</v>
      </c>
      <c r="H3423" s="161">
        <v>7</v>
      </c>
      <c r="I3423" s="161">
        <v>4</v>
      </c>
      <c r="J3423" s="161">
        <v>7</v>
      </c>
      <c r="M3423" s="165">
        <f t="shared" ref="M3423:M3486" si="157">MIN(C3423:L3423)</f>
        <v>2</v>
      </c>
      <c r="N3423" s="164">
        <f t="shared" si="155"/>
        <v>2</v>
      </c>
      <c r="O3423" s="164">
        <f t="shared" si="156"/>
        <v>6</v>
      </c>
    </row>
    <row r="3424" spans="3:15">
      <c r="C3424" s="161">
        <v>7</v>
      </c>
      <c r="D3424" s="161">
        <v>2</v>
      </c>
      <c r="F3424" s="161">
        <v>10</v>
      </c>
      <c r="G3424" s="161">
        <v>2</v>
      </c>
      <c r="H3424" s="161">
        <v>7</v>
      </c>
      <c r="I3424" s="161">
        <v>4</v>
      </c>
      <c r="J3424" s="161">
        <v>10</v>
      </c>
      <c r="M3424" s="165">
        <f t="shared" si="157"/>
        <v>2</v>
      </c>
      <c r="N3424" s="164">
        <f t="shared" ref="N3424:N3487" si="158">IF(SMALL(C3424:J3424,2)&gt;M3424,M3424+1,M3424)</f>
        <v>2</v>
      </c>
      <c r="O3424" s="164">
        <f t="shared" ref="O3424:O3487" si="159">ROUND(AVERAGE(C3424:J3424),0)</f>
        <v>6</v>
      </c>
    </row>
    <row r="3425" spans="3:15">
      <c r="C3425" s="161">
        <v>7</v>
      </c>
      <c r="D3425" s="161">
        <v>2</v>
      </c>
      <c r="F3425" s="161">
        <v>10</v>
      </c>
      <c r="G3425" s="161">
        <v>2</v>
      </c>
      <c r="H3425" s="161">
        <v>7</v>
      </c>
      <c r="I3425" s="161">
        <v>6</v>
      </c>
      <c r="J3425" s="161">
        <v>7</v>
      </c>
      <c r="M3425" s="165">
        <f t="shared" si="157"/>
        <v>2</v>
      </c>
      <c r="N3425" s="164">
        <f t="shared" si="158"/>
        <v>2</v>
      </c>
      <c r="O3425" s="164">
        <f t="shared" si="159"/>
        <v>6</v>
      </c>
    </row>
    <row r="3426" spans="3:15">
      <c r="C3426" s="161">
        <v>7</v>
      </c>
      <c r="D3426" s="161">
        <v>2</v>
      </c>
      <c r="F3426" s="161">
        <v>10</v>
      </c>
      <c r="G3426" s="161">
        <v>2</v>
      </c>
      <c r="H3426" s="161">
        <v>7</v>
      </c>
      <c r="I3426" s="161">
        <v>6</v>
      </c>
      <c r="J3426" s="161">
        <v>10</v>
      </c>
      <c r="M3426" s="165">
        <f t="shared" si="157"/>
        <v>2</v>
      </c>
      <c r="N3426" s="164">
        <f t="shared" si="158"/>
        <v>2</v>
      </c>
      <c r="O3426" s="164">
        <f t="shared" si="159"/>
        <v>6</v>
      </c>
    </row>
    <row r="3427" spans="3:15">
      <c r="C3427" s="161">
        <v>7</v>
      </c>
      <c r="D3427" s="161">
        <v>2</v>
      </c>
      <c r="F3427" s="161">
        <v>10</v>
      </c>
      <c r="G3427" s="161">
        <v>2</v>
      </c>
      <c r="H3427" s="161">
        <v>7</v>
      </c>
      <c r="I3427" s="161">
        <v>8</v>
      </c>
      <c r="J3427" s="161">
        <v>7</v>
      </c>
      <c r="M3427" s="165">
        <f t="shared" si="157"/>
        <v>2</v>
      </c>
      <c r="N3427" s="164">
        <f t="shared" si="158"/>
        <v>2</v>
      </c>
      <c r="O3427" s="164">
        <f t="shared" si="159"/>
        <v>6</v>
      </c>
    </row>
    <row r="3428" spans="3:15">
      <c r="C3428" s="161">
        <v>7</v>
      </c>
      <c r="D3428" s="161">
        <v>2</v>
      </c>
      <c r="F3428" s="161">
        <v>10</v>
      </c>
      <c r="G3428" s="161">
        <v>2</v>
      </c>
      <c r="H3428" s="161">
        <v>7</v>
      </c>
      <c r="I3428" s="161">
        <v>8</v>
      </c>
      <c r="J3428" s="161">
        <v>10</v>
      </c>
      <c r="M3428" s="165">
        <f t="shared" si="157"/>
        <v>2</v>
      </c>
      <c r="N3428" s="164">
        <f t="shared" si="158"/>
        <v>2</v>
      </c>
      <c r="O3428" s="164">
        <f t="shared" si="159"/>
        <v>7</v>
      </c>
    </row>
    <row r="3429" spans="3:15">
      <c r="C3429" s="161">
        <v>7</v>
      </c>
      <c r="D3429" s="161">
        <v>2</v>
      </c>
      <c r="F3429" s="161">
        <v>10</v>
      </c>
      <c r="G3429" s="161">
        <v>2</v>
      </c>
      <c r="H3429" s="161">
        <v>7</v>
      </c>
      <c r="I3429" s="161">
        <v>10</v>
      </c>
      <c r="J3429" s="161">
        <v>7</v>
      </c>
      <c r="M3429" s="165">
        <f t="shared" si="157"/>
        <v>2</v>
      </c>
      <c r="N3429" s="164">
        <f t="shared" si="158"/>
        <v>2</v>
      </c>
      <c r="O3429" s="164">
        <f t="shared" si="159"/>
        <v>6</v>
      </c>
    </row>
    <row r="3430" spans="3:15">
      <c r="C3430" s="161">
        <v>7</v>
      </c>
      <c r="D3430" s="161">
        <v>2</v>
      </c>
      <c r="F3430" s="161">
        <v>10</v>
      </c>
      <c r="G3430" s="161">
        <v>2</v>
      </c>
      <c r="H3430" s="161">
        <v>7</v>
      </c>
      <c r="I3430" s="161">
        <v>10</v>
      </c>
      <c r="J3430" s="161">
        <v>10</v>
      </c>
      <c r="M3430" s="165">
        <f t="shared" si="157"/>
        <v>2</v>
      </c>
      <c r="N3430" s="164">
        <f t="shared" si="158"/>
        <v>2</v>
      </c>
      <c r="O3430" s="164">
        <f t="shared" si="159"/>
        <v>7</v>
      </c>
    </row>
    <row r="3431" spans="3:15">
      <c r="C3431" s="161">
        <v>7</v>
      </c>
      <c r="D3431" s="161">
        <v>2</v>
      </c>
      <c r="F3431" s="161">
        <v>10</v>
      </c>
      <c r="G3431" s="161">
        <v>2</v>
      </c>
      <c r="H3431" s="161">
        <v>10</v>
      </c>
      <c r="I3431" s="161">
        <v>4</v>
      </c>
      <c r="J3431" s="161">
        <v>7</v>
      </c>
      <c r="M3431" s="165">
        <f t="shared" si="157"/>
        <v>2</v>
      </c>
      <c r="N3431" s="164">
        <f t="shared" si="158"/>
        <v>2</v>
      </c>
      <c r="O3431" s="164">
        <f t="shared" si="159"/>
        <v>6</v>
      </c>
    </row>
    <row r="3432" spans="3:15">
      <c r="C3432" s="161">
        <v>7</v>
      </c>
      <c r="D3432" s="161">
        <v>2</v>
      </c>
      <c r="F3432" s="161">
        <v>10</v>
      </c>
      <c r="G3432" s="161">
        <v>2</v>
      </c>
      <c r="H3432" s="161">
        <v>10</v>
      </c>
      <c r="I3432" s="161">
        <v>4</v>
      </c>
      <c r="J3432" s="161">
        <v>10</v>
      </c>
      <c r="M3432" s="165">
        <f t="shared" si="157"/>
        <v>2</v>
      </c>
      <c r="N3432" s="164">
        <f t="shared" si="158"/>
        <v>2</v>
      </c>
      <c r="O3432" s="164">
        <f t="shared" si="159"/>
        <v>6</v>
      </c>
    </row>
    <row r="3433" spans="3:15">
      <c r="C3433" s="161">
        <v>7</v>
      </c>
      <c r="D3433" s="161">
        <v>2</v>
      </c>
      <c r="F3433" s="161">
        <v>10</v>
      </c>
      <c r="G3433" s="161">
        <v>2</v>
      </c>
      <c r="H3433" s="161">
        <v>10</v>
      </c>
      <c r="I3433" s="161">
        <v>6</v>
      </c>
      <c r="J3433" s="161">
        <v>7</v>
      </c>
      <c r="M3433" s="165">
        <f t="shared" si="157"/>
        <v>2</v>
      </c>
      <c r="N3433" s="164">
        <f t="shared" si="158"/>
        <v>2</v>
      </c>
      <c r="O3433" s="164">
        <f t="shared" si="159"/>
        <v>6</v>
      </c>
    </row>
    <row r="3434" spans="3:15">
      <c r="C3434" s="161">
        <v>7</v>
      </c>
      <c r="D3434" s="161">
        <v>2</v>
      </c>
      <c r="F3434" s="161">
        <v>10</v>
      </c>
      <c r="G3434" s="161">
        <v>2</v>
      </c>
      <c r="H3434" s="161">
        <v>10</v>
      </c>
      <c r="I3434" s="161">
        <v>6</v>
      </c>
      <c r="J3434" s="161">
        <v>10</v>
      </c>
      <c r="M3434" s="165">
        <f t="shared" si="157"/>
        <v>2</v>
      </c>
      <c r="N3434" s="164">
        <f t="shared" si="158"/>
        <v>2</v>
      </c>
      <c r="O3434" s="164">
        <f t="shared" si="159"/>
        <v>7</v>
      </c>
    </row>
    <row r="3435" spans="3:15">
      <c r="C3435" s="161">
        <v>7</v>
      </c>
      <c r="D3435" s="161">
        <v>2</v>
      </c>
      <c r="F3435" s="161">
        <v>10</v>
      </c>
      <c r="G3435" s="161">
        <v>2</v>
      </c>
      <c r="H3435" s="161">
        <v>10</v>
      </c>
      <c r="I3435" s="161">
        <v>8</v>
      </c>
      <c r="J3435" s="161">
        <v>7</v>
      </c>
      <c r="M3435" s="165">
        <f t="shared" si="157"/>
        <v>2</v>
      </c>
      <c r="N3435" s="164">
        <f t="shared" si="158"/>
        <v>2</v>
      </c>
      <c r="O3435" s="164">
        <f t="shared" si="159"/>
        <v>7</v>
      </c>
    </row>
    <row r="3436" spans="3:15">
      <c r="C3436" s="161">
        <v>7</v>
      </c>
      <c r="D3436" s="161">
        <v>2</v>
      </c>
      <c r="F3436" s="161">
        <v>10</v>
      </c>
      <c r="G3436" s="161">
        <v>2</v>
      </c>
      <c r="H3436" s="161">
        <v>10</v>
      </c>
      <c r="I3436" s="161">
        <v>8</v>
      </c>
      <c r="J3436" s="161">
        <v>10</v>
      </c>
      <c r="M3436" s="165">
        <f t="shared" si="157"/>
        <v>2</v>
      </c>
      <c r="N3436" s="164">
        <f t="shared" si="158"/>
        <v>2</v>
      </c>
      <c r="O3436" s="164">
        <f t="shared" si="159"/>
        <v>7</v>
      </c>
    </row>
    <row r="3437" spans="3:15">
      <c r="C3437" s="161">
        <v>7</v>
      </c>
      <c r="D3437" s="161">
        <v>2</v>
      </c>
      <c r="F3437" s="161">
        <v>10</v>
      </c>
      <c r="G3437" s="161">
        <v>2</v>
      </c>
      <c r="H3437" s="161">
        <v>10</v>
      </c>
      <c r="I3437" s="161">
        <v>10</v>
      </c>
      <c r="J3437" s="161">
        <v>7</v>
      </c>
      <c r="M3437" s="165">
        <f t="shared" si="157"/>
        <v>2</v>
      </c>
      <c r="N3437" s="164">
        <f t="shared" si="158"/>
        <v>2</v>
      </c>
      <c r="O3437" s="164">
        <f t="shared" si="159"/>
        <v>7</v>
      </c>
    </row>
    <row r="3438" spans="3:15">
      <c r="C3438" s="161">
        <v>7</v>
      </c>
      <c r="D3438" s="161">
        <v>2</v>
      </c>
      <c r="F3438" s="161">
        <v>10</v>
      </c>
      <c r="G3438" s="161">
        <v>2</v>
      </c>
      <c r="H3438" s="161">
        <v>10</v>
      </c>
      <c r="I3438" s="161">
        <v>10</v>
      </c>
      <c r="J3438" s="161">
        <v>10</v>
      </c>
      <c r="M3438" s="165">
        <f t="shared" si="157"/>
        <v>2</v>
      </c>
      <c r="N3438" s="164">
        <f t="shared" si="158"/>
        <v>2</v>
      </c>
      <c r="O3438" s="164">
        <f t="shared" si="159"/>
        <v>7</v>
      </c>
    </row>
    <row r="3439" spans="3:15">
      <c r="C3439" s="161">
        <v>7</v>
      </c>
      <c r="D3439" s="161">
        <v>2</v>
      </c>
      <c r="F3439" s="161">
        <v>10</v>
      </c>
      <c r="G3439" s="161">
        <v>2</v>
      </c>
      <c r="H3439" s="161">
        <v>7</v>
      </c>
      <c r="I3439" s="161">
        <v>4</v>
      </c>
      <c r="J3439" s="161">
        <v>7</v>
      </c>
      <c r="M3439" s="165">
        <f t="shared" si="157"/>
        <v>2</v>
      </c>
      <c r="N3439" s="164">
        <f t="shared" si="158"/>
        <v>2</v>
      </c>
      <c r="O3439" s="164">
        <f t="shared" si="159"/>
        <v>6</v>
      </c>
    </row>
    <row r="3440" spans="3:15">
      <c r="C3440" s="161">
        <v>7</v>
      </c>
      <c r="D3440" s="161">
        <v>2</v>
      </c>
      <c r="F3440" s="161">
        <v>10</v>
      </c>
      <c r="G3440" s="161">
        <v>2</v>
      </c>
      <c r="H3440" s="161">
        <v>7</v>
      </c>
      <c r="I3440" s="161">
        <v>4</v>
      </c>
      <c r="J3440" s="161">
        <v>10</v>
      </c>
      <c r="M3440" s="165">
        <f t="shared" si="157"/>
        <v>2</v>
      </c>
      <c r="N3440" s="164">
        <f t="shared" si="158"/>
        <v>2</v>
      </c>
      <c r="O3440" s="164">
        <f t="shared" si="159"/>
        <v>6</v>
      </c>
    </row>
    <row r="3441" spans="3:15">
      <c r="C3441" s="161">
        <v>7</v>
      </c>
      <c r="D3441" s="161">
        <v>2</v>
      </c>
      <c r="F3441" s="161">
        <v>10</v>
      </c>
      <c r="G3441" s="161">
        <v>2</v>
      </c>
      <c r="H3441" s="161">
        <v>7</v>
      </c>
      <c r="I3441" s="161">
        <v>6</v>
      </c>
      <c r="J3441" s="161">
        <v>7</v>
      </c>
      <c r="M3441" s="165">
        <f t="shared" si="157"/>
        <v>2</v>
      </c>
      <c r="N3441" s="164">
        <f t="shared" si="158"/>
        <v>2</v>
      </c>
      <c r="O3441" s="164">
        <f t="shared" si="159"/>
        <v>6</v>
      </c>
    </row>
    <row r="3442" spans="3:15">
      <c r="C3442" s="161">
        <v>7</v>
      </c>
      <c r="D3442" s="161">
        <v>2</v>
      </c>
      <c r="F3442" s="161">
        <v>10</v>
      </c>
      <c r="G3442" s="161">
        <v>2</v>
      </c>
      <c r="H3442" s="161">
        <v>7</v>
      </c>
      <c r="I3442" s="161">
        <v>6</v>
      </c>
      <c r="J3442" s="161">
        <v>10</v>
      </c>
      <c r="M3442" s="165">
        <f t="shared" si="157"/>
        <v>2</v>
      </c>
      <c r="N3442" s="164">
        <f t="shared" si="158"/>
        <v>2</v>
      </c>
      <c r="O3442" s="164">
        <f t="shared" si="159"/>
        <v>6</v>
      </c>
    </row>
    <row r="3443" spans="3:15">
      <c r="C3443" s="161">
        <v>7</v>
      </c>
      <c r="D3443" s="161">
        <v>2</v>
      </c>
      <c r="F3443" s="161">
        <v>10</v>
      </c>
      <c r="G3443" s="161">
        <v>2</v>
      </c>
      <c r="H3443" s="161">
        <v>7</v>
      </c>
      <c r="I3443" s="161">
        <v>8</v>
      </c>
      <c r="J3443" s="161">
        <v>7</v>
      </c>
      <c r="M3443" s="165">
        <f t="shared" si="157"/>
        <v>2</v>
      </c>
      <c r="N3443" s="164">
        <f t="shared" si="158"/>
        <v>2</v>
      </c>
      <c r="O3443" s="164">
        <f t="shared" si="159"/>
        <v>6</v>
      </c>
    </row>
    <row r="3444" spans="3:15">
      <c r="C3444" s="161">
        <v>7</v>
      </c>
      <c r="D3444" s="161">
        <v>2</v>
      </c>
      <c r="F3444" s="161">
        <v>10</v>
      </c>
      <c r="G3444" s="161">
        <v>2</v>
      </c>
      <c r="H3444" s="161">
        <v>7</v>
      </c>
      <c r="I3444" s="161">
        <v>8</v>
      </c>
      <c r="J3444" s="161">
        <v>10</v>
      </c>
      <c r="M3444" s="165">
        <f t="shared" si="157"/>
        <v>2</v>
      </c>
      <c r="N3444" s="164">
        <f t="shared" si="158"/>
        <v>2</v>
      </c>
      <c r="O3444" s="164">
        <f t="shared" si="159"/>
        <v>7</v>
      </c>
    </row>
    <row r="3445" spans="3:15">
      <c r="C3445" s="161">
        <v>7</v>
      </c>
      <c r="D3445" s="161">
        <v>2</v>
      </c>
      <c r="F3445" s="161">
        <v>10</v>
      </c>
      <c r="G3445" s="161">
        <v>2</v>
      </c>
      <c r="H3445" s="161">
        <v>7</v>
      </c>
      <c r="I3445" s="161">
        <v>10</v>
      </c>
      <c r="J3445" s="161">
        <v>7</v>
      </c>
      <c r="M3445" s="165">
        <f t="shared" si="157"/>
        <v>2</v>
      </c>
      <c r="N3445" s="164">
        <f t="shared" si="158"/>
        <v>2</v>
      </c>
      <c r="O3445" s="164">
        <f t="shared" si="159"/>
        <v>6</v>
      </c>
    </row>
    <row r="3446" spans="3:15">
      <c r="C3446" s="161">
        <v>7</v>
      </c>
      <c r="D3446" s="161">
        <v>2</v>
      </c>
      <c r="F3446" s="161">
        <v>10</v>
      </c>
      <c r="G3446" s="161">
        <v>2</v>
      </c>
      <c r="H3446" s="161">
        <v>7</v>
      </c>
      <c r="I3446" s="161">
        <v>10</v>
      </c>
      <c r="J3446" s="161">
        <v>10</v>
      </c>
      <c r="M3446" s="165">
        <f t="shared" si="157"/>
        <v>2</v>
      </c>
      <c r="N3446" s="164">
        <f t="shared" si="158"/>
        <v>2</v>
      </c>
      <c r="O3446" s="164">
        <f t="shared" si="159"/>
        <v>7</v>
      </c>
    </row>
    <row r="3447" spans="3:15">
      <c r="C3447" s="161">
        <v>7</v>
      </c>
      <c r="D3447" s="161">
        <v>2</v>
      </c>
      <c r="F3447" s="161">
        <v>10</v>
      </c>
      <c r="G3447" s="161">
        <v>2</v>
      </c>
      <c r="H3447" s="161">
        <v>10</v>
      </c>
      <c r="I3447" s="161">
        <v>4</v>
      </c>
      <c r="J3447" s="161">
        <v>7</v>
      </c>
      <c r="M3447" s="165">
        <f t="shared" si="157"/>
        <v>2</v>
      </c>
      <c r="N3447" s="164">
        <f t="shared" si="158"/>
        <v>2</v>
      </c>
      <c r="O3447" s="164">
        <f t="shared" si="159"/>
        <v>6</v>
      </c>
    </row>
    <row r="3448" spans="3:15">
      <c r="C3448" s="161">
        <v>7</v>
      </c>
      <c r="D3448" s="161">
        <v>2</v>
      </c>
      <c r="F3448" s="161">
        <v>10</v>
      </c>
      <c r="G3448" s="161">
        <v>2</v>
      </c>
      <c r="H3448" s="161">
        <v>10</v>
      </c>
      <c r="I3448" s="161">
        <v>4</v>
      </c>
      <c r="J3448" s="161">
        <v>10</v>
      </c>
      <c r="M3448" s="165">
        <f t="shared" si="157"/>
        <v>2</v>
      </c>
      <c r="N3448" s="164">
        <f t="shared" si="158"/>
        <v>2</v>
      </c>
      <c r="O3448" s="164">
        <f t="shared" si="159"/>
        <v>6</v>
      </c>
    </row>
    <row r="3449" spans="3:15">
      <c r="C3449" s="161">
        <v>7</v>
      </c>
      <c r="D3449" s="161">
        <v>2</v>
      </c>
      <c r="F3449" s="161">
        <v>10</v>
      </c>
      <c r="G3449" s="161">
        <v>2</v>
      </c>
      <c r="H3449" s="161">
        <v>10</v>
      </c>
      <c r="I3449" s="161">
        <v>6</v>
      </c>
      <c r="J3449" s="161">
        <v>7</v>
      </c>
      <c r="M3449" s="165">
        <f t="shared" si="157"/>
        <v>2</v>
      </c>
      <c r="N3449" s="164">
        <f t="shared" si="158"/>
        <v>2</v>
      </c>
      <c r="O3449" s="164">
        <f t="shared" si="159"/>
        <v>6</v>
      </c>
    </row>
    <row r="3450" spans="3:15">
      <c r="C3450" s="161">
        <v>7</v>
      </c>
      <c r="D3450" s="161">
        <v>2</v>
      </c>
      <c r="F3450" s="161">
        <v>10</v>
      </c>
      <c r="G3450" s="161">
        <v>2</v>
      </c>
      <c r="H3450" s="161">
        <v>10</v>
      </c>
      <c r="I3450" s="161">
        <v>6</v>
      </c>
      <c r="J3450" s="161">
        <v>10</v>
      </c>
      <c r="M3450" s="165">
        <f t="shared" si="157"/>
        <v>2</v>
      </c>
      <c r="N3450" s="164">
        <f t="shared" si="158"/>
        <v>2</v>
      </c>
      <c r="O3450" s="164">
        <f t="shared" si="159"/>
        <v>7</v>
      </c>
    </row>
    <row r="3451" spans="3:15">
      <c r="C3451" s="161">
        <v>7</v>
      </c>
      <c r="D3451" s="161">
        <v>2</v>
      </c>
      <c r="F3451" s="161">
        <v>10</v>
      </c>
      <c r="G3451" s="161">
        <v>2</v>
      </c>
      <c r="H3451" s="161">
        <v>10</v>
      </c>
      <c r="I3451" s="161">
        <v>8</v>
      </c>
      <c r="J3451" s="161">
        <v>7</v>
      </c>
      <c r="M3451" s="165">
        <f t="shared" si="157"/>
        <v>2</v>
      </c>
      <c r="N3451" s="164">
        <f t="shared" si="158"/>
        <v>2</v>
      </c>
      <c r="O3451" s="164">
        <f t="shared" si="159"/>
        <v>7</v>
      </c>
    </row>
    <row r="3452" spans="3:15">
      <c r="C3452" s="161">
        <v>7</v>
      </c>
      <c r="D3452" s="161">
        <v>2</v>
      </c>
      <c r="F3452" s="161">
        <v>10</v>
      </c>
      <c r="G3452" s="161">
        <v>2</v>
      </c>
      <c r="H3452" s="161">
        <v>10</v>
      </c>
      <c r="I3452" s="161">
        <v>8</v>
      </c>
      <c r="J3452" s="161">
        <v>10</v>
      </c>
      <c r="M3452" s="165">
        <f t="shared" si="157"/>
        <v>2</v>
      </c>
      <c r="N3452" s="164">
        <f t="shared" si="158"/>
        <v>2</v>
      </c>
      <c r="O3452" s="164">
        <f t="shared" si="159"/>
        <v>7</v>
      </c>
    </row>
    <row r="3453" spans="3:15">
      <c r="C3453" s="161">
        <v>7</v>
      </c>
      <c r="D3453" s="161">
        <v>2</v>
      </c>
      <c r="F3453" s="161">
        <v>10</v>
      </c>
      <c r="G3453" s="161">
        <v>2</v>
      </c>
      <c r="H3453" s="161">
        <v>10</v>
      </c>
      <c r="I3453" s="161">
        <v>10</v>
      </c>
      <c r="J3453" s="161">
        <v>7</v>
      </c>
      <c r="M3453" s="165">
        <f t="shared" si="157"/>
        <v>2</v>
      </c>
      <c r="N3453" s="164">
        <f t="shared" si="158"/>
        <v>2</v>
      </c>
      <c r="O3453" s="164">
        <f t="shared" si="159"/>
        <v>7</v>
      </c>
    </row>
    <row r="3454" spans="3:15">
      <c r="C3454" s="161">
        <v>7</v>
      </c>
      <c r="D3454" s="161">
        <v>4</v>
      </c>
      <c r="F3454" s="161">
        <v>10</v>
      </c>
      <c r="G3454" s="161">
        <v>4</v>
      </c>
      <c r="H3454" s="161">
        <v>10</v>
      </c>
      <c r="I3454" s="161">
        <v>10</v>
      </c>
      <c r="J3454" s="161">
        <v>10</v>
      </c>
      <c r="M3454" s="165">
        <f t="shared" si="157"/>
        <v>4</v>
      </c>
      <c r="N3454" s="164">
        <f t="shared" si="158"/>
        <v>4</v>
      </c>
      <c r="O3454" s="164">
        <f t="shared" si="159"/>
        <v>8</v>
      </c>
    </row>
    <row r="3455" spans="3:15">
      <c r="C3455" s="161">
        <v>7</v>
      </c>
      <c r="D3455" s="161">
        <v>4</v>
      </c>
      <c r="F3455" s="161">
        <v>5</v>
      </c>
      <c r="G3455" s="161">
        <v>4</v>
      </c>
      <c r="H3455" s="161">
        <v>5</v>
      </c>
      <c r="I3455" s="161">
        <v>4</v>
      </c>
      <c r="J3455" s="161">
        <v>7</v>
      </c>
      <c r="M3455" s="165">
        <f t="shared" si="157"/>
        <v>4</v>
      </c>
      <c r="N3455" s="164">
        <f t="shared" si="158"/>
        <v>4</v>
      </c>
      <c r="O3455" s="164">
        <f t="shared" si="159"/>
        <v>5</v>
      </c>
    </row>
    <row r="3456" spans="3:15">
      <c r="C3456" s="161">
        <v>7</v>
      </c>
      <c r="D3456" s="161">
        <v>4</v>
      </c>
      <c r="F3456" s="161">
        <v>5</v>
      </c>
      <c r="G3456" s="161">
        <v>4</v>
      </c>
      <c r="H3456" s="161">
        <v>5</v>
      </c>
      <c r="I3456" s="161">
        <v>4</v>
      </c>
      <c r="J3456" s="161">
        <v>10</v>
      </c>
      <c r="M3456" s="165">
        <f t="shared" si="157"/>
        <v>4</v>
      </c>
      <c r="N3456" s="164">
        <f t="shared" si="158"/>
        <v>4</v>
      </c>
      <c r="O3456" s="164">
        <f t="shared" si="159"/>
        <v>6</v>
      </c>
    </row>
    <row r="3457" spans="3:15">
      <c r="C3457" s="161">
        <v>7</v>
      </c>
      <c r="D3457" s="161">
        <v>4</v>
      </c>
      <c r="F3457" s="161">
        <v>5</v>
      </c>
      <c r="G3457" s="161">
        <v>4</v>
      </c>
      <c r="H3457" s="161">
        <v>5</v>
      </c>
      <c r="I3457" s="161">
        <v>6</v>
      </c>
      <c r="J3457" s="161">
        <v>7</v>
      </c>
      <c r="M3457" s="165">
        <f t="shared" si="157"/>
        <v>4</v>
      </c>
      <c r="N3457" s="164">
        <f t="shared" si="158"/>
        <v>4</v>
      </c>
      <c r="O3457" s="164">
        <f t="shared" si="159"/>
        <v>5</v>
      </c>
    </row>
    <row r="3458" spans="3:15">
      <c r="C3458" s="161">
        <v>7</v>
      </c>
      <c r="D3458" s="161">
        <v>4</v>
      </c>
      <c r="F3458" s="161">
        <v>5</v>
      </c>
      <c r="G3458" s="161">
        <v>4</v>
      </c>
      <c r="H3458" s="161">
        <v>5</v>
      </c>
      <c r="I3458" s="161">
        <v>6</v>
      </c>
      <c r="J3458" s="161">
        <v>10</v>
      </c>
      <c r="M3458" s="165">
        <f t="shared" si="157"/>
        <v>4</v>
      </c>
      <c r="N3458" s="164">
        <f t="shared" si="158"/>
        <v>4</v>
      </c>
      <c r="O3458" s="164">
        <f t="shared" si="159"/>
        <v>6</v>
      </c>
    </row>
    <row r="3459" spans="3:15">
      <c r="C3459" s="161">
        <v>7</v>
      </c>
      <c r="D3459" s="161">
        <v>4</v>
      </c>
      <c r="F3459" s="161">
        <v>5</v>
      </c>
      <c r="G3459" s="161">
        <v>4</v>
      </c>
      <c r="H3459" s="161">
        <v>5</v>
      </c>
      <c r="I3459" s="161">
        <v>8</v>
      </c>
      <c r="J3459" s="161">
        <v>7</v>
      </c>
      <c r="M3459" s="165">
        <f t="shared" si="157"/>
        <v>4</v>
      </c>
      <c r="N3459" s="164">
        <f t="shared" si="158"/>
        <v>4</v>
      </c>
      <c r="O3459" s="164">
        <f t="shared" si="159"/>
        <v>6</v>
      </c>
    </row>
    <row r="3460" spans="3:15">
      <c r="C3460" s="161">
        <v>7</v>
      </c>
      <c r="D3460" s="161">
        <v>4</v>
      </c>
      <c r="F3460" s="161">
        <v>5</v>
      </c>
      <c r="G3460" s="161">
        <v>4</v>
      </c>
      <c r="H3460" s="161">
        <v>5</v>
      </c>
      <c r="I3460" s="161">
        <v>8</v>
      </c>
      <c r="J3460" s="161">
        <v>10</v>
      </c>
      <c r="M3460" s="165">
        <f t="shared" si="157"/>
        <v>4</v>
      </c>
      <c r="N3460" s="164">
        <f t="shared" si="158"/>
        <v>4</v>
      </c>
      <c r="O3460" s="164">
        <f t="shared" si="159"/>
        <v>6</v>
      </c>
    </row>
    <row r="3461" spans="3:15">
      <c r="C3461" s="161">
        <v>7</v>
      </c>
      <c r="D3461" s="161">
        <v>4</v>
      </c>
      <c r="F3461" s="161">
        <v>5</v>
      </c>
      <c r="G3461" s="161">
        <v>4</v>
      </c>
      <c r="H3461" s="161">
        <v>5</v>
      </c>
      <c r="I3461" s="161">
        <v>10</v>
      </c>
      <c r="J3461" s="161">
        <v>7</v>
      </c>
      <c r="M3461" s="165">
        <f t="shared" si="157"/>
        <v>4</v>
      </c>
      <c r="N3461" s="164">
        <f t="shared" si="158"/>
        <v>4</v>
      </c>
      <c r="O3461" s="164">
        <f t="shared" si="159"/>
        <v>6</v>
      </c>
    </row>
    <row r="3462" spans="3:15">
      <c r="C3462" s="161">
        <v>7</v>
      </c>
      <c r="D3462" s="161">
        <v>4</v>
      </c>
      <c r="F3462" s="161">
        <v>5</v>
      </c>
      <c r="G3462" s="161">
        <v>4</v>
      </c>
      <c r="H3462" s="161">
        <v>5</v>
      </c>
      <c r="I3462" s="161">
        <v>10</v>
      </c>
      <c r="J3462" s="161">
        <v>10</v>
      </c>
      <c r="M3462" s="165">
        <f t="shared" si="157"/>
        <v>4</v>
      </c>
      <c r="N3462" s="164">
        <f t="shared" si="158"/>
        <v>4</v>
      </c>
      <c r="O3462" s="164">
        <f t="shared" si="159"/>
        <v>6</v>
      </c>
    </row>
    <row r="3463" spans="3:15">
      <c r="C3463" s="161">
        <v>7</v>
      </c>
      <c r="D3463" s="161">
        <v>4</v>
      </c>
      <c r="F3463" s="161">
        <v>7</v>
      </c>
      <c r="G3463" s="161">
        <v>4</v>
      </c>
      <c r="H3463" s="161">
        <v>10</v>
      </c>
      <c r="I3463" s="161">
        <v>4</v>
      </c>
      <c r="J3463" s="161">
        <v>7</v>
      </c>
      <c r="M3463" s="165">
        <f t="shared" si="157"/>
        <v>4</v>
      </c>
      <c r="N3463" s="164">
        <f t="shared" si="158"/>
        <v>4</v>
      </c>
      <c r="O3463" s="164">
        <f t="shared" si="159"/>
        <v>6</v>
      </c>
    </row>
    <row r="3464" spans="3:15">
      <c r="C3464" s="161">
        <v>7</v>
      </c>
      <c r="D3464" s="161">
        <v>4</v>
      </c>
      <c r="F3464" s="161">
        <v>7</v>
      </c>
      <c r="G3464" s="161">
        <v>4</v>
      </c>
      <c r="H3464" s="161">
        <v>10</v>
      </c>
      <c r="I3464" s="161">
        <v>4</v>
      </c>
      <c r="J3464" s="161">
        <v>10</v>
      </c>
      <c r="M3464" s="165">
        <f t="shared" si="157"/>
        <v>4</v>
      </c>
      <c r="N3464" s="164">
        <f t="shared" si="158"/>
        <v>4</v>
      </c>
      <c r="O3464" s="164">
        <f t="shared" si="159"/>
        <v>7</v>
      </c>
    </row>
    <row r="3465" spans="3:15">
      <c r="C3465" s="161">
        <v>7</v>
      </c>
      <c r="D3465" s="161">
        <v>4</v>
      </c>
      <c r="F3465" s="161">
        <v>7</v>
      </c>
      <c r="G3465" s="161">
        <v>4</v>
      </c>
      <c r="H3465" s="161">
        <v>10</v>
      </c>
      <c r="I3465" s="161">
        <v>6</v>
      </c>
      <c r="J3465" s="161">
        <v>7</v>
      </c>
      <c r="M3465" s="165">
        <f t="shared" si="157"/>
        <v>4</v>
      </c>
      <c r="N3465" s="164">
        <f t="shared" si="158"/>
        <v>4</v>
      </c>
      <c r="O3465" s="164">
        <f t="shared" si="159"/>
        <v>6</v>
      </c>
    </row>
    <row r="3466" spans="3:15">
      <c r="C3466" s="161">
        <v>7</v>
      </c>
      <c r="D3466" s="161">
        <v>4</v>
      </c>
      <c r="F3466" s="161">
        <v>7</v>
      </c>
      <c r="G3466" s="161">
        <v>4</v>
      </c>
      <c r="H3466" s="161">
        <v>10</v>
      </c>
      <c r="I3466" s="161">
        <v>6</v>
      </c>
      <c r="J3466" s="161">
        <v>10</v>
      </c>
      <c r="M3466" s="165">
        <f t="shared" si="157"/>
        <v>4</v>
      </c>
      <c r="N3466" s="164">
        <f t="shared" si="158"/>
        <v>4</v>
      </c>
      <c r="O3466" s="164">
        <f t="shared" si="159"/>
        <v>7</v>
      </c>
    </row>
    <row r="3467" spans="3:15">
      <c r="C3467" s="161">
        <v>7</v>
      </c>
      <c r="D3467" s="161">
        <v>4</v>
      </c>
      <c r="F3467" s="161">
        <v>7</v>
      </c>
      <c r="G3467" s="161">
        <v>4</v>
      </c>
      <c r="H3467" s="161">
        <v>10</v>
      </c>
      <c r="I3467" s="161">
        <v>8</v>
      </c>
      <c r="J3467" s="161">
        <v>7</v>
      </c>
      <c r="M3467" s="165">
        <f t="shared" si="157"/>
        <v>4</v>
      </c>
      <c r="N3467" s="164">
        <f t="shared" si="158"/>
        <v>4</v>
      </c>
      <c r="O3467" s="164">
        <f t="shared" si="159"/>
        <v>7</v>
      </c>
    </row>
    <row r="3468" spans="3:15">
      <c r="C3468" s="161">
        <v>7</v>
      </c>
      <c r="D3468" s="161">
        <v>4</v>
      </c>
      <c r="F3468" s="161">
        <v>7</v>
      </c>
      <c r="G3468" s="161">
        <v>4</v>
      </c>
      <c r="H3468" s="161">
        <v>10</v>
      </c>
      <c r="I3468" s="161">
        <v>8</v>
      </c>
      <c r="J3468" s="161">
        <v>10</v>
      </c>
      <c r="M3468" s="165">
        <f t="shared" si="157"/>
        <v>4</v>
      </c>
      <c r="N3468" s="164">
        <f t="shared" si="158"/>
        <v>4</v>
      </c>
      <c r="O3468" s="164">
        <f t="shared" si="159"/>
        <v>7</v>
      </c>
    </row>
    <row r="3469" spans="3:15">
      <c r="C3469" s="161">
        <v>7</v>
      </c>
      <c r="D3469" s="161">
        <v>4</v>
      </c>
      <c r="F3469" s="161">
        <v>7</v>
      </c>
      <c r="G3469" s="161">
        <v>4</v>
      </c>
      <c r="H3469" s="161">
        <v>10</v>
      </c>
      <c r="I3469" s="161">
        <v>10</v>
      </c>
      <c r="J3469" s="161">
        <v>7</v>
      </c>
      <c r="M3469" s="165">
        <f t="shared" si="157"/>
        <v>4</v>
      </c>
      <c r="N3469" s="164">
        <f t="shared" si="158"/>
        <v>4</v>
      </c>
      <c r="O3469" s="164">
        <f t="shared" si="159"/>
        <v>7</v>
      </c>
    </row>
    <row r="3470" spans="3:15">
      <c r="C3470" s="161">
        <v>7</v>
      </c>
      <c r="D3470" s="161">
        <v>4</v>
      </c>
      <c r="F3470" s="161">
        <v>7</v>
      </c>
      <c r="G3470" s="161">
        <v>4</v>
      </c>
      <c r="H3470" s="161">
        <v>10</v>
      </c>
      <c r="I3470" s="161">
        <v>10</v>
      </c>
      <c r="J3470" s="161">
        <v>10</v>
      </c>
      <c r="M3470" s="165">
        <f t="shared" si="157"/>
        <v>4</v>
      </c>
      <c r="N3470" s="164">
        <f t="shared" si="158"/>
        <v>4</v>
      </c>
      <c r="O3470" s="164">
        <f t="shared" si="159"/>
        <v>7</v>
      </c>
    </row>
    <row r="3471" spans="3:15">
      <c r="C3471" s="161">
        <v>7</v>
      </c>
      <c r="D3471" s="161">
        <v>4</v>
      </c>
      <c r="F3471" s="161">
        <v>5</v>
      </c>
      <c r="G3471" s="161">
        <v>4</v>
      </c>
      <c r="H3471" s="161">
        <v>5</v>
      </c>
      <c r="I3471" s="161">
        <v>4</v>
      </c>
      <c r="J3471" s="161">
        <v>7</v>
      </c>
      <c r="M3471" s="165">
        <f t="shared" si="157"/>
        <v>4</v>
      </c>
      <c r="N3471" s="164">
        <f t="shared" si="158"/>
        <v>4</v>
      </c>
      <c r="O3471" s="164">
        <f t="shared" si="159"/>
        <v>5</v>
      </c>
    </row>
    <row r="3472" spans="3:15">
      <c r="C3472" s="161">
        <v>7</v>
      </c>
      <c r="D3472" s="161">
        <v>4</v>
      </c>
      <c r="F3472" s="161">
        <v>5</v>
      </c>
      <c r="G3472" s="161">
        <v>4</v>
      </c>
      <c r="H3472" s="161">
        <v>5</v>
      </c>
      <c r="I3472" s="161">
        <v>4</v>
      </c>
      <c r="J3472" s="161">
        <v>10</v>
      </c>
      <c r="M3472" s="165">
        <f t="shared" si="157"/>
        <v>4</v>
      </c>
      <c r="N3472" s="164">
        <f t="shared" si="158"/>
        <v>4</v>
      </c>
      <c r="O3472" s="164">
        <f t="shared" si="159"/>
        <v>6</v>
      </c>
    </row>
    <row r="3473" spans="3:15">
      <c r="C3473" s="161">
        <v>7</v>
      </c>
      <c r="D3473" s="161">
        <v>4</v>
      </c>
      <c r="F3473" s="161">
        <v>5</v>
      </c>
      <c r="G3473" s="161">
        <v>4</v>
      </c>
      <c r="H3473" s="161">
        <v>5</v>
      </c>
      <c r="I3473" s="161">
        <v>6</v>
      </c>
      <c r="J3473" s="161">
        <v>7</v>
      </c>
      <c r="M3473" s="165">
        <f t="shared" si="157"/>
        <v>4</v>
      </c>
      <c r="N3473" s="164">
        <f t="shared" si="158"/>
        <v>4</v>
      </c>
      <c r="O3473" s="164">
        <f t="shared" si="159"/>
        <v>5</v>
      </c>
    </row>
    <row r="3474" spans="3:15">
      <c r="C3474" s="161">
        <v>7</v>
      </c>
      <c r="D3474" s="161">
        <v>4</v>
      </c>
      <c r="F3474" s="161">
        <v>5</v>
      </c>
      <c r="G3474" s="161">
        <v>4</v>
      </c>
      <c r="H3474" s="161">
        <v>5</v>
      </c>
      <c r="I3474" s="161">
        <v>6</v>
      </c>
      <c r="J3474" s="161">
        <v>10</v>
      </c>
      <c r="M3474" s="165">
        <f t="shared" si="157"/>
        <v>4</v>
      </c>
      <c r="N3474" s="164">
        <f t="shared" si="158"/>
        <v>4</v>
      </c>
      <c r="O3474" s="164">
        <f t="shared" si="159"/>
        <v>6</v>
      </c>
    </row>
    <row r="3475" spans="3:15">
      <c r="C3475" s="161">
        <v>7</v>
      </c>
      <c r="D3475" s="161">
        <v>4</v>
      </c>
      <c r="F3475" s="161">
        <v>5</v>
      </c>
      <c r="G3475" s="161">
        <v>4</v>
      </c>
      <c r="H3475" s="161">
        <v>5</v>
      </c>
      <c r="I3475" s="161">
        <v>8</v>
      </c>
      <c r="J3475" s="161">
        <v>7</v>
      </c>
      <c r="M3475" s="165">
        <f t="shared" si="157"/>
        <v>4</v>
      </c>
      <c r="N3475" s="164">
        <f t="shared" si="158"/>
        <v>4</v>
      </c>
      <c r="O3475" s="164">
        <f t="shared" si="159"/>
        <v>6</v>
      </c>
    </row>
    <row r="3476" spans="3:15">
      <c r="C3476" s="161">
        <v>7</v>
      </c>
      <c r="D3476" s="161">
        <v>4</v>
      </c>
      <c r="F3476" s="161">
        <v>5</v>
      </c>
      <c r="G3476" s="161">
        <v>4</v>
      </c>
      <c r="H3476" s="161">
        <v>5</v>
      </c>
      <c r="I3476" s="161">
        <v>8</v>
      </c>
      <c r="J3476" s="161">
        <v>10</v>
      </c>
      <c r="M3476" s="165">
        <f t="shared" si="157"/>
        <v>4</v>
      </c>
      <c r="N3476" s="164">
        <f t="shared" si="158"/>
        <v>4</v>
      </c>
      <c r="O3476" s="164">
        <f t="shared" si="159"/>
        <v>6</v>
      </c>
    </row>
    <row r="3477" spans="3:15">
      <c r="C3477" s="161">
        <v>7</v>
      </c>
      <c r="D3477" s="161">
        <v>4</v>
      </c>
      <c r="F3477" s="161">
        <v>5</v>
      </c>
      <c r="G3477" s="161">
        <v>4</v>
      </c>
      <c r="H3477" s="161">
        <v>5</v>
      </c>
      <c r="I3477" s="161">
        <v>10</v>
      </c>
      <c r="J3477" s="161">
        <v>7</v>
      </c>
      <c r="M3477" s="165">
        <f t="shared" si="157"/>
        <v>4</v>
      </c>
      <c r="N3477" s="164">
        <f t="shared" si="158"/>
        <v>4</v>
      </c>
      <c r="O3477" s="164">
        <f t="shared" si="159"/>
        <v>6</v>
      </c>
    </row>
    <row r="3478" spans="3:15">
      <c r="C3478" s="161">
        <v>7</v>
      </c>
      <c r="D3478" s="161">
        <v>4</v>
      </c>
      <c r="F3478" s="161">
        <v>5</v>
      </c>
      <c r="G3478" s="161">
        <v>4</v>
      </c>
      <c r="H3478" s="161">
        <v>5</v>
      </c>
      <c r="I3478" s="161">
        <v>10</v>
      </c>
      <c r="J3478" s="161">
        <v>10</v>
      </c>
      <c r="M3478" s="165">
        <f t="shared" si="157"/>
        <v>4</v>
      </c>
      <c r="N3478" s="164">
        <f t="shared" si="158"/>
        <v>4</v>
      </c>
      <c r="O3478" s="164">
        <f t="shared" si="159"/>
        <v>6</v>
      </c>
    </row>
    <row r="3479" spans="3:15">
      <c r="C3479" s="161">
        <v>7</v>
      </c>
      <c r="D3479" s="161">
        <v>4</v>
      </c>
      <c r="F3479" s="161">
        <v>7</v>
      </c>
      <c r="G3479" s="161">
        <v>4</v>
      </c>
      <c r="H3479" s="161">
        <v>10</v>
      </c>
      <c r="I3479" s="161">
        <v>4</v>
      </c>
      <c r="J3479" s="161">
        <v>7</v>
      </c>
      <c r="M3479" s="165">
        <f t="shared" si="157"/>
        <v>4</v>
      </c>
      <c r="N3479" s="164">
        <f t="shared" si="158"/>
        <v>4</v>
      </c>
      <c r="O3479" s="164">
        <f t="shared" si="159"/>
        <v>6</v>
      </c>
    </row>
    <row r="3480" spans="3:15">
      <c r="C3480" s="161">
        <v>7</v>
      </c>
      <c r="D3480" s="161">
        <v>4</v>
      </c>
      <c r="F3480" s="161">
        <v>7</v>
      </c>
      <c r="G3480" s="161">
        <v>4</v>
      </c>
      <c r="H3480" s="161">
        <v>10</v>
      </c>
      <c r="I3480" s="161">
        <v>4</v>
      </c>
      <c r="J3480" s="161">
        <v>10</v>
      </c>
      <c r="M3480" s="165">
        <f t="shared" si="157"/>
        <v>4</v>
      </c>
      <c r="N3480" s="164">
        <f t="shared" si="158"/>
        <v>4</v>
      </c>
      <c r="O3480" s="164">
        <f t="shared" si="159"/>
        <v>7</v>
      </c>
    </row>
    <row r="3481" spans="3:15">
      <c r="C3481" s="161">
        <v>7</v>
      </c>
      <c r="D3481" s="161">
        <v>4</v>
      </c>
      <c r="F3481" s="161">
        <v>7</v>
      </c>
      <c r="G3481" s="161">
        <v>4</v>
      </c>
      <c r="H3481" s="161">
        <v>10</v>
      </c>
      <c r="I3481" s="161">
        <v>6</v>
      </c>
      <c r="J3481" s="161">
        <v>7</v>
      </c>
      <c r="M3481" s="165">
        <f t="shared" si="157"/>
        <v>4</v>
      </c>
      <c r="N3481" s="164">
        <f t="shared" si="158"/>
        <v>4</v>
      </c>
      <c r="O3481" s="164">
        <f t="shared" si="159"/>
        <v>6</v>
      </c>
    </row>
    <row r="3482" spans="3:15">
      <c r="C3482" s="161">
        <v>7</v>
      </c>
      <c r="D3482" s="161">
        <v>4</v>
      </c>
      <c r="F3482" s="161">
        <v>7</v>
      </c>
      <c r="G3482" s="161">
        <v>4</v>
      </c>
      <c r="H3482" s="161">
        <v>10</v>
      </c>
      <c r="I3482" s="161">
        <v>6</v>
      </c>
      <c r="J3482" s="161">
        <v>10</v>
      </c>
      <c r="M3482" s="165">
        <f t="shared" si="157"/>
        <v>4</v>
      </c>
      <c r="N3482" s="164">
        <f t="shared" si="158"/>
        <v>4</v>
      </c>
      <c r="O3482" s="164">
        <f t="shared" si="159"/>
        <v>7</v>
      </c>
    </row>
    <row r="3483" spans="3:15">
      <c r="C3483" s="161">
        <v>7</v>
      </c>
      <c r="D3483" s="161">
        <v>4</v>
      </c>
      <c r="F3483" s="161">
        <v>7</v>
      </c>
      <c r="G3483" s="161">
        <v>4</v>
      </c>
      <c r="H3483" s="161">
        <v>10</v>
      </c>
      <c r="I3483" s="161">
        <v>8</v>
      </c>
      <c r="J3483" s="161">
        <v>7</v>
      </c>
      <c r="M3483" s="165">
        <f t="shared" si="157"/>
        <v>4</v>
      </c>
      <c r="N3483" s="164">
        <f t="shared" si="158"/>
        <v>4</v>
      </c>
      <c r="O3483" s="164">
        <f t="shared" si="159"/>
        <v>7</v>
      </c>
    </row>
    <row r="3484" spans="3:15">
      <c r="C3484" s="161">
        <v>7</v>
      </c>
      <c r="D3484" s="161">
        <v>4</v>
      </c>
      <c r="F3484" s="161">
        <v>7</v>
      </c>
      <c r="G3484" s="161">
        <v>4</v>
      </c>
      <c r="H3484" s="161">
        <v>10</v>
      </c>
      <c r="I3484" s="161">
        <v>8</v>
      </c>
      <c r="J3484" s="161">
        <v>10</v>
      </c>
      <c r="M3484" s="165">
        <f t="shared" si="157"/>
        <v>4</v>
      </c>
      <c r="N3484" s="164">
        <f t="shared" si="158"/>
        <v>4</v>
      </c>
      <c r="O3484" s="164">
        <f t="shared" si="159"/>
        <v>7</v>
      </c>
    </row>
    <row r="3485" spans="3:15">
      <c r="C3485" s="161">
        <v>7</v>
      </c>
      <c r="D3485" s="161">
        <v>4</v>
      </c>
      <c r="F3485" s="161">
        <v>7</v>
      </c>
      <c r="G3485" s="161">
        <v>4</v>
      </c>
      <c r="H3485" s="161">
        <v>10</v>
      </c>
      <c r="I3485" s="161">
        <v>10</v>
      </c>
      <c r="J3485" s="161">
        <v>7</v>
      </c>
      <c r="M3485" s="165">
        <f t="shared" si="157"/>
        <v>4</v>
      </c>
      <c r="N3485" s="164">
        <f t="shared" si="158"/>
        <v>4</v>
      </c>
      <c r="O3485" s="164">
        <f t="shared" si="159"/>
        <v>7</v>
      </c>
    </row>
    <row r="3486" spans="3:15">
      <c r="C3486" s="161">
        <v>7</v>
      </c>
      <c r="D3486" s="161">
        <v>6</v>
      </c>
      <c r="F3486" s="161">
        <v>7</v>
      </c>
      <c r="G3486" s="161">
        <v>6</v>
      </c>
      <c r="H3486" s="161">
        <v>10</v>
      </c>
      <c r="I3486" s="161">
        <v>10</v>
      </c>
      <c r="J3486" s="161">
        <v>10</v>
      </c>
      <c r="M3486" s="165">
        <f t="shared" si="157"/>
        <v>6</v>
      </c>
      <c r="N3486" s="164">
        <f t="shared" si="158"/>
        <v>6</v>
      </c>
      <c r="O3486" s="164">
        <f t="shared" si="159"/>
        <v>8</v>
      </c>
    </row>
    <row r="3487" spans="3:15">
      <c r="C3487" s="161">
        <v>7</v>
      </c>
      <c r="D3487" s="161">
        <v>6</v>
      </c>
      <c r="F3487" s="161">
        <v>5</v>
      </c>
      <c r="G3487" s="161">
        <v>6</v>
      </c>
      <c r="H3487" s="161">
        <v>5</v>
      </c>
      <c r="I3487" s="161">
        <v>4</v>
      </c>
      <c r="J3487" s="161">
        <v>7</v>
      </c>
      <c r="M3487" s="165">
        <f t="shared" ref="M3487:M3550" si="160">MIN(C3487:L3487)</f>
        <v>4</v>
      </c>
      <c r="N3487" s="164">
        <f t="shared" si="158"/>
        <v>5</v>
      </c>
      <c r="O3487" s="164">
        <f t="shared" si="159"/>
        <v>6</v>
      </c>
    </row>
    <row r="3488" spans="3:15">
      <c r="C3488" s="161">
        <v>7</v>
      </c>
      <c r="D3488" s="161">
        <v>6</v>
      </c>
      <c r="F3488" s="161">
        <v>5</v>
      </c>
      <c r="G3488" s="161">
        <v>6</v>
      </c>
      <c r="H3488" s="161">
        <v>5</v>
      </c>
      <c r="I3488" s="161">
        <v>4</v>
      </c>
      <c r="J3488" s="161">
        <v>10</v>
      </c>
      <c r="M3488" s="165">
        <f t="shared" si="160"/>
        <v>4</v>
      </c>
      <c r="N3488" s="164">
        <f t="shared" ref="N3488:N3551" si="161">IF(SMALL(C3488:J3488,2)&gt;M3488,M3488+1,M3488)</f>
        <v>5</v>
      </c>
      <c r="O3488" s="164">
        <f t="shared" ref="O3488:O3551" si="162">ROUND(AVERAGE(C3488:J3488),0)</f>
        <v>6</v>
      </c>
    </row>
    <row r="3489" spans="3:15">
      <c r="C3489" s="161">
        <v>7</v>
      </c>
      <c r="D3489" s="161">
        <v>6</v>
      </c>
      <c r="F3489" s="161">
        <v>5</v>
      </c>
      <c r="G3489" s="161">
        <v>6</v>
      </c>
      <c r="H3489" s="161">
        <v>5</v>
      </c>
      <c r="I3489" s="161">
        <v>6</v>
      </c>
      <c r="J3489" s="161">
        <v>7</v>
      </c>
      <c r="M3489" s="165">
        <f t="shared" si="160"/>
        <v>5</v>
      </c>
      <c r="N3489" s="164">
        <f t="shared" si="161"/>
        <v>5</v>
      </c>
      <c r="O3489" s="164">
        <f t="shared" si="162"/>
        <v>6</v>
      </c>
    </row>
    <row r="3490" spans="3:15">
      <c r="C3490" s="161">
        <v>7</v>
      </c>
      <c r="D3490" s="161">
        <v>6</v>
      </c>
      <c r="F3490" s="161">
        <v>5</v>
      </c>
      <c r="G3490" s="161">
        <v>6</v>
      </c>
      <c r="H3490" s="161">
        <v>5</v>
      </c>
      <c r="I3490" s="161">
        <v>6</v>
      </c>
      <c r="J3490" s="161">
        <v>10</v>
      </c>
      <c r="M3490" s="165">
        <f t="shared" si="160"/>
        <v>5</v>
      </c>
      <c r="N3490" s="164">
        <f t="shared" si="161"/>
        <v>5</v>
      </c>
      <c r="O3490" s="164">
        <f t="shared" si="162"/>
        <v>6</v>
      </c>
    </row>
    <row r="3491" spans="3:15">
      <c r="C3491" s="161">
        <v>7</v>
      </c>
      <c r="D3491" s="161">
        <v>6</v>
      </c>
      <c r="F3491" s="161">
        <v>5</v>
      </c>
      <c r="G3491" s="161">
        <v>6</v>
      </c>
      <c r="H3491" s="161">
        <v>5</v>
      </c>
      <c r="I3491" s="161">
        <v>8</v>
      </c>
      <c r="J3491" s="161">
        <v>7</v>
      </c>
      <c r="M3491" s="165">
        <f t="shared" si="160"/>
        <v>5</v>
      </c>
      <c r="N3491" s="164">
        <f t="shared" si="161"/>
        <v>5</v>
      </c>
      <c r="O3491" s="164">
        <f t="shared" si="162"/>
        <v>6</v>
      </c>
    </row>
    <row r="3492" spans="3:15">
      <c r="C3492" s="161">
        <v>7</v>
      </c>
      <c r="D3492" s="161">
        <v>6</v>
      </c>
      <c r="F3492" s="161">
        <v>5</v>
      </c>
      <c r="G3492" s="161">
        <v>6</v>
      </c>
      <c r="H3492" s="161">
        <v>5</v>
      </c>
      <c r="I3492" s="161">
        <v>8</v>
      </c>
      <c r="J3492" s="161">
        <v>10</v>
      </c>
      <c r="M3492" s="165">
        <f t="shared" si="160"/>
        <v>5</v>
      </c>
      <c r="N3492" s="164">
        <f t="shared" si="161"/>
        <v>5</v>
      </c>
      <c r="O3492" s="164">
        <f t="shared" si="162"/>
        <v>7</v>
      </c>
    </row>
    <row r="3493" spans="3:15">
      <c r="C3493" s="161">
        <v>7</v>
      </c>
      <c r="D3493" s="161">
        <v>6</v>
      </c>
      <c r="F3493" s="161">
        <v>5</v>
      </c>
      <c r="G3493" s="161">
        <v>6</v>
      </c>
      <c r="H3493" s="161">
        <v>5</v>
      </c>
      <c r="I3493" s="161">
        <v>10</v>
      </c>
      <c r="J3493" s="161">
        <v>7</v>
      </c>
      <c r="M3493" s="165">
        <f t="shared" si="160"/>
        <v>5</v>
      </c>
      <c r="N3493" s="164">
        <f t="shared" si="161"/>
        <v>5</v>
      </c>
      <c r="O3493" s="164">
        <f t="shared" si="162"/>
        <v>7</v>
      </c>
    </row>
    <row r="3494" spans="3:15">
      <c r="C3494" s="161">
        <v>7</v>
      </c>
      <c r="D3494" s="161">
        <v>6</v>
      </c>
      <c r="F3494" s="161">
        <v>5</v>
      </c>
      <c r="G3494" s="161">
        <v>6</v>
      </c>
      <c r="H3494" s="161">
        <v>5</v>
      </c>
      <c r="I3494" s="161">
        <v>10</v>
      </c>
      <c r="J3494" s="161">
        <v>10</v>
      </c>
      <c r="M3494" s="165">
        <f t="shared" si="160"/>
        <v>5</v>
      </c>
      <c r="N3494" s="164">
        <f t="shared" si="161"/>
        <v>5</v>
      </c>
      <c r="O3494" s="164">
        <f t="shared" si="162"/>
        <v>7</v>
      </c>
    </row>
    <row r="3495" spans="3:15">
      <c r="C3495" s="161">
        <v>7</v>
      </c>
      <c r="D3495" s="161">
        <v>6</v>
      </c>
      <c r="F3495" s="161">
        <v>7</v>
      </c>
      <c r="G3495" s="161">
        <v>6</v>
      </c>
      <c r="H3495" s="161">
        <v>10</v>
      </c>
      <c r="I3495" s="161">
        <v>4</v>
      </c>
      <c r="J3495" s="161">
        <v>7</v>
      </c>
      <c r="M3495" s="165">
        <f t="shared" si="160"/>
        <v>4</v>
      </c>
      <c r="N3495" s="164">
        <f t="shared" si="161"/>
        <v>5</v>
      </c>
      <c r="O3495" s="164">
        <f t="shared" si="162"/>
        <v>7</v>
      </c>
    </row>
    <row r="3496" spans="3:15">
      <c r="C3496" s="161">
        <v>7</v>
      </c>
      <c r="D3496" s="161">
        <v>6</v>
      </c>
      <c r="F3496" s="161">
        <v>7</v>
      </c>
      <c r="G3496" s="161">
        <v>6</v>
      </c>
      <c r="H3496" s="161">
        <v>10</v>
      </c>
      <c r="I3496" s="161">
        <v>4</v>
      </c>
      <c r="J3496" s="161">
        <v>10</v>
      </c>
      <c r="M3496" s="165">
        <f t="shared" si="160"/>
        <v>4</v>
      </c>
      <c r="N3496" s="164">
        <f t="shared" si="161"/>
        <v>5</v>
      </c>
      <c r="O3496" s="164">
        <f t="shared" si="162"/>
        <v>7</v>
      </c>
    </row>
    <row r="3497" spans="3:15">
      <c r="C3497" s="161">
        <v>7</v>
      </c>
      <c r="D3497" s="161">
        <v>6</v>
      </c>
      <c r="F3497" s="161">
        <v>7</v>
      </c>
      <c r="G3497" s="161">
        <v>6</v>
      </c>
      <c r="H3497" s="161">
        <v>10</v>
      </c>
      <c r="I3497" s="161">
        <v>6</v>
      </c>
      <c r="J3497" s="161">
        <v>7</v>
      </c>
      <c r="M3497" s="165">
        <f t="shared" si="160"/>
        <v>6</v>
      </c>
      <c r="N3497" s="164">
        <f t="shared" si="161"/>
        <v>6</v>
      </c>
      <c r="O3497" s="164">
        <f t="shared" si="162"/>
        <v>7</v>
      </c>
    </row>
    <row r="3498" spans="3:15">
      <c r="C3498" s="161">
        <v>7</v>
      </c>
      <c r="D3498" s="161">
        <v>6</v>
      </c>
      <c r="F3498" s="161">
        <v>7</v>
      </c>
      <c r="G3498" s="161">
        <v>6</v>
      </c>
      <c r="H3498" s="161">
        <v>10</v>
      </c>
      <c r="I3498" s="161">
        <v>6</v>
      </c>
      <c r="J3498" s="161">
        <v>10</v>
      </c>
      <c r="M3498" s="165">
        <f t="shared" si="160"/>
        <v>6</v>
      </c>
      <c r="N3498" s="164">
        <f t="shared" si="161"/>
        <v>6</v>
      </c>
      <c r="O3498" s="164">
        <f t="shared" si="162"/>
        <v>7</v>
      </c>
    </row>
    <row r="3499" spans="3:15">
      <c r="C3499" s="161">
        <v>7</v>
      </c>
      <c r="D3499" s="161">
        <v>6</v>
      </c>
      <c r="F3499" s="161">
        <v>7</v>
      </c>
      <c r="G3499" s="161">
        <v>6</v>
      </c>
      <c r="H3499" s="161">
        <v>10</v>
      </c>
      <c r="I3499" s="161">
        <v>8</v>
      </c>
      <c r="J3499" s="161">
        <v>7</v>
      </c>
      <c r="M3499" s="165">
        <f t="shared" si="160"/>
        <v>6</v>
      </c>
      <c r="N3499" s="164">
        <f t="shared" si="161"/>
        <v>6</v>
      </c>
      <c r="O3499" s="164">
        <f t="shared" si="162"/>
        <v>7</v>
      </c>
    </row>
    <row r="3500" spans="3:15">
      <c r="C3500" s="161">
        <v>7</v>
      </c>
      <c r="D3500" s="161">
        <v>6</v>
      </c>
      <c r="F3500" s="161">
        <v>7</v>
      </c>
      <c r="G3500" s="161">
        <v>6</v>
      </c>
      <c r="H3500" s="161">
        <v>10</v>
      </c>
      <c r="I3500" s="161">
        <v>8</v>
      </c>
      <c r="J3500" s="161">
        <v>10</v>
      </c>
      <c r="M3500" s="165">
        <f t="shared" si="160"/>
        <v>6</v>
      </c>
      <c r="N3500" s="164">
        <f t="shared" si="161"/>
        <v>6</v>
      </c>
      <c r="O3500" s="164">
        <f t="shared" si="162"/>
        <v>8</v>
      </c>
    </row>
    <row r="3501" spans="3:15">
      <c r="C3501" s="161">
        <v>7</v>
      </c>
      <c r="D3501" s="161">
        <v>6</v>
      </c>
      <c r="F3501" s="161">
        <v>7</v>
      </c>
      <c r="G3501" s="161">
        <v>6</v>
      </c>
      <c r="H3501" s="161">
        <v>10</v>
      </c>
      <c r="I3501" s="161">
        <v>10</v>
      </c>
      <c r="J3501" s="161">
        <v>7</v>
      </c>
      <c r="M3501" s="165">
        <f t="shared" si="160"/>
        <v>6</v>
      </c>
      <c r="N3501" s="164">
        <f t="shared" si="161"/>
        <v>6</v>
      </c>
      <c r="O3501" s="164">
        <f t="shared" si="162"/>
        <v>8</v>
      </c>
    </row>
    <row r="3502" spans="3:15">
      <c r="C3502" s="161">
        <v>7</v>
      </c>
      <c r="D3502" s="161">
        <v>4</v>
      </c>
      <c r="F3502" s="161">
        <v>7</v>
      </c>
      <c r="G3502" s="161">
        <v>4</v>
      </c>
      <c r="H3502" s="161">
        <v>10</v>
      </c>
      <c r="I3502" s="161">
        <v>10</v>
      </c>
      <c r="J3502" s="161">
        <v>10</v>
      </c>
      <c r="M3502" s="165">
        <f t="shared" si="160"/>
        <v>4</v>
      </c>
      <c r="N3502" s="164">
        <f t="shared" si="161"/>
        <v>4</v>
      </c>
      <c r="O3502" s="164">
        <f t="shared" si="162"/>
        <v>7</v>
      </c>
    </row>
    <row r="3503" spans="3:15">
      <c r="C3503" s="161">
        <v>7</v>
      </c>
      <c r="D3503" s="161">
        <v>4</v>
      </c>
      <c r="F3503" s="161">
        <v>5</v>
      </c>
      <c r="G3503" s="161">
        <v>4</v>
      </c>
      <c r="H3503" s="161">
        <v>5</v>
      </c>
      <c r="I3503" s="161">
        <v>4</v>
      </c>
      <c r="J3503" s="161">
        <v>7</v>
      </c>
      <c r="M3503" s="165">
        <f t="shared" si="160"/>
        <v>4</v>
      </c>
      <c r="N3503" s="164">
        <f t="shared" si="161"/>
        <v>4</v>
      </c>
      <c r="O3503" s="164">
        <f t="shared" si="162"/>
        <v>5</v>
      </c>
    </row>
    <row r="3504" spans="3:15">
      <c r="C3504" s="161">
        <v>7</v>
      </c>
      <c r="D3504" s="161">
        <v>4</v>
      </c>
      <c r="F3504" s="161">
        <v>5</v>
      </c>
      <c r="G3504" s="161">
        <v>4</v>
      </c>
      <c r="H3504" s="161">
        <v>5</v>
      </c>
      <c r="I3504" s="161">
        <v>4</v>
      </c>
      <c r="J3504" s="161">
        <v>10</v>
      </c>
      <c r="M3504" s="165">
        <f t="shared" si="160"/>
        <v>4</v>
      </c>
      <c r="N3504" s="164">
        <f t="shared" si="161"/>
        <v>4</v>
      </c>
      <c r="O3504" s="164">
        <f t="shared" si="162"/>
        <v>6</v>
      </c>
    </row>
    <row r="3505" spans="3:15">
      <c r="C3505" s="161">
        <v>7</v>
      </c>
      <c r="D3505" s="161">
        <v>4</v>
      </c>
      <c r="F3505" s="161">
        <v>5</v>
      </c>
      <c r="G3505" s="161">
        <v>4</v>
      </c>
      <c r="H3505" s="161">
        <v>5</v>
      </c>
      <c r="I3505" s="161">
        <v>6</v>
      </c>
      <c r="J3505" s="161">
        <v>7</v>
      </c>
      <c r="M3505" s="165">
        <f t="shared" si="160"/>
        <v>4</v>
      </c>
      <c r="N3505" s="164">
        <f t="shared" si="161"/>
        <v>4</v>
      </c>
      <c r="O3505" s="164">
        <f t="shared" si="162"/>
        <v>5</v>
      </c>
    </row>
    <row r="3506" spans="3:15">
      <c r="C3506" s="161">
        <v>7</v>
      </c>
      <c r="D3506" s="161">
        <v>4</v>
      </c>
      <c r="F3506" s="161">
        <v>5</v>
      </c>
      <c r="G3506" s="161">
        <v>4</v>
      </c>
      <c r="H3506" s="161">
        <v>5</v>
      </c>
      <c r="I3506" s="161">
        <v>6</v>
      </c>
      <c r="J3506" s="161">
        <v>10</v>
      </c>
      <c r="M3506" s="165">
        <f t="shared" si="160"/>
        <v>4</v>
      </c>
      <c r="N3506" s="164">
        <f t="shared" si="161"/>
        <v>4</v>
      </c>
      <c r="O3506" s="164">
        <f t="shared" si="162"/>
        <v>6</v>
      </c>
    </row>
    <row r="3507" spans="3:15">
      <c r="C3507" s="161">
        <v>7</v>
      </c>
      <c r="D3507" s="161">
        <v>4</v>
      </c>
      <c r="F3507" s="161">
        <v>5</v>
      </c>
      <c r="G3507" s="161">
        <v>4</v>
      </c>
      <c r="H3507" s="161">
        <v>5</v>
      </c>
      <c r="I3507" s="161">
        <v>8</v>
      </c>
      <c r="J3507" s="161">
        <v>7</v>
      </c>
      <c r="M3507" s="165">
        <f t="shared" si="160"/>
        <v>4</v>
      </c>
      <c r="N3507" s="164">
        <f t="shared" si="161"/>
        <v>4</v>
      </c>
      <c r="O3507" s="164">
        <f t="shared" si="162"/>
        <v>6</v>
      </c>
    </row>
    <row r="3508" spans="3:15">
      <c r="C3508" s="161">
        <v>7</v>
      </c>
      <c r="D3508" s="161">
        <v>4</v>
      </c>
      <c r="F3508" s="161">
        <v>5</v>
      </c>
      <c r="G3508" s="161">
        <v>4</v>
      </c>
      <c r="H3508" s="161">
        <v>5</v>
      </c>
      <c r="I3508" s="161">
        <v>8</v>
      </c>
      <c r="J3508" s="161">
        <v>10</v>
      </c>
      <c r="M3508" s="165">
        <f t="shared" si="160"/>
        <v>4</v>
      </c>
      <c r="N3508" s="164">
        <f t="shared" si="161"/>
        <v>4</v>
      </c>
      <c r="O3508" s="164">
        <f t="shared" si="162"/>
        <v>6</v>
      </c>
    </row>
    <row r="3509" spans="3:15">
      <c r="C3509" s="161">
        <v>7</v>
      </c>
      <c r="D3509" s="161">
        <v>4</v>
      </c>
      <c r="F3509" s="161">
        <v>5</v>
      </c>
      <c r="G3509" s="161">
        <v>4</v>
      </c>
      <c r="H3509" s="161">
        <v>5</v>
      </c>
      <c r="I3509" s="161">
        <v>10</v>
      </c>
      <c r="J3509" s="161">
        <v>7</v>
      </c>
      <c r="M3509" s="165">
        <f t="shared" si="160"/>
        <v>4</v>
      </c>
      <c r="N3509" s="164">
        <f t="shared" si="161"/>
        <v>4</v>
      </c>
      <c r="O3509" s="164">
        <f t="shared" si="162"/>
        <v>6</v>
      </c>
    </row>
    <row r="3510" spans="3:15">
      <c r="C3510" s="161">
        <v>7</v>
      </c>
      <c r="D3510" s="161">
        <v>4</v>
      </c>
      <c r="F3510" s="161">
        <v>5</v>
      </c>
      <c r="G3510" s="161">
        <v>4</v>
      </c>
      <c r="H3510" s="161">
        <v>5</v>
      </c>
      <c r="I3510" s="161">
        <v>10</v>
      </c>
      <c r="J3510" s="161">
        <v>10</v>
      </c>
      <c r="M3510" s="165">
        <f t="shared" si="160"/>
        <v>4</v>
      </c>
      <c r="N3510" s="164">
        <f t="shared" si="161"/>
        <v>4</v>
      </c>
      <c r="O3510" s="164">
        <f t="shared" si="162"/>
        <v>6</v>
      </c>
    </row>
    <row r="3511" spans="3:15">
      <c r="C3511" s="161">
        <v>7</v>
      </c>
      <c r="D3511" s="161">
        <v>4</v>
      </c>
      <c r="F3511" s="161">
        <v>7</v>
      </c>
      <c r="G3511" s="161">
        <v>4</v>
      </c>
      <c r="H3511" s="161">
        <v>10</v>
      </c>
      <c r="I3511" s="161">
        <v>4</v>
      </c>
      <c r="J3511" s="161">
        <v>7</v>
      </c>
      <c r="M3511" s="165">
        <f t="shared" si="160"/>
        <v>4</v>
      </c>
      <c r="N3511" s="164">
        <f t="shared" si="161"/>
        <v>4</v>
      </c>
      <c r="O3511" s="164">
        <f t="shared" si="162"/>
        <v>6</v>
      </c>
    </row>
    <row r="3512" spans="3:15">
      <c r="C3512" s="161">
        <v>7</v>
      </c>
      <c r="D3512" s="161">
        <v>4</v>
      </c>
      <c r="F3512" s="161">
        <v>7</v>
      </c>
      <c r="G3512" s="161">
        <v>4</v>
      </c>
      <c r="H3512" s="161">
        <v>10</v>
      </c>
      <c r="I3512" s="161">
        <v>4</v>
      </c>
      <c r="J3512" s="161">
        <v>10</v>
      </c>
      <c r="M3512" s="165">
        <f t="shared" si="160"/>
        <v>4</v>
      </c>
      <c r="N3512" s="164">
        <f t="shared" si="161"/>
        <v>4</v>
      </c>
      <c r="O3512" s="164">
        <f t="shared" si="162"/>
        <v>7</v>
      </c>
    </row>
    <row r="3513" spans="3:15">
      <c r="C3513" s="161">
        <v>7</v>
      </c>
      <c r="D3513" s="161">
        <v>4</v>
      </c>
      <c r="F3513" s="161">
        <v>7</v>
      </c>
      <c r="G3513" s="161">
        <v>4</v>
      </c>
      <c r="H3513" s="161">
        <v>10</v>
      </c>
      <c r="I3513" s="161">
        <v>6</v>
      </c>
      <c r="J3513" s="161">
        <v>7</v>
      </c>
      <c r="M3513" s="165">
        <f t="shared" si="160"/>
        <v>4</v>
      </c>
      <c r="N3513" s="164">
        <f t="shared" si="161"/>
        <v>4</v>
      </c>
      <c r="O3513" s="164">
        <f t="shared" si="162"/>
        <v>6</v>
      </c>
    </row>
    <row r="3514" spans="3:15">
      <c r="C3514" s="161">
        <v>7</v>
      </c>
      <c r="D3514" s="161">
        <v>4</v>
      </c>
      <c r="F3514" s="161">
        <v>7</v>
      </c>
      <c r="G3514" s="161">
        <v>4</v>
      </c>
      <c r="H3514" s="161">
        <v>10</v>
      </c>
      <c r="I3514" s="161">
        <v>6</v>
      </c>
      <c r="J3514" s="161">
        <v>10</v>
      </c>
      <c r="M3514" s="165">
        <f t="shared" si="160"/>
        <v>4</v>
      </c>
      <c r="N3514" s="164">
        <f t="shared" si="161"/>
        <v>4</v>
      </c>
      <c r="O3514" s="164">
        <f t="shared" si="162"/>
        <v>7</v>
      </c>
    </row>
    <row r="3515" spans="3:15">
      <c r="C3515" s="161">
        <v>7</v>
      </c>
      <c r="D3515" s="161">
        <v>4</v>
      </c>
      <c r="F3515" s="161">
        <v>7</v>
      </c>
      <c r="G3515" s="161">
        <v>4</v>
      </c>
      <c r="H3515" s="161">
        <v>10</v>
      </c>
      <c r="I3515" s="161">
        <v>8</v>
      </c>
      <c r="J3515" s="161">
        <v>7</v>
      </c>
      <c r="M3515" s="165">
        <f t="shared" si="160"/>
        <v>4</v>
      </c>
      <c r="N3515" s="164">
        <f t="shared" si="161"/>
        <v>4</v>
      </c>
      <c r="O3515" s="164">
        <f t="shared" si="162"/>
        <v>7</v>
      </c>
    </row>
    <row r="3516" spans="3:15">
      <c r="C3516" s="161">
        <v>7</v>
      </c>
      <c r="D3516" s="161">
        <v>4</v>
      </c>
      <c r="F3516" s="161">
        <v>7</v>
      </c>
      <c r="G3516" s="161">
        <v>4</v>
      </c>
      <c r="H3516" s="161">
        <v>10</v>
      </c>
      <c r="I3516" s="161">
        <v>8</v>
      </c>
      <c r="J3516" s="161">
        <v>10</v>
      </c>
      <c r="M3516" s="165">
        <f t="shared" si="160"/>
        <v>4</v>
      </c>
      <c r="N3516" s="164">
        <f t="shared" si="161"/>
        <v>4</v>
      </c>
      <c r="O3516" s="164">
        <f t="shared" si="162"/>
        <v>7</v>
      </c>
    </row>
    <row r="3517" spans="3:15">
      <c r="C3517" s="161">
        <v>7</v>
      </c>
      <c r="D3517" s="161">
        <v>4</v>
      </c>
      <c r="F3517" s="161">
        <v>7</v>
      </c>
      <c r="G3517" s="161">
        <v>4</v>
      </c>
      <c r="H3517" s="161">
        <v>10</v>
      </c>
      <c r="I3517" s="161">
        <v>10</v>
      </c>
      <c r="J3517" s="161">
        <v>7</v>
      </c>
      <c r="M3517" s="165">
        <f t="shared" si="160"/>
        <v>4</v>
      </c>
      <c r="N3517" s="164">
        <f t="shared" si="161"/>
        <v>4</v>
      </c>
      <c r="O3517" s="164">
        <f t="shared" si="162"/>
        <v>7</v>
      </c>
    </row>
    <row r="3518" spans="3:15">
      <c r="C3518" s="161">
        <v>7</v>
      </c>
      <c r="D3518" s="161">
        <v>4</v>
      </c>
      <c r="F3518" s="161">
        <v>7</v>
      </c>
      <c r="G3518" s="161">
        <v>4</v>
      </c>
      <c r="H3518" s="161">
        <v>10</v>
      </c>
      <c r="I3518" s="161">
        <v>10</v>
      </c>
      <c r="J3518" s="161">
        <v>10</v>
      </c>
      <c r="M3518" s="165">
        <f t="shared" si="160"/>
        <v>4</v>
      </c>
      <c r="N3518" s="164">
        <f t="shared" si="161"/>
        <v>4</v>
      </c>
      <c r="O3518" s="164">
        <f t="shared" si="162"/>
        <v>7</v>
      </c>
    </row>
    <row r="3519" spans="3:15">
      <c r="C3519" s="161">
        <v>7</v>
      </c>
      <c r="D3519" s="161">
        <v>4</v>
      </c>
      <c r="F3519" s="161">
        <v>5</v>
      </c>
      <c r="G3519" s="161">
        <v>4</v>
      </c>
      <c r="H3519" s="161">
        <v>5</v>
      </c>
      <c r="I3519" s="161">
        <v>4</v>
      </c>
      <c r="J3519" s="161">
        <v>7</v>
      </c>
      <c r="M3519" s="165">
        <f t="shared" si="160"/>
        <v>4</v>
      </c>
      <c r="N3519" s="164">
        <f t="shared" si="161"/>
        <v>4</v>
      </c>
      <c r="O3519" s="164">
        <f t="shared" si="162"/>
        <v>5</v>
      </c>
    </row>
    <row r="3520" spans="3:15">
      <c r="C3520" s="161">
        <v>7</v>
      </c>
      <c r="D3520" s="161">
        <v>4</v>
      </c>
      <c r="F3520" s="161">
        <v>5</v>
      </c>
      <c r="G3520" s="161">
        <v>4</v>
      </c>
      <c r="H3520" s="161">
        <v>5</v>
      </c>
      <c r="I3520" s="161">
        <v>4</v>
      </c>
      <c r="J3520" s="161">
        <v>10</v>
      </c>
      <c r="M3520" s="165">
        <f t="shared" si="160"/>
        <v>4</v>
      </c>
      <c r="N3520" s="164">
        <f t="shared" si="161"/>
        <v>4</v>
      </c>
      <c r="O3520" s="164">
        <f t="shared" si="162"/>
        <v>6</v>
      </c>
    </row>
    <row r="3521" spans="3:15">
      <c r="C3521" s="161">
        <v>7</v>
      </c>
      <c r="D3521" s="161">
        <v>4</v>
      </c>
      <c r="F3521" s="161">
        <v>5</v>
      </c>
      <c r="G3521" s="161">
        <v>4</v>
      </c>
      <c r="H3521" s="161">
        <v>5</v>
      </c>
      <c r="I3521" s="161">
        <v>6</v>
      </c>
      <c r="J3521" s="161">
        <v>7</v>
      </c>
      <c r="M3521" s="165">
        <f t="shared" si="160"/>
        <v>4</v>
      </c>
      <c r="N3521" s="164">
        <f t="shared" si="161"/>
        <v>4</v>
      </c>
      <c r="O3521" s="164">
        <f t="shared" si="162"/>
        <v>5</v>
      </c>
    </row>
    <row r="3522" spans="3:15">
      <c r="C3522" s="161">
        <v>7</v>
      </c>
      <c r="D3522" s="161">
        <v>4</v>
      </c>
      <c r="F3522" s="161">
        <v>5</v>
      </c>
      <c r="G3522" s="161">
        <v>4</v>
      </c>
      <c r="H3522" s="161">
        <v>5</v>
      </c>
      <c r="I3522" s="161">
        <v>6</v>
      </c>
      <c r="J3522" s="161">
        <v>10</v>
      </c>
      <c r="M3522" s="165">
        <f t="shared" si="160"/>
        <v>4</v>
      </c>
      <c r="N3522" s="164">
        <f t="shared" si="161"/>
        <v>4</v>
      </c>
      <c r="O3522" s="164">
        <f t="shared" si="162"/>
        <v>6</v>
      </c>
    </row>
    <row r="3523" spans="3:15">
      <c r="C3523" s="161">
        <v>7</v>
      </c>
      <c r="D3523" s="161">
        <v>4</v>
      </c>
      <c r="F3523" s="161">
        <v>5</v>
      </c>
      <c r="G3523" s="161">
        <v>4</v>
      </c>
      <c r="H3523" s="161">
        <v>5</v>
      </c>
      <c r="I3523" s="161">
        <v>8</v>
      </c>
      <c r="J3523" s="161">
        <v>7</v>
      </c>
      <c r="M3523" s="165">
        <f t="shared" si="160"/>
        <v>4</v>
      </c>
      <c r="N3523" s="164">
        <f t="shared" si="161"/>
        <v>4</v>
      </c>
      <c r="O3523" s="164">
        <f t="shared" si="162"/>
        <v>6</v>
      </c>
    </row>
    <row r="3524" spans="3:15">
      <c r="C3524" s="161">
        <v>7</v>
      </c>
      <c r="D3524" s="161">
        <v>4</v>
      </c>
      <c r="F3524" s="161">
        <v>5</v>
      </c>
      <c r="G3524" s="161">
        <v>4</v>
      </c>
      <c r="H3524" s="161">
        <v>5</v>
      </c>
      <c r="I3524" s="161">
        <v>8</v>
      </c>
      <c r="J3524" s="161">
        <v>10</v>
      </c>
      <c r="M3524" s="165">
        <f t="shared" si="160"/>
        <v>4</v>
      </c>
      <c r="N3524" s="164">
        <f t="shared" si="161"/>
        <v>4</v>
      </c>
      <c r="O3524" s="164">
        <f t="shared" si="162"/>
        <v>6</v>
      </c>
    </row>
    <row r="3525" spans="3:15">
      <c r="C3525" s="161">
        <v>7</v>
      </c>
      <c r="D3525" s="161">
        <v>4</v>
      </c>
      <c r="F3525" s="161">
        <v>5</v>
      </c>
      <c r="G3525" s="161">
        <v>4</v>
      </c>
      <c r="H3525" s="161">
        <v>5</v>
      </c>
      <c r="I3525" s="161">
        <v>10</v>
      </c>
      <c r="J3525" s="161">
        <v>7</v>
      </c>
      <c r="M3525" s="165">
        <f t="shared" si="160"/>
        <v>4</v>
      </c>
      <c r="N3525" s="164">
        <f t="shared" si="161"/>
        <v>4</v>
      </c>
      <c r="O3525" s="164">
        <f t="shared" si="162"/>
        <v>6</v>
      </c>
    </row>
    <row r="3526" spans="3:15">
      <c r="C3526" s="161">
        <v>7</v>
      </c>
      <c r="D3526" s="161">
        <v>4</v>
      </c>
      <c r="F3526" s="161">
        <v>5</v>
      </c>
      <c r="G3526" s="161">
        <v>4</v>
      </c>
      <c r="H3526" s="161">
        <v>5</v>
      </c>
      <c r="I3526" s="161">
        <v>10</v>
      </c>
      <c r="J3526" s="161">
        <v>10</v>
      </c>
      <c r="M3526" s="165">
        <f t="shared" si="160"/>
        <v>4</v>
      </c>
      <c r="N3526" s="164">
        <f t="shared" si="161"/>
        <v>4</v>
      </c>
      <c r="O3526" s="164">
        <f t="shared" si="162"/>
        <v>6</v>
      </c>
    </row>
    <row r="3527" spans="3:15">
      <c r="C3527" s="161">
        <v>7</v>
      </c>
      <c r="D3527" s="161">
        <v>4</v>
      </c>
      <c r="F3527" s="161">
        <v>7</v>
      </c>
      <c r="G3527" s="161">
        <v>4</v>
      </c>
      <c r="H3527" s="161">
        <v>10</v>
      </c>
      <c r="I3527" s="161">
        <v>4</v>
      </c>
      <c r="J3527" s="161">
        <v>7</v>
      </c>
      <c r="M3527" s="165">
        <f t="shared" si="160"/>
        <v>4</v>
      </c>
      <c r="N3527" s="164">
        <f t="shared" si="161"/>
        <v>4</v>
      </c>
      <c r="O3527" s="164">
        <f t="shared" si="162"/>
        <v>6</v>
      </c>
    </row>
    <row r="3528" spans="3:15">
      <c r="C3528" s="161">
        <v>7</v>
      </c>
      <c r="D3528" s="161">
        <v>4</v>
      </c>
      <c r="F3528" s="161">
        <v>7</v>
      </c>
      <c r="G3528" s="161">
        <v>4</v>
      </c>
      <c r="H3528" s="161">
        <v>10</v>
      </c>
      <c r="I3528" s="161">
        <v>4</v>
      </c>
      <c r="J3528" s="161">
        <v>10</v>
      </c>
      <c r="M3528" s="165">
        <f t="shared" si="160"/>
        <v>4</v>
      </c>
      <c r="N3528" s="164">
        <f t="shared" si="161"/>
        <v>4</v>
      </c>
      <c r="O3528" s="164">
        <f t="shared" si="162"/>
        <v>7</v>
      </c>
    </row>
    <row r="3529" spans="3:15">
      <c r="C3529" s="161">
        <v>7</v>
      </c>
      <c r="D3529" s="161">
        <v>4</v>
      </c>
      <c r="F3529" s="161">
        <v>7</v>
      </c>
      <c r="G3529" s="161">
        <v>4</v>
      </c>
      <c r="H3529" s="161">
        <v>10</v>
      </c>
      <c r="I3529" s="161">
        <v>6</v>
      </c>
      <c r="J3529" s="161">
        <v>7</v>
      </c>
      <c r="M3529" s="165">
        <f t="shared" si="160"/>
        <v>4</v>
      </c>
      <c r="N3529" s="164">
        <f t="shared" si="161"/>
        <v>4</v>
      </c>
      <c r="O3529" s="164">
        <f t="shared" si="162"/>
        <v>6</v>
      </c>
    </row>
    <row r="3530" spans="3:15">
      <c r="C3530" s="161">
        <v>7</v>
      </c>
      <c r="D3530" s="161">
        <v>4</v>
      </c>
      <c r="F3530" s="161">
        <v>7</v>
      </c>
      <c r="G3530" s="161">
        <v>4</v>
      </c>
      <c r="H3530" s="161">
        <v>10</v>
      </c>
      <c r="I3530" s="161">
        <v>6</v>
      </c>
      <c r="J3530" s="161">
        <v>10</v>
      </c>
      <c r="M3530" s="165">
        <f t="shared" si="160"/>
        <v>4</v>
      </c>
      <c r="N3530" s="164">
        <f t="shared" si="161"/>
        <v>4</v>
      </c>
      <c r="O3530" s="164">
        <f t="shared" si="162"/>
        <v>7</v>
      </c>
    </row>
    <row r="3531" spans="3:15">
      <c r="C3531" s="161">
        <v>7</v>
      </c>
      <c r="D3531" s="161">
        <v>4</v>
      </c>
      <c r="F3531" s="161">
        <v>7</v>
      </c>
      <c r="G3531" s="161">
        <v>4</v>
      </c>
      <c r="H3531" s="161">
        <v>10</v>
      </c>
      <c r="I3531" s="161">
        <v>8</v>
      </c>
      <c r="J3531" s="161">
        <v>7</v>
      </c>
      <c r="M3531" s="165">
        <f t="shared" si="160"/>
        <v>4</v>
      </c>
      <c r="N3531" s="164">
        <f t="shared" si="161"/>
        <v>4</v>
      </c>
      <c r="O3531" s="164">
        <f t="shared" si="162"/>
        <v>7</v>
      </c>
    </row>
    <row r="3532" spans="3:15">
      <c r="C3532" s="161">
        <v>7</v>
      </c>
      <c r="D3532" s="161">
        <v>4</v>
      </c>
      <c r="F3532" s="161">
        <v>7</v>
      </c>
      <c r="G3532" s="161">
        <v>4</v>
      </c>
      <c r="H3532" s="161">
        <v>10</v>
      </c>
      <c r="I3532" s="161">
        <v>8</v>
      </c>
      <c r="J3532" s="161">
        <v>10</v>
      </c>
      <c r="M3532" s="165">
        <f t="shared" si="160"/>
        <v>4</v>
      </c>
      <c r="N3532" s="164">
        <f t="shared" si="161"/>
        <v>4</v>
      </c>
      <c r="O3532" s="164">
        <f t="shared" si="162"/>
        <v>7</v>
      </c>
    </row>
    <row r="3533" spans="3:15">
      <c r="C3533" s="161">
        <v>7</v>
      </c>
      <c r="D3533" s="161">
        <v>4</v>
      </c>
      <c r="F3533" s="161">
        <v>7</v>
      </c>
      <c r="G3533" s="161">
        <v>4</v>
      </c>
      <c r="H3533" s="161">
        <v>10</v>
      </c>
      <c r="I3533" s="161">
        <v>10</v>
      </c>
      <c r="J3533" s="161">
        <v>7</v>
      </c>
      <c r="M3533" s="165">
        <f t="shared" si="160"/>
        <v>4</v>
      </c>
      <c r="N3533" s="164">
        <f t="shared" si="161"/>
        <v>4</v>
      </c>
      <c r="O3533" s="164">
        <f t="shared" si="162"/>
        <v>7</v>
      </c>
    </row>
    <row r="3534" spans="3:15">
      <c r="C3534" s="161">
        <v>7</v>
      </c>
      <c r="D3534" s="161">
        <v>4</v>
      </c>
      <c r="F3534" s="161">
        <v>7</v>
      </c>
      <c r="G3534" s="161">
        <v>4</v>
      </c>
      <c r="H3534" s="161">
        <v>10</v>
      </c>
      <c r="I3534" s="161">
        <v>10</v>
      </c>
      <c r="J3534" s="161">
        <v>10</v>
      </c>
      <c r="M3534" s="165">
        <f t="shared" si="160"/>
        <v>4</v>
      </c>
      <c r="N3534" s="164">
        <f t="shared" si="161"/>
        <v>4</v>
      </c>
      <c r="O3534" s="164">
        <f t="shared" si="162"/>
        <v>7</v>
      </c>
    </row>
    <row r="3535" spans="3:15">
      <c r="C3535" s="161">
        <v>7</v>
      </c>
      <c r="D3535" s="161">
        <v>4</v>
      </c>
      <c r="F3535" s="161">
        <v>10</v>
      </c>
      <c r="G3535" s="161">
        <v>4</v>
      </c>
      <c r="H3535" s="161">
        <v>7</v>
      </c>
      <c r="I3535" s="161">
        <v>4</v>
      </c>
      <c r="J3535" s="161">
        <v>7</v>
      </c>
      <c r="M3535" s="165">
        <f t="shared" si="160"/>
        <v>4</v>
      </c>
      <c r="N3535" s="164">
        <f t="shared" si="161"/>
        <v>4</v>
      </c>
      <c r="O3535" s="164">
        <f t="shared" si="162"/>
        <v>6</v>
      </c>
    </row>
    <row r="3536" spans="3:15">
      <c r="C3536" s="161">
        <v>7</v>
      </c>
      <c r="D3536" s="161">
        <v>4</v>
      </c>
      <c r="F3536" s="161">
        <v>10</v>
      </c>
      <c r="G3536" s="161">
        <v>4</v>
      </c>
      <c r="H3536" s="161">
        <v>7</v>
      </c>
      <c r="I3536" s="161">
        <v>4</v>
      </c>
      <c r="J3536" s="161">
        <v>10</v>
      </c>
      <c r="M3536" s="165">
        <f t="shared" si="160"/>
        <v>4</v>
      </c>
      <c r="N3536" s="164">
        <f t="shared" si="161"/>
        <v>4</v>
      </c>
      <c r="O3536" s="164">
        <f t="shared" si="162"/>
        <v>7</v>
      </c>
    </row>
    <row r="3537" spans="3:15">
      <c r="C3537" s="161">
        <v>7</v>
      </c>
      <c r="D3537" s="161">
        <v>4</v>
      </c>
      <c r="F3537" s="161">
        <v>10</v>
      </c>
      <c r="G3537" s="161">
        <v>4</v>
      </c>
      <c r="H3537" s="161">
        <v>7</v>
      </c>
      <c r="I3537" s="161">
        <v>6</v>
      </c>
      <c r="J3537" s="161">
        <v>7</v>
      </c>
      <c r="M3537" s="165">
        <f t="shared" si="160"/>
        <v>4</v>
      </c>
      <c r="N3537" s="164">
        <f t="shared" si="161"/>
        <v>4</v>
      </c>
      <c r="O3537" s="164">
        <f t="shared" si="162"/>
        <v>6</v>
      </c>
    </row>
    <row r="3538" spans="3:15">
      <c r="C3538" s="161">
        <v>7</v>
      </c>
      <c r="D3538" s="161">
        <v>4</v>
      </c>
      <c r="F3538" s="161">
        <v>10</v>
      </c>
      <c r="G3538" s="161">
        <v>4</v>
      </c>
      <c r="H3538" s="161">
        <v>7</v>
      </c>
      <c r="I3538" s="161">
        <v>6</v>
      </c>
      <c r="J3538" s="161">
        <v>10</v>
      </c>
      <c r="M3538" s="165">
        <f t="shared" si="160"/>
        <v>4</v>
      </c>
      <c r="N3538" s="164">
        <f t="shared" si="161"/>
        <v>4</v>
      </c>
      <c r="O3538" s="164">
        <f t="shared" si="162"/>
        <v>7</v>
      </c>
    </row>
    <row r="3539" spans="3:15">
      <c r="C3539" s="161">
        <v>7</v>
      </c>
      <c r="D3539" s="161">
        <v>4</v>
      </c>
      <c r="F3539" s="161">
        <v>10</v>
      </c>
      <c r="G3539" s="161">
        <v>4</v>
      </c>
      <c r="H3539" s="161">
        <v>7</v>
      </c>
      <c r="I3539" s="161">
        <v>8</v>
      </c>
      <c r="J3539" s="161">
        <v>7</v>
      </c>
      <c r="M3539" s="165">
        <f t="shared" si="160"/>
        <v>4</v>
      </c>
      <c r="N3539" s="164">
        <f t="shared" si="161"/>
        <v>4</v>
      </c>
      <c r="O3539" s="164">
        <f t="shared" si="162"/>
        <v>7</v>
      </c>
    </row>
    <row r="3540" spans="3:15">
      <c r="C3540" s="161">
        <v>7</v>
      </c>
      <c r="D3540" s="161">
        <v>4</v>
      </c>
      <c r="F3540" s="161">
        <v>10</v>
      </c>
      <c r="G3540" s="161">
        <v>4</v>
      </c>
      <c r="H3540" s="161">
        <v>7</v>
      </c>
      <c r="I3540" s="161">
        <v>8</v>
      </c>
      <c r="J3540" s="161">
        <v>10</v>
      </c>
      <c r="M3540" s="165">
        <f t="shared" si="160"/>
        <v>4</v>
      </c>
      <c r="N3540" s="164">
        <f t="shared" si="161"/>
        <v>4</v>
      </c>
      <c r="O3540" s="164">
        <f t="shared" si="162"/>
        <v>7</v>
      </c>
    </row>
    <row r="3541" spans="3:15">
      <c r="C3541" s="161">
        <v>7</v>
      </c>
      <c r="D3541" s="161">
        <v>4</v>
      </c>
      <c r="F3541" s="161">
        <v>10</v>
      </c>
      <c r="G3541" s="161">
        <v>4</v>
      </c>
      <c r="H3541" s="161">
        <v>7</v>
      </c>
      <c r="I3541" s="161">
        <v>10</v>
      </c>
      <c r="J3541" s="161">
        <v>7</v>
      </c>
      <c r="M3541" s="165">
        <f t="shared" si="160"/>
        <v>4</v>
      </c>
      <c r="N3541" s="164">
        <f t="shared" si="161"/>
        <v>4</v>
      </c>
      <c r="O3541" s="164">
        <f t="shared" si="162"/>
        <v>7</v>
      </c>
    </row>
    <row r="3542" spans="3:15">
      <c r="C3542" s="161">
        <v>7</v>
      </c>
      <c r="D3542" s="161">
        <v>4</v>
      </c>
      <c r="F3542" s="161">
        <v>10</v>
      </c>
      <c r="G3542" s="161">
        <v>4</v>
      </c>
      <c r="H3542" s="161">
        <v>7</v>
      </c>
      <c r="I3542" s="161">
        <v>10</v>
      </c>
      <c r="J3542" s="161">
        <v>10</v>
      </c>
      <c r="M3542" s="165">
        <f t="shared" si="160"/>
        <v>4</v>
      </c>
      <c r="N3542" s="164">
        <f t="shared" si="161"/>
        <v>4</v>
      </c>
      <c r="O3542" s="164">
        <f t="shared" si="162"/>
        <v>7</v>
      </c>
    </row>
    <row r="3543" spans="3:15">
      <c r="C3543" s="161">
        <v>7</v>
      </c>
      <c r="D3543" s="161">
        <v>4</v>
      </c>
      <c r="F3543" s="161">
        <v>10</v>
      </c>
      <c r="G3543" s="161">
        <v>4</v>
      </c>
      <c r="H3543" s="161">
        <v>10</v>
      </c>
      <c r="I3543" s="161">
        <v>4</v>
      </c>
      <c r="J3543" s="161">
        <v>7</v>
      </c>
      <c r="M3543" s="165">
        <f t="shared" si="160"/>
        <v>4</v>
      </c>
      <c r="N3543" s="164">
        <f t="shared" si="161"/>
        <v>4</v>
      </c>
      <c r="O3543" s="164">
        <f t="shared" si="162"/>
        <v>7</v>
      </c>
    </row>
    <row r="3544" spans="3:15">
      <c r="C3544" s="161">
        <v>7</v>
      </c>
      <c r="D3544" s="161">
        <v>4</v>
      </c>
      <c r="F3544" s="161">
        <v>10</v>
      </c>
      <c r="G3544" s="161">
        <v>4</v>
      </c>
      <c r="H3544" s="161">
        <v>10</v>
      </c>
      <c r="I3544" s="161">
        <v>4</v>
      </c>
      <c r="J3544" s="161">
        <v>10</v>
      </c>
      <c r="M3544" s="165">
        <f t="shared" si="160"/>
        <v>4</v>
      </c>
      <c r="N3544" s="164">
        <f t="shared" si="161"/>
        <v>4</v>
      </c>
      <c r="O3544" s="164">
        <f t="shared" si="162"/>
        <v>7</v>
      </c>
    </row>
    <row r="3545" spans="3:15">
      <c r="C3545" s="161">
        <v>7</v>
      </c>
      <c r="D3545" s="161">
        <v>4</v>
      </c>
      <c r="F3545" s="161">
        <v>10</v>
      </c>
      <c r="G3545" s="161">
        <v>4</v>
      </c>
      <c r="H3545" s="161">
        <v>10</v>
      </c>
      <c r="I3545" s="161">
        <v>6</v>
      </c>
      <c r="J3545" s="161">
        <v>7</v>
      </c>
      <c r="M3545" s="165">
        <f t="shared" si="160"/>
        <v>4</v>
      </c>
      <c r="N3545" s="164">
        <f t="shared" si="161"/>
        <v>4</v>
      </c>
      <c r="O3545" s="164">
        <f t="shared" si="162"/>
        <v>7</v>
      </c>
    </row>
    <row r="3546" spans="3:15">
      <c r="C3546" s="161">
        <v>7</v>
      </c>
      <c r="D3546" s="161">
        <v>4</v>
      </c>
      <c r="F3546" s="161">
        <v>10</v>
      </c>
      <c r="G3546" s="161">
        <v>4</v>
      </c>
      <c r="H3546" s="161">
        <v>10</v>
      </c>
      <c r="I3546" s="161">
        <v>6</v>
      </c>
      <c r="J3546" s="161">
        <v>10</v>
      </c>
      <c r="M3546" s="165">
        <f t="shared" si="160"/>
        <v>4</v>
      </c>
      <c r="N3546" s="164">
        <f t="shared" si="161"/>
        <v>4</v>
      </c>
      <c r="O3546" s="164">
        <f t="shared" si="162"/>
        <v>7</v>
      </c>
    </row>
    <row r="3547" spans="3:15">
      <c r="C3547" s="161">
        <v>7</v>
      </c>
      <c r="D3547" s="161">
        <v>4</v>
      </c>
      <c r="F3547" s="161">
        <v>10</v>
      </c>
      <c r="G3547" s="161">
        <v>4</v>
      </c>
      <c r="H3547" s="161">
        <v>10</v>
      </c>
      <c r="I3547" s="161">
        <v>8</v>
      </c>
      <c r="J3547" s="161">
        <v>7</v>
      </c>
      <c r="M3547" s="165">
        <f t="shared" si="160"/>
        <v>4</v>
      </c>
      <c r="N3547" s="164">
        <f t="shared" si="161"/>
        <v>4</v>
      </c>
      <c r="O3547" s="164">
        <f t="shared" si="162"/>
        <v>7</v>
      </c>
    </row>
    <row r="3548" spans="3:15">
      <c r="C3548" s="161">
        <v>7</v>
      </c>
      <c r="D3548" s="161">
        <v>4</v>
      </c>
      <c r="F3548" s="161">
        <v>10</v>
      </c>
      <c r="G3548" s="161">
        <v>4</v>
      </c>
      <c r="H3548" s="161">
        <v>10</v>
      </c>
      <c r="I3548" s="161">
        <v>8</v>
      </c>
      <c r="J3548" s="161">
        <v>10</v>
      </c>
      <c r="M3548" s="165">
        <f t="shared" si="160"/>
        <v>4</v>
      </c>
      <c r="N3548" s="164">
        <f t="shared" si="161"/>
        <v>4</v>
      </c>
      <c r="O3548" s="164">
        <f t="shared" si="162"/>
        <v>8</v>
      </c>
    </row>
    <row r="3549" spans="3:15">
      <c r="C3549" s="161">
        <v>7</v>
      </c>
      <c r="D3549" s="161">
        <v>4</v>
      </c>
      <c r="F3549" s="161">
        <v>10</v>
      </c>
      <c r="G3549" s="161">
        <v>4</v>
      </c>
      <c r="H3549" s="161">
        <v>10</v>
      </c>
      <c r="I3549" s="161">
        <v>10</v>
      </c>
      <c r="J3549" s="161">
        <v>7</v>
      </c>
      <c r="M3549" s="165">
        <f t="shared" si="160"/>
        <v>4</v>
      </c>
      <c r="N3549" s="164">
        <f t="shared" si="161"/>
        <v>4</v>
      </c>
      <c r="O3549" s="164">
        <f t="shared" si="162"/>
        <v>7</v>
      </c>
    </row>
    <row r="3550" spans="3:15">
      <c r="C3550" s="161">
        <v>7</v>
      </c>
      <c r="D3550" s="161">
        <v>4</v>
      </c>
      <c r="F3550" s="161">
        <v>10</v>
      </c>
      <c r="G3550" s="161">
        <v>4</v>
      </c>
      <c r="H3550" s="161">
        <v>10</v>
      </c>
      <c r="I3550" s="161">
        <v>10</v>
      </c>
      <c r="J3550" s="161">
        <v>10</v>
      </c>
      <c r="M3550" s="165">
        <f t="shared" si="160"/>
        <v>4</v>
      </c>
      <c r="N3550" s="164">
        <f t="shared" si="161"/>
        <v>4</v>
      </c>
      <c r="O3550" s="164">
        <f t="shared" si="162"/>
        <v>8</v>
      </c>
    </row>
    <row r="3551" spans="3:15">
      <c r="C3551" s="161">
        <v>7</v>
      </c>
      <c r="D3551" s="161">
        <v>4</v>
      </c>
      <c r="F3551" s="161">
        <v>10</v>
      </c>
      <c r="G3551" s="161">
        <v>4</v>
      </c>
      <c r="H3551" s="161">
        <v>7</v>
      </c>
      <c r="I3551" s="161">
        <v>4</v>
      </c>
      <c r="J3551" s="161">
        <v>7</v>
      </c>
      <c r="M3551" s="165">
        <f t="shared" ref="M3551:M3614" si="163">MIN(C3551:L3551)</f>
        <v>4</v>
      </c>
      <c r="N3551" s="164">
        <f t="shared" si="161"/>
        <v>4</v>
      </c>
      <c r="O3551" s="164">
        <f t="shared" si="162"/>
        <v>6</v>
      </c>
    </row>
    <row r="3552" spans="3:15">
      <c r="C3552" s="161">
        <v>7</v>
      </c>
      <c r="D3552" s="161">
        <v>4</v>
      </c>
      <c r="F3552" s="161">
        <v>10</v>
      </c>
      <c r="G3552" s="161">
        <v>4</v>
      </c>
      <c r="H3552" s="161">
        <v>7</v>
      </c>
      <c r="I3552" s="161">
        <v>4</v>
      </c>
      <c r="J3552" s="161">
        <v>10</v>
      </c>
      <c r="M3552" s="165">
        <f t="shared" si="163"/>
        <v>4</v>
      </c>
      <c r="N3552" s="164">
        <f t="shared" ref="N3552:N3615" si="164">IF(SMALL(C3552:J3552,2)&gt;M3552,M3552+1,M3552)</f>
        <v>4</v>
      </c>
      <c r="O3552" s="164">
        <f t="shared" ref="O3552:O3615" si="165">ROUND(AVERAGE(C3552:J3552),0)</f>
        <v>7</v>
      </c>
    </row>
    <row r="3553" spans="3:15">
      <c r="C3553" s="161">
        <v>7</v>
      </c>
      <c r="D3553" s="161">
        <v>4</v>
      </c>
      <c r="F3553" s="161">
        <v>10</v>
      </c>
      <c r="G3553" s="161">
        <v>4</v>
      </c>
      <c r="H3553" s="161">
        <v>7</v>
      </c>
      <c r="I3553" s="161">
        <v>6</v>
      </c>
      <c r="J3553" s="161">
        <v>7</v>
      </c>
      <c r="M3553" s="165">
        <f t="shared" si="163"/>
        <v>4</v>
      </c>
      <c r="N3553" s="164">
        <f t="shared" si="164"/>
        <v>4</v>
      </c>
      <c r="O3553" s="164">
        <f t="shared" si="165"/>
        <v>6</v>
      </c>
    </row>
    <row r="3554" spans="3:15">
      <c r="C3554" s="161">
        <v>7</v>
      </c>
      <c r="D3554" s="161">
        <v>4</v>
      </c>
      <c r="F3554" s="161">
        <v>10</v>
      </c>
      <c r="G3554" s="161">
        <v>4</v>
      </c>
      <c r="H3554" s="161">
        <v>7</v>
      </c>
      <c r="I3554" s="161">
        <v>6</v>
      </c>
      <c r="J3554" s="161">
        <v>10</v>
      </c>
      <c r="M3554" s="165">
        <f t="shared" si="163"/>
        <v>4</v>
      </c>
      <c r="N3554" s="164">
        <f t="shared" si="164"/>
        <v>4</v>
      </c>
      <c r="O3554" s="164">
        <f t="shared" si="165"/>
        <v>7</v>
      </c>
    </row>
    <row r="3555" spans="3:15">
      <c r="C3555" s="161">
        <v>7</v>
      </c>
      <c r="D3555" s="161">
        <v>4</v>
      </c>
      <c r="F3555" s="161">
        <v>10</v>
      </c>
      <c r="G3555" s="161">
        <v>4</v>
      </c>
      <c r="H3555" s="161">
        <v>7</v>
      </c>
      <c r="I3555" s="161">
        <v>8</v>
      </c>
      <c r="J3555" s="161">
        <v>7</v>
      </c>
      <c r="M3555" s="165">
        <f t="shared" si="163"/>
        <v>4</v>
      </c>
      <c r="N3555" s="164">
        <f t="shared" si="164"/>
        <v>4</v>
      </c>
      <c r="O3555" s="164">
        <f t="shared" si="165"/>
        <v>7</v>
      </c>
    </row>
    <row r="3556" spans="3:15">
      <c r="C3556" s="161">
        <v>7</v>
      </c>
      <c r="D3556" s="161">
        <v>4</v>
      </c>
      <c r="F3556" s="161">
        <v>10</v>
      </c>
      <c r="G3556" s="161">
        <v>4</v>
      </c>
      <c r="H3556" s="161">
        <v>7</v>
      </c>
      <c r="I3556" s="161">
        <v>8</v>
      </c>
      <c r="J3556" s="161">
        <v>10</v>
      </c>
      <c r="M3556" s="165">
        <f t="shared" si="163"/>
        <v>4</v>
      </c>
      <c r="N3556" s="164">
        <f t="shared" si="164"/>
        <v>4</v>
      </c>
      <c r="O3556" s="164">
        <f t="shared" si="165"/>
        <v>7</v>
      </c>
    </row>
    <row r="3557" spans="3:15">
      <c r="C3557" s="161">
        <v>7</v>
      </c>
      <c r="D3557" s="161">
        <v>4</v>
      </c>
      <c r="F3557" s="161">
        <v>10</v>
      </c>
      <c r="G3557" s="161">
        <v>4</v>
      </c>
      <c r="H3557" s="161">
        <v>7</v>
      </c>
      <c r="I3557" s="161">
        <v>10</v>
      </c>
      <c r="J3557" s="161">
        <v>7</v>
      </c>
      <c r="M3557" s="165">
        <f t="shared" si="163"/>
        <v>4</v>
      </c>
      <c r="N3557" s="164">
        <f t="shared" si="164"/>
        <v>4</v>
      </c>
      <c r="O3557" s="164">
        <f t="shared" si="165"/>
        <v>7</v>
      </c>
    </row>
    <row r="3558" spans="3:15">
      <c r="C3558" s="161">
        <v>7</v>
      </c>
      <c r="D3558" s="161">
        <v>4</v>
      </c>
      <c r="F3558" s="161">
        <v>10</v>
      </c>
      <c r="G3558" s="161">
        <v>4</v>
      </c>
      <c r="H3558" s="161">
        <v>7</v>
      </c>
      <c r="I3558" s="161">
        <v>10</v>
      </c>
      <c r="J3558" s="161">
        <v>10</v>
      </c>
      <c r="M3558" s="165">
        <f t="shared" si="163"/>
        <v>4</v>
      </c>
      <c r="N3558" s="164">
        <f t="shared" si="164"/>
        <v>4</v>
      </c>
      <c r="O3558" s="164">
        <f t="shared" si="165"/>
        <v>7</v>
      </c>
    </row>
    <row r="3559" spans="3:15">
      <c r="C3559" s="161">
        <v>7</v>
      </c>
      <c r="D3559" s="161">
        <v>4</v>
      </c>
      <c r="F3559" s="161">
        <v>10</v>
      </c>
      <c r="G3559" s="161">
        <v>4</v>
      </c>
      <c r="H3559" s="161">
        <v>10</v>
      </c>
      <c r="I3559" s="161">
        <v>4</v>
      </c>
      <c r="J3559" s="161">
        <v>7</v>
      </c>
      <c r="M3559" s="165">
        <f t="shared" si="163"/>
        <v>4</v>
      </c>
      <c r="N3559" s="164">
        <f t="shared" si="164"/>
        <v>4</v>
      </c>
      <c r="O3559" s="164">
        <f t="shared" si="165"/>
        <v>7</v>
      </c>
    </row>
    <row r="3560" spans="3:15">
      <c r="C3560" s="161">
        <v>7</v>
      </c>
      <c r="D3560" s="161">
        <v>4</v>
      </c>
      <c r="F3560" s="161">
        <v>10</v>
      </c>
      <c r="G3560" s="161">
        <v>4</v>
      </c>
      <c r="H3560" s="161">
        <v>10</v>
      </c>
      <c r="I3560" s="161">
        <v>4</v>
      </c>
      <c r="J3560" s="161">
        <v>10</v>
      </c>
      <c r="M3560" s="165">
        <f t="shared" si="163"/>
        <v>4</v>
      </c>
      <c r="N3560" s="164">
        <f t="shared" si="164"/>
        <v>4</v>
      </c>
      <c r="O3560" s="164">
        <f t="shared" si="165"/>
        <v>7</v>
      </c>
    </row>
    <row r="3561" spans="3:15">
      <c r="C3561" s="161">
        <v>7</v>
      </c>
      <c r="D3561" s="161">
        <v>4</v>
      </c>
      <c r="F3561" s="161">
        <v>10</v>
      </c>
      <c r="G3561" s="161">
        <v>4</v>
      </c>
      <c r="H3561" s="161">
        <v>10</v>
      </c>
      <c r="I3561" s="161">
        <v>6</v>
      </c>
      <c r="J3561" s="161">
        <v>7</v>
      </c>
      <c r="M3561" s="165">
        <f t="shared" si="163"/>
        <v>4</v>
      </c>
      <c r="N3561" s="164">
        <f t="shared" si="164"/>
        <v>4</v>
      </c>
      <c r="O3561" s="164">
        <f t="shared" si="165"/>
        <v>7</v>
      </c>
    </row>
    <row r="3562" spans="3:15">
      <c r="C3562" s="161">
        <v>7</v>
      </c>
      <c r="D3562" s="161">
        <v>4</v>
      </c>
      <c r="F3562" s="161">
        <v>10</v>
      </c>
      <c r="G3562" s="161">
        <v>4</v>
      </c>
      <c r="H3562" s="161">
        <v>10</v>
      </c>
      <c r="I3562" s="161">
        <v>6</v>
      </c>
      <c r="J3562" s="161">
        <v>10</v>
      </c>
      <c r="M3562" s="165">
        <f t="shared" si="163"/>
        <v>4</v>
      </c>
      <c r="N3562" s="164">
        <f t="shared" si="164"/>
        <v>4</v>
      </c>
      <c r="O3562" s="164">
        <f t="shared" si="165"/>
        <v>7</v>
      </c>
    </row>
    <row r="3563" spans="3:15">
      <c r="C3563" s="161">
        <v>7</v>
      </c>
      <c r="D3563" s="161">
        <v>4</v>
      </c>
      <c r="F3563" s="161">
        <v>10</v>
      </c>
      <c r="G3563" s="161">
        <v>4</v>
      </c>
      <c r="H3563" s="161">
        <v>10</v>
      </c>
      <c r="I3563" s="161">
        <v>8</v>
      </c>
      <c r="J3563" s="161">
        <v>7</v>
      </c>
      <c r="M3563" s="165">
        <f t="shared" si="163"/>
        <v>4</v>
      </c>
      <c r="N3563" s="164">
        <f t="shared" si="164"/>
        <v>4</v>
      </c>
      <c r="O3563" s="164">
        <f t="shared" si="165"/>
        <v>7</v>
      </c>
    </row>
    <row r="3564" spans="3:15">
      <c r="C3564" s="161">
        <v>7</v>
      </c>
      <c r="D3564" s="161">
        <v>4</v>
      </c>
      <c r="F3564" s="161">
        <v>10</v>
      </c>
      <c r="G3564" s="161">
        <v>4</v>
      </c>
      <c r="H3564" s="161">
        <v>10</v>
      </c>
      <c r="I3564" s="161">
        <v>8</v>
      </c>
      <c r="J3564" s="161">
        <v>10</v>
      </c>
      <c r="M3564" s="165">
        <f t="shared" si="163"/>
        <v>4</v>
      </c>
      <c r="N3564" s="164">
        <f t="shared" si="164"/>
        <v>4</v>
      </c>
      <c r="O3564" s="164">
        <f t="shared" si="165"/>
        <v>8</v>
      </c>
    </row>
    <row r="3565" spans="3:15">
      <c r="C3565" s="161">
        <v>7</v>
      </c>
      <c r="D3565" s="161">
        <v>4</v>
      </c>
      <c r="F3565" s="161">
        <v>10</v>
      </c>
      <c r="G3565" s="161">
        <v>4</v>
      </c>
      <c r="H3565" s="161">
        <v>10</v>
      </c>
      <c r="I3565" s="161">
        <v>10</v>
      </c>
      <c r="J3565" s="161">
        <v>7</v>
      </c>
      <c r="M3565" s="165">
        <f t="shared" si="163"/>
        <v>4</v>
      </c>
      <c r="N3565" s="164">
        <f t="shared" si="164"/>
        <v>4</v>
      </c>
      <c r="O3565" s="164">
        <f t="shared" si="165"/>
        <v>7</v>
      </c>
    </row>
    <row r="3566" spans="3:15">
      <c r="C3566" s="161">
        <v>7</v>
      </c>
      <c r="D3566" s="161">
        <v>6</v>
      </c>
      <c r="F3566" s="161">
        <v>10</v>
      </c>
      <c r="G3566" s="161">
        <v>6</v>
      </c>
      <c r="H3566" s="161">
        <v>10</v>
      </c>
      <c r="I3566" s="161">
        <v>10</v>
      </c>
      <c r="J3566" s="161">
        <v>10</v>
      </c>
      <c r="M3566" s="165">
        <f t="shared" si="163"/>
        <v>6</v>
      </c>
      <c r="N3566" s="164">
        <f t="shared" si="164"/>
        <v>6</v>
      </c>
      <c r="O3566" s="164">
        <f t="shared" si="165"/>
        <v>8</v>
      </c>
    </row>
    <row r="3567" spans="3:15">
      <c r="C3567" s="161">
        <v>7</v>
      </c>
      <c r="D3567" s="161">
        <v>6</v>
      </c>
      <c r="F3567" s="161">
        <v>10</v>
      </c>
      <c r="G3567" s="161">
        <v>6</v>
      </c>
      <c r="H3567" s="161">
        <v>7</v>
      </c>
      <c r="I3567" s="161">
        <v>4</v>
      </c>
      <c r="J3567" s="161">
        <v>7</v>
      </c>
      <c r="M3567" s="165">
        <f t="shared" si="163"/>
        <v>4</v>
      </c>
      <c r="N3567" s="164">
        <f t="shared" si="164"/>
        <v>5</v>
      </c>
      <c r="O3567" s="164">
        <f t="shared" si="165"/>
        <v>7</v>
      </c>
    </row>
    <row r="3568" spans="3:15">
      <c r="C3568" s="161">
        <v>7</v>
      </c>
      <c r="D3568" s="161">
        <v>6</v>
      </c>
      <c r="F3568" s="161">
        <v>10</v>
      </c>
      <c r="G3568" s="161">
        <v>6</v>
      </c>
      <c r="H3568" s="161">
        <v>7</v>
      </c>
      <c r="I3568" s="161">
        <v>4</v>
      </c>
      <c r="J3568" s="161">
        <v>10</v>
      </c>
      <c r="M3568" s="165">
        <f t="shared" si="163"/>
        <v>4</v>
      </c>
      <c r="N3568" s="164">
        <f t="shared" si="164"/>
        <v>5</v>
      </c>
      <c r="O3568" s="164">
        <f t="shared" si="165"/>
        <v>7</v>
      </c>
    </row>
    <row r="3569" spans="3:15">
      <c r="C3569" s="161">
        <v>7</v>
      </c>
      <c r="D3569" s="161">
        <v>6</v>
      </c>
      <c r="F3569" s="161">
        <v>10</v>
      </c>
      <c r="G3569" s="161">
        <v>6</v>
      </c>
      <c r="H3569" s="161">
        <v>7</v>
      </c>
      <c r="I3569" s="161">
        <v>6</v>
      </c>
      <c r="J3569" s="161">
        <v>7</v>
      </c>
      <c r="M3569" s="165">
        <f t="shared" si="163"/>
        <v>6</v>
      </c>
      <c r="N3569" s="164">
        <f t="shared" si="164"/>
        <v>6</v>
      </c>
      <c r="O3569" s="164">
        <f t="shared" si="165"/>
        <v>7</v>
      </c>
    </row>
    <row r="3570" spans="3:15">
      <c r="C3570" s="161">
        <v>7</v>
      </c>
      <c r="D3570" s="161">
        <v>6</v>
      </c>
      <c r="F3570" s="161">
        <v>10</v>
      </c>
      <c r="G3570" s="161">
        <v>6</v>
      </c>
      <c r="H3570" s="161">
        <v>7</v>
      </c>
      <c r="I3570" s="161">
        <v>6</v>
      </c>
      <c r="J3570" s="161">
        <v>10</v>
      </c>
      <c r="M3570" s="165">
        <f t="shared" si="163"/>
        <v>6</v>
      </c>
      <c r="N3570" s="164">
        <f t="shared" si="164"/>
        <v>6</v>
      </c>
      <c r="O3570" s="164">
        <f t="shared" si="165"/>
        <v>7</v>
      </c>
    </row>
    <row r="3571" spans="3:15">
      <c r="C3571" s="161">
        <v>7</v>
      </c>
      <c r="D3571" s="161">
        <v>6</v>
      </c>
      <c r="F3571" s="161">
        <v>10</v>
      </c>
      <c r="G3571" s="161">
        <v>6</v>
      </c>
      <c r="H3571" s="161">
        <v>7</v>
      </c>
      <c r="I3571" s="161">
        <v>8</v>
      </c>
      <c r="J3571" s="161">
        <v>7</v>
      </c>
      <c r="M3571" s="165">
        <f t="shared" si="163"/>
        <v>6</v>
      </c>
      <c r="N3571" s="164">
        <f t="shared" si="164"/>
        <v>6</v>
      </c>
      <c r="O3571" s="164">
        <f t="shared" si="165"/>
        <v>7</v>
      </c>
    </row>
    <row r="3572" spans="3:15">
      <c r="C3572" s="161">
        <v>7</v>
      </c>
      <c r="D3572" s="161">
        <v>6</v>
      </c>
      <c r="F3572" s="161">
        <v>10</v>
      </c>
      <c r="G3572" s="161">
        <v>6</v>
      </c>
      <c r="H3572" s="161">
        <v>7</v>
      </c>
      <c r="I3572" s="161">
        <v>8</v>
      </c>
      <c r="J3572" s="161">
        <v>10</v>
      </c>
      <c r="M3572" s="165">
        <f t="shared" si="163"/>
        <v>6</v>
      </c>
      <c r="N3572" s="164">
        <f t="shared" si="164"/>
        <v>6</v>
      </c>
      <c r="O3572" s="164">
        <f t="shared" si="165"/>
        <v>8</v>
      </c>
    </row>
    <row r="3573" spans="3:15">
      <c r="C3573" s="161">
        <v>7</v>
      </c>
      <c r="D3573" s="161">
        <v>6</v>
      </c>
      <c r="F3573" s="161">
        <v>10</v>
      </c>
      <c r="G3573" s="161">
        <v>6</v>
      </c>
      <c r="H3573" s="161">
        <v>7</v>
      </c>
      <c r="I3573" s="161">
        <v>10</v>
      </c>
      <c r="J3573" s="161">
        <v>7</v>
      </c>
      <c r="M3573" s="165">
        <f t="shared" si="163"/>
        <v>6</v>
      </c>
      <c r="N3573" s="164">
        <f t="shared" si="164"/>
        <v>6</v>
      </c>
      <c r="O3573" s="164">
        <f t="shared" si="165"/>
        <v>8</v>
      </c>
    </row>
    <row r="3574" spans="3:15">
      <c r="C3574" s="161">
        <v>7</v>
      </c>
      <c r="D3574" s="161">
        <v>6</v>
      </c>
      <c r="F3574" s="161">
        <v>10</v>
      </c>
      <c r="G3574" s="161">
        <v>6</v>
      </c>
      <c r="H3574" s="161">
        <v>7</v>
      </c>
      <c r="I3574" s="161">
        <v>10</v>
      </c>
      <c r="J3574" s="161">
        <v>10</v>
      </c>
      <c r="M3574" s="165">
        <f t="shared" si="163"/>
        <v>6</v>
      </c>
      <c r="N3574" s="164">
        <f t="shared" si="164"/>
        <v>6</v>
      </c>
      <c r="O3574" s="164">
        <f t="shared" si="165"/>
        <v>8</v>
      </c>
    </row>
    <row r="3575" spans="3:15">
      <c r="C3575" s="161">
        <v>7</v>
      </c>
      <c r="D3575" s="161">
        <v>6</v>
      </c>
      <c r="F3575" s="161">
        <v>10</v>
      </c>
      <c r="G3575" s="161">
        <v>6</v>
      </c>
      <c r="H3575" s="161">
        <v>10</v>
      </c>
      <c r="I3575" s="161">
        <v>4</v>
      </c>
      <c r="J3575" s="161">
        <v>7</v>
      </c>
      <c r="M3575" s="165">
        <f t="shared" si="163"/>
        <v>4</v>
      </c>
      <c r="N3575" s="164">
        <f t="shared" si="164"/>
        <v>5</v>
      </c>
      <c r="O3575" s="164">
        <f t="shared" si="165"/>
        <v>7</v>
      </c>
    </row>
    <row r="3576" spans="3:15">
      <c r="C3576" s="161">
        <v>7</v>
      </c>
      <c r="D3576" s="161">
        <v>6</v>
      </c>
      <c r="F3576" s="161">
        <v>10</v>
      </c>
      <c r="G3576" s="161">
        <v>6</v>
      </c>
      <c r="H3576" s="161">
        <v>10</v>
      </c>
      <c r="I3576" s="161">
        <v>4</v>
      </c>
      <c r="J3576" s="161">
        <v>10</v>
      </c>
      <c r="M3576" s="165">
        <f t="shared" si="163"/>
        <v>4</v>
      </c>
      <c r="N3576" s="164">
        <f t="shared" si="164"/>
        <v>5</v>
      </c>
      <c r="O3576" s="164">
        <f t="shared" si="165"/>
        <v>8</v>
      </c>
    </row>
    <row r="3577" spans="3:15">
      <c r="C3577" s="161">
        <v>7</v>
      </c>
      <c r="D3577" s="161">
        <v>6</v>
      </c>
      <c r="F3577" s="161">
        <v>10</v>
      </c>
      <c r="G3577" s="161">
        <v>6</v>
      </c>
      <c r="H3577" s="161">
        <v>10</v>
      </c>
      <c r="I3577" s="161">
        <v>6</v>
      </c>
      <c r="J3577" s="161">
        <v>7</v>
      </c>
      <c r="M3577" s="165">
        <f t="shared" si="163"/>
        <v>6</v>
      </c>
      <c r="N3577" s="164">
        <f t="shared" si="164"/>
        <v>6</v>
      </c>
      <c r="O3577" s="164">
        <f t="shared" si="165"/>
        <v>7</v>
      </c>
    </row>
    <row r="3578" spans="3:15">
      <c r="C3578" s="161">
        <v>7</v>
      </c>
      <c r="D3578" s="161">
        <v>6</v>
      </c>
      <c r="F3578" s="161">
        <v>10</v>
      </c>
      <c r="G3578" s="161">
        <v>6</v>
      </c>
      <c r="H3578" s="161">
        <v>10</v>
      </c>
      <c r="I3578" s="161">
        <v>6</v>
      </c>
      <c r="J3578" s="161">
        <v>10</v>
      </c>
      <c r="M3578" s="165">
        <f t="shared" si="163"/>
        <v>6</v>
      </c>
      <c r="N3578" s="164">
        <f t="shared" si="164"/>
        <v>6</v>
      </c>
      <c r="O3578" s="164">
        <f t="shared" si="165"/>
        <v>8</v>
      </c>
    </row>
    <row r="3579" spans="3:15">
      <c r="C3579" s="161">
        <v>7</v>
      </c>
      <c r="D3579" s="161">
        <v>6</v>
      </c>
      <c r="F3579" s="161">
        <v>10</v>
      </c>
      <c r="G3579" s="161">
        <v>6</v>
      </c>
      <c r="H3579" s="161">
        <v>10</v>
      </c>
      <c r="I3579" s="161">
        <v>8</v>
      </c>
      <c r="J3579" s="161">
        <v>7</v>
      </c>
      <c r="M3579" s="165">
        <f t="shared" si="163"/>
        <v>6</v>
      </c>
      <c r="N3579" s="164">
        <f t="shared" si="164"/>
        <v>6</v>
      </c>
      <c r="O3579" s="164">
        <f t="shared" si="165"/>
        <v>8</v>
      </c>
    </row>
    <row r="3580" spans="3:15">
      <c r="C3580" s="161">
        <v>7</v>
      </c>
      <c r="D3580" s="161">
        <v>6</v>
      </c>
      <c r="F3580" s="161">
        <v>10</v>
      </c>
      <c r="G3580" s="161">
        <v>6</v>
      </c>
      <c r="H3580" s="161">
        <v>10</v>
      </c>
      <c r="I3580" s="161">
        <v>8</v>
      </c>
      <c r="J3580" s="161">
        <v>10</v>
      </c>
      <c r="M3580" s="165">
        <f t="shared" si="163"/>
        <v>6</v>
      </c>
      <c r="N3580" s="164">
        <f t="shared" si="164"/>
        <v>6</v>
      </c>
      <c r="O3580" s="164">
        <f t="shared" si="165"/>
        <v>8</v>
      </c>
    </row>
    <row r="3581" spans="3:15">
      <c r="C3581" s="161">
        <v>7</v>
      </c>
      <c r="D3581" s="161">
        <v>6</v>
      </c>
      <c r="F3581" s="161">
        <v>10</v>
      </c>
      <c r="G3581" s="161">
        <v>6</v>
      </c>
      <c r="H3581" s="161">
        <v>10</v>
      </c>
      <c r="I3581" s="161">
        <v>10</v>
      </c>
      <c r="J3581" s="161">
        <v>7</v>
      </c>
      <c r="M3581" s="165">
        <f t="shared" si="163"/>
        <v>6</v>
      </c>
      <c r="N3581" s="164">
        <f t="shared" si="164"/>
        <v>6</v>
      </c>
      <c r="O3581" s="164">
        <f t="shared" si="165"/>
        <v>8</v>
      </c>
    </row>
    <row r="3582" spans="3:15">
      <c r="C3582" s="161">
        <v>7</v>
      </c>
      <c r="D3582" s="161">
        <v>4</v>
      </c>
      <c r="F3582" s="161">
        <v>10</v>
      </c>
      <c r="G3582" s="161">
        <v>4</v>
      </c>
      <c r="H3582" s="161">
        <v>10</v>
      </c>
      <c r="I3582" s="161">
        <v>10</v>
      </c>
      <c r="J3582" s="161">
        <v>10</v>
      </c>
      <c r="M3582" s="165">
        <f t="shared" si="163"/>
        <v>4</v>
      </c>
      <c r="N3582" s="164">
        <f t="shared" si="164"/>
        <v>4</v>
      </c>
      <c r="O3582" s="164">
        <f t="shared" si="165"/>
        <v>8</v>
      </c>
    </row>
    <row r="3583" spans="3:15">
      <c r="C3583" s="161">
        <v>7</v>
      </c>
      <c r="D3583" s="161">
        <v>4</v>
      </c>
      <c r="F3583" s="161">
        <v>10</v>
      </c>
      <c r="G3583" s="161">
        <v>4</v>
      </c>
      <c r="H3583" s="161">
        <v>7</v>
      </c>
      <c r="I3583" s="161">
        <v>4</v>
      </c>
      <c r="J3583" s="161">
        <v>7</v>
      </c>
      <c r="M3583" s="165">
        <f t="shared" si="163"/>
        <v>4</v>
      </c>
      <c r="N3583" s="164">
        <f t="shared" si="164"/>
        <v>4</v>
      </c>
      <c r="O3583" s="164">
        <f t="shared" si="165"/>
        <v>6</v>
      </c>
    </row>
    <row r="3584" spans="3:15">
      <c r="C3584" s="161">
        <v>7</v>
      </c>
      <c r="D3584" s="161">
        <v>4</v>
      </c>
      <c r="F3584" s="161">
        <v>10</v>
      </c>
      <c r="G3584" s="161">
        <v>4</v>
      </c>
      <c r="H3584" s="161">
        <v>7</v>
      </c>
      <c r="I3584" s="161">
        <v>4</v>
      </c>
      <c r="J3584" s="161">
        <v>10</v>
      </c>
      <c r="M3584" s="165">
        <f t="shared" si="163"/>
        <v>4</v>
      </c>
      <c r="N3584" s="164">
        <f t="shared" si="164"/>
        <v>4</v>
      </c>
      <c r="O3584" s="164">
        <f t="shared" si="165"/>
        <v>7</v>
      </c>
    </row>
    <row r="3585" spans="3:15">
      <c r="C3585" s="161">
        <v>7</v>
      </c>
      <c r="D3585" s="161">
        <v>4</v>
      </c>
      <c r="F3585" s="161">
        <v>10</v>
      </c>
      <c r="G3585" s="161">
        <v>4</v>
      </c>
      <c r="H3585" s="161">
        <v>7</v>
      </c>
      <c r="I3585" s="161">
        <v>6</v>
      </c>
      <c r="J3585" s="161">
        <v>7</v>
      </c>
      <c r="M3585" s="165">
        <f t="shared" si="163"/>
        <v>4</v>
      </c>
      <c r="N3585" s="164">
        <f t="shared" si="164"/>
        <v>4</v>
      </c>
      <c r="O3585" s="164">
        <f t="shared" si="165"/>
        <v>6</v>
      </c>
    </row>
    <row r="3586" spans="3:15">
      <c r="C3586" s="161">
        <v>7</v>
      </c>
      <c r="D3586" s="161">
        <v>4</v>
      </c>
      <c r="F3586" s="161">
        <v>10</v>
      </c>
      <c r="G3586" s="161">
        <v>4</v>
      </c>
      <c r="H3586" s="161">
        <v>7</v>
      </c>
      <c r="I3586" s="161">
        <v>6</v>
      </c>
      <c r="J3586" s="161">
        <v>10</v>
      </c>
      <c r="M3586" s="165">
        <f t="shared" si="163"/>
        <v>4</v>
      </c>
      <c r="N3586" s="164">
        <f t="shared" si="164"/>
        <v>4</v>
      </c>
      <c r="O3586" s="164">
        <f t="shared" si="165"/>
        <v>7</v>
      </c>
    </row>
    <row r="3587" spans="3:15">
      <c r="C3587" s="161">
        <v>7</v>
      </c>
      <c r="D3587" s="161">
        <v>4</v>
      </c>
      <c r="F3587" s="161">
        <v>10</v>
      </c>
      <c r="G3587" s="161">
        <v>4</v>
      </c>
      <c r="H3587" s="161">
        <v>7</v>
      </c>
      <c r="I3587" s="161">
        <v>8</v>
      </c>
      <c r="J3587" s="161">
        <v>7</v>
      </c>
      <c r="M3587" s="165">
        <f t="shared" si="163"/>
        <v>4</v>
      </c>
      <c r="N3587" s="164">
        <f t="shared" si="164"/>
        <v>4</v>
      </c>
      <c r="O3587" s="164">
        <f t="shared" si="165"/>
        <v>7</v>
      </c>
    </row>
    <row r="3588" spans="3:15">
      <c r="C3588" s="161">
        <v>7</v>
      </c>
      <c r="D3588" s="161">
        <v>4</v>
      </c>
      <c r="F3588" s="161">
        <v>10</v>
      </c>
      <c r="G3588" s="161">
        <v>4</v>
      </c>
      <c r="H3588" s="161">
        <v>7</v>
      </c>
      <c r="I3588" s="161">
        <v>8</v>
      </c>
      <c r="J3588" s="161">
        <v>10</v>
      </c>
      <c r="M3588" s="165">
        <f t="shared" si="163"/>
        <v>4</v>
      </c>
      <c r="N3588" s="164">
        <f t="shared" si="164"/>
        <v>4</v>
      </c>
      <c r="O3588" s="164">
        <f t="shared" si="165"/>
        <v>7</v>
      </c>
    </row>
    <row r="3589" spans="3:15">
      <c r="C3589" s="161">
        <v>7</v>
      </c>
      <c r="D3589" s="161">
        <v>4</v>
      </c>
      <c r="F3589" s="161">
        <v>10</v>
      </c>
      <c r="G3589" s="161">
        <v>4</v>
      </c>
      <c r="H3589" s="161">
        <v>7</v>
      </c>
      <c r="I3589" s="161">
        <v>10</v>
      </c>
      <c r="J3589" s="161">
        <v>7</v>
      </c>
      <c r="M3589" s="165">
        <f t="shared" si="163"/>
        <v>4</v>
      </c>
      <c r="N3589" s="164">
        <f t="shared" si="164"/>
        <v>4</v>
      </c>
      <c r="O3589" s="164">
        <f t="shared" si="165"/>
        <v>7</v>
      </c>
    </row>
    <row r="3590" spans="3:15">
      <c r="C3590" s="161">
        <v>7</v>
      </c>
      <c r="D3590" s="161">
        <v>4</v>
      </c>
      <c r="F3590" s="161">
        <v>10</v>
      </c>
      <c r="G3590" s="161">
        <v>4</v>
      </c>
      <c r="H3590" s="161">
        <v>7</v>
      </c>
      <c r="I3590" s="161">
        <v>10</v>
      </c>
      <c r="J3590" s="161">
        <v>10</v>
      </c>
      <c r="M3590" s="165">
        <f t="shared" si="163"/>
        <v>4</v>
      </c>
      <c r="N3590" s="164">
        <f t="shared" si="164"/>
        <v>4</v>
      </c>
      <c r="O3590" s="164">
        <f t="shared" si="165"/>
        <v>7</v>
      </c>
    </row>
    <row r="3591" spans="3:15">
      <c r="C3591" s="161">
        <v>7</v>
      </c>
      <c r="D3591" s="161">
        <v>4</v>
      </c>
      <c r="F3591" s="161">
        <v>10</v>
      </c>
      <c r="G3591" s="161">
        <v>4</v>
      </c>
      <c r="H3591" s="161">
        <v>10</v>
      </c>
      <c r="I3591" s="161">
        <v>4</v>
      </c>
      <c r="J3591" s="161">
        <v>7</v>
      </c>
      <c r="M3591" s="165">
        <f t="shared" si="163"/>
        <v>4</v>
      </c>
      <c r="N3591" s="164">
        <f t="shared" si="164"/>
        <v>4</v>
      </c>
      <c r="O3591" s="164">
        <f t="shared" si="165"/>
        <v>7</v>
      </c>
    </row>
    <row r="3592" spans="3:15">
      <c r="C3592" s="161">
        <v>7</v>
      </c>
      <c r="D3592" s="161">
        <v>4</v>
      </c>
      <c r="F3592" s="161">
        <v>10</v>
      </c>
      <c r="G3592" s="161">
        <v>4</v>
      </c>
      <c r="H3592" s="161">
        <v>10</v>
      </c>
      <c r="I3592" s="161">
        <v>4</v>
      </c>
      <c r="J3592" s="161">
        <v>10</v>
      </c>
      <c r="M3592" s="165">
        <f t="shared" si="163"/>
        <v>4</v>
      </c>
      <c r="N3592" s="164">
        <f t="shared" si="164"/>
        <v>4</v>
      </c>
      <c r="O3592" s="164">
        <f t="shared" si="165"/>
        <v>7</v>
      </c>
    </row>
    <row r="3593" spans="3:15">
      <c r="C3593" s="161">
        <v>7</v>
      </c>
      <c r="D3593" s="161">
        <v>4</v>
      </c>
      <c r="F3593" s="161">
        <v>10</v>
      </c>
      <c r="G3593" s="161">
        <v>4</v>
      </c>
      <c r="H3593" s="161">
        <v>10</v>
      </c>
      <c r="I3593" s="161">
        <v>6</v>
      </c>
      <c r="J3593" s="161">
        <v>7</v>
      </c>
      <c r="M3593" s="165">
        <f t="shared" si="163"/>
        <v>4</v>
      </c>
      <c r="N3593" s="164">
        <f t="shared" si="164"/>
        <v>4</v>
      </c>
      <c r="O3593" s="164">
        <f t="shared" si="165"/>
        <v>7</v>
      </c>
    </row>
    <row r="3594" spans="3:15">
      <c r="C3594" s="161">
        <v>7</v>
      </c>
      <c r="D3594" s="161">
        <v>4</v>
      </c>
      <c r="F3594" s="161">
        <v>10</v>
      </c>
      <c r="G3594" s="161">
        <v>4</v>
      </c>
      <c r="H3594" s="161">
        <v>10</v>
      </c>
      <c r="I3594" s="161">
        <v>6</v>
      </c>
      <c r="J3594" s="161">
        <v>10</v>
      </c>
      <c r="M3594" s="165">
        <f t="shared" si="163"/>
        <v>4</v>
      </c>
      <c r="N3594" s="164">
        <f t="shared" si="164"/>
        <v>4</v>
      </c>
      <c r="O3594" s="164">
        <f t="shared" si="165"/>
        <v>7</v>
      </c>
    </row>
    <row r="3595" spans="3:15">
      <c r="C3595" s="161">
        <v>7</v>
      </c>
      <c r="D3595" s="161">
        <v>4</v>
      </c>
      <c r="F3595" s="161">
        <v>10</v>
      </c>
      <c r="G3595" s="161">
        <v>4</v>
      </c>
      <c r="H3595" s="161">
        <v>10</v>
      </c>
      <c r="I3595" s="161">
        <v>8</v>
      </c>
      <c r="J3595" s="161">
        <v>7</v>
      </c>
      <c r="M3595" s="165">
        <f t="shared" si="163"/>
        <v>4</v>
      </c>
      <c r="N3595" s="164">
        <f t="shared" si="164"/>
        <v>4</v>
      </c>
      <c r="O3595" s="164">
        <f t="shared" si="165"/>
        <v>7</v>
      </c>
    </row>
    <row r="3596" spans="3:15">
      <c r="C3596" s="161">
        <v>7</v>
      </c>
      <c r="D3596" s="161">
        <v>4</v>
      </c>
      <c r="F3596" s="161">
        <v>10</v>
      </c>
      <c r="G3596" s="161">
        <v>4</v>
      </c>
      <c r="H3596" s="161">
        <v>10</v>
      </c>
      <c r="I3596" s="161">
        <v>8</v>
      </c>
      <c r="J3596" s="161">
        <v>10</v>
      </c>
      <c r="M3596" s="165">
        <f t="shared" si="163"/>
        <v>4</v>
      </c>
      <c r="N3596" s="164">
        <f t="shared" si="164"/>
        <v>4</v>
      </c>
      <c r="O3596" s="164">
        <f t="shared" si="165"/>
        <v>8</v>
      </c>
    </row>
    <row r="3597" spans="3:15">
      <c r="C3597" s="161">
        <v>7</v>
      </c>
      <c r="D3597" s="161">
        <v>4</v>
      </c>
      <c r="F3597" s="161">
        <v>10</v>
      </c>
      <c r="G3597" s="161">
        <v>4</v>
      </c>
      <c r="H3597" s="161">
        <v>10</v>
      </c>
      <c r="I3597" s="161">
        <v>10</v>
      </c>
      <c r="J3597" s="161">
        <v>7</v>
      </c>
      <c r="M3597" s="165">
        <f t="shared" si="163"/>
        <v>4</v>
      </c>
      <c r="N3597" s="164">
        <f t="shared" si="164"/>
        <v>4</v>
      </c>
      <c r="O3597" s="164">
        <f t="shared" si="165"/>
        <v>7</v>
      </c>
    </row>
    <row r="3598" spans="3:15">
      <c r="C3598" s="161">
        <v>7</v>
      </c>
      <c r="D3598" s="161">
        <v>4</v>
      </c>
      <c r="F3598" s="161">
        <v>10</v>
      </c>
      <c r="G3598" s="161">
        <v>4</v>
      </c>
      <c r="H3598" s="161">
        <v>10</v>
      </c>
      <c r="I3598" s="161">
        <v>10</v>
      </c>
      <c r="J3598" s="161">
        <v>10</v>
      </c>
      <c r="M3598" s="165">
        <f t="shared" si="163"/>
        <v>4</v>
      </c>
      <c r="N3598" s="164">
        <f t="shared" si="164"/>
        <v>4</v>
      </c>
      <c r="O3598" s="164">
        <f t="shared" si="165"/>
        <v>8</v>
      </c>
    </row>
    <row r="3599" spans="3:15">
      <c r="C3599" s="161">
        <v>7</v>
      </c>
      <c r="D3599" s="161">
        <v>4</v>
      </c>
      <c r="F3599" s="161">
        <v>10</v>
      </c>
      <c r="G3599" s="161">
        <v>4</v>
      </c>
      <c r="H3599" s="161">
        <v>7</v>
      </c>
      <c r="I3599" s="161">
        <v>4</v>
      </c>
      <c r="J3599" s="161">
        <v>7</v>
      </c>
      <c r="M3599" s="165">
        <f t="shared" si="163"/>
        <v>4</v>
      </c>
      <c r="N3599" s="164">
        <f t="shared" si="164"/>
        <v>4</v>
      </c>
      <c r="O3599" s="164">
        <f t="shared" si="165"/>
        <v>6</v>
      </c>
    </row>
    <row r="3600" spans="3:15">
      <c r="C3600" s="161">
        <v>7</v>
      </c>
      <c r="D3600" s="161">
        <v>4</v>
      </c>
      <c r="F3600" s="161">
        <v>10</v>
      </c>
      <c r="G3600" s="161">
        <v>4</v>
      </c>
      <c r="H3600" s="161">
        <v>7</v>
      </c>
      <c r="I3600" s="161">
        <v>4</v>
      </c>
      <c r="J3600" s="161">
        <v>10</v>
      </c>
      <c r="M3600" s="165">
        <f t="shared" si="163"/>
        <v>4</v>
      </c>
      <c r="N3600" s="164">
        <f t="shared" si="164"/>
        <v>4</v>
      </c>
      <c r="O3600" s="164">
        <f t="shared" si="165"/>
        <v>7</v>
      </c>
    </row>
    <row r="3601" spans="3:15">
      <c r="C3601" s="161">
        <v>7</v>
      </c>
      <c r="D3601" s="161">
        <v>4</v>
      </c>
      <c r="F3601" s="161">
        <v>10</v>
      </c>
      <c r="G3601" s="161">
        <v>4</v>
      </c>
      <c r="H3601" s="161">
        <v>7</v>
      </c>
      <c r="I3601" s="161">
        <v>6</v>
      </c>
      <c r="J3601" s="161">
        <v>7</v>
      </c>
      <c r="M3601" s="165">
        <f t="shared" si="163"/>
        <v>4</v>
      </c>
      <c r="N3601" s="164">
        <f t="shared" si="164"/>
        <v>4</v>
      </c>
      <c r="O3601" s="164">
        <f t="shared" si="165"/>
        <v>6</v>
      </c>
    </row>
    <row r="3602" spans="3:15">
      <c r="C3602" s="161">
        <v>7</v>
      </c>
      <c r="D3602" s="161">
        <v>4</v>
      </c>
      <c r="F3602" s="161">
        <v>10</v>
      </c>
      <c r="G3602" s="161">
        <v>4</v>
      </c>
      <c r="H3602" s="161">
        <v>7</v>
      </c>
      <c r="I3602" s="161">
        <v>6</v>
      </c>
      <c r="J3602" s="161">
        <v>10</v>
      </c>
      <c r="M3602" s="165">
        <f t="shared" si="163"/>
        <v>4</v>
      </c>
      <c r="N3602" s="164">
        <f t="shared" si="164"/>
        <v>4</v>
      </c>
      <c r="O3602" s="164">
        <f t="shared" si="165"/>
        <v>7</v>
      </c>
    </row>
    <row r="3603" spans="3:15">
      <c r="C3603" s="161">
        <v>7</v>
      </c>
      <c r="D3603" s="161">
        <v>4</v>
      </c>
      <c r="F3603" s="161">
        <v>10</v>
      </c>
      <c r="G3603" s="161">
        <v>4</v>
      </c>
      <c r="H3603" s="161">
        <v>7</v>
      </c>
      <c r="I3603" s="161">
        <v>8</v>
      </c>
      <c r="J3603" s="161">
        <v>7</v>
      </c>
      <c r="M3603" s="165">
        <f t="shared" si="163"/>
        <v>4</v>
      </c>
      <c r="N3603" s="164">
        <f t="shared" si="164"/>
        <v>4</v>
      </c>
      <c r="O3603" s="164">
        <f t="shared" si="165"/>
        <v>7</v>
      </c>
    </row>
    <row r="3604" spans="3:15">
      <c r="C3604" s="161">
        <v>7</v>
      </c>
      <c r="D3604" s="161">
        <v>4</v>
      </c>
      <c r="F3604" s="161">
        <v>10</v>
      </c>
      <c r="G3604" s="161">
        <v>4</v>
      </c>
      <c r="H3604" s="161">
        <v>7</v>
      </c>
      <c r="I3604" s="161">
        <v>8</v>
      </c>
      <c r="J3604" s="161">
        <v>10</v>
      </c>
      <c r="M3604" s="165">
        <f t="shared" si="163"/>
        <v>4</v>
      </c>
      <c r="N3604" s="164">
        <f t="shared" si="164"/>
        <v>4</v>
      </c>
      <c r="O3604" s="164">
        <f t="shared" si="165"/>
        <v>7</v>
      </c>
    </row>
    <row r="3605" spans="3:15">
      <c r="C3605" s="161">
        <v>7</v>
      </c>
      <c r="D3605" s="161">
        <v>4</v>
      </c>
      <c r="F3605" s="161">
        <v>10</v>
      </c>
      <c r="G3605" s="161">
        <v>4</v>
      </c>
      <c r="H3605" s="161">
        <v>7</v>
      </c>
      <c r="I3605" s="161">
        <v>10</v>
      </c>
      <c r="J3605" s="161">
        <v>7</v>
      </c>
      <c r="M3605" s="165">
        <f t="shared" si="163"/>
        <v>4</v>
      </c>
      <c r="N3605" s="164">
        <f t="shared" si="164"/>
        <v>4</v>
      </c>
      <c r="O3605" s="164">
        <f t="shared" si="165"/>
        <v>7</v>
      </c>
    </row>
    <row r="3606" spans="3:15">
      <c r="C3606" s="161">
        <v>7</v>
      </c>
      <c r="D3606" s="161">
        <v>4</v>
      </c>
      <c r="F3606" s="161">
        <v>10</v>
      </c>
      <c r="G3606" s="161">
        <v>4</v>
      </c>
      <c r="H3606" s="161">
        <v>7</v>
      </c>
      <c r="I3606" s="161">
        <v>10</v>
      </c>
      <c r="J3606" s="161">
        <v>10</v>
      </c>
      <c r="M3606" s="165">
        <f t="shared" si="163"/>
        <v>4</v>
      </c>
      <c r="N3606" s="164">
        <f t="shared" si="164"/>
        <v>4</v>
      </c>
      <c r="O3606" s="164">
        <f t="shared" si="165"/>
        <v>7</v>
      </c>
    </row>
    <row r="3607" spans="3:15">
      <c r="C3607" s="161">
        <v>7</v>
      </c>
      <c r="D3607" s="161">
        <v>4</v>
      </c>
      <c r="F3607" s="161">
        <v>10</v>
      </c>
      <c r="G3607" s="161">
        <v>4</v>
      </c>
      <c r="H3607" s="161">
        <v>10</v>
      </c>
      <c r="I3607" s="161">
        <v>4</v>
      </c>
      <c r="J3607" s="161">
        <v>7</v>
      </c>
      <c r="M3607" s="165">
        <f t="shared" si="163"/>
        <v>4</v>
      </c>
      <c r="N3607" s="164">
        <f t="shared" si="164"/>
        <v>4</v>
      </c>
      <c r="O3607" s="164">
        <f t="shared" si="165"/>
        <v>7</v>
      </c>
    </row>
    <row r="3608" spans="3:15">
      <c r="C3608" s="161">
        <v>7</v>
      </c>
      <c r="D3608" s="161">
        <v>4</v>
      </c>
      <c r="F3608" s="161">
        <v>10</v>
      </c>
      <c r="G3608" s="161">
        <v>4</v>
      </c>
      <c r="H3608" s="161">
        <v>10</v>
      </c>
      <c r="I3608" s="161">
        <v>4</v>
      </c>
      <c r="J3608" s="161">
        <v>10</v>
      </c>
      <c r="M3608" s="165">
        <f t="shared" si="163"/>
        <v>4</v>
      </c>
      <c r="N3608" s="164">
        <f t="shared" si="164"/>
        <v>4</v>
      </c>
      <c r="O3608" s="164">
        <f t="shared" si="165"/>
        <v>7</v>
      </c>
    </row>
    <row r="3609" spans="3:15">
      <c r="C3609" s="161">
        <v>7</v>
      </c>
      <c r="D3609" s="161">
        <v>4</v>
      </c>
      <c r="F3609" s="161">
        <v>10</v>
      </c>
      <c r="G3609" s="161">
        <v>4</v>
      </c>
      <c r="H3609" s="161">
        <v>10</v>
      </c>
      <c r="I3609" s="161">
        <v>6</v>
      </c>
      <c r="J3609" s="161">
        <v>7</v>
      </c>
      <c r="M3609" s="165">
        <f t="shared" si="163"/>
        <v>4</v>
      </c>
      <c r="N3609" s="164">
        <f t="shared" si="164"/>
        <v>4</v>
      </c>
      <c r="O3609" s="164">
        <f t="shared" si="165"/>
        <v>7</v>
      </c>
    </row>
    <row r="3610" spans="3:15">
      <c r="C3610" s="161">
        <v>7</v>
      </c>
      <c r="D3610" s="161">
        <v>4</v>
      </c>
      <c r="F3610" s="161">
        <v>10</v>
      </c>
      <c r="G3610" s="161">
        <v>4</v>
      </c>
      <c r="H3610" s="161">
        <v>10</v>
      </c>
      <c r="I3610" s="161">
        <v>6</v>
      </c>
      <c r="J3610" s="161">
        <v>10</v>
      </c>
      <c r="M3610" s="165">
        <f t="shared" si="163"/>
        <v>4</v>
      </c>
      <c r="N3610" s="164">
        <f t="shared" si="164"/>
        <v>4</v>
      </c>
      <c r="O3610" s="164">
        <f t="shared" si="165"/>
        <v>7</v>
      </c>
    </row>
    <row r="3611" spans="3:15">
      <c r="C3611" s="161">
        <v>7</v>
      </c>
      <c r="D3611" s="161">
        <v>4</v>
      </c>
      <c r="F3611" s="161">
        <v>10</v>
      </c>
      <c r="G3611" s="161">
        <v>4</v>
      </c>
      <c r="H3611" s="161">
        <v>10</v>
      </c>
      <c r="I3611" s="161">
        <v>8</v>
      </c>
      <c r="J3611" s="161">
        <v>7</v>
      </c>
      <c r="M3611" s="165">
        <f t="shared" si="163"/>
        <v>4</v>
      </c>
      <c r="N3611" s="164">
        <f t="shared" si="164"/>
        <v>4</v>
      </c>
      <c r="O3611" s="164">
        <f t="shared" si="165"/>
        <v>7</v>
      </c>
    </row>
    <row r="3612" spans="3:15">
      <c r="C3612" s="161">
        <v>7</v>
      </c>
      <c r="D3612" s="161">
        <v>4</v>
      </c>
      <c r="F3612" s="161">
        <v>10</v>
      </c>
      <c r="G3612" s="161">
        <v>4</v>
      </c>
      <c r="H3612" s="161">
        <v>10</v>
      </c>
      <c r="I3612" s="161">
        <v>8</v>
      </c>
      <c r="J3612" s="161">
        <v>10</v>
      </c>
      <c r="M3612" s="165">
        <f t="shared" si="163"/>
        <v>4</v>
      </c>
      <c r="N3612" s="164">
        <f t="shared" si="164"/>
        <v>4</v>
      </c>
      <c r="O3612" s="164">
        <f t="shared" si="165"/>
        <v>8</v>
      </c>
    </row>
    <row r="3613" spans="3:15">
      <c r="C3613" s="161">
        <v>7</v>
      </c>
      <c r="D3613" s="161">
        <v>4</v>
      </c>
      <c r="F3613" s="161">
        <v>10</v>
      </c>
      <c r="G3613" s="161">
        <v>4</v>
      </c>
      <c r="H3613" s="161">
        <v>10</v>
      </c>
      <c r="I3613" s="161">
        <v>10</v>
      </c>
      <c r="J3613" s="161">
        <v>7</v>
      </c>
      <c r="M3613" s="165">
        <f t="shared" si="163"/>
        <v>4</v>
      </c>
      <c r="N3613" s="164">
        <f t="shared" si="164"/>
        <v>4</v>
      </c>
      <c r="O3613" s="164">
        <f t="shared" si="165"/>
        <v>7</v>
      </c>
    </row>
    <row r="3614" spans="3:15">
      <c r="C3614" s="161">
        <v>7</v>
      </c>
      <c r="D3614" s="161">
        <v>6</v>
      </c>
      <c r="F3614" s="161">
        <v>10</v>
      </c>
      <c r="G3614" s="161">
        <v>6</v>
      </c>
      <c r="H3614" s="161">
        <v>10</v>
      </c>
      <c r="I3614" s="161">
        <v>10</v>
      </c>
      <c r="J3614" s="161">
        <v>10</v>
      </c>
      <c r="M3614" s="165">
        <f t="shared" si="163"/>
        <v>6</v>
      </c>
      <c r="N3614" s="164">
        <f t="shared" si="164"/>
        <v>6</v>
      </c>
      <c r="O3614" s="164">
        <f t="shared" si="165"/>
        <v>8</v>
      </c>
    </row>
    <row r="3615" spans="3:15">
      <c r="C3615" s="161">
        <v>7</v>
      </c>
      <c r="D3615" s="161">
        <v>6</v>
      </c>
      <c r="F3615" s="161">
        <v>5</v>
      </c>
      <c r="G3615" s="161">
        <v>6</v>
      </c>
      <c r="H3615" s="161">
        <v>5</v>
      </c>
      <c r="I3615" s="161">
        <v>4</v>
      </c>
      <c r="J3615" s="161">
        <v>7</v>
      </c>
      <c r="M3615" s="165">
        <f t="shared" ref="M3615:M3678" si="166">MIN(C3615:L3615)</f>
        <v>4</v>
      </c>
      <c r="N3615" s="164">
        <f t="shared" si="164"/>
        <v>5</v>
      </c>
      <c r="O3615" s="164">
        <f t="shared" si="165"/>
        <v>6</v>
      </c>
    </row>
    <row r="3616" spans="3:15">
      <c r="C3616" s="161">
        <v>7</v>
      </c>
      <c r="D3616" s="161">
        <v>6</v>
      </c>
      <c r="F3616" s="161">
        <v>5</v>
      </c>
      <c r="G3616" s="161">
        <v>6</v>
      </c>
      <c r="H3616" s="161">
        <v>5</v>
      </c>
      <c r="I3616" s="161">
        <v>4</v>
      </c>
      <c r="J3616" s="161">
        <v>10</v>
      </c>
      <c r="M3616" s="165">
        <f t="shared" si="166"/>
        <v>4</v>
      </c>
      <c r="N3616" s="164">
        <f t="shared" ref="N3616:N3679" si="167">IF(SMALL(C3616:J3616,2)&gt;M3616,M3616+1,M3616)</f>
        <v>5</v>
      </c>
      <c r="O3616" s="164">
        <f t="shared" ref="O3616:O3679" si="168">ROUND(AVERAGE(C3616:J3616),0)</f>
        <v>6</v>
      </c>
    </row>
    <row r="3617" spans="3:15">
      <c r="C3617" s="161">
        <v>7</v>
      </c>
      <c r="D3617" s="161">
        <v>6</v>
      </c>
      <c r="F3617" s="161">
        <v>5</v>
      </c>
      <c r="G3617" s="161">
        <v>6</v>
      </c>
      <c r="H3617" s="161">
        <v>5</v>
      </c>
      <c r="I3617" s="161">
        <v>6</v>
      </c>
      <c r="J3617" s="161">
        <v>7</v>
      </c>
      <c r="M3617" s="165">
        <f t="shared" si="166"/>
        <v>5</v>
      </c>
      <c r="N3617" s="164">
        <f t="shared" si="167"/>
        <v>5</v>
      </c>
      <c r="O3617" s="164">
        <f t="shared" si="168"/>
        <v>6</v>
      </c>
    </row>
    <row r="3618" spans="3:15">
      <c r="C3618" s="161">
        <v>7</v>
      </c>
      <c r="D3618" s="161">
        <v>6</v>
      </c>
      <c r="F3618" s="161">
        <v>5</v>
      </c>
      <c r="G3618" s="161">
        <v>6</v>
      </c>
      <c r="H3618" s="161">
        <v>5</v>
      </c>
      <c r="I3618" s="161">
        <v>6</v>
      </c>
      <c r="J3618" s="161">
        <v>10</v>
      </c>
      <c r="M3618" s="165">
        <f t="shared" si="166"/>
        <v>5</v>
      </c>
      <c r="N3618" s="164">
        <f t="shared" si="167"/>
        <v>5</v>
      </c>
      <c r="O3618" s="164">
        <f t="shared" si="168"/>
        <v>6</v>
      </c>
    </row>
    <row r="3619" spans="3:15">
      <c r="C3619" s="161">
        <v>7</v>
      </c>
      <c r="D3619" s="161">
        <v>6</v>
      </c>
      <c r="F3619" s="161">
        <v>5</v>
      </c>
      <c r="G3619" s="161">
        <v>6</v>
      </c>
      <c r="H3619" s="161">
        <v>5</v>
      </c>
      <c r="I3619" s="161">
        <v>8</v>
      </c>
      <c r="J3619" s="161">
        <v>7</v>
      </c>
      <c r="M3619" s="165">
        <f t="shared" si="166"/>
        <v>5</v>
      </c>
      <c r="N3619" s="164">
        <f t="shared" si="167"/>
        <v>5</v>
      </c>
      <c r="O3619" s="164">
        <f t="shared" si="168"/>
        <v>6</v>
      </c>
    </row>
    <row r="3620" spans="3:15">
      <c r="C3620" s="161">
        <v>7</v>
      </c>
      <c r="D3620" s="161">
        <v>6</v>
      </c>
      <c r="F3620" s="161">
        <v>5</v>
      </c>
      <c r="G3620" s="161">
        <v>6</v>
      </c>
      <c r="H3620" s="161">
        <v>5</v>
      </c>
      <c r="I3620" s="161">
        <v>8</v>
      </c>
      <c r="J3620" s="161">
        <v>10</v>
      </c>
      <c r="M3620" s="165">
        <f t="shared" si="166"/>
        <v>5</v>
      </c>
      <c r="N3620" s="164">
        <f t="shared" si="167"/>
        <v>5</v>
      </c>
      <c r="O3620" s="164">
        <f t="shared" si="168"/>
        <v>7</v>
      </c>
    </row>
    <row r="3621" spans="3:15">
      <c r="C3621" s="161">
        <v>7</v>
      </c>
      <c r="D3621" s="161">
        <v>6</v>
      </c>
      <c r="F3621" s="161">
        <v>5</v>
      </c>
      <c r="G3621" s="161">
        <v>6</v>
      </c>
      <c r="H3621" s="161">
        <v>5</v>
      </c>
      <c r="I3621" s="161">
        <v>10</v>
      </c>
      <c r="J3621" s="161">
        <v>7</v>
      </c>
      <c r="M3621" s="165">
        <f t="shared" si="166"/>
        <v>5</v>
      </c>
      <c r="N3621" s="164">
        <f t="shared" si="167"/>
        <v>5</v>
      </c>
      <c r="O3621" s="164">
        <f t="shared" si="168"/>
        <v>7</v>
      </c>
    </row>
    <row r="3622" spans="3:15">
      <c r="C3622" s="161">
        <v>7</v>
      </c>
      <c r="D3622" s="161">
        <v>6</v>
      </c>
      <c r="F3622" s="161">
        <v>5</v>
      </c>
      <c r="G3622" s="161">
        <v>6</v>
      </c>
      <c r="H3622" s="161">
        <v>5</v>
      </c>
      <c r="I3622" s="161">
        <v>10</v>
      </c>
      <c r="J3622" s="161">
        <v>10</v>
      </c>
      <c r="M3622" s="165">
        <f t="shared" si="166"/>
        <v>5</v>
      </c>
      <c r="N3622" s="164">
        <f t="shared" si="167"/>
        <v>5</v>
      </c>
      <c r="O3622" s="164">
        <f t="shared" si="168"/>
        <v>7</v>
      </c>
    </row>
    <row r="3623" spans="3:15">
      <c r="C3623" s="161">
        <v>7</v>
      </c>
      <c r="D3623" s="161">
        <v>6</v>
      </c>
      <c r="F3623" s="161">
        <v>7</v>
      </c>
      <c r="G3623" s="161">
        <v>6</v>
      </c>
      <c r="H3623" s="161">
        <v>10</v>
      </c>
      <c r="I3623" s="161">
        <v>4</v>
      </c>
      <c r="J3623" s="161">
        <v>7</v>
      </c>
      <c r="M3623" s="165">
        <f t="shared" si="166"/>
        <v>4</v>
      </c>
      <c r="N3623" s="164">
        <f t="shared" si="167"/>
        <v>5</v>
      </c>
      <c r="O3623" s="164">
        <f t="shared" si="168"/>
        <v>7</v>
      </c>
    </row>
    <row r="3624" spans="3:15">
      <c r="C3624" s="161">
        <v>7</v>
      </c>
      <c r="D3624" s="161">
        <v>6</v>
      </c>
      <c r="F3624" s="161">
        <v>7</v>
      </c>
      <c r="G3624" s="161">
        <v>6</v>
      </c>
      <c r="H3624" s="161">
        <v>10</v>
      </c>
      <c r="I3624" s="161">
        <v>4</v>
      </c>
      <c r="J3624" s="161">
        <v>10</v>
      </c>
      <c r="M3624" s="165">
        <f t="shared" si="166"/>
        <v>4</v>
      </c>
      <c r="N3624" s="164">
        <f t="shared" si="167"/>
        <v>5</v>
      </c>
      <c r="O3624" s="164">
        <f t="shared" si="168"/>
        <v>7</v>
      </c>
    </row>
    <row r="3625" spans="3:15">
      <c r="C3625" s="161">
        <v>7</v>
      </c>
      <c r="D3625" s="161">
        <v>6</v>
      </c>
      <c r="F3625" s="161">
        <v>7</v>
      </c>
      <c r="G3625" s="161">
        <v>6</v>
      </c>
      <c r="H3625" s="161">
        <v>10</v>
      </c>
      <c r="I3625" s="161">
        <v>6</v>
      </c>
      <c r="J3625" s="161">
        <v>7</v>
      </c>
      <c r="M3625" s="165">
        <f t="shared" si="166"/>
        <v>6</v>
      </c>
      <c r="N3625" s="164">
        <f t="shared" si="167"/>
        <v>6</v>
      </c>
      <c r="O3625" s="164">
        <f t="shared" si="168"/>
        <v>7</v>
      </c>
    </row>
    <row r="3626" spans="3:15">
      <c r="C3626" s="161">
        <v>7</v>
      </c>
      <c r="D3626" s="161">
        <v>6</v>
      </c>
      <c r="F3626" s="161">
        <v>7</v>
      </c>
      <c r="G3626" s="161">
        <v>6</v>
      </c>
      <c r="H3626" s="161">
        <v>10</v>
      </c>
      <c r="I3626" s="161">
        <v>6</v>
      </c>
      <c r="J3626" s="161">
        <v>10</v>
      </c>
      <c r="M3626" s="165">
        <f t="shared" si="166"/>
        <v>6</v>
      </c>
      <c r="N3626" s="164">
        <f t="shared" si="167"/>
        <v>6</v>
      </c>
      <c r="O3626" s="164">
        <f t="shared" si="168"/>
        <v>7</v>
      </c>
    </row>
    <row r="3627" spans="3:15">
      <c r="C3627" s="161">
        <v>7</v>
      </c>
      <c r="D3627" s="161">
        <v>6</v>
      </c>
      <c r="F3627" s="161">
        <v>7</v>
      </c>
      <c r="G3627" s="161">
        <v>6</v>
      </c>
      <c r="H3627" s="161">
        <v>10</v>
      </c>
      <c r="I3627" s="161">
        <v>8</v>
      </c>
      <c r="J3627" s="161">
        <v>7</v>
      </c>
      <c r="M3627" s="165">
        <f t="shared" si="166"/>
        <v>6</v>
      </c>
      <c r="N3627" s="164">
        <f t="shared" si="167"/>
        <v>6</v>
      </c>
      <c r="O3627" s="164">
        <f t="shared" si="168"/>
        <v>7</v>
      </c>
    </row>
    <row r="3628" spans="3:15">
      <c r="C3628" s="161">
        <v>7</v>
      </c>
      <c r="D3628" s="161">
        <v>6</v>
      </c>
      <c r="F3628" s="161">
        <v>7</v>
      </c>
      <c r="G3628" s="161">
        <v>6</v>
      </c>
      <c r="H3628" s="161">
        <v>10</v>
      </c>
      <c r="I3628" s="161">
        <v>8</v>
      </c>
      <c r="J3628" s="161">
        <v>10</v>
      </c>
      <c r="M3628" s="165">
        <f t="shared" si="166"/>
        <v>6</v>
      </c>
      <c r="N3628" s="164">
        <f t="shared" si="167"/>
        <v>6</v>
      </c>
      <c r="O3628" s="164">
        <f t="shared" si="168"/>
        <v>8</v>
      </c>
    </row>
    <row r="3629" spans="3:15">
      <c r="C3629" s="161">
        <v>7</v>
      </c>
      <c r="D3629" s="161">
        <v>6</v>
      </c>
      <c r="F3629" s="161">
        <v>7</v>
      </c>
      <c r="G3629" s="161">
        <v>6</v>
      </c>
      <c r="H3629" s="161">
        <v>10</v>
      </c>
      <c r="I3629" s="161">
        <v>10</v>
      </c>
      <c r="J3629" s="161">
        <v>7</v>
      </c>
      <c r="M3629" s="165">
        <f t="shared" si="166"/>
        <v>6</v>
      </c>
      <c r="N3629" s="164">
        <f t="shared" si="167"/>
        <v>6</v>
      </c>
      <c r="O3629" s="164">
        <f t="shared" si="168"/>
        <v>8</v>
      </c>
    </row>
    <row r="3630" spans="3:15">
      <c r="C3630" s="161">
        <v>7</v>
      </c>
      <c r="D3630" s="161">
        <v>6</v>
      </c>
      <c r="F3630" s="161">
        <v>7</v>
      </c>
      <c r="G3630" s="161">
        <v>6</v>
      </c>
      <c r="H3630" s="161">
        <v>10</v>
      </c>
      <c r="I3630" s="161">
        <v>10</v>
      </c>
      <c r="J3630" s="161">
        <v>10</v>
      </c>
      <c r="M3630" s="165">
        <f t="shared" si="166"/>
        <v>6</v>
      </c>
      <c r="N3630" s="164">
        <f t="shared" si="167"/>
        <v>6</v>
      </c>
      <c r="O3630" s="164">
        <f t="shared" si="168"/>
        <v>8</v>
      </c>
    </row>
    <row r="3631" spans="3:15">
      <c r="C3631" s="161">
        <v>7</v>
      </c>
      <c r="D3631" s="161">
        <v>6</v>
      </c>
      <c r="F3631" s="161">
        <v>5</v>
      </c>
      <c r="G3631" s="161">
        <v>6</v>
      </c>
      <c r="H3631" s="161">
        <v>5</v>
      </c>
      <c r="I3631" s="161">
        <v>4</v>
      </c>
      <c r="J3631" s="161">
        <v>7</v>
      </c>
      <c r="M3631" s="165">
        <f t="shared" si="166"/>
        <v>4</v>
      </c>
      <c r="N3631" s="164">
        <f t="shared" si="167"/>
        <v>5</v>
      </c>
      <c r="O3631" s="164">
        <f t="shared" si="168"/>
        <v>6</v>
      </c>
    </row>
    <row r="3632" spans="3:15">
      <c r="C3632" s="161">
        <v>7</v>
      </c>
      <c r="D3632" s="161">
        <v>6</v>
      </c>
      <c r="F3632" s="161">
        <v>5</v>
      </c>
      <c r="G3632" s="161">
        <v>6</v>
      </c>
      <c r="H3632" s="161">
        <v>5</v>
      </c>
      <c r="I3632" s="161">
        <v>4</v>
      </c>
      <c r="J3632" s="161">
        <v>10</v>
      </c>
      <c r="M3632" s="165">
        <f t="shared" si="166"/>
        <v>4</v>
      </c>
      <c r="N3632" s="164">
        <f t="shared" si="167"/>
        <v>5</v>
      </c>
      <c r="O3632" s="164">
        <f t="shared" si="168"/>
        <v>6</v>
      </c>
    </row>
    <row r="3633" spans="3:15">
      <c r="C3633" s="161">
        <v>7</v>
      </c>
      <c r="D3633" s="161">
        <v>6</v>
      </c>
      <c r="F3633" s="161">
        <v>5</v>
      </c>
      <c r="G3633" s="161">
        <v>6</v>
      </c>
      <c r="H3633" s="161">
        <v>5</v>
      </c>
      <c r="I3633" s="161">
        <v>6</v>
      </c>
      <c r="J3633" s="161">
        <v>7</v>
      </c>
      <c r="M3633" s="165">
        <f t="shared" si="166"/>
        <v>5</v>
      </c>
      <c r="N3633" s="164">
        <f t="shared" si="167"/>
        <v>5</v>
      </c>
      <c r="O3633" s="164">
        <f t="shared" si="168"/>
        <v>6</v>
      </c>
    </row>
    <row r="3634" spans="3:15">
      <c r="C3634" s="161">
        <v>7</v>
      </c>
      <c r="D3634" s="161">
        <v>6</v>
      </c>
      <c r="F3634" s="161">
        <v>5</v>
      </c>
      <c r="G3634" s="161">
        <v>6</v>
      </c>
      <c r="H3634" s="161">
        <v>5</v>
      </c>
      <c r="I3634" s="161">
        <v>6</v>
      </c>
      <c r="J3634" s="161">
        <v>10</v>
      </c>
      <c r="M3634" s="165">
        <f t="shared" si="166"/>
        <v>5</v>
      </c>
      <c r="N3634" s="164">
        <f t="shared" si="167"/>
        <v>5</v>
      </c>
      <c r="O3634" s="164">
        <f t="shared" si="168"/>
        <v>6</v>
      </c>
    </row>
    <row r="3635" spans="3:15">
      <c r="C3635" s="161">
        <v>7</v>
      </c>
      <c r="D3635" s="161">
        <v>6</v>
      </c>
      <c r="F3635" s="161">
        <v>5</v>
      </c>
      <c r="G3635" s="161">
        <v>6</v>
      </c>
      <c r="H3635" s="161">
        <v>5</v>
      </c>
      <c r="I3635" s="161">
        <v>8</v>
      </c>
      <c r="J3635" s="161">
        <v>7</v>
      </c>
      <c r="M3635" s="165">
        <f t="shared" si="166"/>
        <v>5</v>
      </c>
      <c r="N3635" s="164">
        <f t="shared" si="167"/>
        <v>5</v>
      </c>
      <c r="O3635" s="164">
        <f t="shared" si="168"/>
        <v>6</v>
      </c>
    </row>
    <row r="3636" spans="3:15">
      <c r="C3636" s="161">
        <v>7</v>
      </c>
      <c r="D3636" s="161">
        <v>6</v>
      </c>
      <c r="F3636" s="161">
        <v>5</v>
      </c>
      <c r="G3636" s="161">
        <v>6</v>
      </c>
      <c r="H3636" s="161">
        <v>5</v>
      </c>
      <c r="I3636" s="161">
        <v>8</v>
      </c>
      <c r="J3636" s="161">
        <v>10</v>
      </c>
      <c r="M3636" s="165">
        <f t="shared" si="166"/>
        <v>5</v>
      </c>
      <c r="N3636" s="164">
        <f t="shared" si="167"/>
        <v>5</v>
      </c>
      <c r="O3636" s="164">
        <f t="shared" si="168"/>
        <v>7</v>
      </c>
    </row>
    <row r="3637" spans="3:15">
      <c r="C3637" s="161">
        <v>7</v>
      </c>
      <c r="D3637" s="161">
        <v>6</v>
      </c>
      <c r="F3637" s="161">
        <v>5</v>
      </c>
      <c r="G3637" s="161">
        <v>6</v>
      </c>
      <c r="H3637" s="161">
        <v>5</v>
      </c>
      <c r="I3637" s="161">
        <v>10</v>
      </c>
      <c r="J3637" s="161">
        <v>7</v>
      </c>
      <c r="M3637" s="165">
        <f t="shared" si="166"/>
        <v>5</v>
      </c>
      <c r="N3637" s="164">
        <f t="shared" si="167"/>
        <v>5</v>
      </c>
      <c r="O3637" s="164">
        <f t="shared" si="168"/>
        <v>7</v>
      </c>
    </row>
    <row r="3638" spans="3:15">
      <c r="C3638" s="161">
        <v>7</v>
      </c>
      <c r="D3638" s="161">
        <v>6</v>
      </c>
      <c r="F3638" s="161">
        <v>5</v>
      </c>
      <c r="G3638" s="161">
        <v>6</v>
      </c>
      <c r="H3638" s="161">
        <v>5</v>
      </c>
      <c r="I3638" s="161">
        <v>10</v>
      </c>
      <c r="J3638" s="161">
        <v>10</v>
      </c>
      <c r="M3638" s="165">
        <f t="shared" si="166"/>
        <v>5</v>
      </c>
      <c r="N3638" s="164">
        <f t="shared" si="167"/>
        <v>5</v>
      </c>
      <c r="O3638" s="164">
        <f t="shared" si="168"/>
        <v>7</v>
      </c>
    </row>
    <row r="3639" spans="3:15">
      <c r="C3639" s="161">
        <v>7</v>
      </c>
      <c r="D3639" s="161">
        <v>6</v>
      </c>
      <c r="F3639" s="161">
        <v>7</v>
      </c>
      <c r="G3639" s="161">
        <v>6</v>
      </c>
      <c r="H3639" s="161">
        <v>10</v>
      </c>
      <c r="I3639" s="161">
        <v>4</v>
      </c>
      <c r="J3639" s="161">
        <v>7</v>
      </c>
      <c r="M3639" s="165">
        <f t="shared" si="166"/>
        <v>4</v>
      </c>
      <c r="N3639" s="164">
        <f t="shared" si="167"/>
        <v>5</v>
      </c>
      <c r="O3639" s="164">
        <f t="shared" si="168"/>
        <v>7</v>
      </c>
    </row>
    <row r="3640" spans="3:15">
      <c r="C3640" s="161">
        <v>7</v>
      </c>
      <c r="D3640" s="161">
        <v>6</v>
      </c>
      <c r="F3640" s="161">
        <v>7</v>
      </c>
      <c r="G3640" s="161">
        <v>6</v>
      </c>
      <c r="H3640" s="161">
        <v>10</v>
      </c>
      <c r="I3640" s="161">
        <v>4</v>
      </c>
      <c r="J3640" s="161">
        <v>10</v>
      </c>
      <c r="M3640" s="165">
        <f t="shared" si="166"/>
        <v>4</v>
      </c>
      <c r="N3640" s="164">
        <f t="shared" si="167"/>
        <v>5</v>
      </c>
      <c r="O3640" s="164">
        <f t="shared" si="168"/>
        <v>7</v>
      </c>
    </row>
    <row r="3641" spans="3:15">
      <c r="C3641" s="161">
        <v>7</v>
      </c>
      <c r="D3641" s="161">
        <v>6</v>
      </c>
      <c r="F3641" s="161">
        <v>7</v>
      </c>
      <c r="G3641" s="161">
        <v>6</v>
      </c>
      <c r="H3641" s="161">
        <v>10</v>
      </c>
      <c r="I3641" s="161">
        <v>6</v>
      </c>
      <c r="J3641" s="161">
        <v>7</v>
      </c>
      <c r="M3641" s="165">
        <f t="shared" si="166"/>
        <v>6</v>
      </c>
      <c r="N3641" s="164">
        <f t="shared" si="167"/>
        <v>6</v>
      </c>
      <c r="O3641" s="164">
        <f t="shared" si="168"/>
        <v>7</v>
      </c>
    </row>
    <row r="3642" spans="3:15">
      <c r="C3642" s="161">
        <v>7</v>
      </c>
      <c r="D3642" s="161">
        <v>6</v>
      </c>
      <c r="F3642" s="161">
        <v>7</v>
      </c>
      <c r="G3642" s="161">
        <v>6</v>
      </c>
      <c r="H3642" s="161">
        <v>10</v>
      </c>
      <c r="I3642" s="161">
        <v>6</v>
      </c>
      <c r="J3642" s="161">
        <v>10</v>
      </c>
      <c r="M3642" s="165">
        <f t="shared" si="166"/>
        <v>6</v>
      </c>
      <c r="N3642" s="164">
        <f t="shared" si="167"/>
        <v>6</v>
      </c>
      <c r="O3642" s="164">
        <f t="shared" si="168"/>
        <v>7</v>
      </c>
    </row>
    <row r="3643" spans="3:15">
      <c r="C3643" s="161">
        <v>7</v>
      </c>
      <c r="D3643" s="161">
        <v>6</v>
      </c>
      <c r="F3643" s="161">
        <v>7</v>
      </c>
      <c r="G3643" s="161">
        <v>6</v>
      </c>
      <c r="H3643" s="161">
        <v>10</v>
      </c>
      <c r="I3643" s="161">
        <v>8</v>
      </c>
      <c r="J3643" s="161">
        <v>7</v>
      </c>
      <c r="M3643" s="165">
        <f t="shared" si="166"/>
        <v>6</v>
      </c>
      <c r="N3643" s="164">
        <f t="shared" si="167"/>
        <v>6</v>
      </c>
      <c r="O3643" s="164">
        <f t="shared" si="168"/>
        <v>7</v>
      </c>
    </row>
    <row r="3644" spans="3:15">
      <c r="C3644" s="161">
        <v>7</v>
      </c>
      <c r="D3644" s="161">
        <v>6</v>
      </c>
      <c r="F3644" s="161">
        <v>7</v>
      </c>
      <c r="G3644" s="161">
        <v>6</v>
      </c>
      <c r="H3644" s="161">
        <v>10</v>
      </c>
      <c r="I3644" s="161">
        <v>8</v>
      </c>
      <c r="J3644" s="161">
        <v>10</v>
      </c>
      <c r="M3644" s="165">
        <f t="shared" si="166"/>
        <v>6</v>
      </c>
      <c r="N3644" s="164">
        <f t="shared" si="167"/>
        <v>6</v>
      </c>
      <c r="O3644" s="164">
        <f t="shared" si="168"/>
        <v>8</v>
      </c>
    </row>
    <row r="3645" spans="3:15">
      <c r="C3645" s="161">
        <v>7</v>
      </c>
      <c r="D3645" s="161">
        <v>6</v>
      </c>
      <c r="F3645" s="161">
        <v>7</v>
      </c>
      <c r="G3645" s="161">
        <v>6</v>
      </c>
      <c r="H3645" s="161">
        <v>10</v>
      </c>
      <c r="I3645" s="161">
        <v>10</v>
      </c>
      <c r="J3645" s="161">
        <v>7</v>
      </c>
      <c r="M3645" s="165">
        <f t="shared" si="166"/>
        <v>6</v>
      </c>
      <c r="N3645" s="164">
        <f t="shared" si="167"/>
        <v>6</v>
      </c>
      <c r="O3645" s="164">
        <f t="shared" si="168"/>
        <v>8</v>
      </c>
    </row>
    <row r="3646" spans="3:15">
      <c r="C3646" s="161">
        <v>7</v>
      </c>
      <c r="D3646" s="161">
        <v>6</v>
      </c>
      <c r="F3646" s="161">
        <v>7</v>
      </c>
      <c r="G3646" s="161">
        <v>6</v>
      </c>
      <c r="H3646" s="161">
        <v>10</v>
      </c>
      <c r="I3646" s="161">
        <v>10</v>
      </c>
      <c r="J3646" s="161">
        <v>10</v>
      </c>
      <c r="M3646" s="165">
        <f t="shared" si="166"/>
        <v>6</v>
      </c>
      <c r="N3646" s="164">
        <f t="shared" si="167"/>
        <v>6</v>
      </c>
      <c r="O3646" s="164">
        <f t="shared" si="168"/>
        <v>8</v>
      </c>
    </row>
    <row r="3647" spans="3:15">
      <c r="C3647" s="161">
        <v>7</v>
      </c>
      <c r="D3647" s="161">
        <v>6</v>
      </c>
      <c r="F3647" s="161">
        <v>5</v>
      </c>
      <c r="G3647" s="161">
        <v>6</v>
      </c>
      <c r="H3647" s="161">
        <v>5</v>
      </c>
      <c r="I3647" s="161">
        <v>4</v>
      </c>
      <c r="J3647" s="161">
        <v>7</v>
      </c>
      <c r="M3647" s="165">
        <f t="shared" si="166"/>
        <v>4</v>
      </c>
      <c r="N3647" s="164">
        <f t="shared" si="167"/>
        <v>5</v>
      </c>
      <c r="O3647" s="164">
        <f t="shared" si="168"/>
        <v>6</v>
      </c>
    </row>
    <row r="3648" spans="3:15">
      <c r="C3648" s="161">
        <v>7</v>
      </c>
      <c r="D3648" s="161">
        <v>6</v>
      </c>
      <c r="F3648" s="161">
        <v>5</v>
      </c>
      <c r="G3648" s="161">
        <v>6</v>
      </c>
      <c r="H3648" s="161">
        <v>5</v>
      </c>
      <c r="I3648" s="161">
        <v>4</v>
      </c>
      <c r="J3648" s="161">
        <v>10</v>
      </c>
      <c r="M3648" s="165">
        <f t="shared" si="166"/>
        <v>4</v>
      </c>
      <c r="N3648" s="164">
        <f t="shared" si="167"/>
        <v>5</v>
      </c>
      <c r="O3648" s="164">
        <f t="shared" si="168"/>
        <v>6</v>
      </c>
    </row>
    <row r="3649" spans="3:15">
      <c r="C3649" s="161">
        <v>7</v>
      </c>
      <c r="D3649" s="161">
        <v>6</v>
      </c>
      <c r="F3649" s="161">
        <v>5</v>
      </c>
      <c r="G3649" s="161">
        <v>6</v>
      </c>
      <c r="H3649" s="161">
        <v>5</v>
      </c>
      <c r="I3649" s="161">
        <v>6</v>
      </c>
      <c r="J3649" s="161">
        <v>7</v>
      </c>
      <c r="M3649" s="165">
        <f t="shared" si="166"/>
        <v>5</v>
      </c>
      <c r="N3649" s="164">
        <f t="shared" si="167"/>
        <v>5</v>
      </c>
      <c r="O3649" s="164">
        <f t="shared" si="168"/>
        <v>6</v>
      </c>
    </row>
    <row r="3650" spans="3:15">
      <c r="C3650" s="161">
        <v>7</v>
      </c>
      <c r="D3650" s="161">
        <v>6</v>
      </c>
      <c r="F3650" s="161">
        <v>5</v>
      </c>
      <c r="G3650" s="161">
        <v>6</v>
      </c>
      <c r="H3650" s="161">
        <v>5</v>
      </c>
      <c r="I3650" s="161">
        <v>6</v>
      </c>
      <c r="J3650" s="161">
        <v>10</v>
      </c>
      <c r="M3650" s="165">
        <f t="shared" si="166"/>
        <v>5</v>
      </c>
      <c r="N3650" s="164">
        <f t="shared" si="167"/>
        <v>5</v>
      </c>
      <c r="O3650" s="164">
        <f t="shared" si="168"/>
        <v>6</v>
      </c>
    </row>
    <row r="3651" spans="3:15">
      <c r="C3651" s="161">
        <v>7</v>
      </c>
      <c r="D3651" s="161">
        <v>6</v>
      </c>
      <c r="F3651" s="161">
        <v>5</v>
      </c>
      <c r="G3651" s="161">
        <v>6</v>
      </c>
      <c r="H3651" s="161">
        <v>5</v>
      </c>
      <c r="I3651" s="161">
        <v>8</v>
      </c>
      <c r="J3651" s="161">
        <v>7</v>
      </c>
      <c r="M3651" s="165">
        <f t="shared" si="166"/>
        <v>5</v>
      </c>
      <c r="N3651" s="164">
        <f t="shared" si="167"/>
        <v>5</v>
      </c>
      <c r="O3651" s="164">
        <f t="shared" si="168"/>
        <v>6</v>
      </c>
    </row>
    <row r="3652" spans="3:15">
      <c r="C3652" s="161">
        <v>7</v>
      </c>
      <c r="D3652" s="161">
        <v>6</v>
      </c>
      <c r="F3652" s="161">
        <v>5</v>
      </c>
      <c r="G3652" s="161">
        <v>6</v>
      </c>
      <c r="H3652" s="161">
        <v>5</v>
      </c>
      <c r="I3652" s="161">
        <v>8</v>
      </c>
      <c r="J3652" s="161">
        <v>10</v>
      </c>
      <c r="M3652" s="165">
        <f t="shared" si="166"/>
        <v>5</v>
      </c>
      <c r="N3652" s="164">
        <f t="shared" si="167"/>
        <v>5</v>
      </c>
      <c r="O3652" s="164">
        <f t="shared" si="168"/>
        <v>7</v>
      </c>
    </row>
    <row r="3653" spans="3:15">
      <c r="C3653" s="161">
        <v>7</v>
      </c>
      <c r="D3653" s="161">
        <v>6</v>
      </c>
      <c r="F3653" s="161">
        <v>5</v>
      </c>
      <c r="G3653" s="161">
        <v>6</v>
      </c>
      <c r="H3653" s="161">
        <v>5</v>
      </c>
      <c r="I3653" s="161">
        <v>10</v>
      </c>
      <c r="J3653" s="161">
        <v>7</v>
      </c>
      <c r="M3653" s="165">
        <f t="shared" si="166"/>
        <v>5</v>
      </c>
      <c r="N3653" s="164">
        <f t="shared" si="167"/>
        <v>5</v>
      </c>
      <c r="O3653" s="164">
        <f t="shared" si="168"/>
        <v>7</v>
      </c>
    </row>
    <row r="3654" spans="3:15">
      <c r="C3654" s="161">
        <v>7</v>
      </c>
      <c r="D3654" s="161">
        <v>6</v>
      </c>
      <c r="F3654" s="161">
        <v>5</v>
      </c>
      <c r="G3654" s="161">
        <v>6</v>
      </c>
      <c r="H3654" s="161">
        <v>5</v>
      </c>
      <c r="I3654" s="161">
        <v>10</v>
      </c>
      <c r="J3654" s="161">
        <v>10</v>
      </c>
      <c r="M3654" s="165">
        <f t="shared" si="166"/>
        <v>5</v>
      </c>
      <c r="N3654" s="164">
        <f t="shared" si="167"/>
        <v>5</v>
      </c>
      <c r="O3654" s="164">
        <f t="shared" si="168"/>
        <v>7</v>
      </c>
    </row>
    <row r="3655" spans="3:15">
      <c r="C3655" s="161">
        <v>7</v>
      </c>
      <c r="D3655" s="161">
        <v>6</v>
      </c>
      <c r="F3655" s="161">
        <v>7</v>
      </c>
      <c r="G3655" s="161">
        <v>6</v>
      </c>
      <c r="H3655" s="161">
        <v>10</v>
      </c>
      <c r="I3655" s="161">
        <v>4</v>
      </c>
      <c r="J3655" s="161">
        <v>7</v>
      </c>
      <c r="M3655" s="165">
        <f t="shared" si="166"/>
        <v>4</v>
      </c>
      <c r="N3655" s="164">
        <f t="shared" si="167"/>
        <v>5</v>
      </c>
      <c r="O3655" s="164">
        <f t="shared" si="168"/>
        <v>7</v>
      </c>
    </row>
    <row r="3656" spans="3:15">
      <c r="C3656" s="161">
        <v>7</v>
      </c>
      <c r="D3656" s="161">
        <v>6</v>
      </c>
      <c r="F3656" s="161">
        <v>7</v>
      </c>
      <c r="G3656" s="161">
        <v>6</v>
      </c>
      <c r="H3656" s="161">
        <v>10</v>
      </c>
      <c r="I3656" s="161">
        <v>4</v>
      </c>
      <c r="J3656" s="161">
        <v>10</v>
      </c>
      <c r="M3656" s="165">
        <f t="shared" si="166"/>
        <v>4</v>
      </c>
      <c r="N3656" s="164">
        <f t="shared" si="167"/>
        <v>5</v>
      </c>
      <c r="O3656" s="164">
        <f t="shared" si="168"/>
        <v>7</v>
      </c>
    </row>
    <row r="3657" spans="3:15">
      <c r="C3657" s="161">
        <v>7</v>
      </c>
      <c r="D3657" s="161">
        <v>6</v>
      </c>
      <c r="F3657" s="161">
        <v>7</v>
      </c>
      <c r="G3657" s="161">
        <v>6</v>
      </c>
      <c r="H3657" s="161">
        <v>10</v>
      </c>
      <c r="I3657" s="161">
        <v>6</v>
      </c>
      <c r="J3657" s="161">
        <v>7</v>
      </c>
      <c r="M3657" s="165">
        <f t="shared" si="166"/>
        <v>6</v>
      </c>
      <c r="N3657" s="164">
        <f t="shared" si="167"/>
        <v>6</v>
      </c>
      <c r="O3657" s="164">
        <f t="shared" si="168"/>
        <v>7</v>
      </c>
    </row>
    <row r="3658" spans="3:15">
      <c r="C3658" s="161">
        <v>7</v>
      </c>
      <c r="D3658" s="161">
        <v>6</v>
      </c>
      <c r="F3658" s="161">
        <v>7</v>
      </c>
      <c r="G3658" s="161">
        <v>6</v>
      </c>
      <c r="H3658" s="161">
        <v>10</v>
      </c>
      <c r="I3658" s="161">
        <v>6</v>
      </c>
      <c r="J3658" s="161">
        <v>10</v>
      </c>
      <c r="M3658" s="165">
        <f t="shared" si="166"/>
        <v>6</v>
      </c>
      <c r="N3658" s="164">
        <f t="shared" si="167"/>
        <v>6</v>
      </c>
      <c r="O3658" s="164">
        <f t="shared" si="168"/>
        <v>7</v>
      </c>
    </row>
    <row r="3659" spans="3:15">
      <c r="C3659" s="161">
        <v>7</v>
      </c>
      <c r="D3659" s="161">
        <v>6</v>
      </c>
      <c r="F3659" s="161">
        <v>7</v>
      </c>
      <c r="G3659" s="161">
        <v>6</v>
      </c>
      <c r="H3659" s="161">
        <v>10</v>
      </c>
      <c r="I3659" s="161">
        <v>8</v>
      </c>
      <c r="J3659" s="161">
        <v>7</v>
      </c>
      <c r="M3659" s="165">
        <f t="shared" si="166"/>
        <v>6</v>
      </c>
      <c r="N3659" s="164">
        <f t="shared" si="167"/>
        <v>6</v>
      </c>
      <c r="O3659" s="164">
        <f t="shared" si="168"/>
        <v>7</v>
      </c>
    </row>
    <row r="3660" spans="3:15">
      <c r="C3660" s="161">
        <v>7</v>
      </c>
      <c r="D3660" s="161">
        <v>6</v>
      </c>
      <c r="F3660" s="161">
        <v>7</v>
      </c>
      <c r="G3660" s="161">
        <v>6</v>
      </c>
      <c r="H3660" s="161">
        <v>10</v>
      </c>
      <c r="I3660" s="161">
        <v>8</v>
      </c>
      <c r="J3660" s="161">
        <v>10</v>
      </c>
      <c r="M3660" s="165">
        <f t="shared" si="166"/>
        <v>6</v>
      </c>
      <c r="N3660" s="164">
        <f t="shared" si="167"/>
        <v>6</v>
      </c>
      <c r="O3660" s="164">
        <f t="shared" si="168"/>
        <v>8</v>
      </c>
    </row>
    <row r="3661" spans="3:15">
      <c r="C3661" s="161">
        <v>7</v>
      </c>
      <c r="D3661" s="161">
        <v>6</v>
      </c>
      <c r="F3661" s="161">
        <v>7</v>
      </c>
      <c r="G3661" s="161">
        <v>6</v>
      </c>
      <c r="H3661" s="161">
        <v>10</v>
      </c>
      <c r="I3661" s="161">
        <v>10</v>
      </c>
      <c r="J3661" s="161">
        <v>7</v>
      </c>
      <c r="M3661" s="165">
        <f t="shared" si="166"/>
        <v>6</v>
      </c>
      <c r="N3661" s="164">
        <f t="shared" si="167"/>
        <v>6</v>
      </c>
      <c r="O3661" s="164">
        <f t="shared" si="168"/>
        <v>8</v>
      </c>
    </row>
    <row r="3662" spans="3:15">
      <c r="C3662" s="161">
        <v>7</v>
      </c>
      <c r="D3662" s="161">
        <v>6</v>
      </c>
      <c r="F3662" s="161">
        <v>7</v>
      </c>
      <c r="G3662" s="161">
        <v>6</v>
      </c>
      <c r="H3662" s="161">
        <v>10</v>
      </c>
      <c r="I3662" s="161">
        <v>10</v>
      </c>
      <c r="J3662" s="161">
        <v>10</v>
      </c>
      <c r="M3662" s="165">
        <f t="shared" si="166"/>
        <v>6</v>
      </c>
      <c r="N3662" s="164">
        <f t="shared" si="167"/>
        <v>6</v>
      </c>
      <c r="O3662" s="164">
        <f t="shared" si="168"/>
        <v>8</v>
      </c>
    </row>
    <row r="3663" spans="3:15">
      <c r="C3663" s="161">
        <v>7</v>
      </c>
      <c r="D3663" s="161">
        <v>6</v>
      </c>
      <c r="F3663" s="161">
        <v>5</v>
      </c>
      <c r="G3663" s="161">
        <v>6</v>
      </c>
      <c r="H3663" s="161">
        <v>5</v>
      </c>
      <c r="I3663" s="161">
        <v>4</v>
      </c>
      <c r="J3663" s="161">
        <v>7</v>
      </c>
      <c r="M3663" s="165">
        <f t="shared" si="166"/>
        <v>4</v>
      </c>
      <c r="N3663" s="164">
        <f t="shared" si="167"/>
        <v>5</v>
      </c>
      <c r="O3663" s="164">
        <f t="shared" si="168"/>
        <v>6</v>
      </c>
    </row>
    <row r="3664" spans="3:15">
      <c r="C3664" s="161">
        <v>7</v>
      </c>
      <c r="D3664" s="161">
        <v>6</v>
      </c>
      <c r="F3664" s="161">
        <v>5</v>
      </c>
      <c r="G3664" s="161">
        <v>6</v>
      </c>
      <c r="H3664" s="161">
        <v>5</v>
      </c>
      <c r="I3664" s="161">
        <v>4</v>
      </c>
      <c r="J3664" s="161">
        <v>10</v>
      </c>
      <c r="M3664" s="165">
        <f t="shared" si="166"/>
        <v>4</v>
      </c>
      <c r="N3664" s="164">
        <f t="shared" si="167"/>
        <v>5</v>
      </c>
      <c r="O3664" s="164">
        <f t="shared" si="168"/>
        <v>6</v>
      </c>
    </row>
    <row r="3665" spans="3:15">
      <c r="C3665" s="161">
        <v>7</v>
      </c>
      <c r="D3665" s="161">
        <v>6</v>
      </c>
      <c r="F3665" s="161">
        <v>5</v>
      </c>
      <c r="G3665" s="161">
        <v>6</v>
      </c>
      <c r="H3665" s="161">
        <v>5</v>
      </c>
      <c r="I3665" s="161">
        <v>6</v>
      </c>
      <c r="J3665" s="161">
        <v>7</v>
      </c>
      <c r="M3665" s="165">
        <f t="shared" si="166"/>
        <v>5</v>
      </c>
      <c r="N3665" s="164">
        <f t="shared" si="167"/>
        <v>5</v>
      </c>
      <c r="O3665" s="164">
        <f t="shared" si="168"/>
        <v>6</v>
      </c>
    </row>
    <row r="3666" spans="3:15">
      <c r="C3666" s="161">
        <v>7</v>
      </c>
      <c r="D3666" s="161">
        <v>6</v>
      </c>
      <c r="F3666" s="161">
        <v>5</v>
      </c>
      <c r="G3666" s="161">
        <v>6</v>
      </c>
      <c r="H3666" s="161">
        <v>5</v>
      </c>
      <c r="I3666" s="161">
        <v>6</v>
      </c>
      <c r="J3666" s="161">
        <v>10</v>
      </c>
      <c r="M3666" s="165">
        <f t="shared" si="166"/>
        <v>5</v>
      </c>
      <c r="N3666" s="164">
        <f t="shared" si="167"/>
        <v>5</v>
      </c>
      <c r="O3666" s="164">
        <f t="shared" si="168"/>
        <v>6</v>
      </c>
    </row>
    <row r="3667" spans="3:15">
      <c r="C3667" s="161">
        <v>7</v>
      </c>
      <c r="D3667" s="161">
        <v>6</v>
      </c>
      <c r="F3667" s="161">
        <v>5</v>
      </c>
      <c r="G3667" s="161">
        <v>6</v>
      </c>
      <c r="H3667" s="161">
        <v>5</v>
      </c>
      <c r="I3667" s="161">
        <v>8</v>
      </c>
      <c r="J3667" s="161">
        <v>7</v>
      </c>
      <c r="M3667" s="165">
        <f t="shared" si="166"/>
        <v>5</v>
      </c>
      <c r="N3667" s="164">
        <f t="shared" si="167"/>
        <v>5</v>
      </c>
      <c r="O3667" s="164">
        <f t="shared" si="168"/>
        <v>6</v>
      </c>
    </row>
    <row r="3668" spans="3:15">
      <c r="C3668" s="161">
        <v>7</v>
      </c>
      <c r="D3668" s="161">
        <v>6</v>
      </c>
      <c r="F3668" s="161">
        <v>5</v>
      </c>
      <c r="G3668" s="161">
        <v>6</v>
      </c>
      <c r="H3668" s="161">
        <v>5</v>
      </c>
      <c r="I3668" s="161">
        <v>8</v>
      </c>
      <c r="J3668" s="161">
        <v>10</v>
      </c>
      <c r="M3668" s="165">
        <f t="shared" si="166"/>
        <v>5</v>
      </c>
      <c r="N3668" s="164">
        <f t="shared" si="167"/>
        <v>5</v>
      </c>
      <c r="O3668" s="164">
        <f t="shared" si="168"/>
        <v>7</v>
      </c>
    </row>
    <row r="3669" spans="3:15">
      <c r="C3669" s="161">
        <v>7</v>
      </c>
      <c r="D3669" s="161">
        <v>6</v>
      </c>
      <c r="F3669" s="161">
        <v>5</v>
      </c>
      <c r="G3669" s="161">
        <v>6</v>
      </c>
      <c r="H3669" s="161">
        <v>5</v>
      </c>
      <c r="I3669" s="161">
        <v>10</v>
      </c>
      <c r="J3669" s="161">
        <v>7</v>
      </c>
      <c r="M3669" s="165">
        <f t="shared" si="166"/>
        <v>5</v>
      </c>
      <c r="N3669" s="164">
        <f t="shared" si="167"/>
        <v>5</v>
      </c>
      <c r="O3669" s="164">
        <f t="shared" si="168"/>
        <v>7</v>
      </c>
    </row>
    <row r="3670" spans="3:15">
      <c r="C3670" s="161">
        <v>7</v>
      </c>
      <c r="D3670" s="161">
        <v>6</v>
      </c>
      <c r="F3670" s="161">
        <v>5</v>
      </c>
      <c r="G3670" s="161">
        <v>6</v>
      </c>
      <c r="H3670" s="161">
        <v>5</v>
      </c>
      <c r="I3670" s="161">
        <v>10</v>
      </c>
      <c r="J3670" s="161">
        <v>10</v>
      </c>
      <c r="M3670" s="165">
        <f t="shared" si="166"/>
        <v>5</v>
      </c>
      <c r="N3670" s="164">
        <f t="shared" si="167"/>
        <v>5</v>
      </c>
      <c r="O3670" s="164">
        <f t="shared" si="168"/>
        <v>7</v>
      </c>
    </row>
    <row r="3671" spans="3:15">
      <c r="C3671" s="161">
        <v>7</v>
      </c>
      <c r="D3671" s="161">
        <v>6</v>
      </c>
      <c r="F3671" s="161">
        <v>7</v>
      </c>
      <c r="G3671" s="161">
        <v>6</v>
      </c>
      <c r="H3671" s="161">
        <v>10</v>
      </c>
      <c r="I3671" s="161">
        <v>4</v>
      </c>
      <c r="J3671" s="161">
        <v>7</v>
      </c>
      <c r="M3671" s="165">
        <f t="shared" si="166"/>
        <v>4</v>
      </c>
      <c r="N3671" s="164">
        <f t="shared" si="167"/>
        <v>5</v>
      </c>
      <c r="O3671" s="164">
        <f t="shared" si="168"/>
        <v>7</v>
      </c>
    </row>
    <row r="3672" spans="3:15">
      <c r="C3672" s="161">
        <v>7</v>
      </c>
      <c r="D3672" s="161">
        <v>6</v>
      </c>
      <c r="F3672" s="161">
        <v>7</v>
      </c>
      <c r="G3672" s="161">
        <v>6</v>
      </c>
      <c r="H3672" s="161">
        <v>10</v>
      </c>
      <c r="I3672" s="161">
        <v>4</v>
      </c>
      <c r="J3672" s="161">
        <v>10</v>
      </c>
      <c r="M3672" s="165">
        <f t="shared" si="166"/>
        <v>4</v>
      </c>
      <c r="N3672" s="164">
        <f t="shared" si="167"/>
        <v>5</v>
      </c>
      <c r="O3672" s="164">
        <f t="shared" si="168"/>
        <v>7</v>
      </c>
    </row>
    <row r="3673" spans="3:15">
      <c r="C3673" s="161">
        <v>7</v>
      </c>
      <c r="D3673" s="161">
        <v>6</v>
      </c>
      <c r="F3673" s="161">
        <v>7</v>
      </c>
      <c r="G3673" s="161">
        <v>6</v>
      </c>
      <c r="H3673" s="161">
        <v>10</v>
      </c>
      <c r="I3673" s="161">
        <v>6</v>
      </c>
      <c r="J3673" s="161">
        <v>7</v>
      </c>
      <c r="M3673" s="165">
        <f t="shared" si="166"/>
        <v>6</v>
      </c>
      <c r="N3673" s="164">
        <f t="shared" si="167"/>
        <v>6</v>
      </c>
      <c r="O3673" s="164">
        <f t="shared" si="168"/>
        <v>7</v>
      </c>
    </row>
    <row r="3674" spans="3:15">
      <c r="C3674" s="161">
        <v>7</v>
      </c>
      <c r="D3674" s="161">
        <v>6</v>
      </c>
      <c r="F3674" s="161">
        <v>7</v>
      </c>
      <c r="G3674" s="161">
        <v>6</v>
      </c>
      <c r="H3674" s="161">
        <v>10</v>
      </c>
      <c r="I3674" s="161">
        <v>6</v>
      </c>
      <c r="J3674" s="161">
        <v>10</v>
      </c>
      <c r="M3674" s="165">
        <f t="shared" si="166"/>
        <v>6</v>
      </c>
      <c r="N3674" s="164">
        <f t="shared" si="167"/>
        <v>6</v>
      </c>
      <c r="O3674" s="164">
        <f t="shared" si="168"/>
        <v>7</v>
      </c>
    </row>
    <row r="3675" spans="3:15">
      <c r="C3675" s="161">
        <v>7</v>
      </c>
      <c r="D3675" s="161">
        <v>6</v>
      </c>
      <c r="F3675" s="161">
        <v>7</v>
      </c>
      <c r="G3675" s="161">
        <v>6</v>
      </c>
      <c r="H3675" s="161">
        <v>10</v>
      </c>
      <c r="I3675" s="161">
        <v>8</v>
      </c>
      <c r="J3675" s="161">
        <v>7</v>
      </c>
      <c r="M3675" s="165">
        <f t="shared" si="166"/>
        <v>6</v>
      </c>
      <c r="N3675" s="164">
        <f t="shared" si="167"/>
        <v>6</v>
      </c>
      <c r="O3675" s="164">
        <f t="shared" si="168"/>
        <v>7</v>
      </c>
    </row>
    <row r="3676" spans="3:15">
      <c r="C3676" s="161">
        <v>7</v>
      </c>
      <c r="D3676" s="161">
        <v>6</v>
      </c>
      <c r="F3676" s="161">
        <v>7</v>
      </c>
      <c r="G3676" s="161">
        <v>6</v>
      </c>
      <c r="H3676" s="161">
        <v>10</v>
      </c>
      <c r="I3676" s="161">
        <v>8</v>
      </c>
      <c r="J3676" s="161">
        <v>10</v>
      </c>
      <c r="M3676" s="165">
        <f t="shared" si="166"/>
        <v>6</v>
      </c>
      <c r="N3676" s="164">
        <f t="shared" si="167"/>
        <v>6</v>
      </c>
      <c r="O3676" s="164">
        <f t="shared" si="168"/>
        <v>8</v>
      </c>
    </row>
    <row r="3677" spans="3:15">
      <c r="C3677" s="161">
        <v>7</v>
      </c>
      <c r="D3677" s="161">
        <v>6</v>
      </c>
      <c r="F3677" s="161">
        <v>7</v>
      </c>
      <c r="G3677" s="161">
        <v>6</v>
      </c>
      <c r="H3677" s="161">
        <v>10</v>
      </c>
      <c r="I3677" s="161">
        <v>10</v>
      </c>
      <c r="J3677" s="161">
        <v>7</v>
      </c>
      <c r="M3677" s="165">
        <f t="shared" si="166"/>
        <v>6</v>
      </c>
      <c r="N3677" s="164">
        <f t="shared" si="167"/>
        <v>6</v>
      </c>
      <c r="O3677" s="164">
        <f t="shared" si="168"/>
        <v>8</v>
      </c>
    </row>
    <row r="3678" spans="3:15">
      <c r="C3678" s="161">
        <v>7</v>
      </c>
      <c r="D3678" s="161">
        <v>6</v>
      </c>
      <c r="F3678" s="161">
        <v>7</v>
      </c>
      <c r="G3678" s="161">
        <v>6</v>
      </c>
      <c r="H3678" s="161">
        <v>10</v>
      </c>
      <c r="I3678" s="161">
        <v>10</v>
      </c>
      <c r="J3678" s="161">
        <v>10</v>
      </c>
      <c r="M3678" s="165">
        <f t="shared" si="166"/>
        <v>6</v>
      </c>
      <c r="N3678" s="164">
        <f t="shared" si="167"/>
        <v>6</v>
      </c>
      <c r="O3678" s="164">
        <f t="shared" si="168"/>
        <v>8</v>
      </c>
    </row>
    <row r="3679" spans="3:15">
      <c r="C3679" s="161">
        <v>7</v>
      </c>
      <c r="D3679" s="161">
        <v>6</v>
      </c>
      <c r="F3679" s="161">
        <v>5</v>
      </c>
      <c r="G3679" s="161">
        <v>6</v>
      </c>
      <c r="H3679" s="161">
        <v>5</v>
      </c>
      <c r="I3679" s="161">
        <v>4</v>
      </c>
      <c r="J3679" s="161">
        <v>7</v>
      </c>
      <c r="M3679" s="165">
        <f t="shared" ref="M3679:M3742" si="169">MIN(C3679:L3679)</f>
        <v>4</v>
      </c>
      <c r="N3679" s="164">
        <f t="shared" si="167"/>
        <v>5</v>
      </c>
      <c r="O3679" s="164">
        <f t="shared" si="168"/>
        <v>6</v>
      </c>
    </row>
    <row r="3680" spans="3:15">
      <c r="C3680" s="161">
        <v>7</v>
      </c>
      <c r="D3680" s="161">
        <v>6</v>
      </c>
      <c r="F3680" s="161">
        <v>5</v>
      </c>
      <c r="G3680" s="161">
        <v>6</v>
      </c>
      <c r="H3680" s="161">
        <v>5</v>
      </c>
      <c r="I3680" s="161">
        <v>4</v>
      </c>
      <c r="J3680" s="161">
        <v>10</v>
      </c>
      <c r="M3680" s="165">
        <f t="shared" si="169"/>
        <v>4</v>
      </c>
      <c r="N3680" s="164">
        <f t="shared" ref="N3680:N3743" si="170">IF(SMALL(C3680:J3680,2)&gt;M3680,M3680+1,M3680)</f>
        <v>5</v>
      </c>
      <c r="O3680" s="164">
        <f t="shared" ref="O3680:O3743" si="171">ROUND(AVERAGE(C3680:J3680),0)</f>
        <v>6</v>
      </c>
    </row>
    <row r="3681" spans="3:15">
      <c r="C3681" s="161">
        <v>7</v>
      </c>
      <c r="D3681" s="161">
        <v>6</v>
      </c>
      <c r="F3681" s="161">
        <v>5</v>
      </c>
      <c r="G3681" s="161">
        <v>6</v>
      </c>
      <c r="H3681" s="161">
        <v>5</v>
      </c>
      <c r="I3681" s="161">
        <v>6</v>
      </c>
      <c r="J3681" s="161">
        <v>7</v>
      </c>
      <c r="M3681" s="165">
        <f t="shared" si="169"/>
        <v>5</v>
      </c>
      <c r="N3681" s="164">
        <f t="shared" si="170"/>
        <v>5</v>
      </c>
      <c r="O3681" s="164">
        <f t="shared" si="171"/>
        <v>6</v>
      </c>
    </row>
    <row r="3682" spans="3:15">
      <c r="C3682" s="161">
        <v>7</v>
      </c>
      <c r="D3682" s="161">
        <v>6</v>
      </c>
      <c r="F3682" s="161">
        <v>5</v>
      </c>
      <c r="G3682" s="161">
        <v>6</v>
      </c>
      <c r="H3682" s="161">
        <v>5</v>
      </c>
      <c r="I3682" s="161">
        <v>6</v>
      </c>
      <c r="J3682" s="161">
        <v>10</v>
      </c>
      <c r="M3682" s="165">
        <f t="shared" si="169"/>
        <v>5</v>
      </c>
      <c r="N3682" s="164">
        <f t="shared" si="170"/>
        <v>5</v>
      </c>
      <c r="O3682" s="164">
        <f t="shared" si="171"/>
        <v>6</v>
      </c>
    </row>
    <row r="3683" spans="3:15">
      <c r="C3683" s="161">
        <v>7</v>
      </c>
      <c r="D3683" s="161">
        <v>6</v>
      </c>
      <c r="F3683" s="161">
        <v>5</v>
      </c>
      <c r="G3683" s="161">
        <v>6</v>
      </c>
      <c r="H3683" s="161">
        <v>5</v>
      </c>
      <c r="I3683" s="161">
        <v>8</v>
      </c>
      <c r="J3683" s="161">
        <v>7</v>
      </c>
      <c r="M3683" s="165">
        <f t="shared" si="169"/>
        <v>5</v>
      </c>
      <c r="N3683" s="164">
        <f t="shared" si="170"/>
        <v>5</v>
      </c>
      <c r="O3683" s="164">
        <f t="shared" si="171"/>
        <v>6</v>
      </c>
    </row>
    <row r="3684" spans="3:15">
      <c r="C3684" s="161">
        <v>7</v>
      </c>
      <c r="D3684" s="161">
        <v>6</v>
      </c>
      <c r="F3684" s="161">
        <v>5</v>
      </c>
      <c r="G3684" s="161">
        <v>6</v>
      </c>
      <c r="H3684" s="161">
        <v>5</v>
      </c>
      <c r="I3684" s="161">
        <v>8</v>
      </c>
      <c r="J3684" s="161">
        <v>10</v>
      </c>
      <c r="M3684" s="165">
        <f t="shared" si="169"/>
        <v>5</v>
      </c>
      <c r="N3684" s="164">
        <f t="shared" si="170"/>
        <v>5</v>
      </c>
      <c r="O3684" s="164">
        <f t="shared" si="171"/>
        <v>7</v>
      </c>
    </row>
    <row r="3685" spans="3:15">
      <c r="C3685" s="161">
        <v>7</v>
      </c>
      <c r="D3685" s="161">
        <v>6</v>
      </c>
      <c r="F3685" s="161">
        <v>5</v>
      </c>
      <c r="G3685" s="161">
        <v>6</v>
      </c>
      <c r="H3685" s="161">
        <v>5</v>
      </c>
      <c r="I3685" s="161">
        <v>10</v>
      </c>
      <c r="J3685" s="161">
        <v>7</v>
      </c>
      <c r="M3685" s="165">
        <f t="shared" si="169"/>
        <v>5</v>
      </c>
      <c r="N3685" s="164">
        <f t="shared" si="170"/>
        <v>5</v>
      </c>
      <c r="O3685" s="164">
        <f t="shared" si="171"/>
        <v>7</v>
      </c>
    </row>
    <row r="3686" spans="3:15">
      <c r="C3686" s="161">
        <v>7</v>
      </c>
      <c r="D3686" s="161">
        <v>6</v>
      </c>
      <c r="F3686" s="161">
        <v>5</v>
      </c>
      <c r="G3686" s="161">
        <v>6</v>
      </c>
      <c r="H3686" s="161">
        <v>5</v>
      </c>
      <c r="I3686" s="161">
        <v>10</v>
      </c>
      <c r="J3686" s="161">
        <v>10</v>
      </c>
      <c r="M3686" s="165">
        <f t="shared" si="169"/>
        <v>5</v>
      </c>
      <c r="N3686" s="164">
        <f t="shared" si="170"/>
        <v>5</v>
      </c>
      <c r="O3686" s="164">
        <f t="shared" si="171"/>
        <v>7</v>
      </c>
    </row>
    <row r="3687" spans="3:15">
      <c r="C3687" s="161">
        <v>7</v>
      </c>
      <c r="D3687" s="161">
        <v>6</v>
      </c>
      <c r="F3687" s="161">
        <v>7</v>
      </c>
      <c r="G3687" s="161">
        <v>6</v>
      </c>
      <c r="H3687" s="161">
        <v>10</v>
      </c>
      <c r="I3687" s="161">
        <v>4</v>
      </c>
      <c r="J3687" s="161">
        <v>7</v>
      </c>
      <c r="M3687" s="165">
        <f t="shared" si="169"/>
        <v>4</v>
      </c>
      <c r="N3687" s="164">
        <f t="shared" si="170"/>
        <v>5</v>
      </c>
      <c r="O3687" s="164">
        <f t="shared" si="171"/>
        <v>7</v>
      </c>
    </row>
    <row r="3688" spans="3:15">
      <c r="C3688" s="161">
        <v>7</v>
      </c>
      <c r="D3688" s="161">
        <v>6</v>
      </c>
      <c r="F3688" s="161">
        <v>7</v>
      </c>
      <c r="G3688" s="161">
        <v>6</v>
      </c>
      <c r="H3688" s="161">
        <v>10</v>
      </c>
      <c r="I3688" s="161">
        <v>4</v>
      </c>
      <c r="J3688" s="161">
        <v>10</v>
      </c>
      <c r="M3688" s="165">
        <f t="shared" si="169"/>
        <v>4</v>
      </c>
      <c r="N3688" s="164">
        <f t="shared" si="170"/>
        <v>5</v>
      </c>
      <c r="O3688" s="164">
        <f t="shared" si="171"/>
        <v>7</v>
      </c>
    </row>
    <row r="3689" spans="3:15">
      <c r="C3689" s="161">
        <v>7</v>
      </c>
      <c r="D3689" s="161">
        <v>6</v>
      </c>
      <c r="F3689" s="161">
        <v>7</v>
      </c>
      <c r="G3689" s="161">
        <v>6</v>
      </c>
      <c r="H3689" s="161">
        <v>10</v>
      </c>
      <c r="I3689" s="161">
        <v>6</v>
      </c>
      <c r="J3689" s="161">
        <v>7</v>
      </c>
      <c r="M3689" s="165">
        <f t="shared" si="169"/>
        <v>6</v>
      </c>
      <c r="N3689" s="164">
        <f t="shared" si="170"/>
        <v>6</v>
      </c>
      <c r="O3689" s="164">
        <f t="shared" si="171"/>
        <v>7</v>
      </c>
    </row>
    <row r="3690" spans="3:15">
      <c r="C3690" s="161">
        <v>7</v>
      </c>
      <c r="D3690" s="161">
        <v>6</v>
      </c>
      <c r="F3690" s="161">
        <v>7</v>
      </c>
      <c r="G3690" s="161">
        <v>6</v>
      </c>
      <c r="H3690" s="161">
        <v>10</v>
      </c>
      <c r="I3690" s="161">
        <v>6</v>
      </c>
      <c r="J3690" s="161">
        <v>10</v>
      </c>
      <c r="M3690" s="165">
        <f t="shared" si="169"/>
        <v>6</v>
      </c>
      <c r="N3690" s="164">
        <f t="shared" si="170"/>
        <v>6</v>
      </c>
      <c r="O3690" s="164">
        <f t="shared" si="171"/>
        <v>7</v>
      </c>
    </row>
    <row r="3691" spans="3:15">
      <c r="C3691" s="161">
        <v>7</v>
      </c>
      <c r="D3691" s="161">
        <v>6</v>
      </c>
      <c r="F3691" s="161">
        <v>7</v>
      </c>
      <c r="G3691" s="161">
        <v>6</v>
      </c>
      <c r="H3691" s="161">
        <v>10</v>
      </c>
      <c r="I3691" s="161">
        <v>8</v>
      </c>
      <c r="J3691" s="161">
        <v>7</v>
      </c>
      <c r="M3691" s="165">
        <f t="shared" si="169"/>
        <v>6</v>
      </c>
      <c r="N3691" s="164">
        <f t="shared" si="170"/>
        <v>6</v>
      </c>
      <c r="O3691" s="164">
        <f t="shared" si="171"/>
        <v>7</v>
      </c>
    </row>
    <row r="3692" spans="3:15">
      <c r="C3692" s="161">
        <v>7</v>
      </c>
      <c r="D3692" s="161">
        <v>6</v>
      </c>
      <c r="F3692" s="161">
        <v>7</v>
      </c>
      <c r="G3692" s="161">
        <v>6</v>
      </c>
      <c r="H3692" s="161">
        <v>10</v>
      </c>
      <c r="I3692" s="161">
        <v>8</v>
      </c>
      <c r="J3692" s="161">
        <v>10</v>
      </c>
      <c r="M3692" s="165">
        <f t="shared" si="169"/>
        <v>6</v>
      </c>
      <c r="N3692" s="164">
        <f t="shared" si="170"/>
        <v>6</v>
      </c>
      <c r="O3692" s="164">
        <f t="shared" si="171"/>
        <v>8</v>
      </c>
    </row>
    <row r="3693" spans="3:15">
      <c r="C3693" s="161">
        <v>7</v>
      </c>
      <c r="D3693" s="161">
        <v>6</v>
      </c>
      <c r="F3693" s="161">
        <v>7</v>
      </c>
      <c r="G3693" s="161">
        <v>6</v>
      </c>
      <c r="H3693" s="161">
        <v>10</v>
      </c>
      <c r="I3693" s="161">
        <v>10</v>
      </c>
      <c r="J3693" s="161">
        <v>7</v>
      </c>
      <c r="M3693" s="165">
        <f t="shared" si="169"/>
        <v>6</v>
      </c>
      <c r="N3693" s="164">
        <f t="shared" si="170"/>
        <v>6</v>
      </c>
      <c r="O3693" s="164">
        <f t="shared" si="171"/>
        <v>8</v>
      </c>
    </row>
    <row r="3694" spans="3:15">
      <c r="C3694" s="161">
        <v>7</v>
      </c>
      <c r="D3694" s="161">
        <v>6</v>
      </c>
      <c r="F3694" s="161">
        <v>7</v>
      </c>
      <c r="G3694" s="161">
        <v>6</v>
      </c>
      <c r="H3694" s="161">
        <v>10</v>
      </c>
      <c r="I3694" s="161">
        <v>10</v>
      </c>
      <c r="J3694" s="161">
        <v>10</v>
      </c>
      <c r="M3694" s="165">
        <f t="shared" si="169"/>
        <v>6</v>
      </c>
      <c r="N3694" s="164">
        <f t="shared" si="170"/>
        <v>6</v>
      </c>
      <c r="O3694" s="164">
        <f t="shared" si="171"/>
        <v>8</v>
      </c>
    </row>
    <row r="3695" spans="3:15">
      <c r="C3695" s="161">
        <v>7</v>
      </c>
      <c r="D3695" s="161">
        <v>6</v>
      </c>
      <c r="F3695" s="161">
        <v>10</v>
      </c>
      <c r="G3695" s="161">
        <v>6</v>
      </c>
      <c r="H3695" s="161">
        <v>7</v>
      </c>
      <c r="I3695" s="161">
        <v>4</v>
      </c>
      <c r="J3695" s="161">
        <v>7</v>
      </c>
      <c r="M3695" s="165">
        <f t="shared" si="169"/>
        <v>4</v>
      </c>
      <c r="N3695" s="164">
        <f t="shared" si="170"/>
        <v>5</v>
      </c>
      <c r="O3695" s="164">
        <f t="shared" si="171"/>
        <v>7</v>
      </c>
    </row>
    <row r="3696" spans="3:15">
      <c r="C3696" s="161">
        <v>7</v>
      </c>
      <c r="D3696" s="161">
        <v>6</v>
      </c>
      <c r="F3696" s="161">
        <v>10</v>
      </c>
      <c r="G3696" s="161">
        <v>6</v>
      </c>
      <c r="H3696" s="161">
        <v>7</v>
      </c>
      <c r="I3696" s="161">
        <v>4</v>
      </c>
      <c r="J3696" s="161">
        <v>10</v>
      </c>
      <c r="M3696" s="165">
        <f t="shared" si="169"/>
        <v>4</v>
      </c>
      <c r="N3696" s="164">
        <f t="shared" si="170"/>
        <v>5</v>
      </c>
      <c r="O3696" s="164">
        <f t="shared" si="171"/>
        <v>7</v>
      </c>
    </row>
    <row r="3697" spans="3:15">
      <c r="C3697" s="161">
        <v>7</v>
      </c>
      <c r="D3697" s="161">
        <v>6</v>
      </c>
      <c r="F3697" s="161">
        <v>10</v>
      </c>
      <c r="G3697" s="161">
        <v>6</v>
      </c>
      <c r="H3697" s="161">
        <v>7</v>
      </c>
      <c r="I3697" s="161">
        <v>6</v>
      </c>
      <c r="J3697" s="161">
        <v>7</v>
      </c>
      <c r="M3697" s="165">
        <f t="shared" si="169"/>
        <v>6</v>
      </c>
      <c r="N3697" s="164">
        <f t="shared" si="170"/>
        <v>6</v>
      </c>
      <c r="O3697" s="164">
        <f t="shared" si="171"/>
        <v>7</v>
      </c>
    </row>
    <row r="3698" spans="3:15">
      <c r="C3698" s="161">
        <v>7</v>
      </c>
      <c r="D3698" s="161">
        <v>6</v>
      </c>
      <c r="F3698" s="161">
        <v>10</v>
      </c>
      <c r="G3698" s="161">
        <v>6</v>
      </c>
      <c r="H3698" s="161">
        <v>7</v>
      </c>
      <c r="I3698" s="161">
        <v>6</v>
      </c>
      <c r="J3698" s="161">
        <v>10</v>
      </c>
      <c r="M3698" s="165">
        <f t="shared" si="169"/>
        <v>6</v>
      </c>
      <c r="N3698" s="164">
        <f t="shared" si="170"/>
        <v>6</v>
      </c>
      <c r="O3698" s="164">
        <f t="shared" si="171"/>
        <v>7</v>
      </c>
    </row>
    <row r="3699" spans="3:15">
      <c r="C3699" s="161">
        <v>7</v>
      </c>
      <c r="D3699" s="161">
        <v>6</v>
      </c>
      <c r="F3699" s="161">
        <v>10</v>
      </c>
      <c r="G3699" s="161">
        <v>6</v>
      </c>
      <c r="H3699" s="161">
        <v>7</v>
      </c>
      <c r="I3699" s="161">
        <v>8</v>
      </c>
      <c r="J3699" s="161">
        <v>7</v>
      </c>
      <c r="M3699" s="165">
        <f t="shared" si="169"/>
        <v>6</v>
      </c>
      <c r="N3699" s="164">
        <f t="shared" si="170"/>
        <v>6</v>
      </c>
      <c r="O3699" s="164">
        <f t="shared" si="171"/>
        <v>7</v>
      </c>
    </row>
    <row r="3700" spans="3:15">
      <c r="C3700" s="161">
        <v>7</v>
      </c>
      <c r="D3700" s="161">
        <v>6</v>
      </c>
      <c r="F3700" s="161">
        <v>10</v>
      </c>
      <c r="G3700" s="161">
        <v>6</v>
      </c>
      <c r="H3700" s="161">
        <v>7</v>
      </c>
      <c r="I3700" s="161">
        <v>8</v>
      </c>
      <c r="J3700" s="161">
        <v>10</v>
      </c>
      <c r="M3700" s="165">
        <f t="shared" si="169"/>
        <v>6</v>
      </c>
      <c r="N3700" s="164">
        <f t="shared" si="170"/>
        <v>6</v>
      </c>
      <c r="O3700" s="164">
        <f t="shared" si="171"/>
        <v>8</v>
      </c>
    </row>
    <row r="3701" spans="3:15">
      <c r="C3701" s="161">
        <v>7</v>
      </c>
      <c r="D3701" s="161">
        <v>6</v>
      </c>
      <c r="F3701" s="161">
        <v>10</v>
      </c>
      <c r="G3701" s="161">
        <v>6</v>
      </c>
      <c r="H3701" s="161">
        <v>7</v>
      </c>
      <c r="I3701" s="161">
        <v>10</v>
      </c>
      <c r="J3701" s="161">
        <v>7</v>
      </c>
      <c r="M3701" s="165">
        <f t="shared" si="169"/>
        <v>6</v>
      </c>
      <c r="N3701" s="164">
        <f t="shared" si="170"/>
        <v>6</v>
      </c>
      <c r="O3701" s="164">
        <f t="shared" si="171"/>
        <v>8</v>
      </c>
    </row>
    <row r="3702" spans="3:15">
      <c r="C3702" s="161">
        <v>7</v>
      </c>
      <c r="D3702" s="161">
        <v>6</v>
      </c>
      <c r="F3702" s="161">
        <v>10</v>
      </c>
      <c r="G3702" s="161">
        <v>6</v>
      </c>
      <c r="H3702" s="161">
        <v>7</v>
      </c>
      <c r="I3702" s="161">
        <v>10</v>
      </c>
      <c r="J3702" s="161">
        <v>10</v>
      </c>
      <c r="M3702" s="165">
        <f t="shared" si="169"/>
        <v>6</v>
      </c>
      <c r="N3702" s="164">
        <f t="shared" si="170"/>
        <v>6</v>
      </c>
      <c r="O3702" s="164">
        <f t="shared" si="171"/>
        <v>8</v>
      </c>
    </row>
    <row r="3703" spans="3:15">
      <c r="C3703" s="161">
        <v>7</v>
      </c>
      <c r="D3703" s="161">
        <v>6</v>
      </c>
      <c r="F3703" s="161">
        <v>10</v>
      </c>
      <c r="G3703" s="161">
        <v>6</v>
      </c>
      <c r="H3703" s="161">
        <v>10</v>
      </c>
      <c r="I3703" s="161">
        <v>4</v>
      </c>
      <c r="J3703" s="161">
        <v>7</v>
      </c>
      <c r="M3703" s="165">
        <f t="shared" si="169"/>
        <v>4</v>
      </c>
      <c r="N3703" s="164">
        <f t="shared" si="170"/>
        <v>5</v>
      </c>
      <c r="O3703" s="164">
        <f t="shared" si="171"/>
        <v>7</v>
      </c>
    </row>
    <row r="3704" spans="3:15">
      <c r="C3704" s="161">
        <v>7</v>
      </c>
      <c r="D3704" s="161">
        <v>6</v>
      </c>
      <c r="F3704" s="161">
        <v>10</v>
      </c>
      <c r="G3704" s="161">
        <v>6</v>
      </c>
      <c r="H3704" s="161">
        <v>10</v>
      </c>
      <c r="I3704" s="161">
        <v>4</v>
      </c>
      <c r="J3704" s="161">
        <v>10</v>
      </c>
      <c r="M3704" s="165">
        <f t="shared" si="169"/>
        <v>4</v>
      </c>
      <c r="N3704" s="164">
        <f t="shared" si="170"/>
        <v>5</v>
      </c>
      <c r="O3704" s="164">
        <f t="shared" si="171"/>
        <v>8</v>
      </c>
    </row>
    <row r="3705" spans="3:15">
      <c r="C3705" s="161">
        <v>7</v>
      </c>
      <c r="D3705" s="161">
        <v>6</v>
      </c>
      <c r="F3705" s="161">
        <v>10</v>
      </c>
      <c r="G3705" s="161">
        <v>6</v>
      </c>
      <c r="H3705" s="161">
        <v>10</v>
      </c>
      <c r="I3705" s="161">
        <v>6</v>
      </c>
      <c r="J3705" s="161">
        <v>7</v>
      </c>
      <c r="M3705" s="165">
        <f t="shared" si="169"/>
        <v>6</v>
      </c>
      <c r="N3705" s="164">
        <f t="shared" si="170"/>
        <v>6</v>
      </c>
      <c r="O3705" s="164">
        <f t="shared" si="171"/>
        <v>7</v>
      </c>
    </row>
    <row r="3706" spans="3:15">
      <c r="C3706" s="161">
        <v>7</v>
      </c>
      <c r="D3706" s="161">
        <v>6</v>
      </c>
      <c r="F3706" s="161">
        <v>10</v>
      </c>
      <c r="G3706" s="161">
        <v>6</v>
      </c>
      <c r="H3706" s="161">
        <v>10</v>
      </c>
      <c r="I3706" s="161">
        <v>6</v>
      </c>
      <c r="J3706" s="161">
        <v>10</v>
      </c>
      <c r="M3706" s="165">
        <f t="shared" si="169"/>
        <v>6</v>
      </c>
      <c r="N3706" s="164">
        <f t="shared" si="170"/>
        <v>6</v>
      </c>
      <c r="O3706" s="164">
        <f t="shared" si="171"/>
        <v>8</v>
      </c>
    </row>
    <row r="3707" spans="3:15">
      <c r="C3707" s="161">
        <v>7</v>
      </c>
      <c r="D3707" s="161">
        <v>6</v>
      </c>
      <c r="F3707" s="161">
        <v>10</v>
      </c>
      <c r="G3707" s="161">
        <v>6</v>
      </c>
      <c r="H3707" s="161">
        <v>10</v>
      </c>
      <c r="I3707" s="161">
        <v>8</v>
      </c>
      <c r="J3707" s="161">
        <v>7</v>
      </c>
      <c r="M3707" s="165">
        <f t="shared" si="169"/>
        <v>6</v>
      </c>
      <c r="N3707" s="164">
        <f t="shared" si="170"/>
        <v>6</v>
      </c>
      <c r="O3707" s="164">
        <f t="shared" si="171"/>
        <v>8</v>
      </c>
    </row>
    <row r="3708" spans="3:15">
      <c r="C3708" s="161">
        <v>7</v>
      </c>
      <c r="D3708" s="161">
        <v>6</v>
      </c>
      <c r="F3708" s="161">
        <v>10</v>
      </c>
      <c r="G3708" s="161">
        <v>6</v>
      </c>
      <c r="H3708" s="161">
        <v>10</v>
      </c>
      <c r="I3708" s="161">
        <v>8</v>
      </c>
      <c r="J3708" s="161">
        <v>10</v>
      </c>
      <c r="M3708" s="165">
        <f t="shared" si="169"/>
        <v>6</v>
      </c>
      <c r="N3708" s="164">
        <f t="shared" si="170"/>
        <v>6</v>
      </c>
      <c r="O3708" s="164">
        <f t="shared" si="171"/>
        <v>8</v>
      </c>
    </row>
    <row r="3709" spans="3:15">
      <c r="C3709" s="161">
        <v>7</v>
      </c>
      <c r="D3709" s="161">
        <v>6</v>
      </c>
      <c r="F3709" s="161">
        <v>10</v>
      </c>
      <c r="G3709" s="161">
        <v>6</v>
      </c>
      <c r="H3709" s="161">
        <v>10</v>
      </c>
      <c r="I3709" s="161">
        <v>10</v>
      </c>
      <c r="J3709" s="161">
        <v>7</v>
      </c>
      <c r="M3709" s="165">
        <f t="shared" si="169"/>
        <v>6</v>
      </c>
      <c r="N3709" s="164">
        <f t="shared" si="170"/>
        <v>6</v>
      </c>
      <c r="O3709" s="164">
        <f t="shared" si="171"/>
        <v>8</v>
      </c>
    </row>
    <row r="3710" spans="3:15">
      <c r="C3710" s="161">
        <v>7</v>
      </c>
      <c r="D3710" s="161">
        <v>6</v>
      </c>
      <c r="F3710" s="161">
        <v>10</v>
      </c>
      <c r="G3710" s="161">
        <v>6</v>
      </c>
      <c r="H3710" s="161">
        <v>10</v>
      </c>
      <c r="I3710" s="161">
        <v>10</v>
      </c>
      <c r="J3710" s="161">
        <v>10</v>
      </c>
      <c r="M3710" s="165">
        <f t="shared" si="169"/>
        <v>6</v>
      </c>
      <c r="N3710" s="164">
        <f t="shared" si="170"/>
        <v>6</v>
      </c>
      <c r="O3710" s="164">
        <f t="shared" si="171"/>
        <v>8</v>
      </c>
    </row>
    <row r="3711" spans="3:15">
      <c r="C3711" s="161">
        <v>7</v>
      </c>
      <c r="D3711" s="161">
        <v>6</v>
      </c>
      <c r="F3711" s="161">
        <v>10</v>
      </c>
      <c r="G3711" s="161">
        <v>6</v>
      </c>
      <c r="H3711" s="161">
        <v>7</v>
      </c>
      <c r="I3711" s="161">
        <v>4</v>
      </c>
      <c r="J3711" s="161">
        <v>7</v>
      </c>
      <c r="M3711" s="165">
        <f t="shared" si="169"/>
        <v>4</v>
      </c>
      <c r="N3711" s="164">
        <f t="shared" si="170"/>
        <v>5</v>
      </c>
      <c r="O3711" s="164">
        <f t="shared" si="171"/>
        <v>7</v>
      </c>
    </row>
    <row r="3712" spans="3:15">
      <c r="C3712" s="161">
        <v>7</v>
      </c>
      <c r="D3712" s="161">
        <v>6</v>
      </c>
      <c r="F3712" s="161">
        <v>10</v>
      </c>
      <c r="G3712" s="161">
        <v>6</v>
      </c>
      <c r="H3712" s="161">
        <v>7</v>
      </c>
      <c r="I3712" s="161">
        <v>4</v>
      </c>
      <c r="J3712" s="161">
        <v>10</v>
      </c>
      <c r="M3712" s="165">
        <f t="shared" si="169"/>
        <v>4</v>
      </c>
      <c r="N3712" s="164">
        <f t="shared" si="170"/>
        <v>5</v>
      </c>
      <c r="O3712" s="164">
        <f t="shared" si="171"/>
        <v>7</v>
      </c>
    </row>
    <row r="3713" spans="3:15">
      <c r="C3713" s="161">
        <v>7</v>
      </c>
      <c r="D3713" s="161">
        <v>6</v>
      </c>
      <c r="F3713" s="161">
        <v>10</v>
      </c>
      <c r="G3713" s="161">
        <v>6</v>
      </c>
      <c r="H3713" s="161">
        <v>7</v>
      </c>
      <c r="I3713" s="161">
        <v>6</v>
      </c>
      <c r="J3713" s="161">
        <v>7</v>
      </c>
      <c r="M3713" s="165">
        <f t="shared" si="169"/>
        <v>6</v>
      </c>
      <c r="N3713" s="164">
        <f t="shared" si="170"/>
        <v>6</v>
      </c>
      <c r="O3713" s="164">
        <f t="shared" si="171"/>
        <v>7</v>
      </c>
    </row>
    <row r="3714" spans="3:15">
      <c r="C3714" s="161">
        <v>7</v>
      </c>
      <c r="D3714" s="161">
        <v>6</v>
      </c>
      <c r="F3714" s="161">
        <v>10</v>
      </c>
      <c r="G3714" s="161">
        <v>6</v>
      </c>
      <c r="H3714" s="161">
        <v>7</v>
      </c>
      <c r="I3714" s="161">
        <v>6</v>
      </c>
      <c r="J3714" s="161">
        <v>10</v>
      </c>
      <c r="M3714" s="165">
        <f t="shared" si="169"/>
        <v>6</v>
      </c>
      <c r="N3714" s="164">
        <f t="shared" si="170"/>
        <v>6</v>
      </c>
      <c r="O3714" s="164">
        <f t="shared" si="171"/>
        <v>7</v>
      </c>
    </row>
    <row r="3715" spans="3:15">
      <c r="C3715" s="161">
        <v>7</v>
      </c>
      <c r="D3715" s="161">
        <v>6</v>
      </c>
      <c r="F3715" s="161">
        <v>10</v>
      </c>
      <c r="G3715" s="161">
        <v>6</v>
      </c>
      <c r="H3715" s="161">
        <v>7</v>
      </c>
      <c r="I3715" s="161">
        <v>8</v>
      </c>
      <c r="J3715" s="161">
        <v>7</v>
      </c>
      <c r="M3715" s="165">
        <f t="shared" si="169"/>
        <v>6</v>
      </c>
      <c r="N3715" s="164">
        <f t="shared" si="170"/>
        <v>6</v>
      </c>
      <c r="O3715" s="164">
        <f t="shared" si="171"/>
        <v>7</v>
      </c>
    </row>
    <row r="3716" spans="3:15">
      <c r="C3716" s="161">
        <v>7</v>
      </c>
      <c r="D3716" s="161">
        <v>6</v>
      </c>
      <c r="F3716" s="161">
        <v>10</v>
      </c>
      <c r="G3716" s="161">
        <v>6</v>
      </c>
      <c r="H3716" s="161">
        <v>7</v>
      </c>
      <c r="I3716" s="161">
        <v>8</v>
      </c>
      <c r="J3716" s="161">
        <v>10</v>
      </c>
      <c r="M3716" s="165">
        <f t="shared" si="169"/>
        <v>6</v>
      </c>
      <c r="N3716" s="164">
        <f t="shared" si="170"/>
        <v>6</v>
      </c>
      <c r="O3716" s="164">
        <f t="shared" si="171"/>
        <v>8</v>
      </c>
    </row>
    <row r="3717" spans="3:15">
      <c r="C3717" s="161">
        <v>7</v>
      </c>
      <c r="D3717" s="161">
        <v>6</v>
      </c>
      <c r="F3717" s="161">
        <v>10</v>
      </c>
      <c r="G3717" s="161">
        <v>6</v>
      </c>
      <c r="H3717" s="161">
        <v>7</v>
      </c>
      <c r="I3717" s="161">
        <v>10</v>
      </c>
      <c r="J3717" s="161">
        <v>7</v>
      </c>
      <c r="M3717" s="165">
        <f t="shared" si="169"/>
        <v>6</v>
      </c>
      <c r="N3717" s="164">
        <f t="shared" si="170"/>
        <v>6</v>
      </c>
      <c r="O3717" s="164">
        <f t="shared" si="171"/>
        <v>8</v>
      </c>
    </row>
    <row r="3718" spans="3:15">
      <c r="C3718" s="161">
        <v>7</v>
      </c>
      <c r="D3718" s="161">
        <v>6</v>
      </c>
      <c r="F3718" s="161">
        <v>10</v>
      </c>
      <c r="G3718" s="161">
        <v>6</v>
      </c>
      <c r="H3718" s="161">
        <v>7</v>
      </c>
      <c r="I3718" s="161">
        <v>10</v>
      </c>
      <c r="J3718" s="161">
        <v>10</v>
      </c>
      <c r="M3718" s="165">
        <f t="shared" si="169"/>
        <v>6</v>
      </c>
      <c r="N3718" s="164">
        <f t="shared" si="170"/>
        <v>6</v>
      </c>
      <c r="O3718" s="164">
        <f t="shared" si="171"/>
        <v>8</v>
      </c>
    </row>
    <row r="3719" spans="3:15">
      <c r="C3719" s="161">
        <v>7</v>
      </c>
      <c r="D3719" s="161">
        <v>6</v>
      </c>
      <c r="F3719" s="161">
        <v>10</v>
      </c>
      <c r="G3719" s="161">
        <v>6</v>
      </c>
      <c r="H3719" s="161">
        <v>10</v>
      </c>
      <c r="I3719" s="161">
        <v>4</v>
      </c>
      <c r="J3719" s="161">
        <v>7</v>
      </c>
      <c r="M3719" s="165">
        <f t="shared" si="169"/>
        <v>4</v>
      </c>
      <c r="N3719" s="164">
        <f t="shared" si="170"/>
        <v>5</v>
      </c>
      <c r="O3719" s="164">
        <f t="shared" si="171"/>
        <v>7</v>
      </c>
    </row>
    <row r="3720" spans="3:15">
      <c r="C3720" s="161">
        <v>7</v>
      </c>
      <c r="D3720" s="161">
        <v>6</v>
      </c>
      <c r="F3720" s="161">
        <v>10</v>
      </c>
      <c r="G3720" s="161">
        <v>6</v>
      </c>
      <c r="H3720" s="161">
        <v>10</v>
      </c>
      <c r="I3720" s="161">
        <v>4</v>
      </c>
      <c r="J3720" s="161">
        <v>10</v>
      </c>
      <c r="M3720" s="165">
        <f t="shared" si="169"/>
        <v>4</v>
      </c>
      <c r="N3720" s="164">
        <f t="shared" si="170"/>
        <v>5</v>
      </c>
      <c r="O3720" s="164">
        <f t="shared" si="171"/>
        <v>8</v>
      </c>
    </row>
    <row r="3721" spans="3:15">
      <c r="C3721" s="161">
        <v>7</v>
      </c>
      <c r="D3721" s="161">
        <v>6</v>
      </c>
      <c r="F3721" s="161">
        <v>10</v>
      </c>
      <c r="G3721" s="161">
        <v>6</v>
      </c>
      <c r="H3721" s="161">
        <v>10</v>
      </c>
      <c r="I3721" s="161">
        <v>6</v>
      </c>
      <c r="J3721" s="161">
        <v>7</v>
      </c>
      <c r="M3721" s="165">
        <f t="shared" si="169"/>
        <v>6</v>
      </c>
      <c r="N3721" s="164">
        <f t="shared" si="170"/>
        <v>6</v>
      </c>
      <c r="O3721" s="164">
        <f t="shared" si="171"/>
        <v>7</v>
      </c>
    </row>
    <row r="3722" spans="3:15">
      <c r="C3722" s="161">
        <v>7</v>
      </c>
      <c r="D3722" s="161">
        <v>6</v>
      </c>
      <c r="F3722" s="161">
        <v>10</v>
      </c>
      <c r="G3722" s="161">
        <v>6</v>
      </c>
      <c r="H3722" s="161">
        <v>10</v>
      </c>
      <c r="I3722" s="161">
        <v>6</v>
      </c>
      <c r="J3722" s="161">
        <v>10</v>
      </c>
      <c r="M3722" s="165">
        <f t="shared" si="169"/>
        <v>6</v>
      </c>
      <c r="N3722" s="164">
        <f t="shared" si="170"/>
        <v>6</v>
      </c>
      <c r="O3722" s="164">
        <f t="shared" si="171"/>
        <v>8</v>
      </c>
    </row>
    <row r="3723" spans="3:15">
      <c r="C3723" s="161">
        <v>7</v>
      </c>
      <c r="D3723" s="161">
        <v>6</v>
      </c>
      <c r="F3723" s="161">
        <v>10</v>
      </c>
      <c r="G3723" s="161">
        <v>6</v>
      </c>
      <c r="H3723" s="161">
        <v>10</v>
      </c>
      <c r="I3723" s="161">
        <v>8</v>
      </c>
      <c r="J3723" s="161">
        <v>7</v>
      </c>
      <c r="M3723" s="165">
        <f t="shared" si="169"/>
        <v>6</v>
      </c>
      <c r="N3723" s="164">
        <f t="shared" si="170"/>
        <v>6</v>
      </c>
      <c r="O3723" s="164">
        <f t="shared" si="171"/>
        <v>8</v>
      </c>
    </row>
    <row r="3724" spans="3:15">
      <c r="C3724" s="161">
        <v>7</v>
      </c>
      <c r="D3724" s="161">
        <v>6</v>
      </c>
      <c r="F3724" s="161">
        <v>10</v>
      </c>
      <c r="G3724" s="161">
        <v>6</v>
      </c>
      <c r="H3724" s="161">
        <v>10</v>
      </c>
      <c r="I3724" s="161">
        <v>8</v>
      </c>
      <c r="J3724" s="161">
        <v>10</v>
      </c>
      <c r="M3724" s="165">
        <f t="shared" si="169"/>
        <v>6</v>
      </c>
      <c r="N3724" s="164">
        <f t="shared" si="170"/>
        <v>6</v>
      </c>
      <c r="O3724" s="164">
        <f t="shared" si="171"/>
        <v>8</v>
      </c>
    </row>
    <row r="3725" spans="3:15">
      <c r="C3725" s="161">
        <v>7</v>
      </c>
      <c r="D3725" s="161">
        <v>6</v>
      </c>
      <c r="F3725" s="161">
        <v>10</v>
      </c>
      <c r="G3725" s="161">
        <v>6</v>
      </c>
      <c r="H3725" s="161">
        <v>10</v>
      </c>
      <c r="I3725" s="161">
        <v>10</v>
      </c>
      <c r="J3725" s="161">
        <v>7</v>
      </c>
      <c r="M3725" s="165">
        <f t="shared" si="169"/>
        <v>6</v>
      </c>
      <c r="N3725" s="164">
        <f t="shared" si="170"/>
        <v>6</v>
      </c>
      <c r="O3725" s="164">
        <f t="shared" si="171"/>
        <v>8</v>
      </c>
    </row>
    <row r="3726" spans="3:15">
      <c r="C3726" s="161">
        <v>7</v>
      </c>
      <c r="D3726" s="161">
        <v>6</v>
      </c>
      <c r="F3726" s="161">
        <v>10</v>
      </c>
      <c r="G3726" s="161">
        <v>6</v>
      </c>
      <c r="H3726" s="161">
        <v>10</v>
      </c>
      <c r="I3726" s="161">
        <v>10</v>
      </c>
      <c r="J3726" s="161">
        <v>10</v>
      </c>
      <c r="M3726" s="165">
        <f t="shared" si="169"/>
        <v>6</v>
      </c>
      <c r="N3726" s="164">
        <f t="shared" si="170"/>
        <v>6</v>
      </c>
      <c r="O3726" s="164">
        <f t="shared" si="171"/>
        <v>8</v>
      </c>
    </row>
    <row r="3727" spans="3:15">
      <c r="C3727" s="161">
        <v>7</v>
      </c>
      <c r="D3727" s="161">
        <v>6</v>
      </c>
      <c r="F3727" s="161">
        <v>10</v>
      </c>
      <c r="G3727" s="161">
        <v>6</v>
      </c>
      <c r="H3727" s="161">
        <v>7</v>
      </c>
      <c r="I3727" s="161">
        <v>4</v>
      </c>
      <c r="J3727" s="161">
        <v>7</v>
      </c>
      <c r="M3727" s="165">
        <f t="shared" si="169"/>
        <v>4</v>
      </c>
      <c r="N3727" s="164">
        <f t="shared" si="170"/>
        <v>5</v>
      </c>
      <c r="O3727" s="164">
        <f t="shared" si="171"/>
        <v>7</v>
      </c>
    </row>
    <row r="3728" spans="3:15">
      <c r="C3728" s="161">
        <v>7</v>
      </c>
      <c r="D3728" s="161">
        <v>6</v>
      </c>
      <c r="F3728" s="161">
        <v>10</v>
      </c>
      <c r="G3728" s="161">
        <v>6</v>
      </c>
      <c r="H3728" s="161">
        <v>7</v>
      </c>
      <c r="I3728" s="161">
        <v>4</v>
      </c>
      <c r="J3728" s="161">
        <v>10</v>
      </c>
      <c r="M3728" s="165">
        <f t="shared" si="169"/>
        <v>4</v>
      </c>
      <c r="N3728" s="164">
        <f t="shared" si="170"/>
        <v>5</v>
      </c>
      <c r="O3728" s="164">
        <f t="shared" si="171"/>
        <v>7</v>
      </c>
    </row>
    <row r="3729" spans="3:15">
      <c r="C3729" s="161">
        <v>7</v>
      </c>
      <c r="D3729" s="161">
        <v>6</v>
      </c>
      <c r="F3729" s="161">
        <v>10</v>
      </c>
      <c r="G3729" s="161">
        <v>6</v>
      </c>
      <c r="H3729" s="161">
        <v>7</v>
      </c>
      <c r="I3729" s="161">
        <v>6</v>
      </c>
      <c r="J3729" s="161">
        <v>7</v>
      </c>
      <c r="M3729" s="165">
        <f t="shared" si="169"/>
        <v>6</v>
      </c>
      <c r="N3729" s="164">
        <f t="shared" si="170"/>
        <v>6</v>
      </c>
      <c r="O3729" s="164">
        <f t="shared" si="171"/>
        <v>7</v>
      </c>
    </row>
    <row r="3730" spans="3:15">
      <c r="C3730" s="161">
        <v>7</v>
      </c>
      <c r="D3730" s="161">
        <v>6</v>
      </c>
      <c r="F3730" s="161">
        <v>10</v>
      </c>
      <c r="G3730" s="161">
        <v>6</v>
      </c>
      <c r="H3730" s="161">
        <v>7</v>
      </c>
      <c r="I3730" s="161">
        <v>6</v>
      </c>
      <c r="J3730" s="161">
        <v>10</v>
      </c>
      <c r="M3730" s="165">
        <f t="shared" si="169"/>
        <v>6</v>
      </c>
      <c r="N3730" s="164">
        <f t="shared" si="170"/>
        <v>6</v>
      </c>
      <c r="O3730" s="164">
        <f t="shared" si="171"/>
        <v>7</v>
      </c>
    </row>
    <row r="3731" spans="3:15">
      <c r="C3731" s="161">
        <v>7</v>
      </c>
      <c r="D3731" s="161">
        <v>6</v>
      </c>
      <c r="F3731" s="161">
        <v>10</v>
      </c>
      <c r="G3731" s="161">
        <v>6</v>
      </c>
      <c r="H3731" s="161">
        <v>7</v>
      </c>
      <c r="I3731" s="161">
        <v>8</v>
      </c>
      <c r="J3731" s="161">
        <v>7</v>
      </c>
      <c r="M3731" s="165">
        <f t="shared" si="169"/>
        <v>6</v>
      </c>
      <c r="N3731" s="164">
        <f t="shared" si="170"/>
        <v>6</v>
      </c>
      <c r="O3731" s="164">
        <f t="shared" si="171"/>
        <v>7</v>
      </c>
    </row>
    <row r="3732" spans="3:15">
      <c r="C3732" s="161">
        <v>7</v>
      </c>
      <c r="D3732" s="161">
        <v>6</v>
      </c>
      <c r="F3732" s="161">
        <v>10</v>
      </c>
      <c r="G3732" s="161">
        <v>6</v>
      </c>
      <c r="H3732" s="161">
        <v>7</v>
      </c>
      <c r="I3732" s="161">
        <v>8</v>
      </c>
      <c r="J3732" s="161">
        <v>10</v>
      </c>
      <c r="M3732" s="165">
        <f t="shared" si="169"/>
        <v>6</v>
      </c>
      <c r="N3732" s="164">
        <f t="shared" si="170"/>
        <v>6</v>
      </c>
      <c r="O3732" s="164">
        <f t="shared" si="171"/>
        <v>8</v>
      </c>
    </row>
    <row r="3733" spans="3:15">
      <c r="C3733" s="161">
        <v>7</v>
      </c>
      <c r="D3733" s="161">
        <v>6</v>
      </c>
      <c r="F3733" s="161">
        <v>10</v>
      </c>
      <c r="G3733" s="161">
        <v>6</v>
      </c>
      <c r="H3733" s="161">
        <v>7</v>
      </c>
      <c r="I3733" s="161">
        <v>10</v>
      </c>
      <c r="J3733" s="161">
        <v>7</v>
      </c>
      <c r="M3733" s="165">
        <f t="shared" si="169"/>
        <v>6</v>
      </c>
      <c r="N3733" s="164">
        <f t="shared" si="170"/>
        <v>6</v>
      </c>
      <c r="O3733" s="164">
        <f t="shared" si="171"/>
        <v>8</v>
      </c>
    </row>
    <row r="3734" spans="3:15">
      <c r="C3734" s="161">
        <v>7</v>
      </c>
      <c r="D3734" s="161">
        <v>6</v>
      </c>
      <c r="F3734" s="161">
        <v>10</v>
      </c>
      <c r="G3734" s="161">
        <v>6</v>
      </c>
      <c r="H3734" s="161">
        <v>7</v>
      </c>
      <c r="I3734" s="161">
        <v>10</v>
      </c>
      <c r="J3734" s="161">
        <v>10</v>
      </c>
      <c r="M3734" s="165">
        <f t="shared" si="169"/>
        <v>6</v>
      </c>
      <c r="N3734" s="164">
        <f t="shared" si="170"/>
        <v>6</v>
      </c>
      <c r="O3734" s="164">
        <f t="shared" si="171"/>
        <v>8</v>
      </c>
    </row>
    <row r="3735" spans="3:15">
      <c r="C3735" s="161">
        <v>7</v>
      </c>
      <c r="D3735" s="161">
        <v>6</v>
      </c>
      <c r="F3735" s="161">
        <v>10</v>
      </c>
      <c r="G3735" s="161">
        <v>6</v>
      </c>
      <c r="H3735" s="161">
        <v>10</v>
      </c>
      <c r="I3735" s="161">
        <v>4</v>
      </c>
      <c r="J3735" s="161">
        <v>7</v>
      </c>
      <c r="M3735" s="165">
        <f t="shared" si="169"/>
        <v>4</v>
      </c>
      <c r="N3735" s="164">
        <f t="shared" si="170"/>
        <v>5</v>
      </c>
      <c r="O3735" s="164">
        <f t="shared" si="171"/>
        <v>7</v>
      </c>
    </row>
    <row r="3736" spans="3:15">
      <c r="C3736" s="161">
        <v>7</v>
      </c>
      <c r="D3736" s="161">
        <v>6</v>
      </c>
      <c r="F3736" s="161">
        <v>10</v>
      </c>
      <c r="G3736" s="161">
        <v>6</v>
      </c>
      <c r="H3736" s="161">
        <v>10</v>
      </c>
      <c r="I3736" s="161">
        <v>4</v>
      </c>
      <c r="J3736" s="161">
        <v>10</v>
      </c>
      <c r="M3736" s="165">
        <f t="shared" si="169"/>
        <v>4</v>
      </c>
      <c r="N3736" s="164">
        <f t="shared" si="170"/>
        <v>5</v>
      </c>
      <c r="O3736" s="164">
        <f t="shared" si="171"/>
        <v>8</v>
      </c>
    </row>
    <row r="3737" spans="3:15">
      <c r="C3737" s="161">
        <v>7</v>
      </c>
      <c r="D3737" s="161">
        <v>6</v>
      </c>
      <c r="F3737" s="161">
        <v>10</v>
      </c>
      <c r="G3737" s="161">
        <v>6</v>
      </c>
      <c r="H3737" s="161">
        <v>10</v>
      </c>
      <c r="I3737" s="161">
        <v>6</v>
      </c>
      <c r="J3737" s="161">
        <v>7</v>
      </c>
      <c r="M3737" s="165">
        <f t="shared" si="169"/>
        <v>6</v>
      </c>
      <c r="N3737" s="164">
        <f t="shared" si="170"/>
        <v>6</v>
      </c>
      <c r="O3737" s="164">
        <f t="shared" si="171"/>
        <v>7</v>
      </c>
    </row>
    <row r="3738" spans="3:15">
      <c r="C3738" s="161">
        <v>7</v>
      </c>
      <c r="D3738" s="161">
        <v>6</v>
      </c>
      <c r="F3738" s="161">
        <v>10</v>
      </c>
      <c r="G3738" s="161">
        <v>6</v>
      </c>
      <c r="H3738" s="161">
        <v>10</v>
      </c>
      <c r="I3738" s="161">
        <v>6</v>
      </c>
      <c r="J3738" s="161">
        <v>10</v>
      </c>
      <c r="M3738" s="165">
        <f t="shared" si="169"/>
        <v>6</v>
      </c>
      <c r="N3738" s="164">
        <f t="shared" si="170"/>
        <v>6</v>
      </c>
      <c r="O3738" s="164">
        <f t="shared" si="171"/>
        <v>8</v>
      </c>
    </row>
    <row r="3739" spans="3:15">
      <c r="C3739" s="161">
        <v>7</v>
      </c>
      <c r="D3739" s="161">
        <v>6</v>
      </c>
      <c r="F3739" s="161">
        <v>10</v>
      </c>
      <c r="G3739" s="161">
        <v>6</v>
      </c>
      <c r="H3739" s="161">
        <v>10</v>
      </c>
      <c r="I3739" s="161">
        <v>8</v>
      </c>
      <c r="J3739" s="161">
        <v>7</v>
      </c>
      <c r="M3739" s="165">
        <f t="shared" si="169"/>
        <v>6</v>
      </c>
      <c r="N3739" s="164">
        <f t="shared" si="170"/>
        <v>6</v>
      </c>
      <c r="O3739" s="164">
        <f t="shared" si="171"/>
        <v>8</v>
      </c>
    </row>
    <row r="3740" spans="3:15">
      <c r="C3740" s="161">
        <v>7</v>
      </c>
      <c r="D3740" s="161">
        <v>6</v>
      </c>
      <c r="F3740" s="161">
        <v>10</v>
      </c>
      <c r="G3740" s="161">
        <v>6</v>
      </c>
      <c r="H3740" s="161">
        <v>10</v>
      </c>
      <c r="I3740" s="161">
        <v>8</v>
      </c>
      <c r="J3740" s="161">
        <v>10</v>
      </c>
      <c r="M3740" s="165">
        <f t="shared" si="169"/>
        <v>6</v>
      </c>
      <c r="N3740" s="164">
        <f t="shared" si="170"/>
        <v>6</v>
      </c>
      <c r="O3740" s="164">
        <f t="shared" si="171"/>
        <v>8</v>
      </c>
    </row>
    <row r="3741" spans="3:15">
      <c r="C3741" s="161">
        <v>7</v>
      </c>
      <c r="D3741" s="161">
        <v>6</v>
      </c>
      <c r="F3741" s="161">
        <v>10</v>
      </c>
      <c r="G3741" s="161">
        <v>6</v>
      </c>
      <c r="H3741" s="161">
        <v>10</v>
      </c>
      <c r="I3741" s="161">
        <v>10</v>
      </c>
      <c r="J3741" s="161">
        <v>7</v>
      </c>
      <c r="M3741" s="165">
        <f t="shared" si="169"/>
        <v>6</v>
      </c>
      <c r="N3741" s="164">
        <f t="shared" si="170"/>
        <v>6</v>
      </c>
      <c r="O3741" s="164">
        <f t="shared" si="171"/>
        <v>8</v>
      </c>
    </row>
    <row r="3742" spans="3:15">
      <c r="C3742" s="161">
        <v>7</v>
      </c>
      <c r="D3742" s="161">
        <v>6</v>
      </c>
      <c r="F3742" s="161">
        <v>10</v>
      </c>
      <c r="G3742" s="161">
        <v>6</v>
      </c>
      <c r="H3742" s="161">
        <v>10</v>
      </c>
      <c r="I3742" s="161">
        <v>10</v>
      </c>
      <c r="J3742" s="161">
        <v>10</v>
      </c>
      <c r="M3742" s="165">
        <f t="shared" si="169"/>
        <v>6</v>
      </c>
      <c r="N3742" s="164">
        <f t="shared" si="170"/>
        <v>6</v>
      </c>
      <c r="O3742" s="164">
        <f t="shared" si="171"/>
        <v>8</v>
      </c>
    </row>
    <row r="3743" spans="3:15">
      <c r="C3743" s="161">
        <v>7</v>
      </c>
      <c r="D3743" s="161">
        <v>6</v>
      </c>
      <c r="F3743" s="161">
        <v>10</v>
      </c>
      <c r="G3743" s="161">
        <v>6</v>
      </c>
      <c r="H3743" s="161">
        <v>7</v>
      </c>
      <c r="I3743" s="161">
        <v>4</v>
      </c>
      <c r="J3743" s="161">
        <v>7</v>
      </c>
      <c r="M3743" s="165">
        <f t="shared" ref="M3743:M3806" si="172">MIN(C3743:L3743)</f>
        <v>4</v>
      </c>
      <c r="N3743" s="164">
        <f t="shared" si="170"/>
        <v>5</v>
      </c>
      <c r="O3743" s="164">
        <f t="shared" si="171"/>
        <v>7</v>
      </c>
    </row>
    <row r="3744" spans="3:15">
      <c r="C3744" s="161">
        <v>7</v>
      </c>
      <c r="D3744" s="161">
        <v>6</v>
      </c>
      <c r="F3744" s="161">
        <v>10</v>
      </c>
      <c r="G3744" s="161">
        <v>6</v>
      </c>
      <c r="H3744" s="161">
        <v>7</v>
      </c>
      <c r="I3744" s="161">
        <v>4</v>
      </c>
      <c r="J3744" s="161">
        <v>10</v>
      </c>
      <c r="M3744" s="165">
        <f t="shared" si="172"/>
        <v>4</v>
      </c>
      <c r="N3744" s="164">
        <f t="shared" ref="N3744:N3807" si="173">IF(SMALL(C3744:J3744,2)&gt;M3744,M3744+1,M3744)</f>
        <v>5</v>
      </c>
      <c r="O3744" s="164">
        <f t="shared" ref="O3744:O3807" si="174">ROUND(AVERAGE(C3744:J3744),0)</f>
        <v>7</v>
      </c>
    </row>
    <row r="3745" spans="3:15">
      <c r="C3745" s="161">
        <v>7</v>
      </c>
      <c r="D3745" s="161">
        <v>6</v>
      </c>
      <c r="F3745" s="161">
        <v>10</v>
      </c>
      <c r="G3745" s="161">
        <v>6</v>
      </c>
      <c r="H3745" s="161">
        <v>7</v>
      </c>
      <c r="I3745" s="161">
        <v>6</v>
      </c>
      <c r="J3745" s="161">
        <v>7</v>
      </c>
      <c r="M3745" s="165">
        <f t="shared" si="172"/>
        <v>6</v>
      </c>
      <c r="N3745" s="164">
        <f t="shared" si="173"/>
        <v>6</v>
      </c>
      <c r="O3745" s="164">
        <f t="shared" si="174"/>
        <v>7</v>
      </c>
    </row>
    <row r="3746" spans="3:15">
      <c r="C3746" s="161">
        <v>7</v>
      </c>
      <c r="D3746" s="161">
        <v>6</v>
      </c>
      <c r="F3746" s="161">
        <v>10</v>
      </c>
      <c r="G3746" s="161">
        <v>6</v>
      </c>
      <c r="H3746" s="161">
        <v>7</v>
      </c>
      <c r="I3746" s="161">
        <v>6</v>
      </c>
      <c r="J3746" s="161">
        <v>10</v>
      </c>
      <c r="M3746" s="165">
        <f t="shared" si="172"/>
        <v>6</v>
      </c>
      <c r="N3746" s="164">
        <f t="shared" si="173"/>
        <v>6</v>
      </c>
      <c r="O3746" s="164">
        <f t="shared" si="174"/>
        <v>7</v>
      </c>
    </row>
    <row r="3747" spans="3:15">
      <c r="C3747" s="161">
        <v>7</v>
      </c>
      <c r="D3747" s="161">
        <v>6</v>
      </c>
      <c r="F3747" s="161">
        <v>10</v>
      </c>
      <c r="G3747" s="161">
        <v>6</v>
      </c>
      <c r="H3747" s="161">
        <v>7</v>
      </c>
      <c r="I3747" s="161">
        <v>8</v>
      </c>
      <c r="J3747" s="161">
        <v>7</v>
      </c>
      <c r="M3747" s="165">
        <f t="shared" si="172"/>
        <v>6</v>
      </c>
      <c r="N3747" s="164">
        <f t="shared" si="173"/>
        <v>6</v>
      </c>
      <c r="O3747" s="164">
        <f t="shared" si="174"/>
        <v>7</v>
      </c>
    </row>
    <row r="3748" spans="3:15">
      <c r="C3748" s="161">
        <v>7</v>
      </c>
      <c r="D3748" s="161">
        <v>6</v>
      </c>
      <c r="F3748" s="161">
        <v>10</v>
      </c>
      <c r="G3748" s="161">
        <v>6</v>
      </c>
      <c r="H3748" s="161">
        <v>7</v>
      </c>
      <c r="I3748" s="161">
        <v>8</v>
      </c>
      <c r="J3748" s="161">
        <v>10</v>
      </c>
      <c r="M3748" s="165">
        <f t="shared" si="172"/>
        <v>6</v>
      </c>
      <c r="N3748" s="164">
        <f t="shared" si="173"/>
        <v>6</v>
      </c>
      <c r="O3748" s="164">
        <f t="shared" si="174"/>
        <v>8</v>
      </c>
    </row>
    <row r="3749" spans="3:15">
      <c r="C3749" s="161">
        <v>7</v>
      </c>
      <c r="D3749" s="161">
        <v>6</v>
      </c>
      <c r="F3749" s="161">
        <v>10</v>
      </c>
      <c r="G3749" s="161">
        <v>6</v>
      </c>
      <c r="H3749" s="161">
        <v>7</v>
      </c>
      <c r="I3749" s="161">
        <v>10</v>
      </c>
      <c r="J3749" s="161">
        <v>7</v>
      </c>
      <c r="M3749" s="165">
        <f t="shared" si="172"/>
        <v>6</v>
      </c>
      <c r="N3749" s="164">
        <f t="shared" si="173"/>
        <v>6</v>
      </c>
      <c r="O3749" s="164">
        <f t="shared" si="174"/>
        <v>8</v>
      </c>
    </row>
    <row r="3750" spans="3:15">
      <c r="C3750" s="161">
        <v>7</v>
      </c>
      <c r="D3750" s="161">
        <v>6</v>
      </c>
      <c r="F3750" s="161">
        <v>10</v>
      </c>
      <c r="G3750" s="161">
        <v>6</v>
      </c>
      <c r="H3750" s="161">
        <v>7</v>
      </c>
      <c r="I3750" s="161">
        <v>10</v>
      </c>
      <c r="J3750" s="161">
        <v>10</v>
      </c>
      <c r="M3750" s="165">
        <f t="shared" si="172"/>
        <v>6</v>
      </c>
      <c r="N3750" s="164">
        <f t="shared" si="173"/>
        <v>6</v>
      </c>
      <c r="O3750" s="164">
        <f t="shared" si="174"/>
        <v>8</v>
      </c>
    </row>
    <row r="3751" spans="3:15">
      <c r="C3751" s="161">
        <v>7</v>
      </c>
      <c r="D3751" s="161">
        <v>6</v>
      </c>
      <c r="F3751" s="161">
        <v>10</v>
      </c>
      <c r="G3751" s="161">
        <v>6</v>
      </c>
      <c r="H3751" s="161">
        <v>10</v>
      </c>
      <c r="I3751" s="161">
        <v>4</v>
      </c>
      <c r="J3751" s="161">
        <v>7</v>
      </c>
      <c r="M3751" s="165">
        <f t="shared" si="172"/>
        <v>4</v>
      </c>
      <c r="N3751" s="164">
        <f t="shared" si="173"/>
        <v>5</v>
      </c>
      <c r="O3751" s="164">
        <f t="shared" si="174"/>
        <v>7</v>
      </c>
    </row>
    <row r="3752" spans="3:15">
      <c r="C3752" s="161">
        <v>7</v>
      </c>
      <c r="D3752" s="161">
        <v>6</v>
      </c>
      <c r="F3752" s="161">
        <v>10</v>
      </c>
      <c r="G3752" s="161">
        <v>6</v>
      </c>
      <c r="H3752" s="161">
        <v>10</v>
      </c>
      <c r="I3752" s="161">
        <v>4</v>
      </c>
      <c r="J3752" s="161">
        <v>10</v>
      </c>
      <c r="M3752" s="165">
        <f t="shared" si="172"/>
        <v>4</v>
      </c>
      <c r="N3752" s="164">
        <f t="shared" si="173"/>
        <v>5</v>
      </c>
      <c r="O3752" s="164">
        <f t="shared" si="174"/>
        <v>8</v>
      </c>
    </row>
    <row r="3753" spans="3:15">
      <c r="C3753" s="161">
        <v>7</v>
      </c>
      <c r="D3753" s="161">
        <v>6</v>
      </c>
      <c r="F3753" s="161">
        <v>10</v>
      </c>
      <c r="G3753" s="161">
        <v>6</v>
      </c>
      <c r="H3753" s="161">
        <v>10</v>
      </c>
      <c r="I3753" s="161">
        <v>6</v>
      </c>
      <c r="J3753" s="161">
        <v>7</v>
      </c>
      <c r="M3753" s="165">
        <f t="shared" si="172"/>
        <v>6</v>
      </c>
      <c r="N3753" s="164">
        <f t="shared" si="173"/>
        <v>6</v>
      </c>
      <c r="O3753" s="164">
        <f t="shared" si="174"/>
        <v>7</v>
      </c>
    </row>
    <row r="3754" spans="3:15">
      <c r="C3754" s="161">
        <v>7</v>
      </c>
      <c r="D3754" s="161">
        <v>6</v>
      </c>
      <c r="F3754" s="161">
        <v>10</v>
      </c>
      <c r="G3754" s="161">
        <v>6</v>
      </c>
      <c r="H3754" s="161">
        <v>10</v>
      </c>
      <c r="I3754" s="161">
        <v>6</v>
      </c>
      <c r="J3754" s="161">
        <v>10</v>
      </c>
      <c r="M3754" s="165">
        <f t="shared" si="172"/>
        <v>6</v>
      </c>
      <c r="N3754" s="164">
        <f t="shared" si="173"/>
        <v>6</v>
      </c>
      <c r="O3754" s="164">
        <f t="shared" si="174"/>
        <v>8</v>
      </c>
    </row>
    <row r="3755" spans="3:15">
      <c r="C3755" s="161">
        <v>7</v>
      </c>
      <c r="D3755" s="161">
        <v>6</v>
      </c>
      <c r="F3755" s="161">
        <v>10</v>
      </c>
      <c r="G3755" s="161">
        <v>6</v>
      </c>
      <c r="H3755" s="161">
        <v>10</v>
      </c>
      <c r="I3755" s="161">
        <v>8</v>
      </c>
      <c r="J3755" s="161">
        <v>7</v>
      </c>
      <c r="M3755" s="165">
        <f t="shared" si="172"/>
        <v>6</v>
      </c>
      <c r="N3755" s="164">
        <f t="shared" si="173"/>
        <v>6</v>
      </c>
      <c r="O3755" s="164">
        <f t="shared" si="174"/>
        <v>8</v>
      </c>
    </row>
    <row r="3756" spans="3:15">
      <c r="C3756" s="161">
        <v>7</v>
      </c>
      <c r="D3756" s="161">
        <v>6</v>
      </c>
      <c r="F3756" s="161">
        <v>10</v>
      </c>
      <c r="G3756" s="161">
        <v>6</v>
      </c>
      <c r="H3756" s="161">
        <v>10</v>
      </c>
      <c r="I3756" s="161">
        <v>8</v>
      </c>
      <c r="J3756" s="161">
        <v>10</v>
      </c>
      <c r="M3756" s="165">
        <f t="shared" si="172"/>
        <v>6</v>
      </c>
      <c r="N3756" s="164">
        <f t="shared" si="173"/>
        <v>6</v>
      </c>
      <c r="O3756" s="164">
        <f t="shared" si="174"/>
        <v>8</v>
      </c>
    </row>
    <row r="3757" spans="3:15">
      <c r="C3757" s="161">
        <v>7</v>
      </c>
      <c r="D3757" s="161">
        <v>6</v>
      </c>
      <c r="F3757" s="161">
        <v>10</v>
      </c>
      <c r="G3757" s="161">
        <v>6</v>
      </c>
      <c r="H3757" s="161">
        <v>10</v>
      </c>
      <c r="I3757" s="161">
        <v>10</v>
      </c>
      <c r="J3757" s="161">
        <v>7</v>
      </c>
      <c r="M3757" s="165">
        <f t="shared" si="172"/>
        <v>6</v>
      </c>
      <c r="N3757" s="164">
        <f t="shared" si="173"/>
        <v>6</v>
      </c>
      <c r="O3757" s="164">
        <f t="shared" si="174"/>
        <v>8</v>
      </c>
    </row>
    <row r="3758" spans="3:15">
      <c r="C3758" s="161">
        <v>7</v>
      </c>
      <c r="D3758" s="161">
        <v>6</v>
      </c>
      <c r="F3758" s="161">
        <v>10</v>
      </c>
      <c r="G3758" s="161">
        <v>6</v>
      </c>
      <c r="H3758" s="161">
        <v>10</v>
      </c>
      <c r="I3758" s="161">
        <v>10</v>
      </c>
      <c r="J3758" s="161">
        <v>10</v>
      </c>
      <c r="M3758" s="165">
        <f t="shared" si="172"/>
        <v>6</v>
      </c>
      <c r="N3758" s="164">
        <f t="shared" si="173"/>
        <v>6</v>
      </c>
      <c r="O3758" s="164">
        <f t="shared" si="174"/>
        <v>8</v>
      </c>
    </row>
    <row r="3759" spans="3:15">
      <c r="C3759" s="161">
        <v>7</v>
      </c>
      <c r="D3759" s="161">
        <v>6</v>
      </c>
      <c r="F3759" s="161">
        <v>10</v>
      </c>
      <c r="G3759" s="161">
        <v>6</v>
      </c>
      <c r="H3759" s="161">
        <v>7</v>
      </c>
      <c r="I3759" s="161">
        <v>4</v>
      </c>
      <c r="J3759" s="161">
        <v>7</v>
      </c>
      <c r="M3759" s="165">
        <f t="shared" si="172"/>
        <v>4</v>
      </c>
      <c r="N3759" s="164">
        <f t="shared" si="173"/>
        <v>5</v>
      </c>
      <c r="O3759" s="164">
        <f t="shared" si="174"/>
        <v>7</v>
      </c>
    </row>
    <row r="3760" spans="3:15">
      <c r="C3760" s="161">
        <v>7</v>
      </c>
      <c r="D3760" s="161">
        <v>6</v>
      </c>
      <c r="F3760" s="161">
        <v>10</v>
      </c>
      <c r="G3760" s="161">
        <v>6</v>
      </c>
      <c r="H3760" s="161">
        <v>7</v>
      </c>
      <c r="I3760" s="161">
        <v>4</v>
      </c>
      <c r="J3760" s="161">
        <v>10</v>
      </c>
      <c r="M3760" s="165">
        <f t="shared" si="172"/>
        <v>4</v>
      </c>
      <c r="N3760" s="164">
        <f t="shared" si="173"/>
        <v>5</v>
      </c>
      <c r="O3760" s="164">
        <f t="shared" si="174"/>
        <v>7</v>
      </c>
    </row>
    <row r="3761" spans="3:15">
      <c r="C3761" s="161">
        <v>7</v>
      </c>
      <c r="D3761" s="161">
        <v>6</v>
      </c>
      <c r="F3761" s="161">
        <v>10</v>
      </c>
      <c r="G3761" s="161">
        <v>6</v>
      </c>
      <c r="H3761" s="161">
        <v>7</v>
      </c>
      <c r="I3761" s="161">
        <v>6</v>
      </c>
      <c r="J3761" s="161">
        <v>7</v>
      </c>
      <c r="M3761" s="165">
        <f t="shared" si="172"/>
        <v>6</v>
      </c>
      <c r="N3761" s="164">
        <f t="shared" si="173"/>
        <v>6</v>
      </c>
      <c r="O3761" s="164">
        <f t="shared" si="174"/>
        <v>7</v>
      </c>
    </row>
    <row r="3762" spans="3:15">
      <c r="C3762" s="161">
        <v>7</v>
      </c>
      <c r="D3762" s="161">
        <v>6</v>
      </c>
      <c r="F3762" s="161">
        <v>10</v>
      </c>
      <c r="G3762" s="161">
        <v>6</v>
      </c>
      <c r="H3762" s="161">
        <v>7</v>
      </c>
      <c r="I3762" s="161">
        <v>6</v>
      </c>
      <c r="J3762" s="161">
        <v>10</v>
      </c>
      <c r="M3762" s="165">
        <f t="shared" si="172"/>
        <v>6</v>
      </c>
      <c r="N3762" s="164">
        <f t="shared" si="173"/>
        <v>6</v>
      </c>
      <c r="O3762" s="164">
        <f t="shared" si="174"/>
        <v>7</v>
      </c>
    </row>
    <row r="3763" spans="3:15">
      <c r="C3763" s="161">
        <v>7</v>
      </c>
      <c r="D3763" s="161">
        <v>6</v>
      </c>
      <c r="F3763" s="161">
        <v>10</v>
      </c>
      <c r="G3763" s="161">
        <v>6</v>
      </c>
      <c r="H3763" s="161">
        <v>7</v>
      </c>
      <c r="I3763" s="161">
        <v>8</v>
      </c>
      <c r="J3763" s="161">
        <v>7</v>
      </c>
      <c r="M3763" s="165">
        <f t="shared" si="172"/>
        <v>6</v>
      </c>
      <c r="N3763" s="164">
        <f t="shared" si="173"/>
        <v>6</v>
      </c>
      <c r="O3763" s="164">
        <f t="shared" si="174"/>
        <v>7</v>
      </c>
    </row>
    <row r="3764" spans="3:15">
      <c r="C3764" s="161">
        <v>7</v>
      </c>
      <c r="D3764" s="161">
        <v>6</v>
      </c>
      <c r="F3764" s="161">
        <v>10</v>
      </c>
      <c r="G3764" s="161">
        <v>6</v>
      </c>
      <c r="H3764" s="161">
        <v>7</v>
      </c>
      <c r="I3764" s="161">
        <v>8</v>
      </c>
      <c r="J3764" s="161">
        <v>10</v>
      </c>
      <c r="M3764" s="165">
        <f t="shared" si="172"/>
        <v>6</v>
      </c>
      <c r="N3764" s="164">
        <f t="shared" si="173"/>
        <v>6</v>
      </c>
      <c r="O3764" s="164">
        <f t="shared" si="174"/>
        <v>8</v>
      </c>
    </row>
    <row r="3765" spans="3:15">
      <c r="C3765" s="161">
        <v>7</v>
      </c>
      <c r="D3765" s="161">
        <v>6</v>
      </c>
      <c r="F3765" s="161">
        <v>10</v>
      </c>
      <c r="G3765" s="161">
        <v>6</v>
      </c>
      <c r="H3765" s="161">
        <v>7</v>
      </c>
      <c r="I3765" s="161">
        <v>10</v>
      </c>
      <c r="J3765" s="161">
        <v>7</v>
      </c>
      <c r="M3765" s="165">
        <f t="shared" si="172"/>
        <v>6</v>
      </c>
      <c r="N3765" s="164">
        <f t="shared" si="173"/>
        <v>6</v>
      </c>
      <c r="O3765" s="164">
        <f t="shared" si="174"/>
        <v>8</v>
      </c>
    </row>
    <row r="3766" spans="3:15">
      <c r="C3766" s="161">
        <v>7</v>
      </c>
      <c r="D3766" s="161">
        <v>6</v>
      </c>
      <c r="F3766" s="161">
        <v>10</v>
      </c>
      <c r="G3766" s="161">
        <v>6</v>
      </c>
      <c r="H3766" s="161">
        <v>7</v>
      </c>
      <c r="I3766" s="161">
        <v>10</v>
      </c>
      <c r="J3766" s="161">
        <v>10</v>
      </c>
      <c r="M3766" s="165">
        <f t="shared" si="172"/>
        <v>6</v>
      </c>
      <c r="N3766" s="164">
        <f t="shared" si="173"/>
        <v>6</v>
      </c>
      <c r="O3766" s="164">
        <f t="shared" si="174"/>
        <v>8</v>
      </c>
    </row>
    <row r="3767" spans="3:15">
      <c r="C3767" s="161">
        <v>7</v>
      </c>
      <c r="D3767" s="161">
        <v>6</v>
      </c>
      <c r="F3767" s="161">
        <v>10</v>
      </c>
      <c r="G3767" s="161">
        <v>6</v>
      </c>
      <c r="H3767" s="161">
        <v>10</v>
      </c>
      <c r="I3767" s="161">
        <v>4</v>
      </c>
      <c r="J3767" s="161">
        <v>7</v>
      </c>
      <c r="M3767" s="165">
        <f t="shared" si="172"/>
        <v>4</v>
      </c>
      <c r="N3767" s="164">
        <f t="shared" si="173"/>
        <v>5</v>
      </c>
      <c r="O3767" s="164">
        <f t="shared" si="174"/>
        <v>7</v>
      </c>
    </row>
    <row r="3768" spans="3:15">
      <c r="C3768" s="161">
        <v>7</v>
      </c>
      <c r="D3768" s="161">
        <v>6</v>
      </c>
      <c r="F3768" s="161">
        <v>10</v>
      </c>
      <c r="G3768" s="161">
        <v>6</v>
      </c>
      <c r="H3768" s="161">
        <v>10</v>
      </c>
      <c r="I3768" s="161">
        <v>4</v>
      </c>
      <c r="J3768" s="161">
        <v>10</v>
      </c>
      <c r="M3768" s="165">
        <f t="shared" si="172"/>
        <v>4</v>
      </c>
      <c r="N3768" s="164">
        <f t="shared" si="173"/>
        <v>5</v>
      </c>
      <c r="O3768" s="164">
        <f t="shared" si="174"/>
        <v>8</v>
      </c>
    </row>
    <row r="3769" spans="3:15">
      <c r="C3769" s="161">
        <v>7</v>
      </c>
      <c r="D3769" s="161">
        <v>6</v>
      </c>
      <c r="F3769" s="161">
        <v>10</v>
      </c>
      <c r="G3769" s="161">
        <v>6</v>
      </c>
      <c r="H3769" s="161">
        <v>10</v>
      </c>
      <c r="I3769" s="161">
        <v>6</v>
      </c>
      <c r="J3769" s="161">
        <v>7</v>
      </c>
      <c r="M3769" s="165">
        <f t="shared" si="172"/>
        <v>6</v>
      </c>
      <c r="N3769" s="164">
        <f t="shared" si="173"/>
        <v>6</v>
      </c>
      <c r="O3769" s="164">
        <f t="shared" si="174"/>
        <v>7</v>
      </c>
    </row>
    <row r="3770" spans="3:15">
      <c r="C3770" s="161">
        <v>7</v>
      </c>
      <c r="D3770" s="161">
        <v>6</v>
      </c>
      <c r="F3770" s="161">
        <v>10</v>
      </c>
      <c r="G3770" s="161">
        <v>6</v>
      </c>
      <c r="H3770" s="161">
        <v>10</v>
      </c>
      <c r="I3770" s="161">
        <v>6</v>
      </c>
      <c r="J3770" s="161">
        <v>10</v>
      </c>
      <c r="M3770" s="165">
        <f t="shared" si="172"/>
        <v>6</v>
      </c>
      <c r="N3770" s="164">
        <f t="shared" si="173"/>
        <v>6</v>
      </c>
      <c r="O3770" s="164">
        <f t="shared" si="174"/>
        <v>8</v>
      </c>
    </row>
    <row r="3771" spans="3:15">
      <c r="C3771" s="161">
        <v>7</v>
      </c>
      <c r="D3771" s="161">
        <v>6</v>
      </c>
      <c r="F3771" s="161">
        <v>10</v>
      </c>
      <c r="G3771" s="161">
        <v>6</v>
      </c>
      <c r="H3771" s="161">
        <v>10</v>
      </c>
      <c r="I3771" s="161">
        <v>8</v>
      </c>
      <c r="J3771" s="161">
        <v>7</v>
      </c>
      <c r="M3771" s="165">
        <f t="shared" si="172"/>
        <v>6</v>
      </c>
      <c r="N3771" s="164">
        <f t="shared" si="173"/>
        <v>6</v>
      </c>
      <c r="O3771" s="164">
        <f t="shared" si="174"/>
        <v>8</v>
      </c>
    </row>
    <row r="3772" spans="3:15">
      <c r="C3772" s="161">
        <v>7</v>
      </c>
      <c r="D3772" s="161">
        <v>6</v>
      </c>
      <c r="F3772" s="161">
        <v>10</v>
      </c>
      <c r="G3772" s="161">
        <v>6</v>
      </c>
      <c r="H3772" s="161">
        <v>10</v>
      </c>
      <c r="I3772" s="161">
        <v>8</v>
      </c>
      <c r="J3772" s="161">
        <v>10</v>
      </c>
      <c r="M3772" s="165">
        <f t="shared" si="172"/>
        <v>6</v>
      </c>
      <c r="N3772" s="164">
        <f t="shared" si="173"/>
        <v>6</v>
      </c>
      <c r="O3772" s="164">
        <f t="shared" si="174"/>
        <v>8</v>
      </c>
    </row>
    <row r="3773" spans="3:15">
      <c r="C3773" s="161">
        <v>7</v>
      </c>
      <c r="D3773" s="161">
        <v>6</v>
      </c>
      <c r="F3773" s="161">
        <v>10</v>
      </c>
      <c r="G3773" s="161">
        <v>6</v>
      </c>
      <c r="H3773" s="161">
        <v>10</v>
      </c>
      <c r="I3773" s="161">
        <v>10</v>
      </c>
      <c r="J3773" s="161">
        <v>7</v>
      </c>
      <c r="M3773" s="165">
        <f t="shared" si="172"/>
        <v>6</v>
      </c>
      <c r="N3773" s="164">
        <f t="shared" si="173"/>
        <v>6</v>
      </c>
      <c r="O3773" s="164">
        <f t="shared" si="174"/>
        <v>8</v>
      </c>
    </row>
    <row r="3774" spans="3:15">
      <c r="C3774" s="161">
        <v>7</v>
      </c>
      <c r="D3774" s="161">
        <v>8</v>
      </c>
      <c r="F3774" s="161">
        <v>10</v>
      </c>
      <c r="G3774" s="161">
        <v>8</v>
      </c>
      <c r="H3774" s="161">
        <v>10</v>
      </c>
      <c r="I3774" s="161">
        <v>10</v>
      </c>
      <c r="J3774" s="161">
        <v>10</v>
      </c>
      <c r="M3774" s="165">
        <f t="shared" si="172"/>
        <v>7</v>
      </c>
      <c r="N3774" s="164">
        <f t="shared" si="173"/>
        <v>8</v>
      </c>
      <c r="O3774" s="164">
        <f t="shared" si="174"/>
        <v>9</v>
      </c>
    </row>
    <row r="3775" spans="3:15">
      <c r="C3775" s="161">
        <v>7</v>
      </c>
      <c r="D3775" s="161">
        <v>8</v>
      </c>
      <c r="F3775" s="161">
        <v>5</v>
      </c>
      <c r="G3775" s="161">
        <v>8</v>
      </c>
      <c r="H3775" s="161">
        <v>5</v>
      </c>
      <c r="I3775" s="161">
        <v>4</v>
      </c>
      <c r="J3775" s="161">
        <v>7</v>
      </c>
      <c r="M3775" s="165">
        <f t="shared" si="172"/>
        <v>4</v>
      </c>
      <c r="N3775" s="164">
        <f t="shared" si="173"/>
        <v>5</v>
      </c>
      <c r="O3775" s="164">
        <f t="shared" si="174"/>
        <v>6</v>
      </c>
    </row>
    <row r="3776" spans="3:15">
      <c r="C3776" s="161">
        <v>7</v>
      </c>
      <c r="D3776" s="161">
        <v>8</v>
      </c>
      <c r="F3776" s="161">
        <v>5</v>
      </c>
      <c r="G3776" s="161">
        <v>8</v>
      </c>
      <c r="H3776" s="161">
        <v>5</v>
      </c>
      <c r="I3776" s="161">
        <v>4</v>
      </c>
      <c r="J3776" s="161">
        <v>10</v>
      </c>
      <c r="M3776" s="165">
        <f t="shared" si="172"/>
        <v>4</v>
      </c>
      <c r="N3776" s="164">
        <f t="shared" si="173"/>
        <v>5</v>
      </c>
      <c r="O3776" s="164">
        <f t="shared" si="174"/>
        <v>7</v>
      </c>
    </row>
    <row r="3777" spans="3:15">
      <c r="C3777" s="161">
        <v>7</v>
      </c>
      <c r="D3777" s="161">
        <v>8</v>
      </c>
      <c r="F3777" s="161">
        <v>5</v>
      </c>
      <c r="G3777" s="161">
        <v>8</v>
      </c>
      <c r="H3777" s="161">
        <v>5</v>
      </c>
      <c r="I3777" s="161">
        <v>6</v>
      </c>
      <c r="J3777" s="161">
        <v>7</v>
      </c>
      <c r="M3777" s="165">
        <f t="shared" si="172"/>
        <v>5</v>
      </c>
      <c r="N3777" s="164">
        <f t="shared" si="173"/>
        <v>5</v>
      </c>
      <c r="O3777" s="164">
        <f t="shared" si="174"/>
        <v>7</v>
      </c>
    </row>
    <row r="3778" spans="3:15">
      <c r="C3778" s="161">
        <v>7</v>
      </c>
      <c r="D3778" s="161">
        <v>8</v>
      </c>
      <c r="F3778" s="161">
        <v>5</v>
      </c>
      <c r="G3778" s="161">
        <v>8</v>
      </c>
      <c r="H3778" s="161">
        <v>5</v>
      </c>
      <c r="I3778" s="161">
        <v>6</v>
      </c>
      <c r="J3778" s="161">
        <v>10</v>
      </c>
      <c r="M3778" s="165">
        <f t="shared" si="172"/>
        <v>5</v>
      </c>
      <c r="N3778" s="164">
        <f t="shared" si="173"/>
        <v>5</v>
      </c>
      <c r="O3778" s="164">
        <f t="shared" si="174"/>
        <v>7</v>
      </c>
    </row>
    <row r="3779" spans="3:15">
      <c r="C3779" s="161">
        <v>7</v>
      </c>
      <c r="D3779" s="161">
        <v>8</v>
      </c>
      <c r="F3779" s="161">
        <v>5</v>
      </c>
      <c r="G3779" s="161">
        <v>8</v>
      </c>
      <c r="H3779" s="161">
        <v>5</v>
      </c>
      <c r="I3779" s="161">
        <v>8</v>
      </c>
      <c r="J3779" s="161">
        <v>7</v>
      </c>
      <c r="M3779" s="165">
        <f t="shared" si="172"/>
        <v>5</v>
      </c>
      <c r="N3779" s="164">
        <f t="shared" si="173"/>
        <v>5</v>
      </c>
      <c r="O3779" s="164">
        <f t="shared" si="174"/>
        <v>7</v>
      </c>
    </row>
    <row r="3780" spans="3:15">
      <c r="C3780" s="161">
        <v>7</v>
      </c>
      <c r="D3780" s="161">
        <v>8</v>
      </c>
      <c r="F3780" s="161">
        <v>5</v>
      </c>
      <c r="G3780" s="161">
        <v>8</v>
      </c>
      <c r="H3780" s="161">
        <v>5</v>
      </c>
      <c r="I3780" s="161">
        <v>8</v>
      </c>
      <c r="J3780" s="161">
        <v>10</v>
      </c>
      <c r="M3780" s="165">
        <f t="shared" si="172"/>
        <v>5</v>
      </c>
      <c r="N3780" s="164">
        <f t="shared" si="173"/>
        <v>5</v>
      </c>
      <c r="O3780" s="164">
        <f t="shared" si="174"/>
        <v>7</v>
      </c>
    </row>
    <row r="3781" spans="3:15">
      <c r="C3781" s="161">
        <v>7</v>
      </c>
      <c r="D3781" s="161">
        <v>8</v>
      </c>
      <c r="F3781" s="161">
        <v>5</v>
      </c>
      <c r="G3781" s="161">
        <v>8</v>
      </c>
      <c r="H3781" s="161">
        <v>5</v>
      </c>
      <c r="I3781" s="161">
        <v>10</v>
      </c>
      <c r="J3781" s="161">
        <v>7</v>
      </c>
      <c r="M3781" s="165">
        <f t="shared" si="172"/>
        <v>5</v>
      </c>
      <c r="N3781" s="164">
        <f t="shared" si="173"/>
        <v>5</v>
      </c>
      <c r="O3781" s="164">
        <f t="shared" si="174"/>
        <v>7</v>
      </c>
    </row>
    <row r="3782" spans="3:15">
      <c r="C3782" s="161">
        <v>7</v>
      </c>
      <c r="D3782" s="161">
        <v>8</v>
      </c>
      <c r="F3782" s="161">
        <v>5</v>
      </c>
      <c r="G3782" s="161">
        <v>8</v>
      </c>
      <c r="H3782" s="161">
        <v>5</v>
      </c>
      <c r="I3782" s="161">
        <v>10</v>
      </c>
      <c r="J3782" s="161">
        <v>10</v>
      </c>
      <c r="M3782" s="165">
        <f t="shared" si="172"/>
        <v>5</v>
      </c>
      <c r="N3782" s="164">
        <f t="shared" si="173"/>
        <v>5</v>
      </c>
      <c r="O3782" s="164">
        <f t="shared" si="174"/>
        <v>8</v>
      </c>
    </row>
    <row r="3783" spans="3:15">
      <c r="C3783" s="161">
        <v>7</v>
      </c>
      <c r="D3783" s="161">
        <v>8</v>
      </c>
      <c r="F3783" s="161">
        <v>7</v>
      </c>
      <c r="G3783" s="161">
        <v>8</v>
      </c>
      <c r="H3783" s="161">
        <v>10</v>
      </c>
      <c r="I3783" s="161">
        <v>4</v>
      </c>
      <c r="J3783" s="161">
        <v>7</v>
      </c>
      <c r="M3783" s="165">
        <f t="shared" si="172"/>
        <v>4</v>
      </c>
      <c r="N3783" s="164">
        <f t="shared" si="173"/>
        <v>5</v>
      </c>
      <c r="O3783" s="164">
        <f t="shared" si="174"/>
        <v>7</v>
      </c>
    </row>
    <row r="3784" spans="3:15">
      <c r="C3784" s="161">
        <v>7</v>
      </c>
      <c r="D3784" s="161">
        <v>8</v>
      </c>
      <c r="F3784" s="161">
        <v>7</v>
      </c>
      <c r="G3784" s="161">
        <v>8</v>
      </c>
      <c r="H3784" s="161">
        <v>10</v>
      </c>
      <c r="I3784" s="161">
        <v>4</v>
      </c>
      <c r="J3784" s="161">
        <v>10</v>
      </c>
      <c r="M3784" s="165">
        <f t="shared" si="172"/>
        <v>4</v>
      </c>
      <c r="N3784" s="164">
        <f t="shared" si="173"/>
        <v>5</v>
      </c>
      <c r="O3784" s="164">
        <f t="shared" si="174"/>
        <v>8</v>
      </c>
    </row>
    <row r="3785" spans="3:15">
      <c r="C3785" s="161">
        <v>7</v>
      </c>
      <c r="D3785" s="161">
        <v>8</v>
      </c>
      <c r="F3785" s="161">
        <v>7</v>
      </c>
      <c r="G3785" s="161">
        <v>8</v>
      </c>
      <c r="H3785" s="161">
        <v>10</v>
      </c>
      <c r="I3785" s="161">
        <v>6</v>
      </c>
      <c r="J3785" s="161">
        <v>7</v>
      </c>
      <c r="M3785" s="165">
        <f t="shared" si="172"/>
        <v>6</v>
      </c>
      <c r="N3785" s="164">
        <f t="shared" si="173"/>
        <v>7</v>
      </c>
      <c r="O3785" s="164">
        <f t="shared" si="174"/>
        <v>8</v>
      </c>
    </row>
    <row r="3786" spans="3:15">
      <c r="C3786" s="161">
        <v>7</v>
      </c>
      <c r="D3786" s="161">
        <v>8</v>
      </c>
      <c r="F3786" s="161">
        <v>7</v>
      </c>
      <c r="G3786" s="161">
        <v>8</v>
      </c>
      <c r="H3786" s="161">
        <v>10</v>
      </c>
      <c r="I3786" s="161">
        <v>6</v>
      </c>
      <c r="J3786" s="161">
        <v>10</v>
      </c>
      <c r="M3786" s="165">
        <f t="shared" si="172"/>
        <v>6</v>
      </c>
      <c r="N3786" s="164">
        <f t="shared" si="173"/>
        <v>7</v>
      </c>
      <c r="O3786" s="164">
        <f t="shared" si="174"/>
        <v>8</v>
      </c>
    </row>
    <row r="3787" spans="3:15">
      <c r="C3787" s="161">
        <v>7</v>
      </c>
      <c r="D3787" s="161">
        <v>8</v>
      </c>
      <c r="F3787" s="161">
        <v>7</v>
      </c>
      <c r="G3787" s="161">
        <v>8</v>
      </c>
      <c r="H3787" s="161">
        <v>10</v>
      </c>
      <c r="I3787" s="161">
        <v>8</v>
      </c>
      <c r="J3787" s="161">
        <v>7</v>
      </c>
      <c r="M3787" s="165">
        <f t="shared" si="172"/>
        <v>7</v>
      </c>
      <c r="N3787" s="164">
        <f t="shared" si="173"/>
        <v>7</v>
      </c>
      <c r="O3787" s="164">
        <f t="shared" si="174"/>
        <v>8</v>
      </c>
    </row>
    <row r="3788" spans="3:15">
      <c r="C3788" s="161">
        <v>7</v>
      </c>
      <c r="D3788" s="161">
        <v>8</v>
      </c>
      <c r="F3788" s="161">
        <v>7</v>
      </c>
      <c r="G3788" s="161">
        <v>8</v>
      </c>
      <c r="H3788" s="161">
        <v>10</v>
      </c>
      <c r="I3788" s="161">
        <v>8</v>
      </c>
      <c r="J3788" s="161">
        <v>10</v>
      </c>
      <c r="M3788" s="165">
        <f t="shared" si="172"/>
        <v>7</v>
      </c>
      <c r="N3788" s="164">
        <f t="shared" si="173"/>
        <v>7</v>
      </c>
      <c r="O3788" s="164">
        <f t="shared" si="174"/>
        <v>8</v>
      </c>
    </row>
    <row r="3789" spans="3:15">
      <c r="C3789" s="161">
        <v>7</v>
      </c>
      <c r="D3789" s="161">
        <v>8</v>
      </c>
      <c r="F3789" s="161">
        <v>7</v>
      </c>
      <c r="G3789" s="161">
        <v>8</v>
      </c>
      <c r="H3789" s="161">
        <v>10</v>
      </c>
      <c r="I3789" s="161">
        <v>10</v>
      </c>
      <c r="J3789" s="161">
        <v>7</v>
      </c>
      <c r="M3789" s="165">
        <f t="shared" si="172"/>
        <v>7</v>
      </c>
      <c r="N3789" s="164">
        <f t="shared" si="173"/>
        <v>7</v>
      </c>
      <c r="O3789" s="164">
        <f t="shared" si="174"/>
        <v>8</v>
      </c>
    </row>
    <row r="3790" spans="3:15">
      <c r="C3790" s="161">
        <v>7</v>
      </c>
      <c r="D3790" s="161">
        <v>8</v>
      </c>
      <c r="F3790" s="161">
        <v>7</v>
      </c>
      <c r="G3790" s="161">
        <v>8</v>
      </c>
      <c r="H3790" s="161">
        <v>10</v>
      </c>
      <c r="I3790" s="161">
        <v>10</v>
      </c>
      <c r="J3790" s="161">
        <v>10</v>
      </c>
      <c r="M3790" s="165">
        <f t="shared" si="172"/>
        <v>7</v>
      </c>
      <c r="N3790" s="164">
        <f t="shared" si="173"/>
        <v>7</v>
      </c>
      <c r="O3790" s="164">
        <f t="shared" si="174"/>
        <v>9</v>
      </c>
    </row>
    <row r="3791" spans="3:15">
      <c r="C3791" s="161">
        <v>7</v>
      </c>
      <c r="D3791" s="161">
        <v>8</v>
      </c>
      <c r="F3791" s="161">
        <v>5</v>
      </c>
      <c r="G3791" s="161">
        <v>8</v>
      </c>
      <c r="H3791" s="161">
        <v>5</v>
      </c>
      <c r="I3791" s="161">
        <v>4</v>
      </c>
      <c r="J3791" s="161">
        <v>7</v>
      </c>
      <c r="M3791" s="165">
        <f t="shared" si="172"/>
        <v>4</v>
      </c>
      <c r="N3791" s="164">
        <f t="shared" si="173"/>
        <v>5</v>
      </c>
      <c r="O3791" s="164">
        <f t="shared" si="174"/>
        <v>6</v>
      </c>
    </row>
    <row r="3792" spans="3:15">
      <c r="C3792" s="161">
        <v>7</v>
      </c>
      <c r="D3792" s="161">
        <v>8</v>
      </c>
      <c r="F3792" s="161">
        <v>5</v>
      </c>
      <c r="G3792" s="161">
        <v>8</v>
      </c>
      <c r="H3792" s="161">
        <v>5</v>
      </c>
      <c r="I3792" s="161">
        <v>4</v>
      </c>
      <c r="J3792" s="161">
        <v>10</v>
      </c>
      <c r="M3792" s="165">
        <f t="shared" si="172"/>
        <v>4</v>
      </c>
      <c r="N3792" s="164">
        <f t="shared" si="173"/>
        <v>5</v>
      </c>
      <c r="O3792" s="164">
        <f t="shared" si="174"/>
        <v>7</v>
      </c>
    </row>
    <row r="3793" spans="3:15">
      <c r="C3793" s="161">
        <v>7</v>
      </c>
      <c r="D3793" s="161">
        <v>8</v>
      </c>
      <c r="F3793" s="161">
        <v>5</v>
      </c>
      <c r="G3793" s="161">
        <v>8</v>
      </c>
      <c r="H3793" s="161">
        <v>5</v>
      </c>
      <c r="I3793" s="161">
        <v>6</v>
      </c>
      <c r="J3793" s="161">
        <v>7</v>
      </c>
      <c r="M3793" s="165">
        <f t="shared" si="172"/>
        <v>5</v>
      </c>
      <c r="N3793" s="164">
        <f t="shared" si="173"/>
        <v>5</v>
      </c>
      <c r="O3793" s="164">
        <f t="shared" si="174"/>
        <v>7</v>
      </c>
    </row>
    <row r="3794" spans="3:15">
      <c r="C3794" s="161">
        <v>7</v>
      </c>
      <c r="D3794" s="161">
        <v>8</v>
      </c>
      <c r="F3794" s="161">
        <v>5</v>
      </c>
      <c r="G3794" s="161">
        <v>8</v>
      </c>
      <c r="H3794" s="161">
        <v>5</v>
      </c>
      <c r="I3794" s="161">
        <v>6</v>
      </c>
      <c r="J3794" s="161">
        <v>10</v>
      </c>
      <c r="M3794" s="165">
        <f t="shared" si="172"/>
        <v>5</v>
      </c>
      <c r="N3794" s="164">
        <f t="shared" si="173"/>
        <v>5</v>
      </c>
      <c r="O3794" s="164">
        <f t="shared" si="174"/>
        <v>7</v>
      </c>
    </row>
    <row r="3795" spans="3:15">
      <c r="C3795" s="161">
        <v>7</v>
      </c>
      <c r="D3795" s="161">
        <v>8</v>
      </c>
      <c r="F3795" s="161">
        <v>5</v>
      </c>
      <c r="G3795" s="161">
        <v>8</v>
      </c>
      <c r="H3795" s="161">
        <v>5</v>
      </c>
      <c r="I3795" s="161">
        <v>8</v>
      </c>
      <c r="J3795" s="161">
        <v>7</v>
      </c>
      <c r="M3795" s="165">
        <f t="shared" si="172"/>
        <v>5</v>
      </c>
      <c r="N3795" s="164">
        <f t="shared" si="173"/>
        <v>5</v>
      </c>
      <c r="O3795" s="164">
        <f t="shared" si="174"/>
        <v>7</v>
      </c>
    </row>
    <row r="3796" spans="3:15">
      <c r="C3796" s="161">
        <v>7</v>
      </c>
      <c r="D3796" s="161">
        <v>8</v>
      </c>
      <c r="F3796" s="161">
        <v>5</v>
      </c>
      <c r="G3796" s="161">
        <v>8</v>
      </c>
      <c r="H3796" s="161">
        <v>5</v>
      </c>
      <c r="I3796" s="161">
        <v>8</v>
      </c>
      <c r="J3796" s="161">
        <v>10</v>
      </c>
      <c r="M3796" s="165">
        <f t="shared" si="172"/>
        <v>5</v>
      </c>
      <c r="N3796" s="164">
        <f t="shared" si="173"/>
        <v>5</v>
      </c>
      <c r="O3796" s="164">
        <f t="shared" si="174"/>
        <v>7</v>
      </c>
    </row>
    <row r="3797" spans="3:15">
      <c r="C3797" s="161">
        <v>7</v>
      </c>
      <c r="D3797" s="161">
        <v>8</v>
      </c>
      <c r="F3797" s="161">
        <v>5</v>
      </c>
      <c r="G3797" s="161">
        <v>8</v>
      </c>
      <c r="H3797" s="161">
        <v>5</v>
      </c>
      <c r="I3797" s="161">
        <v>10</v>
      </c>
      <c r="J3797" s="161">
        <v>7</v>
      </c>
      <c r="M3797" s="165">
        <f t="shared" si="172"/>
        <v>5</v>
      </c>
      <c r="N3797" s="164">
        <f t="shared" si="173"/>
        <v>5</v>
      </c>
      <c r="O3797" s="164">
        <f t="shared" si="174"/>
        <v>7</v>
      </c>
    </row>
    <row r="3798" spans="3:15">
      <c r="C3798" s="161">
        <v>7</v>
      </c>
      <c r="D3798" s="161">
        <v>8</v>
      </c>
      <c r="F3798" s="161">
        <v>5</v>
      </c>
      <c r="G3798" s="161">
        <v>8</v>
      </c>
      <c r="H3798" s="161">
        <v>5</v>
      </c>
      <c r="I3798" s="161">
        <v>10</v>
      </c>
      <c r="J3798" s="161">
        <v>10</v>
      </c>
      <c r="M3798" s="165">
        <f t="shared" si="172"/>
        <v>5</v>
      </c>
      <c r="N3798" s="164">
        <f t="shared" si="173"/>
        <v>5</v>
      </c>
      <c r="O3798" s="164">
        <f t="shared" si="174"/>
        <v>8</v>
      </c>
    </row>
    <row r="3799" spans="3:15">
      <c r="C3799" s="161">
        <v>7</v>
      </c>
      <c r="D3799" s="161">
        <v>8</v>
      </c>
      <c r="F3799" s="161">
        <v>7</v>
      </c>
      <c r="G3799" s="161">
        <v>8</v>
      </c>
      <c r="H3799" s="161">
        <v>10</v>
      </c>
      <c r="I3799" s="161">
        <v>4</v>
      </c>
      <c r="J3799" s="161">
        <v>7</v>
      </c>
      <c r="M3799" s="165">
        <f t="shared" si="172"/>
        <v>4</v>
      </c>
      <c r="N3799" s="164">
        <f t="shared" si="173"/>
        <v>5</v>
      </c>
      <c r="O3799" s="164">
        <f t="shared" si="174"/>
        <v>7</v>
      </c>
    </row>
    <row r="3800" spans="3:15">
      <c r="C3800" s="161">
        <v>7</v>
      </c>
      <c r="D3800" s="161">
        <v>8</v>
      </c>
      <c r="F3800" s="161">
        <v>7</v>
      </c>
      <c r="G3800" s="161">
        <v>8</v>
      </c>
      <c r="H3800" s="161">
        <v>10</v>
      </c>
      <c r="I3800" s="161">
        <v>4</v>
      </c>
      <c r="J3800" s="161">
        <v>10</v>
      </c>
      <c r="M3800" s="165">
        <f t="shared" si="172"/>
        <v>4</v>
      </c>
      <c r="N3800" s="164">
        <f t="shared" si="173"/>
        <v>5</v>
      </c>
      <c r="O3800" s="164">
        <f t="shared" si="174"/>
        <v>8</v>
      </c>
    </row>
    <row r="3801" spans="3:15">
      <c r="C3801" s="161">
        <v>7</v>
      </c>
      <c r="D3801" s="161">
        <v>8</v>
      </c>
      <c r="F3801" s="161">
        <v>7</v>
      </c>
      <c r="G3801" s="161">
        <v>8</v>
      </c>
      <c r="H3801" s="161">
        <v>10</v>
      </c>
      <c r="I3801" s="161">
        <v>6</v>
      </c>
      <c r="J3801" s="161">
        <v>7</v>
      </c>
      <c r="M3801" s="165">
        <f t="shared" si="172"/>
        <v>6</v>
      </c>
      <c r="N3801" s="164">
        <f t="shared" si="173"/>
        <v>7</v>
      </c>
      <c r="O3801" s="164">
        <f t="shared" si="174"/>
        <v>8</v>
      </c>
    </row>
    <row r="3802" spans="3:15">
      <c r="C3802" s="161">
        <v>7</v>
      </c>
      <c r="D3802" s="161">
        <v>8</v>
      </c>
      <c r="F3802" s="161">
        <v>7</v>
      </c>
      <c r="G3802" s="161">
        <v>8</v>
      </c>
      <c r="H3802" s="161">
        <v>10</v>
      </c>
      <c r="I3802" s="161">
        <v>6</v>
      </c>
      <c r="J3802" s="161">
        <v>10</v>
      </c>
      <c r="M3802" s="165">
        <f t="shared" si="172"/>
        <v>6</v>
      </c>
      <c r="N3802" s="164">
        <f t="shared" si="173"/>
        <v>7</v>
      </c>
      <c r="O3802" s="164">
        <f t="shared" si="174"/>
        <v>8</v>
      </c>
    </row>
    <row r="3803" spans="3:15">
      <c r="C3803" s="161">
        <v>7</v>
      </c>
      <c r="D3803" s="161">
        <v>8</v>
      </c>
      <c r="F3803" s="161">
        <v>7</v>
      </c>
      <c r="G3803" s="161">
        <v>8</v>
      </c>
      <c r="H3803" s="161">
        <v>10</v>
      </c>
      <c r="I3803" s="161">
        <v>8</v>
      </c>
      <c r="J3803" s="161">
        <v>7</v>
      </c>
      <c r="M3803" s="165">
        <f t="shared" si="172"/>
        <v>7</v>
      </c>
      <c r="N3803" s="164">
        <f t="shared" si="173"/>
        <v>7</v>
      </c>
      <c r="O3803" s="164">
        <f t="shared" si="174"/>
        <v>8</v>
      </c>
    </row>
    <row r="3804" spans="3:15">
      <c r="C3804" s="161">
        <v>7</v>
      </c>
      <c r="D3804" s="161">
        <v>8</v>
      </c>
      <c r="F3804" s="161">
        <v>7</v>
      </c>
      <c r="G3804" s="161">
        <v>8</v>
      </c>
      <c r="H3804" s="161">
        <v>10</v>
      </c>
      <c r="I3804" s="161">
        <v>8</v>
      </c>
      <c r="J3804" s="161">
        <v>10</v>
      </c>
      <c r="M3804" s="165">
        <f t="shared" si="172"/>
        <v>7</v>
      </c>
      <c r="N3804" s="164">
        <f t="shared" si="173"/>
        <v>7</v>
      </c>
      <c r="O3804" s="164">
        <f t="shared" si="174"/>
        <v>8</v>
      </c>
    </row>
    <row r="3805" spans="3:15">
      <c r="C3805" s="161">
        <v>7</v>
      </c>
      <c r="D3805" s="161">
        <v>8</v>
      </c>
      <c r="F3805" s="161">
        <v>7</v>
      </c>
      <c r="G3805" s="161">
        <v>8</v>
      </c>
      <c r="H3805" s="161">
        <v>10</v>
      </c>
      <c r="I3805" s="161">
        <v>10</v>
      </c>
      <c r="J3805" s="161">
        <v>7</v>
      </c>
      <c r="M3805" s="165">
        <f t="shared" si="172"/>
        <v>7</v>
      </c>
      <c r="N3805" s="164">
        <f t="shared" si="173"/>
        <v>7</v>
      </c>
      <c r="O3805" s="164">
        <f t="shared" si="174"/>
        <v>8</v>
      </c>
    </row>
    <row r="3806" spans="3:15">
      <c r="C3806" s="161">
        <v>7</v>
      </c>
      <c r="D3806" s="161">
        <v>8</v>
      </c>
      <c r="F3806" s="161">
        <v>7</v>
      </c>
      <c r="G3806" s="161">
        <v>8</v>
      </c>
      <c r="H3806" s="161">
        <v>10</v>
      </c>
      <c r="I3806" s="161">
        <v>10</v>
      </c>
      <c r="J3806" s="161">
        <v>10</v>
      </c>
      <c r="M3806" s="165">
        <f t="shared" si="172"/>
        <v>7</v>
      </c>
      <c r="N3806" s="164">
        <f t="shared" si="173"/>
        <v>7</v>
      </c>
      <c r="O3806" s="164">
        <f t="shared" si="174"/>
        <v>9</v>
      </c>
    </row>
    <row r="3807" spans="3:15">
      <c r="C3807" s="161">
        <v>7</v>
      </c>
      <c r="D3807" s="161">
        <v>8</v>
      </c>
      <c r="F3807" s="161">
        <v>5</v>
      </c>
      <c r="G3807" s="161">
        <v>8</v>
      </c>
      <c r="H3807" s="161">
        <v>5</v>
      </c>
      <c r="I3807" s="161">
        <v>4</v>
      </c>
      <c r="J3807" s="161">
        <v>7</v>
      </c>
      <c r="M3807" s="165">
        <f t="shared" ref="M3807:M3870" si="175">MIN(C3807:L3807)</f>
        <v>4</v>
      </c>
      <c r="N3807" s="164">
        <f t="shared" si="173"/>
        <v>5</v>
      </c>
      <c r="O3807" s="164">
        <f t="shared" si="174"/>
        <v>6</v>
      </c>
    </row>
    <row r="3808" spans="3:15">
      <c r="C3808" s="161">
        <v>7</v>
      </c>
      <c r="D3808" s="161">
        <v>8</v>
      </c>
      <c r="F3808" s="161">
        <v>5</v>
      </c>
      <c r="G3808" s="161">
        <v>8</v>
      </c>
      <c r="H3808" s="161">
        <v>5</v>
      </c>
      <c r="I3808" s="161">
        <v>4</v>
      </c>
      <c r="J3808" s="161">
        <v>10</v>
      </c>
      <c r="M3808" s="165">
        <f t="shared" si="175"/>
        <v>4</v>
      </c>
      <c r="N3808" s="164">
        <f t="shared" ref="N3808:N3871" si="176">IF(SMALL(C3808:J3808,2)&gt;M3808,M3808+1,M3808)</f>
        <v>5</v>
      </c>
      <c r="O3808" s="164">
        <f t="shared" ref="O3808:O3871" si="177">ROUND(AVERAGE(C3808:J3808),0)</f>
        <v>7</v>
      </c>
    </row>
    <row r="3809" spans="3:15">
      <c r="C3809" s="161">
        <v>7</v>
      </c>
      <c r="D3809" s="161">
        <v>8</v>
      </c>
      <c r="F3809" s="161">
        <v>5</v>
      </c>
      <c r="G3809" s="161">
        <v>8</v>
      </c>
      <c r="H3809" s="161">
        <v>5</v>
      </c>
      <c r="I3809" s="161">
        <v>6</v>
      </c>
      <c r="J3809" s="161">
        <v>7</v>
      </c>
      <c r="M3809" s="165">
        <f t="shared" si="175"/>
        <v>5</v>
      </c>
      <c r="N3809" s="164">
        <f t="shared" si="176"/>
        <v>5</v>
      </c>
      <c r="O3809" s="164">
        <f t="shared" si="177"/>
        <v>7</v>
      </c>
    </row>
    <row r="3810" spans="3:15">
      <c r="C3810" s="161">
        <v>7</v>
      </c>
      <c r="D3810" s="161">
        <v>8</v>
      </c>
      <c r="F3810" s="161">
        <v>5</v>
      </c>
      <c r="G3810" s="161">
        <v>8</v>
      </c>
      <c r="H3810" s="161">
        <v>5</v>
      </c>
      <c r="I3810" s="161">
        <v>6</v>
      </c>
      <c r="J3810" s="161">
        <v>10</v>
      </c>
      <c r="M3810" s="165">
        <f t="shared" si="175"/>
        <v>5</v>
      </c>
      <c r="N3810" s="164">
        <f t="shared" si="176"/>
        <v>5</v>
      </c>
      <c r="O3810" s="164">
        <f t="shared" si="177"/>
        <v>7</v>
      </c>
    </row>
    <row r="3811" spans="3:15">
      <c r="C3811" s="161">
        <v>7</v>
      </c>
      <c r="D3811" s="161">
        <v>8</v>
      </c>
      <c r="F3811" s="161">
        <v>5</v>
      </c>
      <c r="G3811" s="161">
        <v>8</v>
      </c>
      <c r="H3811" s="161">
        <v>5</v>
      </c>
      <c r="I3811" s="161">
        <v>8</v>
      </c>
      <c r="J3811" s="161">
        <v>7</v>
      </c>
      <c r="M3811" s="165">
        <f t="shared" si="175"/>
        <v>5</v>
      </c>
      <c r="N3811" s="164">
        <f t="shared" si="176"/>
        <v>5</v>
      </c>
      <c r="O3811" s="164">
        <f t="shared" si="177"/>
        <v>7</v>
      </c>
    </row>
    <row r="3812" spans="3:15">
      <c r="C3812" s="161">
        <v>7</v>
      </c>
      <c r="D3812" s="161">
        <v>8</v>
      </c>
      <c r="F3812" s="161">
        <v>5</v>
      </c>
      <c r="G3812" s="161">
        <v>8</v>
      </c>
      <c r="H3812" s="161">
        <v>5</v>
      </c>
      <c r="I3812" s="161">
        <v>8</v>
      </c>
      <c r="J3812" s="161">
        <v>10</v>
      </c>
      <c r="M3812" s="165">
        <f t="shared" si="175"/>
        <v>5</v>
      </c>
      <c r="N3812" s="164">
        <f t="shared" si="176"/>
        <v>5</v>
      </c>
      <c r="O3812" s="164">
        <f t="shared" si="177"/>
        <v>7</v>
      </c>
    </row>
    <row r="3813" spans="3:15">
      <c r="C3813" s="161">
        <v>7</v>
      </c>
      <c r="D3813" s="161">
        <v>8</v>
      </c>
      <c r="F3813" s="161">
        <v>5</v>
      </c>
      <c r="G3813" s="161">
        <v>8</v>
      </c>
      <c r="H3813" s="161">
        <v>5</v>
      </c>
      <c r="I3813" s="161">
        <v>10</v>
      </c>
      <c r="J3813" s="161">
        <v>7</v>
      </c>
      <c r="M3813" s="165">
        <f t="shared" si="175"/>
        <v>5</v>
      </c>
      <c r="N3813" s="164">
        <f t="shared" si="176"/>
        <v>5</v>
      </c>
      <c r="O3813" s="164">
        <f t="shared" si="177"/>
        <v>7</v>
      </c>
    </row>
    <row r="3814" spans="3:15">
      <c r="C3814" s="161">
        <v>7</v>
      </c>
      <c r="D3814" s="161">
        <v>8</v>
      </c>
      <c r="F3814" s="161">
        <v>5</v>
      </c>
      <c r="G3814" s="161">
        <v>8</v>
      </c>
      <c r="H3814" s="161">
        <v>5</v>
      </c>
      <c r="I3814" s="161">
        <v>10</v>
      </c>
      <c r="J3814" s="161">
        <v>10</v>
      </c>
      <c r="M3814" s="165">
        <f t="shared" si="175"/>
        <v>5</v>
      </c>
      <c r="N3814" s="164">
        <f t="shared" si="176"/>
        <v>5</v>
      </c>
      <c r="O3814" s="164">
        <f t="shared" si="177"/>
        <v>8</v>
      </c>
    </row>
    <row r="3815" spans="3:15">
      <c r="C3815" s="161">
        <v>7</v>
      </c>
      <c r="D3815" s="161">
        <v>8</v>
      </c>
      <c r="F3815" s="161">
        <v>7</v>
      </c>
      <c r="G3815" s="161">
        <v>8</v>
      </c>
      <c r="H3815" s="161">
        <v>10</v>
      </c>
      <c r="I3815" s="161">
        <v>4</v>
      </c>
      <c r="J3815" s="161">
        <v>7</v>
      </c>
      <c r="M3815" s="165">
        <f t="shared" si="175"/>
        <v>4</v>
      </c>
      <c r="N3815" s="164">
        <f t="shared" si="176"/>
        <v>5</v>
      </c>
      <c r="O3815" s="164">
        <f t="shared" si="177"/>
        <v>7</v>
      </c>
    </row>
    <row r="3816" spans="3:15">
      <c r="C3816" s="161">
        <v>7</v>
      </c>
      <c r="D3816" s="161">
        <v>8</v>
      </c>
      <c r="F3816" s="161">
        <v>7</v>
      </c>
      <c r="G3816" s="161">
        <v>8</v>
      </c>
      <c r="H3816" s="161">
        <v>10</v>
      </c>
      <c r="I3816" s="161">
        <v>4</v>
      </c>
      <c r="J3816" s="161">
        <v>10</v>
      </c>
      <c r="M3816" s="165">
        <f t="shared" si="175"/>
        <v>4</v>
      </c>
      <c r="N3816" s="164">
        <f t="shared" si="176"/>
        <v>5</v>
      </c>
      <c r="O3816" s="164">
        <f t="shared" si="177"/>
        <v>8</v>
      </c>
    </row>
    <row r="3817" spans="3:15">
      <c r="C3817" s="161">
        <v>7</v>
      </c>
      <c r="D3817" s="161">
        <v>8</v>
      </c>
      <c r="F3817" s="161">
        <v>7</v>
      </c>
      <c r="G3817" s="161">
        <v>8</v>
      </c>
      <c r="H3817" s="161">
        <v>10</v>
      </c>
      <c r="I3817" s="161">
        <v>6</v>
      </c>
      <c r="J3817" s="161">
        <v>7</v>
      </c>
      <c r="M3817" s="165">
        <f t="shared" si="175"/>
        <v>6</v>
      </c>
      <c r="N3817" s="164">
        <f t="shared" si="176"/>
        <v>7</v>
      </c>
      <c r="O3817" s="164">
        <f t="shared" si="177"/>
        <v>8</v>
      </c>
    </row>
    <row r="3818" spans="3:15">
      <c r="C3818" s="161">
        <v>7</v>
      </c>
      <c r="D3818" s="161">
        <v>8</v>
      </c>
      <c r="F3818" s="161">
        <v>7</v>
      </c>
      <c r="G3818" s="161">
        <v>8</v>
      </c>
      <c r="H3818" s="161">
        <v>10</v>
      </c>
      <c r="I3818" s="161">
        <v>6</v>
      </c>
      <c r="J3818" s="161">
        <v>10</v>
      </c>
      <c r="M3818" s="165">
        <f t="shared" si="175"/>
        <v>6</v>
      </c>
      <c r="N3818" s="164">
        <f t="shared" si="176"/>
        <v>7</v>
      </c>
      <c r="O3818" s="164">
        <f t="shared" si="177"/>
        <v>8</v>
      </c>
    </row>
    <row r="3819" spans="3:15">
      <c r="C3819" s="161">
        <v>7</v>
      </c>
      <c r="D3819" s="161">
        <v>8</v>
      </c>
      <c r="F3819" s="161">
        <v>7</v>
      </c>
      <c r="G3819" s="161">
        <v>8</v>
      </c>
      <c r="H3819" s="161">
        <v>10</v>
      </c>
      <c r="I3819" s="161">
        <v>8</v>
      </c>
      <c r="J3819" s="161">
        <v>7</v>
      </c>
      <c r="M3819" s="165">
        <f t="shared" si="175"/>
        <v>7</v>
      </c>
      <c r="N3819" s="164">
        <f t="shared" si="176"/>
        <v>7</v>
      </c>
      <c r="O3819" s="164">
        <f t="shared" si="177"/>
        <v>8</v>
      </c>
    </row>
    <row r="3820" spans="3:15">
      <c r="C3820" s="161">
        <v>7</v>
      </c>
      <c r="D3820" s="161">
        <v>8</v>
      </c>
      <c r="F3820" s="161">
        <v>7</v>
      </c>
      <c r="G3820" s="161">
        <v>8</v>
      </c>
      <c r="H3820" s="161">
        <v>10</v>
      </c>
      <c r="I3820" s="161">
        <v>8</v>
      </c>
      <c r="J3820" s="161">
        <v>10</v>
      </c>
      <c r="M3820" s="165">
        <f t="shared" si="175"/>
        <v>7</v>
      </c>
      <c r="N3820" s="164">
        <f t="shared" si="176"/>
        <v>7</v>
      </c>
      <c r="O3820" s="164">
        <f t="shared" si="177"/>
        <v>8</v>
      </c>
    </row>
    <row r="3821" spans="3:15">
      <c r="C3821" s="161">
        <v>7</v>
      </c>
      <c r="D3821" s="161">
        <v>8</v>
      </c>
      <c r="F3821" s="161">
        <v>7</v>
      </c>
      <c r="G3821" s="161">
        <v>8</v>
      </c>
      <c r="H3821" s="161">
        <v>10</v>
      </c>
      <c r="I3821" s="161">
        <v>10</v>
      </c>
      <c r="J3821" s="161">
        <v>7</v>
      </c>
      <c r="M3821" s="165">
        <f t="shared" si="175"/>
        <v>7</v>
      </c>
      <c r="N3821" s="164">
        <f t="shared" si="176"/>
        <v>7</v>
      </c>
      <c r="O3821" s="164">
        <f t="shared" si="177"/>
        <v>8</v>
      </c>
    </row>
    <row r="3822" spans="3:15">
      <c r="C3822" s="161">
        <v>7</v>
      </c>
      <c r="D3822" s="161">
        <v>8</v>
      </c>
      <c r="F3822" s="161">
        <v>7</v>
      </c>
      <c r="G3822" s="161">
        <v>8</v>
      </c>
      <c r="H3822" s="161">
        <v>10</v>
      </c>
      <c r="I3822" s="161">
        <v>10</v>
      </c>
      <c r="J3822" s="161">
        <v>10</v>
      </c>
      <c r="M3822" s="165">
        <f t="shared" si="175"/>
        <v>7</v>
      </c>
      <c r="N3822" s="164">
        <f t="shared" si="176"/>
        <v>7</v>
      </c>
      <c r="O3822" s="164">
        <f t="shared" si="177"/>
        <v>9</v>
      </c>
    </row>
    <row r="3823" spans="3:15">
      <c r="C3823" s="161">
        <v>7</v>
      </c>
      <c r="D3823" s="161">
        <v>8</v>
      </c>
      <c r="F3823" s="161">
        <v>5</v>
      </c>
      <c r="G3823" s="161">
        <v>8</v>
      </c>
      <c r="H3823" s="161">
        <v>5</v>
      </c>
      <c r="I3823" s="161">
        <v>4</v>
      </c>
      <c r="J3823" s="161">
        <v>7</v>
      </c>
      <c r="M3823" s="165">
        <f t="shared" si="175"/>
        <v>4</v>
      </c>
      <c r="N3823" s="164">
        <f t="shared" si="176"/>
        <v>5</v>
      </c>
      <c r="O3823" s="164">
        <f t="shared" si="177"/>
        <v>6</v>
      </c>
    </row>
    <row r="3824" spans="3:15">
      <c r="C3824" s="161">
        <v>7</v>
      </c>
      <c r="D3824" s="161">
        <v>8</v>
      </c>
      <c r="F3824" s="161">
        <v>5</v>
      </c>
      <c r="G3824" s="161">
        <v>8</v>
      </c>
      <c r="H3824" s="161">
        <v>5</v>
      </c>
      <c r="I3824" s="161">
        <v>4</v>
      </c>
      <c r="J3824" s="161">
        <v>10</v>
      </c>
      <c r="M3824" s="165">
        <f t="shared" si="175"/>
        <v>4</v>
      </c>
      <c r="N3824" s="164">
        <f t="shared" si="176"/>
        <v>5</v>
      </c>
      <c r="O3824" s="164">
        <f t="shared" si="177"/>
        <v>7</v>
      </c>
    </row>
    <row r="3825" spans="3:15">
      <c r="C3825" s="161">
        <v>7</v>
      </c>
      <c r="D3825" s="161">
        <v>8</v>
      </c>
      <c r="F3825" s="161">
        <v>5</v>
      </c>
      <c r="G3825" s="161">
        <v>8</v>
      </c>
      <c r="H3825" s="161">
        <v>5</v>
      </c>
      <c r="I3825" s="161">
        <v>6</v>
      </c>
      <c r="J3825" s="161">
        <v>7</v>
      </c>
      <c r="M3825" s="165">
        <f t="shared" si="175"/>
        <v>5</v>
      </c>
      <c r="N3825" s="164">
        <f t="shared" si="176"/>
        <v>5</v>
      </c>
      <c r="O3825" s="164">
        <f t="shared" si="177"/>
        <v>7</v>
      </c>
    </row>
    <row r="3826" spans="3:15">
      <c r="C3826" s="161">
        <v>7</v>
      </c>
      <c r="D3826" s="161">
        <v>8</v>
      </c>
      <c r="F3826" s="161">
        <v>5</v>
      </c>
      <c r="G3826" s="161">
        <v>8</v>
      </c>
      <c r="H3826" s="161">
        <v>5</v>
      </c>
      <c r="I3826" s="161">
        <v>6</v>
      </c>
      <c r="J3826" s="161">
        <v>10</v>
      </c>
      <c r="M3826" s="165">
        <f t="shared" si="175"/>
        <v>5</v>
      </c>
      <c r="N3826" s="164">
        <f t="shared" si="176"/>
        <v>5</v>
      </c>
      <c r="O3826" s="164">
        <f t="shared" si="177"/>
        <v>7</v>
      </c>
    </row>
    <row r="3827" spans="3:15">
      <c r="C3827" s="161">
        <v>7</v>
      </c>
      <c r="D3827" s="161">
        <v>8</v>
      </c>
      <c r="F3827" s="161">
        <v>5</v>
      </c>
      <c r="G3827" s="161">
        <v>8</v>
      </c>
      <c r="H3827" s="161">
        <v>5</v>
      </c>
      <c r="I3827" s="161">
        <v>8</v>
      </c>
      <c r="J3827" s="161">
        <v>7</v>
      </c>
      <c r="M3827" s="165">
        <f t="shared" si="175"/>
        <v>5</v>
      </c>
      <c r="N3827" s="164">
        <f t="shared" si="176"/>
        <v>5</v>
      </c>
      <c r="O3827" s="164">
        <f t="shared" si="177"/>
        <v>7</v>
      </c>
    </row>
    <row r="3828" spans="3:15">
      <c r="C3828" s="161">
        <v>7</v>
      </c>
      <c r="D3828" s="161">
        <v>8</v>
      </c>
      <c r="F3828" s="161">
        <v>5</v>
      </c>
      <c r="G3828" s="161">
        <v>8</v>
      </c>
      <c r="H3828" s="161">
        <v>5</v>
      </c>
      <c r="I3828" s="161">
        <v>8</v>
      </c>
      <c r="J3828" s="161">
        <v>10</v>
      </c>
      <c r="M3828" s="165">
        <f t="shared" si="175"/>
        <v>5</v>
      </c>
      <c r="N3828" s="164">
        <f t="shared" si="176"/>
        <v>5</v>
      </c>
      <c r="O3828" s="164">
        <f t="shared" si="177"/>
        <v>7</v>
      </c>
    </row>
    <row r="3829" spans="3:15">
      <c r="C3829" s="161">
        <v>7</v>
      </c>
      <c r="D3829" s="161">
        <v>8</v>
      </c>
      <c r="F3829" s="161">
        <v>5</v>
      </c>
      <c r="G3829" s="161">
        <v>8</v>
      </c>
      <c r="H3829" s="161">
        <v>5</v>
      </c>
      <c r="I3829" s="161">
        <v>10</v>
      </c>
      <c r="J3829" s="161">
        <v>7</v>
      </c>
      <c r="M3829" s="165">
        <f t="shared" si="175"/>
        <v>5</v>
      </c>
      <c r="N3829" s="164">
        <f t="shared" si="176"/>
        <v>5</v>
      </c>
      <c r="O3829" s="164">
        <f t="shared" si="177"/>
        <v>7</v>
      </c>
    </row>
    <row r="3830" spans="3:15">
      <c r="C3830" s="161">
        <v>7</v>
      </c>
      <c r="D3830" s="161">
        <v>8</v>
      </c>
      <c r="F3830" s="161">
        <v>5</v>
      </c>
      <c r="G3830" s="161">
        <v>8</v>
      </c>
      <c r="H3830" s="161">
        <v>5</v>
      </c>
      <c r="I3830" s="161">
        <v>10</v>
      </c>
      <c r="J3830" s="161">
        <v>10</v>
      </c>
      <c r="M3830" s="165">
        <f t="shared" si="175"/>
        <v>5</v>
      </c>
      <c r="N3830" s="164">
        <f t="shared" si="176"/>
        <v>5</v>
      </c>
      <c r="O3830" s="164">
        <f t="shared" si="177"/>
        <v>8</v>
      </c>
    </row>
    <row r="3831" spans="3:15">
      <c r="C3831" s="161">
        <v>7</v>
      </c>
      <c r="D3831" s="161">
        <v>8</v>
      </c>
      <c r="F3831" s="161">
        <v>7</v>
      </c>
      <c r="G3831" s="161">
        <v>8</v>
      </c>
      <c r="H3831" s="161">
        <v>10</v>
      </c>
      <c r="I3831" s="161">
        <v>4</v>
      </c>
      <c r="J3831" s="161">
        <v>7</v>
      </c>
      <c r="M3831" s="165">
        <f t="shared" si="175"/>
        <v>4</v>
      </c>
      <c r="N3831" s="164">
        <f t="shared" si="176"/>
        <v>5</v>
      </c>
      <c r="O3831" s="164">
        <f t="shared" si="177"/>
        <v>7</v>
      </c>
    </row>
    <row r="3832" spans="3:15">
      <c r="C3832" s="161">
        <v>7</v>
      </c>
      <c r="D3832" s="161">
        <v>8</v>
      </c>
      <c r="F3832" s="161">
        <v>7</v>
      </c>
      <c r="G3832" s="161">
        <v>8</v>
      </c>
      <c r="H3832" s="161">
        <v>10</v>
      </c>
      <c r="I3832" s="161">
        <v>4</v>
      </c>
      <c r="J3832" s="161">
        <v>10</v>
      </c>
      <c r="M3832" s="165">
        <f t="shared" si="175"/>
        <v>4</v>
      </c>
      <c r="N3832" s="164">
        <f t="shared" si="176"/>
        <v>5</v>
      </c>
      <c r="O3832" s="164">
        <f t="shared" si="177"/>
        <v>8</v>
      </c>
    </row>
    <row r="3833" spans="3:15">
      <c r="C3833" s="161">
        <v>7</v>
      </c>
      <c r="D3833" s="161">
        <v>8</v>
      </c>
      <c r="F3833" s="161">
        <v>7</v>
      </c>
      <c r="G3833" s="161">
        <v>8</v>
      </c>
      <c r="H3833" s="161">
        <v>10</v>
      </c>
      <c r="I3833" s="161">
        <v>6</v>
      </c>
      <c r="J3833" s="161">
        <v>7</v>
      </c>
      <c r="M3833" s="165">
        <f t="shared" si="175"/>
        <v>6</v>
      </c>
      <c r="N3833" s="164">
        <f t="shared" si="176"/>
        <v>7</v>
      </c>
      <c r="O3833" s="164">
        <f t="shared" si="177"/>
        <v>8</v>
      </c>
    </row>
    <row r="3834" spans="3:15">
      <c r="C3834" s="161">
        <v>7</v>
      </c>
      <c r="D3834" s="161">
        <v>8</v>
      </c>
      <c r="F3834" s="161">
        <v>7</v>
      </c>
      <c r="G3834" s="161">
        <v>8</v>
      </c>
      <c r="H3834" s="161">
        <v>10</v>
      </c>
      <c r="I3834" s="161">
        <v>6</v>
      </c>
      <c r="J3834" s="161">
        <v>10</v>
      </c>
      <c r="M3834" s="165">
        <f t="shared" si="175"/>
        <v>6</v>
      </c>
      <c r="N3834" s="164">
        <f t="shared" si="176"/>
        <v>7</v>
      </c>
      <c r="O3834" s="164">
        <f t="shared" si="177"/>
        <v>8</v>
      </c>
    </row>
    <row r="3835" spans="3:15">
      <c r="C3835" s="161">
        <v>7</v>
      </c>
      <c r="D3835" s="161">
        <v>8</v>
      </c>
      <c r="F3835" s="161">
        <v>7</v>
      </c>
      <c r="G3835" s="161">
        <v>8</v>
      </c>
      <c r="H3835" s="161">
        <v>10</v>
      </c>
      <c r="I3835" s="161">
        <v>8</v>
      </c>
      <c r="J3835" s="161">
        <v>7</v>
      </c>
      <c r="M3835" s="165">
        <f t="shared" si="175"/>
        <v>7</v>
      </c>
      <c r="N3835" s="164">
        <f t="shared" si="176"/>
        <v>7</v>
      </c>
      <c r="O3835" s="164">
        <f t="shared" si="177"/>
        <v>8</v>
      </c>
    </row>
    <row r="3836" spans="3:15">
      <c r="C3836" s="161">
        <v>7</v>
      </c>
      <c r="D3836" s="161">
        <v>8</v>
      </c>
      <c r="F3836" s="161">
        <v>7</v>
      </c>
      <c r="G3836" s="161">
        <v>8</v>
      </c>
      <c r="H3836" s="161">
        <v>10</v>
      </c>
      <c r="I3836" s="161">
        <v>8</v>
      </c>
      <c r="J3836" s="161">
        <v>10</v>
      </c>
      <c r="M3836" s="165">
        <f t="shared" si="175"/>
        <v>7</v>
      </c>
      <c r="N3836" s="164">
        <f t="shared" si="176"/>
        <v>7</v>
      </c>
      <c r="O3836" s="164">
        <f t="shared" si="177"/>
        <v>8</v>
      </c>
    </row>
    <row r="3837" spans="3:15">
      <c r="C3837" s="161">
        <v>7</v>
      </c>
      <c r="D3837" s="161">
        <v>8</v>
      </c>
      <c r="F3837" s="161">
        <v>7</v>
      </c>
      <c r="G3837" s="161">
        <v>8</v>
      </c>
      <c r="H3837" s="161">
        <v>10</v>
      </c>
      <c r="I3837" s="161">
        <v>10</v>
      </c>
      <c r="J3837" s="161">
        <v>7</v>
      </c>
      <c r="M3837" s="165">
        <f t="shared" si="175"/>
        <v>7</v>
      </c>
      <c r="N3837" s="164">
        <f t="shared" si="176"/>
        <v>7</v>
      </c>
      <c r="O3837" s="164">
        <f t="shared" si="177"/>
        <v>8</v>
      </c>
    </row>
    <row r="3838" spans="3:15">
      <c r="C3838" s="161">
        <v>7</v>
      </c>
      <c r="D3838" s="161">
        <v>8</v>
      </c>
      <c r="F3838" s="161">
        <v>7</v>
      </c>
      <c r="G3838" s="161">
        <v>8</v>
      </c>
      <c r="H3838" s="161">
        <v>10</v>
      </c>
      <c r="I3838" s="161">
        <v>10</v>
      </c>
      <c r="J3838" s="161">
        <v>10</v>
      </c>
      <c r="M3838" s="165">
        <f t="shared" si="175"/>
        <v>7</v>
      </c>
      <c r="N3838" s="164">
        <f t="shared" si="176"/>
        <v>7</v>
      </c>
      <c r="O3838" s="164">
        <f t="shared" si="177"/>
        <v>9</v>
      </c>
    </row>
    <row r="3839" spans="3:15">
      <c r="C3839" s="161">
        <v>7</v>
      </c>
      <c r="D3839" s="161">
        <v>8</v>
      </c>
      <c r="F3839" s="161">
        <v>5</v>
      </c>
      <c r="G3839" s="161">
        <v>8</v>
      </c>
      <c r="H3839" s="161">
        <v>5</v>
      </c>
      <c r="I3839" s="161">
        <v>4</v>
      </c>
      <c r="J3839" s="161">
        <v>7</v>
      </c>
      <c r="M3839" s="165">
        <f t="shared" si="175"/>
        <v>4</v>
      </c>
      <c r="N3839" s="164">
        <f t="shared" si="176"/>
        <v>5</v>
      </c>
      <c r="O3839" s="164">
        <f t="shared" si="177"/>
        <v>6</v>
      </c>
    </row>
    <row r="3840" spans="3:15">
      <c r="C3840" s="161">
        <v>7</v>
      </c>
      <c r="D3840" s="161">
        <v>8</v>
      </c>
      <c r="F3840" s="161">
        <v>5</v>
      </c>
      <c r="G3840" s="161">
        <v>8</v>
      </c>
      <c r="H3840" s="161">
        <v>5</v>
      </c>
      <c r="I3840" s="161">
        <v>4</v>
      </c>
      <c r="J3840" s="161">
        <v>10</v>
      </c>
      <c r="M3840" s="165">
        <f t="shared" si="175"/>
        <v>4</v>
      </c>
      <c r="N3840" s="164">
        <f t="shared" si="176"/>
        <v>5</v>
      </c>
      <c r="O3840" s="164">
        <f t="shared" si="177"/>
        <v>7</v>
      </c>
    </row>
    <row r="3841" spans="3:15">
      <c r="C3841" s="161">
        <v>7</v>
      </c>
      <c r="D3841" s="161">
        <v>8</v>
      </c>
      <c r="F3841" s="161">
        <v>5</v>
      </c>
      <c r="G3841" s="161">
        <v>8</v>
      </c>
      <c r="H3841" s="161">
        <v>5</v>
      </c>
      <c r="I3841" s="161">
        <v>6</v>
      </c>
      <c r="J3841" s="161">
        <v>7</v>
      </c>
      <c r="M3841" s="165">
        <f t="shared" si="175"/>
        <v>5</v>
      </c>
      <c r="N3841" s="164">
        <f t="shared" si="176"/>
        <v>5</v>
      </c>
      <c r="O3841" s="164">
        <f t="shared" si="177"/>
        <v>7</v>
      </c>
    </row>
    <row r="3842" spans="3:15">
      <c r="C3842" s="161">
        <v>7</v>
      </c>
      <c r="D3842" s="161">
        <v>8</v>
      </c>
      <c r="F3842" s="161">
        <v>5</v>
      </c>
      <c r="G3842" s="161">
        <v>8</v>
      </c>
      <c r="H3842" s="161">
        <v>5</v>
      </c>
      <c r="I3842" s="161">
        <v>6</v>
      </c>
      <c r="J3842" s="161">
        <v>10</v>
      </c>
      <c r="M3842" s="165">
        <f t="shared" si="175"/>
        <v>5</v>
      </c>
      <c r="N3842" s="164">
        <f t="shared" si="176"/>
        <v>5</v>
      </c>
      <c r="O3842" s="164">
        <f t="shared" si="177"/>
        <v>7</v>
      </c>
    </row>
    <row r="3843" spans="3:15">
      <c r="C3843" s="161">
        <v>7</v>
      </c>
      <c r="D3843" s="161">
        <v>8</v>
      </c>
      <c r="F3843" s="161">
        <v>5</v>
      </c>
      <c r="G3843" s="161">
        <v>8</v>
      </c>
      <c r="H3843" s="161">
        <v>5</v>
      </c>
      <c r="I3843" s="161">
        <v>8</v>
      </c>
      <c r="J3843" s="161">
        <v>7</v>
      </c>
      <c r="M3843" s="165">
        <f t="shared" si="175"/>
        <v>5</v>
      </c>
      <c r="N3843" s="164">
        <f t="shared" si="176"/>
        <v>5</v>
      </c>
      <c r="O3843" s="164">
        <f t="shared" si="177"/>
        <v>7</v>
      </c>
    </row>
    <row r="3844" spans="3:15">
      <c r="C3844" s="161">
        <v>7</v>
      </c>
      <c r="D3844" s="161">
        <v>8</v>
      </c>
      <c r="F3844" s="161">
        <v>5</v>
      </c>
      <c r="G3844" s="161">
        <v>8</v>
      </c>
      <c r="H3844" s="161">
        <v>5</v>
      </c>
      <c r="I3844" s="161">
        <v>8</v>
      </c>
      <c r="J3844" s="161">
        <v>10</v>
      </c>
      <c r="M3844" s="165">
        <f t="shared" si="175"/>
        <v>5</v>
      </c>
      <c r="N3844" s="164">
        <f t="shared" si="176"/>
        <v>5</v>
      </c>
      <c r="O3844" s="164">
        <f t="shared" si="177"/>
        <v>7</v>
      </c>
    </row>
    <row r="3845" spans="3:15">
      <c r="C3845" s="161">
        <v>7</v>
      </c>
      <c r="D3845" s="161">
        <v>8</v>
      </c>
      <c r="F3845" s="161">
        <v>5</v>
      </c>
      <c r="G3845" s="161">
        <v>8</v>
      </c>
      <c r="H3845" s="161">
        <v>5</v>
      </c>
      <c r="I3845" s="161">
        <v>10</v>
      </c>
      <c r="J3845" s="161">
        <v>7</v>
      </c>
      <c r="M3845" s="165">
        <f t="shared" si="175"/>
        <v>5</v>
      </c>
      <c r="N3845" s="164">
        <f t="shared" si="176"/>
        <v>5</v>
      </c>
      <c r="O3845" s="164">
        <f t="shared" si="177"/>
        <v>7</v>
      </c>
    </row>
    <row r="3846" spans="3:15">
      <c r="C3846" s="161">
        <v>7</v>
      </c>
      <c r="D3846" s="161">
        <v>8</v>
      </c>
      <c r="F3846" s="161">
        <v>5</v>
      </c>
      <c r="G3846" s="161">
        <v>8</v>
      </c>
      <c r="H3846" s="161">
        <v>5</v>
      </c>
      <c r="I3846" s="161">
        <v>10</v>
      </c>
      <c r="J3846" s="161">
        <v>10</v>
      </c>
      <c r="M3846" s="165">
        <f t="shared" si="175"/>
        <v>5</v>
      </c>
      <c r="N3846" s="164">
        <f t="shared" si="176"/>
        <v>5</v>
      </c>
      <c r="O3846" s="164">
        <f t="shared" si="177"/>
        <v>8</v>
      </c>
    </row>
    <row r="3847" spans="3:15">
      <c r="C3847" s="161">
        <v>7</v>
      </c>
      <c r="D3847" s="161">
        <v>8</v>
      </c>
      <c r="F3847" s="161">
        <v>7</v>
      </c>
      <c r="G3847" s="161">
        <v>8</v>
      </c>
      <c r="H3847" s="161">
        <v>10</v>
      </c>
      <c r="I3847" s="161">
        <v>4</v>
      </c>
      <c r="J3847" s="161">
        <v>7</v>
      </c>
      <c r="M3847" s="165">
        <f t="shared" si="175"/>
        <v>4</v>
      </c>
      <c r="N3847" s="164">
        <f t="shared" si="176"/>
        <v>5</v>
      </c>
      <c r="O3847" s="164">
        <f t="shared" si="177"/>
        <v>7</v>
      </c>
    </row>
    <row r="3848" spans="3:15">
      <c r="C3848" s="161">
        <v>7</v>
      </c>
      <c r="D3848" s="161">
        <v>8</v>
      </c>
      <c r="F3848" s="161">
        <v>7</v>
      </c>
      <c r="G3848" s="161">
        <v>8</v>
      </c>
      <c r="H3848" s="161">
        <v>10</v>
      </c>
      <c r="I3848" s="161">
        <v>4</v>
      </c>
      <c r="J3848" s="161">
        <v>10</v>
      </c>
      <c r="M3848" s="165">
        <f t="shared" si="175"/>
        <v>4</v>
      </c>
      <c r="N3848" s="164">
        <f t="shared" si="176"/>
        <v>5</v>
      </c>
      <c r="O3848" s="164">
        <f t="shared" si="177"/>
        <v>8</v>
      </c>
    </row>
    <row r="3849" spans="3:15">
      <c r="C3849" s="161">
        <v>7</v>
      </c>
      <c r="D3849" s="161">
        <v>8</v>
      </c>
      <c r="F3849" s="161">
        <v>7</v>
      </c>
      <c r="G3849" s="161">
        <v>8</v>
      </c>
      <c r="H3849" s="161">
        <v>10</v>
      </c>
      <c r="I3849" s="161">
        <v>6</v>
      </c>
      <c r="J3849" s="161">
        <v>7</v>
      </c>
      <c r="M3849" s="165">
        <f t="shared" si="175"/>
        <v>6</v>
      </c>
      <c r="N3849" s="164">
        <f t="shared" si="176"/>
        <v>7</v>
      </c>
      <c r="O3849" s="164">
        <f t="shared" si="177"/>
        <v>8</v>
      </c>
    </row>
    <row r="3850" spans="3:15">
      <c r="C3850" s="161">
        <v>7</v>
      </c>
      <c r="D3850" s="161">
        <v>8</v>
      </c>
      <c r="F3850" s="161">
        <v>7</v>
      </c>
      <c r="G3850" s="161">
        <v>8</v>
      </c>
      <c r="H3850" s="161">
        <v>10</v>
      </c>
      <c r="I3850" s="161">
        <v>6</v>
      </c>
      <c r="J3850" s="161">
        <v>10</v>
      </c>
      <c r="M3850" s="165">
        <f t="shared" si="175"/>
        <v>6</v>
      </c>
      <c r="N3850" s="164">
        <f t="shared" si="176"/>
        <v>7</v>
      </c>
      <c r="O3850" s="164">
        <f t="shared" si="177"/>
        <v>8</v>
      </c>
    </row>
    <row r="3851" spans="3:15">
      <c r="C3851" s="161">
        <v>7</v>
      </c>
      <c r="D3851" s="161">
        <v>8</v>
      </c>
      <c r="F3851" s="161">
        <v>7</v>
      </c>
      <c r="G3851" s="161">
        <v>8</v>
      </c>
      <c r="H3851" s="161">
        <v>10</v>
      </c>
      <c r="I3851" s="161">
        <v>8</v>
      </c>
      <c r="J3851" s="161">
        <v>7</v>
      </c>
      <c r="M3851" s="165">
        <f t="shared" si="175"/>
        <v>7</v>
      </c>
      <c r="N3851" s="164">
        <f t="shared" si="176"/>
        <v>7</v>
      </c>
      <c r="O3851" s="164">
        <f t="shared" si="177"/>
        <v>8</v>
      </c>
    </row>
    <row r="3852" spans="3:15">
      <c r="C3852" s="161">
        <v>7</v>
      </c>
      <c r="D3852" s="161">
        <v>8</v>
      </c>
      <c r="F3852" s="161">
        <v>7</v>
      </c>
      <c r="G3852" s="161">
        <v>8</v>
      </c>
      <c r="H3852" s="161">
        <v>10</v>
      </c>
      <c r="I3852" s="161">
        <v>8</v>
      </c>
      <c r="J3852" s="161">
        <v>10</v>
      </c>
      <c r="M3852" s="165">
        <f t="shared" si="175"/>
        <v>7</v>
      </c>
      <c r="N3852" s="164">
        <f t="shared" si="176"/>
        <v>7</v>
      </c>
      <c r="O3852" s="164">
        <f t="shared" si="177"/>
        <v>8</v>
      </c>
    </row>
    <row r="3853" spans="3:15">
      <c r="C3853" s="161">
        <v>7</v>
      </c>
      <c r="D3853" s="161">
        <v>8</v>
      </c>
      <c r="F3853" s="161">
        <v>7</v>
      </c>
      <c r="G3853" s="161">
        <v>8</v>
      </c>
      <c r="H3853" s="161">
        <v>10</v>
      </c>
      <c r="I3853" s="161">
        <v>10</v>
      </c>
      <c r="J3853" s="161">
        <v>7</v>
      </c>
      <c r="M3853" s="165">
        <f t="shared" si="175"/>
        <v>7</v>
      </c>
      <c r="N3853" s="164">
        <f t="shared" si="176"/>
        <v>7</v>
      </c>
      <c r="O3853" s="164">
        <f t="shared" si="177"/>
        <v>8</v>
      </c>
    </row>
    <row r="3854" spans="3:15">
      <c r="C3854" s="161">
        <v>7</v>
      </c>
      <c r="D3854" s="161">
        <v>8</v>
      </c>
      <c r="F3854" s="161">
        <v>7</v>
      </c>
      <c r="G3854" s="161">
        <v>8</v>
      </c>
      <c r="H3854" s="161">
        <v>10</v>
      </c>
      <c r="I3854" s="161">
        <v>10</v>
      </c>
      <c r="J3854" s="161">
        <v>10</v>
      </c>
      <c r="M3854" s="165">
        <f t="shared" si="175"/>
        <v>7</v>
      </c>
      <c r="N3854" s="164">
        <f t="shared" si="176"/>
        <v>7</v>
      </c>
      <c r="O3854" s="164">
        <f t="shared" si="177"/>
        <v>9</v>
      </c>
    </row>
    <row r="3855" spans="3:15">
      <c r="C3855" s="161">
        <v>7</v>
      </c>
      <c r="D3855" s="161">
        <v>8</v>
      </c>
      <c r="F3855" s="161">
        <v>10</v>
      </c>
      <c r="G3855" s="161">
        <v>8</v>
      </c>
      <c r="H3855" s="161">
        <v>7</v>
      </c>
      <c r="I3855" s="161">
        <v>4</v>
      </c>
      <c r="J3855" s="161">
        <v>7</v>
      </c>
      <c r="M3855" s="165">
        <f t="shared" si="175"/>
        <v>4</v>
      </c>
      <c r="N3855" s="164">
        <f t="shared" si="176"/>
        <v>5</v>
      </c>
      <c r="O3855" s="164">
        <f t="shared" si="177"/>
        <v>7</v>
      </c>
    </row>
    <row r="3856" spans="3:15">
      <c r="C3856" s="161">
        <v>7</v>
      </c>
      <c r="D3856" s="161">
        <v>8</v>
      </c>
      <c r="F3856" s="161">
        <v>10</v>
      </c>
      <c r="G3856" s="161">
        <v>8</v>
      </c>
      <c r="H3856" s="161">
        <v>7</v>
      </c>
      <c r="I3856" s="161">
        <v>4</v>
      </c>
      <c r="J3856" s="161">
        <v>10</v>
      </c>
      <c r="M3856" s="165">
        <f t="shared" si="175"/>
        <v>4</v>
      </c>
      <c r="N3856" s="164">
        <f t="shared" si="176"/>
        <v>5</v>
      </c>
      <c r="O3856" s="164">
        <f t="shared" si="177"/>
        <v>8</v>
      </c>
    </row>
    <row r="3857" spans="3:15">
      <c r="C3857" s="161">
        <v>7</v>
      </c>
      <c r="D3857" s="161">
        <v>8</v>
      </c>
      <c r="F3857" s="161">
        <v>10</v>
      </c>
      <c r="G3857" s="161">
        <v>8</v>
      </c>
      <c r="H3857" s="161">
        <v>7</v>
      </c>
      <c r="I3857" s="161">
        <v>6</v>
      </c>
      <c r="J3857" s="161">
        <v>7</v>
      </c>
      <c r="M3857" s="165">
        <f t="shared" si="175"/>
        <v>6</v>
      </c>
      <c r="N3857" s="164">
        <f t="shared" si="176"/>
        <v>7</v>
      </c>
      <c r="O3857" s="164">
        <f t="shared" si="177"/>
        <v>8</v>
      </c>
    </row>
    <row r="3858" spans="3:15">
      <c r="C3858" s="161">
        <v>7</v>
      </c>
      <c r="D3858" s="161">
        <v>8</v>
      </c>
      <c r="F3858" s="161">
        <v>10</v>
      </c>
      <c r="G3858" s="161">
        <v>8</v>
      </c>
      <c r="H3858" s="161">
        <v>7</v>
      </c>
      <c r="I3858" s="161">
        <v>6</v>
      </c>
      <c r="J3858" s="161">
        <v>10</v>
      </c>
      <c r="M3858" s="165">
        <f t="shared" si="175"/>
        <v>6</v>
      </c>
      <c r="N3858" s="164">
        <f t="shared" si="176"/>
        <v>7</v>
      </c>
      <c r="O3858" s="164">
        <f t="shared" si="177"/>
        <v>8</v>
      </c>
    </row>
    <row r="3859" spans="3:15">
      <c r="C3859" s="161">
        <v>7</v>
      </c>
      <c r="D3859" s="161">
        <v>8</v>
      </c>
      <c r="F3859" s="161">
        <v>10</v>
      </c>
      <c r="G3859" s="161">
        <v>8</v>
      </c>
      <c r="H3859" s="161">
        <v>7</v>
      </c>
      <c r="I3859" s="161">
        <v>8</v>
      </c>
      <c r="J3859" s="161">
        <v>7</v>
      </c>
      <c r="M3859" s="165">
        <f t="shared" si="175"/>
        <v>7</v>
      </c>
      <c r="N3859" s="164">
        <f t="shared" si="176"/>
        <v>7</v>
      </c>
      <c r="O3859" s="164">
        <f t="shared" si="177"/>
        <v>8</v>
      </c>
    </row>
    <row r="3860" spans="3:15">
      <c r="C3860" s="161">
        <v>7</v>
      </c>
      <c r="D3860" s="161">
        <v>8</v>
      </c>
      <c r="F3860" s="161">
        <v>10</v>
      </c>
      <c r="G3860" s="161">
        <v>8</v>
      </c>
      <c r="H3860" s="161">
        <v>7</v>
      </c>
      <c r="I3860" s="161">
        <v>8</v>
      </c>
      <c r="J3860" s="161">
        <v>10</v>
      </c>
      <c r="M3860" s="165">
        <f t="shared" si="175"/>
        <v>7</v>
      </c>
      <c r="N3860" s="164">
        <f t="shared" si="176"/>
        <v>7</v>
      </c>
      <c r="O3860" s="164">
        <f t="shared" si="177"/>
        <v>8</v>
      </c>
    </row>
    <row r="3861" spans="3:15">
      <c r="C3861" s="161">
        <v>7</v>
      </c>
      <c r="D3861" s="161">
        <v>8</v>
      </c>
      <c r="F3861" s="161">
        <v>10</v>
      </c>
      <c r="G3861" s="161">
        <v>8</v>
      </c>
      <c r="H3861" s="161">
        <v>7</v>
      </c>
      <c r="I3861" s="161">
        <v>10</v>
      </c>
      <c r="J3861" s="161">
        <v>7</v>
      </c>
      <c r="M3861" s="165">
        <f t="shared" si="175"/>
        <v>7</v>
      </c>
      <c r="N3861" s="164">
        <f t="shared" si="176"/>
        <v>7</v>
      </c>
      <c r="O3861" s="164">
        <f t="shared" si="177"/>
        <v>8</v>
      </c>
    </row>
    <row r="3862" spans="3:15">
      <c r="C3862" s="161">
        <v>7</v>
      </c>
      <c r="D3862" s="161">
        <v>8</v>
      </c>
      <c r="F3862" s="161">
        <v>10</v>
      </c>
      <c r="G3862" s="161">
        <v>8</v>
      </c>
      <c r="H3862" s="161">
        <v>7</v>
      </c>
      <c r="I3862" s="161">
        <v>10</v>
      </c>
      <c r="J3862" s="161">
        <v>10</v>
      </c>
      <c r="M3862" s="165">
        <f t="shared" si="175"/>
        <v>7</v>
      </c>
      <c r="N3862" s="164">
        <f t="shared" si="176"/>
        <v>7</v>
      </c>
      <c r="O3862" s="164">
        <f t="shared" si="177"/>
        <v>9</v>
      </c>
    </row>
    <row r="3863" spans="3:15">
      <c r="C3863" s="161">
        <v>7</v>
      </c>
      <c r="D3863" s="161">
        <v>8</v>
      </c>
      <c r="F3863" s="161">
        <v>10</v>
      </c>
      <c r="G3863" s="161">
        <v>8</v>
      </c>
      <c r="H3863" s="161">
        <v>10</v>
      </c>
      <c r="I3863" s="161">
        <v>4</v>
      </c>
      <c r="J3863" s="161">
        <v>7</v>
      </c>
      <c r="M3863" s="165">
        <f t="shared" si="175"/>
        <v>4</v>
      </c>
      <c r="N3863" s="164">
        <f t="shared" si="176"/>
        <v>5</v>
      </c>
      <c r="O3863" s="164">
        <f t="shared" si="177"/>
        <v>8</v>
      </c>
    </row>
    <row r="3864" spans="3:15">
      <c r="C3864" s="161">
        <v>7</v>
      </c>
      <c r="D3864" s="161">
        <v>8</v>
      </c>
      <c r="F3864" s="161">
        <v>10</v>
      </c>
      <c r="G3864" s="161">
        <v>8</v>
      </c>
      <c r="H3864" s="161">
        <v>10</v>
      </c>
      <c r="I3864" s="161">
        <v>4</v>
      </c>
      <c r="J3864" s="161">
        <v>10</v>
      </c>
      <c r="M3864" s="165">
        <f t="shared" si="175"/>
        <v>4</v>
      </c>
      <c r="N3864" s="164">
        <f t="shared" si="176"/>
        <v>5</v>
      </c>
      <c r="O3864" s="164">
        <f t="shared" si="177"/>
        <v>8</v>
      </c>
    </row>
    <row r="3865" spans="3:15">
      <c r="C3865" s="161">
        <v>7</v>
      </c>
      <c r="D3865" s="161">
        <v>8</v>
      </c>
      <c r="F3865" s="161">
        <v>10</v>
      </c>
      <c r="G3865" s="161">
        <v>8</v>
      </c>
      <c r="H3865" s="161">
        <v>10</v>
      </c>
      <c r="I3865" s="161">
        <v>6</v>
      </c>
      <c r="J3865" s="161">
        <v>7</v>
      </c>
      <c r="M3865" s="165">
        <f t="shared" si="175"/>
        <v>6</v>
      </c>
      <c r="N3865" s="164">
        <f t="shared" si="176"/>
        <v>7</v>
      </c>
      <c r="O3865" s="164">
        <f t="shared" si="177"/>
        <v>8</v>
      </c>
    </row>
    <row r="3866" spans="3:15">
      <c r="C3866" s="161">
        <v>7</v>
      </c>
      <c r="D3866" s="161">
        <v>8</v>
      </c>
      <c r="F3866" s="161">
        <v>10</v>
      </c>
      <c r="G3866" s="161">
        <v>8</v>
      </c>
      <c r="H3866" s="161">
        <v>10</v>
      </c>
      <c r="I3866" s="161">
        <v>6</v>
      </c>
      <c r="J3866" s="161">
        <v>10</v>
      </c>
      <c r="M3866" s="165">
        <f t="shared" si="175"/>
        <v>6</v>
      </c>
      <c r="N3866" s="164">
        <f t="shared" si="176"/>
        <v>7</v>
      </c>
      <c r="O3866" s="164">
        <f t="shared" si="177"/>
        <v>8</v>
      </c>
    </row>
    <row r="3867" spans="3:15">
      <c r="C3867" s="161">
        <v>7</v>
      </c>
      <c r="D3867" s="161">
        <v>8</v>
      </c>
      <c r="F3867" s="161">
        <v>10</v>
      </c>
      <c r="G3867" s="161">
        <v>8</v>
      </c>
      <c r="H3867" s="161">
        <v>10</v>
      </c>
      <c r="I3867" s="161">
        <v>8</v>
      </c>
      <c r="J3867" s="161">
        <v>7</v>
      </c>
      <c r="M3867" s="165">
        <f t="shared" si="175"/>
        <v>7</v>
      </c>
      <c r="N3867" s="164">
        <f t="shared" si="176"/>
        <v>7</v>
      </c>
      <c r="O3867" s="164">
        <f t="shared" si="177"/>
        <v>8</v>
      </c>
    </row>
    <row r="3868" spans="3:15">
      <c r="C3868" s="161">
        <v>7</v>
      </c>
      <c r="D3868" s="161">
        <v>8</v>
      </c>
      <c r="F3868" s="161">
        <v>10</v>
      </c>
      <c r="G3868" s="161">
        <v>8</v>
      </c>
      <c r="H3868" s="161">
        <v>10</v>
      </c>
      <c r="I3868" s="161">
        <v>8</v>
      </c>
      <c r="J3868" s="161">
        <v>10</v>
      </c>
      <c r="M3868" s="165">
        <f t="shared" si="175"/>
        <v>7</v>
      </c>
      <c r="N3868" s="164">
        <f t="shared" si="176"/>
        <v>8</v>
      </c>
      <c r="O3868" s="164">
        <f t="shared" si="177"/>
        <v>9</v>
      </c>
    </row>
    <row r="3869" spans="3:15">
      <c r="C3869" s="161">
        <v>7</v>
      </c>
      <c r="D3869" s="161">
        <v>8</v>
      </c>
      <c r="F3869" s="161">
        <v>10</v>
      </c>
      <c r="G3869" s="161">
        <v>8</v>
      </c>
      <c r="H3869" s="161">
        <v>10</v>
      </c>
      <c r="I3869" s="161">
        <v>10</v>
      </c>
      <c r="J3869" s="161">
        <v>7</v>
      </c>
      <c r="M3869" s="165">
        <f t="shared" si="175"/>
        <v>7</v>
      </c>
      <c r="N3869" s="164">
        <f t="shared" si="176"/>
        <v>7</v>
      </c>
      <c r="O3869" s="164">
        <f t="shared" si="177"/>
        <v>9</v>
      </c>
    </row>
    <row r="3870" spans="3:15">
      <c r="C3870" s="161">
        <v>7</v>
      </c>
      <c r="D3870" s="161">
        <v>8</v>
      </c>
      <c r="F3870" s="161">
        <v>10</v>
      </c>
      <c r="G3870" s="161">
        <v>8</v>
      </c>
      <c r="H3870" s="161">
        <v>10</v>
      </c>
      <c r="I3870" s="161">
        <v>10</v>
      </c>
      <c r="J3870" s="161">
        <v>10</v>
      </c>
      <c r="M3870" s="165">
        <f t="shared" si="175"/>
        <v>7</v>
      </c>
      <c r="N3870" s="164">
        <f t="shared" si="176"/>
        <v>8</v>
      </c>
      <c r="O3870" s="164">
        <f t="shared" si="177"/>
        <v>9</v>
      </c>
    </row>
    <row r="3871" spans="3:15">
      <c r="C3871" s="161">
        <v>7</v>
      </c>
      <c r="D3871" s="161">
        <v>8</v>
      </c>
      <c r="F3871" s="161">
        <v>10</v>
      </c>
      <c r="G3871" s="161">
        <v>8</v>
      </c>
      <c r="H3871" s="161">
        <v>7</v>
      </c>
      <c r="I3871" s="161">
        <v>4</v>
      </c>
      <c r="J3871" s="161">
        <v>7</v>
      </c>
      <c r="M3871" s="165">
        <f t="shared" ref="M3871:M3934" si="178">MIN(C3871:L3871)</f>
        <v>4</v>
      </c>
      <c r="N3871" s="164">
        <f t="shared" si="176"/>
        <v>5</v>
      </c>
      <c r="O3871" s="164">
        <f t="shared" si="177"/>
        <v>7</v>
      </c>
    </row>
    <row r="3872" spans="3:15">
      <c r="C3872" s="161">
        <v>7</v>
      </c>
      <c r="D3872" s="161">
        <v>8</v>
      </c>
      <c r="F3872" s="161">
        <v>10</v>
      </c>
      <c r="G3872" s="161">
        <v>8</v>
      </c>
      <c r="H3872" s="161">
        <v>7</v>
      </c>
      <c r="I3872" s="161">
        <v>4</v>
      </c>
      <c r="J3872" s="161">
        <v>10</v>
      </c>
      <c r="M3872" s="165">
        <f t="shared" si="178"/>
        <v>4</v>
      </c>
      <c r="N3872" s="164">
        <f t="shared" ref="N3872:N3935" si="179">IF(SMALL(C3872:J3872,2)&gt;M3872,M3872+1,M3872)</f>
        <v>5</v>
      </c>
      <c r="O3872" s="164">
        <f t="shared" ref="O3872:O3935" si="180">ROUND(AVERAGE(C3872:J3872),0)</f>
        <v>8</v>
      </c>
    </row>
    <row r="3873" spans="3:15">
      <c r="C3873" s="161">
        <v>7</v>
      </c>
      <c r="D3873" s="161">
        <v>8</v>
      </c>
      <c r="F3873" s="161">
        <v>10</v>
      </c>
      <c r="G3873" s="161">
        <v>8</v>
      </c>
      <c r="H3873" s="161">
        <v>7</v>
      </c>
      <c r="I3873" s="161">
        <v>6</v>
      </c>
      <c r="J3873" s="161">
        <v>7</v>
      </c>
      <c r="M3873" s="165">
        <f t="shared" si="178"/>
        <v>6</v>
      </c>
      <c r="N3873" s="164">
        <f t="shared" si="179"/>
        <v>7</v>
      </c>
      <c r="O3873" s="164">
        <f t="shared" si="180"/>
        <v>8</v>
      </c>
    </row>
    <row r="3874" spans="3:15">
      <c r="C3874" s="161">
        <v>7</v>
      </c>
      <c r="D3874" s="161">
        <v>8</v>
      </c>
      <c r="F3874" s="161">
        <v>10</v>
      </c>
      <c r="G3874" s="161">
        <v>8</v>
      </c>
      <c r="H3874" s="161">
        <v>7</v>
      </c>
      <c r="I3874" s="161">
        <v>6</v>
      </c>
      <c r="J3874" s="161">
        <v>10</v>
      </c>
      <c r="M3874" s="165">
        <f t="shared" si="178"/>
        <v>6</v>
      </c>
      <c r="N3874" s="164">
        <f t="shared" si="179"/>
        <v>7</v>
      </c>
      <c r="O3874" s="164">
        <f t="shared" si="180"/>
        <v>8</v>
      </c>
    </row>
    <row r="3875" spans="3:15">
      <c r="C3875" s="161">
        <v>7</v>
      </c>
      <c r="D3875" s="161">
        <v>8</v>
      </c>
      <c r="F3875" s="161">
        <v>10</v>
      </c>
      <c r="G3875" s="161">
        <v>8</v>
      </c>
      <c r="H3875" s="161">
        <v>7</v>
      </c>
      <c r="I3875" s="161">
        <v>8</v>
      </c>
      <c r="J3875" s="161">
        <v>7</v>
      </c>
      <c r="M3875" s="165">
        <f t="shared" si="178"/>
        <v>7</v>
      </c>
      <c r="N3875" s="164">
        <f t="shared" si="179"/>
        <v>7</v>
      </c>
      <c r="O3875" s="164">
        <f t="shared" si="180"/>
        <v>8</v>
      </c>
    </row>
    <row r="3876" spans="3:15">
      <c r="C3876" s="161">
        <v>7</v>
      </c>
      <c r="D3876" s="161">
        <v>8</v>
      </c>
      <c r="F3876" s="161">
        <v>10</v>
      </c>
      <c r="G3876" s="161">
        <v>8</v>
      </c>
      <c r="H3876" s="161">
        <v>7</v>
      </c>
      <c r="I3876" s="161">
        <v>8</v>
      </c>
      <c r="J3876" s="161">
        <v>10</v>
      </c>
      <c r="M3876" s="165">
        <f t="shared" si="178"/>
        <v>7</v>
      </c>
      <c r="N3876" s="164">
        <f t="shared" si="179"/>
        <v>7</v>
      </c>
      <c r="O3876" s="164">
        <f t="shared" si="180"/>
        <v>8</v>
      </c>
    </row>
    <row r="3877" spans="3:15">
      <c r="C3877" s="161">
        <v>7</v>
      </c>
      <c r="D3877" s="161">
        <v>8</v>
      </c>
      <c r="F3877" s="161">
        <v>10</v>
      </c>
      <c r="G3877" s="161">
        <v>8</v>
      </c>
      <c r="H3877" s="161">
        <v>7</v>
      </c>
      <c r="I3877" s="161">
        <v>10</v>
      </c>
      <c r="J3877" s="161">
        <v>7</v>
      </c>
      <c r="M3877" s="165">
        <f t="shared" si="178"/>
        <v>7</v>
      </c>
      <c r="N3877" s="164">
        <f t="shared" si="179"/>
        <v>7</v>
      </c>
      <c r="O3877" s="164">
        <f t="shared" si="180"/>
        <v>8</v>
      </c>
    </row>
    <row r="3878" spans="3:15">
      <c r="C3878" s="161">
        <v>7</v>
      </c>
      <c r="D3878" s="161">
        <v>8</v>
      </c>
      <c r="F3878" s="161">
        <v>10</v>
      </c>
      <c r="G3878" s="161">
        <v>8</v>
      </c>
      <c r="H3878" s="161">
        <v>7</v>
      </c>
      <c r="I3878" s="161">
        <v>10</v>
      </c>
      <c r="J3878" s="161">
        <v>10</v>
      </c>
      <c r="M3878" s="165">
        <f t="shared" si="178"/>
        <v>7</v>
      </c>
      <c r="N3878" s="164">
        <f t="shared" si="179"/>
        <v>7</v>
      </c>
      <c r="O3878" s="164">
        <f t="shared" si="180"/>
        <v>9</v>
      </c>
    </row>
    <row r="3879" spans="3:15">
      <c r="C3879" s="161">
        <v>7</v>
      </c>
      <c r="D3879" s="161">
        <v>8</v>
      </c>
      <c r="F3879" s="161">
        <v>10</v>
      </c>
      <c r="G3879" s="161">
        <v>8</v>
      </c>
      <c r="H3879" s="161">
        <v>10</v>
      </c>
      <c r="I3879" s="161">
        <v>4</v>
      </c>
      <c r="J3879" s="161">
        <v>7</v>
      </c>
      <c r="M3879" s="165">
        <f t="shared" si="178"/>
        <v>4</v>
      </c>
      <c r="N3879" s="164">
        <f t="shared" si="179"/>
        <v>5</v>
      </c>
      <c r="O3879" s="164">
        <f t="shared" si="180"/>
        <v>8</v>
      </c>
    </row>
    <row r="3880" spans="3:15">
      <c r="C3880" s="161">
        <v>7</v>
      </c>
      <c r="D3880" s="161">
        <v>8</v>
      </c>
      <c r="F3880" s="161">
        <v>10</v>
      </c>
      <c r="G3880" s="161">
        <v>8</v>
      </c>
      <c r="H3880" s="161">
        <v>10</v>
      </c>
      <c r="I3880" s="161">
        <v>4</v>
      </c>
      <c r="J3880" s="161">
        <v>10</v>
      </c>
      <c r="M3880" s="165">
        <f t="shared" si="178"/>
        <v>4</v>
      </c>
      <c r="N3880" s="164">
        <f t="shared" si="179"/>
        <v>5</v>
      </c>
      <c r="O3880" s="164">
        <f t="shared" si="180"/>
        <v>8</v>
      </c>
    </row>
    <row r="3881" spans="3:15">
      <c r="C3881" s="161">
        <v>7</v>
      </c>
      <c r="D3881" s="161">
        <v>8</v>
      </c>
      <c r="F3881" s="161">
        <v>10</v>
      </c>
      <c r="G3881" s="161">
        <v>8</v>
      </c>
      <c r="H3881" s="161">
        <v>10</v>
      </c>
      <c r="I3881" s="161">
        <v>6</v>
      </c>
      <c r="J3881" s="161">
        <v>7</v>
      </c>
      <c r="M3881" s="165">
        <f t="shared" si="178"/>
        <v>6</v>
      </c>
      <c r="N3881" s="164">
        <f t="shared" si="179"/>
        <v>7</v>
      </c>
      <c r="O3881" s="164">
        <f t="shared" si="180"/>
        <v>8</v>
      </c>
    </row>
    <row r="3882" spans="3:15">
      <c r="C3882" s="161">
        <v>7</v>
      </c>
      <c r="D3882" s="161">
        <v>8</v>
      </c>
      <c r="F3882" s="161">
        <v>10</v>
      </c>
      <c r="G3882" s="161">
        <v>8</v>
      </c>
      <c r="H3882" s="161">
        <v>10</v>
      </c>
      <c r="I3882" s="161">
        <v>6</v>
      </c>
      <c r="J3882" s="161">
        <v>10</v>
      </c>
      <c r="M3882" s="165">
        <f t="shared" si="178"/>
        <v>6</v>
      </c>
      <c r="N3882" s="164">
        <f t="shared" si="179"/>
        <v>7</v>
      </c>
      <c r="O3882" s="164">
        <f t="shared" si="180"/>
        <v>8</v>
      </c>
    </row>
    <row r="3883" spans="3:15">
      <c r="C3883" s="161">
        <v>7</v>
      </c>
      <c r="D3883" s="161">
        <v>8</v>
      </c>
      <c r="F3883" s="161">
        <v>10</v>
      </c>
      <c r="G3883" s="161">
        <v>8</v>
      </c>
      <c r="H3883" s="161">
        <v>10</v>
      </c>
      <c r="I3883" s="161">
        <v>8</v>
      </c>
      <c r="J3883" s="161">
        <v>7</v>
      </c>
      <c r="M3883" s="165">
        <f t="shared" si="178"/>
        <v>7</v>
      </c>
      <c r="N3883" s="164">
        <f t="shared" si="179"/>
        <v>7</v>
      </c>
      <c r="O3883" s="164">
        <f t="shared" si="180"/>
        <v>8</v>
      </c>
    </row>
    <row r="3884" spans="3:15">
      <c r="C3884" s="161">
        <v>7</v>
      </c>
      <c r="D3884" s="161">
        <v>8</v>
      </c>
      <c r="F3884" s="161">
        <v>10</v>
      </c>
      <c r="G3884" s="161">
        <v>8</v>
      </c>
      <c r="H3884" s="161">
        <v>10</v>
      </c>
      <c r="I3884" s="161">
        <v>8</v>
      </c>
      <c r="J3884" s="161">
        <v>10</v>
      </c>
      <c r="M3884" s="165">
        <f t="shared" si="178"/>
        <v>7</v>
      </c>
      <c r="N3884" s="164">
        <f t="shared" si="179"/>
        <v>8</v>
      </c>
      <c r="O3884" s="164">
        <f t="shared" si="180"/>
        <v>9</v>
      </c>
    </row>
    <row r="3885" spans="3:15">
      <c r="C3885" s="161">
        <v>7</v>
      </c>
      <c r="D3885" s="161">
        <v>8</v>
      </c>
      <c r="F3885" s="161">
        <v>10</v>
      </c>
      <c r="G3885" s="161">
        <v>8</v>
      </c>
      <c r="H3885" s="161">
        <v>10</v>
      </c>
      <c r="I3885" s="161">
        <v>10</v>
      </c>
      <c r="J3885" s="161">
        <v>7</v>
      </c>
      <c r="M3885" s="165">
        <f t="shared" si="178"/>
        <v>7</v>
      </c>
      <c r="N3885" s="164">
        <f t="shared" si="179"/>
        <v>7</v>
      </c>
      <c r="O3885" s="164">
        <f t="shared" si="180"/>
        <v>9</v>
      </c>
    </row>
    <row r="3886" spans="3:15">
      <c r="C3886" s="161">
        <v>7</v>
      </c>
      <c r="D3886" s="161">
        <v>8</v>
      </c>
      <c r="F3886" s="161">
        <v>10</v>
      </c>
      <c r="G3886" s="161">
        <v>8</v>
      </c>
      <c r="H3886" s="161">
        <v>10</v>
      </c>
      <c r="I3886" s="161">
        <v>10</v>
      </c>
      <c r="J3886" s="161">
        <v>10</v>
      </c>
      <c r="M3886" s="165">
        <f t="shared" si="178"/>
        <v>7</v>
      </c>
      <c r="N3886" s="164">
        <f t="shared" si="179"/>
        <v>8</v>
      </c>
      <c r="O3886" s="164">
        <f t="shared" si="180"/>
        <v>9</v>
      </c>
    </row>
    <row r="3887" spans="3:15">
      <c r="C3887" s="161">
        <v>7</v>
      </c>
      <c r="D3887" s="161">
        <v>8</v>
      </c>
      <c r="F3887" s="161">
        <v>10</v>
      </c>
      <c r="G3887" s="161">
        <v>8</v>
      </c>
      <c r="H3887" s="161">
        <v>7</v>
      </c>
      <c r="I3887" s="161">
        <v>4</v>
      </c>
      <c r="J3887" s="161">
        <v>7</v>
      </c>
      <c r="M3887" s="165">
        <f t="shared" si="178"/>
        <v>4</v>
      </c>
      <c r="N3887" s="164">
        <f t="shared" si="179"/>
        <v>5</v>
      </c>
      <c r="O3887" s="164">
        <f t="shared" si="180"/>
        <v>7</v>
      </c>
    </row>
    <row r="3888" spans="3:15">
      <c r="C3888" s="161">
        <v>7</v>
      </c>
      <c r="D3888" s="161">
        <v>8</v>
      </c>
      <c r="F3888" s="161">
        <v>10</v>
      </c>
      <c r="G3888" s="161">
        <v>8</v>
      </c>
      <c r="H3888" s="161">
        <v>7</v>
      </c>
      <c r="I3888" s="161">
        <v>4</v>
      </c>
      <c r="J3888" s="161">
        <v>10</v>
      </c>
      <c r="M3888" s="165">
        <f t="shared" si="178"/>
        <v>4</v>
      </c>
      <c r="N3888" s="164">
        <f t="shared" si="179"/>
        <v>5</v>
      </c>
      <c r="O3888" s="164">
        <f t="shared" si="180"/>
        <v>8</v>
      </c>
    </row>
    <row r="3889" spans="3:15">
      <c r="C3889" s="161">
        <v>7</v>
      </c>
      <c r="D3889" s="161">
        <v>8</v>
      </c>
      <c r="F3889" s="161">
        <v>10</v>
      </c>
      <c r="G3889" s="161">
        <v>8</v>
      </c>
      <c r="H3889" s="161">
        <v>7</v>
      </c>
      <c r="I3889" s="161">
        <v>6</v>
      </c>
      <c r="J3889" s="161">
        <v>7</v>
      </c>
      <c r="M3889" s="165">
        <f t="shared" si="178"/>
        <v>6</v>
      </c>
      <c r="N3889" s="164">
        <f t="shared" si="179"/>
        <v>7</v>
      </c>
      <c r="O3889" s="164">
        <f t="shared" si="180"/>
        <v>8</v>
      </c>
    </row>
    <row r="3890" spans="3:15">
      <c r="C3890" s="161">
        <v>7</v>
      </c>
      <c r="D3890" s="161">
        <v>8</v>
      </c>
      <c r="F3890" s="161">
        <v>10</v>
      </c>
      <c r="G3890" s="161">
        <v>8</v>
      </c>
      <c r="H3890" s="161">
        <v>7</v>
      </c>
      <c r="I3890" s="161">
        <v>6</v>
      </c>
      <c r="J3890" s="161">
        <v>10</v>
      </c>
      <c r="M3890" s="165">
        <f t="shared" si="178"/>
        <v>6</v>
      </c>
      <c r="N3890" s="164">
        <f t="shared" si="179"/>
        <v>7</v>
      </c>
      <c r="O3890" s="164">
        <f t="shared" si="180"/>
        <v>8</v>
      </c>
    </row>
    <row r="3891" spans="3:15">
      <c r="C3891" s="161">
        <v>7</v>
      </c>
      <c r="D3891" s="161">
        <v>8</v>
      </c>
      <c r="F3891" s="161">
        <v>10</v>
      </c>
      <c r="G3891" s="161">
        <v>8</v>
      </c>
      <c r="H3891" s="161">
        <v>7</v>
      </c>
      <c r="I3891" s="161">
        <v>8</v>
      </c>
      <c r="J3891" s="161">
        <v>7</v>
      </c>
      <c r="M3891" s="165">
        <f t="shared" si="178"/>
        <v>7</v>
      </c>
      <c r="N3891" s="164">
        <f t="shared" si="179"/>
        <v>7</v>
      </c>
      <c r="O3891" s="164">
        <f t="shared" si="180"/>
        <v>8</v>
      </c>
    </row>
    <row r="3892" spans="3:15">
      <c r="C3892" s="161">
        <v>7</v>
      </c>
      <c r="D3892" s="161">
        <v>8</v>
      </c>
      <c r="F3892" s="161">
        <v>10</v>
      </c>
      <c r="G3892" s="161">
        <v>8</v>
      </c>
      <c r="H3892" s="161">
        <v>7</v>
      </c>
      <c r="I3892" s="161">
        <v>8</v>
      </c>
      <c r="J3892" s="161">
        <v>10</v>
      </c>
      <c r="M3892" s="165">
        <f t="shared" si="178"/>
        <v>7</v>
      </c>
      <c r="N3892" s="164">
        <f t="shared" si="179"/>
        <v>7</v>
      </c>
      <c r="O3892" s="164">
        <f t="shared" si="180"/>
        <v>8</v>
      </c>
    </row>
    <row r="3893" spans="3:15">
      <c r="C3893" s="161">
        <v>7</v>
      </c>
      <c r="D3893" s="161">
        <v>8</v>
      </c>
      <c r="F3893" s="161">
        <v>10</v>
      </c>
      <c r="G3893" s="161">
        <v>8</v>
      </c>
      <c r="H3893" s="161">
        <v>7</v>
      </c>
      <c r="I3893" s="161">
        <v>10</v>
      </c>
      <c r="J3893" s="161">
        <v>7</v>
      </c>
      <c r="M3893" s="165">
        <f t="shared" si="178"/>
        <v>7</v>
      </c>
      <c r="N3893" s="164">
        <f t="shared" si="179"/>
        <v>7</v>
      </c>
      <c r="O3893" s="164">
        <f t="shared" si="180"/>
        <v>8</v>
      </c>
    </row>
    <row r="3894" spans="3:15">
      <c r="C3894" s="161">
        <v>7</v>
      </c>
      <c r="D3894" s="161">
        <v>8</v>
      </c>
      <c r="F3894" s="161">
        <v>10</v>
      </c>
      <c r="G3894" s="161">
        <v>8</v>
      </c>
      <c r="H3894" s="161">
        <v>7</v>
      </c>
      <c r="I3894" s="161">
        <v>10</v>
      </c>
      <c r="J3894" s="161">
        <v>10</v>
      </c>
      <c r="M3894" s="165">
        <f t="shared" si="178"/>
        <v>7</v>
      </c>
      <c r="N3894" s="164">
        <f t="shared" si="179"/>
        <v>7</v>
      </c>
      <c r="O3894" s="164">
        <f t="shared" si="180"/>
        <v>9</v>
      </c>
    </row>
    <row r="3895" spans="3:15">
      <c r="C3895" s="161">
        <v>7</v>
      </c>
      <c r="D3895" s="161">
        <v>8</v>
      </c>
      <c r="F3895" s="161">
        <v>10</v>
      </c>
      <c r="G3895" s="161">
        <v>8</v>
      </c>
      <c r="H3895" s="161">
        <v>10</v>
      </c>
      <c r="I3895" s="161">
        <v>4</v>
      </c>
      <c r="J3895" s="161">
        <v>7</v>
      </c>
      <c r="M3895" s="165">
        <f t="shared" si="178"/>
        <v>4</v>
      </c>
      <c r="N3895" s="164">
        <f t="shared" si="179"/>
        <v>5</v>
      </c>
      <c r="O3895" s="164">
        <f t="shared" si="180"/>
        <v>8</v>
      </c>
    </row>
    <row r="3896" spans="3:15">
      <c r="C3896" s="161">
        <v>7</v>
      </c>
      <c r="D3896" s="161">
        <v>8</v>
      </c>
      <c r="F3896" s="161">
        <v>10</v>
      </c>
      <c r="G3896" s="161">
        <v>8</v>
      </c>
      <c r="H3896" s="161">
        <v>10</v>
      </c>
      <c r="I3896" s="161">
        <v>4</v>
      </c>
      <c r="J3896" s="161">
        <v>10</v>
      </c>
      <c r="M3896" s="165">
        <f t="shared" si="178"/>
        <v>4</v>
      </c>
      <c r="N3896" s="164">
        <f t="shared" si="179"/>
        <v>5</v>
      </c>
      <c r="O3896" s="164">
        <f t="shared" si="180"/>
        <v>8</v>
      </c>
    </row>
    <row r="3897" spans="3:15">
      <c r="C3897" s="161">
        <v>7</v>
      </c>
      <c r="D3897" s="161">
        <v>8</v>
      </c>
      <c r="F3897" s="161">
        <v>10</v>
      </c>
      <c r="G3897" s="161">
        <v>8</v>
      </c>
      <c r="H3897" s="161">
        <v>10</v>
      </c>
      <c r="I3897" s="161">
        <v>6</v>
      </c>
      <c r="J3897" s="161">
        <v>7</v>
      </c>
      <c r="M3897" s="165">
        <f t="shared" si="178"/>
        <v>6</v>
      </c>
      <c r="N3897" s="164">
        <f t="shared" si="179"/>
        <v>7</v>
      </c>
      <c r="O3897" s="164">
        <f t="shared" si="180"/>
        <v>8</v>
      </c>
    </row>
    <row r="3898" spans="3:15">
      <c r="C3898" s="161">
        <v>7</v>
      </c>
      <c r="D3898" s="161">
        <v>8</v>
      </c>
      <c r="F3898" s="161">
        <v>10</v>
      </c>
      <c r="G3898" s="161">
        <v>8</v>
      </c>
      <c r="H3898" s="161">
        <v>10</v>
      </c>
      <c r="I3898" s="161">
        <v>6</v>
      </c>
      <c r="J3898" s="161">
        <v>10</v>
      </c>
      <c r="M3898" s="165">
        <f t="shared" si="178"/>
        <v>6</v>
      </c>
      <c r="N3898" s="164">
        <f t="shared" si="179"/>
        <v>7</v>
      </c>
      <c r="O3898" s="164">
        <f t="shared" si="180"/>
        <v>8</v>
      </c>
    </row>
    <row r="3899" spans="3:15">
      <c r="C3899" s="161">
        <v>7</v>
      </c>
      <c r="D3899" s="161">
        <v>8</v>
      </c>
      <c r="F3899" s="161">
        <v>10</v>
      </c>
      <c r="G3899" s="161">
        <v>8</v>
      </c>
      <c r="H3899" s="161">
        <v>10</v>
      </c>
      <c r="I3899" s="161">
        <v>8</v>
      </c>
      <c r="J3899" s="161">
        <v>7</v>
      </c>
      <c r="M3899" s="165">
        <f t="shared" si="178"/>
        <v>7</v>
      </c>
      <c r="N3899" s="164">
        <f t="shared" si="179"/>
        <v>7</v>
      </c>
      <c r="O3899" s="164">
        <f t="shared" si="180"/>
        <v>8</v>
      </c>
    </row>
    <row r="3900" spans="3:15">
      <c r="C3900" s="161">
        <v>7</v>
      </c>
      <c r="D3900" s="161">
        <v>8</v>
      </c>
      <c r="F3900" s="161">
        <v>10</v>
      </c>
      <c r="G3900" s="161">
        <v>8</v>
      </c>
      <c r="H3900" s="161">
        <v>10</v>
      </c>
      <c r="I3900" s="161">
        <v>8</v>
      </c>
      <c r="J3900" s="161">
        <v>10</v>
      </c>
      <c r="M3900" s="165">
        <f t="shared" si="178"/>
        <v>7</v>
      </c>
      <c r="N3900" s="164">
        <f t="shared" si="179"/>
        <v>8</v>
      </c>
      <c r="O3900" s="164">
        <f t="shared" si="180"/>
        <v>9</v>
      </c>
    </row>
    <row r="3901" spans="3:15">
      <c r="C3901" s="161">
        <v>7</v>
      </c>
      <c r="D3901" s="161">
        <v>8</v>
      </c>
      <c r="F3901" s="161">
        <v>10</v>
      </c>
      <c r="G3901" s="161">
        <v>8</v>
      </c>
      <c r="H3901" s="161">
        <v>10</v>
      </c>
      <c r="I3901" s="161">
        <v>10</v>
      </c>
      <c r="J3901" s="161">
        <v>7</v>
      </c>
      <c r="M3901" s="165">
        <f t="shared" si="178"/>
        <v>7</v>
      </c>
      <c r="N3901" s="164">
        <f t="shared" si="179"/>
        <v>7</v>
      </c>
      <c r="O3901" s="164">
        <f t="shared" si="180"/>
        <v>9</v>
      </c>
    </row>
    <row r="3902" spans="3:15">
      <c r="C3902" s="161">
        <v>7</v>
      </c>
      <c r="D3902" s="161">
        <v>8</v>
      </c>
      <c r="F3902" s="161">
        <v>10</v>
      </c>
      <c r="G3902" s="161">
        <v>8</v>
      </c>
      <c r="H3902" s="161">
        <v>10</v>
      </c>
      <c r="I3902" s="161">
        <v>10</v>
      </c>
      <c r="J3902" s="161">
        <v>10</v>
      </c>
      <c r="M3902" s="165">
        <f t="shared" si="178"/>
        <v>7</v>
      </c>
      <c r="N3902" s="164">
        <f t="shared" si="179"/>
        <v>8</v>
      </c>
      <c r="O3902" s="164">
        <f t="shared" si="180"/>
        <v>9</v>
      </c>
    </row>
    <row r="3903" spans="3:15">
      <c r="C3903" s="161">
        <v>7</v>
      </c>
      <c r="D3903" s="161">
        <v>8</v>
      </c>
      <c r="F3903" s="161">
        <v>10</v>
      </c>
      <c r="G3903" s="161">
        <v>8</v>
      </c>
      <c r="H3903" s="161">
        <v>7</v>
      </c>
      <c r="I3903" s="161">
        <v>4</v>
      </c>
      <c r="J3903" s="161">
        <v>7</v>
      </c>
      <c r="M3903" s="165">
        <f t="shared" si="178"/>
        <v>4</v>
      </c>
      <c r="N3903" s="164">
        <f t="shared" si="179"/>
        <v>5</v>
      </c>
      <c r="O3903" s="164">
        <f t="shared" si="180"/>
        <v>7</v>
      </c>
    </row>
    <row r="3904" spans="3:15">
      <c r="C3904" s="161">
        <v>7</v>
      </c>
      <c r="D3904" s="161">
        <v>8</v>
      </c>
      <c r="F3904" s="161">
        <v>10</v>
      </c>
      <c r="G3904" s="161">
        <v>8</v>
      </c>
      <c r="H3904" s="161">
        <v>7</v>
      </c>
      <c r="I3904" s="161">
        <v>4</v>
      </c>
      <c r="J3904" s="161">
        <v>10</v>
      </c>
      <c r="M3904" s="165">
        <f t="shared" si="178"/>
        <v>4</v>
      </c>
      <c r="N3904" s="164">
        <f t="shared" si="179"/>
        <v>5</v>
      </c>
      <c r="O3904" s="164">
        <f t="shared" si="180"/>
        <v>8</v>
      </c>
    </row>
    <row r="3905" spans="3:15">
      <c r="C3905" s="161">
        <v>7</v>
      </c>
      <c r="D3905" s="161">
        <v>8</v>
      </c>
      <c r="F3905" s="161">
        <v>10</v>
      </c>
      <c r="G3905" s="161">
        <v>8</v>
      </c>
      <c r="H3905" s="161">
        <v>7</v>
      </c>
      <c r="I3905" s="161">
        <v>6</v>
      </c>
      <c r="J3905" s="161">
        <v>7</v>
      </c>
      <c r="M3905" s="165">
        <f t="shared" si="178"/>
        <v>6</v>
      </c>
      <c r="N3905" s="164">
        <f t="shared" si="179"/>
        <v>7</v>
      </c>
      <c r="O3905" s="164">
        <f t="shared" si="180"/>
        <v>8</v>
      </c>
    </row>
    <row r="3906" spans="3:15">
      <c r="C3906" s="161">
        <v>7</v>
      </c>
      <c r="D3906" s="161">
        <v>8</v>
      </c>
      <c r="F3906" s="161">
        <v>10</v>
      </c>
      <c r="G3906" s="161">
        <v>8</v>
      </c>
      <c r="H3906" s="161">
        <v>7</v>
      </c>
      <c r="I3906" s="161">
        <v>6</v>
      </c>
      <c r="J3906" s="161">
        <v>10</v>
      </c>
      <c r="M3906" s="165">
        <f t="shared" si="178"/>
        <v>6</v>
      </c>
      <c r="N3906" s="164">
        <f t="shared" si="179"/>
        <v>7</v>
      </c>
      <c r="O3906" s="164">
        <f t="shared" si="180"/>
        <v>8</v>
      </c>
    </row>
    <row r="3907" spans="3:15">
      <c r="C3907" s="161">
        <v>7</v>
      </c>
      <c r="D3907" s="161">
        <v>8</v>
      </c>
      <c r="F3907" s="161">
        <v>10</v>
      </c>
      <c r="G3907" s="161">
        <v>8</v>
      </c>
      <c r="H3907" s="161">
        <v>7</v>
      </c>
      <c r="I3907" s="161">
        <v>8</v>
      </c>
      <c r="J3907" s="161">
        <v>7</v>
      </c>
      <c r="M3907" s="165">
        <f t="shared" si="178"/>
        <v>7</v>
      </c>
      <c r="N3907" s="164">
        <f t="shared" si="179"/>
        <v>7</v>
      </c>
      <c r="O3907" s="164">
        <f t="shared" si="180"/>
        <v>8</v>
      </c>
    </row>
    <row r="3908" spans="3:15">
      <c r="C3908" s="161">
        <v>7</v>
      </c>
      <c r="D3908" s="161">
        <v>8</v>
      </c>
      <c r="F3908" s="161">
        <v>10</v>
      </c>
      <c r="G3908" s="161">
        <v>8</v>
      </c>
      <c r="H3908" s="161">
        <v>7</v>
      </c>
      <c r="I3908" s="161">
        <v>8</v>
      </c>
      <c r="J3908" s="161">
        <v>10</v>
      </c>
      <c r="M3908" s="165">
        <f t="shared" si="178"/>
        <v>7</v>
      </c>
      <c r="N3908" s="164">
        <f t="shared" si="179"/>
        <v>7</v>
      </c>
      <c r="O3908" s="164">
        <f t="shared" si="180"/>
        <v>8</v>
      </c>
    </row>
    <row r="3909" spans="3:15">
      <c r="C3909" s="161">
        <v>7</v>
      </c>
      <c r="D3909" s="161">
        <v>8</v>
      </c>
      <c r="F3909" s="161">
        <v>10</v>
      </c>
      <c r="G3909" s="161">
        <v>8</v>
      </c>
      <c r="H3909" s="161">
        <v>7</v>
      </c>
      <c r="I3909" s="161">
        <v>10</v>
      </c>
      <c r="J3909" s="161">
        <v>7</v>
      </c>
      <c r="M3909" s="165">
        <f t="shared" si="178"/>
        <v>7</v>
      </c>
      <c r="N3909" s="164">
        <f t="shared" si="179"/>
        <v>7</v>
      </c>
      <c r="O3909" s="164">
        <f t="shared" si="180"/>
        <v>8</v>
      </c>
    </row>
    <row r="3910" spans="3:15">
      <c r="C3910" s="161">
        <v>7</v>
      </c>
      <c r="D3910" s="161">
        <v>8</v>
      </c>
      <c r="F3910" s="161">
        <v>10</v>
      </c>
      <c r="G3910" s="161">
        <v>8</v>
      </c>
      <c r="H3910" s="161">
        <v>7</v>
      </c>
      <c r="I3910" s="161">
        <v>10</v>
      </c>
      <c r="J3910" s="161">
        <v>10</v>
      </c>
      <c r="M3910" s="165">
        <f t="shared" si="178"/>
        <v>7</v>
      </c>
      <c r="N3910" s="164">
        <f t="shared" si="179"/>
        <v>7</v>
      </c>
      <c r="O3910" s="164">
        <f t="shared" si="180"/>
        <v>9</v>
      </c>
    </row>
    <row r="3911" spans="3:15">
      <c r="C3911" s="161">
        <v>7</v>
      </c>
      <c r="D3911" s="161">
        <v>8</v>
      </c>
      <c r="F3911" s="161">
        <v>10</v>
      </c>
      <c r="G3911" s="161">
        <v>8</v>
      </c>
      <c r="H3911" s="161">
        <v>10</v>
      </c>
      <c r="I3911" s="161">
        <v>4</v>
      </c>
      <c r="J3911" s="161">
        <v>7</v>
      </c>
      <c r="M3911" s="165">
        <f t="shared" si="178"/>
        <v>4</v>
      </c>
      <c r="N3911" s="164">
        <f t="shared" si="179"/>
        <v>5</v>
      </c>
      <c r="O3911" s="164">
        <f t="shared" si="180"/>
        <v>8</v>
      </c>
    </row>
    <row r="3912" spans="3:15">
      <c r="C3912" s="161">
        <v>7</v>
      </c>
      <c r="D3912" s="161">
        <v>8</v>
      </c>
      <c r="F3912" s="161">
        <v>10</v>
      </c>
      <c r="G3912" s="161">
        <v>8</v>
      </c>
      <c r="H3912" s="161">
        <v>10</v>
      </c>
      <c r="I3912" s="161">
        <v>4</v>
      </c>
      <c r="J3912" s="161">
        <v>10</v>
      </c>
      <c r="M3912" s="165">
        <f t="shared" si="178"/>
        <v>4</v>
      </c>
      <c r="N3912" s="164">
        <f t="shared" si="179"/>
        <v>5</v>
      </c>
      <c r="O3912" s="164">
        <f t="shared" si="180"/>
        <v>8</v>
      </c>
    </row>
    <row r="3913" spans="3:15">
      <c r="C3913" s="161">
        <v>7</v>
      </c>
      <c r="D3913" s="161">
        <v>8</v>
      </c>
      <c r="F3913" s="161">
        <v>10</v>
      </c>
      <c r="G3913" s="161">
        <v>8</v>
      </c>
      <c r="H3913" s="161">
        <v>10</v>
      </c>
      <c r="I3913" s="161">
        <v>6</v>
      </c>
      <c r="J3913" s="161">
        <v>7</v>
      </c>
      <c r="M3913" s="165">
        <f t="shared" si="178"/>
        <v>6</v>
      </c>
      <c r="N3913" s="164">
        <f t="shared" si="179"/>
        <v>7</v>
      </c>
      <c r="O3913" s="164">
        <f t="shared" si="180"/>
        <v>8</v>
      </c>
    </row>
    <row r="3914" spans="3:15">
      <c r="C3914" s="161">
        <v>7</v>
      </c>
      <c r="D3914" s="161">
        <v>8</v>
      </c>
      <c r="F3914" s="161">
        <v>10</v>
      </c>
      <c r="G3914" s="161">
        <v>8</v>
      </c>
      <c r="H3914" s="161">
        <v>10</v>
      </c>
      <c r="I3914" s="161">
        <v>6</v>
      </c>
      <c r="J3914" s="161">
        <v>10</v>
      </c>
      <c r="M3914" s="165">
        <f t="shared" si="178"/>
        <v>6</v>
      </c>
      <c r="N3914" s="164">
        <f t="shared" si="179"/>
        <v>7</v>
      </c>
      <c r="O3914" s="164">
        <f t="shared" si="180"/>
        <v>8</v>
      </c>
    </row>
    <row r="3915" spans="3:15">
      <c r="C3915" s="161">
        <v>7</v>
      </c>
      <c r="D3915" s="161">
        <v>8</v>
      </c>
      <c r="F3915" s="161">
        <v>10</v>
      </c>
      <c r="G3915" s="161">
        <v>8</v>
      </c>
      <c r="H3915" s="161">
        <v>10</v>
      </c>
      <c r="I3915" s="161">
        <v>8</v>
      </c>
      <c r="J3915" s="161">
        <v>7</v>
      </c>
      <c r="M3915" s="165">
        <f t="shared" si="178"/>
        <v>7</v>
      </c>
      <c r="N3915" s="164">
        <f t="shared" si="179"/>
        <v>7</v>
      </c>
      <c r="O3915" s="164">
        <f t="shared" si="180"/>
        <v>8</v>
      </c>
    </row>
    <row r="3916" spans="3:15">
      <c r="C3916" s="161">
        <v>7</v>
      </c>
      <c r="D3916" s="161">
        <v>8</v>
      </c>
      <c r="F3916" s="161">
        <v>10</v>
      </c>
      <c r="G3916" s="161">
        <v>8</v>
      </c>
      <c r="H3916" s="161">
        <v>10</v>
      </c>
      <c r="I3916" s="161">
        <v>8</v>
      </c>
      <c r="J3916" s="161">
        <v>10</v>
      </c>
      <c r="M3916" s="165">
        <f t="shared" si="178"/>
        <v>7</v>
      </c>
      <c r="N3916" s="164">
        <f t="shared" si="179"/>
        <v>8</v>
      </c>
      <c r="O3916" s="164">
        <f t="shared" si="180"/>
        <v>9</v>
      </c>
    </row>
    <row r="3917" spans="3:15">
      <c r="C3917" s="161">
        <v>7</v>
      </c>
      <c r="D3917" s="161">
        <v>8</v>
      </c>
      <c r="F3917" s="161">
        <v>10</v>
      </c>
      <c r="G3917" s="161">
        <v>8</v>
      </c>
      <c r="H3917" s="161">
        <v>10</v>
      </c>
      <c r="I3917" s="161">
        <v>10</v>
      </c>
      <c r="J3917" s="161">
        <v>7</v>
      </c>
      <c r="M3917" s="165">
        <f t="shared" si="178"/>
        <v>7</v>
      </c>
      <c r="N3917" s="164">
        <f t="shared" si="179"/>
        <v>7</v>
      </c>
      <c r="O3917" s="164">
        <f t="shared" si="180"/>
        <v>9</v>
      </c>
    </row>
    <row r="3918" spans="3:15">
      <c r="C3918" s="161">
        <v>7</v>
      </c>
      <c r="D3918" s="161">
        <v>8</v>
      </c>
      <c r="F3918" s="161">
        <v>10</v>
      </c>
      <c r="G3918" s="161">
        <v>8</v>
      </c>
      <c r="H3918" s="161">
        <v>10</v>
      </c>
      <c r="I3918" s="161">
        <v>10</v>
      </c>
      <c r="J3918" s="161">
        <v>10</v>
      </c>
      <c r="M3918" s="165">
        <f t="shared" si="178"/>
        <v>7</v>
      </c>
      <c r="N3918" s="164">
        <f t="shared" si="179"/>
        <v>8</v>
      </c>
      <c r="O3918" s="164">
        <f t="shared" si="180"/>
        <v>9</v>
      </c>
    </row>
    <row r="3919" spans="3:15">
      <c r="C3919" s="161">
        <v>7</v>
      </c>
      <c r="D3919" s="161">
        <v>8</v>
      </c>
      <c r="F3919" s="161">
        <v>10</v>
      </c>
      <c r="G3919" s="161">
        <v>8</v>
      </c>
      <c r="H3919" s="161">
        <v>7</v>
      </c>
      <c r="I3919" s="161">
        <v>4</v>
      </c>
      <c r="J3919" s="161">
        <v>7</v>
      </c>
      <c r="M3919" s="165">
        <f t="shared" si="178"/>
        <v>4</v>
      </c>
      <c r="N3919" s="164">
        <f t="shared" si="179"/>
        <v>5</v>
      </c>
      <c r="O3919" s="164">
        <f t="shared" si="180"/>
        <v>7</v>
      </c>
    </row>
    <row r="3920" spans="3:15">
      <c r="C3920" s="161">
        <v>7</v>
      </c>
      <c r="D3920" s="161">
        <v>8</v>
      </c>
      <c r="F3920" s="161">
        <v>10</v>
      </c>
      <c r="G3920" s="161">
        <v>8</v>
      </c>
      <c r="H3920" s="161">
        <v>7</v>
      </c>
      <c r="I3920" s="161">
        <v>4</v>
      </c>
      <c r="J3920" s="161">
        <v>10</v>
      </c>
      <c r="M3920" s="165">
        <f t="shared" si="178"/>
        <v>4</v>
      </c>
      <c r="N3920" s="164">
        <f t="shared" si="179"/>
        <v>5</v>
      </c>
      <c r="O3920" s="164">
        <f t="shared" si="180"/>
        <v>8</v>
      </c>
    </row>
    <row r="3921" spans="3:15">
      <c r="C3921" s="161">
        <v>7</v>
      </c>
      <c r="D3921" s="161">
        <v>8</v>
      </c>
      <c r="F3921" s="161">
        <v>10</v>
      </c>
      <c r="G3921" s="161">
        <v>8</v>
      </c>
      <c r="H3921" s="161">
        <v>7</v>
      </c>
      <c r="I3921" s="161">
        <v>6</v>
      </c>
      <c r="J3921" s="161">
        <v>7</v>
      </c>
      <c r="M3921" s="165">
        <f t="shared" si="178"/>
        <v>6</v>
      </c>
      <c r="N3921" s="164">
        <f t="shared" si="179"/>
        <v>7</v>
      </c>
      <c r="O3921" s="164">
        <f t="shared" si="180"/>
        <v>8</v>
      </c>
    </row>
    <row r="3922" spans="3:15">
      <c r="C3922" s="161">
        <v>7</v>
      </c>
      <c r="D3922" s="161">
        <v>8</v>
      </c>
      <c r="F3922" s="161">
        <v>10</v>
      </c>
      <c r="G3922" s="161">
        <v>8</v>
      </c>
      <c r="H3922" s="161">
        <v>7</v>
      </c>
      <c r="I3922" s="161">
        <v>6</v>
      </c>
      <c r="J3922" s="161">
        <v>10</v>
      </c>
      <c r="M3922" s="165">
        <f t="shared" si="178"/>
        <v>6</v>
      </c>
      <c r="N3922" s="164">
        <f t="shared" si="179"/>
        <v>7</v>
      </c>
      <c r="O3922" s="164">
        <f t="shared" si="180"/>
        <v>8</v>
      </c>
    </row>
    <row r="3923" spans="3:15">
      <c r="C3923" s="161">
        <v>7</v>
      </c>
      <c r="D3923" s="161">
        <v>8</v>
      </c>
      <c r="F3923" s="161">
        <v>10</v>
      </c>
      <c r="G3923" s="161">
        <v>8</v>
      </c>
      <c r="H3923" s="161">
        <v>7</v>
      </c>
      <c r="I3923" s="161">
        <v>8</v>
      </c>
      <c r="J3923" s="161">
        <v>7</v>
      </c>
      <c r="M3923" s="165">
        <f t="shared" si="178"/>
        <v>7</v>
      </c>
      <c r="N3923" s="164">
        <f t="shared" si="179"/>
        <v>7</v>
      </c>
      <c r="O3923" s="164">
        <f t="shared" si="180"/>
        <v>8</v>
      </c>
    </row>
    <row r="3924" spans="3:15">
      <c r="C3924" s="161">
        <v>7</v>
      </c>
      <c r="D3924" s="161">
        <v>8</v>
      </c>
      <c r="F3924" s="161">
        <v>10</v>
      </c>
      <c r="G3924" s="161">
        <v>8</v>
      </c>
      <c r="H3924" s="161">
        <v>7</v>
      </c>
      <c r="I3924" s="161">
        <v>8</v>
      </c>
      <c r="J3924" s="161">
        <v>10</v>
      </c>
      <c r="M3924" s="165">
        <f t="shared" si="178"/>
        <v>7</v>
      </c>
      <c r="N3924" s="164">
        <f t="shared" si="179"/>
        <v>7</v>
      </c>
      <c r="O3924" s="164">
        <f t="shared" si="180"/>
        <v>8</v>
      </c>
    </row>
    <row r="3925" spans="3:15">
      <c r="C3925" s="161">
        <v>7</v>
      </c>
      <c r="D3925" s="161">
        <v>8</v>
      </c>
      <c r="F3925" s="161">
        <v>10</v>
      </c>
      <c r="G3925" s="161">
        <v>8</v>
      </c>
      <c r="H3925" s="161">
        <v>7</v>
      </c>
      <c r="I3925" s="161">
        <v>10</v>
      </c>
      <c r="J3925" s="161">
        <v>7</v>
      </c>
      <c r="M3925" s="165">
        <f t="shared" si="178"/>
        <v>7</v>
      </c>
      <c r="N3925" s="164">
        <f t="shared" si="179"/>
        <v>7</v>
      </c>
      <c r="O3925" s="164">
        <f t="shared" si="180"/>
        <v>8</v>
      </c>
    </row>
    <row r="3926" spans="3:15">
      <c r="C3926" s="161">
        <v>7</v>
      </c>
      <c r="D3926" s="161">
        <v>8</v>
      </c>
      <c r="F3926" s="161">
        <v>10</v>
      </c>
      <c r="G3926" s="161">
        <v>8</v>
      </c>
      <c r="H3926" s="161">
        <v>7</v>
      </c>
      <c r="I3926" s="161">
        <v>10</v>
      </c>
      <c r="J3926" s="161">
        <v>10</v>
      </c>
      <c r="M3926" s="165">
        <f t="shared" si="178"/>
        <v>7</v>
      </c>
      <c r="N3926" s="164">
        <f t="shared" si="179"/>
        <v>7</v>
      </c>
      <c r="O3926" s="164">
        <f t="shared" si="180"/>
        <v>9</v>
      </c>
    </row>
    <row r="3927" spans="3:15">
      <c r="C3927" s="161">
        <v>7</v>
      </c>
      <c r="D3927" s="161">
        <v>8</v>
      </c>
      <c r="F3927" s="161">
        <v>10</v>
      </c>
      <c r="G3927" s="161">
        <v>8</v>
      </c>
      <c r="H3927" s="161">
        <v>10</v>
      </c>
      <c r="I3927" s="161">
        <v>4</v>
      </c>
      <c r="J3927" s="161">
        <v>7</v>
      </c>
      <c r="M3927" s="165">
        <f t="shared" si="178"/>
        <v>4</v>
      </c>
      <c r="N3927" s="164">
        <f t="shared" si="179"/>
        <v>5</v>
      </c>
      <c r="O3927" s="164">
        <f t="shared" si="180"/>
        <v>8</v>
      </c>
    </row>
    <row r="3928" spans="3:15">
      <c r="C3928" s="161">
        <v>7</v>
      </c>
      <c r="D3928" s="161">
        <v>8</v>
      </c>
      <c r="F3928" s="161">
        <v>10</v>
      </c>
      <c r="G3928" s="161">
        <v>8</v>
      </c>
      <c r="H3928" s="161">
        <v>10</v>
      </c>
      <c r="I3928" s="161">
        <v>4</v>
      </c>
      <c r="J3928" s="161">
        <v>10</v>
      </c>
      <c r="M3928" s="165">
        <f t="shared" si="178"/>
        <v>4</v>
      </c>
      <c r="N3928" s="164">
        <f t="shared" si="179"/>
        <v>5</v>
      </c>
      <c r="O3928" s="164">
        <f t="shared" si="180"/>
        <v>8</v>
      </c>
    </row>
    <row r="3929" spans="3:15">
      <c r="C3929" s="161">
        <v>7</v>
      </c>
      <c r="D3929" s="161">
        <v>8</v>
      </c>
      <c r="F3929" s="161">
        <v>10</v>
      </c>
      <c r="G3929" s="161">
        <v>8</v>
      </c>
      <c r="H3929" s="161">
        <v>10</v>
      </c>
      <c r="I3929" s="161">
        <v>6</v>
      </c>
      <c r="J3929" s="161">
        <v>7</v>
      </c>
      <c r="M3929" s="165">
        <f t="shared" si="178"/>
        <v>6</v>
      </c>
      <c r="N3929" s="164">
        <f t="shared" si="179"/>
        <v>7</v>
      </c>
      <c r="O3929" s="164">
        <f t="shared" si="180"/>
        <v>8</v>
      </c>
    </row>
    <row r="3930" spans="3:15">
      <c r="C3930" s="161">
        <v>7</v>
      </c>
      <c r="D3930" s="161">
        <v>8</v>
      </c>
      <c r="F3930" s="161">
        <v>10</v>
      </c>
      <c r="G3930" s="161">
        <v>8</v>
      </c>
      <c r="H3930" s="161">
        <v>10</v>
      </c>
      <c r="I3930" s="161">
        <v>6</v>
      </c>
      <c r="J3930" s="161">
        <v>10</v>
      </c>
      <c r="M3930" s="165">
        <f t="shared" si="178"/>
        <v>6</v>
      </c>
      <c r="N3930" s="164">
        <f t="shared" si="179"/>
        <v>7</v>
      </c>
      <c r="O3930" s="164">
        <f t="shared" si="180"/>
        <v>8</v>
      </c>
    </row>
    <row r="3931" spans="3:15">
      <c r="C3931" s="161">
        <v>7</v>
      </c>
      <c r="D3931" s="161">
        <v>8</v>
      </c>
      <c r="F3931" s="161">
        <v>10</v>
      </c>
      <c r="G3931" s="161">
        <v>8</v>
      </c>
      <c r="H3931" s="161">
        <v>10</v>
      </c>
      <c r="I3931" s="161">
        <v>8</v>
      </c>
      <c r="J3931" s="161">
        <v>7</v>
      </c>
      <c r="M3931" s="165">
        <f t="shared" si="178"/>
        <v>7</v>
      </c>
      <c r="N3931" s="164">
        <f t="shared" si="179"/>
        <v>7</v>
      </c>
      <c r="O3931" s="164">
        <f t="shared" si="180"/>
        <v>8</v>
      </c>
    </row>
    <row r="3932" spans="3:15">
      <c r="C3932" s="161">
        <v>7</v>
      </c>
      <c r="D3932" s="161">
        <v>8</v>
      </c>
      <c r="F3932" s="161">
        <v>10</v>
      </c>
      <c r="G3932" s="161">
        <v>8</v>
      </c>
      <c r="H3932" s="161">
        <v>10</v>
      </c>
      <c r="I3932" s="161">
        <v>8</v>
      </c>
      <c r="J3932" s="161">
        <v>10</v>
      </c>
      <c r="M3932" s="165">
        <f t="shared" si="178"/>
        <v>7</v>
      </c>
      <c r="N3932" s="164">
        <f t="shared" si="179"/>
        <v>8</v>
      </c>
      <c r="O3932" s="164">
        <f t="shared" si="180"/>
        <v>9</v>
      </c>
    </row>
    <row r="3933" spans="3:15">
      <c r="C3933" s="161">
        <v>7</v>
      </c>
      <c r="D3933" s="161">
        <v>8</v>
      </c>
      <c r="F3933" s="161">
        <v>10</v>
      </c>
      <c r="G3933" s="161">
        <v>8</v>
      </c>
      <c r="H3933" s="161">
        <v>10</v>
      </c>
      <c r="I3933" s="161">
        <v>10</v>
      </c>
      <c r="J3933" s="161">
        <v>7</v>
      </c>
      <c r="M3933" s="165">
        <f t="shared" si="178"/>
        <v>7</v>
      </c>
      <c r="N3933" s="164">
        <f t="shared" si="179"/>
        <v>7</v>
      </c>
      <c r="O3933" s="164">
        <f t="shared" si="180"/>
        <v>9</v>
      </c>
    </row>
    <row r="3934" spans="3:15">
      <c r="C3934" s="161">
        <v>7</v>
      </c>
      <c r="D3934" s="161">
        <v>10</v>
      </c>
      <c r="F3934" s="161">
        <v>10</v>
      </c>
      <c r="G3934" s="161">
        <v>10</v>
      </c>
      <c r="H3934" s="161">
        <v>10</v>
      </c>
      <c r="I3934" s="161">
        <v>10</v>
      </c>
      <c r="J3934" s="161">
        <v>10</v>
      </c>
      <c r="M3934" s="165">
        <f t="shared" si="178"/>
        <v>7</v>
      </c>
      <c r="N3934" s="164">
        <f t="shared" si="179"/>
        <v>8</v>
      </c>
      <c r="O3934" s="164">
        <f t="shared" si="180"/>
        <v>10</v>
      </c>
    </row>
    <row r="3935" spans="3:15">
      <c r="C3935" s="161">
        <v>7</v>
      </c>
      <c r="D3935" s="161">
        <v>10</v>
      </c>
      <c r="F3935" s="161">
        <v>5</v>
      </c>
      <c r="G3935" s="161">
        <v>10</v>
      </c>
      <c r="H3935" s="161">
        <v>5</v>
      </c>
      <c r="I3935" s="161">
        <v>4</v>
      </c>
      <c r="J3935" s="161">
        <v>7</v>
      </c>
      <c r="M3935" s="165">
        <f t="shared" ref="M3935:M3998" si="181">MIN(C3935:L3935)</f>
        <v>4</v>
      </c>
      <c r="N3935" s="164">
        <f t="shared" si="179"/>
        <v>5</v>
      </c>
      <c r="O3935" s="164">
        <f t="shared" si="180"/>
        <v>7</v>
      </c>
    </row>
    <row r="3936" spans="3:15">
      <c r="C3936" s="161">
        <v>7</v>
      </c>
      <c r="D3936" s="161">
        <v>10</v>
      </c>
      <c r="F3936" s="161">
        <v>5</v>
      </c>
      <c r="G3936" s="161">
        <v>10</v>
      </c>
      <c r="H3936" s="161">
        <v>5</v>
      </c>
      <c r="I3936" s="161">
        <v>4</v>
      </c>
      <c r="J3936" s="161">
        <v>10</v>
      </c>
      <c r="M3936" s="165">
        <f t="shared" si="181"/>
        <v>4</v>
      </c>
      <c r="N3936" s="164">
        <f t="shared" ref="N3936:N3999" si="182">IF(SMALL(C3936:J3936,2)&gt;M3936,M3936+1,M3936)</f>
        <v>5</v>
      </c>
      <c r="O3936" s="164">
        <f t="shared" ref="O3936:O3999" si="183">ROUND(AVERAGE(C3936:J3936),0)</f>
        <v>7</v>
      </c>
    </row>
    <row r="3937" spans="3:15">
      <c r="C3937" s="161">
        <v>7</v>
      </c>
      <c r="D3937" s="161">
        <v>10</v>
      </c>
      <c r="F3937" s="161">
        <v>5</v>
      </c>
      <c r="G3937" s="161">
        <v>10</v>
      </c>
      <c r="H3937" s="161">
        <v>5</v>
      </c>
      <c r="I3937" s="161">
        <v>6</v>
      </c>
      <c r="J3937" s="161">
        <v>7</v>
      </c>
      <c r="M3937" s="165">
        <f t="shared" si="181"/>
        <v>5</v>
      </c>
      <c r="N3937" s="164">
        <f t="shared" si="182"/>
        <v>5</v>
      </c>
      <c r="O3937" s="164">
        <f t="shared" si="183"/>
        <v>7</v>
      </c>
    </row>
    <row r="3938" spans="3:15">
      <c r="C3938" s="161">
        <v>7</v>
      </c>
      <c r="D3938" s="161">
        <v>10</v>
      </c>
      <c r="F3938" s="161">
        <v>5</v>
      </c>
      <c r="G3938" s="161">
        <v>10</v>
      </c>
      <c r="H3938" s="161">
        <v>5</v>
      </c>
      <c r="I3938" s="161">
        <v>6</v>
      </c>
      <c r="J3938" s="161">
        <v>10</v>
      </c>
      <c r="M3938" s="165">
        <f t="shared" si="181"/>
        <v>5</v>
      </c>
      <c r="N3938" s="164">
        <f t="shared" si="182"/>
        <v>5</v>
      </c>
      <c r="O3938" s="164">
        <f t="shared" si="183"/>
        <v>8</v>
      </c>
    </row>
    <row r="3939" spans="3:15">
      <c r="C3939" s="161">
        <v>7</v>
      </c>
      <c r="D3939" s="161">
        <v>10</v>
      </c>
      <c r="F3939" s="161">
        <v>5</v>
      </c>
      <c r="G3939" s="161">
        <v>10</v>
      </c>
      <c r="H3939" s="161">
        <v>5</v>
      </c>
      <c r="I3939" s="161">
        <v>8</v>
      </c>
      <c r="J3939" s="161">
        <v>7</v>
      </c>
      <c r="M3939" s="165">
        <f t="shared" si="181"/>
        <v>5</v>
      </c>
      <c r="N3939" s="164">
        <f t="shared" si="182"/>
        <v>5</v>
      </c>
      <c r="O3939" s="164">
        <f t="shared" si="183"/>
        <v>7</v>
      </c>
    </row>
    <row r="3940" spans="3:15">
      <c r="C3940" s="161">
        <v>7</v>
      </c>
      <c r="D3940" s="161">
        <v>10</v>
      </c>
      <c r="F3940" s="161">
        <v>5</v>
      </c>
      <c r="G3940" s="161">
        <v>10</v>
      </c>
      <c r="H3940" s="161">
        <v>5</v>
      </c>
      <c r="I3940" s="161">
        <v>8</v>
      </c>
      <c r="J3940" s="161">
        <v>10</v>
      </c>
      <c r="M3940" s="165">
        <f t="shared" si="181"/>
        <v>5</v>
      </c>
      <c r="N3940" s="164">
        <f t="shared" si="182"/>
        <v>5</v>
      </c>
      <c r="O3940" s="164">
        <f t="shared" si="183"/>
        <v>8</v>
      </c>
    </row>
    <row r="3941" spans="3:15">
      <c r="C3941" s="161">
        <v>7</v>
      </c>
      <c r="D3941" s="161">
        <v>10</v>
      </c>
      <c r="F3941" s="161">
        <v>5</v>
      </c>
      <c r="G3941" s="161">
        <v>10</v>
      </c>
      <c r="H3941" s="161">
        <v>5</v>
      </c>
      <c r="I3941" s="161">
        <v>10</v>
      </c>
      <c r="J3941" s="161">
        <v>7</v>
      </c>
      <c r="M3941" s="165">
        <f t="shared" si="181"/>
        <v>5</v>
      </c>
      <c r="N3941" s="164">
        <f t="shared" si="182"/>
        <v>5</v>
      </c>
      <c r="O3941" s="164">
        <f t="shared" si="183"/>
        <v>8</v>
      </c>
    </row>
    <row r="3942" spans="3:15">
      <c r="C3942" s="161">
        <v>7</v>
      </c>
      <c r="D3942" s="161">
        <v>10</v>
      </c>
      <c r="F3942" s="161">
        <v>5</v>
      </c>
      <c r="G3942" s="161">
        <v>10</v>
      </c>
      <c r="H3942" s="161">
        <v>5</v>
      </c>
      <c r="I3942" s="161">
        <v>10</v>
      </c>
      <c r="J3942" s="161">
        <v>10</v>
      </c>
      <c r="M3942" s="165">
        <f t="shared" si="181"/>
        <v>5</v>
      </c>
      <c r="N3942" s="164">
        <f t="shared" si="182"/>
        <v>5</v>
      </c>
      <c r="O3942" s="164">
        <f t="shared" si="183"/>
        <v>8</v>
      </c>
    </row>
    <row r="3943" spans="3:15">
      <c r="C3943" s="161">
        <v>7</v>
      </c>
      <c r="D3943" s="161">
        <v>10</v>
      </c>
      <c r="F3943" s="161">
        <v>7</v>
      </c>
      <c r="G3943" s="161">
        <v>10</v>
      </c>
      <c r="H3943" s="161">
        <v>10</v>
      </c>
      <c r="I3943" s="161">
        <v>4</v>
      </c>
      <c r="J3943" s="161">
        <v>7</v>
      </c>
      <c r="M3943" s="165">
        <f t="shared" si="181"/>
        <v>4</v>
      </c>
      <c r="N3943" s="164">
        <f t="shared" si="182"/>
        <v>5</v>
      </c>
      <c r="O3943" s="164">
        <f t="shared" si="183"/>
        <v>8</v>
      </c>
    </row>
    <row r="3944" spans="3:15">
      <c r="C3944" s="161">
        <v>7</v>
      </c>
      <c r="D3944" s="161">
        <v>10</v>
      </c>
      <c r="F3944" s="161">
        <v>7</v>
      </c>
      <c r="G3944" s="161">
        <v>10</v>
      </c>
      <c r="H3944" s="161">
        <v>10</v>
      </c>
      <c r="I3944" s="161">
        <v>4</v>
      </c>
      <c r="J3944" s="161">
        <v>10</v>
      </c>
      <c r="M3944" s="165">
        <f t="shared" si="181"/>
        <v>4</v>
      </c>
      <c r="N3944" s="164">
        <f t="shared" si="182"/>
        <v>5</v>
      </c>
      <c r="O3944" s="164">
        <f t="shared" si="183"/>
        <v>8</v>
      </c>
    </row>
    <row r="3945" spans="3:15">
      <c r="C3945" s="161">
        <v>7</v>
      </c>
      <c r="D3945" s="161">
        <v>10</v>
      </c>
      <c r="F3945" s="161">
        <v>7</v>
      </c>
      <c r="G3945" s="161">
        <v>10</v>
      </c>
      <c r="H3945" s="161">
        <v>10</v>
      </c>
      <c r="I3945" s="161">
        <v>6</v>
      </c>
      <c r="J3945" s="161">
        <v>7</v>
      </c>
      <c r="M3945" s="165">
        <f t="shared" si="181"/>
        <v>6</v>
      </c>
      <c r="N3945" s="164">
        <f t="shared" si="182"/>
        <v>7</v>
      </c>
      <c r="O3945" s="164">
        <f t="shared" si="183"/>
        <v>8</v>
      </c>
    </row>
    <row r="3946" spans="3:15">
      <c r="C3946" s="161">
        <v>7</v>
      </c>
      <c r="D3946" s="161">
        <v>10</v>
      </c>
      <c r="F3946" s="161">
        <v>7</v>
      </c>
      <c r="G3946" s="161">
        <v>10</v>
      </c>
      <c r="H3946" s="161">
        <v>10</v>
      </c>
      <c r="I3946" s="161">
        <v>6</v>
      </c>
      <c r="J3946" s="161">
        <v>10</v>
      </c>
      <c r="M3946" s="165">
        <f t="shared" si="181"/>
        <v>6</v>
      </c>
      <c r="N3946" s="164">
        <f t="shared" si="182"/>
        <v>7</v>
      </c>
      <c r="O3946" s="164">
        <f t="shared" si="183"/>
        <v>9</v>
      </c>
    </row>
    <row r="3947" spans="3:15">
      <c r="C3947" s="161">
        <v>7</v>
      </c>
      <c r="D3947" s="161">
        <v>10</v>
      </c>
      <c r="F3947" s="161">
        <v>7</v>
      </c>
      <c r="G3947" s="161">
        <v>10</v>
      </c>
      <c r="H3947" s="161">
        <v>10</v>
      </c>
      <c r="I3947" s="161">
        <v>8</v>
      </c>
      <c r="J3947" s="161">
        <v>7</v>
      </c>
      <c r="M3947" s="165">
        <f t="shared" si="181"/>
        <v>7</v>
      </c>
      <c r="N3947" s="164">
        <f t="shared" si="182"/>
        <v>7</v>
      </c>
      <c r="O3947" s="164">
        <f t="shared" si="183"/>
        <v>8</v>
      </c>
    </row>
    <row r="3948" spans="3:15">
      <c r="C3948" s="161">
        <v>7</v>
      </c>
      <c r="D3948" s="161">
        <v>10</v>
      </c>
      <c r="F3948" s="161">
        <v>7</v>
      </c>
      <c r="G3948" s="161">
        <v>10</v>
      </c>
      <c r="H3948" s="161">
        <v>10</v>
      </c>
      <c r="I3948" s="161">
        <v>8</v>
      </c>
      <c r="J3948" s="161">
        <v>10</v>
      </c>
      <c r="M3948" s="165">
        <f t="shared" si="181"/>
        <v>7</v>
      </c>
      <c r="N3948" s="164">
        <f t="shared" si="182"/>
        <v>7</v>
      </c>
      <c r="O3948" s="164">
        <f t="shared" si="183"/>
        <v>9</v>
      </c>
    </row>
    <row r="3949" spans="3:15">
      <c r="C3949" s="161">
        <v>7</v>
      </c>
      <c r="D3949" s="161">
        <v>10</v>
      </c>
      <c r="F3949" s="161">
        <v>7</v>
      </c>
      <c r="G3949" s="161">
        <v>10</v>
      </c>
      <c r="H3949" s="161">
        <v>10</v>
      </c>
      <c r="I3949" s="161">
        <v>10</v>
      </c>
      <c r="J3949" s="161">
        <v>7</v>
      </c>
      <c r="M3949" s="165">
        <f t="shared" si="181"/>
        <v>7</v>
      </c>
      <c r="N3949" s="164">
        <f t="shared" si="182"/>
        <v>7</v>
      </c>
      <c r="O3949" s="164">
        <f t="shared" si="183"/>
        <v>9</v>
      </c>
    </row>
    <row r="3950" spans="3:15">
      <c r="C3950" s="161">
        <v>7</v>
      </c>
      <c r="D3950" s="161">
        <v>10</v>
      </c>
      <c r="F3950" s="161">
        <v>7</v>
      </c>
      <c r="G3950" s="161">
        <v>10</v>
      </c>
      <c r="H3950" s="161">
        <v>10</v>
      </c>
      <c r="I3950" s="161">
        <v>10</v>
      </c>
      <c r="J3950" s="161">
        <v>10</v>
      </c>
      <c r="M3950" s="165">
        <f t="shared" si="181"/>
        <v>7</v>
      </c>
      <c r="N3950" s="164">
        <f t="shared" si="182"/>
        <v>7</v>
      </c>
      <c r="O3950" s="164">
        <f t="shared" si="183"/>
        <v>9</v>
      </c>
    </row>
    <row r="3951" spans="3:15">
      <c r="C3951" s="161">
        <v>7</v>
      </c>
      <c r="D3951" s="161">
        <v>10</v>
      </c>
      <c r="F3951" s="161">
        <v>5</v>
      </c>
      <c r="G3951" s="161">
        <v>10</v>
      </c>
      <c r="H3951" s="161">
        <v>5</v>
      </c>
      <c r="I3951" s="161">
        <v>4</v>
      </c>
      <c r="J3951" s="161">
        <v>7</v>
      </c>
      <c r="M3951" s="165">
        <f t="shared" si="181"/>
        <v>4</v>
      </c>
      <c r="N3951" s="164">
        <f t="shared" si="182"/>
        <v>5</v>
      </c>
      <c r="O3951" s="164">
        <f t="shared" si="183"/>
        <v>7</v>
      </c>
    </row>
    <row r="3952" spans="3:15">
      <c r="C3952" s="161">
        <v>7</v>
      </c>
      <c r="D3952" s="161">
        <v>10</v>
      </c>
      <c r="F3952" s="161">
        <v>5</v>
      </c>
      <c r="G3952" s="161">
        <v>10</v>
      </c>
      <c r="H3952" s="161">
        <v>5</v>
      </c>
      <c r="I3952" s="161">
        <v>4</v>
      </c>
      <c r="J3952" s="161">
        <v>10</v>
      </c>
      <c r="M3952" s="165">
        <f t="shared" si="181"/>
        <v>4</v>
      </c>
      <c r="N3952" s="164">
        <f t="shared" si="182"/>
        <v>5</v>
      </c>
      <c r="O3952" s="164">
        <f t="shared" si="183"/>
        <v>7</v>
      </c>
    </row>
    <row r="3953" spans="3:15">
      <c r="C3953" s="161">
        <v>7</v>
      </c>
      <c r="D3953" s="161">
        <v>10</v>
      </c>
      <c r="F3953" s="161">
        <v>5</v>
      </c>
      <c r="G3953" s="161">
        <v>10</v>
      </c>
      <c r="H3953" s="161">
        <v>5</v>
      </c>
      <c r="I3953" s="161">
        <v>6</v>
      </c>
      <c r="J3953" s="161">
        <v>7</v>
      </c>
      <c r="M3953" s="165">
        <f t="shared" si="181"/>
        <v>5</v>
      </c>
      <c r="N3953" s="164">
        <f t="shared" si="182"/>
        <v>5</v>
      </c>
      <c r="O3953" s="164">
        <f t="shared" si="183"/>
        <v>7</v>
      </c>
    </row>
    <row r="3954" spans="3:15">
      <c r="C3954" s="161">
        <v>7</v>
      </c>
      <c r="D3954" s="161">
        <v>10</v>
      </c>
      <c r="F3954" s="161">
        <v>5</v>
      </c>
      <c r="G3954" s="161">
        <v>10</v>
      </c>
      <c r="H3954" s="161">
        <v>5</v>
      </c>
      <c r="I3954" s="161">
        <v>6</v>
      </c>
      <c r="J3954" s="161">
        <v>10</v>
      </c>
      <c r="M3954" s="165">
        <f t="shared" si="181"/>
        <v>5</v>
      </c>
      <c r="N3954" s="164">
        <f t="shared" si="182"/>
        <v>5</v>
      </c>
      <c r="O3954" s="164">
        <f t="shared" si="183"/>
        <v>8</v>
      </c>
    </row>
    <row r="3955" spans="3:15">
      <c r="C3955" s="161">
        <v>7</v>
      </c>
      <c r="D3955" s="161">
        <v>10</v>
      </c>
      <c r="F3955" s="161">
        <v>5</v>
      </c>
      <c r="G3955" s="161">
        <v>10</v>
      </c>
      <c r="H3955" s="161">
        <v>5</v>
      </c>
      <c r="I3955" s="161">
        <v>8</v>
      </c>
      <c r="J3955" s="161">
        <v>7</v>
      </c>
      <c r="M3955" s="165">
        <f t="shared" si="181"/>
        <v>5</v>
      </c>
      <c r="N3955" s="164">
        <f t="shared" si="182"/>
        <v>5</v>
      </c>
      <c r="O3955" s="164">
        <f t="shared" si="183"/>
        <v>7</v>
      </c>
    </row>
    <row r="3956" spans="3:15">
      <c r="C3956" s="161">
        <v>7</v>
      </c>
      <c r="D3956" s="161">
        <v>10</v>
      </c>
      <c r="F3956" s="161">
        <v>5</v>
      </c>
      <c r="G3956" s="161">
        <v>10</v>
      </c>
      <c r="H3956" s="161">
        <v>5</v>
      </c>
      <c r="I3956" s="161">
        <v>8</v>
      </c>
      <c r="J3956" s="161">
        <v>10</v>
      </c>
      <c r="M3956" s="165">
        <f t="shared" si="181"/>
        <v>5</v>
      </c>
      <c r="N3956" s="164">
        <f t="shared" si="182"/>
        <v>5</v>
      </c>
      <c r="O3956" s="164">
        <f t="shared" si="183"/>
        <v>8</v>
      </c>
    </row>
    <row r="3957" spans="3:15">
      <c r="C3957" s="161">
        <v>7</v>
      </c>
      <c r="D3957" s="161">
        <v>10</v>
      </c>
      <c r="F3957" s="161">
        <v>5</v>
      </c>
      <c r="G3957" s="161">
        <v>10</v>
      </c>
      <c r="H3957" s="161">
        <v>5</v>
      </c>
      <c r="I3957" s="161">
        <v>10</v>
      </c>
      <c r="J3957" s="161">
        <v>7</v>
      </c>
      <c r="M3957" s="165">
        <f t="shared" si="181"/>
        <v>5</v>
      </c>
      <c r="N3957" s="164">
        <f t="shared" si="182"/>
        <v>5</v>
      </c>
      <c r="O3957" s="164">
        <f t="shared" si="183"/>
        <v>8</v>
      </c>
    </row>
    <row r="3958" spans="3:15">
      <c r="C3958" s="161">
        <v>7</v>
      </c>
      <c r="D3958" s="161">
        <v>10</v>
      </c>
      <c r="F3958" s="161">
        <v>5</v>
      </c>
      <c r="G3958" s="161">
        <v>10</v>
      </c>
      <c r="H3958" s="161">
        <v>5</v>
      </c>
      <c r="I3958" s="161">
        <v>10</v>
      </c>
      <c r="J3958" s="161">
        <v>10</v>
      </c>
      <c r="M3958" s="165">
        <f t="shared" si="181"/>
        <v>5</v>
      </c>
      <c r="N3958" s="164">
        <f t="shared" si="182"/>
        <v>5</v>
      </c>
      <c r="O3958" s="164">
        <f t="shared" si="183"/>
        <v>8</v>
      </c>
    </row>
    <row r="3959" spans="3:15">
      <c r="C3959" s="161">
        <v>7</v>
      </c>
      <c r="D3959" s="161">
        <v>10</v>
      </c>
      <c r="F3959" s="161">
        <v>7</v>
      </c>
      <c r="G3959" s="161">
        <v>10</v>
      </c>
      <c r="H3959" s="161">
        <v>10</v>
      </c>
      <c r="I3959" s="161">
        <v>4</v>
      </c>
      <c r="J3959" s="161">
        <v>7</v>
      </c>
      <c r="M3959" s="165">
        <f t="shared" si="181"/>
        <v>4</v>
      </c>
      <c r="N3959" s="164">
        <f t="shared" si="182"/>
        <v>5</v>
      </c>
      <c r="O3959" s="164">
        <f t="shared" si="183"/>
        <v>8</v>
      </c>
    </row>
    <row r="3960" spans="3:15">
      <c r="C3960" s="161">
        <v>7</v>
      </c>
      <c r="D3960" s="161">
        <v>10</v>
      </c>
      <c r="F3960" s="161">
        <v>7</v>
      </c>
      <c r="G3960" s="161">
        <v>10</v>
      </c>
      <c r="H3960" s="161">
        <v>10</v>
      </c>
      <c r="I3960" s="161">
        <v>4</v>
      </c>
      <c r="J3960" s="161">
        <v>10</v>
      </c>
      <c r="M3960" s="165">
        <f t="shared" si="181"/>
        <v>4</v>
      </c>
      <c r="N3960" s="164">
        <f t="shared" si="182"/>
        <v>5</v>
      </c>
      <c r="O3960" s="164">
        <f t="shared" si="183"/>
        <v>8</v>
      </c>
    </row>
    <row r="3961" spans="3:15">
      <c r="C3961" s="161">
        <v>7</v>
      </c>
      <c r="D3961" s="161">
        <v>10</v>
      </c>
      <c r="F3961" s="161">
        <v>7</v>
      </c>
      <c r="G3961" s="161">
        <v>10</v>
      </c>
      <c r="H3961" s="161">
        <v>10</v>
      </c>
      <c r="I3961" s="161">
        <v>6</v>
      </c>
      <c r="J3961" s="161">
        <v>7</v>
      </c>
      <c r="M3961" s="165">
        <f t="shared" si="181"/>
        <v>6</v>
      </c>
      <c r="N3961" s="164">
        <f t="shared" si="182"/>
        <v>7</v>
      </c>
      <c r="O3961" s="164">
        <f t="shared" si="183"/>
        <v>8</v>
      </c>
    </row>
    <row r="3962" spans="3:15">
      <c r="C3962" s="161">
        <v>7</v>
      </c>
      <c r="D3962" s="161">
        <v>10</v>
      </c>
      <c r="F3962" s="161">
        <v>7</v>
      </c>
      <c r="G3962" s="161">
        <v>10</v>
      </c>
      <c r="H3962" s="161">
        <v>10</v>
      </c>
      <c r="I3962" s="161">
        <v>6</v>
      </c>
      <c r="J3962" s="161">
        <v>10</v>
      </c>
      <c r="M3962" s="165">
        <f t="shared" si="181"/>
        <v>6</v>
      </c>
      <c r="N3962" s="164">
        <f t="shared" si="182"/>
        <v>7</v>
      </c>
      <c r="O3962" s="164">
        <f t="shared" si="183"/>
        <v>9</v>
      </c>
    </row>
    <row r="3963" spans="3:15">
      <c r="C3963" s="161">
        <v>7</v>
      </c>
      <c r="D3963" s="161">
        <v>10</v>
      </c>
      <c r="F3963" s="161">
        <v>7</v>
      </c>
      <c r="G3963" s="161">
        <v>10</v>
      </c>
      <c r="H3963" s="161">
        <v>10</v>
      </c>
      <c r="I3963" s="161">
        <v>8</v>
      </c>
      <c r="J3963" s="161">
        <v>7</v>
      </c>
      <c r="M3963" s="165">
        <f t="shared" si="181"/>
        <v>7</v>
      </c>
      <c r="N3963" s="164">
        <f t="shared" si="182"/>
        <v>7</v>
      </c>
      <c r="O3963" s="164">
        <f t="shared" si="183"/>
        <v>8</v>
      </c>
    </row>
    <row r="3964" spans="3:15">
      <c r="C3964" s="161">
        <v>7</v>
      </c>
      <c r="D3964" s="161">
        <v>10</v>
      </c>
      <c r="F3964" s="161">
        <v>7</v>
      </c>
      <c r="G3964" s="161">
        <v>10</v>
      </c>
      <c r="H3964" s="161">
        <v>10</v>
      </c>
      <c r="I3964" s="161">
        <v>8</v>
      </c>
      <c r="J3964" s="161">
        <v>10</v>
      </c>
      <c r="M3964" s="165">
        <f t="shared" si="181"/>
        <v>7</v>
      </c>
      <c r="N3964" s="164">
        <f t="shared" si="182"/>
        <v>7</v>
      </c>
      <c r="O3964" s="164">
        <f t="shared" si="183"/>
        <v>9</v>
      </c>
    </row>
    <row r="3965" spans="3:15">
      <c r="C3965" s="161">
        <v>7</v>
      </c>
      <c r="D3965" s="161">
        <v>10</v>
      </c>
      <c r="F3965" s="161">
        <v>7</v>
      </c>
      <c r="G3965" s="161">
        <v>10</v>
      </c>
      <c r="H3965" s="161">
        <v>10</v>
      </c>
      <c r="I3965" s="161">
        <v>10</v>
      </c>
      <c r="J3965" s="161">
        <v>7</v>
      </c>
      <c r="M3965" s="165">
        <f t="shared" si="181"/>
        <v>7</v>
      </c>
      <c r="N3965" s="164">
        <f t="shared" si="182"/>
        <v>7</v>
      </c>
      <c r="O3965" s="164">
        <f t="shared" si="183"/>
        <v>9</v>
      </c>
    </row>
    <row r="3966" spans="3:15">
      <c r="C3966" s="161">
        <v>7</v>
      </c>
      <c r="D3966" s="161">
        <v>10</v>
      </c>
      <c r="F3966" s="161">
        <v>7</v>
      </c>
      <c r="G3966" s="161">
        <v>10</v>
      </c>
      <c r="H3966" s="161">
        <v>10</v>
      </c>
      <c r="I3966" s="161">
        <v>10</v>
      </c>
      <c r="J3966" s="161">
        <v>10</v>
      </c>
      <c r="M3966" s="165">
        <f t="shared" si="181"/>
        <v>7</v>
      </c>
      <c r="N3966" s="164">
        <f t="shared" si="182"/>
        <v>7</v>
      </c>
      <c r="O3966" s="164">
        <f t="shared" si="183"/>
        <v>9</v>
      </c>
    </row>
    <row r="3967" spans="3:15">
      <c r="C3967" s="161">
        <v>7</v>
      </c>
      <c r="D3967" s="161">
        <v>10</v>
      </c>
      <c r="F3967" s="161">
        <v>5</v>
      </c>
      <c r="G3967" s="161">
        <v>10</v>
      </c>
      <c r="H3967" s="161">
        <v>5</v>
      </c>
      <c r="I3967" s="161">
        <v>4</v>
      </c>
      <c r="J3967" s="161">
        <v>7</v>
      </c>
      <c r="M3967" s="165">
        <f t="shared" si="181"/>
        <v>4</v>
      </c>
      <c r="N3967" s="164">
        <f t="shared" si="182"/>
        <v>5</v>
      </c>
      <c r="O3967" s="164">
        <f t="shared" si="183"/>
        <v>7</v>
      </c>
    </row>
    <row r="3968" spans="3:15">
      <c r="C3968" s="161">
        <v>7</v>
      </c>
      <c r="D3968" s="161">
        <v>10</v>
      </c>
      <c r="F3968" s="161">
        <v>5</v>
      </c>
      <c r="G3968" s="161">
        <v>10</v>
      </c>
      <c r="H3968" s="161">
        <v>5</v>
      </c>
      <c r="I3968" s="161">
        <v>4</v>
      </c>
      <c r="J3968" s="161">
        <v>10</v>
      </c>
      <c r="M3968" s="165">
        <f t="shared" si="181"/>
        <v>4</v>
      </c>
      <c r="N3968" s="164">
        <f t="shared" si="182"/>
        <v>5</v>
      </c>
      <c r="O3968" s="164">
        <f t="shared" si="183"/>
        <v>7</v>
      </c>
    </row>
    <row r="3969" spans="3:15">
      <c r="C3969" s="161">
        <v>7</v>
      </c>
      <c r="D3969" s="161">
        <v>10</v>
      </c>
      <c r="F3969" s="161">
        <v>5</v>
      </c>
      <c r="G3969" s="161">
        <v>10</v>
      </c>
      <c r="H3969" s="161">
        <v>5</v>
      </c>
      <c r="I3969" s="161">
        <v>6</v>
      </c>
      <c r="J3969" s="161">
        <v>7</v>
      </c>
      <c r="M3969" s="165">
        <f t="shared" si="181"/>
        <v>5</v>
      </c>
      <c r="N3969" s="164">
        <f t="shared" si="182"/>
        <v>5</v>
      </c>
      <c r="O3969" s="164">
        <f t="shared" si="183"/>
        <v>7</v>
      </c>
    </row>
    <row r="3970" spans="3:15">
      <c r="C3970" s="161">
        <v>7</v>
      </c>
      <c r="D3970" s="161">
        <v>10</v>
      </c>
      <c r="F3970" s="161">
        <v>5</v>
      </c>
      <c r="G3970" s="161">
        <v>10</v>
      </c>
      <c r="H3970" s="161">
        <v>5</v>
      </c>
      <c r="I3970" s="161">
        <v>6</v>
      </c>
      <c r="J3970" s="161">
        <v>10</v>
      </c>
      <c r="M3970" s="165">
        <f t="shared" si="181"/>
        <v>5</v>
      </c>
      <c r="N3970" s="164">
        <f t="shared" si="182"/>
        <v>5</v>
      </c>
      <c r="O3970" s="164">
        <f t="shared" si="183"/>
        <v>8</v>
      </c>
    </row>
    <row r="3971" spans="3:15">
      <c r="C3971" s="161">
        <v>7</v>
      </c>
      <c r="D3971" s="161">
        <v>10</v>
      </c>
      <c r="F3971" s="161">
        <v>5</v>
      </c>
      <c r="G3971" s="161">
        <v>10</v>
      </c>
      <c r="H3971" s="161">
        <v>5</v>
      </c>
      <c r="I3971" s="161">
        <v>8</v>
      </c>
      <c r="J3971" s="161">
        <v>7</v>
      </c>
      <c r="M3971" s="165">
        <f t="shared" si="181"/>
        <v>5</v>
      </c>
      <c r="N3971" s="164">
        <f t="shared" si="182"/>
        <v>5</v>
      </c>
      <c r="O3971" s="164">
        <f t="shared" si="183"/>
        <v>7</v>
      </c>
    </row>
    <row r="3972" spans="3:15">
      <c r="C3972" s="161">
        <v>7</v>
      </c>
      <c r="D3972" s="161">
        <v>10</v>
      </c>
      <c r="F3972" s="161">
        <v>5</v>
      </c>
      <c r="G3972" s="161">
        <v>10</v>
      </c>
      <c r="H3972" s="161">
        <v>5</v>
      </c>
      <c r="I3972" s="161">
        <v>8</v>
      </c>
      <c r="J3972" s="161">
        <v>10</v>
      </c>
      <c r="M3972" s="165">
        <f t="shared" si="181"/>
        <v>5</v>
      </c>
      <c r="N3972" s="164">
        <f t="shared" si="182"/>
        <v>5</v>
      </c>
      <c r="O3972" s="164">
        <f t="shared" si="183"/>
        <v>8</v>
      </c>
    </row>
    <row r="3973" spans="3:15">
      <c r="C3973" s="161">
        <v>7</v>
      </c>
      <c r="D3973" s="161">
        <v>10</v>
      </c>
      <c r="F3973" s="161">
        <v>5</v>
      </c>
      <c r="G3973" s="161">
        <v>10</v>
      </c>
      <c r="H3973" s="161">
        <v>5</v>
      </c>
      <c r="I3973" s="161">
        <v>10</v>
      </c>
      <c r="J3973" s="161">
        <v>7</v>
      </c>
      <c r="M3973" s="165">
        <f t="shared" si="181"/>
        <v>5</v>
      </c>
      <c r="N3973" s="164">
        <f t="shared" si="182"/>
        <v>5</v>
      </c>
      <c r="O3973" s="164">
        <f t="shared" si="183"/>
        <v>8</v>
      </c>
    </row>
    <row r="3974" spans="3:15">
      <c r="C3974" s="161">
        <v>7</v>
      </c>
      <c r="D3974" s="161">
        <v>10</v>
      </c>
      <c r="F3974" s="161">
        <v>5</v>
      </c>
      <c r="G3974" s="161">
        <v>10</v>
      </c>
      <c r="H3974" s="161">
        <v>5</v>
      </c>
      <c r="I3974" s="161">
        <v>10</v>
      </c>
      <c r="J3974" s="161">
        <v>10</v>
      </c>
      <c r="M3974" s="165">
        <f t="shared" si="181"/>
        <v>5</v>
      </c>
      <c r="N3974" s="164">
        <f t="shared" si="182"/>
        <v>5</v>
      </c>
      <c r="O3974" s="164">
        <f t="shared" si="183"/>
        <v>8</v>
      </c>
    </row>
    <row r="3975" spans="3:15">
      <c r="C3975" s="161">
        <v>7</v>
      </c>
      <c r="D3975" s="161">
        <v>10</v>
      </c>
      <c r="F3975" s="161">
        <v>7</v>
      </c>
      <c r="G3975" s="161">
        <v>10</v>
      </c>
      <c r="H3975" s="161">
        <v>10</v>
      </c>
      <c r="I3975" s="161">
        <v>4</v>
      </c>
      <c r="J3975" s="161">
        <v>7</v>
      </c>
      <c r="M3975" s="165">
        <f t="shared" si="181"/>
        <v>4</v>
      </c>
      <c r="N3975" s="164">
        <f t="shared" si="182"/>
        <v>5</v>
      </c>
      <c r="O3975" s="164">
        <f t="shared" si="183"/>
        <v>8</v>
      </c>
    </row>
    <row r="3976" spans="3:15">
      <c r="C3976" s="161">
        <v>7</v>
      </c>
      <c r="D3976" s="161">
        <v>10</v>
      </c>
      <c r="F3976" s="161">
        <v>7</v>
      </c>
      <c r="G3976" s="161">
        <v>10</v>
      </c>
      <c r="H3976" s="161">
        <v>10</v>
      </c>
      <c r="I3976" s="161">
        <v>4</v>
      </c>
      <c r="J3976" s="161">
        <v>10</v>
      </c>
      <c r="M3976" s="165">
        <f t="shared" si="181"/>
        <v>4</v>
      </c>
      <c r="N3976" s="164">
        <f t="shared" si="182"/>
        <v>5</v>
      </c>
      <c r="O3976" s="164">
        <f t="shared" si="183"/>
        <v>8</v>
      </c>
    </row>
    <row r="3977" spans="3:15">
      <c r="C3977" s="161">
        <v>7</v>
      </c>
      <c r="D3977" s="161">
        <v>10</v>
      </c>
      <c r="F3977" s="161">
        <v>7</v>
      </c>
      <c r="G3977" s="161">
        <v>10</v>
      </c>
      <c r="H3977" s="161">
        <v>10</v>
      </c>
      <c r="I3977" s="161">
        <v>6</v>
      </c>
      <c r="J3977" s="161">
        <v>7</v>
      </c>
      <c r="M3977" s="165">
        <f t="shared" si="181"/>
        <v>6</v>
      </c>
      <c r="N3977" s="164">
        <f t="shared" si="182"/>
        <v>7</v>
      </c>
      <c r="O3977" s="164">
        <f t="shared" si="183"/>
        <v>8</v>
      </c>
    </row>
    <row r="3978" spans="3:15">
      <c r="C3978" s="161">
        <v>7</v>
      </c>
      <c r="D3978" s="161">
        <v>10</v>
      </c>
      <c r="F3978" s="161">
        <v>7</v>
      </c>
      <c r="G3978" s="161">
        <v>10</v>
      </c>
      <c r="H3978" s="161">
        <v>10</v>
      </c>
      <c r="I3978" s="161">
        <v>6</v>
      </c>
      <c r="J3978" s="161">
        <v>10</v>
      </c>
      <c r="M3978" s="165">
        <f t="shared" si="181"/>
        <v>6</v>
      </c>
      <c r="N3978" s="164">
        <f t="shared" si="182"/>
        <v>7</v>
      </c>
      <c r="O3978" s="164">
        <f t="shared" si="183"/>
        <v>9</v>
      </c>
    </row>
    <row r="3979" spans="3:15">
      <c r="C3979" s="161">
        <v>7</v>
      </c>
      <c r="D3979" s="161">
        <v>10</v>
      </c>
      <c r="F3979" s="161">
        <v>7</v>
      </c>
      <c r="G3979" s="161">
        <v>10</v>
      </c>
      <c r="H3979" s="161">
        <v>10</v>
      </c>
      <c r="I3979" s="161">
        <v>8</v>
      </c>
      <c r="J3979" s="161">
        <v>7</v>
      </c>
      <c r="M3979" s="165">
        <f t="shared" si="181"/>
        <v>7</v>
      </c>
      <c r="N3979" s="164">
        <f t="shared" si="182"/>
        <v>7</v>
      </c>
      <c r="O3979" s="164">
        <f t="shared" si="183"/>
        <v>8</v>
      </c>
    </row>
    <row r="3980" spans="3:15">
      <c r="C3980" s="161">
        <v>7</v>
      </c>
      <c r="D3980" s="161">
        <v>10</v>
      </c>
      <c r="F3980" s="161">
        <v>7</v>
      </c>
      <c r="G3980" s="161">
        <v>10</v>
      </c>
      <c r="H3980" s="161">
        <v>10</v>
      </c>
      <c r="I3980" s="161">
        <v>8</v>
      </c>
      <c r="J3980" s="161">
        <v>10</v>
      </c>
      <c r="M3980" s="165">
        <f t="shared" si="181"/>
        <v>7</v>
      </c>
      <c r="N3980" s="164">
        <f t="shared" si="182"/>
        <v>7</v>
      </c>
      <c r="O3980" s="164">
        <f t="shared" si="183"/>
        <v>9</v>
      </c>
    </row>
    <row r="3981" spans="3:15">
      <c r="C3981" s="161">
        <v>7</v>
      </c>
      <c r="D3981" s="161">
        <v>10</v>
      </c>
      <c r="F3981" s="161">
        <v>7</v>
      </c>
      <c r="G3981" s="161">
        <v>10</v>
      </c>
      <c r="H3981" s="161">
        <v>10</v>
      </c>
      <c r="I3981" s="161">
        <v>10</v>
      </c>
      <c r="J3981" s="161">
        <v>7</v>
      </c>
      <c r="M3981" s="165">
        <f t="shared" si="181"/>
        <v>7</v>
      </c>
      <c r="N3981" s="164">
        <f t="shared" si="182"/>
        <v>7</v>
      </c>
      <c r="O3981" s="164">
        <f t="shared" si="183"/>
        <v>9</v>
      </c>
    </row>
    <row r="3982" spans="3:15">
      <c r="C3982" s="161">
        <v>7</v>
      </c>
      <c r="D3982" s="161">
        <v>10</v>
      </c>
      <c r="F3982" s="161">
        <v>7</v>
      </c>
      <c r="G3982" s="161">
        <v>10</v>
      </c>
      <c r="H3982" s="161">
        <v>10</v>
      </c>
      <c r="I3982" s="161">
        <v>10</v>
      </c>
      <c r="J3982" s="161">
        <v>10</v>
      </c>
      <c r="M3982" s="165">
        <f t="shared" si="181"/>
        <v>7</v>
      </c>
      <c r="N3982" s="164">
        <f t="shared" si="182"/>
        <v>7</v>
      </c>
      <c r="O3982" s="164">
        <f t="shared" si="183"/>
        <v>9</v>
      </c>
    </row>
    <row r="3983" spans="3:15">
      <c r="C3983" s="161">
        <v>7</v>
      </c>
      <c r="D3983" s="161">
        <v>10</v>
      </c>
      <c r="F3983" s="161">
        <v>5</v>
      </c>
      <c r="G3983" s="161">
        <v>10</v>
      </c>
      <c r="H3983" s="161">
        <v>5</v>
      </c>
      <c r="I3983" s="161">
        <v>4</v>
      </c>
      <c r="J3983" s="161">
        <v>7</v>
      </c>
      <c r="M3983" s="165">
        <f t="shared" si="181"/>
        <v>4</v>
      </c>
      <c r="N3983" s="164">
        <f t="shared" si="182"/>
        <v>5</v>
      </c>
      <c r="O3983" s="164">
        <f t="shared" si="183"/>
        <v>7</v>
      </c>
    </row>
    <row r="3984" spans="3:15">
      <c r="C3984" s="161">
        <v>7</v>
      </c>
      <c r="D3984" s="161">
        <v>10</v>
      </c>
      <c r="F3984" s="161">
        <v>5</v>
      </c>
      <c r="G3984" s="161">
        <v>10</v>
      </c>
      <c r="H3984" s="161">
        <v>5</v>
      </c>
      <c r="I3984" s="161">
        <v>4</v>
      </c>
      <c r="J3984" s="161">
        <v>10</v>
      </c>
      <c r="M3984" s="165">
        <f t="shared" si="181"/>
        <v>4</v>
      </c>
      <c r="N3984" s="164">
        <f t="shared" si="182"/>
        <v>5</v>
      </c>
      <c r="O3984" s="164">
        <f t="shared" si="183"/>
        <v>7</v>
      </c>
    </row>
    <row r="3985" spans="3:15">
      <c r="C3985" s="161">
        <v>7</v>
      </c>
      <c r="D3985" s="161">
        <v>10</v>
      </c>
      <c r="F3985" s="161">
        <v>5</v>
      </c>
      <c r="G3985" s="161">
        <v>10</v>
      </c>
      <c r="H3985" s="161">
        <v>5</v>
      </c>
      <c r="I3985" s="161">
        <v>6</v>
      </c>
      <c r="J3985" s="161">
        <v>7</v>
      </c>
      <c r="M3985" s="165">
        <f t="shared" si="181"/>
        <v>5</v>
      </c>
      <c r="N3985" s="164">
        <f t="shared" si="182"/>
        <v>5</v>
      </c>
      <c r="O3985" s="164">
        <f t="shared" si="183"/>
        <v>7</v>
      </c>
    </row>
    <row r="3986" spans="3:15">
      <c r="C3986" s="161">
        <v>7</v>
      </c>
      <c r="D3986" s="161">
        <v>10</v>
      </c>
      <c r="F3986" s="161">
        <v>5</v>
      </c>
      <c r="G3986" s="161">
        <v>10</v>
      </c>
      <c r="H3986" s="161">
        <v>5</v>
      </c>
      <c r="I3986" s="161">
        <v>6</v>
      </c>
      <c r="J3986" s="161">
        <v>10</v>
      </c>
      <c r="M3986" s="165">
        <f t="shared" si="181"/>
        <v>5</v>
      </c>
      <c r="N3986" s="164">
        <f t="shared" si="182"/>
        <v>5</v>
      </c>
      <c r="O3986" s="164">
        <f t="shared" si="183"/>
        <v>8</v>
      </c>
    </row>
    <row r="3987" spans="3:15">
      <c r="C3987" s="161">
        <v>7</v>
      </c>
      <c r="D3987" s="161">
        <v>10</v>
      </c>
      <c r="F3987" s="161">
        <v>5</v>
      </c>
      <c r="G3987" s="161">
        <v>10</v>
      </c>
      <c r="H3987" s="161">
        <v>5</v>
      </c>
      <c r="I3987" s="161">
        <v>8</v>
      </c>
      <c r="J3987" s="161">
        <v>7</v>
      </c>
      <c r="M3987" s="165">
        <f t="shared" si="181"/>
        <v>5</v>
      </c>
      <c r="N3987" s="164">
        <f t="shared" si="182"/>
        <v>5</v>
      </c>
      <c r="O3987" s="164">
        <f t="shared" si="183"/>
        <v>7</v>
      </c>
    </row>
    <row r="3988" spans="3:15">
      <c r="C3988" s="161">
        <v>7</v>
      </c>
      <c r="D3988" s="161">
        <v>10</v>
      </c>
      <c r="F3988" s="161">
        <v>5</v>
      </c>
      <c r="G3988" s="161">
        <v>10</v>
      </c>
      <c r="H3988" s="161">
        <v>5</v>
      </c>
      <c r="I3988" s="161">
        <v>8</v>
      </c>
      <c r="J3988" s="161">
        <v>10</v>
      </c>
      <c r="M3988" s="165">
        <f t="shared" si="181"/>
        <v>5</v>
      </c>
      <c r="N3988" s="164">
        <f t="shared" si="182"/>
        <v>5</v>
      </c>
      <c r="O3988" s="164">
        <f t="shared" si="183"/>
        <v>8</v>
      </c>
    </row>
    <row r="3989" spans="3:15">
      <c r="C3989" s="161">
        <v>7</v>
      </c>
      <c r="D3989" s="161">
        <v>10</v>
      </c>
      <c r="F3989" s="161">
        <v>5</v>
      </c>
      <c r="G3989" s="161">
        <v>10</v>
      </c>
      <c r="H3989" s="161">
        <v>5</v>
      </c>
      <c r="I3989" s="161">
        <v>10</v>
      </c>
      <c r="J3989" s="161">
        <v>7</v>
      </c>
      <c r="M3989" s="165">
        <f t="shared" si="181"/>
        <v>5</v>
      </c>
      <c r="N3989" s="164">
        <f t="shared" si="182"/>
        <v>5</v>
      </c>
      <c r="O3989" s="164">
        <f t="shared" si="183"/>
        <v>8</v>
      </c>
    </row>
    <row r="3990" spans="3:15">
      <c r="C3990" s="161">
        <v>7</v>
      </c>
      <c r="D3990" s="161">
        <v>10</v>
      </c>
      <c r="F3990" s="161">
        <v>5</v>
      </c>
      <c r="G3990" s="161">
        <v>10</v>
      </c>
      <c r="H3990" s="161">
        <v>5</v>
      </c>
      <c r="I3990" s="161">
        <v>10</v>
      </c>
      <c r="J3990" s="161">
        <v>10</v>
      </c>
      <c r="M3990" s="165">
        <f t="shared" si="181"/>
        <v>5</v>
      </c>
      <c r="N3990" s="164">
        <f t="shared" si="182"/>
        <v>5</v>
      </c>
      <c r="O3990" s="164">
        <f t="shared" si="183"/>
        <v>8</v>
      </c>
    </row>
    <row r="3991" spans="3:15">
      <c r="C3991" s="161">
        <v>7</v>
      </c>
      <c r="D3991" s="161">
        <v>10</v>
      </c>
      <c r="F3991" s="161">
        <v>7</v>
      </c>
      <c r="G3991" s="161">
        <v>10</v>
      </c>
      <c r="H3991" s="161">
        <v>10</v>
      </c>
      <c r="I3991" s="161">
        <v>4</v>
      </c>
      <c r="J3991" s="161">
        <v>7</v>
      </c>
      <c r="M3991" s="165">
        <f t="shared" si="181"/>
        <v>4</v>
      </c>
      <c r="N3991" s="164">
        <f t="shared" si="182"/>
        <v>5</v>
      </c>
      <c r="O3991" s="164">
        <f t="shared" si="183"/>
        <v>8</v>
      </c>
    </row>
    <row r="3992" spans="3:15">
      <c r="C3992" s="161">
        <v>7</v>
      </c>
      <c r="D3992" s="161">
        <v>10</v>
      </c>
      <c r="F3992" s="161">
        <v>7</v>
      </c>
      <c r="G3992" s="161">
        <v>10</v>
      </c>
      <c r="H3992" s="161">
        <v>10</v>
      </c>
      <c r="I3992" s="161">
        <v>4</v>
      </c>
      <c r="J3992" s="161">
        <v>10</v>
      </c>
      <c r="M3992" s="165">
        <f t="shared" si="181"/>
        <v>4</v>
      </c>
      <c r="N3992" s="164">
        <f t="shared" si="182"/>
        <v>5</v>
      </c>
      <c r="O3992" s="164">
        <f t="shared" si="183"/>
        <v>8</v>
      </c>
    </row>
    <row r="3993" spans="3:15">
      <c r="C3993" s="161">
        <v>7</v>
      </c>
      <c r="D3993" s="161">
        <v>10</v>
      </c>
      <c r="F3993" s="161">
        <v>7</v>
      </c>
      <c r="G3993" s="161">
        <v>10</v>
      </c>
      <c r="H3993" s="161">
        <v>10</v>
      </c>
      <c r="I3993" s="161">
        <v>6</v>
      </c>
      <c r="J3993" s="161">
        <v>7</v>
      </c>
      <c r="M3993" s="165">
        <f t="shared" si="181"/>
        <v>6</v>
      </c>
      <c r="N3993" s="164">
        <f t="shared" si="182"/>
        <v>7</v>
      </c>
      <c r="O3993" s="164">
        <f t="shared" si="183"/>
        <v>8</v>
      </c>
    </row>
    <row r="3994" spans="3:15">
      <c r="C3994" s="161">
        <v>7</v>
      </c>
      <c r="D3994" s="161">
        <v>10</v>
      </c>
      <c r="F3994" s="161">
        <v>7</v>
      </c>
      <c r="G3994" s="161">
        <v>10</v>
      </c>
      <c r="H3994" s="161">
        <v>10</v>
      </c>
      <c r="I3994" s="161">
        <v>6</v>
      </c>
      <c r="J3994" s="161">
        <v>10</v>
      </c>
      <c r="M3994" s="165">
        <f t="shared" si="181"/>
        <v>6</v>
      </c>
      <c r="N3994" s="164">
        <f t="shared" si="182"/>
        <v>7</v>
      </c>
      <c r="O3994" s="164">
        <f t="shared" si="183"/>
        <v>9</v>
      </c>
    </row>
    <row r="3995" spans="3:15">
      <c r="C3995" s="161">
        <v>7</v>
      </c>
      <c r="D3995" s="161">
        <v>10</v>
      </c>
      <c r="F3995" s="161">
        <v>7</v>
      </c>
      <c r="G3995" s="161">
        <v>10</v>
      </c>
      <c r="H3995" s="161">
        <v>10</v>
      </c>
      <c r="I3995" s="161">
        <v>8</v>
      </c>
      <c r="J3995" s="161">
        <v>7</v>
      </c>
      <c r="M3995" s="165">
        <f t="shared" si="181"/>
        <v>7</v>
      </c>
      <c r="N3995" s="164">
        <f t="shared" si="182"/>
        <v>7</v>
      </c>
      <c r="O3995" s="164">
        <f t="shared" si="183"/>
        <v>8</v>
      </c>
    </row>
    <row r="3996" spans="3:15">
      <c r="C3996" s="161">
        <v>7</v>
      </c>
      <c r="D3996" s="161">
        <v>10</v>
      </c>
      <c r="F3996" s="161">
        <v>7</v>
      </c>
      <c r="G3996" s="161">
        <v>10</v>
      </c>
      <c r="H3996" s="161">
        <v>10</v>
      </c>
      <c r="I3996" s="161">
        <v>8</v>
      </c>
      <c r="J3996" s="161">
        <v>10</v>
      </c>
      <c r="M3996" s="165">
        <f t="shared" si="181"/>
        <v>7</v>
      </c>
      <c r="N3996" s="164">
        <f t="shared" si="182"/>
        <v>7</v>
      </c>
      <c r="O3996" s="164">
        <f t="shared" si="183"/>
        <v>9</v>
      </c>
    </row>
    <row r="3997" spans="3:15">
      <c r="C3997" s="161">
        <v>7</v>
      </c>
      <c r="D3997" s="161">
        <v>10</v>
      </c>
      <c r="F3997" s="161">
        <v>7</v>
      </c>
      <c r="G3997" s="161">
        <v>10</v>
      </c>
      <c r="H3997" s="161">
        <v>10</v>
      </c>
      <c r="I3997" s="161">
        <v>10</v>
      </c>
      <c r="J3997" s="161">
        <v>7</v>
      </c>
      <c r="M3997" s="165">
        <f t="shared" si="181"/>
        <v>7</v>
      </c>
      <c r="N3997" s="164">
        <f t="shared" si="182"/>
        <v>7</v>
      </c>
      <c r="O3997" s="164">
        <f t="shared" si="183"/>
        <v>9</v>
      </c>
    </row>
    <row r="3998" spans="3:15">
      <c r="C3998" s="161">
        <v>7</v>
      </c>
      <c r="D3998" s="161">
        <v>10</v>
      </c>
      <c r="F3998" s="161">
        <v>7</v>
      </c>
      <c r="G3998" s="161">
        <v>10</v>
      </c>
      <c r="H3998" s="161">
        <v>10</v>
      </c>
      <c r="I3998" s="161">
        <v>10</v>
      </c>
      <c r="J3998" s="161">
        <v>10</v>
      </c>
      <c r="M3998" s="165">
        <f t="shared" si="181"/>
        <v>7</v>
      </c>
      <c r="N3998" s="164">
        <f t="shared" si="182"/>
        <v>7</v>
      </c>
      <c r="O3998" s="164">
        <f t="shared" si="183"/>
        <v>9</v>
      </c>
    </row>
    <row r="3999" spans="3:15">
      <c r="C3999" s="161">
        <v>7</v>
      </c>
      <c r="D3999" s="161">
        <v>10</v>
      </c>
      <c r="F3999" s="161">
        <v>5</v>
      </c>
      <c r="G3999" s="161">
        <v>10</v>
      </c>
      <c r="H3999" s="161">
        <v>5</v>
      </c>
      <c r="I3999" s="161">
        <v>4</v>
      </c>
      <c r="J3999" s="161">
        <v>7</v>
      </c>
      <c r="M3999" s="165">
        <f t="shared" ref="M3999:M4062" si="184">MIN(C3999:L3999)</f>
        <v>4</v>
      </c>
      <c r="N3999" s="164">
        <f t="shared" si="182"/>
        <v>5</v>
      </c>
      <c r="O3999" s="164">
        <f t="shared" si="183"/>
        <v>7</v>
      </c>
    </row>
    <row r="4000" spans="3:15">
      <c r="C4000" s="161">
        <v>7</v>
      </c>
      <c r="D4000" s="161">
        <v>10</v>
      </c>
      <c r="F4000" s="161">
        <v>5</v>
      </c>
      <c r="G4000" s="161">
        <v>10</v>
      </c>
      <c r="H4000" s="161">
        <v>5</v>
      </c>
      <c r="I4000" s="161">
        <v>4</v>
      </c>
      <c r="J4000" s="161">
        <v>10</v>
      </c>
      <c r="M4000" s="165">
        <f t="shared" si="184"/>
        <v>4</v>
      </c>
      <c r="N4000" s="164">
        <f t="shared" ref="N4000:N4063" si="185">IF(SMALL(C4000:J4000,2)&gt;M4000,M4000+1,M4000)</f>
        <v>5</v>
      </c>
      <c r="O4000" s="164">
        <f t="shared" ref="O4000:O4063" si="186">ROUND(AVERAGE(C4000:J4000),0)</f>
        <v>7</v>
      </c>
    </row>
    <row r="4001" spans="3:15">
      <c r="C4001" s="161">
        <v>7</v>
      </c>
      <c r="D4001" s="161">
        <v>10</v>
      </c>
      <c r="F4001" s="161">
        <v>5</v>
      </c>
      <c r="G4001" s="161">
        <v>10</v>
      </c>
      <c r="H4001" s="161">
        <v>5</v>
      </c>
      <c r="I4001" s="161">
        <v>6</v>
      </c>
      <c r="J4001" s="161">
        <v>7</v>
      </c>
      <c r="M4001" s="165">
        <f t="shared" si="184"/>
        <v>5</v>
      </c>
      <c r="N4001" s="164">
        <f t="shared" si="185"/>
        <v>5</v>
      </c>
      <c r="O4001" s="164">
        <f t="shared" si="186"/>
        <v>7</v>
      </c>
    </row>
    <row r="4002" spans="3:15">
      <c r="C4002" s="161">
        <v>7</v>
      </c>
      <c r="D4002" s="161">
        <v>10</v>
      </c>
      <c r="F4002" s="161">
        <v>5</v>
      </c>
      <c r="G4002" s="161">
        <v>10</v>
      </c>
      <c r="H4002" s="161">
        <v>5</v>
      </c>
      <c r="I4002" s="161">
        <v>6</v>
      </c>
      <c r="J4002" s="161">
        <v>10</v>
      </c>
      <c r="M4002" s="165">
        <f t="shared" si="184"/>
        <v>5</v>
      </c>
      <c r="N4002" s="164">
        <f t="shared" si="185"/>
        <v>5</v>
      </c>
      <c r="O4002" s="164">
        <f t="shared" si="186"/>
        <v>8</v>
      </c>
    </row>
    <row r="4003" spans="3:15">
      <c r="C4003" s="161">
        <v>7</v>
      </c>
      <c r="D4003" s="161">
        <v>10</v>
      </c>
      <c r="F4003" s="161">
        <v>5</v>
      </c>
      <c r="G4003" s="161">
        <v>10</v>
      </c>
      <c r="H4003" s="161">
        <v>5</v>
      </c>
      <c r="I4003" s="161">
        <v>8</v>
      </c>
      <c r="J4003" s="161">
        <v>7</v>
      </c>
      <c r="M4003" s="165">
        <f t="shared" si="184"/>
        <v>5</v>
      </c>
      <c r="N4003" s="164">
        <f t="shared" si="185"/>
        <v>5</v>
      </c>
      <c r="O4003" s="164">
        <f t="shared" si="186"/>
        <v>7</v>
      </c>
    </row>
    <row r="4004" spans="3:15">
      <c r="C4004" s="161">
        <v>7</v>
      </c>
      <c r="D4004" s="161">
        <v>10</v>
      </c>
      <c r="F4004" s="161">
        <v>5</v>
      </c>
      <c r="G4004" s="161">
        <v>10</v>
      </c>
      <c r="H4004" s="161">
        <v>5</v>
      </c>
      <c r="I4004" s="161">
        <v>8</v>
      </c>
      <c r="J4004" s="161">
        <v>10</v>
      </c>
      <c r="M4004" s="165">
        <f t="shared" si="184"/>
        <v>5</v>
      </c>
      <c r="N4004" s="164">
        <f t="shared" si="185"/>
        <v>5</v>
      </c>
      <c r="O4004" s="164">
        <f t="shared" si="186"/>
        <v>8</v>
      </c>
    </row>
    <row r="4005" spans="3:15">
      <c r="C4005" s="161">
        <v>7</v>
      </c>
      <c r="D4005" s="161">
        <v>10</v>
      </c>
      <c r="F4005" s="161">
        <v>5</v>
      </c>
      <c r="G4005" s="161">
        <v>10</v>
      </c>
      <c r="H4005" s="161">
        <v>5</v>
      </c>
      <c r="I4005" s="161">
        <v>10</v>
      </c>
      <c r="J4005" s="161">
        <v>7</v>
      </c>
      <c r="M4005" s="165">
        <f t="shared" si="184"/>
        <v>5</v>
      </c>
      <c r="N4005" s="164">
        <f t="shared" si="185"/>
        <v>5</v>
      </c>
      <c r="O4005" s="164">
        <f t="shared" si="186"/>
        <v>8</v>
      </c>
    </row>
    <row r="4006" spans="3:15">
      <c r="C4006" s="161">
        <v>7</v>
      </c>
      <c r="D4006" s="161">
        <v>10</v>
      </c>
      <c r="F4006" s="161">
        <v>5</v>
      </c>
      <c r="G4006" s="161">
        <v>10</v>
      </c>
      <c r="H4006" s="161">
        <v>5</v>
      </c>
      <c r="I4006" s="161">
        <v>10</v>
      </c>
      <c r="J4006" s="161">
        <v>10</v>
      </c>
      <c r="M4006" s="165">
        <f t="shared" si="184"/>
        <v>5</v>
      </c>
      <c r="N4006" s="164">
        <f t="shared" si="185"/>
        <v>5</v>
      </c>
      <c r="O4006" s="164">
        <f t="shared" si="186"/>
        <v>8</v>
      </c>
    </row>
    <row r="4007" spans="3:15">
      <c r="C4007" s="161">
        <v>7</v>
      </c>
      <c r="D4007" s="161">
        <v>10</v>
      </c>
      <c r="F4007" s="161">
        <v>7</v>
      </c>
      <c r="G4007" s="161">
        <v>10</v>
      </c>
      <c r="H4007" s="161">
        <v>10</v>
      </c>
      <c r="I4007" s="161">
        <v>4</v>
      </c>
      <c r="J4007" s="161">
        <v>7</v>
      </c>
      <c r="M4007" s="165">
        <f t="shared" si="184"/>
        <v>4</v>
      </c>
      <c r="N4007" s="164">
        <f t="shared" si="185"/>
        <v>5</v>
      </c>
      <c r="O4007" s="164">
        <f t="shared" si="186"/>
        <v>8</v>
      </c>
    </row>
    <row r="4008" spans="3:15">
      <c r="C4008" s="161">
        <v>7</v>
      </c>
      <c r="D4008" s="161">
        <v>10</v>
      </c>
      <c r="F4008" s="161">
        <v>7</v>
      </c>
      <c r="G4008" s="161">
        <v>10</v>
      </c>
      <c r="H4008" s="161">
        <v>10</v>
      </c>
      <c r="I4008" s="161">
        <v>4</v>
      </c>
      <c r="J4008" s="161">
        <v>10</v>
      </c>
      <c r="M4008" s="165">
        <f t="shared" si="184"/>
        <v>4</v>
      </c>
      <c r="N4008" s="164">
        <f t="shared" si="185"/>
        <v>5</v>
      </c>
      <c r="O4008" s="164">
        <f t="shared" si="186"/>
        <v>8</v>
      </c>
    </row>
    <row r="4009" spans="3:15">
      <c r="C4009" s="161">
        <v>7</v>
      </c>
      <c r="D4009" s="161">
        <v>10</v>
      </c>
      <c r="F4009" s="161">
        <v>7</v>
      </c>
      <c r="G4009" s="161">
        <v>10</v>
      </c>
      <c r="H4009" s="161">
        <v>10</v>
      </c>
      <c r="I4009" s="161">
        <v>6</v>
      </c>
      <c r="J4009" s="161">
        <v>7</v>
      </c>
      <c r="M4009" s="165">
        <f t="shared" si="184"/>
        <v>6</v>
      </c>
      <c r="N4009" s="164">
        <f t="shared" si="185"/>
        <v>7</v>
      </c>
      <c r="O4009" s="164">
        <f t="shared" si="186"/>
        <v>8</v>
      </c>
    </row>
    <row r="4010" spans="3:15">
      <c r="C4010" s="161">
        <v>7</v>
      </c>
      <c r="D4010" s="161">
        <v>10</v>
      </c>
      <c r="F4010" s="161">
        <v>7</v>
      </c>
      <c r="G4010" s="161">
        <v>10</v>
      </c>
      <c r="H4010" s="161">
        <v>10</v>
      </c>
      <c r="I4010" s="161">
        <v>6</v>
      </c>
      <c r="J4010" s="161">
        <v>10</v>
      </c>
      <c r="M4010" s="165">
        <f t="shared" si="184"/>
        <v>6</v>
      </c>
      <c r="N4010" s="164">
        <f t="shared" si="185"/>
        <v>7</v>
      </c>
      <c r="O4010" s="164">
        <f t="shared" si="186"/>
        <v>9</v>
      </c>
    </row>
    <row r="4011" spans="3:15">
      <c r="C4011" s="161">
        <v>7</v>
      </c>
      <c r="D4011" s="161">
        <v>10</v>
      </c>
      <c r="F4011" s="161">
        <v>7</v>
      </c>
      <c r="G4011" s="161">
        <v>10</v>
      </c>
      <c r="H4011" s="161">
        <v>10</v>
      </c>
      <c r="I4011" s="161">
        <v>8</v>
      </c>
      <c r="J4011" s="161">
        <v>7</v>
      </c>
      <c r="M4011" s="165">
        <f t="shared" si="184"/>
        <v>7</v>
      </c>
      <c r="N4011" s="164">
        <f t="shared" si="185"/>
        <v>7</v>
      </c>
      <c r="O4011" s="164">
        <f t="shared" si="186"/>
        <v>8</v>
      </c>
    </row>
    <row r="4012" spans="3:15">
      <c r="C4012" s="161">
        <v>7</v>
      </c>
      <c r="D4012" s="161">
        <v>10</v>
      </c>
      <c r="F4012" s="161">
        <v>7</v>
      </c>
      <c r="G4012" s="161">
        <v>10</v>
      </c>
      <c r="H4012" s="161">
        <v>10</v>
      </c>
      <c r="I4012" s="161">
        <v>8</v>
      </c>
      <c r="J4012" s="161">
        <v>10</v>
      </c>
      <c r="M4012" s="165">
        <f t="shared" si="184"/>
        <v>7</v>
      </c>
      <c r="N4012" s="164">
        <f t="shared" si="185"/>
        <v>7</v>
      </c>
      <c r="O4012" s="164">
        <f t="shared" si="186"/>
        <v>9</v>
      </c>
    </row>
    <row r="4013" spans="3:15">
      <c r="C4013" s="161">
        <v>7</v>
      </c>
      <c r="D4013" s="161">
        <v>10</v>
      </c>
      <c r="F4013" s="161">
        <v>7</v>
      </c>
      <c r="G4013" s="161">
        <v>10</v>
      </c>
      <c r="H4013" s="161">
        <v>10</v>
      </c>
      <c r="I4013" s="161">
        <v>10</v>
      </c>
      <c r="J4013" s="161">
        <v>7</v>
      </c>
      <c r="M4013" s="165">
        <f t="shared" si="184"/>
        <v>7</v>
      </c>
      <c r="N4013" s="164">
        <f t="shared" si="185"/>
        <v>7</v>
      </c>
      <c r="O4013" s="164">
        <f t="shared" si="186"/>
        <v>9</v>
      </c>
    </row>
    <row r="4014" spans="3:15">
      <c r="C4014" s="161">
        <v>7</v>
      </c>
      <c r="D4014" s="161">
        <v>10</v>
      </c>
      <c r="F4014" s="161">
        <v>7</v>
      </c>
      <c r="G4014" s="161">
        <v>10</v>
      </c>
      <c r="H4014" s="161">
        <v>10</v>
      </c>
      <c r="I4014" s="161">
        <v>10</v>
      </c>
      <c r="J4014" s="161">
        <v>10</v>
      </c>
      <c r="M4014" s="165">
        <f t="shared" si="184"/>
        <v>7</v>
      </c>
      <c r="N4014" s="164">
        <f t="shared" si="185"/>
        <v>7</v>
      </c>
      <c r="O4014" s="164">
        <f t="shared" si="186"/>
        <v>9</v>
      </c>
    </row>
    <row r="4015" spans="3:15">
      <c r="C4015" s="161">
        <v>7</v>
      </c>
      <c r="D4015" s="161">
        <v>10</v>
      </c>
      <c r="F4015" s="161">
        <v>10</v>
      </c>
      <c r="G4015" s="161">
        <v>10</v>
      </c>
      <c r="H4015" s="161">
        <v>7</v>
      </c>
      <c r="I4015" s="161">
        <v>4</v>
      </c>
      <c r="J4015" s="161">
        <v>7</v>
      </c>
      <c r="M4015" s="165">
        <f t="shared" si="184"/>
        <v>4</v>
      </c>
      <c r="N4015" s="164">
        <f t="shared" si="185"/>
        <v>5</v>
      </c>
      <c r="O4015" s="164">
        <f t="shared" si="186"/>
        <v>8</v>
      </c>
    </row>
    <row r="4016" spans="3:15">
      <c r="C4016" s="161">
        <v>7</v>
      </c>
      <c r="D4016" s="161">
        <v>10</v>
      </c>
      <c r="F4016" s="161">
        <v>10</v>
      </c>
      <c r="G4016" s="161">
        <v>10</v>
      </c>
      <c r="H4016" s="161">
        <v>7</v>
      </c>
      <c r="I4016" s="161">
        <v>4</v>
      </c>
      <c r="J4016" s="161">
        <v>10</v>
      </c>
      <c r="M4016" s="165">
        <f t="shared" si="184"/>
        <v>4</v>
      </c>
      <c r="N4016" s="164">
        <f t="shared" si="185"/>
        <v>5</v>
      </c>
      <c r="O4016" s="164">
        <f t="shared" si="186"/>
        <v>8</v>
      </c>
    </row>
    <row r="4017" spans="3:15">
      <c r="C4017" s="161">
        <v>7</v>
      </c>
      <c r="D4017" s="161">
        <v>10</v>
      </c>
      <c r="F4017" s="161">
        <v>10</v>
      </c>
      <c r="G4017" s="161">
        <v>10</v>
      </c>
      <c r="H4017" s="161">
        <v>7</v>
      </c>
      <c r="I4017" s="161">
        <v>6</v>
      </c>
      <c r="J4017" s="161">
        <v>7</v>
      </c>
      <c r="M4017" s="165">
        <f t="shared" si="184"/>
        <v>6</v>
      </c>
      <c r="N4017" s="164">
        <f t="shared" si="185"/>
        <v>7</v>
      </c>
      <c r="O4017" s="164">
        <f t="shared" si="186"/>
        <v>8</v>
      </c>
    </row>
    <row r="4018" spans="3:15">
      <c r="C4018" s="161">
        <v>7</v>
      </c>
      <c r="D4018" s="161">
        <v>10</v>
      </c>
      <c r="F4018" s="161">
        <v>10</v>
      </c>
      <c r="G4018" s="161">
        <v>10</v>
      </c>
      <c r="H4018" s="161">
        <v>7</v>
      </c>
      <c r="I4018" s="161">
        <v>6</v>
      </c>
      <c r="J4018" s="161">
        <v>10</v>
      </c>
      <c r="M4018" s="165">
        <f t="shared" si="184"/>
        <v>6</v>
      </c>
      <c r="N4018" s="164">
        <f t="shared" si="185"/>
        <v>7</v>
      </c>
      <c r="O4018" s="164">
        <f t="shared" si="186"/>
        <v>9</v>
      </c>
    </row>
    <row r="4019" spans="3:15">
      <c r="C4019" s="161">
        <v>7</v>
      </c>
      <c r="D4019" s="161">
        <v>10</v>
      </c>
      <c r="F4019" s="161">
        <v>10</v>
      </c>
      <c r="G4019" s="161">
        <v>10</v>
      </c>
      <c r="H4019" s="161">
        <v>7</v>
      </c>
      <c r="I4019" s="161">
        <v>8</v>
      </c>
      <c r="J4019" s="161">
        <v>7</v>
      </c>
      <c r="M4019" s="165">
        <f t="shared" si="184"/>
        <v>7</v>
      </c>
      <c r="N4019" s="164">
        <f t="shared" si="185"/>
        <v>7</v>
      </c>
      <c r="O4019" s="164">
        <f t="shared" si="186"/>
        <v>8</v>
      </c>
    </row>
    <row r="4020" spans="3:15">
      <c r="C4020" s="161">
        <v>7</v>
      </c>
      <c r="D4020" s="161">
        <v>10</v>
      </c>
      <c r="F4020" s="161">
        <v>10</v>
      </c>
      <c r="G4020" s="161">
        <v>10</v>
      </c>
      <c r="H4020" s="161">
        <v>7</v>
      </c>
      <c r="I4020" s="161">
        <v>8</v>
      </c>
      <c r="J4020" s="161">
        <v>10</v>
      </c>
      <c r="M4020" s="165">
        <f t="shared" si="184"/>
        <v>7</v>
      </c>
      <c r="N4020" s="164">
        <f t="shared" si="185"/>
        <v>7</v>
      </c>
      <c r="O4020" s="164">
        <f t="shared" si="186"/>
        <v>9</v>
      </c>
    </row>
    <row r="4021" spans="3:15">
      <c r="C4021" s="161">
        <v>7</v>
      </c>
      <c r="D4021" s="161">
        <v>10</v>
      </c>
      <c r="F4021" s="161">
        <v>10</v>
      </c>
      <c r="G4021" s="161">
        <v>10</v>
      </c>
      <c r="H4021" s="161">
        <v>7</v>
      </c>
      <c r="I4021" s="161">
        <v>10</v>
      </c>
      <c r="J4021" s="161">
        <v>7</v>
      </c>
      <c r="M4021" s="165">
        <f t="shared" si="184"/>
        <v>7</v>
      </c>
      <c r="N4021" s="164">
        <f t="shared" si="185"/>
        <v>7</v>
      </c>
      <c r="O4021" s="164">
        <f t="shared" si="186"/>
        <v>9</v>
      </c>
    </row>
    <row r="4022" spans="3:15">
      <c r="C4022" s="161">
        <v>7</v>
      </c>
      <c r="D4022" s="161">
        <v>10</v>
      </c>
      <c r="F4022" s="161">
        <v>10</v>
      </c>
      <c r="G4022" s="161">
        <v>10</v>
      </c>
      <c r="H4022" s="161">
        <v>7</v>
      </c>
      <c r="I4022" s="161">
        <v>10</v>
      </c>
      <c r="J4022" s="161">
        <v>10</v>
      </c>
      <c r="M4022" s="165">
        <f t="shared" si="184"/>
        <v>7</v>
      </c>
      <c r="N4022" s="164">
        <f t="shared" si="185"/>
        <v>7</v>
      </c>
      <c r="O4022" s="164">
        <f t="shared" si="186"/>
        <v>9</v>
      </c>
    </row>
    <row r="4023" spans="3:15">
      <c r="C4023" s="161">
        <v>7</v>
      </c>
      <c r="D4023" s="161">
        <v>10</v>
      </c>
      <c r="F4023" s="161">
        <v>10</v>
      </c>
      <c r="G4023" s="161">
        <v>10</v>
      </c>
      <c r="H4023" s="161">
        <v>10</v>
      </c>
      <c r="I4023" s="161">
        <v>4</v>
      </c>
      <c r="J4023" s="161">
        <v>7</v>
      </c>
      <c r="M4023" s="165">
        <f t="shared" si="184"/>
        <v>4</v>
      </c>
      <c r="N4023" s="164">
        <f t="shared" si="185"/>
        <v>5</v>
      </c>
      <c r="O4023" s="164">
        <f t="shared" si="186"/>
        <v>8</v>
      </c>
    </row>
    <row r="4024" spans="3:15">
      <c r="C4024" s="161">
        <v>7</v>
      </c>
      <c r="D4024" s="161">
        <v>10</v>
      </c>
      <c r="F4024" s="161">
        <v>10</v>
      </c>
      <c r="G4024" s="161">
        <v>10</v>
      </c>
      <c r="H4024" s="161">
        <v>10</v>
      </c>
      <c r="I4024" s="161">
        <v>4</v>
      </c>
      <c r="J4024" s="161">
        <v>10</v>
      </c>
      <c r="M4024" s="165">
        <f t="shared" si="184"/>
        <v>4</v>
      </c>
      <c r="N4024" s="164">
        <f t="shared" si="185"/>
        <v>5</v>
      </c>
      <c r="O4024" s="164">
        <f t="shared" si="186"/>
        <v>9</v>
      </c>
    </row>
    <row r="4025" spans="3:15">
      <c r="C4025" s="161">
        <v>7</v>
      </c>
      <c r="D4025" s="161">
        <v>10</v>
      </c>
      <c r="F4025" s="161">
        <v>10</v>
      </c>
      <c r="G4025" s="161">
        <v>10</v>
      </c>
      <c r="H4025" s="161">
        <v>10</v>
      </c>
      <c r="I4025" s="161">
        <v>6</v>
      </c>
      <c r="J4025" s="161">
        <v>7</v>
      </c>
      <c r="M4025" s="165">
        <f t="shared" si="184"/>
        <v>6</v>
      </c>
      <c r="N4025" s="164">
        <f t="shared" si="185"/>
        <v>7</v>
      </c>
      <c r="O4025" s="164">
        <f t="shared" si="186"/>
        <v>9</v>
      </c>
    </row>
    <row r="4026" spans="3:15">
      <c r="C4026" s="161">
        <v>7</v>
      </c>
      <c r="D4026" s="161">
        <v>10</v>
      </c>
      <c r="F4026" s="161">
        <v>10</v>
      </c>
      <c r="G4026" s="161">
        <v>10</v>
      </c>
      <c r="H4026" s="161">
        <v>10</v>
      </c>
      <c r="I4026" s="161">
        <v>6</v>
      </c>
      <c r="J4026" s="161">
        <v>10</v>
      </c>
      <c r="M4026" s="165">
        <f t="shared" si="184"/>
        <v>6</v>
      </c>
      <c r="N4026" s="164">
        <f t="shared" si="185"/>
        <v>7</v>
      </c>
      <c r="O4026" s="164">
        <f t="shared" si="186"/>
        <v>9</v>
      </c>
    </row>
    <row r="4027" spans="3:15">
      <c r="C4027" s="161">
        <v>7</v>
      </c>
      <c r="D4027" s="161">
        <v>10</v>
      </c>
      <c r="F4027" s="161">
        <v>10</v>
      </c>
      <c r="G4027" s="161">
        <v>10</v>
      </c>
      <c r="H4027" s="161">
        <v>10</v>
      </c>
      <c r="I4027" s="161">
        <v>8</v>
      </c>
      <c r="J4027" s="161">
        <v>7</v>
      </c>
      <c r="M4027" s="165">
        <f t="shared" si="184"/>
        <v>7</v>
      </c>
      <c r="N4027" s="164">
        <f t="shared" si="185"/>
        <v>7</v>
      </c>
      <c r="O4027" s="164">
        <f t="shared" si="186"/>
        <v>9</v>
      </c>
    </row>
    <row r="4028" spans="3:15">
      <c r="C4028" s="161">
        <v>7</v>
      </c>
      <c r="D4028" s="161">
        <v>10</v>
      </c>
      <c r="F4028" s="161">
        <v>10</v>
      </c>
      <c r="G4028" s="161">
        <v>10</v>
      </c>
      <c r="H4028" s="161">
        <v>10</v>
      </c>
      <c r="I4028" s="161">
        <v>8</v>
      </c>
      <c r="J4028" s="161">
        <v>10</v>
      </c>
      <c r="M4028" s="165">
        <f t="shared" si="184"/>
        <v>7</v>
      </c>
      <c r="N4028" s="164">
        <f t="shared" si="185"/>
        <v>8</v>
      </c>
      <c r="O4028" s="164">
        <f t="shared" si="186"/>
        <v>9</v>
      </c>
    </row>
    <row r="4029" spans="3:15">
      <c r="C4029" s="161">
        <v>7</v>
      </c>
      <c r="D4029" s="161">
        <v>10</v>
      </c>
      <c r="F4029" s="161">
        <v>10</v>
      </c>
      <c r="G4029" s="161">
        <v>10</v>
      </c>
      <c r="H4029" s="161">
        <v>10</v>
      </c>
      <c r="I4029" s="161">
        <v>10</v>
      </c>
      <c r="J4029" s="161">
        <v>7</v>
      </c>
      <c r="M4029" s="165">
        <f t="shared" si="184"/>
        <v>7</v>
      </c>
      <c r="N4029" s="164">
        <f t="shared" si="185"/>
        <v>7</v>
      </c>
      <c r="O4029" s="164">
        <f t="shared" si="186"/>
        <v>9</v>
      </c>
    </row>
    <row r="4030" spans="3:15">
      <c r="C4030" s="161">
        <v>7</v>
      </c>
      <c r="D4030" s="161">
        <v>10</v>
      </c>
      <c r="F4030" s="161">
        <v>10</v>
      </c>
      <c r="G4030" s="161">
        <v>10</v>
      </c>
      <c r="H4030" s="161">
        <v>10</v>
      </c>
      <c r="I4030" s="161">
        <v>10</v>
      </c>
      <c r="J4030" s="161">
        <v>10</v>
      </c>
      <c r="M4030" s="165">
        <f t="shared" si="184"/>
        <v>7</v>
      </c>
      <c r="N4030" s="164">
        <f t="shared" si="185"/>
        <v>8</v>
      </c>
      <c r="O4030" s="164">
        <f t="shared" si="186"/>
        <v>10</v>
      </c>
    </row>
    <row r="4031" spans="3:15">
      <c r="C4031" s="161">
        <v>7</v>
      </c>
      <c r="D4031" s="161">
        <v>10</v>
      </c>
      <c r="F4031" s="161">
        <v>10</v>
      </c>
      <c r="G4031" s="161">
        <v>10</v>
      </c>
      <c r="H4031" s="161">
        <v>7</v>
      </c>
      <c r="I4031" s="161">
        <v>4</v>
      </c>
      <c r="J4031" s="161">
        <v>7</v>
      </c>
      <c r="M4031" s="165">
        <f t="shared" si="184"/>
        <v>4</v>
      </c>
      <c r="N4031" s="164">
        <f t="shared" si="185"/>
        <v>5</v>
      </c>
      <c r="O4031" s="164">
        <f t="shared" si="186"/>
        <v>8</v>
      </c>
    </row>
    <row r="4032" spans="3:15">
      <c r="C4032" s="161">
        <v>7</v>
      </c>
      <c r="D4032" s="161">
        <v>10</v>
      </c>
      <c r="F4032" s="161">
        <v>10</v>
      </c>
      <c r="G4032" s="161">
        <v>10</v>
      </c>
      <c r="H4032" s="161">
        <v>7</v>
      </c>
      <c r="I4032" s="161">
        <v>4</v>
      </c>
      <c r="J4032" s="161">
        <v>10</v>
      </c>
      <c r="M4032" s="165">
        <f t="shared" si="184"/>
        <v>4</v>
      </c>
      <c r="N4032" s="164">
        <f t="shared" si="185"/>
        <v>5</v>
      </c>
      <c r="O4032" s="164">
        <f t="shared" si="186"/>
        <v>8</v>
      </c>
    </row>
    <row r="4033" spans="3:15">
      <c r="C4033" s="161">
        <v>7</v>
      </c>
      <c r="D4033" s="161">
        <v>10</v>
      </c>
      <c r="F4033" s="161">
        <v>10</v>
      </c>
      <c r="G4033" s="161">
        <v>10</v>
      </c>
      <c r="H4033" s="161">
        <v>7</v>
      </c>
      <c r="I4033" s="161">
        <v>6</v>
      </c>
      <c r="J4033" s="161">
        <v>7</v>
      </c>
      <c r="M4033" s="165">
        <f t="shared" si="184"/>
        <v>6</v>
      </c>
      <c r="N4033" s="164">
        <f t="shared" si="185"/>
        <v>7</v>
      </c>
      <c r="O4033" s="164">
        <f t="shared" si="186"/>
        <v>8</v>
      </c>
    </row>
    <row r="4034" spans="3:15">
      <c r="C4034" s="161">
        <v>7</v>
      </c>
      <c r="D4034" s="161">
        <v>10</v>
      </c>
      <c r="F4034" s="161">
        <v>10</v>
      </c>
      <c r="G4034" s="161">
        <v>10</v>
      </c>
      <c r="H4034" s="161">
        <v>7</v>
      </c>
      <c r="I4034" s="161">
        <v>6</v>
      </c>
      <c r="J4034" s="161">
        <v>10</v>
      </c>
      <c r="M4034" s="165">
        <f t="shared" si="184"/>
        <v>6</v>
      </c>
      <c r="N4034" s="164">
        <f t="shared" si="185"/>
        <v>7</v>
      </c>
      <c r="O4034" s="164">
        <f t="shared" si="186"/>
        <v>9</v>
      </c>
    </row>
    <row r="4035" spans="3:15">
      <c r="C4035" s="161">
        <v>7</v>
      </c>
      <c r="D4035" s="161">
        <v>10</v>
      </c>
      <c r="F4035" s="161">
        <v>10</v>
      </c>
      <c r="G4035" s="161">
        <v>10</v>
      </c>
      <c r="H4035" s="161">
        <v>7</v>
      </c>
      <c r="I4035" s="161">
        <v>8</v>
      </c>
      <c r="J4035" s="161">
        <v>7</v>
      </c>
      <c r="M4035" s="165">
        <f t="shared" si="184"/>
        <v>7</v>
      </c>
      <c r="N4035" s="164">
        <f t="shared" si="185"/>
        <v>7</v>
      </c>
      <c r="O4035" s="164">
        <f t="shared" si="186"/>
        <v>8</v>
      </c>
    </row>
    <row r="4036" spans="3:15">
      <c r="C4036" s="161">
        <v>7</v>
      </c>
      <c r="D4036" s="161">
        <v>10</v>
      </c>
      <c r="F4036" s="161">
        <v>10</v>
      </c>
      <c r="G4036" s="161">
        <v>10</v>
      </c>
      <c r="H4036" s="161">
        <v>7</v>
      </c>
      <c r="I4036" s="161">
        <v>8</v>
      </c>
      <c r="J4036" s="161">
        <v>10</v>
      </c>
      <c r="M4036" s="165">
        <f t="shared" si="184"/>
        <v>7</v>
      </c>
      <c r="N4036" s="164">
        <f t="shared" si="185"/>
        <v>7</v>
      </c>
      <c r="O4036" s="164">
        <f t="shared" si="186"/>
        <v>9</v>
      </c>
    </row>
    <row r="4037" spans="3:15">
      <c r="C4037" s="161">
        <v>7</v>
      </c>
      <c r="D4037" s="161">
        <v>10</v>
      </c>
      <c r="F4037" s="161">
        <v>10</v>
      </c>
      <c r="G4037" s="161">
        <v>10</v>
      </c>
      <c r="H4037" s="161">
        <v>7</v>
      </c>
      <c r="I4037" s="161">
        <v>10</v>
      </c>
      <c r="J4037" s="161">
        <v>7</v>
      </c>
      <c r="M4037" s="165">
        <f t="shared" si="184"/>
        <v>7</v>
      </c>
      <c r="N4037" s="164">
        <f t="shared" si="185"/>
        <v>7</v>
      </c>
      <c r="O4037" s="164">
        <f t="shared" si="186"/>
        <v>9</v>
      </c>
    </row>
    <row r="4038" spans="3:15">
      <c r="C4038" s="161">
        <v>7</v>
      </c>
      <c r="D4038" s="161">
        <v>10</v>
      </c>
      <c r="F4038" s="161">
        <v>10</v>
      </c>
      <c r="G4038" s="161">
        <v>10</v>
      </c>
      <c r="H4038" s="161">
        <v>7</v>
      </c>
      <c r="I4038" s="161">
        <v>10</v>
      </c>
      <c r="J4038" s="161">
        <v>10</v>
      </c>
      <c r="M4038" s="165">
        <f t="shared" si="184"/>
        <v>7</v>
      </c>
      <c r="N4038" s="164">
        <f t="shared" si="185"/>
        <v>7</v>
      </c>
      <c r="O4038" s="164">
        <f t="shared" si="186"/>
        <v>9</v>
      </c>
    </row>
    <row r="4039" spans="3:15">
      <c r="C4039" s="161">
        <v>7</v>
      </c>
      <c r="D4039" s="161">
        <v>10</v>
      </c>
      <c r="F4039" s="161">
        <v>10</v>
      </c>
      <c r="G4039" s="161">
        <v>10</v>
      </c>
      <c r="H4039" s="161">
        <v>10</v>
      </c>
      <c r="I4039" s="161">
        <v>4</v>
      </c>
      <c r="J4039" s="161">
        <v>7</v>
      </c>
      <c r="M4039" s="165">
        <f t="shared" si="184"/>
        <v>4</v>
      </c>
      <c r="N4039" s="164">
        <f t="shared" si="185"/>
        <v>5</v>
      </c>
      <c r="O4039" s="164">
        <f t="shared" si="186"/>
        <v>8</v>
      </c>
    </row>
    <row r="4040" spans="3:15">
      <c r="C4040" s="161">
        <v>7</v>
      </c>
      <c r="D4040" s="161">
        <v>10</v>
      </c>
      <c r="F4040" s="161">
        <v>10</v>
      </c>
      <c r="G4040" s="161">
        <v>10</v>
      </c>
      <c r="H4040" s="161">
        <v>10</v>
      </c>
      <c r="I4040" s="161">
        <v>4</v>
      </c>
      <c r="J4040" s="161">
        <v>10</v>
      </c>
      <c r="M4040" s="165">
        <f t="shared" si="184"/>
        <v>4</v>
      </c>
      <c r="N4040" s="164">
        <f t="shared" si="185"/>
        <v>5</v>
      </c>
      <c r="O4040" s="164">
        <f t="shared" si="186"/>
        <v>9</v>
      </c>
    </row>
    <row r="4041" spans="3:15">
      <c r="C4041" s="161">
        <v>7</v>
      </c>
      <c r="D4041" s="161">
        <v>10</v>
      </c>
      <c r="F4041" s="161">
        <v>10</v>
      </c>
      <c r="G4041" s="161">
        <v>10</v>
      </c>
      <c r="H4041" s="161">
        <v>10</v>
      </c>
      <c r="I4041" s="161">
        <v>6</v>
      </c>
      <c r="J4041" s="161">
        <v>7</v>
      </c>
      <c r="M4041" s="165">
        <f t="shared" si="184"/>
        <v>6</v>
      </c>
      <c r="N4041" s="164">
        <f t="shared" si="185"/>
        <v>7</v>
      </c>
      <c r="O4041" s="164">
        <f t="shared" si="186"/>
        <v>9</v>
      </c>
    </row>
    <row r="4042" spans="3:15">
      <c r="C4042" s="161">
        <v>7</v>
      </c>
      <c r="D4042" s="161">
        <v>10</v>
      </c>
      <c r="F4042" s="161">
        <v>10</v>
      </c>
      <c r="G4042" s="161">
        <v>10</v>
      </c>
      <c r="H4042" s="161">
        <v>10</v>
      </c>
      <c r="I4042" s="161">
        <v>6</v>
      </c>
      <c r="J4042" s="161">
        <v>10</v>
      </c>
      <c r="M4042" s="165">
        <f t="shared" si="184"/>
        <v>6</v>
      </c>
      <c r="N4042" s="164">
        <f t="shared" si="185"/>
        <v>7</v>
      </c>
      <c r="O4042" s="164">
        <f t="shared" si="186"/>
        <v>9</v>
      </c>
    </row>
    <row r="4043" spans="3:15">
      <c r="C4043" s="161">
        <v>7</v>
      </c>
      <c r="D4043" s="161">
        <v>10</v>
      </c>
      <c r="F4043" s="161">
        <v>10</v>
      </c>
      <c r="G4043" s="161">
        <v>10</v>
      </c>
      <c r="H4043" s="161">
        <v>10</v>
      </c>
      <c r="I4043" s="161">
        <v>8</v>
      </c>
      <c r="J4043" s="161">
        <v>7</v>
      </c>
      <c r="M4043" s="165">
        <f t="shared" si="184"/>
        <v>7</v>
      </c>
      <c r="N4043" s="164">
        <f t="shared" si="185"/>
        <v>7</v>
      </c>
      <c r="O4043" s="164">
        <f t="shared" si="186"/>
        <v>9</v>
      </c>
    </row>
    <row r="4044" spans="3:15">
      <c r="C4044" s="161">
        <v>7</v>
      </c>
      <c r="D4044" s="161">
        <v>10</v>
      </c>
      <c r="F4044" s="161">
        <v>10</v>
      </c>
      <c r="G4044" s="161">
        <v>10</v>
      </c>
      <c r="H4044" s="161">
        <v>10</v>
      </c>
      <c r="I4044" s="161">
        <v>8</v>
      </c>
      <c r="J4044" s="161">
        <v>10</v>
      </c>
      <c r="M4044" s="165">
        <f t="shared" si="184"/>
        <v>7</v>
      </c>
      <c r="N4044" s="164">
        <f t="shared" si="185"/>
        <v>8</v>
      </c>
      <c r="O4044" s="164">
        <f t="shared" si="186"/>
        <v>9</v>
      </c>
    </row>
    <row r="4045" spans="3:15">
      <c r="C4045" s="161">
        <v>7</v>
      </c>
      <c r="D4045" s="161">
        <v>10</v>
      </c>
      <c r="F4045" s="161">
        <v>10</v>
      </c>
      <c r="G4045" s="161">
        <v>10</v>
      </c>
      <c r="H4045" s="161">
        <v>10</v>
      </c>
      <c r="I4045" s="161">
        <v>10</v>
      </c>
      <c r="J4045" s="161">
        <v>7</v>
      </c>
      <c r="M4045" s="165">
        <f t="shared" si="184"/>
        <v>7</v>
      </c>
      <c r="N4045" s="164">
        <f t="shared" si="185"/>
        <v>7</v>
      </c>
      <c r="O4045" s="164">
        <f t="shared" si="186"/>
        <v>9</v>
      </c>
    </row>
    <row r="4046" spans="3:15">
      <c r="C4046" s="161">
        <v>7</v>
      </c>
      <c r="D4046" s="161">
        <v>10</v>
      </c>
      <c r="F4046" s="161">
        <v>10</v>
      </c>
      <c r="G4046" s="161">
        <v>10</v>
      </c>
      <c r="H4046" s="161">
        <v>10</v>
      </c>
      <c r="I4046" s="161">
        <v>10</v>
      </c>
      <c r="J4046" s="161">
        <v>10</v>
      </c>
      <c r="M4046" s="165">
        <f t="shared" si="184"/>
        <v>7</v>
      </c>
      <c r="N4046" s="164">
        <f t="shared" si="185"/>
        <v>8</v>
      </c>
      <c r="O4046" s="164">
        <f t="shared" si="186"/>
        <v>10</v>
      </c>
    </row>
    <row r="4047" spans="3:15">
      <c r="C4047" s="161">
        <v>7</v>
      </c>
      <c r="D4047" s="161">
        <v>10</v>
      </c>
      <c r="F4047" s="161">
        <v>10</v>
      </c>
      <c r="G4047" s="161">
        <v>10</v>
      </c>
      <c r="H4047" s="161">
        <v>7</v>
      </c>
      <c r="I4047" s="161">
        <v>4</v>
      </c>
      <c r="J4047" s="161">
        <v>7</v>
      </c>
      <c r="M4047" s="165">
        <f t="shared" si="184"/>
        <v>4</v>
      </c>
      <c r="N4047" s="164">
        <f t="shared" si="185"/>
        <v>5</v>
      </c>
      <c r="O4047" s="164">
        <f t="shared" si="186"/>
        <v>8</v>
      </c>
    </row>
    <row r="4048" spans="3:15">
      <c r="C4048" s="161">
        <v>7</v>
      </c>
      <c r="D4048" s="161">
        <v>10</v>
      </c>
      <c r="F4048" s="161">
        <v>10</v>
      </c>
      <c r="G4048" s="161">
        <v>10</v>
      </c>
      <c r="H4048" s="161">
        <v>7</v>
      </c>
      <c r="I4048" s="161">
        <v>4</v>
      </c>
      <c r="J4048" s="161">
        <v>10</v>
      </c>
      <c r="M4048" s="165">
        <f t="shared" si="184"/>
        <v>4</v>
      </c>
      <c r="N4048" s="164">
        <f t="shared" si="185"/>
        <v>5</v>
      </c>
      <c r="O4048" s="164">
        <f t="shared" si="186"/>
        <v>8</v>
      </c>
    </row>
    <row r="4049" spans="3:15">
      <c r="C4049" s="161">
        <v>7</v>
      </c>
      <c r="D4049" s="161">
        <v>10</v>
      </c>
      <c r="F4049" s="161">
        <v>10</v>
      </c>
      <c r="G4049" s="161">
        <v>10</v>
      </c>
      <c r="H4049" s="161">
        <v>7</v>
      </c>
      <c r="I4049" s="161">
        <v>6</v>
      </c>
      <c r="J4049" s="161">
        <v>7</v>
      </c>
      <c r="M4049" s="165">
        <f t="shared" si="184"/>
        <v>6</v>
      </c>
      <c r="N4049" s="164">
        <f t="shared" si="185"/>
        <v>7</v>
      </c>
      <c r="O4049" s="164">
        <f t="shared" si="186"/>
        <v>8</v>
      </c>
    </row>
    <row r="4050" spans="3:15">
      <c r="C4050" s="161">
        <v>7</v>
      </c>
      <c r="D4050" s="161">
        <v>10</v>
      </c>
      <c r="F4050" s="161">
        <v>10</v>
      </c>
      <c r="G4050" s="161">
        <v>10</v>
      </c>
      <c r="H4050" s="161">
        <v>7</v>
      </c>
      <c r="I4050" s="161">
        <v>6</v>
      </c>
      <c r="J4050" s="161">
        <v>10</v>
      </c>
      <c r="M4050" s="165">
        <f t="shared" si="184"/>
        <v>6</v>
      </c>
      <c r="N4050" s="164">
        <f t="shared" si="185"/>
        <v>7</v>
      </c>
      <c r="O4050" s="164">
        <f t="shared" si="186"/>
        <v>9</v>
      </c>
    </row>
    <row r="4051" spans="3:15">
      <c r="C4051" s="161">
        <v>7</v>
      </c>
      <c r="D4051" s="161">
        <v>10</v>
      </c>
      <c r="F4051" s="161">
        <v>10</v>
      </c>
      <c r="G4051" s="161">
        <v>10</v>
      </c>
      <c r="H4051" s="161">
        <v>7</v>
      </c>
      <c r="I4051" s="161">
        <v>8</v>
      </c>
      <c r="J4051" s="161">
        <v>7</v>
      </c>
      <c r="M4051" s="165">
        <f t="shared" si="184"/>
        <v>7</v>
      </c>
      <c r="N4051" s="164">
        <f t="shared" si="185"/>
        <v>7</v>
      </c>
      <c r="O4051" s="164">
        <f t="shared" si="186"/>
        <v>8</v>
      </c>
    </row>
    <row r="4052" spans="3:15">
      <c r="C4052" s="161">
        <v>7</v>
      </c>
      <c r="D4052" s="161">
        <v>10</v>
      </c>
      <c r="F4052" s="161">
        <v>10</v>
      </c>
      <c r="G4052" s="161">
        <v>10</v>
      </c>
      <c r="H4052" s="161">
        <v>7</v>
      </c>
      <c r="I4052" s="161">
        <v>8</v>
      </c>
      <c r="J4052" s="161">
        <v>10</v>
      </c>
      <c r="M4052" s="165">
        <f t="shared" si="184"/>
        <v>7</v>
      </c>
      <c r="N4052" s="164">
        <f t="shared" si="185"/>
        <v>7</v>
      </c>
      <c r="O4052" s="164">
        <f t="shared" si="186"/>
        <v>9</v>
      </c>
    </row>
    <row r="4053" spans="3:15">
      <c r="C4053" s="161">
        <v>7</v>
      </c>
      <c r="D4053" s="161">
        <v>10</v>
      </c>
      <c r="F4053" s="161">
        <v>10</v>
      </c>
      <c r="G4053" s="161">
        <v>10</v>
      </c>
      <c r="H4053" s="161">
        <v>7</v>
      </c>
      <c r="I4053" s="161">
        <v>10</v>
      </c>
      <c r="J4053" s="161">
        <v>7</v>
      </c>
      <c r="M4053" s="165">
        <f t="shared" si="184"/>
        <v>7</v>
      </c>
      <c r="N4053" s="164">
        <f t="shared" si="185"/>
        <v>7</v>
      </c>
      <c r="O4053" s="164">
        <f t="shared" si="186"/>
        <v>9</v>
      </c>
    </row>
    <row r="4054" spans="3:15">
      <c r="C4054" s="161">
        <v>7</v>
      </c>
      <c r="D4054" s="161">
        <v>10</v>
      </c>
      <c r="F4054" s="161">
        <v>10</v>
      </c>
      <c r="G4054" s="161">
        <v>10</v>
      </c>
      <c r="H4054" s="161">
        <v>7</v>
      </c>
      <c r="I4054" s="161">
        <v>10</v>
      </c>
      <c r="J4054" s="161">
        <v>10</v>
      </c>
      <c r="M4054" s="165">
        <f t="shared" si="184"/>
        <v>7</v>
      </c>
      <c r="N4054" s="164">
        <f t="shared" si="185"/>
        <v>7</v>
      </c>
      <c r="O4054" s="164">
        <f t="shared" si="186"/>
        <v>9</v>
      </c>
    </row>
    <row r="4055" spans="3:15">
      <c r="C4055" s="161">
        <v>7</v>
      </c>
      <c r="D4055" s="161">
        <v>10</v>
      </c>
      <c r="F4055" s="161">
        <v>10</v>
      </c>
      <c r="G4055" s="161">
        <v>10</v>
      </c>
      <c r="H4055" s="161">
        <v>10</v>
      </c>
      <c r="I4055" s="161">
        <v>4</v>
      </c>
      <c r="J4055" s="161">
        <v>7</v>
      </c>
      <c r="M4055" s="165">
        <f t="shared" si="184"/>
        <v>4</v>
      </c>
      <c r="N4055" s="164">
        <f t="shared" si="185"/>
        <v>5</v>
      </c>
      <c r="O4055" s="164">
        <f t="shared" si="186"/>
        <v>8</v>
      </c>
    </row>
    <row r="4056" spans="3:15">
      <c r="C4056" s="161">
        <v>7</v>
      </c>
      <c r="D4056" s="161">
        <v>10</v>
      </c>
      <c r="F4056" s="161">
        <v>10</v>
      </c>
      <c r="G4056" s="161">
        <v>10</v>
      </c>
      <c r="H4056" s="161">
        <v>10</v>
      </c>
      <c r="I4056" s="161">
        <v>4</v>
      </c>
      <c r="J4056" s="161">
        <v>10</v>
      </c>
      <c r="M4056" s="165">
        <f t="shared" si="184"/>
        <v>4</v>
      </c>
      <c r="N4056" s="164">
        <f t="shared" si="185"/>
        <v>5</v>
      </c>
      <c r="O4056" s="164">
        <f t="shared" si="186"/>
        <v>9</v>
      </c>
    </row>
    <row r="4057" spans="3:15">
      <c r="C4057" s="161">
        <v>7</v>
      </c>
      <c r="D4057" s="161">
        <v>10</v>
      </c>
      <c r="F4057" s="161">
        <v>10</v>
      </c>
      <c r="G4057" s="161">
        <v>10</v>
      </c>
      <c r="H4057" s="161">
        <v>10</v>
      </c>
      <c r="I4057" s="161">
        <v>6</v>
      </c>
      <c r="J4057" s="161">
        <v>7</v>
      </c>
      <c r="M4057" s="165">
        <f t="shared" si="184"/>
        <v>6</v>
      </c>
      <c r="N4057" s="164">
        <f t="shared" si="185"/>
        <v>7</v>
      </c>
      <c r="O4057" s="164">
        <f t="shared" si="186"/>
        <v>9</v>
      </c>
    </row>
    <row r="4058" spans="3:15">
      <c r="C4058" s="161">
        <v>7</v>
      </c>
      <c r="D4058" s="161">
        <v>10</v>
      </c>
      <c r="F4058" s="161">
        <v>10</v>
      </c>
      <c r="G4058" s="161">
        <v>10</v>
      </c>
      <c r="H4058" s="161">
        <v>10</v>
      </c>
      <c r="I4058" s="161">
        <v>6</v>
      </c>
      <c r="J4058" s="161">
        <v>10</v>
      </c>
      <c r="M4058" s="165">
        <f t="shared" si="184"/>
        <v>6</v>
      </c>
      <c r="N4058" s="164">
        <f t="shared" si="185"/>
        <v>7</v>
      </c>
      <c r="O4058" s="164">
        <f t="shared" si="186"/>
        <v>9</v>
      </c>
    </row>
    <row r="4059" spans="3:15">
      <c r="C4059" s="161">
        <v>7</v>
      </c>
      <c r="D4059" s="161">
        <v>10</v>
      </c>
      <c r="F4059" s="161">
        <v>10</v>
      </c>
      <c r="G4059" s="161">
        <v>10</v>
      </c>
      <c r="H4059" s="161">
        <v>10</v>
      </c>
      <c r="I4059" s="161">
        <v>8</v>
      </c>
      <c r="J4059" s="161">
        <v>7</v>
      </c>
      <c r="M4059" s="165">
        <f t="shared" si="184"/>
        <v>7</v>
      </c>
      <c r="N4059" s="164">
        <f t="shared" si="185"/>
        <v>7</v>
      </c>
      <c r="O4059" s="164">
        <f t="shared" si="186"/>
        <v>9</v>
      </c>
    </row>
    <row r="4060" spans="3:15">
      <c r="C4060" s="161">
        <v>7</v>
      </c>
      <c r="D4060" s="161">
        <v>10</v>
      </c>
      <c r="F4060" s="161">
        <v>10</v>
      </c>
      <c r="G4060" s="161">
        <v>10</v>
      </c>
      <c r="H4060" s="161">
        <v>10</v>
      </c>
      <c r="I4060" s="161">
        <v>8</v>
      </c>
      <c r="J4060" s="161">
        <v>10</v>
      </c>
      <c r="M4060" s="165">
        <f t="shared" si="184"/>
        <v>7</v>
      </c>
      <c r="N4060" s="164">
        <f t="shared" si="185"/>
        <v>8</v>
      </c>
      <c r="O4060" s="164">
        <f t="shared" si="186"/>
        <v>9</v>
      </c>
    </row>
    <row r="4061" spans="3:15">
      <c r="C4061" s="161">
        <v>7</v>
      </c>
      <c r="D4061" s="161">
        <v>10</v>
      </c>
      <c r="F4061" s="161">
        <v>10</v>
      </c>
      <c r="G4061" s="161">
        <v>10</v>
      </c>
      <c r="H4061" s="161">
        <v>10</v>
      </c>
      <c r="I4061" s="161">
        <v>10</v>
      </c>
      <c r="J4061" s="161">
        <v>7</v>
      </c>
      <c r="M4061" s="165">
        <f t="shared" si="184"/>
        <v>7</v>
      </c>
      <c r="N4061" s="164">
        <f t="shared" si="185"/>
        <v>7</v>
      </c>
      <c r="O4061" s="164">
        <f t="shared" si="186"/>
        <v>9</v>
      </c>
    </row>
    <row r="4062" spans="3:15">
      <c r="C4062" s="161">
        <v>7</v>
      </c>
      <c r="D4062" s="161">
        <v>10</v>
      </c>
      <c r="F4062" s="161">
        <v>10</v>
      </c>
      <c r="G4062" s="161">
        <v>10</v>
      </c>
      <c r="H4062" s="161">
        <v>10</v>
      </c>
      <c r="I4062" s="161">
        <v>10</v>
      </c>
      <c r="J4062" s="161">
        <v>10</v>
      </c>
      <c r="M4062" s="165">
        <f t="shared" si="184"/>
        <v>7</v>
      </c>
      <c r="N4062" s="164">
        <f t="shared" si="185"/>
        <v>8</v>
      </c>
      <c r="O4062" s="164">
        <f t="shared" si="186"/>
        <v>10</v>
      </c>
    </row>
    <row r="4063" spans="3:15">
      <c r="C4063" s="161">
        <v>7</v>
      </c>
      <c r="D4063" s="161">
        <v>10</v>
      </c>
      <c r="F4063" s="161">
        <v>10</v>
      </c>
      <c r="G4063" s="161">
        <v>10</v>
      </c>
      <c r="H4063" s="161">
        <v>7</v>
      </c>
      <c r="I4063" s="161">
        <v>4</v>
      </c>
      <c r="J4063" s="161">
        <v>7</v>
      </c>
      <c r="M4063" s="165">
        <f t="shared" ref="M4063:M4126" si="187">MIN(C4063:L4063)</f>
        <v>4</v>
      </c>
      <c r="N4063" s="164">
        <f t="shared" si="185"/>
        <v>5</v>
      </c>
      <c r="O4063" s="164">
        <f t="shared" si="186"/>
        <v>8</v>
      </c>
    </row>
    <row r="4064" spans="3:15">
      <c r="C4064" s="161">
        <v>7</v>
      </c>
      <c r="D4064" s="161">
        <v>10</v>
      </c>
      <c r="F4064" s="161">
        <v>10</v>
      </c>
      <c r="G4064" s="161">
        <v>10</v>
      </c>
      <c r="H4064" s="161">
        <v>7</v>
      </c>
      <c r="I4064" s="161">
        <v>4</v>
      </c>
      <c r="J4064" s="161">
        <v>10</v>
      </c>
      <c r="M4064" s="165">
        <f t="shared" si="187"/>
        <v>4</v>
      </c>
      <c r="N4064" s="164">
        <f t="shared" ref="N4064:N4127" si="188">IF(SMALL(C4064:J4064,2)&gt;M4064,M4064+1,M4064)</f>
        <v>5</v>
      </c>
      <c r="O4064" s="164">
        <f t="shared" ref="O4064:O4127" si="189">ROUND(AVERAGE(C4064:J4064),0)</f>
        <v>8</v>
      </c>
    </row>
    <row r="4065" spans="3:15">
      <c r="C4065" s="161">
        <v>7</v>
      </c>
      <c r="D4065" s="161">
        <v>10</v>
      </c>
      <c r="F4065" s="161">
        <v>10</v>
      </c>
      <c r="G4065" s="161">
        <v>10</v>
      </c>
      <c r="H4065" s="161">
        <v>7</v>
      </c>
      <c r="I4065" s="161">
        <v>6</v>
      </c>
      <c r="J4065" s="161">
        <v>7</v>
      </c>
      <c r="M4065" s="165">
        <f t="shared" si="187"/>
        <v>6</v>
      </c>
      <c r="N4065" s="164">
        <f t="shared" si="188"/>
        <v>7</v>
      </c>
      <c r="O4065" s="164">
        <f t="shared" si="189"/>
        <v>8</v>
      </c>
    </row>
    <row r="4066" spans="3:15">
      <c r="C4066" s="161">
        <v>7</v>
      </c>
      <c r="D4066" s="161">
        <v>10</v>
      </c>
      <c r="F4066" s="161">
        <v>10</v>
      </c>
      <c r="G4066" s="161">
        <v>10</v>
      </c>
      <c r="H4066" s="161">
        <v>7</v>
      </c>
      <c r="I4066" s="161">
        <v>6</v>
      </c>
      <c r="J4066" s="161">
        <v>10</v>
      </c>
      <c r="M4066" s="165">
        <f t="shared" si="187"/>
        <v>6</v>
      </c>
      <c r="N4066" s="164">
        <f t="shared" si="188"/>
        <v>7</v>
      </c>
      <c r="O4066" s="164">
        <f t="shared" si="189"/>
        <v>9</v>
      </c>
    </row>
    <row r="4067" spans="3:15">
      <c r="C4067" s="161">
        <v>7</v>
      </c>
      <c r="D4067" s="161">
        <v>10</v>
      </c>
      <c r="F4067" s="161">
        <v>10</v>
      </c>
      <c r="G4067" s="161">
        <v>10</v>
      </c>
      <c r="H4067" s="161">
        <v>7</v>
      </c>
      <c r="I4067" s="161">
        <v>8</v>
      </c>
      <c r="J4067" s="161">
        <v>7</v>
      </c>
      <c r="M4067" s="165">
        <f t="shared" si="187"/>
        <v>7</v>
      </c>
      <c r="N4067" s="164">
        <f t="shared" si="188"/>
        <v>7</v>
      </c>
      <c r="O4067" s="164">
        <f t="shared" si="189"/>
        <v>8</v>
      </c>
    </row>
    <row r="4068" spans="3:15">
      <c r="C4068" s="161">
        <v>7</v>
      </c>
      <c r="D4068" s="161">
        <v>10</v>
      </c>
      <c r="F4068" s="161">
        <v>10</v>
      </c>
      <c r="G4068" s="161">
        <v>10</v>
      </c>
      <c r="H4068" s="161">
        <v>7</v>
      </c>
      <c r="I4068" s="161">
        <v>8</v>
      </c>
      <c r="J4068" s="161">
        <v>10</v>
      </c>
      <c r="M4068" s="165">
        <f t="shared" si="187"/>
        <v>7</v>
      </c>
      <c r="N4068" s="164">
        <f t="shared" si="188"/>
        <v>7</v>
      </c>
      <c r="O4068" s="164">
        <f t="shared" si="189"/>
        <v>9</v>
      </c>
    </row>
    <row r="4069" spans="3:15">
      <c r="C4069" s="161">
        <v>7</v>
      </c>
      <c r="D4069" s="161">
        <v>10</v>
      </c>
      <c r="F4069" s="161">
        <v>10</v>
      </c>
      <c r="G4069" s="161">
        <v>10</v>
      </c>
      <c r="H4069" s="161">
        <v>7</v>
      </c>
      <c r="I4069" s="161">
        <v>10</v>
      </c>
      <c r="J4069" s="161">
        <v>7</v>
      </c>
      <c r="M4069" s="165">
        <f t="shared" si="187"/>
        <v>7</v>
      </c>
      <c r="N4069" s="164">
        <f t="shared" si="188"/>
        <v>7</v>
      </c>
      <c r="O4069" s="164">
        <f t="shared" si="189"/>
        <v>9</v>
      </c>
    </row>
    <row r="4070" spans="3:15">
      <c r="C4070" s="161">
        <v>7</v>
      </c>
      <c r="D4070" s="161">
        <v>10</v>
      </c>
      <c r="F4070" s="161">
        <v>10</v>
      </c>
      <c r="G4070" s="161">
        <v>10</v>
      </c>
      <c r="H4070" s="161">
        <v>7</v>
      </c>
      <c r="I4070" s="161">
        <v>10</v>
      </c>
      <c r="J4070" s="161">
        <v>10</v>
      </c>
      <c r="M4070" s="165">
        <f t="shared" si="187"/>
        <v>7</v>
      </c>
      <c r="N4070" s="164">
        <f t="shared" si="188"/>
        <v>7</v>
      </c>
      <c r="O4070" s="164">
        <f t="shared" si="189"/>
        <v>9</v>
      </c>
    </row>
    <row r="4071" spans="3:15">
      <c r="C4071" s="161">
        <v>7</v>
      </c>
      <c r="D4071" s="161">
        <v>10</v>
      </c>
      <c r="F4071" s="161">
        <v>10</v>
      </c>
      <c r="G4071" s="161">
        <v>10</v>
      </c>
      <c r="H4071" s="161">
        <v>10</v>
      </c>
      <c r="I4071" s="161">
        <v>4</v>
      </c>
      <c r="J4071" s="161">
        <v>7</v>
      </c>
      <c r="M4071" s="165">
        <f t="shared" si="187"/>
        <v>4</v>
      </c>
      <c r="N4071" s="164">
        <f t="shared" si="188"/>
        <v>5</v>
      </c>
      <c r="O4071" s="164">
        <f t="shared" si="189"/>
        <v>8</v>
      </c>
    </row>
    <row r="4072" spans="3:15">
      <c r="C4072" s="161">
        <v>7</v>
      </c>
      <c r="D4072" s="161">
        <v>10</v>
      </c>
      <c r="F4072" s="161">
        <v>10</v>
      </c>
      <c r="G4072" s="161">
        <v>10</v>
      </c>
      <c r="H4072" s="161">
        <v>10</v>
      </c>
      <c r="I4072" s="161">
        <v>4</v>
      </c>
      <c r="J4072" s="161">
        <v>10</v>
      </c>
      <c r="M4072" s="165">
        <f t="shared" si="187"/>
        <v>4</v>
      </c>
      <c r="N4072" s="164">
        <f t="shared" si="188"/>
        <v>5</v>
      </c>
      <c r="O4072" s="164">
        <f t="shared" si="189"/>
        <v>9</v>
      </c>
    </row>
    <row r="4073" spans="3:15">
      <c r="C4073" s="161">
        <v>7</v>
      </c>
      <c r="D4073" s="161">
        <v>10</v>
      </c>
      <c r="F4073" s="161">
        <v>10</v>
      </c>
      <c r="G4073" s="161">
        <v>10</v>
      </c>
      <c r="H4073" s="161">
        <v>10</v>
      </c>
      <c r="I4073" s="161">
        <v>6</v>
      </c>
      <c r="J4073" s="161">
        <v>7</v>
      </c>
      <c r="M4073" s="165">
        <f t="shared" si="187"/>
        <v>6</v>
      </c>
      <c r="N4073" s="164">
        <f t="shared" si="188"/>
        <v>7</v>
      </c>
      <c r="O4073" s="164">
        <f t="shared" si="189"/>
        <v>9</v>
      </c>
    </row>
    <row r="4074" spans="3:15">
      <c r="C4074" s="161">
        <v>7</v>
      </c>
      <c r="D4074" s="161">
        <v>10</v>
      </c>
      <c r="F4074" s="161">
        <v>10</v>
      </c>
      <c r="G4074" s="161">
        <v>10</v>
      </c>
      <c r="H4074" s="161">
        <v>10</v>
      </c>
      <c r="I4074" s="161">
        <v>6</v>
      </c>
      <c r="J4074" s="161">
        <v>10</v>
      </c>
      <c r="M4074" s="165">
        <f t="shared" si="187"/>
        <v>6</v>
      </c>
      <c r="N4074" s="164">
        <f t="shared" si="188"/>
        <v>7</v>
      </c>
      <c r="O4074" s="164">
        <f t="shared" si="189"/>
        <v>9</v>
      </c>
    </row>
    <row r="4075" spans="3:15">
      <c r="C4075" s="161">
        <v>7</v>
      </c>
      <c r="D4075" s="161">
        <v>10</v>
      </c>
      <c r="F4075" s="161">
        <v>10</v>
      </c>
      <c r="G4075" s="161">
        <v>10</v>
      </c>
      <c r="H4075" s="161">
        <v>10</v>
      </c>
      <c r="I4075" s="161">
        <v>8</v>
      </c>
      <c r="J4075" s="161">
        <v>7</v>
      </c>
      <c r="M4075" s="165">
        <f t="shared" si="187"/>
        <v>7</v>
      </c>
      <c r="N4075" s="164">
        <f t="shared" si="188"/>
        <v>7</v>
      </c>
      <c r="O4075" s="164">
        <f t="shared" si="189"/>
        <v>9</v>
      </c>
    </row>
    <row r="4076" spans="3:15">
      <c r="C4076" s="161">
        <v>7</v>
      </c>
      <c r="D4076" s="161">
        <v>10</v>
      </c>
      <c r="F4076" s="161">
        <v>10</v>
      </c>
      <c r="G4076" s="161">
        <v>10</v>
      </c>
      <c r="H4076" s="161">
        <v>10</v>
      </c>
      <c r="I4076" s="161">
        <v>8</v>
      </c>
      <c r="J4076" s="161">
        <v>10</v>
      </c>
      <c r="M4076" s="165">
        <f t="shared" si="187"/>
        <v>7</v>
      </c>
      <c r="N4076" s="164">
        <f t="shared" si="188"/>
        <v>8</v>
      </c>
      <c r="O4076" s="164">
        <f t="shared" si="189"/>
        <v>9</v>
      </c>
    </row>
    <row r="4077" spans="3:15">
      <c r="C4077" s="161">
        <v>7</v>
      </c>
      <c r="D4077" s="161">
        <v>10</v>
      </c>
      <c r="F4077" s="161">
        <v>10</v>
      </c>
      <c r="G4077" s="161">
        <v>10</v>
      </c>
      <c r="H4077" s="161">
        <v>10</v>
      </c>
      <c r="I4077" s="161">
        <v>10</v>
      </c>
      <c r="J4077" s="161">
        <v>7</v>
      </c>
      <c r="M4077" s="165">
        <f t="shared" si="187"/>
        <v>7</v>
      </c>
      <c r="N4077" s="164">
        <f t="shared" si="188"/>
        <v>7</v>
      </c>
      <c r="O4077" s="164">
        <f t="shared" si="189"/>
        <v>9</v>
      </c>
    </row>
    <row r="4078" spans="3:15">
      <c r="C4078" s="161">
        <v>7</v>
      </c>
      <c r="D4078" s="161">
        <v>10</v>
      </c>
      <c r="F4078" s="161">
        <v>10</v>
      </c>
      <c r="G4078" s="161">
        <v>10</v>
      </c>
      <c r="H4078" s="161">
        <v>10</v>
      </c>
      <c r="I4078" s="161">
        <v>10</v>
      </c>
      <c r="J4078" s="161">
        <v>10</v>
      </c>
      <c r="M4078" s="165">
        <f t="shared" si="187"/>
        <v>7</v>
      </c>
      <c r="N4078" s="164">
        <f t="shared" si="188"/>
        <v>8</v>
      </c>
      <c r="O4078" s="164">
        <f t="shared" si="189"/>
        <v>10</v>
      </c>
    </row>
    <row r="4079" spans="3:15">
      <c r="C4079" s="161">
        <v>7</v>
      </c>
      <c r="D4079" s="161">
        <v>10</v>
      </c>
      <c r="F4079" s="161">
        <v>10</v>
      </c>
      <c r="G4079" s="161">
        <v>10</v>
      </c>
      <c r="H4079" s="161">
        <v>7</v>
      </c>
      <c r="I4079" s="161">
        <v>4</v>
      </c>
      <c r="J4079" s="161">
        <v>7</v>
      </c>
      <c r="M4079" s="165">
        <f t="shared" si="187"/>
        <v>4</v>
      </c>
      <c r="N4079" s="164">
        <f t="shared" si="188"/>
        <v>5</v>
      </c>
      <c r="O4079" s="164">
        <f t="shared" si="189"/>
        <v>8</v>
      </c>
    </row>
    <row r="4080" spans="3:15">
      <c r="C4080" s="161">
        <v>7</v>
      </c>
      <c r="D4080" s="161">
        <v>10</v>
      </c>
      <c r="F4080" s="161">
        <v>10</v>
      </c>
      <c r="G4080" s="161">
        <v>10</v>
      </c>
      <c r="H4080" s="161">
        <v>7</v>
      </c>
      <c r="I4080" s="161">
        <v>4</v>
      </c>
      <c r="J4080" s="161">
        <v>10</v>
      </c>
      <c r="M4080" s="165">
        <f t="shared" si="187"/>
        <v>4</v>
      </c>
      <c r="N4080" s="164">
        <f t="shared" si="188"/>
        <v>5</v>
      </c>
      <c r="O4080" s="164">
        <f t="shared" si="189"/>
        <v>8</v>
      </c>
    </row>
    <row r="4081" spans="3:15">
      <c r="C4081" s="161">
        <v>7</v>
      </c>
      <c r="D4081" s="161">
        <v>10</v>
      </c>
      <c r="F4081" s="161">
        <v>10</v>
      </c>
      <c r="G4081" s="161">
        <v>10</v>
      </c>
      <c r="H4081" s="161">
        <v>7</v>
      </c>
      <c r="I4081" s="161">
        <v>6</v>
      </c>
      <c r="J4081" s="161">
        <v>7</v>
      </c>
      <c r="M4081" s="165">
        <f t="shared" si="187"/>
        <v>6</v>
      </c>
      <c r="N4081" s="164">
        <f t="shared" si="188"/>
        <v>7</v>
      </c>
      <c r="O4081" s="164">
        <f t="shared" si="189"/>
        <v>8</v>
      </c>
    </row>
    <row r="4082" spans="3:15">
      <c r="C4082" s="161">
        <v>7</v>
      </c>
      <c r="D4082" s="161">
        <v>10</v>
      </c>
      <c r="F4082" s="161">
        <v>10</v>
      </c>
      <c r="G4082" s="161">
        <v>10</v>
      </c>
      <c r="H4082" s="161">
        <v>7</v>
      </c>
      <c r="I4082" s="161">
        <v>6</v>
      </c>
      <c r="J4082" s="161">
        <v>10</v>
      </c>
      <c r="M4082" s="165">
        <f t="shared" si="187"/>
        <v>6</v>
      </c>
      <c r="N4082" s="164">
        <f t="shared" si="188"/>
        <v>7</v>
      </c>
      <c r="O4082" s="164">
        <f t="shared" si="189"/>
        <v>9</v>
      </c>
    </row>
    <row r="4083" spans="3:15">
      <c r="C4083" s="161">
        <v>7</v>
      </c>
      <c r="D4083" s="161">
        <v>10</v>
      </c>
      <c r="F4083" s="161">
        <v>10</v>
      </c>
      <c r="G4083" s="161">
        <v>10</v>
      </c>
      <c r="H4083" s="161">
        <v>7</v>
      </c>
      <c r="I4083" s="161">
        <v>8</v>
      </c>
      <c r="J4083" s="161">
        <v>7</v>
      </c>
      <c r="M4083" s="165">
        <f t="shared" si="187"/>
        <v>7</v>
      </c>
      <c r="N4083" s="164">
        <f t="shared" si="188"/>
        <v>7</v>
      </c>
      <c r="O4083" s="164">
        <f t="shared" si="189"/>
        <v>8</v>
      </c>
    </row>
    <row r="4084" spans="3:15">
      <c r="C4084" s="161">
        <v>7</v>
      </c>
      <c r="D4084" s="161">
        <v>10</v>
      </c>
      <c r="F4084" s="161">
        <v>10</v>
      </c>
      <c r="G4084" s="161">
        <v>10</v>
      </c>
      <c r="H4084" s="161">
        <v>7</v>
      </c>
      <c r="I4084" s="161">
        <v>8</v>
      </c>
      <c r="J4084" s="161">
        <v>10</v>
      </c>
      <c r="M4084" s="165">
        <f t="shared" si="187"/>
        <v>7</v>
      </c>
      <c r="N4084" s="164">
        <f t="shared" si="188"/>
        <v>7</v>
      </c>
      <c r="O4084" s="164">
        <f t="shared" si="189"/>
        <v>9</v>
      </c>
    </row>
    <row r="4085" spans="3:15">
      <c r="C4085" s="161">
        <v>7</v>
      </c>
      <c r="D4085" s="161">
        <v>10</v>
      </c>
      <c r="F4085" s="161">
        <v>10</v>
      </c>
      <c r="G4085" s="161">
        <v>10</v>
      </c>
      <c r="H4085" s="161">
        <v>7</v>
      </c>
      <c r="I4085" s="161">
        <v>10</v>
      </c>
      <c r="J4085" s="161">
        <v>7</v>
      </c>
      <c r="M4085" s="165">
        <f t="shared" si="187"/>
        <v>7</v>
      </c>
      <c r="N4085" s="164">
        <f t="shared" si="188"/>
        <v>7</v>
      </c>
      <c r="O4085" s="164">
        <f t="shared" si="189"/>
        <v>9</v>
      </c>
    </row>
    <row r="4086" spans="3:15">
      <c r="C4086" s="161">
        <v>7</v>
      </c>
      <c r="D4086" s="161">
        <v>10</v>
      </c>
      <c r="F4086" s="161">
        <v>10</v>
      </c>
      <c r="G4086" s="161">
        <v>10</v>
      </c>
      <c r="H4086" s="161">
        <v>7</v>
      </c>
      <c r="I4086" s="161">
        <v>10</v>
      </c>
      <c r="J4086" s="161">
        <v>10</v>
      </c>
      <c r="M4086" s="165">
        <f t="shared" si="187"/>
        <v>7</v>
      </c>
      <c r="N4086" s="164">
        <f t="shared" si="188"/>
        <v>7</v>
      </c>
      <c r="O4086" s="164">
        <f t="shared" si="189"/>
        <v>9</v>
      </c>
    </row>
    <row r="4087" spans="3:15">
      <c r="C4087" s="161">
        <v>7</v>
      </c>
      <c r="D4087" s="161">
        <v>10</v>
      </c>
      <c r="F4087" s="161">
        <v>10</v>
      </c>
      <c r="G4087" s="161">
        <v>10</v>
      </c>
      <c r="H4087" s="161">
        <v>10</v>
      </c>
      <c r="I4087" s="161">
        <v>4</v>
      </c>
      <c r="J4087" s="161">
        <v>7</v>
      </c>
      <c r="M4087" s="165">
        <f t="shared" si="187"/>
        <v>4</v>
      </c>
      <c r="N4087" s="164">
        <f t="shared" si="188"/>
        <v>5</v>
      </c>
      <c r="O4087" s="164">
        <f t="shared" si="189"/>
        <v>8</v>
      </c>
    </row>
    <row r="4088" spans="3:15">
      <c r="C4088" s="161">
        <v>7</v>
      </c>
      <c r="D4088" s="161">
        <v>10</v>
      </c>
      <c r="F4088" s="161">
        <v>10</v>
      </c>
      <c r="G4088" s="161">
        <v>10</v>
      </c>
      <c r="H4088" s="161">
        <v>10</v>
      </c>
      <c r="I4088" s="161">
        <v>4</v>
      </c>
      <c r="J4088" s="161">
        <v>10</v>
      </c>
      <c r="M4088" s="165">
        <f t="shared" si="187"/>
        <v>4</v>
      </c>
      <c r="N4088" s="164">
        <f t="shared" si="188"/>
        <v>5</v>
      </c>
      <c r="O4088" s="164">
        <f t="shared" si="189"/>
        <v>9</v>
      </c>
    </row>
    <row r="4089" spans="3:15">
      <c r="C4089" s="161">
        <v>7</v>
      </c>
      <c r="D4089" s="161">
        <v>10</v>
      </c>
      <c r="F4089" s="161">
        <v>10</v>
      </c>
      <c r="G4089" s="161">
        <v>10</v>
      </c>
      <c r="H4089" s="161">
        <v>10</v>
      </c>
      <c r="I4089" s="161">
        <v>6</v>
      </c>
      <c r="J4089" s="161">
        <v>7</v>
      </c>
      <c r="M4089" s="165">
        <f t="shared" si="187"/>
        <v>6</v>
      </c>
      <c r="N4089" s="164">
        <f t="shared" si="188"/>
        <v>7</v>
      </c>
      <c r="O4089" s="164">
        <f t="shared" si="189"/>
        <v>9</v>
      </c>
    </row>
    <row r="4090" spans="3:15">
      <c r="C4090" s="161">
        <v>7</v>
      </c>
      <c r="D4090" s="161">
        <v>10</v>
      </c>
      <c r="F4090" s="161">
        <v>10</v>
      </c>
      <c r="G4090" s="161">
        <v>10</v>
      </c>
      <c r="H4090" s="161">
        <v>10</v>
      </c>
      <c r="I4090" s="161">
        <v>6</v>
      </c>
      <c r="J4090" s="161">
        <v>10</v>
      </c>
      <c r="M4090" s="165">
        <f t="shared" si="187"/>
        <v>6</v>
      </c>
      <c r="N4090" s="164">
        <f t="shared" si="188"/>
        <v>7</v>
      </c>
      <c r="O4090" s="164">
        <f t="shared" si="189"/>
        <v>9</v>
      </c>
    </row>
    <row r="4091" spans="3:15">
      <c r="C4091" s="161">
        <v>7</v>
      </c>
      <c r="D4091" s="161">
        <v>10</v>
      </c>
      <c r="F4091" s="161">
        <v>10</v>
      </c>
      <c r="G4091" s="161">
        <v>10</v>
      </c>
      <c r="H4091" s="161">
        <v>10</v>
      </c>
      <c r="I4091" s="161">
        <v>8</v>
      </c>
      <c r="J4091" s="161">
        <v>7</v>
      </c>
      <c r="M4091" s="165">
        <f t="shared" si="187"/>
        <v>7</v>
      </c>
      <c r="N4091" s="164">
        <f t="shared" si="188"/>
        <v>7</v>
      </c>
      <c r="O4091" s="164">
        <f t="shared" si="189"/>
        <v>9</v>
      </c>
    </row>
    <row r="4092" spans="3:15">
      <c r="C4092" s="161">
        <v>7</v>
      </c>
      <c r="D4092" s="161">
        <v>10</v>
      </c>
      <c r="F4092" s="161">
        <v>10</v>
      </c>
      <c r="G4092" s="161">
        <v>10</v>
      </c>
      <c r="H4092" s="161">
        <v>10</v>
      </c>
      <c r="I4092" s="161">
        <v>8</v>
      </c>
      <c r="J4092" s="161">
        <v>10</v>
      </c>
      <c r="M4092" s="165">
        <f t="shared" si="187"/>
        <v>7</v>
      </c>
      <c r="N4092" s="164">
        <f t="shared" si="188"/>
        <v>8</v>
      </c>
      <c r="O4092" s="164">
        <f t="shared" si="189"/>
        <v>9</v>
      </c>
    </row>
    <row r="4093" spans="3:15">
      <c r="C4093" s="161">
        <v>7</v>
      </c>
      <c r="D4093" s="161">
        <v>10</v>
      </c>
      <c r="F4093" s="161">
        <v>10</v>
      </c>
      <c r="G4093" s="161">
        <v>10</v>
      </c>
      <c r="H4093" s="161">
        <v>10</v>
      </c>
      <c r="I4093" s="161">
        <v>10</v>
      </c>
      <c r="J4093" s="161">
        <v>7</v>
      </c>
      <c r="M4093" s="165">
        <f t="shared" si="187"/>
        <v>7</v>
      </c>
      <c r="N4093" s="164">
        <f t="shared" si="188"/>
        <v>7</v>
      </c>
      <c r="O4093" s="164">
        <f t="shared" si="189"/>
        <v>9</v>
      </c>
    </row>
    <row r="4094" spans="3:15">
      <c r="C4094" s="161">
        <v>7</v>
      </c>
      <c r="D4094" s="161">
        <v>2</v>
      </c>
      <c r="F4094" s="161">
        <v>10</v>
      </c>
      <c r="G4094" s="161">
        <v>2</v>
      </c>
      <c r="H4094" s="161">
        <v>10</v>
      </c>
      <c r="I4094" s="161">
        <v>10</v>
      </c>
      <c r="J4094" s="161">
        <v>10</v>
      </c>
      <c r="M4094" s="165">
        <f t="shared" si="187"/>
        <v>2</v>
      </c>
      <c r="N4094" s="164">
        <f t="shared" si="188"/>
        <v>2</v>
      </c>
      <c r="O4094" s="164">
        <f t="shared" si="189"/>
        <v>7</v>
      </c>
    </row>
    <row r="4095" spans="3:15">
      <c r="C4095" s="161">
        <v>10</v>
      </c>
      <c r="D4095" s="161">
        <v>2</v>
      </c>
      <c r="F4095" s="161">
        <v>5</v>
      </c>
      <c r="G4095" s="161">
        <v>2</v>
      </c>
      <c r="H4095" s="161">
        <v>5</v>
      </c>
      <c r="I4095" s="161">
        <v>4</v>
      </c>
      <c r="J4095" s="161">
        <v>7</v>
      </c>
      <c r="M4095" s="165">
        <f t="shared" si="187"/>
        <v>2</v>
      </c>
      <c r="N4095" s="164">
        <f t="shared" si="188"/>
        <v>2</v>
      </c>
      <c r="O4095" s="164">
        <f t="shared" si="189"/>
        <v>5</v>
      </c>
    </row>
    <row r="4096" spans="3:15">
      <c r="C4096" s="161">
        <v>10</v>
      </c>
      <c r="D4096" s="161">
        <v>2</v>
      </c>
      <c r="F4096" s="161">
        <v>5</v>
      </c>
      <c r="G4096" s="161">
        <v>2</v>
      </c>
      <c r="H4096" s="161">
        <v>5</v>
      </c>
      <c r="I4096" s="161">
        <v>4</v>
      </c>
      <c r="J4096" s="161">
        <v>10</v>
      </c>
      <c r="M4096" s="165">
        <f t="shared" si="187"/>
        <v>2</v>
      </c>
      <c r="N4096" s="164">
        <f t="shared" si="188"/>
        <v>2</v>
      </c>
      <c r="O4096" s="164">
        <f t="shared" si="189"/>
        <v>5</v>
      </c>
    </row>
    <row r="4097" spans="3:15">
      <c r="C4097" s="161">
        <v>10</v>
      </c>
      <c r="D4097" s="161">
        <v>2</v>
      </c>
      <c r="F4097" s="161">
        <v>5</v>
      </c>
      <c r="G4097" s="161">
        <v>2</v>
      </c>
      <c r="H4097" s="161">
        <v>5</v>
      </c>
      <c r="I4097" s="161">
        <v>6</v>
      </c>
      <c r="J4097" s="161">
        <v>7</v>
      </c>
      <c r="M4097" s="165">
        <f t="shared" si="187"/>
        <v>2</v>
      </c>
      <c r="N4097" s="164">
        <f t="shared" si="188"/>
        <v>2</v>
      </c>
      <c r="O4097" s="164">
        <f t="shared" si="189"/>
        <v>5</v>
      </c>
    </row>
    <row r="4098" spans="3:15">
      <c r="C4098" s="161">
        <v>10</v>
      </c>
      <c r="D4098" s="161">
        <v>2</v>
      </c>
      <c r="F4098" s="161">
        <v>5</v>
      </c>
      <c r="G4098" s="161">
        <v>2</v>
      </c>
      <c r="H4098" s="161">
        <v>5</v>
      </c>
      <c r="I4098" s="161">
        <v>6</v>
      </c>
      <c r="J4098" s="161">
        <v>10</v>
      </c>
      <c r="M4098" s="165">
        <f t="shared" si="187"/>
        <v>2</v>
      </c>
      <c r="N4098" s="164">
        <f t="shared" si="188"/>
        <v>2</v>
      </c>
      <c r="O4098" s="164">
        <f t="shared" si="189"/>
        <v>6</v>
      </c>
    </row>
    <row r="4099" spans="3:15">
      <c r="C4099" s="161">
        <v>10</v>
      </c>
      <c r="D4099" s="161">
        <v>2</v>
      </c>
      <c r="F4099" s="161">
        <v>5</v>
      </c>
      <c r="G4099" s="161">
        <v>2</v>
      </c>
      <c r="H4099" s="161">
        <v>5</v>
      </c>
      <c r="I4099" s="161">
        <v>8</v>
      </c>
      <c r="J4099" s="161">
        <v>7</v>
      </c>
      <c r="M4099" s="165">
        <f t="shared" si="187"/>
        <v>2</v>
      </c>
      <c r="N4099" s="164">
        <f t="shared" si="188"/>
        <v>2</v>
      </c>
      <c r="O4099" s="164">
        <f t="shared" si="189"/>
        <v>6</v>
      </c>
    </row>
    <row r="4100" spans="3:15">
      <c r="C4100" s="161">
        <v>10</v>
      </c>
      <c r="D4100" s="161">
        <v>2</v>
      </c>
      <c r="F4100" s="161">
        <v>5</v>
      </c>
      <c r="G4100" s="161">
        <v>2</v>
      </c>
      <c r="H4100" s="161">
        <v>5</v>
      </c>
      <c r="I4100" s="161">
        <v>8</v>
      </c>
      <c r="J4100" s="161">
        <v>10</v>
      </c>
      <c r="M4100" s="165">
        <f t="shared" si="187"/>
        <v>2</v>
      </c>
      <c r="N4100" s="164">
        <f t="shared" si="188"/>
        <v>2</v>
      </c>
      <c r="O4100" s="164">
        <f t="shared" si="189"/>
        <v>6</v>
      </c>
    </row>
    <row r="4101" spans="3:15">
      <c r="C4101" s="161">
        <v>10</v>
      </c>
      <c r="D4101" s="161">
        <v>2</v>
      </c>
      <c r="F4101" s="161">
        <v>5</v>
      </c>
      <c r="G4101" s="161">
        <v>2</v>
      </c>
      <c r="H4101" s="161">
        <v>5</v>
      </c>
      <c r="I4101" s="161">
        <v>10</v>
      </c>
      <c r="J4101" s="161">
        <v>7</v>
      </c>
      <c r="M4101" s="165">
        <f t="shared" si="187"/>
        <v>2</v>
      </c>
      <c r="N4101" s="164">
        <f t="shared" si="188"/>
        <v>2</v>
      </c>
      <c r="O4101" s="164">
        <f t="shared" si="189"/>
        <v>6</v>
      </c>
    </row>
    <row r="4102" spans="3:15">
      <c r="C4102" s="161">
        <v>10</v>
      </c>
      <c r="D4102" s="161">
        <v>2</v>
      </c>
      <c r="F4102" s="161">
        <v>5</v>
      </c>
      <c r="G4102" s="161">
        <v>2</v>
      </c>
      <c r="H4102" s="161">
        <v>5</v>
      </c>
      <c r="I4102" s="161">
        <v>10</v>
      </c>
      <c r="J4102" s="161">
        <v>10</v>
      </c>
      <c r="M4102" s="165">
        <f t="shared" si="187"/>
        <v>2</v>
      </c>
      <c r="N4102" s="164">
        <f t="shared" si="188"/>
        <v>2</v>
      </c>
      <c r="O4102" s="164">
        <f t="shared" si="189"/>
        <v>6</v>
      </c>
    </row>
    <row r="4103" spans="3:15">
      <c r="C4103" s="161">
        <v>10</v>
      </c>
      <c r="D4103" s="161">
        <v>2</v>
      </c>
      <c r="F4103" s="161">
        <v>7</v>
      </c>
      <c r="G4103" s="161">
        <v>2</v>
      </c>
      <c r="H4103" s="161">
        <v>10</v>
      </c>
      <c r="I4103" s="161">
        <v>4</v>
      </c>
      <c r="J4103" s="161">
        <v>7</v>
      </c>
      <c r="M4103" s="165">
        <f t="shared" si="187"/>
        <v>2</v>
      </c>
      <c r="N4103" s="164">
        <f t="shared" si="188"/>
        <v>2</v>
      </c>
      <c r="O4103" s="164">
        <f t="shared" si="189"/>
        <v>6</v>
      </c>
    </row>
    <row r="4104" spans="3:15">
      <c r="C4104" s="161">
        <v>10</v>
      </c>
      <c r="D4104" s="161">
        <v>2</v>
      </c>
      <c r="F4104" s="161">
        <v>7</v>
      </c>
      <c r="G4104" s="161">
        <v>2</v>
      </c>
      <c r="H4104" s="161">
        <v>10</v>
      </c>
      <c r="I4104" s="161">
        <v>4</v>
      </c>
      <c r="J4104" s="161">
        <v>10</v>
      </c>
      <c r="M4104" s="165">
        <f t="shared" si="187"/>
        <v>2</v>
      </c>
      <c r="N4104" s="164">
        <f t="shared" si="188"/>
        <v>2</v>
      </c>
      <c r="O4104" s="164">
        <f t="shared" si="189"/>
        <v>6</v>
      </c>
    </row>
    <row r="4105" spans="3:15">
      <c r="C4105" s="161">
        <v>10</v>
      </c>
      <c r="D4105" s="161">
        <v>2</v>
      </c>
      <c r="F4105" s="161">
        <v>7</v>
      </c>
      <c r="G4105" s="161">
        <v>2</v>
      </c>
      <c r="H4105" s="161">
        <v>10</v>
      </c>
      <c r="I4105" s="161">
        <v>6</v>
      </c>
      <c r="J4105" s="161">
        <v>7</v>
      </c>
      <c r="M4105" s="165">
        <f t="shared" si="187"/>
        <v>2</v>
      </c>
      <c r="N4105" s="164">
        <f t="shared" si="188"/>
        <v>2</v>
      </c>
      <c r="O4105" s="164">
        <f t="shared" si="189"/>
        <v>6</v>
      </c>
    </row>
    <row r="4106" spans="3:15">
      <c r="C4106" s="161">
        <v>10</v>
      </c>
      <c r="D4106" s="161">
        <v>2</v>
      </c>
      <c r="F4106" s="161">
        <v>7</v>
      </c>
      <c r="G4106" s="161">
        <v>2</v>
      </c>
      <c r="H4106" s="161">
        <v>10</v>
      </c>
      <c r="I4106" s="161">
        <v>6</v>
      </c>
      <c r="J4106" s="161">
        <v>10</v>
      </c>
      <c r="M4106" s="165">
        <f t="shared" si="187"/>
        <v>2</v>
      </c>
      <c r="N4106" s="164">
        <f t="shared" si="188"/>
        <v>2</v>
      </c>
      <c r="O4106" s="164">
        <f t="shared" si="189"/>
        <v>7</v>
      </c>
    </row>
    <row r="4107" spans="3:15">
      <c r="C4107" s="161">
        <v>10</v>
      </c>
      <c r="D4107" s="161">
        <v>2</v>
      </c>
      <c r="F4107" s="161">
        <v>7</v>
      </c>
      <c r="G4107" s="161">
        <v>2</v>
      </c>
      <c r="H4107" s="161">
        <v>10</v>
      </c>
      <c r="I4107" s="161">
        <v>8</v>
      </c>
      <c r="J4107" s="161">
        <v>7</v>
      </c>
      <c r="M4107" s="165">
        <f t="shared" si="187"/>
        <v>2</v>
      </c>
      <c r="N4107" s="164">
        <f t="shared" si="188"/>
        <v>2</v>
      </c>
      <c r="O4107" s="164">
        <f t="shared" si="189"/>
        <v>7</v>
      </c>
    </row>
    <row r="4108" spans="3:15">
      <c r="C4108" s="161">
        <v>10</v>
      </c>
      <c r="D4108" s="161">
        <v>2</v>
      </c>
      <c r="F4108" s="161">
        <v>7</v>
      </c>
      <c r="G4108" s="161">
        <v>2</v>
      </c>
      <c r="H4108" s="161">
        <v>10</v>
      </c>
      <c r="I4108" s="161">
        <v>8</v>
      </c>
      <c r="J4108" s="161">
        <v>10</v>
      </c>
      <c r="M4108" s="165">
        <f t="shared" si="187"/>
        <v>2</v>
      </c>
      <c r="N4108" s="164">
        <f t="shared" si="188"/>
        <v>2</v>
      </c>
      <c r="O4108" s="164">
        <f t="shared" si="189"/>
        <v>7</v>
      </c>
    </row>
    <row r="4109" spans="3:15">
      <c r="C4109" s="161">
        <v>10</v>
      </c>
      <c r="D4109" s="161">
        <v>2</v>
      </c>
      <c r="F4109" s="161">
        <v>7</v>
      </c>
      <c r="G4109" s="161">
        <v>2</v>
      </c>
      <c r="H4109" s="161">
        <v>10</v>
      </c>
      <c r="I4109" s="161">
        <v>10</v>
      </c>
      <c r="J4109" s="161">
        <v>7</v>
      </c>
      <c r="M4109" s="165">
        <f t="shared" si="187"/>
        <v>2</v>
      </c>
      <c r="N4109" s="164">
        <f t="shared" si="188"/>
        <v>2</v>
      </c>
      <c r="O4109" s="164">
        <f t="shared" si="189"/>
        <v>7</v>
      </c>
    </row>
    <row r="4110" spans="3:15">
      <c r="C4110" s="161">
        <v>10</v>
      </c>
      <c r="D4110" s="161">
        <v>4</v>
      </c>
      <c r="F4110" s="161">
        <v>7</v>
      </c>
      <c r="G4110" s="161">
        <v>4</v>
      </c>
      <c r="H4110" s="161">
        <v>10</v>
      </c>
      <c r="I4110" s="161">
        <v>10</v>
      </c>
      <c r="J4110" s="161">
        <v>10</v>
      </c>
      <c r="M4110" s="165">
        <f t="shared" si="187"/>
        <v>4</v>
      </c>
      <c r="N4110" s="164">
        <f t="shared" si="188"/>
        <v>4</v>
      </c>
      <c r="O4110" s="164">
        <f t="shared" si="189"/>
        <v>8</v>
      </c>
    </row>
    <row r="4111" spans="3:15">
      <c r="C4111" s="161">
        <v>10</v>
      </c>
      <c r="D4111" s="161">
        <v>4</v>
      </c>
      <c r="F4111" s="161">
        <v>5</v>
      </c>
      <c r="G4111" s="161">
        <v>4</v>
      </c>
      <c r="H4111" s="161">
        <v>5</v>
      </c>
      <c r="I4111" s="161">
        <v>4</v>
      </c>
      <c r="J4111" s="161">
        <v>7</v>
      </c>
      <c r="M4111" s="165">
        <f t="shared" si="187"/>
        <v>4</v>
      </c>
      <c r="N4111" s="164">
        <f t="shared" si="188"/>
        <v>4</v>
      </c>
      <c r="O4111" s="164">
        <f t="shared" si="189"/>
        <v>6</v>
      </c>
    </row>
    <row r="4112" spans="3:15">
      <c r="C4112" s="161">
        <v>10</v>
      </c>
      <c r="D4112" s="161">
        <v>4</v>
      </c>
      <c r="F4112" s="161">
        <v>5</v>
      </c>
      <c r="G4112" s="161">
        <v>4</v>
      </c>
      <c r="H4112" s="161">
        <v>5</v>
      </c>
      <c r="I4112" s="161">
        <v>4</v>
      </c>
      <c r="J4112" s="161">
        <v>10</v>
      </c>
      <c r="M4112" s="165">
        <f t="shared" si="187"/>
        <v>4</v>
      </c>
      <c r="N4112" s="164">
        <f t="shared" si="188"/>
        <v>4</v>
      </c>
      <c r="O4112" s="164">
        <f t="shared" si="189"/>
        <v>6</v>
      </c>
    </row>
    <row r="4113" spans="3:15">
      <c r="C4113" s="161">
        <v>10</v>
      </c>
      <c r="D4113" s="161">
        <v>4</v>
      </c>
      <c r="F4113" s="161">
        <v>5</v>
      </c>
      <c r="G4113" s="161">
        <v>4</v>
      </c>
      <c r="H4113" s="161">
        <v>5</v>
      </c>
      <c r="I4113" s="161">
        <v>6</v>
      </c>
      <c r="J4113" s="161">
        <v>7</v>
      </c>
      <c r="M4113" s="165">
        <f t="shared" si="187"/>
        <v>4</v>
      </c>
      <c r="N4113" s="164">
        <f t="shared" si="188"/>
        <v>4</v>
      </c>
      <c r="O4113" s="164">
        <f t="shared" si="189"/>
        <v>6</v>
      </c>
    </row>
    <row r="4114" spans="3:15">
      <c r="C4114" s="161">
        <v>10</v>
      </c>
      <c r="D4114" s="161">
        <v>4</v>
      </c>
      <c r="F4114" s="161">
        <v>5</v>
      </c>
      <c r="G4114" s="161">
        <v>4</v>
      </c>
      <c r="H4114" s="161">
        <v>5</v>
      </c>
      <c r="I4114" s="161">
        <v>6</v>
      </c>
      <c r="J4114" s="161">
        <v>10</v>
      </c>
      <c r="M4114" s="165">
        <f t="shared" si="187"/>
        <v>4</v>
      </c>
      <c r="N4114" s="164">
        <f t="shared" si="188"/>
        <v>4</v>
      </c>
      <c r="O4114" s="164">
        <f t="shared" si="189"/>
        <v>6</v>
      </c>
    </row>
    <row r="4115" spans="3:15">
      <c r="C4115" s="161">
        <v>10</v>
      </c>
      <c r="D4115" s="161">
        <v>4</v>
      </c>
      <c r="F4115" s="161">
        <v>5</v>
      </c>
      <c r="G4115" s="161">
        <v>4</v>
      </c>
      <c r="H4115" s="161">
        <v>5</v>
      </c>
      <c r="I4115" s="161">
        <v>8</v>
      </c>
      <c r="J4115" s="161">
        <v>7</v>
      </c>
      <c r="M4115" s="165">
        <f t="shared" si="187"/>
        <v>4</v>
      </c>
      <c r="N4115" s="164">
        <f t="shared" si="188"/>
        <v>4</v>
      </c>
      <c r="O4115" s="164">
        <f t="shared" si="189"/>
        <v>6</v>
      </c>
    </row>
    <row r="4116" spans="3:15">
      <c r="C4116" s="161">
        <v>10</v>
      </c>
      <c r="D4116" s="161">
        <v>4</v>
      </c>
      <c r="F4116" s="161">
        <v>5</v>
      </c>
      <c r="G4116" s="161">
        <v>4</v>
      </c>
      <c r="H4116" s="161">
        <v>5</v>
      </c>
      <c r="I4116" s="161">
        <v>8</v>
      </c>
      <c r="J4116" s="161">
        <v>10</v>
      </c>
      <c r="M4116" s="165">
        <f t="shared" si="187"/>
        <v>4</v>
      </c>
      <c r="N4116" s="164">
        <f t="shared" si="188"/>
        <v>4</v>
      </c>
      <c r="O4116" s="164">
        <f t="shared" si="189"/>
        <v>7</v>
      </c>
    </row>
    <row r="4117" spans="3:15">
      <c r="C4117" s="161">
        <v>10</v>
      </c>
      <c r="D4117" s="161">
        <v>4</v>
      </c>
      <c r="F4117" s="161">
        <v>5</v>
      </c>
      <c r="G4117" s="161">
        <v>4</v>
      </c>
      <c r="H4117" s="161">
        <v>5</v>
      </c>
      <c r="I4117" s="161">
        <v>10</v>
      </c>
      <c r="J4117" s="161">
        <v>7</v>
      </c>
      <c r="M4117" s="165">
        <f t="shared" si="187"/>
        <v>4</v>
      </c>
      <c r="N4117" s="164">
        <f t="shared" si="188"/>
        <v>4</v>
      </c>
      <c r="O4117" s="164">
        <f t="shared" si="189"/>
        <v>6</v>
      </c>
    </row>
    <row r="4118" spans="3:15">
      <c r="C4118" s="161">
        <v>10</v>
      </c>
      <c r="D4118" s="161">
        <v>4</v>
      </c>
      <c r="F4118" s="161">
        <v>5</v>
      </c>
      <c r="G4118" s="161">
        <v>4</v>
      </c>
      <c r="H4118" s="161">
        <v>5</v>
      </c>
      <c r="I4118" s="161">
        <v>10</v>
      </c>
      <c r="J4118" s="161">
        <v>10</v>
      </c>
      <c r="M4118" s="165">
        <f t="shared" si="187"/>
        <v>4</v>
      </c>
      <c r="N4118" s="164">
        <f t="shared" si="188"/>
        <v>4</v>
      </c>
      <c r="O4118" s="164">
        <f t="shared" si="189"/>
        <v>7</v>
      </c>
    </row>
    <row r="4119" spans="3:15">
      <c r="C4119" s="161">
        <v>10</v>
      </c>
      <c r="D4119" s="161">
        <v>4</v>
      </c>
      <c r="F4119" s="161">
        <v>7</v>
      </c>
      <c r="G4119" s="161">
        <v>4</v>
      </c>
      <c r="H4119" s="161">
        <v>10</v>
      </c>
      <c r="I4119" s="161">
        <v>4</v>
      </c>
      <c r="J4119" s="161">
        <v>7</v>
      </c>
      <c r="M4119" s="165">
        <f t="shared" si="187"/>
        <v>4</v>
      </c>
      <c r="N4119" s="164">
        <f t="shared" si="188"/>
        <v>4</v>
      </c>
      <c r="O4119" s="164">
        <f t="shared" si="189"/>
        <v>7</v>
      </c>
    </row>
    <row r="4120" spans="3:15">
      <c r="C4120" s="161">
        <v>10</v>
      </c>
      <c r="D4120" s="161">
        <v>4</v>
      </c>
      <c r="F4120" s="161">
        <v>7</v>
      </c>
      <c r="G4120" s="161">
        <v>4</v>
      </c>
      <c r="H4120" s="161">
        <v>10</v>
      </c>
      <c r="I4120" s="161">
        <v>4</v>
      </c>
      <c r="J4120" s="161">
        <v>10</v>
      </c>
      <c r="M4120" s="165">
        <f t="shared" si="187"/>
        <v>4</v>
      </c>
      <c r="N4120" s="164">
        <f t="shared" si="188"/>
        <v>4</v>
      </c>
      <c r="O4120" s="164">
        <f t="shared" si="189"/>
        <v>7</v>
      </c>
    </row>
    <row r="4121" spans="3:15">
      <c r="C4121" s="161">
        <v>10</v>
      </c>
      <c r="D4121" s="161">
        <v>4</v>
      </c>
      <c r="F4121" s="161">
        <v>7</v>
      </c>
      <c r="G4121" s="161">
        <v>4</v>
      </c>
      <c r="H4121" s="161">
        <v>10</v>
      </c>
      <c r="I4121" s="161">
        <v>6</v>
      </c>
      <c r="J4121" s="161">
        <v>7</v>
      </c>
      <c r="M4121" s="165">
        <f t="shared" si="187"/>
        <v>4</v>
      </c>
      <c r="N4121" s="164">
        <f t="shared" si="188"/>
        <v>4</v>
      </c>
      <c r="O4121" s="164">
        <f t="shared" si="189"/>
        <v>7</v>
      </c>
    </row>
    <row r="4122" spans="3:15">
      <c r="C4122" s="161">
        <v>10</v>
      </c>
      <c r="D4122" s="161">
        <v>4</v>
      </c>
      <c r="F4122" s="161">
        <v>7</v>
      </c>
      <c r="G4122" s="161">
        <v>4</v>
      </c>
      <c r="H4122" s="161">
        <v>10</v>
      </c>
      <c r="I4122" s="161">
        <v>6</v>
      </c>
      <c r="J4122" s="161">
        <v>10</v>
      </c>
      <c r="M4122" s="165">
        <f t="shared" si="187"/>
        <v>4</v>
      </c>
      <c r="N4122" s="164">
        <f t="shared" si="188"/>
        <v>4</v>
      </c>
      <c r="O4122" s="164">
        <f t="shared" si="189"/>
        <v>7</v>
      </c>
    </row>
    <row r="4123" spans="3:15">
      <c r="C4123" s="161">
        <v>10</v>
      </c>
      <c r="D4123" s="161">
        <v>4</v>
      </c>
      <c r="F4123" s="161">
        <v>7</v>
      </c>
      <c r="G4123" s="161">
        <v>4</v>
      </c>
      <c r="H4123" s="161">
        <v>10</v>
      </c>
      <c r="I4123" s="161">
        <v>8</v>
      </c>
      <c r="J4123" s="161">
        <v>7</v>
      </c>
      <c r="M4123" s="165">
        <f t="shared" si="187"/>
        <v>4</v>
      </c>
      <c r="N4123" s="164">
        <f t="shared" si="188"/>
        <v>4</v>
      </c>
      <c r="O4123" s="164">
        <f t="shared" si="189"/>
        <v>7</v>
      </c>
    </row>
    <row r="4124" spans="3:15">
      <c r="C4124" s="161">
        <v>10</v>
      </c>
      <c r="D4124" s="161">
        <v>4</v>
      </c>
      <c r="F4124" s="161">
        <v>7</v>
      </c>
      <c r="G4124" s="161">
        <v>4</v>
      </c>
      <c r="H4124" s="161">
        <v>10</v>
      </c>
      <c r="I4124" s="161">
        <v>8</v>
      </c>
      <c r="J4124" s="161">
        <v>10</v>
      </c>
      <c r="M4124" s="165">
        <f t="shared" si="187"/>
        <v>4</v>
      </c>
      <c r="N4124" s="164">
        <f t="shared" si="188"/>
        <v>4</v>
      </c>
      <c r="O4124" s="164">
        <f t="shared" si="189"/>
        <v>8</v>
      </c>
    </row>
    <row r="4125" spans="3:15">
      <c r="C4125" s="161">
        <v>10</v>
      </c>
      <c r="D4125" s="161">
        <v>4</v>
      </c>
      <c r="F4125" s="161">
        <v>7</v>
      </c>
      <c r="G4125" s="161">
        <v>4</v>
      </c>
      <c r="H4125" s="161">
        <v>10</v>
      </c>
      <c r="I4125" s="161">
        <v>10</v>
      </c>
      <c r="J4125" s="161">
        <v>7</v>
      </c>
      <c r="M4125" s="165">
        <f t="shared" si="187"/>
        <v>4</v>
      </c>
      <c r="N4125" s="164">
        <f t="shared" si="188"/>
        <v>4</v>
      </c>
      <c r="O4125" s="164">
        <f t="shared" si="189"/>
        <v>7</v>
      </c>
    </row>
    <row r="4126" spans="3:15">
      <c r="C4126" s="161">
        <v>10</v>
      </c>
      <c r="D4126" s="161">
        <v>6</v>
      </c>
      <c r="F4126" s="161">
        <v>7</v>
      </c>
      <c r="G4126" s="161">
        <v>6</v>
      </c>
      <c r="H4126" s="161">
        <v>10</v>
      </c>
      <c r="I4126" s="161">
        <v>10</v>
      </c>
      <c r="J4126" s="161">
        <v>10</v>
      </c>
      <c r="M4126" s="165">
        <f t="shared" si="187"/>
        <v>6</v>
      </c>
      <c r="N4126" s="164">
        <f t="shared" si="188"/>
        <v>6</v>
      </c>
      <c r="O4126" s="164">
        <f t="shared" si="189"/>
        <v>8</v>
      </c>
    </row>
    <row r="4127" spans="3:15">
      <c r="C4127" s="161">
        <v>10</v>
      </c>
      <c r="D4127" s="161">
        <v>6</v>
      </c>
      <c r="F4127" s="161">
        <v>5</v>
      </c>
      <c r="G4127" s="161">
        <v>6</v>
      </c>
      <c r="H4127" s="161">
        <v>5</v>
      </c>
      <c r="I4127" s="161">
        <v>4</v>
      </c>
      <c r="J4127" s="161">
        <v>7</v>
      </c>
      <c r="M4127" s="165">
        <f t="shared" ref="M4127:M4190" si="190">MIN(C4127:L4127)</f>
        <v>4</v>
      </c>
      <c r="N4127" s="164">
        <f t="shared" si="188"/>
        <v>5</v>
      </c>
      <c r="O4127" s="164">
        <f t="shared" si="189"/>
        <v>6</v>
      </c>
    </row>
    <row r="4128" spans="3:15">
      <c r="C4128" s="161">
        <v>10</v>
      </c>
      <c r="D4128" s="161">
        <v>6</v>
      </c>
      <c r="F4128" s="161">
        <v>5</v>
      </c>
      <c r="G4128" s="161">
        <v>6</v>
      </c>
      <c r="H4128" s="161">
        <v>5</v>
      </c>
      <c r="I4128" s="161">
        <v>4</v>
      </c>
      <c r="J4128" s="161">
        <v>10</v>
      </c>
      <c r="M4128" s="165">
        <f t="shared" si="190"/>
        <v>4</v>
      </c>
      <c r="N4128" s="164">
        <f t="shared" ref="N4128:N4191" si="191">IF(SMALL(C4128:J4128,2)&gt;M4128,M4128+1,M4128)</f>
        <v>5</v>
      </c>
      <c r="O4128" s="164">
        <f t="shared" ref="O4128:O4191" si="192">ROUND(AVERAGE(C4128:J4128),0)</f>
        <v>7</v>
      </c>
    </row>
    <row r="4129" spans="3:15">
      <c r="C4129" s="161">
        <v>10</v>
      </c>
      <c r="D4129" s="161">
        <v>6</v>
      </c>
      <c r="F4129" s="161">
        <v>5</v>
      </c>
      <c r="G4129" s="161">
        <v>6</v>
      </c>
      <c r="H4129" s="161">
        <v>5</v>
      </c>
      <c r="I4129" s="161">
        <v>6</v>
      </c>
      <c r="J4129" s="161">
        <v>7</v>
      </c>
      <c r="M4129" s="165">
        <f t="shared" si="190"/>
        <v>5</v>
      </c>
      <c r="N4129" s="164">
        <f t="shared" si="191"/>
        <v>5</v>
      </c>
      <c r="O4129" s="164">
        <f t="shared" si="192"/>
        <v>6</v>
      </c>
    </row>
    <row r="4130" spans="3:15">
      <c r="C4130" s="161">
        <v>10</v>
      </c>
      <c r="D4130" s="161">
        <v>6</v>
      </c>
      <c r="F4130" s="161">
        <v>5</v>
      </c>
      <c r="G4130" s="161">
        <v>6</v>
      </c>
      <c r="H4130" s="161">
        <v>5</v>
      </c>
      <c r="I4130" s="161">
        <v>6</v>
      </c>
      <c r="J4130" s="161">
        <v>10</v>
      </c>
      <c r="M4130" s="165">
        <f t="shared" si="190"/>
        <v>5</v>
      </c>
      <c r="N4130" s="164">
        <f t="shared" si="191"/>
        <v>5</v>
      </c>
      <c r="O4130" s="164">
        <f t="shared" si="192"/>
        <v>7</v>
      </c>
    </row>
    <row r="4131" spans="3:15">
      <c r="C4131" s="161">
        <v>10</v>
      </c>
      <c r="D4131" s="161">
        <v>6</v>
      </c>
      <c r="F4131" s="161">
        <v>5</v>
      </c>
      <c r="G4131" s="161">
        <v>6</v>
      </c>
      <c r="H4131" s="161">
        <v>5</v>
      </c>
      <c r="I4131" s="161">
        <v>8</v>
      </c>
      <c r="J4131" s="161">
        <v>7</v>
      </c>
      <c r="M4131" s="165">
        <f t="shared" si="190"/>
        <v>5</v>
      </c>
      <c r="N4131" s="164">
        <f t="shared" si="191"/>
        <v>5</v>
      </c>
      <c r="O4131" s="164">
        <f t="shared" si="192"/>
        <v>7</v>
      </c>
    </row>
    <row r="4132" spans="3:15">
      <c r="C4132" s="161">
        <v>10</v>
      </c>
      <c r="D4132" s="161">
        <v>6</v>
      </c>
      <c r="F4132" s="161">
        <v>5</v>
      </c>
      <c r="G4132" s="161">
        <v>6</v>
      </c>
      <c r="H4132" s="161">
        <v>5</v>
      </c>
      <c r="I4132" s="161">
        <v>8</v>
      </c>
      <c r="J4132" s="161">
        <v>10</v>
      </c>
      <c r="M4132" s="165">
        <f t="shared" si="190"/>
        <v>5</v>
      </c>
      <c r="N4132" s="164">
        <f t="shared" si="191"/>
        <v>5</v>
      </c>
      <c r="O4132" s="164">
        <f t="shared" si="192"/>
        <v>7</v>
      </c>
    </row>
    <row r="4133" spans="3:15">
      <c r="C4133" s="161">
        <v>10</v>
      </c>
      <c r="D4133" s="161">
        <v>6</v>
      </c>
      <c r="F4133" s="161">
        <v>5</v>
      </c>
      <c r="G4133" s="161">
        <v>6</v>
      </c>
      <c r="H4133" s="161">
        <v>5</v>
      </c>
      <c r="I4133" s="161">
        <v>10</v>
      </c>
      <c r="J4133" s="161">
        <v>7</v>
      </c>
      <c r="M4133" s="165">
        <f t="shared" si="190"/>
        <v>5</v>
      </c>
      <c r="N4133" s="164">
        <f t="shared" si="191"/>
        <v>5</v>
      </c>
      <c r="O4133" s="164">
        <f t="shared" si="192"/>
        <v>7</v>
      </c>
    </row>
    <row r="4134" spans="3:15">
      <c r="C4134" s="161">
        <v>10</v>
      </c>
      <c r="D4134" s="161">
        <v>6</v>
      </c>
      <c r="F4134" s="161">
        <v>5</v>
      </c>
      <c r="G4134" s="161">
        <v>6</v>
      </c>
      <c r="H4134" s="161">
        <v>5</v>
      </c>
      <c r="I4134" s="161">
        <v>10</v>
      </c>
      <c r="J4134" s="161">
        <v>10</v>
      </c>
      <c r="M4134" s="165">
        <f t="shared" si="190"/>
        <v>5</v>
      </c>
      <c r="N4134" s="164">
        <f t="shared" si="191"/>
        <v>5</v>
      </c>
      <c r="O4134" s="164">
        <f t="shared" si="192"/>
        <v>7</v>
      </c>
    </row>
    <row r="4135" spans="3:15">
      <c r="C4135" s="161">
        <v>10</v>
      </c>
      <c r="D4135" s="161">
        <v>6</v>
      </c>
      <c r="F4135" s="161">
        <v>7</v>
      </c>
      <c r="G4135" s="161">
        <v>6</v>
      </c>
      <c r="H4135" s="161">
        <v>10</v>
      </c>
      <c r="I4135" s="161">
        <v>4</v>
      </c>
      <c r="J4135" s="161">
        <v>7</v>
      </c>
      <c r="M4135" s="165">
        <f t="shared" si="190"/>
        <v>4</v>
      </c>
      <c r="N4135" s="164">
        <f t="shared" si="191"/>
        <v>5</v>
      </c>
      <c r="O4135" s="164">
        <f t="shared" si="192"/>
        <v>7</v>
      </c>
    </row>
    <row r="4136" spans="3:15">
      <c r="C4136" s="161">
        <v>10</v>
      </c>
      <c r="D4136" s="161">
        <v>6</v>
      </c>
      <c r="F4136" s="161">
        <v>7</v>
      </c>
      <c r="G4136" s="161">
        <v>6</v>
      </c>
      <c r="H4136" s="161">
        <v>10</v>
      </c>
      <c r="I4136" s="161">
        <v>4</v>
      </c>
      <c r="J4136" s="161">
        <v>10</v>
      </c>
      <c r="M4136" s="165">
        <f t="shared" si="190"/>
        <v>4</v>
      </c>
      <c r="N4136" s="164">
        <f t="shared" si="191"/>
        <v>5</v>
      </c>
      <c r="O4136" s="164">
        <f t="shared" si="192"/>
        <v>8</v>
      </c>
    </row>
    <row r="4137" spans="3:15">
      <c r="C4137" s="161">
        <v>10</v>
      </c>
      <c r="D4137" s="161">
        <v>6</v>
      </c>
      <c r="F4137" s="161">
        <v>7</v>
      </c>
      <c r="G4137" s="161">
        <v>6</v>
      </c>
      <c r="H4137" s="161">
        <v>10</v>
      </c>
      <c r="I4137" s="161">
        <v>6</v>
      </c>
      <c r="J4137" s="161">
        <v>7</v>
      </c>
      <c r="M4137" s="165">
        <f t="shared" si="190"/>
        <v>6</v>
      </c>
      <c r="N4137" s="164">
        <f t="shared" si="191"/>
        <v>6</v>
      </c>
      <c r="O4137" s="164">
        <f t="shared" si="192"/>
        <v>7</v>
      </c>
    </row>
    <row r="4138" spans="3:15">
      <c r="C4138" s="161">
        <v>10</v>
      </c>
      <c r="D4138" s="161">
        <v>6</v>
      </c>
      <c r="F4138" s="161">
        <v>7</v>
      </c>
      <c r="G4138" s="161">
        <v>6</v>
      </c>
      <c r="H4138" s="161">
        <v>10</v>
      </c>
      <c r="I4138" s="161">
        <v>6</v>
      </c>
      <c r="J4138" s="161">
        <v>10</v>
      </c>
      <c r="M4138" s="165">
        <f t="shared" si="190"/>
        <v>6</v>
      </c>
      <c r="N4138" s="164">
        <f t="shared" si="191"/>
        <v>6</v>
      </c>
      <c r="O4138" s="164">
        <f t="shared" si="192"/>
        <v>8</v>
      </c>
    </row>
    <row r="4139" spans="3:15">
      <c r="C4139" s="161">
        <v>10</v>
      </c>
      <c r="D4139" s="161">
        <v>6</v>
      </c>
      <c r="F4139" s="161">
        <v>7</v>
      </c>
      <c r="G4139" s="161">
        <v>6</v>
      </c>
      <c r="H4139" s="161">
        <v>10</v>
      </c>
      <c r="I4139" s="161">
        <v>8</v>
      </c>
      <c r="J4139" s="161">
        <v>7</v>
      </c>
      <c r="M4139" s="165">
        <f t="shared" si="190"/>
        <v>6</v>
      </c>
      <c r="N4139" s="164">
        <f t="shared" si="191"/>
        <v>6</v>
      </c>
      <c r="O4139" s="164">
        <f t="shared" si="192"/>
        <v>8</v>
      </c>
    </row>
    <row r="4140" spans="3:15">
      <c r="C4140" s="161">
        <v>10</v>
      </c>
      <c r="D4140" s="161">
        <v>6</v>
      </c>
      <c r="F4140" s="161">
        <v>7</v>
      </c>
      <c r="G4140" s="161">
        <v>6</v>
      </c>
      <c r="H4140" s="161">
        <v>10</v>
      </c>
      <c r="I4140" s="161">
        <v>8</v>
      </c>
      <c r="J4140" s="161">
        <v>10</v>
      </c>
      <c r="M4140" s="165">
        <f t="shared" si="190"/>
        <v>6</v>
      </c>
      <c r="N4140" s="164">
        <f t="shared" si="191"/>
        <v>6</v>
      </c>
      <c r="O4140" s="164">
        <f t="shared" si="192"/>
        <v>8</v>
      </c>
    </row>
    <row r="4141" spans="3:15">
      <c r="C4141" s="161">
        <v>10</v>
      </c>
      <c r="D4141" s="161">
        <v>6</v>
      </c>
      <c r="F4141" s="161">
        <v>7</v>
      </c>
      <c r="G4141" s="161">
        <v>6</v>
      </c>
      <c r="H4141" s="161">
        <v>10</v>
      </c>
      <c r="I4141" s="161">
        <v>10</v>
      </c>
      <c r="J4141" s="161">
        <v>7</v>
      </c>
      <c r="M4141" s="165">
        <f t="shared" si="190"/>
        <v>6</v>
      </c>
      <c r="N4141" s="164">
        <f t="shared" si="191"/>
        <v>6</v>
      </c>
      <c r="O4141" s="164">
        <f t="shared" si="192"/>
        <v>8</v>
      </c>
    </row>
    <row r="4142" spans="3:15">
      <c r="C4142" s="161">
        <v>10</v>
      </c>
      <c r="D4142" s="161">
        <v>2</v>
      </c>
      <c r="F4142" s="161">
        <v>7</v>
      </c>
      <c r="G4142" s="161">
        <v>2</v>
      </c>
      <c r="H4142" s="161">
        <v>10</v>
      </c>
      <c r="I4142" s="161">
        <v>10</v>
      </c>
      <c r="J4142" s="161">
        <v>10</v>
      </c>
      <c r="M4142" s="165">
        <f t="shared" si="190"/>
        <v>2</v>
      </c>
      <c r="N4142" s="164">
        <f t="shared" si="191"/>
        <v>2</v>
      </c>
      <c r="O4142" s="164">
        <f t="shared" si="192"/>
        <v>7</v>
      </c>
    </row>
    <row r="4143" spans="3:15">
      <c r="C4143" s="161">
        <v>10</v>
      </c>
      <c r="D4143" s="161">
        <v>2</v>
      </c>
      <c r="F4143" s="161">
        <v>5</v>
      </c>
      <c r="G4143" s="161">
        <v>2</v>
      </c>
      <c r="H4143" s="161">
        <v>5</v>
      </c>
      <c r="I4143" s="161">
        <v>4</v>
      </c>
      <c r="J4143" s="161">
        <v>7</v>
      </c>
      <c r="M4143" s="165">
        <f t="shared" si="190"/>
        <v>2</v>
      </c>
      <c r="N4143" s="164">
        <f t="shared" si="191"/>
        <v>2</v>
      </c>
      <c r="O4143" s="164">
        <f t="shared" si="192"/>
        <v>5</v>
      </c>
    </row>
    <row r="4144" spans="3:15">
      <c r="C4144" s="161">
        <v>10</v>
      </c>
      <c r="D4144" s="161">
        <v>2</v>
      </c>
      <c r="F4144" s="161">
        <v>5</v>
      </c>
      <c r="G4144" s="161">
        <v>2</v>
      </c>
      <c r="H4144" s="161">
        <v>5</v>
      </c>
      <c r="I4144" s="161">
        <v>4</v>
      </c>
      <c r="J4144" s="161">
        <v>10</v>
      </c>
      <c r="M4144" s="165">
        <f t="shared" si="190"/>
        <v>2</v>
      </c>
      <c r="N4144" s="164">
        <f t="shared" si="191"/>
        <v>2</v>
      </c>
      <c r="O4144" s="164">
        <f t="shared" si="192"/>
        <v>5</v>
      </c>
    </row>
    <row r="4145" spans="3:15">
      <c r="C4145" s="161">
        <v>10</v>
      </c>
      <c r="D4145" s="161">
        <v>2</v>
      </c>
      <c r="F4145" s="161">
        <v>5</v>
      </c>
      <c r="G4145" s="161">
        <v>2</v>
      </c>
      <c r="H4145" s="161">
        <v>5</v>
      </c>
      <c r="I4145" s="161">
        <v>6</v>
      </c>
      <c r="J4145" s="161">
        <v>7</v>
      </c>
      <c r="M4145" s="165">
        <f t="shared" si="190"/>
        <v>2</v>
      </c>
      <c r="N4145" s="164">
        <f t="shared" si="191"/>
        <v>2</v>
      </c>
      <c r="O4145" s="164">
        <f t="shared" si="192"/>
        <v>5</v>
      </c>
    </row>
    <row r="4146" spans="3:15">
      <c r="C4146" s="161">
        <v>10</v>
      </c>
      <c r="D4146" s="161">
        <v>2</v>
      </c>
      <c r="F4146" s="161">
        <v>5</v>
      </c>
      <c r="G4146" s="161">
        <v>2</v>
      </c>
      <c r="H4146" s="161">
        <v>5</v>
      </c>
      <c r="I4146" s="161">
        <v>6</v>
      </c>
      <c r="J4146" s="161">
        <v>10</v>
      </c>
      <c r="M4146" s="165">
        <f t="shared" si="190"/>
        <v>2</v>
      </c>
      <c r="N4146" s="164">
        <f t="shared" si="191"/>
        <v>2</v>
      </c>
      <c r="O4146" s="164">
        <f t="shared" si="192"/>
        <v>6</v>
      </c>
    </row>
    <row r="4147" spans="3:15">
      <c r="C4147" s="161">
        <v>10</v>
      </c>
      <c r="D4147" s="161">
        <v>2</v>
      </c>
      <c r="F4147" s="161">
        <v>5</v>
      </c>
      <c r="G4147" s="161">
        <v>2</v>
      </c>
      <c r="H4147" s="161">
        <v>5</v>
      </c>
      <c r="I4147" s="161">
        <v>8</v>
      </c>
      <c r="J4147" s="161">
        <v>7</v>
      </c>
      <c r="M4147" s="165">
        <f t="shared" si="190"/>
        <v>2</v>
      </c>
      <c r="N4147" s="164">
        <f t="shared" si="191"/>
        <v>2</v>
      </c>
      <c r="O4147" s="164">
        <f t="shared" si="192"/>
        <v>6</v>
      </c>
    </row>
    <row r="4148" spans="3:15">
      <c r="C4148" s="161">
        <v>10</v>
      </c>
      <c r="D4148" s="161">
        <v>2</v>
      </c>
      <c r="F4148" s="161">
        <v>5</v>
      </c>
      <c r="G4148" s="161">
        <v>2</v>
      </c>
      <c r="H4148" s="161">
        <v>5</v>
      </c>
      <c r="I4148" s="161">
        <v>8</v>
      </c>
      <c r="J4148" s="161">
        <v>10</v>
      </c>
      <c r="M4148" s="165">
        <f t="shared" si="190"/>
        <v>2</v>
      </c>
      <c r="N4148" s="164">
        <f t="shared" si="191"/>
        <v>2</v>
      </c>
      <c r="O4148" s="164">
        <f t="shared" si="192"/>
        <v>6</v>
      </c>
    </row>
    <row r="4149" spans="3:15">
      <c r="C4149" s="161">
        <v>10</v>
      </c>
      <c r="D4149" s="161">
        <v>2</v>
      </c>
      <c r="F4149" s="161">
        <v>5</v>
      </c>
      <c r="G4149" s="161">
        <v>2</v>
      </c>
      <c r="H4149" s="161">
        <v>5</v>
      </c>
      <c r="I4149" s="161">
        <v>10</v>
      </c>
      <c r="J4149" s="161">
        <v>7</v>
      </c>
      <c r="M4149" s="165">
        <f t="shared" si="190"/>
        <v>2</v>
      </c>
      <c r="N4149" s="164">
        <f t="shared" si="191"/>
        <v>2</v>
      </c>
      <c r="O4149" s="164">
        <f t="shared" si="192"/>
        <v>6</v>
      </c>
    </row>
    <row r="4150" spans="3:15">
      <c r="C4150" s="161">
        <v>10</v>
      </c>
      <c r="D4150" s="161">
        <v>2</v>
      </c>
      <c r="F4150" s="161">
        <v>5</v>
      </c>
      <c r="G4150" s="161">
        <v>2</v>
      </c>
      <c r="H4150" s="161">
        <v>5</v>
      </c>
      <c r="I4150" s="161">
        <v>10</v>
      </c>
      <c r="J4150" s="161">
        <v>10</v>
      </c>
      <c r="M4150" s="165">
        <f t="shared" si="190"/>
        <v>2</v>
      </c>
      <c r="N4150" s="164">
        <f t="shared" si="191"/>
        <v>2</v>
      </c>
      <c r="O4150" s="164">
        <f t="shared" si="192"/>
        <v>6</v>
      </c>
    </row>
    <row r="4151" spans="3:15">
      <c r="C4151" s="161">
        <v>10</v>
      </c>
      <c r="D4151" s="161">
        <v>2</v>
      </c>
      <c r="F4151" s="161">
        <v>7</v>
      </c>
      <c r="G4151" s="161">
        <v>2</v>
      </c>
      <c r="H4151" s="161">
        <v>10</v>
      </c>
      <c r="I4151" s="161">
        <v>4</v>
      </c>
      <c r="J4151" s="161">
        <v>7</v>
      </c>
      <c r="M4151" s="165">
        <f t="shared" si="190"/>
        <v>2</v>
      </c>
      <c r="N4151" s="164">
        <f t="shared" si="191"/>
        <v>2</v>
      </c>
      <c r="O4151" s="164">
        <f t="shared" si="192"/>
        <v>6</v>
      </c>
    </row>
    <row r="4152" spans="3:15">
      <c r="C4152" s="161">
        <v>10</v>
      </c>
      <c r="D4152" s="161">
        <v>2</v>
      </c>
      <c r="F4152" s="161">
        <v>7</v>
      </c>
      <c r="G4152" s="161">
        <v>2</v>
      </c>
      <c r="H4152" s="161">
        <v>10</v>
      </c>
      <c r="I4152" s="161">
        <v>4</v>
      </c>
      <c r="J4152" s="161">
        <v>10</v>
      </c>
      <c r="M4152" s="165">
        <f t="shared" si="190"/>
        <v>2</v>
      </c>
      <c r="N4152" s="164">
        <f t="shared" si="191"/>
        <v>2</v>
      </c>
      <c r="O4152" s="164">
        <f t="shared" si="192"/>
        <v>6</v>
      </c>
    </row>
    <row r="4153" spans="3:15">
      <c r="C4153" s="161">
        <v>10</v>
      </c>
      <c r="D4153" s="161">
        <v>2</v>
      </c>
      <c r="F4153" s="161">
        <v>7</v>
      </c>
      <c r="G4153" s="161">
        <v>2</v>
      </c>
      <c r="H4153" s="161">
        <v>10</v>
      </c>
      <c r="I4153" s="161">
        <v>6</v>
      </c>
      <c r="J4153" s="161">
        <v>7</v>
      </c>
      <c r="M4153" s="165">
        <f t="shared" si="190"/>
        <v>2</v>
      </c>
      <c r="N4153" s="164">
        <f t="shared" si="191"/>
        <v>2</v>
      </c>
      <c r="O4153" s="164">
        <f t="shared" si="192"/>
        <v>6</v>
      </c>
    </row>
    <row r="4154" spans="3:15">
      <c r="C4154" s="161">
        <v>10</v>
      </c>
      <c r="D4154" s="161">
        <v>2</v>
      </c>
      <c r="F4154" s="161">
        <v>7</v>
      </c>
      <c r="G4154" s="161">
        <v>2</v>
      </c>
      <c r="H4154" s="161">
        <v>10</v>
      </c>
      <c r="I4154" s="161">
        <v>6</v>
      </c>
      <c r="J4154" s="161">
        <v>10</v>
      </c>
      <c r="M4154" s="165">
        <f t="shared" si="190"/>
        <v>2</v>
      </c>
      <c r="N4154" s="164">
        <f t="shared" si="191"/>
        <v>2</v>
      </c>
      <c r="O4154" s="164">
        <f t="shared" si="192"/>
        <v>7</v>
      </c>
    </row>
    <row r="4155" spans="3:15">
      <c r="C4155" s="161">
        <v>10</v>
      </c>
      <c r="D4155" s="161">
        <v>2</v>
      </c>
      <c r="F4155" s="161">
        <v>7</v>
      </c>
      <c r="G4155" s="161">
        <v>2</v>
      </c>
      <c r="H4155" s="161">
        <v>10</v>
      </c>
      <c r="I4155" s="161">
        <v>8</v>
      </c>
      <c r="J4155" s="161">
        <v>7</v>
      </c>
      <c r="M4155" s="165">
        <f t="shared" si="190"/>
        <v>2</v>
      </c>
      <c r="N4155" s="164">
        <f t="shared" si="191"/>
        <v>2</v>
      </c>
      <c r="O4155" s="164">
        <f t="shared" si="192"/>
        <v>7</v>
      </c>
    </row>
    <row r="4156" spans="3:15">
      <c r="C4156" s="161">
        <v>10</v>
      </c>
      <c r="D4156" s="161">
        <v>2</v>
      </c>
      <c r="F4156" s="161">
        <v>7</v>
      </c>
      <c r="G4156" s="161">
        <v>2</v>
      </c>
      <c r="H4156" s="161">
        <v>10</v>
      </c>
      <c r="I4156" s="161">
        <v>8</v>
      </c>
      <c r="J4156" s="161">
        <v>10</v>
      </c>
      <c r="M4156" s="165">
        <f t="shared" si="190"/>
        <v>2</v>
      </c>
      <c r="N4156" s="164">
        <f t="shared" si="191"/>
        <v>2</v>
      </c>
      <c r="O4156" s="164">
        <f t="shared" si="192"/>
        <v>7</v>
      </c>
    </row>
    <row r="4157" spans="3:15">
      <c r="C4157" s="161">
        <v>10</v>
      </c>
      <c r="D4157" s="161">
        <v>2</v>
      </c>
      <c r="F4157" s="161">
        <v>7</v>
      </c>
      <c r="G4157" s="161">
        <v>2</v>
      </c>
      <c r="H4157" s="161">
        <v>10</v>
      </c>
      <c r="I4157" s="161">
        <v>10</v>
      </c>
      <c r="J4157" s="161">
        <v>7</v>
      </c>
      <c r="M4157" s="165">
        <f t="shared" si="190"/>
        <v>2</v>
      </c>
      <c r="N4157" s="164">
        <f t="shared" si="191"/>
        <v>2</v>
      </c>
      <c r="O4157" s="164">
        <f t="shared" si="192"/>
        <v>7</v>
      </c>
    </row>
    <row r="4158" spans="3:15">
      <c r="C4158" s="161">
        <v>10</v>
      </c>
      <c r="D4158" s="161">
        <v>2</v>
      </c>
      <c r="F4158" s="161">
        <v>7</v>
      </c>
      <c r="G4158" s="161">
        <v>2</v>
      </c>
      <c r="H4158" s="161">
        <v>10</v>
      </c>
      <c r="I4158" s="161">
        <v>10</v>
      </c>
      <c r="J4158" s="161">
        <v>10</v>
      </c>
      <c r="M4158" s="165">
        <f t="shared" si="190"/>
        <v>2</v>
      </c>
      <c r="N4158" s="164">
        <f t="shared" si="191"/>
        <v>2</v>
      </c>
      <c r="O4158" s="164">
        <f t="shared" si="192"/>
        <v>7</v>
      </c>
    </row>
    <row r="4159" spans="3:15">
      <c r="C4159" s="161">
        <v>10</v>
      </c>
      <c r="D4159" s="161">
        <v>2</v>
      </c>
      <c r="F4159" s="161">
        <v>5</v>
      </c>
      <c r="G4159" s="161">
        <v>2</v>
      </c>
      <c r="H4159" s="161">
        <v>5</v>
      </c>
      <c r="I4159" s="161">
        <v>4</v>
      </c>
      <c r="J4159" s="161">
        <v>7</v>
      </c>
      <c r="M4159" s="165">
        <f t="shared" si="190"/>
        <v>2</v>
      </c>
      <c r="N4159" s="164">
        <f t="shared" si="191"/>
        <v>2</v>
      </c>
      <c r="O4159" s="164">
        <f t="shared" si="192"/>
        <v>5</v>
      </c>
    </row>
    <row r="4160" spans="3:15">
      <c r="C4160" s="161">
        <v>10</v>
      </c>
      <c r="D4160" s="161">
        <v>2</v>
      </c>
      <c r="F4160" s="161">
        <v>5</v>
      </c>
      <c r="G4160" s="161">
        <v>2</v>
      </c>
      <c r="H4160" s="161">
        <v>5</v>
      </c>
      <c r="I4160" s="161">
        <v>4</v>
      </c>
      <c r="J4160" s="161">
        <v>10</v>
      </c>
      <c r="M4160" s="165">
        <f t="shared" si="190"/>
        <v>2</v>
      </c>
      <c r="N4160" s="164">
        <f t="shared" si="191"/>
        <v>2</v>
      </c>
      <c r="O4160" s="164">
        <f t="shared" si="192"/>
        <v>5</v>
      </c>
    </row>
    <row r="4161" spans="3:15">
      <c r="C4161" s="161">
        <v>10</v>
      </c>
      <c r="D4161" s="161">
        <v>2</v>
      </c>
      <c r="F4161" s="161">
        <v>5</v>
      </c>
      <c r="G4161" s="161">
        <v>2</v>
      </c>
      <c r="H4161" s="161">
        <v>5</v>
      </c>
      <c r="I4161" s="161">
        <v>6</v>
      </c>
      <c r="J4161" s="161">
        <v>7</v>
      </c>
      <c r="M4161" s="165">
        <f t="shared" si="190"/>
        <v>2</v>
      </c>
      <c r="N4161" s="164">
        <f t="shared" si="191"/>
        <v>2</v>
      </c>
      <c r="O4161" s="164">
        <f t="shared" si="192"/>
        <v>5</v>
      </c>
    </row>
    <row r="4162" spans="3:15">
      <c r="C4162" s="161">
        <v>10</v>
      </c>
      <c r="D4162" s="161">
        <v>2</v>
      </c>
      <c r="F4162" s="161">
        <v>5</v>
      </c>
      <c r="G4162" s="161">
        <v>2</v>
      </c>
      <c r="H4162" s="161">
        <v>5</v>
      </c>
      <c r="I4162" s="161">
        <v>6</v>
      </c>
      <c r="J4162" s="161">
        <v>10</v>
      </c>
      <c r="M4162" s="165">
        <f t="shared" si="190"/>
        <v>2</v>
      </c>
      <c r="N4162" s="164">
        <f t="shared" si="191"/>
        <v>2</v>
      </c>
      <c r="O4162" s="164">
        <f t="shared" si="192"/>
        <v>6</v>
      </c>
    </row>
    <row r="4163" spans="3:15">
      <c r="C4163" s="161">
        <v>10</v>
      </c>
      <c r="D4163" s="161">
        <v>2</v>
      </c>
      <c r="F4163" s="161">
        <v>5</v>
      </c>
      <c r="G4163" s="161">
        <v>2</v>
      </c>
      <c r="H4163" s="161">
        <v>5</v>
      </c>
      <c r="I4163" s="161">
        <v>8</v>
      </c>
      <c r="J4163" s="161">
        <v>7</v>
      </c>
      <c r="M4163" s="165">
        <f t="shared" si="190"/>
        <v>2</v>
      </c>
      <c r="N4163" s="164">
        <f t="shared" si="191"/>
        <v>2</v>
      </c>
      <c r="O4163" s="164">
        <f t="shared" si="192"/>
        <v>6</v>
      </c>
    </row>
    <row r="4164" spans="3:15">
      <c r="C4164" s="161">
        <v>10</v>
      </c>
      <c r="D4164" s="161">
        <v>2</v>
      </c>
      <c r="F4164" s="161">
        <v>5</v>
      </c>
      <c r="G4164" s="161">
        <v>2</v>
      </c>
      <c r="H4164" s="161">
        <v>5</v>
      </c>
      <c r="I4164" s="161">
        <v>8</v>
      </c>
      <c r="J4164" s="161">
        <v>10</v>
      </c>
      <c r="M4164" s="165">
        <f t="shared" si="190"/>
        <v>2</v>
      </c>
      <c r="N4164" s="164">
        <f t="shared" si="191"/>
        <v>2</v>
      </c>
      <c r="O4164" s="164">
        <f t="shared" si="192"/>
        <v>6</v>
      </c>
    </row>
    <row r="4165" spans="3:15">
      <c r="C4165" s="161">
        <v>10</v>
      </c>
      <c r="D4165" s="161">
        <v>2</v>
      </c>
      <c r="F4165" s="161">
        <v>5</v>
      </c>
      <c r="G4165" s="161">
        <v>2</v>
      </c>
      <c r="H4165" s="161">
        <v>5</v>
      </c>
      <c r="I4165" s="161">
        <v>10</v>
      </c>
      <c r="J4165" s="161">
        <v>7</v>
      </c>
      <c r="M4165" s="165">
        <f t="shared" si="190"/>
        <v>2</v>
      </c>
      <c r="N4165" s="164">
        <f t="shared" si="191"/>
        <v>2</v>
      </c>
      <c r="O4165" s="164">
        <f t="shared" si="192"/>
        <v>6</v>
      </c>
    </row>
    <row r="4166" spans="3:15">
      <c r="C4166" s="161">
        <v>10</v>
      </c>
      <c r="D4166" s="161">
        <v>2</v>
      </c>
      <c r="F4166" s="161">
        <v>5</v>
      </c>
      <c r="G4166" s="161">
        <v>2</v>
      </c>
      <c r="H4166" s="161">
        <v>5</v>
      </c>
      <c r="I4166" s="161">
        <v>10</v>
      </c>
      <c r="J4166" s="161">
        <v>10</v>
      </c>
      <c r="M4166" s="165">
        <f t="shared" si="190"/>
        <v>2</v>
      </c>
      <c r="N4166" s="164">
        <f t="shared" si="191"/>
        <v>2</v>
      </c>
      <c r="O4166" s="164">
        <f t="shared" si="192"/>
        <v>6</v>
      </c>
    </row>
    <row r="4167" spans="3:15">
      <c r="C4167" s="161">
        <v>10</v>
      </c>
      <c r="D4167" s="161">
        <v>2</v>
      </c>
      <c r="F4167" s="161">
        <v>7</v>
      </c>
      <c r="G4167" s="161">
        <v>2</v>
      </c>
      <c r="H4167" s="161">
        <v>10</v>
      </c>
      <c r="I4167" s="161">
        <v>4</v>
      </c>
      <c r="J4167" s="161">
        <v>7</v>
      </c>
      <c r="M4167" s="165">
        <f t="shared" si="190"/>
        <v>2</v>
      </c>
      <c r="N4167" s="164">
        <f t="shared" si="191"/>
        <v>2</v>
      </c>
      <c r="O4167" s="164">
        <f t="shared" si="192"/>
        <v>6</v>
      </c>
    </row>
    <row r="4168" spans="3:15">
      <c r="C4168" s="161">
        <v>10</v>
      </c>
      <c r="D4168" s="161">
        <v>2</v>
      </c>
      <c r="F4168" s="161">
        <v>7</v>
      </c>
      <c r="G4168" s="161">
        <v>2</v>
      </c>
      <c r="H4168" s="161">
        <v>10</v>
      </c>
      <c r="I4168" s="161">
        <v>4</v>
      </c>
      <c r="J4168" s="161">
        <v>10</v>
      </c>
      <c r="M4168" s="165">
        <f t="shared" si="190"/>
        <v>2</v>
      </c>
      <c r="N4168" s="164">
        <f t="shared" si="191"/>
        <v>2</v>
      </c>
      <c r="O4168" s="164">
        <f t="shared" si="192"/>
        <v>6</v>
      </c>
    </row>
    <row r="4169" spans="3:15">
      <c r="C4169" s="161">
        <v>10</v>
      </c>
      <c r="D4169" s="161">
        <v>2</v>
      </c>
      <c r="F4169" s="161">
        <v>7</v>
      </c>
      <c r="G4169" s="161">
        <v>2</v>
      </c>
      <c r="H4169" s="161">
        <v>10</v>
      </c>
      <c r="I4169" s="161">
        <v>6</v>
      </c>
      <c r="J4169" s="161">
        <v>7</v>
      </c>
      <c r="M4169" s="165">
        <f t="shared" si="190"/>
        <v>2</v>
      </c>
      <c r="N4169" s="164">
        <f t="shared" si="191"/>
        <v>2</v>
      </c>
      <c r="O4169" s="164">
        <f t="shared" si="192"/>
        <v>6</v>
      </c>
    </row>
    <row r="4170" spans="3:15">
      <c r="C4170" s="161">
        <v>10</v>
      </c>
      <c r="D4170" s="161">
        <v>2</v>
      </c>
      <c r="F4170" s="161">
        <v>7</v>
      </c>
      <c r="G4170" s="161">
        <v>2</v>
      </c>
      <c r="H4170" s="161">
        <v>10</v>
      </c>
      <c r="I4170" s="161">
        <v>6</v>
      </c>
      <c r="J4170" s="161">
        <v>10</v>
      </c>
      <c r="M4170" s="165">
        <f t="shared" si="190"/>
        <v>2</v>
      </c>
      <c r="N4170" s="164">
        <f t="shared" si="191"/>
        <v>2</v>
      </c>
      <c r="O4170" s="164">
        <f t="shared" si="192"/>
        <v>7</v>
      </c>
    </row>
    <row r="4171" spans="3:15">
      <c r="C4171" s="161">
        <v>10</v>
      </c>
      <c r="D4171" s="161">
        <v>2</v>
      </c>
      <c r="F4171" s="161">
        <v>7</v>
      </c>
      <c r="G4171" s="161">
        <v>2</v>
      </c>
      <c r="H4171" s="161">
        <v>10</v>
      </c>
      <c r="I4171" s="161">
        <v>8</v>
      </c>
      <c r="J4171" s="161">
        <v>7</v>
      </c>
      <c r="M4171" s="165">
        <f t="shared" si="190"/>
        <v>2</v>
      </c>
      <c r="N4171" s="164">
        <f t="shared" si="191"/>
        <v>2</v>
      </c>
      <c r="O4171" s="164">
        <f t="shared" si="192"/>
        <v>7</v>
      </c>
    </row>
    <row r="4172" spans="3:15">
      <c r="C4172" s="161">
        <v>10</v>
      </c>
      <c r="D4172" s="161">
        <v>2</v>
      </c>
      <c r="F4172" s="161">
        <v>7</v>
      </c>
      <c r="G4172" s="161">
        <v>2</v>
      </c>
      <c r="H4172" s="161">
        <v>10</v>
      </c>
      <c r="I4172" s="161">
        <v>8</v>
      </c>
      <c r="J4172" s="161">
        <v>10</v>
      </c>
      <c r="M4172" s="165">
        <f t="shared" si="190"/>
        <v>2</v>
      </c>
      <c r="N4172" s="164">
        <f t="shared" si="191"/>
        <v>2</v>
      </c>
      <c r="O4172" s="164">
        <f t="shared" si="192"/>
        <v>7</v>
      </c>
    </row>
    <row r="4173" spans="3:15">
      <c r="C4173" s="161">
        <v>10</v>
      </c>
      <c r="D4173" s="161">
        <v>2</v>
      </c>
      <c r="F4173" s="161">
        <v>7</v>
      </c>
      <c r="G4173" s="161">
        <v>2</v>
      </c>
      <c r="H4173" s="161">
        <v>10</v>
      </c>
      <c r="I4173" s="161">
        <v>10</v>
      </c>
      <c r="J4173" s="161">
        <v>7</v>
      </c>
      <c r="M4173" s="165">
        <f t="shared" si="190"/>
        <v>2</v>
      </c>
      <c r="N4173" s="164">
        <f t="shared" si="191"/>
        <v>2</v>
      </c>
      <c r="O4173" s="164">
        <f t="shared" si="192"/>
        <v>7</v>
      </c>
    </row>
    <row r="4174" spans="3:15">
      <c r="C4174" s="161">
        <v>10</v>
      </c>
      <c r="D4174" s="161">
        <v>2</v>
      </c>
      <c r="F4174" s="161">
        <v>7</v>
      </c>
      <c r="G4174" s="161">
        <v>2</v>
      </c>
      <c r="H4174" s="161">
        <v>10</v>
      </c>
      <c r="I4174" s="161">
        <v>10</v>
      </c>
      <c r="J4174" s="161">
        <v>10</v>
      </c>
      <c r="M4174" s="165">
        <f t="shared" si="190"/>
        <v>2</v>
      </c>
      <c r="N4174" s="164">
        <f t="shared" si="191"/>
        <v>2</v>
      </c>
      <c r="O4174" s="164">
        <f t="shared" si="192"/>
        <v>7</v>
      </c>
    </row>
    <row r="4175" spans="3:15">
      <c r="C4175" s="161">
        <v>10</v>
      </c>
      <c r="D4175" s="161">
        <v>2</v>
      </c>
      <c r="F4175" s="161">
        <v>10</v>
      </c>
      <c r="G4175" s="161">
        <v>2</v>
      </c>
      <c r="H4175" s="161">
        <v>7</v>
      </c>
      <c r="I4175" s="161">
        <v>4</v>
      </c>
      <c r="J4175" s="161">
        <v>7</v>
      </c>
      <c r="M4175" s="165">
        <f t="shared" si="190"/>
        <v>2</v>
      </c>
      <c r="N4175" s="164">
        <f t="shared" si="191"/>
        <v>2</v>
      </c>
      <c r="O4175" s="164">
        <f t="shared" si="192"/>
        <v>6</v>
      </c>
    </row>
    <row r="4176" spans="3:15">
      <c r="C4176" s="161">
        <v>10</v>
      </c>
      <c r="D4176" s="161">
        <v>2</v>
      </c>
      <c r="F4176" s="161">
        <v>10</v>
      </c>
      <c r="G4176" s="161">
        <v>2</v>
      </c>
      <c r="H4176" s="161">
        <v>7</v>
      </c>
      <c r="I4176" s="161">
        <v>4</v>
      </c>
      <c r="J4176" s="161">
        <v>10</v>
      </c>
      <c r="M4176" s="165">
        <f t="shared" si="190"/>
        <v>2</v>
      </c>
      <c r="N4176" s="164">
        <f t="shared" si="191"/>
        <v>2</v>
      </c>
      <c r="O4176" s="164">
        <f t="shared" si="192"/>
        <v>6</v>
      </c>
    </row>
    <row r="4177" spans="3:15">
      <c r="C4177" s="161">
        <v>10</v>
      </c>
      <c r="D4177" s="161">
        <v>2</v>
      </c>
      <c r="F4177" s="161">
        <v>10</v>
      </c>
      <c r="G4177" s="161">
        <v>2</v>
      </c>
      <c r="H4177" s="161">
        <v>7</v>
      </c>
      <c r="I4177" s="161">
        <v>6</v>
      </c>
      <c r="J4177" s="161">
        <v>7</v>
      </c>
      <c r="M4177" s="165">
        <f t="shared" si="190"/>
        <v>2</v>
      </c>
      <c r="N4177" s="164">
        <f t="shared" si="191"/>
        <v>2</v>
      </c>
      <c r="O4177" s="164">
        <f t="shared" si="192"/>
        <v>6</v>
      </c>
    </row>
    <row r="4178" spans="3:15">
      <c r="C4178" s="161">
        <v>10</v>
      </c>
      <c r="D4178" s="161">
        <v>2</v>
      </c>
      <c r="F4178" s="161">
        <v>10</v>
      </c>
      <c r="G4178" s="161">
        <v>2</v>
      </c>
      <c r="H4178" s="161">
        <v>7</v>
      </c>
      <c r="I4178" s="161">
        <v>6</v>
      </c>
      <c r="J4178" s="161">
        <v>10</v>
      </c>
      <c r="M4178" s="165">
        <f t="shared" si="190"/>
        <v>2</v>
      </c>
      <c r="N4178" s="164">
        <f t="shared" si="191"/>
        <v>2</v>
      </c>
      <c r="O4178" s="164">
        <f t="shared" si="192"/>
        <v>7</v>
      </c>
    </row>
    <row r="4179" spans="3:15">
      <c r="C4179" s="161">
        <v>10</v>
      </c>
      <c r="D4179" s="161">
        <v>2</v>
      </c>
      <c r="F4179" s="161">
        <v>10</v>
      </c>
      <c r="G4179" s="161">
        <v>2</v>
      </c>
      <c r="H4179" s="161">
        <v>7</v>
      </c>
      <c r="I4179" s="161">
        <v>8</v>
      </c>
      <c r="J4179" s="161">
        <v>7</v>
      </c>
      <c r="M4179" s="165">
        <f t="shared" si="190"/>
        <v>2</v>
      </c>
      <c r="N4179" s="164">
        <f t="shared" si="191"/>
        <v>2</v>
      </c>
      <c r="O4179" s="164">
        <f t="shared" si="192"/>
        <v>7</v>
      </c>
    </row>
    <row r="4180" spans="3:15">
      <c r="C4180" s="161">
        <v>10</v>
      </c>
      <c r="D4180" s="161">
        <v>2</v>
      </c>
      <c r="F4180" s="161">
        <v>10</v>
      </c>
      <c r="G4180" s="161">
        <v>2</v>
      </c>
      <c r="H4180" s="161">
        <v>7</v>
      </c>
      <c r="I4180" s="161">
        <v>8</v>
      </c>
      <c r="J4180" s="161">
        <v>10</v>
      </c>
      <c r="M4180" s="165">
        <f t="shared" si="190"/>
        <v>2</v>
      </c>
      <c r="N4180" s="164">
        <f t="shared" si="191"/>
        <v>2</v>
      </c>
      <c r="O4180" s="164">
        <f t="shared" si="192"/>
        <v>7</v>
      </c>
    </row>
    <row r="4181" spans="3:15">
      <c r="C4181" s="161">
        <v>10</v>
      </c>
      <c r="D4181" s="161">
        <v>2</v>
      </c>
      <c r="F4181" s="161">
        <v>10</v>
      </c>
      <c r="G4181" s="161">
        <v>2</v>
      </c>
      <c r="H4181" s="161">
        <v>7</v>
      </c>
      <c r="I4181" s="161">
        <v>10</v>
      </c>
      <c r="J4181" s="161">
        <v>7</v>
      </c>
      <c r="M4181" s="165">
        <f t="shared" si="190"/>
        <v>2</v>
      </c>
      <c r="N4181" s="164">
        <f t="shared" si="191"/>
        <v>2</v>
      </c>
      <c r="O4181" s="164">
        <f t="shared" si="192"/>
        <v>7</v>
      </c>
    </row>
    <row r="4182" spans="3:15">
      <c r="C4182" s="161">
        <v>10</v>
      </c>
      <c r="D4182" s="161">
        <v>2</v>
      </c>
      <c r="F4182" s="161">
        <v>10</v>
      </c>
      <c r="G4182" s="161">
        <v>2</v>
      </c>
      <c r="H4182" s="161">
        <v>7</v>
      </c>
      <c r="I4182" s="161">
        <v>10</v>
      </c>
      <c r="J4182" s="161">
        <v>10</v>
      </c>
      <c r="M4182" s="165">
        <f t="shared" si="190"/>
        <v>2</v>
      </c>
      <c r="N4182" s="164">
        <f t="shared" si="191"/>
        <v>2</v>
      </c>
      <c r="O4182" s="164">
        <f t="shared" si="192"/>
        <v>7</v>
      </c>
    </row>
    <row r="4183" spans="3:15">
      <c r="C4183" s="161">
        <v>10</v>
      </c>
      <c r="D4183" s="161">
        <v>2</v>
      </c>
      <c r="F4183" s="161">
        <v>10</v>
      </c>
      <c r="G4183" s="161">
        <v>2</v>
      </c>
      <c r="H4183" s="161">
        <v>10</v>
      </c>
      <c r="I4183" s="161">
        <v>4</v>
      </c>
      <c r="J4183" s="161">
        <v>7</v>
      </c>
      <c r="M4183" s="165">
        <f t="shared" si="190"/>
        <v>2</v>
      </c>
      <c r="N4183" s="164">
        <f t="shared" si="191"/>
        <v>2</v>
      </c>
      <c r="O4183" s="164">
        <f t="shared" si="192"/>
        <v>6</v>
      </c>
    </row>
    <row r="4184" spans="3:15">
      <c r="C4184" s="161">
        <v>10</v>
      </c>
      <c r="D4184" s="161">
        <v>2</v>
      </c>
      <c r="F4184" s="161">
        <v>10</v>
      </c>
      <c r="G4184" s="161">
        <v>2</v>
      </c>
      <c r="H4184" s="161">
        <v>10</v>
      </c>
      <c r="I4184" s="161">
        <v>4</v>
      </c>
      <c r="J4184" s="161">
        <v>10</v>
      </c>
      <c r="M4184" s="165">
        <f t="shared" si="190"/>
        <v>2</v>
      </c>
      <c r="N4184" s="164">
        <f t="shared" si="191"/>
        <v>2</v>
      </c>
      <c r="O4184" s="164">
        <f t="shared" si="192"/>
        <v>7</v>
      </c>
    </row>
    <row r="4185" spans="3:15">
      <c r="C4185" s="161">
        <v>10</v>
      </c>
      <c r="D4185" s="161">
        <v>2</v>
      </c>
      <c r="F4185" s="161">
        <v>10</v>
      </c>
      <c r="G4185" s="161">
        <v>2</v>
      </c>
      <c r="H4185" s="161">
        <v>10</v>
      </c>
      <c r="I4185" s="161">
        <v>6</v>
      </c>
      <c r="J4185" s="161">
        <v>7</v>
      </c>
      <c r="M4185" s="165">
        <f t="shared" si="190"/>
        <v>2</v>
      </c>
      <c r="N4185" s="164">
        <f t="shared" si="191"/>
        <v>2</v>
      </c>
      <c r="O4185" s="164">
        <f t="shared" si="192"/>
        <v>7</v>
      </c>
    </row>
    <row r="4186" spans="3:15">
      <c r="C4186" s="161">
        <v>10</v>
      </c>
      <c r="D4186" s="161">
        <v>2</v>
      </c>
      <c r="F4186" s="161">
        <v>10</v>
      </c>
      <c r="G4186" s="161">
        <v>2</v>
      </c>
      <c r="H4186" s="161">
        <v>10</v>
      </c>
      <c r="I4186" s="161">
        <v>6</v>
      </c>
      <c r="J4186" s="161">
        <v>10</v>
      </c>
      <c r="M4186" s="165">
        <f t="shared" si="190"/>
        <v>2</v>
      </c>
      <c r="N4186" s="164">
        <f t="shared" si="191"/>
        <v>2</v>
      </c>
      <c r="O4186" s="164">
        <f t="shared" si="192"/>
        <v>7</v>
      </c>
    </row>
    <row r="4187" spans="3:15">
      <c r="C4187" s="161">
        <v>10</v>
      </c>
      <c r="D4187" s="161">
        <v>2</v>
      </c>
      <c r="F4187" s="161">
        <v>10</v>
      </c>
      <c r="G4187" s="161">
        <v>2</v>
      </c>
      <c r="H4187" s="161">
        <v>10</v>
      </c>
      <c r="I4187" s="161">
        <v>8</v>
      </c>
      <c r="J4187" s="161">
        <v>7</v>
      </c>
      <c r="M4187" s="165">
        <f t="shared" si="190"/>
        <v>2</v>
      </c>
      <c r="N4187" s="164">
        <f t="shared" si="191"/>
        <v>2</v>
      </c>
      <c r="O4187" s="164">
        <f t="shared" si="192"/>
        <v>7</v>
      </c>
    </row>
    <row r="4188" spans="3:15">
      <c r="C4188" s="161">
        <v>10</v>
      </c>
      <c r="D4188" s="161">
        <v>2</v>
      </c>
      <c r="F4188" s="161">
        <v>10</v>
      </c>
      <c r="G4188" s="161">
        <v>2</v>
      </c>
      <c r="H4188" s="161">
        <v>10</v>
      </c>
      <c r="I4188" s="161">
        <v>8</v>
      </c>
      <c r="J4188" s="161">
        <v>10</v>
      </c>
      <c r="M4188" s="165">
        <f t="shared" si="190"/>
        <v>2</v>
      </c>
      <c r="N4188" s="164">
        <f t="shared" si="191"/>
        <v>2</v>
      </c>
      <c r="O4188" s="164">
        <f t="shared" si="192"/>
        <v>7</v>
      </c>
    </row>
    <row r="4189" spans="3:15">
      <c r="C4189" s="161">
        <v>10</v>
      </c>
      <c r="D4189" s="161">
        <v>2</v>
      </c>
      <c r="F4189" s="161">
        <v>10</v>
      </c>
      <c r="G4189" s="161">
        <v>2</v>
      </c>
      <c r="H4189" s="161">
        <v>10</v>
      </c>
      <c r="I4189" s="161">
        <v>10</v>
      </c>
      <c r="J4189" s="161">
        <v>7</v>
      </c>
      <c r="M4189" s="165">
        <f t="shared" si="190"/>
        <v>2</v>
      </c>
      <c r="N4189" s="164">
        <f t="shared" si="191"/>
        <v>2</v>
      </c>
      <c r="O4189" s="164">
        <f t="shared" si="192"/>
        <v>7</v>
      </c>
    </row>
    <row r="4190" spans="3:15">
      <c r="C4190" s="161">
        <v>10</v>
      </c>
      <c r="D4190" s="161">
        <v>4</v>
      </c>
      <c r="F4190" s="161">
        <v>10</v>
      </c>
      <c r="G4190" s="161">
        <v>4</v>
      </c>
      <c r="H4190" s="161">
        <v>10</v>
      </c>
      <c r="I4190" s="161">
        <v>10</v>
      </c>
      <c r="J4190" s="161">
        <v>10</v>
      </c>
      <c r="M4190" s="165">
        <f t="shared" si="190"/>
        <v>4</v>
      </c>
      <c r="N4190" s="164">
        <f t="shared" si="191"/>
        <v>4</v>
      </c>
      <c r="O4190" s="164">
        <f t="shared" si="192"/>
        <v>8</v>
      </c>
    </row>
    <row r="4191" spans="3:15">
      <c r="C4191" s="161">
        <v>10</v>
      </c>
      <c r="D4191" s="161">
        <v>4</v>
      </c>
      <c r="F4191" s="161">
        <v>10</v>
      </c>
      <c r="G4191" s="161">
        <v>4</v>
      </c>
      <c r="H4191" s="161">
        <v>7</v>
      </c>
      <c r="I4191" s="161">
        <v>4</v>
      </c>
      <c r="J4191" s="161">
        <v>7</v>
      </c>
      <c r="M4191" s="165">
        <f t="shared" ref="M4191:M4254" si="193">MIN(C4191:L4191)</f>
        <v>4</v>
      </c>
      <c r="N4191" s="164">
        <f t="shared" si="191"/>
        <v>4</v>
      </c>
      <c r="O4191" s="164">
        <f t="shared" si="192"/>
        <v>7</v>
      </c>
    </row>
    <row r="4192" spans="3:15">
      <c r="C4192" s="161">
        <v>10</v>
      </c>
      <c r="D4192" s="161">
        <v>4</v>
      </c>
      <c r="F4192" s="161">
        <v>10</v>
      </c>
      <c r="G4192" s="161">
        <v>4</v>
      </c>
      <c r="H4192" s="161">
        <v>7</v>
      </c>
      <c r="I4192" s="161">
        <v>4</v>
      </c>
      <c r="J4192" s="161">
        <v>10</v>
      </c>
      <c r="M4192" s="165">
        <f t="shared" si="193"/>
        <v>4</v>
      </c>
      <c r="N4192" s="164">
        <f t="shared" ref="N4192:N4255" si="194">IF(SMALL(C4192:J4192,2)&gt;M4192,M4192+1,M4192)</f>
        <v>4</v>
      </c>
      <c r="O4192" s="164">
        <f t="shared" ref="O4192:O4255" si="195">ROUND(AVERAGE(C4192:J4192),0)</f>
        <v>7</v>
      </c>
    </row>
    <row r="4193" spans="3:15">
      <c r="C4193" s="161">
        <v>10</v>
      </c>
      <c r="D4193" s="161">
        <v>4</v>
      </c>
      <c r="F4193" s="161">
        <v>10</v>
      </c>
      <c r="G4193" s="161">
        <v>4</v>
      </c>
      <c r="H4193" s="161">
        <v>7</v>
      </c>
      <c r="I4193" s="161">
        <v>6</v>
      </c>
      <c r="J4193" s="161">
        <v>7</v>
      </c>
      <c r="M4193" s="165">
        <f t="shared" si="193"/>
        <v>4</v>
      </c>
      <c r="N4193" s="164">
        <f t="shared" si="194"/>
        <v>4</v>
      </c>
      <c r="O4193" s="164">
        <f t="shared" si="195"/>
        <v>7</v>
      </c>
    </row>
    <row r="4194" spans="3:15">
      <c r="C4194" s="161">
        <v>10</v>
      </c>
      <c r="D4194" s="161">
        <v>4</v>
      </c>
      <c r="F4194" s="161">
        <v>10</v>
      </c>
      <c r="G4194" s="161">
        <v>4</v>
      </c>
      <c r="H4194" s="161">
        <v>7</v>
      </c>
      <c r="I4194" s="161">
        <v>6</v>
      </c>
      <c r="J4194" s="161">
        <v>10</v>
      </c>
      <c r="M4194" s="165">
        <f t="shared" si="193"/>
        <v>4</v>
      </c>
      <c r="N4194" s="164">
        <f t="shared" si="194"/>
        <v>4</v>
      </c>
      <c r="O4194" s="164">
        <f t="shared" si="195"/>
        <v>7</v>
      </c>
    </row>
    <row r="4195" spans="3:15">
      <c r="C4195" s="161">
        <v>10</v>
      </c>
      <c r="D4195" s="161">
        <v>4</v>
      </c>
      <c r="F4195" s="161">
        <v>10</v>
      </c>
      <c r="G4195" s="161">
        <v>4</v>
      </c>
      <c r="H4195" s="161">
        <v>7</v>
      </c>
      <c r="I4195" s="161">
        <v>8</v>
      </c>
      <c r="J4195" s="161">
        <v>7</v>
      </c>
      <c r="M4195" s="165">
        <f t="shared" si="193"/>
        <v>4</v>
      </c>
      <c r="N4195" s="164">
        <f t="shared" si="194"/>
        <v>4</v>
      </c>
      <c r="O4195" s="164">
        <f t="shared" si="195"/>
        <v>7</v>
      </c>
    </row>
    <row r="4196" spans="3:15">
      <c r="C4196" s="161">
        <v>10</v>
      </c>
      <c r="D4196" s="161">
        <v>4</v>
      </c>
      <c r="F4196" s="161">
        <v>10</v>
      </c>
      <c r="G4196" s="161">
        <v>4</v>
      </c>
      <c r="H4196" s="161">
        <v>7</v>
      </c>
      <c r="I4196" s="161">
        <v>8</v>
      </c>
      <c r="J4196" s="161">
        <v>10</v>
      </c>
      <c r="M4196" s="165">
        <f t="shared" si="193"/>
        <v>4</v>
      </c>
      <c r="N4196" s="164">
        <f t="shared" si="194"/>
        <v>4</v>
      </c>
      <c r="O4196" s="164">
        <f t="shared" si="195"/>
        <v>8</v>
      </c>
    </row>
    <row r="4197" spans="3:15">
      <c r="C4197" s="161">
        <v>10</v>
      </c>
      <c r="D4197" s="161">
        <v>4</v>
      </c>
      <c r="F4197" s="161">
        <v>10</v>
      </c>
      <c r="G4197" s="161">
        <v>4</v>
      </c>
      <c r="H4197" s="161">
        <v>7</v>
      </c>
      <c r="I4197" s="161">
        <v>10</v>
      </c>
      <c r="J4197" s="161">
        <v>7</v>
      </c>
      <c r="M4197" s="165">
        <f t="shared" si="193"/>
        <v>4</v>
      </c>
      <c r="N4197" s="164">
        <f t="shared" si="194"/>
        <v>4</v>
      </c>
      <c r="O4197" s="164">
        <f t="shared" si="195"/>
        <v>7</v>
      </c>
    </row>
    <row r="4198" spans="3:15">
      <c r="C4198" s="161">
        <v>10</v>
      </c>
      <c r="D4198" s="161">
        <v>4</v>
      </c>
      <c r="F4198" s="161">
        <v>10</v>
      </c>
      <c r="G4198" s="161">
        <v>4</v>
      </c>
      <c r="H4198" s="161">
        <v>7</v>
      </c>
      <c r="I4198" s="161">
        <v>10</v>
      </c>
      <c r="J4198" s="161">
        <v>10</v>
      </c>
      <c r="M4198" s="165">
        <f t="shared" si="193"/>
        <v>4</v>
      </c>
      <c r="N4198" s="164">
        <f t="shared" si="194"/>
        <v>4</v>
      </c>
      <c r="O4198" s="164">
        <f t="shared" si="195"/>
        <v>8</v>
      </c>
    </row>
    <row r="4199" spans="3:15">
      <c r="C4199" s="161">
        <v>10</v>
      </c>
      <c r="D4199" s="161">
        <v>4</v>
      </c>
      <c r="F4199" s="161">
        <v>10</v>
      </c>
      <c r="G4199" s="161">
        <v>4</v>
      </c>
      <c r="H4199" s="161">
        <v>10</v>
      </c>
      <c r="I4199" s="161">
        <v>4</v>
      </c>
      <c r="J4199" s="161">
        <v>7</v>
      </c>
      <c r="M4199" s="165">
        <f t="shared" si="193"/>
        <v>4</v>
      </c>
      <c r="N4199" s="164">
        <f t="shared" si="194"/>
        <v>4</v>
      </c>
      <c r="O4199" s="164">
        <f t="shared" si="195"/>
        <v>7</v>
      </c>
    </row>
    <row r="4200" spans="3:15">
      <c r="C4200" s="161">
        <v>10</v>
      </c>
      <c r="D4200" s="161">
        <v>4</v>
      </c>
      <c r="F4200" s="161">
        <v>10</v>
      </c>
      <c r="G4200" s="161">
        <v>4</v>
      </c>
      <c r="H4200" s="161">
        <v>10</v>
      </c>
      <c r="I4200" s="161">
        <v>4</v>
      </c>
      <c r="J4200" s="161">
        <v>10</v>
      </c>
      <c r="M4200" s="165">
        <f t="shared" si="193"/>
        <v>4</v>
      </c>
      <c r="N4200" s="164">
        <f t="shared" si="194"/>
        <v>4</v>
      </c>
      <c r="O4200" s="164">
        <f t="shared" si="195"/>
        <v>7</v>
      </c>
    </row>
    <row r="4201" spans="3:15">
      <c r="C4201" s="161">
        <v>10</v>
      </c>
      <c r="D4201" s="161">
        <v>4</v>
      </c>
      <c r="F4201" s="161">
        <v>10</v>
      </c>
      <c r="G4201" s="161">
        <v>4</v>
      </c>
      <c r="H4201" s="161">
        <v>10</v>
      </c>
      <c r="I4201" s="161">
        <v>6</v>
      </c>
      <c r="J4201" s="161">
        <v>7</v>
      </c>
      <c r="M4201" s="165">
        <f t="shared" si="193"/>
        <v>4</v>
      </c>
      <c r="N4201" s="164">
        <f t="shared" si="194"/>
        <v>4</v>
      </c>
      <c r="O4201" s="164">
        <f t="shared" si="195"/>
        <v>7</v>
      </c>
    </row>
    <row r="4202" spans="3:15">
      <c r="C4202" s="161">
        <v>10</v>
      </c>
      <c r="D4202" s="161">
        <v>4</v>
      </c>
      <c r="F4202" s="161">
        <v>10</v>
      </c>
      <c r="G4202" s="161">
        <v>4</v>
      </c>
      <c r="H4202" s="161">
        <v>10</v>
      </c>
      <c r="I4202" s="161">
        <v>6</v>
      </c>
      <c r="J4202" s="161">
        <v>10</v>
      </c>
      <c r="M4202" s="165">
        <f t="shared" si="193"/>
        <v>4</v>
      </c>
      <c r="N4202" s="164">
        <f t="shared" si="194"/>
        <v>4</v>
      </c>
      <c r="O4202" s="164">
        <f t="shared" si="195"/>
        <v>8</v>
      </c>
    </row>
    <row r="4203" spans="3:15">
      <c r="C4203" s="161">
        <v>10</v>
      </c>
      <c r="D4203" s="161">
        <v>4</v>
      </c>
      <c r="F4203" s="161">
        <v>10</v>
      </c>
      <c r="G4203" s="161">
        <v>4</v>
      </c>
      <c r="H4203" s="161">
        <v>10</v>
      </c>
      <c r="I4203" s="161">
        <v>8</v>
      </c>
      <c r="J4203" s="161">
        <v>7</v>
      </c>
      <c r="M4203" s="165">
        <f t="shared" si="193"/>
        <v>4</v>
      </c>
      <c r="N4203" s="164">
        <f t="shared" si="194"/>
        <v>4</v>
      </c>
      <c r="O4203" s="164">
        <f t="shared" si="195"/>
        <v>8</v>
      </c>
    </row>
    <row r="4204" spans="3:15">
      <c r="C4204" s="161">
        <v>10</v>
      </c>
      <c r="D4204" s="161">
        <v>4</v>
      </c>
      <c r="F4204" s="161">
        <v>10</v>
      </c>
      <c r="G4204" s="161">
        <v>4</v>
      </c>
      <c r="H4204" s="161">
        <v>10</v>
      </c>
      <c r="I4204" s="161">
        <v>8</v>
      </c>
      <c r="J4204" s="161">
        <v>10</v>
      </c>
      <c r="M4204" s="165">
        <f t="shared" si="193"/>
        <v>4</v>
      </c>
      <c r="N4204" s="164">
        <f t="shared" si="194"/>
        <v>4</v>
      </c>
      <c r="O4204" s="164">
        <f t="shared" si="195"/>
        <v>8</v>
      </c>
    </row>
    <row r="4205" spans="3:15">
      <c r="C4205" s="161">
        <v>10</v>
      </c>
      <c r="D4205" s="161">
        <v>4</v>
      </c>
      <c r="F4205" s="161">
        <v>10</v>
      </c>
      <c r="G4205" s="161">
        <v>4</v>
      </c>
      <c r="H4205" s="161">
        <v>10</v>
      </c>
      <c r="I4205" s="161">
        <v>10</v>
      </c>
      <c r="J4205" s="161">
        <v>7</v>
      </c>
      <c r="M4205" s="165">
        <f t="shared" si="193"/>
        <v>4</v>
      </c>
      <c r="N4205" s="164">
        <f t="shared" si="194"/>
        <v>4</v>
      </c>
      <c r="O4205" s="164">
        <f t="shared" si="195"/>
        <v>8</v>
      </c>
    </row>
    <row r="4206" spans="3:15">
      <c r="C4206" s="161">
        <v>10</v>
      </c>
      <c r="D4206" s="161">
        <v>6</v>
      </c>
      <c r="F4206" s="161">
        <v>10</v>
      </c>
      <c r="G4206" s="161">
        <v>6</v>
      </c>
      <c r="H4206" s="161">
        <v>10</v>
      </c>
      <c r="I4206" s="161">
        <v>10</v>
      </c>
      <c r="J4206" s="161">
        <v>10</v>
      </c>
      <c r="M4206" s="165">
        <f t="shared" si="193"/>
        <v>6</v>
      </c>
      <c r="N4206" s="164">
        <f t="shared" si="194"/>
        <v>6</v>
      </c>
      <c r="O4206" s="164">
        <f t="shared" si="195"/>
        <v>9</v>
      </c>
    </row>
    <row r="4207" spans="3:15">
      <c r="C4207" s="161">
        <v>10</v>
      </c>
      <c r="D4207" s="161">
        <v>6</v>
      </c>
      <c r="F4207" s="161">
        <v>10</v>
      </c>
      <c r="G4207" s="161">
        <v>6</v>
      </c>
      <c r="H4207" s="161">
        <v>7</v>
      </c>
      <c r="I4207" s="161">
        <v>4</v>
      </c>
      <c r="J4207" s="161">
        <v>7</v>
      </c>
      <c r="M4207" s="165">
        <f t="shared" si="193"/>
        <v>4</v>
      </c>
      <c r="N4207" s="164">
        <f t="shared" si="194"/>
        <v>5</v>
      </c>
      <c r="O4207" s="164">
        <f t="shared" si="195"/>
        <v>7</v>
      </c>
    </row>
    <row r="4208" spans="3:15">
      <c r="C4208" s="161">
        <v>10</v>
      </c>
      <c r="D4208" s="161">
        <v>6</v>
      </c>
      <c r="F4208" s="161">
        <v>10</v>
      </c>
      <c r="G4208" s="161">
        <v>6</v>
      </c>
      <c r="H4208" s="161">
        <v>7</v>
      </c>
      <c r="I4208" s="161">
        <v>4</v>
      </c>
      <c r="J4208" s="161">
        <v>10</v>
      </c>
      <c r="M4208" s="165">
        <f t="shared" si="193"/>
        <v>4</v>
      </c>
      <c r="N4208" s="164">
        <f t="shared" si="194"/>
        <v>5</v>
      </c>
      <c r="O4208" s="164">
        <f t="shared" si="195"/>
        <v>8</v>
      </c>
    </row>
    <row r="4209" spans="3:15">
      <c r="C4209" s="161">
        <v>10</v>
      </c>
      <c r="D4209" s="161">
        <v>6</v>
      </c>
      <c r="F4209" s="161">
        <v>10</v>
      </c>
      <c r="G4209" s="161">
        <v>6</v>
      </c>
      <c r="H4209" s="161">
        <v>7</v>
      </c>
      <c r="I4209" s="161">
        <v>6</v>
      </c>
      <c r="J4209" s="161">
        <v>7</v>
      </c>
      <c r="M4209" s="165">
        <f t="shared" si="193"/>
        <v>6</v>
      </c>
      <c r="N4209" s="164">
        <f t="shared" si="194"/>
        <v>6</v>
      </c>
      <c r="O4209" s="164">
        <f t="shared" si="195"/>
        <v>7</v>
      </c>
    </row>
    <row r="4210" spans="3:15">
      <c r="C4210" s="161">
        <v>10</v>
      </c>
      <c r="D4210" s="161">
        <v>6</v>
      </c>
      <c r="F4210" s="161">
        <v>10</v>
      </c>
      <c r="G4210" s="161">
        <v>6</v>
      </c>
      <c r="H4210" s="161">
        <v>7</v>
      </c>
      <c r="I4210" s="161">
        <v>6</v>
      </c>
      <c r="J4210" s="161">
        <v>10</v>
      </c>
      <c r="M4210" s="165">
        <f t="shared" si="193"/>
        <v>6</v>
      </c>
      <c r="N4210" s="164">
        <f t="shared" si="194"/>
        <v>6</v>
      </c>
      <c r="O4210" s="164">
        <f t="shared" si="195"/>
        <v>8</v>
      </c>
    </row>
    <row r="4211" spans="3:15">
      <c r="C4211" s="161">
        <v>10</v>
      </c>
      <c r="D4211" s="161">
        <v>6</v>
      </c>
      <c r="F4211" s="161">
        <v>10</v>
      </c>
      <c r="G4211" s="161">
        <v>6</v>
      </c>
      <c r="H4211" s="161">
        <v>7</v>
      </c>
      <c r="I4211" s="161">
        <v>8</v>
      </c>
      <c r="J4211" s="161">
        <v>7</v>
      </c>
      <c r="M4211" s="165">
        <f t="shared" si="193"/>
        <v>6</v>
      </c>
      <c r="N4211" s="164">
        <f t="shared" si="194"/>
        <v>6</v>
      </c>
      <c r="O4211" s="164">
        <f t="shared" si="195"/>
        <v>8</v>
      </c>
    </row>
    <row r="4212" spans="3:15">
      <c r="C4212" s="161">
        <v>10</v>
      </c>
      <c r="D4212" s="161">
        <v>6</v>
      </c>
      <c r="F4212" s="161">
        <v>10</v>
      </c>
      <c r="G4212" s="161">
        <v>6</v>
      </c>
      <c r="H4212" s="161">
        <v>7</v>
      </c>
      <c r="I4212" s="161">
        <v>8</v>
      </c>
      <c r="J4212" s="161">
        <v>10</v>
      </c>
      <c r="M4212" s="165">
        <f t="shared" si="193"/>
        <v>6</v>
      </c>
      <c r="N4212" s="164">
        <f t="shared" si="194"/>
        <v>6</v>
      </c>
      <c r="O4212" s="164">
        <f t="shared" si="195"/>
        <v>8</v>
      </c>
    </row>
    <row r="4213" spans="3:15">
      <c r="C4213" s="161">
        <v>10</v>
      </c>
      <c r="D4213" s="161">
        <v>6</v>
      </c>
      <c r="F4213" s="161">
        <v>10</v>
      </c>
      <c r="G4213" s="161">
        <v>6</v>
      </c>
      <c r="H4213" s="161">
        <v>7</v>
      </c>
      <c r="I4213" s="161">
        <v>10</v>
      </c>
      <c r="J4213" s="161">
        <v>7</v>
      </c>
      <c r="M4213" s="165">
        <f t="shared" si="193"/>
        <v>6</v>
      </c>
      <c r="N4213" s="164">
        <f t="shared" si="194"/>
        <v>6</v>
      </c>
      <c r="O4213" s="164">
        <f t="shared" si="195"/>
        <v>8</v>
      </c>
    </row>
    <row r="4214" spans="3:15">
      <c r="C4214" s="161">
        <v>10</v>
      </c>
      <c r="D4214" s="161">
        <v>6</v>
      </c>
      <c r="F4214" s="161">
        <v>10</v>
      </c>
      <c r="G4214" s="161">
        <v>6</v>
      </c>
      <c r="H4214" s="161">
        <v>7</v>
      </c>
      <c r="I4214" s="161">
        <v>10</v>
      </c>
      <c r="J4214" s="161">
        <v>10</v>
      </c>
      <c r="M4214" s="165">
        <f t="shared" si="193"/>
        <v>6</v>
      </c>
      <c r="N4214" s="164">
        <f t="shared" si="194"/>
        <v>6</v>
      </c>
      <c r="O4214" s="164">
        <f t="shared" si="195"/>
        <v>8</v>
      </c>
    </row>
    <row r="4215" spans="3:15">
      <c r="C4215" s="161">
        <v>10</v>
      </c>
      <c r="D4215" s="161">
        <v>6</v>
      </c>
      <c r="F4215" s="161">
        <v>10</v>
      </c>
      <c r="G4215" s="161">
        <v>6</v>
      </c>
      <c r="H4215" s="161">
        <v>10</v>
      </c>
      <c r="I4215" s="161">
        <v>4</v>
      </c>
      <c r="J4215" s="161">
        <v>7</v>
      </c>
      <c r="M4215" s="165">
        <f t="shared" si="193"/>
        <v>4</v>
      </c>
      <c r="N4215" s="164">
        <f t="shared" si="194"/>
        <v>5</v>
      </c>
      <c r="O4215" s="164">
        <f t="shared" si="195"/>
        <v>8</v>
      </c>
    </row>
    <row r="4216" spans="3:15">
      <c r="C4216" s="161">
        <v>10</v>
      </c>
      <c r="D4216" s="161">
        <v>6</v>
      </c>
      <c r="F4216" s="161">
        <v>10</v>
      </c>
      <c r="G4216" s="161">
        <v>6</v>
      </c>
      <c r="H4216" s="161">
        <v>10</v>
      </c>
      <c r="I4216" s="161">
        <v>4</v>
      </c>
      <c r="J4216" s="161">
        <v>10</v>
      </c>
      <c r="M4216" s="165">
        <f t="shared" si="193"/>
        <v>4</v>
      </c>
      <c r="N4216" s="164">
        <f t="shared" si="194"/>
        <v>5</v>
      </c>
      <c r="O4216" s="164">
        <f t="shared" si="195"/>
        <v>8</v>
      </c>
    </row>
    <row r="4217" spans="3:15">
      <c r="C4217" s="161">
        <v>10</v>
      </c>
      <c r="D4217" s="161">
        <v>6</v>
      </c>
      <c r="F4217" s="161">
        <v>10</v>
      </c>
      <c r="G4217" s="161">
        <v>6</v>
      </c>
      <c r="H4217" s="161">
        <v>10</v>
      </c>
      <c r="I4217" s="161">
        <v>6</v>
      </c>
      <c r="J4217" s="161">
        <v>7</v>
      </c>
      <c r="M4217" s="165">
        <f t="shared" si="193"/>
        <v>6</v>
      </c>
      <c r="N4217" s="164">
        <f t="shared" si="194"/>
        <v>6</v>
      </c>
      <c r="O4217" s="164">
        <f t="shared" si="195"/>
        <v>8</v>
      </c>
    </row>
    <row r="4218" spans="3:15">
      <c r="C4218" s="161">
        <v>10</v>
      </c>
      <c r="D4218" s="161">
        <v>6</v>
      </c>
      <c r="F4218" s="161">
        <v>10</v>
      </c>
      <c r="G4218" s="161">
        <v>6</v>
      </c>
      <c r="H4218" s="161">
        <v>10</v>
      </c>
      <c r="I4218" s="161">
        <v>6</v>
      </c>
      <c r="J4218" s="161">
        <v>10</v>
      </c>
      <c r="M4218" s="165">
        <f t="shared" si="193"/>
        <v>6</v>
      </c>
      <c r="N4218" s="164">
        <f t="shared" si="194"/>
        <v>6</v>
      </c>
      <c r="O4218" s="164">
        <f t="shared" si="195"/>
        <v>8</v>
      </c>
    </row>
    <row r="4219" spans="3:15">
      <c r="C4219" s="161">
        <v>10</v>
      </c>
      <c r="D4219" s="161">
        <v>6</v>
      </c>
      <c r="F4219" s="161">
        <v>10</v>
      </c>
      <c r="G4219" s="161">
        <v>6</v>
      </c>
      <c r="H4219" s="161">
        <v>10</v>
      </c>
      <c r="I4219" s="161">
        <v>8</v>
      </c>
      <c r="J4219" s="161">
        <v>7</v>
      </c>
      <c r="M4219" s="165">
        <f t="shared" si="193"/>
        <v>6</v>
      </c>
      <c r="N4219" s="164">
        <f t="shared" si="194"/>
        <v>6</v>
      </c>
      <c r="O4219" s="164">
        <f t="shared" si="195"/>
        <v>8</v>
      </c>
    </row>
    <row r="4220" spans="3:15">
      <c r="C4220" s="161">
        <v>10</v>
      </c>
      <c r="D4220" s="161">
        <v>6</v>
      </c>
      <c r="F4220" s="161">
        <v>10</v>
      </c>
      <c r="G4220" s="161">
        <v>6</v>
      </c>
      <c r="H4220" s="161">
        <v>10</v>
      </c>
      <c r="I4220" s="161">
        <v>8</v>
      </c>
      <c r="J4220" s="161">
        <v>10</v>
      </c>
      <c r="M4220" s="165">
        <f t="shared" si="193"/>
        <v>6</v>
      </c>
      <c r="N4220" s="164">
        <f t="shared" si="194"/>
        <v>6</v>
      </c>
      <c r="O4220" s="164">
        <f t="shared" si="195"/>
        <v>9</v>
      </c>
    </row>
    <row r="4221" spans="3:15">
      <c r="C4221" s="161">
        <v>10</v>
      </c>
      <c r="D4221" s="161">
        <v>6</v>
      </c>
      <c r="F4221" s="161">
        <v>10</v>
      </c>
      <c r="G4221" s="161">
        <v>6</v>
      </c>
      <c r="H4221" s="161">
        <v>10</v>
      </c>
      <c r="I4221" s="161">
        <v>10</v>
      </c>
      <c r="J4221" s="161">
        <v>7</v>
      </c>
      <c r="M4221" s="165">
        <f t="shared" si="193"/>
        <v>6</v>
      </c>
      <c r="N4221" s="164">
        <f t="shared" si="194"/>
        <v>6</v>
      </c>
      <c r="O4221" s="164">
        <f t="shared" si="195"/>
        <v>8</v>
      </c>
    </row>
    <row r="4222" spans="3:15">
      <c r="C4222" s="161">
        <v>10</v>
      </c>
      <c r="D4222" s="161">
        <v>2</v>
      </c>
      <c r="F4222" s="161">
        <v>10</v>
      </c>
      <c r="G4222" s="161">
        <v>2</v>
      </c>
      <c r="H4222" s="161">
        <v>10</v>
      </c>
      <c r="I4222" s="161">
        <v>10</v>
      </c>
      <c r="J4222" s="161">
        <v>10</v>
      </c>
      <c r="M4222" s="165">
        <f t="shared" si="193"/>
        <v>2</v>
      </c>
      <c r="N4222" s="164">
        <f t="shared" si="194"/>
        <v>2</v>
      </c>
      <c r="O4222" s="164">
        <f t="shared" si="195"/>
        <v>8</v>
      </c>
    </row>
    <row r="4223" spans="3:15">
      <c r="C4223" s="161">
        <v>10</v>
      </c>
      <c r="D4223" s="161">
        <v>2</v>
      </c>
      <c r="F4223" s="161">
        <v>10</v>
      </c>
      <c r="G4223" s="161">
        <v>2</v>
      </c>
      <c r="H4223" s="161">
        <v>7</v>
      </c>
      <c r="I4223" s="161">
        <v>4</v>
      </c>
      <c r="J4223" s="161">
        <v>7</v>
      </c>
      <c r="M4223" s="165">
        <f t="shared" si="193"/>
        <v>2</v>
      </c>
      <c r="N4223" s="164">
        <f t="shared" si="194"/>
        <v>2</v>
      </c>
      <c r="O4223" s="164">
        <f t="shared" si="195"/>
        <v>6</v>
      </c>
    </row>
    <row r="4224" spans="3:15">
      <c r="C4224" s="161">
        <v>10</v>
      </c>
      <c r="D4224" s="161">
        <v>2</v>
      </c>
      <c r="F4224" s="161">
        <v>10</v>
      </c>
      <c r="G4224" s="161">
        <v>2</v>
      </c>
      <c r="H4224" s="161">
        <v>7</v>
      </c>
      <c r="I4224" s="161">
        <v>4</v>
      </c>
      <c r="J4224" s="161">
        <v>10</v>
      </c>
      <c r="M4224" s="165">
        <f t="shared" si="193"/>
        <v>2</v>
      </c>
      <c r="N4224" s="164">
        <f t="shared" si="194"/>
        <v>2</v>
      </c>
      <c r="O4224" s="164">
        <f t="shared" si="195"/>
        <v>6</v>
      </c>
    </row>
    <row r="4225" spans="3:15">
      <c r="C4225" s="161">
        <v>10</v>
      </c>
      <c r="D4225" s="161">
        <v>2</v>
      </c>
      <c r="F4225" s="161">
        <v>10</v>
      </c>
      <c r="G4225" s="161">
        <v>2</v>
      </c>
      <c r="H4225" s="161">
        <v>7</v>
      </c>
      <c r="I4225" s="161">
        <v>6</v>
      </c>
      <c r="J4225" s="161">
        <v>7</v>
      </c>
      <c r="M4225" s="165">
        <f t="shared" si="193"/>
        <v>2</v>
      </c>
      <c r="N4225" s="164">
        <f t="shared" si="194"/>
        <v>2</v>
      </c>
      <c r="O4225" s="164">
        <f t="shared" si="195"/>
        <v>6</v>
      </c>
    </row>
    <row r="4226" spans="3:15">
      <c r="C4226" s="161">
        <v>10</v>
      </c>
      <c r="D4226" s="161">
        <v>2</v>
      </c>
      <c r="F4226" s="161">
        <v>10</v>
      </c>
      <c r="G4226" s="161">
        <v>2</v>
      </c>
      <c r="H4226" s="161">
        <v>7</v>
      </c>
      <c r="I4226" s="161">
        <v>6</v>
      </c>
      <c r="J4226" s="161">
        <v>10</v>
      </c>
      <c r="M4226" s="165">
        <f t="shared" si="193"/>
        <v>2</v>
      </c>
      <c r="N4226" s="164">
        <f t="shared" si="194"/>
        <v>2</v>
      </c>
      <c r="O4226" s="164">
        <f t="shared" si="195"/>
        <v>7</v>
      </c>
    </row>
    <row r="4227" spans="3:15">
      <c r="C4227" s="161">
        <v>10</v>
      </c>
      <c r="D4227" s="161">
        <v>2</v>
      </c>
      <c r="F4227" s="161">
        <v>10</v>
      </c>
      <c r="G4227" s="161">
        <v>2</v>
      </c>
      <c r="H4227" s="161">
        <v>7</v>
      </c>
      <c r="I4227" s="161">
        <v>8</v>
      </c>
      <c r="J4227" s="161">
        <v>7</v>
      </c>
      <c r="M4227" s="165">
        <f t="shared" si="193"/>
        <v>2</v>
      </c>
      <c r="N4227" s="164">
        <f t="shared" si="194"/>
        <v>2</v>
      </c>
      <c r="O4227" s="164">
        <f t="shared" si="195"/>
        <v>7</v>
      </c>
    </row>
    <row r="4228" spans="3:15">
      <c r="C4228" s="161">
        <v>10</v>
      </c>
      <c r="D4228" s="161">
        <v>2</v>
      </c>
      <c r="F4228" s="161">
        <v>10</v>
      </c>
      <c r="G4228" s="161">
        <v>2</v>
      </c>
      <c r="H4228" s="161">
        <v>7</v>
      </c>
      <c r="I4228" s="161">
        <v>8</v>
      </c>
      <c r="J4228" s="161">
        <v>10</v>
      </c>
      <c r="M4228" s="165">
        <f t="shared" si="193"/>
        <v>2</v>
      </c>
      <c r="N4228" s="164">
        <f t="shared" si="194"/>
        <v>2</v>
      </c>
      <c r="O4228" s="164">
        <f t="shared" si="195"/>
        <v>7</v>
      </c>
    </row>
    <row r="4229" spans="3:15">
      <c r="C4229" s="161">
        <v>10</v>
      </c>
      <c r="D4229" s="161">
        <v>2</v>
      </c>
      <c r="F4229" s="161">
        <v>10</v>
      </c>
      <c r="G4229" s="161">
        <v>2</v>
      </c>
      <c r="H4229" s="161">
        <v>7</v>
      </c>
      <c r="I4229" s="161">
        <v>10</v>
      </c>
      <c r="J4229" s="161">
        <v>7</v>
      </c>
      <c r="M4229" s="165">
        <f t="shared" si="193"/>
        <v>2</v>
      </c>
      <c r="N4229" s="164">
        <f t="shared" si="194"/>
        <v>2</v>
      </c>
      <c r="O4229" s="164">
        <f t="shared" si="195"/>
        <v>7</v>
      </c>
    </row>
    <row r="4230" spans="3:15">
      <c r="C4230" s="161">
        <v>10</v>
      </c>
      <c r="D4230" s="161">
        <v>2</v>
      </c>
      <c r="F4230" s="161">
        <v>10</v>
      </c>
      <c r="G4230" s="161">
        <v>2</v>
      </c>
      <c r="H4230" s="161">
        <v>7</v>
      </c>
      <c r="I4230" s="161">
        <v>10</v>
      </c>
      <c r="J4230" s="161">
        <v>10</v>
      </c>
      <c r="M4230" s="165">
        <f t="shared" si="193"/>
        <v>2</v>
      </c>
      <c r="N4230" s="164">
        <f t="shared" si="194"/>
        <v>2</v>
      </c>
      <c r="O4230" s="164">
        <f t="shared" si="195"/>
        <v>7</v>
      </c>
    </row>
    <row r="4231" spans="3:15">
      <c r="C4231" s="161">
        <v>10</v>
      </c>
      <c r="D4231" s="161">
        <v>2</v>
      </c>
      <c r="F4231" s="161">
        <v>10</v>
      </c>
      <c r="G4231" s="161">
        <v>2</v>
      </c>
      <c r="H4231" s="161">
        <v>10</v>
      </c>
      <c r="I4231" s="161">
        <v>4</v>
      </c>
      <c r="J4231" s="161">
        <v>7</v>
      </c>
      <c r="M4231" s="165">
        <f t="shared" si="193"/>
        <v>2</v>
      </c>
      <c r="N4231" s="164">
        <f t="shared" si="194"/>
        <v>2</v>
      </c>
      <c r="O4231" s="164">
        <f t="shared" si="195"/>
        <v>6</v>
      </c>
    </row>
    <row r="4232" spans="3:15">
      <c r="C4232" s="161">
        <v>10</v>
      </c>
      <c r="D4232" s="161">
        <v>2</v>
      </c>
      <c r="F4232" s="161">
        <v>10</v>
      </c>
      <c r="G4232" s="161">
        <v>2</v>
      </c>
      <c r="H4232" s="161">
        <v>10</v>
      </c>
      <c r="I4232" s="161">
        <v>4</v>
      </c>
      <c r="J4232" s="161">
        <v>10</v>
      </c>
      <c r="M4232" s="165">
        <f t="shared" si="193"/>
        <v>2</v>
      </c>
      <c r="N4232" s="164">
        <f t="shared" si="194"/>
        <v>2</v>
      </c>
      <c r="O4232" s="164">
        <f t="shared" si="195"/>
        <v>7</v>
      </c>
    </row>
    <row r="4233" spans="3:15">
      <c r="C4233" s="161">
        <v>10</v>
      </c>
      <c r="D4233" s="161">
        <v>2</v>
      </c>
      <c r="F4233" s="161">
        <v>10</v>
      </c>
      <c r="G4233" s="161">
        <v>2</v>
      </c>
      <c r="H4233" s="161">
        <v>10</v>
      </c>
      <c r="I4233" s="161">
        <v>6</v>
      </c>
      <c r="J4233" s="161">
        <v>7</v>
      </c>
      <c r="M4233" s="165">
        <f t="shared" si="193"/>
        <v>2</v>
      </c>
      <c r="N4233" s="164">
        <f t="shared" si="194"/>
        <v>2</v>
      </c>
      <c r="O4233" s="164">
        <f t="shared" si="195"/>
        <v>7</v>
      </c>
    </row>
    <row r="4234" spans="3:15">
      <c r="C4234" s="161">
        <v>10</v>
      </c>
      <c r="D4234" s="161">
        <v>2</v>
      </c>
      <c r="F4234" s="161">
        <v>10</v>
      </c>
      <c r="G4234" s="161">
        <v>2</v>
      </c>
      <c r="H4234" s="161">
        <v>10</v>
      </c>
      <c r="I4234" s="161">
        <v>6</v>
      </c>
      <c r="J4234" s="161">
        <v>10</v>
      </c>
      <c r="M4234" s="165">
        <f t="shared" si="193"/>
        <v>2</v>
      </c>
      <c r="N4234" s="164">
        <f t="shared" si="194"/>
        <v>2</v>
      </c>
      <c r="O4234" s="164">
        <f t="shared" si="195"/>
        <v>7</v>
      </c>
    </row>
    <row r="4235" spans="3:15">
      <c r="C4235" s="161">
        <v>10</v>
      </c>
      <c r="D4235" s="161">
        <v>2</v>
      </c>
      <c r="F4235" s="161">
        <v>10</v>
      </c>
      <c r="G4235" s="161">
        <v>2</v>
      </c>
      <c r="H4235" s="161">
        <v>10</v>
      </c>
      <c r="I4235" s="161">
        <v>8</v>
      </c>
      <c r="J4235" s="161">
        <v>7</v>
      </c>
      <c r="M4235" s="165">
        <f t="shared" si="193"/>
        <v>2</v>
      </c>
      <c r="N4235" s="164">
        <f t="shared" si="194"/>
        <v>2</v>
      </c>
      <c r="O4235" s="164">
        <f t="shared" si="195"/>
        <v>7</v>
      </c>
    </row>
    <row r="4236" spans="3:15">
      <c r="C4236" s="161">
        <v>10</v>
      </c>
      <c r="D4236" s="161">
        <v>2</v>
      </c>
      <c r="F4236" s="161">
        <v>10</v>
      </c>
      <c r="G4236" s="161">
        <v>2</v>
      </c>
      <c r="H4236" s="161">
        <v>10</v>
      </c>
      <c r="I4236" s="161">
        <v>8</v>
      </c>
      <c r="J4236" s="161">
        <v>10</v>
      </c>
      <c r="M4236" s="165">
        <f t="shared" si="193"/>
        <v>2</v>
      </c>
      <c r="N4236" s="164">
        <f t="shared" si="194"/>
        <v>2</v>
      </c>
      <c r="O4236" s="164">
        <f t="shared" si="195"/>
        <v>7</v>
      </c>
    </row>
    <row r="4237" spans="3:15">
      <c r="C4237" s="161">
        <v>10</v>
      </c>
      <c r="D4237" s="161">
        <v>2</v>
      </c>
      <c r="F4237" s="161">
        <v>10</v>
      </c>
      <c r="G4237" s="161">
        <v>2</v>
      </c>
      <c r="H4237" s="161">
        <v>10</v>
      </c>
      <c r="I4237" s="161">
        <v>10</v>
      </c>
      <c r="J4237" s="161">
        <v>7</v>
      </c>
      <c r="M4237" s="165">
        <f t="shared" si="193"/>
        <v>2</v>
      </c>
      <c r="N4237" s="164">
        <f t="shared" si="194"/>
        <v>2</v>
      </c>
      <c r="O4237" s="164">
        <f t="shared" si="195"/>
        <v>7</v>
      </c>
    </row>
    <row r="4238" spans="3:15">
      <c r="C4238" s="161">
        <v>10</v>
      </c>
      <c r="D4238" s="161">
        <v>2</v>
      </c>
      <c r="F4238" s="161">
        <v>10</v>
      </c>
      <c r="G4238" s="161">
        <v>2</v>
      </c>
      <c r="H4238" s="161">
        <v>10</v>
      </c>
      <c r="I4238" s="161">
        <v>10</v>
      </c>
      <c r="J4238" s="161">
        <v>10</v>
      </c>
      <c r="M4238" s="165">
        <f t="shared" si="193"/>
        <v>2</v>
      </c>
      <c r="N4238" s="164">
        <f t="shared" si="194"/>
        <v>2</v>
      </c>
      <c r="O4238" s="164">
        <f t="shared" si="195"/>
        <v>8</v>
      </c>
    </row>
    <row r="4239" spans="3:15">
      <c r="C4239" s="161">
        <v>10</v>
      </c>
      <c r="D4239" s="161">
        <v>2</v>
      </c>
      <c r="F4239" s="161">
        <v>10</v>
      </c>
      <c r="G4239" s="161">
        <v>2</v>
      </c>
      <c r="H4239" s="161">
        <v>7</v>
      </c>
      <c r="I4239" s="161">
        <v>4</v>
      </c>
      <c r="J4239" s="161">
        <v>7</v>
      </c>
      <c r="M4239" s="165">
        <f t="shared" si="193"/>
        <v>2</v>
      </c>
      <c r="N4239" s="164">
        <f t="shared" si="194"/>
        <v>2</v>
      </c>
      <c r="O4239" s="164">
        <f t="shared" si="195"/>
        <v>6</v>
      </c>
    </row>
    <row r="4240" spans="3:15">
      <c r="C4240" s="161">
        <v>10</v>
      </c>
      <c r="D4240" s="161">
        <v>2</v>
      </c>
      <c r="F4240" s="161">
        <v>10</v>
      </c>
      <c r="G4240" s="161">
        <v>2</v>
      </c>
      <c r="H4240" s="161">
        <v>7</v>
      </c>
      <c r="I4240" s="161">
        <v>4</v>
      </c>
      <c r="J4240" s="161">
        <v>10</v>
      </c>
      <c r="M4240" s="165">
        <f t="shared" si="193"/>
        <v>2</v>
      </c>
      <c r="N4240" s="164">
        <f t="shared" si="194"/>
        <v>2</v>
      </c>
      <c r="O4240" s="164">
        <f t="shared" si="195"/>
        <v>6</v>
      </c>
    </row>
    <row r="4241" spans="3:15">
      <c r="C4241" s="161">
        <v>10</v>
      </c>
      <c r="D4241" s="161">
        <v>2</v>
      </c>
      <c r="F4241" s="161">
        <v>10</v>
      </c>
      <c r="G4241" s="161">
        <v>2</v>
      </c>
      <c r="H4241" s="161">
        <v>7</v>
      </c>
      <c r="I4241" s="161">
        <v>6</v>
      </c>
      <c r="J4241" s="161">
        <v>7</v>
      </c>
      <c r="M4241" s="165">
        <f t="shared" si="193"/>
        <v>2</v>
      </c>
      <c r="N4241" s="164">
        <f t="shared" si="194"/>
        <v>2</v>
      </c>
      <c r="O4241" s="164">
        <f t="shared" si="195"/>
        <v>6</v>
      </c>
    </row>
    <row r="4242" spans="3:15">
      <c r="C4242" s="161">
        <v>10</v>
      </c>
      <c r="D4242" s="161">
        <v>2</v>
      </c>
      <c r="F4242" s="161">
        <v>10</v>
      </c>
      <c r="G4242" s="161">
        <v>2</v>
      </c>
      <c r="H4242" s="161">
        <v>7</v>
      </c>
      <c r="I4242" s="161">
        <v>6</v>
      </c>
      <c r="J4242" s="161">
        <v>10</v>
      </c>
      <c r="M4242" s="165">
        <f t="shared" si="193"/>
        <v>2</v>
      </c>
      <c r="N4242" s="164">
        <f t="shared" si="194"/>
        <v>2</v>
      </c>
      <c r="O4242" s="164">
        <f t="shared" si="195"/>
        <v>7</v>
      </c>
    </row>
    <row r="4243" spans="3:15">
      <c r="C4243" s="161">
        <v>10</v>
      </c>
      <c r="D4243" s="161">
        <v>2</v>
      </c>
      <c r="F4243" s="161">
        <v>10</v>
      </c>
      <c r="G4243" s="161">
        <v>2</v>
      </c>
      <c r="H4243" s="161">
        <v>7</v>
      </c>
      <c r="I4243" s="161">
        <v>8</v>
      </c>
      <c r="J4243" s="161">
        <v>7</v>
      </c>
      <c r="M4243" s="165">
        <f t="shared" si="193"/>
        <v>2</v>
      </c>
      <c r="N4243" s="164">
        <f t="shared" si="194"/>
        <v>2</v>
      </c>
      <c r="O4243" s="164">
        <f t="shared" si="195"/>
        <v>7</v>
      </c>
    </row>
    <row r="4244" spans="3:15">
      <c r="C4244" s="161">
        <v>10</v>
      </c>
      <c r="D4244" s="161">
        <v>2</v>
      </c>
      <c r="F4244" s="161">
        <v>10</v>
      </c>
      <c r="G4244" s="161">
        <v>2</v>
      </c>
      <c r="H4244" s="161">
        <v>7</v>
      </c>
      <c r="I4244" s="161">
        <v>8</v>
      </c>
      <c r="J4244" s="161">
        <v>10</v>
      </c>
      <c r="M4244" s="165">
        <f t="shared" si="193"/>
        <v>2</v>
      </c>
      <c r="N4244" s="164">
        <f t="shared" si="194"/>
        <v>2</v>
      </c>
      <c r="O4244" s="164">
        <f t="shared" si="195"/>
        <v>7</v>
      </c>
    </row>
    <row r="4245" spans="3:15">
      <c r="C4245" s="161">
        <v>10</v>
      </c>
      <c r="D4245" s="161">
        <v>2</v>
      </c>
      <c r="F4245" s="161">
        <v>10</v>
      </c>
      <c r="G4245" s="161">
        <v>2</v>
      </c>
      <c r="H4245" s="161">
        <v>7</v>
      </c>
      <c r="I4245" s="161">
        <v>10</v>
      </c>
      <c r="J4245" s="161">
        <v>7</v>
      </c>
      <c r="M4245" s="165">
        <f t="shared" si="193"/>
        <v>2</v>
      </c>
      <c r="N4245" s="164">
        <f t="shared" si="194"/>
        <v>2</v>
      </c>
      <c r="O4245" s="164">
        <f t="shared" si="195"/>
        <v>7</v>
      </c>
    </row>
    <row r="4246" spans="3:15">
      <c r="C4246" s="161">
        <v>10</v>
      </c>
      <c r="D4246" s="161">
        <v>2</v>
      </c>
      <c r="F4246" s="161">
        <v>10</v>
      </c>
      <c r="G4246" s="161">
        <v>2</v>
      </c>
      <c r="H4246" s="161">
        <v>7</v>
      </c>
      <c r="I4246" s="161">
        <v>10</v>
      </c>
      <c r="J4246" s="161">
        <v>10</v>
      </c>
      <c r="M4246" s="165">
        <f t="shared" si="193"/>
        <v>2</v>
      </c>
      <c r="N4246" s="164">
        <f t="shared" si="194"/>
        <v>2</v>
      </c>
      <c r="O4246" s="164">
        <f t="shared" si="195"/>
        <v>7</v>
      </c>
    </row>
    <row r="4247" spans="3:15">
      <c r="C4247" s="161">
        <v>10</v>
      </c>
      <c r="D4247" s="161">
        <v>2</v>
      </c>
      <c r="F4247" s="161">
        <v>10</v>
      </c>
      <c r="G4247" s="161">
        <v>2</v>
      </c>
      <c r="H4247" s="161">
        <v>10</v>
      </c>
      <c r="I4247" s="161">
        <v>4</v>
      </c>
      <c r="J4247" s="161">
        <v>7</v>
      </c>
      <c r="M4247" s="165">
        <f t="shared" si="193"/>
        <v>2</v>
      </c>
      <c r="N4247" s="164">
        <f t="shared" si="194"/>
        <v>2</v>
      </c>
      <c r="O4247" s="164">
        <f t="shared" si="195"/>
        <v>6</v>
      </c>
    </row>
    <row r="4248" spans="3:15">
      <c r="C4248" s="161">
        <v>10</v>
      </c>
      <c r="D4248" s="161">
        <v>2</v>
      </c>
      <c r="F4248" s="161">
        <v>10</v>
      </c>
      <c r="G4248" s="161">
        <v>2</v>
      </c>
      <c r="H4248" s="161">
        <v>10</v>
      </c>
      <c r="I4248" s="161">
        <v>4</v>
      </c>
      <c r="J4248" s="161">
        <v>10</v>
      </c>
      <c r="M4248" s="165">
        <f t="shared" si="193"/>
        <v>2</v>
      </c>
      <c r="N4248" s="164">
        <f t="shared" si="194"/>
        <v>2</v>
      </c>
      <c r="O4248" s="164">
        <f t="shared" si="195"/>
        <v>7</v>
      </c>
    </row>
    <row r="4249" spans="3:15">
      <c r="C4249" s="161">
        <v>10</v>
      </c>
      <c r="D4249" s="161">
        <v>2</v>
      </c>
      <c r="F4249" s="161">
        <v>10</v>
      </c>
      <c r="G4249" s="161">
        <v>2</v>
      </c>
      <c r="H4249" s="161">
        <v>10</v>
      </c>
      <c r="I4249" s="161">
        <v>6</v>
      </c>
      <c r="J4249" s="161">
        <v>7</v>
      </c>
      <c r="M4249" s="165">
        <f t="shared" si="193"/>
        <v>2</v>
      </c>
      <c r="N4249" s="164">
        <f t="shared" si="194"/>
        <v>2</v>
      </c>
      <c r="O4249" s="164">
        <f t="shared" si="195"/>
        <v>7</v>
      </c>
    </row>
    <row r="4250" spans="3:15">
      <c r="C4250" s="161">
        <v>10</v>
      </c>
      <c r="D4250" s="161">
        <v>2</v>
      </c>
      <c r="F4250" s="161">
        <v>10</v>
      </c>
      <c r="G4250" s="161">
        <v>2</v>
      </c>
      <c r="H4250" s="161">
        <v>10</v>
      </c>
      <c r="I4250" s="161">
        <v>6</v>
      </c>
      <c r="J4250" s="161">
        <v>10</v>
      </c>
      <c r="M4250" s="165">
        <f t="shared" si="193"/>
        <v>2</v>
      </c>
      <c r="N4250" s="164">
        <f t="shared" si="194"/>
        <v>2</v>
      </c>
      <c r="O4250" s="164">
        <f t="shared" si="195"/>
        <v>7</v>
      </c>
    </row>
    <row r="4251" spans="3:15">
      <c r="C4251" s="161">
        <v>10</v>
      </c>
      <c r="D4251" s="161">
        <v>2</v>
      </c>
      <c r="F4251" s="161">
        <v>10</v>
      </c>
      <c r="G4251" s="161">
        <v>2</v>
      </c>
      <c r="H4251" s="161">
        <v>10</v>
      </c>
      <c r="I4251" s="161">
        <v>8</v>
      </c>
      <c r="J4251" s="161">
        <v>7</v>
      </c>
      <c r="M4251" s="165">
        <f t="shared" si="193"/>
        <v>2</v>
      </c>
      <c r="N4251" s="164">
        <f t="shared" si="194"/>
        <v>2</v>
      </c>
      <c r="O4251" s="164">
        <f t="shared" si="195"/>
        <v>7</v>
      </c>
    </row>
    <row r="4252" spans="3:15">
      <c r="C4252" s="161">
        <v>10</v>
      </c>
      <c r="D4252" s="161">
        <v>2</v>
      </c>
      <c r="F4252" s="161">
        <v>10</v>
      </c>
      <c r="G4252" s="161">
        <v>2</v>
      </c>
      <c r="H4252" s="161">
        <v>10</v>
      </c>
      <c r="I4252" s="161">
        <v>8</v>
      </c>
      <c r="J4252" s="161">
        <v>10</v>
      </c>
      <c r="M4252" s="165">
        <f t="shared" si="193"/>
        <v>2</v>
      </c>
      <c r="N4252" s="164">
        <f t="shared" si="194"/>
        <v>2</v>
      </c>
      <c r="O4252" s="164">
        <f t="shared" si="195"/>
        <v>7</v>
      </c>
    </row>
    <row r="4253" spans="3:15">
      <c r="C4253" s="161">
        <v>10</v>
      </c>
      <c r="D4253" s="161">
        <v>2</v>
      </c>
      <c r="F4253" s="161">
        <v>10</v>
      </c>
      <c r="G4253" s="161">
        <v>2</v>
      </c>
      <c r="H4253" s="161">
        <v>10</v>
      </c>
      <c r="I4253" s="161">
        <v>10</v>
      </c>
      <c r="J4253" s="161">
        <v>7</v>
      </c>
      <c r="M4253" s="165">
        <f t="shared" si="193"/>
        <v>2</v>
      </c>
      <c r="N4253" s="164">
        <f t="shared" si="194"/>
        <v>2</v>
      </c>
      <c r="O4253" s="164">
        <f t="shared" si="195"/>
        <v>7</v>
      </c>
    </row>
    <row r="4254" spans="3:15">
      <c r="C4254" s="161">
        <v>10</v>
      </c>
      <c r="D4254" s="161">
        <v>4</v>
      </c>
      <c r="F4254" s="161">
        <v>10</v>
      </c>
      <c r="G4254" s="161">
        <v>4</v>
      </c>
      <c r="H4254" s="161">
        <v>10</v>
      </c>
      <c r="I4254" s="161">
        <v>10</v>
      </c>
      <c r="J4254" s="161">
        <v>10</v>
      </c>
      <c r="M4254" s="165">
        <f t="shared" si="193"/>
        <v>4</v>
      </c>
      <c r="N4254" s="164">
        <f t="shared" si="194"/>
        <v>4</v>
      </c>
      <c r="O4254" s="164">
        <f t="shared" si="195"/>
        <v>8</v>
      </c>
    </row>
    <row r="4255" spans="3:15">
      <c r="C4255" s="161">
        <v>10</v>
      </c>
      <c r="D4255" s="161">
        <v>4</v>
      </c>
      <c r="F4255" s="161">
        <v>5</v>
      </c>
      <c r="G4255" s="161">
        <v>4</v>
      </c>
      <c r="H4255" s="161">
        <v>5</v>
      </c>
      <c r="I4255" s="161">
        <v>4</v>
      </c>
      <c r="J4255" s="161">
        <v>7</v>
      </c>
      <c r="M4255" s="165">
        <f t="shared" ref="M4255:M4318" si="196">MIN(C4255:L4255)</f>
        <v>4</v>
      </c>
      <c r="N4255" s="164">
        <f t="shared" si="194"/>
        <v>4</v>
      </c>
      <c r="O4255" s="164">
        <f t="shared" si="195"/>
        <v>6</v>
      </c>
    </row>
    <row r="4256" spans="3:15">
      <c r="C4256" s="161">
        <v>10</v>
      </c>
      <c r="D4256" s="161">
        <v>4</v>
      </c>
      <c r="F4256" s="161">
        <v>5</v>
      </c>
      <c r="G4256" s="161">
        <v>4</v>
      </c>
      <c r="H4256" s="161">
        <v>5</v>
      </c>
      <c r="I4256" s="161">
        <v>4</v>
      </c>
      <c r="J4256" s="161">
        <v>10</v>
      </c>
      <c r="M4256" s="165">
        <f t="shared" si="196"/>
        <v>4</v>
      </c>
      <c r="N4256" s="164">
        <f t="shared" ref="N4256:N4319" si="197">IF(SMALL(C4256:J4256,2)&gt;M4256,M4256+1,M4256)</f>
        <v>4</v>
      </c>
      <c r="O4256" s="164">
        <f t="shared" ref="O4256:O4319" si="198">ROUND(AVERAGE(C4256:J4256),0)</f>
        <v>6</v>
      </c>
    </row>
    <row r="4257" spans="3:15">
      <c r="C4257" s="161">
        <v>10</v>
      </c>
      <c r="D4257" s="161">
        <v>4</v>
      </c>
      <c r="F4257" s="161">
        <v>5</v>
      </c>
      <c r="G4257" s="161">
        <v>4</v>
      </c>
      <c r="H4257" s="161">
        <v>5</v>
      </c>
      <c r="I4257" s="161">
        <v>6</v>
      </c>
      <c r="J4257" s="161">
        <v>7</v>
      </c>
      <c r="M4257" s="165">
        <f t="shared" si="196"/>
        <v>4</v>
      </c>
      <c r="N4257" s="164">
        <f t="shared" si="197"/>
        <v>4</v>
      </c>
      <c r="O4257" s="164">
        <f t="shared" si="198"/>
        <v>6</v>
      </c>
    </row>
    <row r="4258" spans="3:15">
      <c r="C4258" s="161">
        <v>10</v>
      </c>
      <c r="D4258" s="161">
        <v>4</v>
      </c>
      <c r="F4258" s="161">
        <v>5</v>
      </c>
      <c r="G4258" s="161">
        <v>4</v>
      </c>
      <c r="H4258" s="161">
        <v>5</v>
      </c>
      <c r="I4258" s="161">
        <v>6</v>
      </c>
      <c r="J4258" s="161">
        <v>10</v>
      </c>
      <c r="M4258" s="165">
        <f t="shared" si="196"/>
        <v>4</v>
      </c>
      <c r="N4258" s="164">
        <f t="shared" si="197"/>
        <v>4</v>
      </c>
      <c r="O4258" s="164">
        <f t="shared" si="198"/>
        <v>6</v>
      </c>
    </row>
    <row r="4259" spans="3:15">
      <c r="C4259" s="161">
        <v>10</v>
      </c>
      <c r="D4259" s="161">
        <v>4</v>
      </c>
      <c r="F4259" s="161">
        <v>5</v>
      </c>
      <c r="G4259" s="161">
        <v>4</v>
      </c>
      <c r="H4259" s="161">
        <v>5</v>
      </c>
      <c r="I4259" s="161">
        <v>8</v>
      </c>
      <c r="J4259" s="161">
        <v>7</v>
      </c>
      <c r="M4259" s="165">
        <f t="shared" si="196"/>
        <v>4</v>
      </c>
      <c r="N4259" s="164">
        <f t="shared" si="197"/>
        <v>4</v>
      </c>
      <c r="O4259" s="164">
        <f t="shared" si="198"/>
        <v>6</v>
      </c>
    </row>
    <row r="4260" spans="3:15">
      <c r="C4260" s="161">
        <v>10</v>
      </c>
      <c r="D4260" s="161">
        <v>4</v>
      </c>
      <c r="F4260" s="161">
        <v>5</v>
      </c>
      <c r="G4260" s="161">
        <v>4</v>
      </c>
      <c r="H4260" s="161">
        <v>5</v>
      </c>
      <c r="I4260" s="161">
        <v>8</v>
      </c>
      <c r="J4260" s="161">
        <v>10</v>
      </c>
      <c r="M4260" s="165">
        <f t="shared" si="196"/>
        <v>4</v>
      </c>
      <c r="N4260" s="164">
        <f t="shared" si="197"/>
        <v>4</v>
      </c>
      <c r="O4260" s="164">
        <f t="shared" si="198"/>
        <v>7</v>
      </c>
    </row>
    <row r="4261" spans="3:15">
      <c r="C4261" s="161">
        <v>10</v>
      </c>
      <c r="D4261" s="161">
        <v>4</v>
      </c>
      <c r="F4261" s="161">
        <v>5</v>
      </c>
      <c r="G4261" s="161">
        <v>4</v>
      </c>
      <c r="H4261" s="161">
        <v>5</v>
      </c>
      <c r="I4261" s="161">
        <v>10</v>
      </c>
      <c r="J4261" s="161">
        <v>7</v>
      </c>
      <c r="M4261" s="165">
        <f t="shared" si="196"/>
        <v>4</v>
      </c>
      <c r="N4261" s="164">
        <f t="shared" si="197"/>
        <v>4</v>
      </c>
      <c r="O4261" s="164">
        <f t="shared" si="198"/>
        <v>6</v>
      </c>
    </row>
    <row r="4262" spans="3:15">
      <c r="C4262" s="161">
        <v>10</v>
      </c>
      <c r="D4262" s="161">
        <v>4</v>
      </c>
      <c r="F4262" s="161">
        <v>5</v>
      </c>
      <c r="G4262" s="161">
        <v>4</v>
      </c>
      <c r="H4262" s="161">
        <v>5</v>
      </c>
      <c r="I4262" s="161">
        <v>10</v>
      </c>
      <c r="J4262" s="161">
        <v>10</v>
      </c>
      <c r="M4262" s="165">
        <f t="shared" si="196"/>
        <v>4</v>
      </c>
      <c r="N4262" s="164">
        <f t="shared" si="197"/>
        <v>4</v>
      </c>
      <c r="O4262" s="164">
        <f t="shared" si="198"/>
        <v>7</v>
      </c>
    </row>
    <row r="4263" spans="3:15">
      <c r="C4263" s="161">
        <v>10</v>
      </c>
      <c r="D4263" s="161">
        <v>4</v>
      </c>
      <c r="F4263" s="161">
        <v>7</v>
      </c>
      <c r="G4263" s="161">
        <v>4</v>
      </c>
      <c r="H4263" s="161">
        <v>10</v>
      </c>
      <c r="I4263" s="161">
        <v>4</v>
      </c>
      <c r="J4263" s="161">
        <v>7</v>
      </c>
      <c r="M4263" s="165">
        <f t="shared" si="196"/>
        <v>4</v>
      </c>
      <c r="N4263" s="164">
        <f t="shared" si="197"/>
        <v>4</v>
      </c>
      <c r="O4263" s="164">
        <f t="shared" si="198"/>
        <v>7</v>
      </c>
    </row>
    <row r="4264" spans="3:15">
      <c r="C4264" s="161">
        <v>10</v>
      </c>
      <c r="D4264" s="161">
        <v>4</v>
      </c>
      <c r="F4264" s="161">
        <v>7</v>
      </c>
      <c r="G4264" s="161">
        <v>4</v>
      </c>
      <c r="H4264" s="161">
        <v>10</v>
      </c>
      <c r="I4264" s="161">
        <v>4</v>
      </c>
      <c r="J4264" s="161">
        <v>10</v>
      </c>
      <c r="M4264" s="165">
        <f t="shared" si="196"/>
        <v>4</v>
      </c>
      <c r="N4264" s="164">
        <f t="shared" si="197"/>
        <v>4</v>
      </c>
      <c r="O4264" s="164">
        <f t="shared" si="198"/>
        <v>7</v>
      </c>
    </row>
    <row r="4265" spans="3:15">
      <c r="C4265" s="161">
        <v>10</v>
      </c>
      <c r="D4265" s="161">
        <v>4</v>
      </c>
      <c r="F4265" s="161">
        <v>7</v>
      </c>
      <c r="G4265" s="161">
        <v>4</v>
      </c>
      <c r="H4265" s="161">
        <v>10</v>
      </c>
      <c r="I4265" s="161">
        <v>6</v>
      </c>
      <c r="J4265" s="161">
        <v>7</v>
      </c>
      <c r="M4265" s="165">
        <f t="shared" si="196"/>
        <v>4</v>
      </c>
      <c r="N4265" s="164">
        <f t="shared" si="197"/>
        <v>4</v>
      </c>
      <c r="O4265" s="164">
        <f t="shared" si="198"/>
        <v>7</v>
      </c>
    </row>
    <row r="4266" spans="3:15">
      <c r="C4266" s="161">
        <v>10</v>
      </c>
      <c r="D4266" s="161">
        <v>4</v>
      </c>
      <c r="F4266" s="161">
        <v>7</v>
      </c>
      <c r="G4266" s="161">
        <v>4</v>
      </c>
      <c r="H4266" s="161">
        <v>10</v>
      </c>
      <c r="I4266" s="161">
        <v>6</v>
      </c>
      <c r="J4266" s="161">
        <v>10</v>
      </c>
      <c r="M4266" s="165">
        <f t="shared" si="196"/>
        <v>4</v>
      </c>
      <c r="N4266" s="164">
        <f t="shared" si="197"/>
        <v>4</v>
      </c>
      <c r="O4266" s="164">
        <f t="shared" si="198"/>
        <v>7</v>
      </c>
    </row>
    <row r="4267" spans="3:15">
      <c r="C4267" s="161">
        <v>10</v>
      </c>
      <c r="D4267" s="161">
        <v>4</v>
      </c>
      <c r="F4267" s="161">
        <v>7</v>
      </c>
      <c r="G4267" s="161">
        <v>4</v>
      </c>
      <c r="H4267" s="161">
        <v>10</v>
      </c>
      <c r="I4267" s="161">
        <v>8</v>
      </c>
      <c r="J4267" s="161">
        <v>7</v>
      </c>
      <c r="M4267" s="165">
        <f t="shared" si="196"/>
        <v>4</v>
      </c>
      <c r="N4267" s="164">
        <f t="shared" si="197"/>
        <v>4</v>
      </c>
      <c r="O4267" s="164">
        <f t="shared" si="198"/>
        <v>7</v>
      </c>
    </row>
    <row r="4268" spans="3:15">
      <c r="C4268" s="161">
        <v>10</v>
      </c>
      <c r="D4268" s="161">
        <v>4</v>
      </c>
      <c r="F4268" s="161">
        <v>7</v>
      </c>
      <c r="G4268" s="161">
        <v>4</v>
      </c>
      <c r="H4268" s="161">
        <v>10</v>
      </c>
      <c r="I4268" s="161">
        <v>8</v>
      </c>
      <c r="J4268" s="161">
        <v>10</v>
      </c>
      <c r="M4268" s="165">
        <f t="shared" si="196"/>
        <v>4</v>
      </c>
      <c r="N4268" s="164">
        <f t="shared" si="197"/>
        <v>4</v>
      </c>
      <c r="O4268" s="164">
        <f t="shared" si="198"/>
        <v>8</v>
      </c>
    </row>
    <row r="4269" spans="3:15">
      <c r="C4269" s="161">
        <v>10</v>
      </c>
      <c r="D4269" s="161">
        <v>4</v>
      </c>
      <c r="F4269" s="161">
        <v>7</v>
      </c>
      <c r="G4269" s="161">
        <v>4</v>
      </c>
      <c r="H4269" s="161">
        <v>10</v>
      </c>
      <c r="I4269" s="161">
        <v>10</v>
      </c>
      <c r="J4269" s="161">
        <v>7</v>
      </c>
      <c r="M4269" s="165">
        <f t="shared" si="196"/>
        <v>4</v>
      </c>
      <c r="N4269" s="164">
        <f t="shared" si="197"/>
        <v>4</v>
      </c>
      <c r="O4269" s="164">
        <f t="shared" si="198"/>
        <v>7</v>
      </c>
    </row>
    <row r="4270" spans="3:15">
      <c r="C4270" s="161">
        <v>10</v>
      </c>
      <c r="D4270" s="161">
        <v>4</v>
      </c>
      <c r="F4270" s="161">
        <v>7</v>
      </c>
      <c r="G4270" s="161">
        <v>4</v>
      </c>
      <c r="H4270" s="161">
        <v>10</v>
      </c>
      <c r="I4270" s="161">
        <v>10</v>
      </c>
      <c r="J4270" s="161">
        <v>10</v>
      </c>
      <c r="M4270" s="165">
        <f t="shared" si="196"/>
        <v>4</v>
      </c>
      <c r="N4270" s="164">
        <f t="shared" si="197"/>
        <v>4</v>
      </c>
      <c r="O4270" s="164">
        <f t="shared" si="198"/>
        <v>8</v>
      </c>
    </row>
    <row r="4271" spans="3:15">
      <c r="C4271" s="161">
        <v>10</v>
      </c>
      <c r="D4271" s="161">
        <v>4</v>
      </c>
      <c r="F4271" s="161">
        <v>5</v>
      </c>
      <c r="G4271" s="161">
        <v>4</v>
      </c>
      <c r="H4271" s="161">
        <v>5</v>
      </c>
      <c r="I4271" s="161">
        <v>4</v>
      </c>
      <c r="J4271" s="161">
        <v>7</v>
      </c>
      <c r="M4271" s="165">
        <f t="shared" si="196"/>
        <v>4</v>
      </c>
      <c r="N4271" s="164">
        <f t="shared" si="197"/>
        <v>4</v>
      </c>
      <c r="O4271" s="164">
        <f t="shared" si="198"/>
        <v>6</v>
      </c>
    </row>
    <row r="4272" spans="3:15">
      <c r="C4272" s="161">
        <v>10</v>
      </c>
      <c r="D4272" s="161">
        <v>4</v>
      </c>
      <c r="F4272" s="161">
        <v>5</v>
      </c>
      <c r="G4272" s="161">
        <v>4</v>
      </c>
      <c r="H4272" s="161">
        <v>5</v>
      </c>
      <c r="I4272" s="161">
        <v>4</v>
      </c>
      <c r="J4272" s="161">
        <v>10</v>
      </c>
      <c r="M4272" s="165">
        <f t="shared" si="196"/>
        <v>4</v>
      </c>
      <c r="N4272" s="164">
        <f t="shared" si="197"/>
        <v>4</v>
      </c>
      <c r="O4272" s="164">
        <f t="shared" si="198"/>
        <v>6</v>
      </c>
    </row>
    <row r="4273" spans="3:15">
      <c r="C4273" s="161">
        <v>10</v>
      </c>
      <c r="D4273" s="161">
        <v>4</v>
      </c>
      <c r="F4273" s="161">
        <v>5</v>
      </c>
      <c r="G4273" s="161">
        <v>4</v>
      </c>
      <c r="H4273" s="161">
        <v>5</v>
      </c>
      <c r="I4273" s="161">
        <v>6</v>
      </c>
      <c r="J4273" s="161">
        <v>7</v>
      </c>
      <c r="M4273" s="165">
        <f t="shared" si="196"/>
        <v>4</v>
      </c>
      <c r="N4273" s="164">
        <f t="shared" si="197"/>
        <v>4</v>
      </c>
      <c r="O4273" s="164">
        <f t="shared" si="198"/>
        <v>6</v>
      </c>
    </row>
    <row r="4274" spans="3:15">
      <c r="C4274" s="161">
        <v>10</v>
      </c>
      <c r="D4274" s="161">
        <v>4</v>
      </c>
      <c r="F4274" s="161">
        <v>5</v>
      </c>
      <c r="G4274" s="161">
        <v>4</v>
      </c>
      <c r="H4274" s="161">
        <v>5</v>
      </c>
      <c r="I4274" s="161">
        <v>6</v>
      </c>
      <c r="J4274" s="161">
        <v>10</v>
      </c>
      <c r="M4274" s="165">
        <f t="shared" si="196"/>
        <v>4</v>
      </c>
      <c r="N4274" s="164">
        <f t="shared" si="197"/>
        <v>4</v>
      </c>
      <c r="O4274" s="164">
        <f t="shared" si="198"/>
        <v>6</v>
      </c>
    </row>
    <row r="4275" spans="3:15">
      <c r="C4275" s="161">
        <v>10</v>
      </c>
      <c r="D4275" s="161">
        <v>4</v>
      </c>
      <c r="F4275" s="161">
        <v>5</v>
      </c>
      <c r="G4275" s="161">
        <v>4</v>
      </c>
      <c r="H4275" s="161">
        <v>5</v>
      </c>
      <c r="I4275" s="161">
        <v>8</v>
      </c>
      <c r="J4275" s="161">
        <v>7</v>
      </c>
      <c r="M4275" s="165">
        <f t="shared" si="196"/>
        <v>4</v>
      </c>
      <c r="N4275" s="164">
        <f t="shared" si="197"/>
        <v>4</v>
      </c>
      <c r="O4275" s="164">
        <f t="shared" si="198"/>
        <v>6</v>
      </c>
    </row>
    <row r="4276" spans="3:15">
      <c r="C4276" s="161">
        <v>10</v>
      </c>
      <c r="D4276" s="161">
        <v>4</v>
      </c>
      <c r="F4276" s="161">
        <v>5</v>
      </c>
      <c r="G4276" s="161">
        <v>4</v>
      </c>
      <c r="H4276" s="161">
        <v>5</v>
      </c>
      <c r="I4276" s="161">
        <v>8</v>
      </c>
      <c r="J4276" s="161">
        <v>10</v>
      </c>
      <c r="M4276" s="165">
        <f t="shared" si="196"/>
        <v>4</v>
      </c>
      <c r="N4276" s="164">
        <f t="shared" si="197"/>
        <v>4</v>
      </c>
      <c r="O4276" s="164">
        <f t="shared" si="198"/>
        <v>7</v>
      </c>
    </row>
    <row r="4277" spans="3:15">
      <c r="C4277" s="161">
        <v>10</v>
      </c>
      <c r="D4277" s="161">
        <v>4</v>
      </c>
      <c r="F4277" s="161">
        <v>5</v>
      </c>
      <c r="G4277" s="161">
        <v>4</v>
      </c>
      <c r="H4277" s="161">
        <v>5</v>
      </c>
      <c r="I4277" s="161">
        <v>10</v>
      </c>
      <c r="J4277" s="161">
        <v>7</v>
      </c>
      <c r="M4277" s="165">
        <f t="shared" si="196"/>
        <v>4</v>
      </c>
      <c r="N4277" s="164">
        <f t="shared" si="197"/>
        <v>4</v>
      </c>
      <c r="O4277" s="164">
        <f t="shared" si="198"/>
        <v>6</v>
      </c>
    </row>
    <row r="4278" spans="3:15">
      <c r="C4278" s="161">
        <v>10</v>
      </c>
      <c r="D4278" s="161">
        <v>4</v>
      </c>
      <c r="F4278" s="161">
        <v>5</v>
      </c>
      <c r="G4278" s="161">
        <v>4</v>
      </c>
      <c r="H4278" s="161">
        <v>5</v>
      </c>
      <c r="I4278" s="161">
        <v>10</v>
      </c>
      <c r="J4278" s="161">
        <v>10</v>
      </c>
      <c r="M4278" s="165">
        <f t="shared" si="196"/>
        <v>4</v>
      </c>
      <c r="N4278" s="164">
        <f t="shared" si="197"/>
        <v>4</v>
      </c>
      <c r="O4278" s="164">
        <f t="shared" si="198"/>
        <v>7</v>
      </c>
    </row>
    <row r="4279" spans="3:15">
      <c r="C4279" s="161">
        <v>10</v>
      </c>
      <c r="D4279" s="161">
        <v>4</v>
      </c>
      <c r="F4279" s="161">
        <v>7</v>
      </c>
      <c r="G4279" s="161">
        <v>4</v>
      </c>
      <c r="H4279" s="161">
        <v>10</v>
      </c>
      <c r="I4279" s="161">
        <v>4</v>
      </c>
      <c r="J4279" s="161">
        <v>7</v>
      </c>
      <c r="M4279" s="165">
        <f t="shared" si="196"/>
        <v>4</v>
      </c>
      <c r="N4279" s="164">
        <f t="shared" si="197"/>
        <v>4</v>
      </c>
      <c r="O4279" s="164">
        <f t="shared" si="198"/>
        <v>7</v>
      </c>
    </row>
    <row r="4280" spans="3:15">
      <c r="C4280" s="161">
        <v>10</v>
      </c>
      <c r="D4280" s="161">
        <v>4</v>
      </c>
      <c r="F4280" s="161">
        <v>7</v>
      </c>
      <c r="G4280" s="161">
        <v>4</v>
      </c>
      <c r="H4280" s="161">
        <v>10</v>
      </c>
      <c r="I4280" s="161">
        <v>4</v>
      </c>
      <c r="J4280" s="161">
        <v>10</v>
      </c>
      <c r="M4280" s="165">
        <f t="shared" si="196"/>
        <v>4</v>
      </c>
      <c r="N4280" s="164">
        <f t="shared" si="197"/>
        <v>4</v>
      </c>
      <c r="O4280" s="164">
        <f t="shared" si="198"/>
        <v>7</v>
      </c>
    </row>
    <row r="4281" spans="3:15">
      <c r="C4281" s="161">
        <v>10</v>
      </c>
      <c r="D4281" s="161">
        <v>4</v>
      </c>
      <c r="F4281" s="161">
        <v>7</v>
      </c>
      <c r="G4281" s="161">
        <v>4</v>
      </c>
      <c r="H4281" s="161">
        <v>10</v>
      </c>
      <c r="I4281" s="161">
        <v>6</v>
      </c>
      <c r="J4281" s="161">
        <v>7</v>
      </c>
      <c r="M4281" s="165">
        <f t="shared" si="196"/>
        <v>4</v>
      </c>
      <c r="N4281" s="164">
        <f t="shared" si="197"/>
        <v>4</v>
      </c>
      <c r="O4281" s="164">
        <f t="shared" si="198"/>
        <v>7</v>
      </c>
    </row>
    <row r="4282" spans="3:15">
      <c r="C4282" s="161">
        <v>10</v>
      </c>
      <c r="D4282" s="161">
        <v>4</v>
      </c>
      <c r="F4282" s="161">
        <v>7</v>
      </c>
      <c r="G4282" s="161">
        <v>4</v>
      </c>
      <c r="H4282" s="161">
        <v>10</v>
      </c>
      <c r="I4282" s="161">
        <v>6</v>
      </c>
      <c r="J4282" s="161">
        <v>10</v>
      </c>
      <c r="M4282" s="165">
        <f t="shared" si="196"/>
        <v>4</v>
      </c>
      <c r="N4282" s="164">
        <f t="shared" si="197"/>
        <v>4</v>
      </c>
      <c r="O4282" s="164">
        <f t="shared" si="198"/>
        <v>7</v>
      </c>
    </row>
    <row r="4283" spans="3:15">
      <c r="C4283" s="161">
        <v>10</v>
      </c>
      <c r="D4283" s="161">
        <v>4</v>
      </c>
      <c r="F4283" s="161">
        <v>7</v>
      </c>
      <c r="G4283" s="161">
        <v>4</v>
      </c>
      <c r="H4283" s="161">
        <v>10</v>
      </c>
      <c r="I4283" s="161">
        <v>8</v>
      </c>
      <c r="J4283" s="161">
        <v>7</v>
      </c>
      <c r="M4283" s="165">
        <f t="shared" si="196"/>
        <v>4</v>
      </c>
      <c r="N4283" s="164">
        <f t="shared" si="197"/>
        <v>4</v>
      </c>
      <c r="O4283" s="164">
        <f t="shared" si="198"/>
        <v>7</v>
      </c>
    </row>
    <row r="4284" spans="3:15">
      <c r="C4284" s="161">
        <v>10</v>
      </c>
      <c r="D4284" s="161">
        <v>4</v>
      </c>
      <c r="F4284" s="161">
        <v>7</v>
      </c>
      <c r="G4284" s="161">
        <v>4</v>
      </c>
      <c r="H4284" s="161">
        <v>10</v>
      </c>
      <c r="I4284" s="161">
        <v>8</v>
      </c>
      <c r="J4284" s="161">
        <v>10</v>
      </c>
      <c r="M4284" s="165">
        <f t="shared" si="196"/>
        <v>4</v>
      </c>
      <c r="N4284" s="164">
        <f t="shared" si="197"/>
        <v>4</v>
      </c>
      <c r="O4284" s="164">
        <f t="shared" si="198"/>
        <v>8</v>
      </c>
    </row>
    <row r="4285" spans="3:15">
      <c r="C4285" s="161">
        <v>10</v>
      </c>
      <c r="D4285" s="161">
        <v>4</v>
      </c>
      <c r="F4285" s="161">
        <v>7</v>
      </c>
      <c r="G4285" s="161">
        <v>4</v>
      </c>
      <c r="H4285" s="161">
        <v>10</v>
      </c>
      <c r="I4285" s="161">
        <v>10</v>
      </c>
      <c r="J4285" s="161">
        <v>7</v>
      </c>
      <c r="M4285" s="165">
        <f t="shared" si="196"/>
        <v>4</v>
      </c>
      <c r="N4285" s="164">
        <f t="shared" si="197"/>
        <v>4</v>
      </c>
      <c r="O4285" s="164">
        <f t="shared" si="198"/>
        <v>7</v>
      </c>
    </row>
    <row r="4286" spans="3:15">
      <c r="C4286" s="161">
        <v>10</v>
      </c>
      <c r="D4286" s="161">
        <v>6</v>
      </c>
      <c r="F4286" s="161">
        <v>7</v>
      </c>
      <c r="G4286" s="161">
        <v>6</v>
      </c>
      <c r="H4286" s="161">
        <v>10</v>
      </c>
      <c r="I4286" s="161">
        <v>10</v>
      </c>
      <c r="J4286" s="161">
        <v>10</v>
      </c>
      <c r="M4286" s="165">
        <f t="shared" si="196"/>
        <v>6</v>
      </c>
      <c r="N4286" s="164">
        <f t="shared" si="197"/>
        <v>6</v>
      </c>
      <c r="O4286" s="164">
        <f t="shared" si="198"/>
        <v>8</v>
      </c>
    </row>
    <row r="4287" spans="3:15">
      <c r="C4287" s="161">
        <v>10</v>
      </c>
      <c r="D4287" s="161">
        <v>6</v>
      </c>
      <c r="F4287" s="161">
        <v>5</v>
      </c>
      <c r="G4287" s="161">
        <v>6</v>
      </c>
      <c r="H4287" s="161">
        <v>5</v>
      </c>
      <c r="I4287" s="161">
        <v>4</v>
      </c>
      <c r="J4287" s="161">
        <v>7</v>
      </c>
      <c r="M4287" s="165">
        <f t="shared" si="196"/>
        <v>4</v>
      </c>
      <c r="N4287" s="164">
        <f t="shared" si="197"/>
        <v>5</v>
      </c>
      <c r="O4287" s="164">
        <f t="shared" si="198"/>
        <v>6</v>
      </c>
    </row>
    <row r="4288" spans="3:15">
      <c r="C4288" s="161">
        <v>10</v>
      </c>
      <c r="D4288" s="161">
        <v>6</v>
      </c>
      <c r="F4288" s="161">
        <v>5</v>
      </c>
      <c r="G4288" s="161">
        <v>6</v>
      </c>
      <c r="H4288" s="161">
        <v>5</v>
      </c>
      <c r="I4288" s="161">
        <v>4</v>
      </c>
      <c r="J4288" s="161">
        <v>10</v>
      </c>
      <c r="M4288" s="165">
        <f t="shared" si="196"/>
        <v>4</v>
      </c>
      <c r="N4288" s="164">
        <f t="shared" si="197"/>
        <v>5</v>
      </c>
      <c r="O4288" s="164">
        <f t="shared" si="198"/>
        <v>7</v>
      </c>
    </row>
    <row r="4289" spans="3:15">
      <c r="C4289" s="161">
        <v>10</v>
      </c>
      <c r="D4289" s="161">
        <v>6</v>
      </c>
      <c r="F4289" s="161">
        <v>5</v>
      </c>
      <c r="G4289" s="161">
        <v>6</v>
      </c>
      <c r="H4289" s="161">
        <v>5</v>
      </c>
      <c r="I4289" s="161">
        <v>6</v>
      </c>
      <c r="J4289" s="161">
        <v>7</v>
      </c>
      <c r="M4289" s="165">
        <f t="shared" si="196"/>
        <v>5</v>
      </c>
      <c r="N4289" s="164">
        <f t="shared" si="197"/>
        <v>5</v>
      </c>
      <c r="O4289" s="164">
        <f t="shared" si="198"/>
        <v>6</v>
      </c>
    </row>
    <row r="4290" spans="3:15">
      <c r="C4290" s="161">
        <v>10</v>
      </c>
      <c r="D4290" s="161">
        <v>6</v>
      </c>
      <c r="F4290" s="161">
        <v>5</v>
      </c>
      <c r="G4290" s="161">
        <v>6</v>
      </c>
      <c r="H4290" s="161">
        <v>5</v>
      </c>
      <c r="I4290" s="161">
        <v>6</v>
      </c>
      <c r="J4290" s="161">
        <v>10</v>
      </c>
      <c r="M4290" s="165">
        <f t="shared" si="196"/>
        <v>5</v>
      </c>
      <c r="N4290" s="164">
        <f t="shared" si="197"/>
        <v>5</v>
      </c>
      <c r="O4290" s="164">
        <f t="shared" si="198"/>
        <v>7</v>
      </c>
    </row>
    <row r="4291" spans="3:15">
      <c r="C4291" s="161">
        <v>10</v>
      </c>
      <c r="D4291" s="161">
        <v>6</v>
      </c>
      <c r="F4291" s="161">
        <v>5</v>
      </c>
      <c r="G4291" s="161">
        <v>6</v>
      </c>
      <c r="H4291" s="161">
        <v>5</v>
      </c>
      <c r="I4291" s="161">
        <v>8</v>
      </c>
      <c r="J4291" s="161">
        <v>7</v>
      </c>
      <c r="M4291" s="165">
        <f t="shared" si="196"/>
        <v>5</v>
      </c>
      <c r="N4291" s="164">
        <f t="shared" si="197"/>
        <v>5</v>
      </c>
      <c r="O4291" s="164">
        <f t="shared" si="198"/>
        <v>7</v>
      </c>
    </row>
    <row r="4292" spans="3:15">
      <c r="C4292" s="161">
        <v>10</v>
      </c>
      <c r="D4292" s="161">
        <v>6</v>
      </c>
      <c r="F4292" s="161">
        <v>5</v>
      </c>
      <c r="G4292" s="161">
        <v>6</v>
      </c>
      <c r="H4292" s="161">
        <v>5</v>
      </c>
      <c r="I4292" s="161">
        <v>8</v>
      </c>
      <c r="J4292" s="161">
        <v>10</v>
      </c>
      <c r="M4292" s="165">
        <f t="shared" si="196"/>
        <v>5</v>
      </c>
      <c r="N4292" s="164">
        <f t="shared" si="197"/>
        <v>5</v>
      </c>
      <c r="O4292" s="164">
        <f t="shared" si="198"/>
        <v>7</v>
      </c>
    </row>
    <row r="4293" spans="3:15">
      <c r="C4293" s="161">
        <v>10</v>
      </c>
      <c r="D4293" s="161">
        <v>6</v>
      </c>
      <c r="F4293" s="161">
        <v>5</v>
      </c>
      <c r="G4293" s="161">
        <v>6</v>
      </c>
      <c r="H4293" s="161">
        <v>5</v>
      </c>
      <c r="I4293" s="161">
        <v>10</v>
      </c>
      <c r="J4293" s="161">
        <v>7</v>
      </c>
      <c r="M4293" s="165">
        <f t="shared" si="196"/>
        <v>5</v>
      </c>
      <c r="N4293" s="164">
        <f t="shared" si="197"/>
        <v>5</v>
      </c>
      <c r="O4293" s="164">
        <f t="shared" si="198"/>
        <v>7</v>
      </c>
    </row>
    <row r="4294" spans="3:15">
      <c r="C4294" s="161">
        <v>10</v>
      </c>
      <c r="D4294" s="161">
        <v>6</v>
      </c>
      <c r="F4294" s="161">
        <v>5</v>
      </c>
      <c r="G4294" s="161">
        <v>6</v>
      </c>
      <c r="H4294" s="161">
        <v>5</v>
      </c>
      <c r="I4294" s="161">
        <v>10</v>
      </c>
      <c r="J4294" s="161">
        <v>10</v>
      </c>
      <c r="M4294" s="165">
        <f t="shared" si="196"/>
        <v>5</v>
      </c>
      <c r="N4294" s="164">
        <f t="shared" si="197"/>
        <v>5</v>
      </c>
      <c r="O4294" s="164">
        <f t="shared" si="198"/>
        <v>7</v>
      </c>
    </row>
    <row r="4295" spans="3:15">
      <c r="C4295" s="161">
        <v>10</v>
      </c>
      <c r="D4295" s="161">
        <v>6</v>
      </c>
      <c r="F4295" s="161">
        <v>7</v>
      </c>
      <c r="G4295" s="161">
        <v>6</v>
      </c>
      <c r="H4295" s="161">
        <v>10</v>
      </c>
      <c r="I4295" s="161">
        <v>4</v>
      </c>
      <c r="J4295" s="161">
        <v>7</v>
      </c>
      <c r="M4295" s="165">
        <f t="shared" si="196"/>
        <v>4</v>
      </c>
      <c r="N4295" s="164">
        <f t="shared" si="197"/>
        <v>5</v>
      </c>
      <c r="O4295" s="164">
        <f t="shared" si="198"/>
        <v>7</v>
      </c>
    </row>
    <row r="4296" spans="3:15">
      <c r="C4296" s="161">
        <v>10</v>
      </c>
      <c r="D4296" s="161">
        <v>6</v>
      </c>
      <c r="F4296" s="161">
        <v>7</v>
      </c>
      <c r="G4296" s="161">
        <v>6</v>
      </c>
      <c r="H4296" s="161">
        <v>10</v>
      </c>
      <c r="I4296" s="161">
        <v>4</v>
      </c>
      <c r="J4296" s="161">
        <v>10</v>
      </c>
      <c r="M4296" s="165">
        <f t="shared" si="196"/>
        <v>4</v>
      </c>
      <c r="N4296" s="164">
        <f t="shared" si="197"/>
        <v>5</v>
      </c>
      <c r="O4296" s="164">
        <f t="shared" si="198"/>
        <v>8</v>
      </c>
    </row>
    <row r="4297" spans="3:15">
      <c r="C4297" s="161">
        <v>10</v>
      </c>
      <c r="D4297" s="161">
        <v>6</v>
      </c>
      <c r="F4297" s="161">
        <v>7</v>
      </c>
      <c r="G4297" s="161">
        <v>6</v>
      </c>
      <c r="H4297" s="161">
        <v>10</v>
      </c>
      <c r="I4297" s="161">
        <v>6</v>
      </c>
      <c r="J4297" s="161">
        <v>7</v>
      </c>
      <c r="M4297" s="165">
        <f t="shared" si="196"/>
        <v>6</v>
      </c>
      <c r="N4297" s="164">
        <f t="shared" si="197"/>
        <v>6</v>
      </c>
      <c r="O4297" s="164">
        <f t="shared" si="198"/>
        <v>7</v>
      </c>
    </row>
    <row r="4298" spans="3:15">
      <c r="C4298" s="161">
        <v>10</v>
      </c>
      <c r="D4298" s="161">
        <v>6</v>
      </c>
      <c r="F4298" s="161">
        <v>7</v>
      </c>
      <c r="G4298" s="161">
        <v>6</v>
      </c>
      <c r="H4298" s="161">
        <v>10</v>
      </c>
      <c r="I4298" s="161">
        <v>6</v>
      </c>
      <c r="J4298" s="161">
        <v>10</v>
      </c>
      <c r="M4298" s="165">
        <f t="shared" si="196"/>
        <v>6</v>
      </c>
      <c r="N4298" s="164">
        <f t="shared" si="197"/>
        <v>6</v>
      </c>
      <c r="O4298" s="164">
        <f t="shared" si="198"/>
        <v>8</v>
      </c>
    </row>
    <row r="4299" spans="3:15">
      <c r="C4299" s="161">
        <v>10</v>
      </c>
      <c r="D4299" s="161">
        <v>6</v>
      </c>
      <c r="F4299" s="161">
        <v>7</v>
      </c>
      <c r="G4299" s="161">
        <v>6</v>
      </c>
      <c r="H4299" s="161">
        <v>10</v>
      </c>
      <c r="I4299" s="161">
        <v>8</v>
      </c>
      <c r="J4299" s="161">
        <v>7</v>
      </c>
      <c r="M4299" s="165">
        <f t="shared" si="196"/>
        <v>6</v>
      </c>
      <c r="N4299" s="164">
        <f t="shared" si="197"/>
        <v>6</v>
      </c>
      <c r="O4299" s="164">
        <f t="shared" si="198"/>
        <v>8</v>
      </c>
    </row>
    <row r="4300" spans="3:15">
      <c r="C4300" s="161">
        <v>10</v>
      </c>
      <c r="D4300" s="161">
        <v>6</v>
      </c>
      <c r="F4300" s="161">
        <v>7</v>
      </c>
      <c r="G4300" s="161">
        <v>6</v>
      </c>
      <c r="H4300" s="161">
        <v>10</v>
      </c>
      <c r="I4300" s="161">
        <v>8</v>
      </c>
      <c r="J4300" s="161">
        <v>10</v>
      </c>
      <c r="M4300" s="165">
        <f t="shared" si="196"/>
        <v>6</v>
      </c>
      <c r="N4300" s="164">
        <f t="shared" si="197"/>
        <v>6</v>
      </c>
      <c r="O4300" s="164">
        <f t="shared" si="198"/>
        <v>8</v>
      </c>
    </row>
    <row r="4301" spans="3:15">
      <c r="C4301" s="161">
        <v>10</v>
      </c>
      <c r="D4301" s="161">
        <v>6</v>
      </c>
      <c r="F4301" s="161">
        <v>7</v>
      </c>
      <c r="G4301" s="161">
        <v>6</v>
      </c>
      <c r="H4301" s="161">
        <v>10</v>
      </c>
      <c r="I4301" s="161">
        <v>10</v>
      </c>
      <c r="J4301" s="161">
        <v>7</v>
      </c>
      <c r="M4301" s="165">
        <f t="shared" si="196"/>
        <v>6</v>
      </c>
      <c r="N4301" s="164">
        <f t="shared" si="197"/>
        <v>6</v>
      </c>
      <c r="O4301" s="164">
        <f t="shared" si="198"/>
        <v>8</v>
      </c>
    </row>
    <row r="4302" spans="3:15">
      <c r="C4302" s="161">
        <v>10</v>
      </c>
      <c r="D4302" s="161">
        <v>4</v>
      </c>
      <c r="F4302" s="161">
        <v>7</v>
      </c>
      <c r="G4302" s="161">
        <v>4</v>
      </c>
      <c r="H4302" s="161">
        <v>10</v>
      </c>
      <c r="I4302" s="161">
        <v>10</v>
      </c>
      <c r="J4302" s="161">
        <v>10</v>
      </c>
      <c r="M4302" s="165">
        <f t="shared" si="196"/>
        <v>4</v>
      </c>
      <c r="N4302" s="164">
        <f t="shared" si="197"/>
        <v>4</v>
      </c>
      <c r="O4302" s="164">
        <f t="shared" si="198"/>
        <v>8</v>
      </c>
    </row>
    <row r="4303" spans="3:15">
      <c r="C4303" s="161">
        <v>10</v>
      </c>
      <c r="D4303" s="161">
        <v>4</v>
      </c>
      <c r="F4303" s="161">
        <v>5</v>
      </c>
      <c r="G4303" s="161">
        <v>4</v>
      </c>
      <c r="H4303" s="161">
        <v>5</v>
      </c>
      <c r="I4303" s="161">
        <v>4</v>
      </c>
      <c r="J4303" s="161">
        <v>7</v>
      </c>
      <c r="M4303" s="165">
        <f t="shared" si="196"/>
        <v>4</v>
      </c>
      <c r="N4303" s="164">
        <f t="shared" si="197"/>
        <v>4</v>
      </c>
      <c r="O4303" s="164">
        <f t="shared" si="198"/>
        <v>6</v>
      </c>
    </row>
    <row r="4304" spans="3:15">
      <c r="C4304" s="161">
        <v>10</v>
      </c>
      <c r="D4304" s="161">
        <v>4</v>
      </c>
      <c r="F4304" s="161">
        <v>5</v>
      </c>
      <c r="G4304" s="161">
        <v>4</v>
      </c>
      <c r="H4304" s="161">
        <v>5</v>
      </c>
      <c r="I4304" s="161">
        <v>4</v>
      </c>
      <c r="J4304" s="161">
        <v>10</v>
      </c>
      <c r="M4304" s="165">
        <f t="shared" si="196"/>
        <v>4</v>
      </c>
      <c r="N4304" s="164">
        <f t="shared" si="197"/>
        <v>4</v>
      </c>
      <c r="O4304" s="164">
        <f t="shared" si="198"/>
        <v>6</v>
      </c>
    </row>
    <row r="4305" spans="3:15">
      <c r="C4305" s="161">
        <v>10</v>
      </c>
      <c r="D4305" s="161">
        <v>4</v>
      </c>
      <c r="F4305" s="161">
        <v>5</v>
      </c>
      <c r="G4305" s="161">
        <v>4</v>
      </c>
      <c r="H4305" s="161">
        <v>5</v>
      </c>
      <c r="I4305" s="161">
        <v>6</v>
      </c>
      <c r="J4305" s="161">
        <v>7</v>
      </c>
      <c r="M4305" s="165">
        <f t="shared" si="196"/>
        <v>4</v>
      </c>
      <c r="N4305" s="164">
        <f t="shared" si="197"/>
        <v>4</v>
      </c>
      <c r="O4305" s="164">
        <f t="shared" si="198"/>
        <v>6</v>
      </c>
    </row>
    <row r="4306" spans="3:15">
      <c r="C4306" s="161">
        <v>10</v>
      </c>
      <c r="D4306" s="161">
        <v>4</v>
      </c>
      <c r="F4306" s="161">
        <v>5</v>
      </c>
      <c r="G4306" s="161">
        <v>4</v>
      </c>
      <c r="H4306" s="161">
        <v>5</v>
      </c>
      <c r="I4306" s="161">
        <v>6</v>
      </c>
      <c r="J4306" s="161">
        <v>10</v>
      </c>
      <c r="M4306" s="165">
        <f t="shared" si="196"/>
        <v>4</v>
      </c>
      <c r="N4306" s="164">
        <f t="shared" si="197"/>
        <v>4</v>
      </c>
      <c r="O4306" s="164">
        <f t="shared" si="198"/>
        <v>6</v>
      </c>
    </row>
    <row r="4307" spans="3:15">
      <c r="C4307" s="161">
        <v>10</v>
      </c>
      <c r="D4307" s="161">
        <v>4</v>
      </c>
      <c r="F4307" s="161">
        <v>5</v>
      </c>
      <c r="G4307" s="161">
        <v>4</v>
      </c>
      <c r="H4307" s="161">
        <v>5</v>
      </c>
      <c r="I4307" s="161">
        <v>8</v>
      </c>
      <c r="J4307" s="161">
        <v>7</v>
      </c>
      <c r="M4307" s="165">
        <f t="shared" si="196"/>
        <v>4</v>
      </c>
      <c r="N4307" s="164">
        <f t="shared" si="197"/>
        <v>4</v>
      </c>
      <c r="O4307" s="164">
        <f t="shared" si="198"/>
        <v>6</v>
      </c>
    </row>
    <row r="4308" spans="3:15">
      <c r="C4308" s="161">
        <v>10</v>
      </c>
      <c r="D4308" s="161">
        <v>4</v>
      </c>
      <c r="F4308" s="161">
        <v>5</v>
      </c>
      <c r="G4308" s="161">
        <v>4</v>
      </c>
      <c r="H4308" s="161">
        <v>5</v>
      </c>
      <c r="I4308" s="161">
        <v>8</v>
      </c>
      <c r="J4308" s="161">
        <v>10</v>
      </c>
      <c r="M4308" s="165">
        <f t="shared" si="196"/>
        <v>4</v>
      </c>
      <c r="N4308" s="164">
        <f t="shared" si="197"/>
        <v>4</v>
      </c>
      <c r="O4308" s="164">
        <f t="shared" si="198"/>
        <v>7</v>
      </c>
    </row>
    <row r="4309" spans="3:15">
      <c r="C4309" s="161">
        <v>10</v>
      </c>
      <c r="D4309" s="161">
        <v>4</v>
      </c>
      <c r="F4309" s="161">
        <v>5</v>
      </c>
      <c r="G4309" s="161">
        <v>4</v>
      </c>
      <c r="H4309" s="161">
        <v>5</v>
      </c>
      <c r="I4309" s="161">
        <v>10</v>
      </c>
      <c r="J4309" s="161">
        <v>7</v>
      </c>
      <c r="M4309" s="165">
        <f t="shared" si="196"/>
        <v>4</v>
      </c>
      <c r="N4309" s="164">
        <f t="shared" si="197"/>
        <v>4</v>
      </c>
      <c r="O4309" s="164">
        <f t="shared" si="198"/>
        <v>6</v>
      </c>
    </row>
    <row r="4310" spans="3:15">
      <c r="C4310" s="161">
        <v>10</v>
      </c>
      <c r="D4310" s="161">
        <v>4</v>
      </c>
      <c r="F4310" s="161">
        <v>5</v>
      </c>
      <c r="G4310" s="161">
        <v>4</v>
      </c>
      <c r="H4310" s="161">
        <v>5</v>
      </c>
      <c r="I4310" s="161">
        <v>10</v>
      </c>
      <c r="J4310" s="161">
        <v>10</v>
      </c>
      <c r="M4310" s="165">
        <f t="shared" si="196"/>
        <v>4</v>
      </c>
      <c r="N4310" s="164">
        <f t="shared" si="197"/>
        <v>4</v>
      </c>
      <c r="O4310" s="164">
        <f t="shared" si="198"/>
        <v>7</v>
      </c>
    </row>
    <row r="4311" spans="3:15">
      <c r="C4311" s="161">
        <v>10</v>
      </c>
      <c r="D4311" s="161">
        <v>4</v>
      </c>
      <c r="F4311" s="161">
        <v>7</v>
      </c>
      <c r="G4311" s="161">
        <v>4</v>
      </c>
      <c r="H4311" s="161">
        <v>10</v>
      </c>
      <c r="I4311" s="161">
        <v>4</v>
      </c>
      <c r="J4311" s="161">
        <v>7</v>
      </c>
      <c r="M4311" s="165">
        <f t="shared" si="196"/>
        <v>4</v>
      </c>
      <c r="N4311" s="164">
        <f t="shared" si="197"/>
        <v>4</v>
      </c>
      <c r="O4311" s="164">
        <f t="shared" si="198"/>
        <v>7</v>
      </c>
    </row>
    <row r="4312" spans="3:15">
      <c r="C4312" s="161">
        <v>10</v>
      </c>
      <c r="D4312" s="161">
        <v>4</v>
      </c>
      <c r="F4312" s="161">
        <v>7</v>
      </c>
      <c r="G4312" s="161">
        <v>4</v>
      </c>
      <c r="H4312" s="161">
        <v>10</v>
      </c>
      <c r="I4312" s="161">
        <v>4</v>
      </c>
      <c r="J4312" s="161">
        <v>10</v>
      </c>
      <c r="M4312" s="165">
        <f t="shared" si="196"/>
        <v>4</v>
      </c>
      <c r="N4312" s="164">
        <f t="shared" si="197"/>
        <v>4</v>
      </c>
      <c r="O4312" s="164">
        <f t="shared" si="198"/>
        <v>7</v>
      </c>
    </row>
    <row r="4313" spans="3:15">
      <c r="C4313" s="161">
        <v>10</v>
      </c>
      <c r="D4313" s="161">
        <v>4</v>
      </c>
      <c r="F4313" s="161">
        <v>7</v>
      </c>
      <c r="G4313" s="161">
        <v>4</v>
      </c>
      <c r="H4313" s="161">
        <v>10</v>
      </c>
      <c r="I4313" s="161">
        <v>6</v>
      </c>
      <c r="J4313" s="161">
        <v>7</v>
      </c>
      <c r="M4313" s="165">
        <f t="shared" si="196"/>
        <v>4</v>
      </c>
      <c r="N4313" s="164">
        <f t="shared" si="197"/>
        <v>4</v>
      </c>
      <c r="O4313" s="164">
        <f t="shared" si="198"/>
        <v>7</v>
      </c>
    </row>
    <row r="4314" spans="3:15">
      <c r="C4314" s="161">
        <v>10</v>
      </c>
      <c r="D4314" s="161">
        <v>4</v>
      </c>
      <c r="F4314" s="161">
        <v>7</v>
      </c>
      <c r="G4314" s="161">
        <v>4</v>
      </c>
      <c r="H4314" s="161">
        <v>10</v>
      </c>
      <c r="I4314" s="161">
        <v>6</v>
      </c>
      <c r="J4314" s="161">
        <v>10</v>
      </c>
      <c r="M4314" s="165">
        <f t="shared" si="196"/>
        <v>4</v>
      </c>
      <c r="N4314" s="164">
        <f t="shared" si="197"/>
        <v>4</v>
      </c>
      <c r="O4314" s="164">
        <f t="shared" si="198"/>
        <v>7</v>
      </c>
    </row>
    <row r="4315" spans="3:15">
      <c r="C4315" s="161">
        <v>10</v>
      </c>
      <c r="D4315" s="161">
        <v>4</v>
      </c>
      <c r="F4315" s="161">
        <v>7</v>
      </c>
      <c r="G4315" s="161">
        <v>4</v>
      </c>
      <c r="H4315" s="161">
        <v>10</v>
      </c>
      <c r="I4315" s="161">
        <v>8</v>
      </c>
      <c r="J4315" s="161">
        <v>7</v>
      </c>
      <c r="M4315" s="165">
        <f t="shared" si="196"/>
        <v>4</v>
      </c>
      <c r="N4315" s="164">
        <f t="shared" si="197"/>
        <v>4</v>
      </c>
      <c r="O4315" s="164">
        <f t="shared" si="198"/>
        <v>7</v>
      </c>
    </row>
    <row r="4316" spans="3:15">
      <c r="C4316" s="161">
        <v>10</v>
      </c>
      <c r="D4316" s="161">
        <v>4</v>
      </c>
      <c r="F4316" s="161">
        <v>7</v>
      </c>
      <c r="G4316" s="161">
        <v>4</v>
      </c>
      <c r="H4316" s="161">
        <v>10</v>
      </c>
      <c r="I4316" s="161">
        <v>8</v>
      </c>
      <c r="J4316" s="161">
        <v>10</v>
      </c>
      <c r="M4316" s="165">
        <f t="shared" si="196"/>
        <v>4</v>
      </c>
      <c r="N4316" s="164">
        <f t="shared" si="197"/>
        <v>4</v>
      </c>
      <c r="O4316" s="164">
        <f t="shared" si="198"/>
        <v>8</v>
      </c>
    </row>
    <row r="4317" spans="3:15">
      <c r="C4317" s="161">
        <v>10</v>
      </c>
      <c r="D4317" s="161">
        <v>4</v>
      </c>
      <c r="F4317" s="161">
        <v>7</v>
      </c>
      <c r="G4317" s="161">
        <v>4</v>
      </c>
      <c r="H4317" s="161">
        <v>10</v>
      </c>
      <c r="I4317" s="161">
        <v>10</v>
      </c>
      <c r="J4317" s="161">
        <v>7</v>
      </c>
      <c r="M4317" s="165">
        <f t="shared" si="196"/>
        <v>4</v>
      </c>
      <c r="N4317" s="164">
        <f t="shared" si="197"/>
        <v>4</v>
      </c>
      <c r="O4317" s="164">
        <f t="shared" si="198"/>
        <v>7</v>
      </c>
    </row>
    <row r="4318" spans="3:15">
      <c r="C4318" s="161">
        <v>10</v>
      </c>
      <c r="D4318" s="161">
        <v>4</v>
      </c>
      <c r="F4318" s="161">
        <v>7</v>
      </c>
      <c r="G4318" s="161">
        <v>4</v>
      </c>
      <c r="H4318" s="161">
        <v>10</v>
      </c>
      <c r="I4318" s="161">
        <v>10</v>
      </c>
      <c r="J4318" s="161">
        <v>10</v>
      </c>
      <c r="M4318" s="165">
        <f t="shared" si="196"/>
        <v>4</v>
      </c>
      <c r="N4318" s="164">
        <f t="shared" si="197"/>
        <v>4</v>
      </c>
      <c r="O4318" s="164">
        <f t="shared" si="198"/>
        <v>8</v>
      </c>
    </row>
    <row r="4319" spans="3:15">
      <c r="C4319" s="161">
        <v>10</v>
      </c>
      <c r="D4319" s="161">
        <v>4</v>
      </c>
      <c r="F4319" s="161">
        <v>5</v>
      </c>
      <c r="G4319" s="161">
        <v>4</v>
      </c>
      <c r="H4319" s="161">
        <v>5</v>
      </c>
      <c r="I4319" s="161">
        <v>4</v>
      </c>
      <c r="J4319" s="161">
        <v>7</v>
      </c>
      <c r="M4319" s="165">
        <f t="shared" ref="M4319:M4382" si="199">MIN(C4319:L4319)</f>
        <v>4</v>
      </c>
      <c r="N4319" s="164">
        <f t="shared" si="197"/>
        <v>4</v>
      </c>
      <c r="O4319" s="164">
        <f t="shared" si="198"/>
        <v>6</v>
      </c>
    </row>
    <row r="4320" spans="3:15">
      <c r="C4320" s="161">
        <v>10</v>
      </c>
      <c r="D4320" s="161">
        <v>4</v>
      </c>
      <c r="F4320" s="161">
        <v>5</v>
      </c>
      <c r="G4320" s="161">
        <v>4</v>
      </c>
      <c r="H4320" s="161">
        <v>5</v>
      </c>
      <c r="I4320" s="161">
        <v>4</v>
      </c>
      <c r="J4320" s="161">
        <v>10</v>
      </c>
      <c r="M4320" s="165">
        <f t="shared" si="199"/>
        <v>4</v>
      </c>
      <c r="N4320" s="164">
        <f t="shared" ref="N4320:N4383" si="200">IF(SMALL(C4320:J4320,2)&gt;M4320,M4320+1,M4320)</f>
        <v>4</v>
      </c>
      <c r="O4320" s="164">
        <f t="shared" ref="O4320:O4383" si="201">ROUND(AVERAGE(C4320:J4320),0)</f>
        <v>6</v>
      </c>
    </row>
    <row r="4321" spans="3:15">
      <c r="C4321" s="161">
        <v>10</v>
      </c>
      <c r="D4321" s="161">
        <v>4</v>
      </c>
      <c r="F4321" s="161">
        <v>5</v>
      </c>
      <c r="G4321" s="161">
        <v>4</v>
      </c>
      <c r="H4321" s="161">
        <v>5</v>
      </c>
      <c r="I4321" s="161">
        <v>6</v>
      </c>
      <c r="J4321" s="161">
        <v>7</v>
      </c>
      <c r="M4321" s="165">
        <f t="shared" si="199"/>
        <v>4</v>
      </c>
      <c r="N4321" s="164">
        <f t="shared" si="200"/>
        <v>4</v>
      </c>
      <c r="O4321" s="164">
        <f t="shared" si="201"/>
        <v>6</v>
      </c>
    </row>
    <row r="4322" spans="3:15">
      <c r="C4322" s="161">
        <v>10</v>
      </c>
      <c r="D4322" s="161">
        <v>4</v>
      </c>
      <c r="F4322" s="161">
        <v>5</v>
      </c>
      <c r="G4322" s="161">
        <v>4</v>
      </c>
      <c r="H4322" s="161">
        <v>5</v>
      </c>
      <c r="I4322" s="161">
        <v>6</v>
      </c>
      <c r="J4322" s="161">
        <v>10</v>
      </c>
      <c r="M4322" s="165">
        <f t="shared" si="199"/>
        <v>4</v>
      </c>
      <c r="N4322" s="164">
        <f t="shared" si="200"/>
        <v>4</v>
      </c>
      <c r="O4322" s="164">
        <f t="shared" si="201"/>
        <v>6</v>
      </c>
    </row>
    <row r="4323" spans="3:15">
      <c r="C4323" s="161">
        <v>10</v>
      </c>
      <c r="D4323" s="161">
        <v>4</v>
      </c>
      <c r="F4323" s="161">
        <v>5</v>
      </c>
      <c r="G4323" s="161">
        <v>4</v>
      </c>
      <c r="H4323" s="161">
        <v>5</v>
      </c>
      <c r="I4323" s="161">
        <v>8</v>
      </c>
      <c r="J4323" s="161">
        <v>7</v>
      </c>
      <c r="M4323" s="165">
        <f t="shared" si="199"/>
        <v>4</v>
      </c>
      <c r="N4323" s="164">
        <f t="shared" si="200"/>
        <v>4</v>
      </c>
      <c r="O4323" s="164">
        <f t="shared" si="201"/>
        <v>6</v>
      </c>
    </row>
    <row r="4324" spans="3:15">
      <c r="C4324" s="161">
        <v>10</v>
      </c>
      <c r="D4324" s="161">
        <v>4</v>
      </c>
      <c r="F4324" s="161">
        <v>5</v>
      </c>
      <c r="G4324" s="161">
        <v>4</v>
      </c>
      <c r="H4324" s="161">
        <v>5</v>
      </c>
      <c r="I4324" s="161">
        <v>8</v>
      </c>
      <c r="J4324" s="161">
        <v>10</v>
      </c>
      <c r="M4324" s="165">
        <f t="shared" si="199"/>
        <v>4</v>
      </c>
      <c r="N4324" s="164">
        <f t="shared" si="200"/>
        <v>4</v>
      </c>
      <c r="O4324" s="164">
        <f t="shared" si="201"/>
        <v>7</v>
      </c>
    </row>
    <row r="4325" spans="3:15">
      <c r="C4325" s="161">
        <v>10</v>
      </c>
      <c r="D4325" s="161">
        <v>4</v>
      </c>
      <c r="F4325" s="161">
        <v>5</v>
      </c>
      <c r="G4325" s="161">
        <v>4</v>
      </c>
      <c r="H4325" s="161">
        <v>5</v>
      </c>
      <c r="I4325" s="161">
        <v>10</v>
      </c>
      <c r="J4325" s="161">
        <v>7</v>
      </c>
      <c r="M4325" s="165">
        <f t="shared" si="199"/>
        <v>4</v>
      </c>
      <c r="N4325" s="164">
        <f t="shared" si="200"/>
        <v>4</v>
      </c>
      <c r="O4325" s="164">
        <f t="shared" si="201"/>
        <v>6</v>
      </c>
    </row>
    <row r="4326" spans="3:15">
      <c r="C4326" s="161">
        <v>10</v>
      </c>
      <c r="D4326" s="161">
        <v>4</v>
      </c>
      <c r="F4326" s="161">
        <v>5</v>
      </c>
      <c r="G4326" s="161">
        <v>4</v>
      </c>
      <c r="H4326" s="161">
        <v>5</v>
      </c>
      <c r="I4326" s="161">
        <v>10</v>
      </c>
      <c r="J4326" s="161">
        <v>10</v>
      </c>
      <c r="M4326" s="165">
        <f t="shared" si="199"/>
        <v>4</v>
      </c>
      <c r="N4326" s="164">
        <f t="shared" si="200"/>
        <v>4</v>
      </c>
      <c r="O4326" s="164">
        <f t="shared" si="201"/>
        <v>7</v>
      </c>
    </row>
    <row r="4327" spans="3:15">
      <c r="C4327" s="161">
        <v>10</v>
      </c>
      <c r="D4327" s="161">
        <v>4</v>
      </c>
      <c r="F4327" s="161">
        <v>7</v>
      </c>
      <c r="G4327" s="161">
        <v>4</v>
      </c>
      <c r="H4327" s="161">
        <v>10</v>
      </c>
      <c r="I4327" s="161">
        <v>4</v>
      </c>
      <c r="J4327" s="161">
        <v>7</v>
      </c>
      <c r="M4327" s="165">
        <f t="shared" si="199"/>
        <v>4</v>
      </c>
      <c r="N4327" s="164">
        <f t="shared" si="200"/>
        <v>4</v>
      </c>
      <c r="O4327" s="164">
        <f t="shared" si="201"/>
        <v>7</v>
      </c>
    </row>
    <row r="4328" spans="3:15">
      <c r="C4328" s="161">
        <v>10</v>
      </c>
      <c r="D4328" s="161">
        <v>4</v>
      </c>
      <c r="F4328" s="161">
        <v>7</v>
      </c>
      <c r="G4328" s="161">
        <v>4</v>
      </c>
      <c r="H4328" s="161">
        <v>10</v>
      </c>
      <c r="I4328" s="161">
        <v>4</v>
      </c>
      <c r="J4328" s="161">
        <v>10</v>
      </c>
      <c r="M4328" s="165">
        <f t="shared" si="199"/>
        <v>4</v>
      </c>
      <c r="N4328" s="164">
        <f t="shared" si="200"/>
        <v>4</v>
      </c>
      <c r="O4328" s="164">
        <f t="shared" si="201"/>
        <v>7</v>
      </c>
    </row>
    <row r="4329" spans="3:15">
      <c r="C4329" s="161">
        <v>10</v>
      </c>
      <c r="D4329" s="161">
        <v>4</v>
      </c>
      <c r="F4329" s="161">
        <v>7</v>
      </c>
      <c r="G4329" s="161">
        <v>4</v>
      </c>
      <c r="H4329" s="161">
        <v>10</v>
      </c>
      <c r="I4329" s="161">
        <v>6</v>
      </c>
      <c r="J4329" s="161">
        <v>7</v>
      </c>
      <c r="M4329" s="165">
        <f t="shared" si="199"/>
        <v>4</v>
      </c>
      <c r="N4329" s="164">
        <f t="shared" si="200"/>
        <v>4</v>
      </c>
      <c r="O4329" s="164">
        <f t="shared" si="201"/>
        <v>7</v>
      </c>
    </row>
    <row r="4330" spans="3:15">
      <c r="C4330" s="161">
        <v>10</v>
      </c>
      <c r="D4330" s="161">
        <v>4</v>
      </c>
      <c r="F4330" s="161">
        <v>7</v>
      </c>
      <c r="G4330" s="161">
        <v>4</v>
      </c>
      <c r="H4330" s="161">
        <v>10</v>
      </c>
      <c r="I4330" s="161">
        <v>6</v>
      </c>
      <c r="J4330" s="161">
        <v>10</v>
      </c>
      <c r="M4330" s="165">
        <f t="shared" si="199"/>
        <v>4</v>
      </c>
      <c r="N4330" s="164">
        <f t="shared" si="200"/>
        <v>4</v>
      </c>
      <c r="O4330" s="164">
        <f t="shared" si="201"/>
        <v>7</v>
      </c>
    </row>
    <row r="4331" spans="3:15">
      <c r="C4331" s="161">
        <v>10</v>
      </c>
      <c r="D4331" s="161">
        <v>4</v>
      </c>
      <c r="F4331" s="161">
        <v>7</v>
      </c>
      <c r="G4331" s="161">
        <v>4</v>
      </c>
      <c r="H4331" s="161">
        <v>10</v>
      </c>
      <c r="I4331" s="161">
        <v>8</v>
      </c>
      <c r="J4331" s="161">
        <v>7</v>
      </c>
      <c r="M4331" s="165">
        <f t="shared" si="199"/>
        <v>4</v>
      </c>
      <c r="N4331" s="164">
        <f t="shared" si="200"/>
        <v>4</v>
      </c>
      <c r="O4331" s="164">
        <f t="shared" si="201"/>
        <v>7</v>
      </c>
    </row>
    <row r="4332" spans="3:15">
      <c r="C4332" s="161">
        <v>10</v>
      </c>
      <c r="D4332" s="161">
        <v>4</v>
      </c>
      <c r="F4332" s="161">
        <v>7</v>
      </c>
      <c r="G4332" s="161">
        <v>4</v>
      </c>
      <c r="H4332" s="161">
        <v>10</v>
      </c>
      <c r="I4332" s="161">
        <v>8</v>
      </c>
      <c r="J4332" s="161">
        <v>10</v>
      </c>
      <c r="M4332" s="165">
        <f t="shared" si="199"/>
        <v>4</v>
      </c>
      <c r="N4332" s="164">
        <f t="shared" si="200"/>
        <v>4</v>
      </c>
      <c r="O4332" s="164">
        <f t="shared" si="201"/>
        <v>8</v>
      </c>
    </row>
    <row r="4333" spans="3:15">
      <c r="C4333" s="161">
        <v>10</v>
      </c>
      <c r="D4333" s="161">
        <v>4</v>
      </c>
      <c r="F4333" s="161">
        <v>7</v>
      </c>
      <c r="G4333" s="161">
        <v>4</v>
      </c>
      <c r="H4333" s="161">
        <v>10</v>
      </c>
      <c r="I4333" s="161">
        <v>10</v>
      </c>
      <c r="J4333" s="161">
        <v>7</v>
      </c>
      <c r="M4333" s="165">
        <f t="shared" si="199"/>
        <v>4</v>
      </c>
      <c r="N4333" s="164">
        <f t="shared" si="200"/>
        <v>4</v>
      </c>
      <c r="O4333" s="164">
        <f t="shared" si="201"/>
        <v>7</v>
      </c>
    </row>
    <row r="4334" spans="3:15">
      <c r="C4334" s="161">
        <v>10</v>
      </c>
      <c r="D4334" s="161">
        <v>4</v>
      </c>
      <c r="F4334" s="161">
        <v>7</v>
      </c>
      <c r="G4334" s="161">
        <v>4</v>
      </c>
      <c r="H4334" s="161">
        <v>10</v>
      </c>
      <c r="I4334" s="161">
        <v>10</v>
      </c>
      <c r="J4334" s="161">
        <v>10</v>
      </c>
      <c r="M4334" s="165">
        <f t="shared" si="199"/>
        <v>4</v>
      </c>
      <c r="N4334" s="164">
        <f t="shared" si="200"/>
        <v>4</v>
      </c>
      <c r="O4334" s="164">
        <f t="shared" si="201"/>
        <v>8</v>
      </c>
    </row>
    <row r="4335" spans="3:15">
      <c r="C4335" s="161">
        <v>10</v>
      </c>
      <c r="D4335" s="161">
        <v>4</v>
      </c>
      <c r="F4335" s="161">
        <v>10</v>
      </c>
      <c r="G4335" s="161">
        <v>4</v>
      </c>
      <c r="H4335" s="161">
        <v>7</v>
      </c>
      <c r="I4335" s="161">
        <v>4</v>
      </c>
      <c r="J4335" s="161">
        <v>7</v>
      </c>
      <c r="M4335" s="165">
        <f t="shared" si="199"/>
        <v>4</v>
      </c>
      <c r="N4335" s="164">
        <f t="shared" si="200"/>
        <v>4</v>
      </c>
      <c r="O4335" s="164">
        <f t="shared" si="201"/>
        <v>7</v>
      </c>
    </row>
    <row r="4336" spans="3:15">
      <c r="C4336" s="161">
        <v>10</v>
      </c>
      <c r="D4336" s="161">
        <v>4</v>
      </c>
      <c r="F4336" s="161">
        <v>10</v>
      </c>
      <c r="G4336" s="161">
        <v>4</v>
      </c>
      <c r="H4336" s="161">
        <v>7</v>
      </c>
      <c r="I4336" s="161">
        <v>4</v>
      </c>
      <c r="J4336" s="161">
        <v>10</v>
      </c>
      <c r="M4336" s="165">
        <f t="shared" si="199"/>
        <v>4</v>
      </c>
      <c r="N4336" s="164">
        <f t="shared" si="200"/>
        <v>4</v>
      </c>
      <c r="O4336" s="164">
        <f t="shared" si="201"/>
        <v>7</v>
      </c>
    </row>
    <row r="4337" spans="3:15">
      <c r="C4337" s="161">
        <v>10</v>
      </c>
      <c r="D4337" s="161">
        <v>4</v>
      </c>
      <c r="F4337" s="161">
        <v>10</v>
      </c>
      <c r="G4337" s="161">
        <v>4</v>
      </c>
      <c r="H4337" s="161">
        <v>7</v>
      </c>
      <c r="I4337" s="161">
        <v>6</v>
      </c>
      <c r="J4337" s="161">
        <v>7</v>
      </c>
      <c r="M4337" s="165">
        <f t="shared" si="199"/>
        <v>4</v>
      </c>
      <c r="N4337" s="164">
        <f t="shared" si="200"/>
        <v>4</v>
      </c>
      <c r="O4337" s="164">
        <f t="shared" si="201"/>
        <v>7</v>
      </c>
    </row>
    <row r="4338" spans="3:15">
      <c r="C4338" s="161">
        <v>10</v>
      </c>
      <c r="D4338" s="161">
        <v>4</v>
      </c>
      <c r="F4338" s="161">
        <v>10</v>
      </c>
      <c r="G4338" s="161">
        <v>4</v>
      </c>
      <c r="H4338" s="161">
        <v>7</v>
      </c>
      <c r="I4338" s="161">
        <v>6</v>
      </c>
      <c r="J4338" s="161">
        <v>10</v>
      </c>
      <c r="M4338" s="165">
        <f t="shared" si="199"/>
        <v>4</v>
      </c>
      <c r="N4338" s="164">
        <f t="shared" si="200"/>
        <v>4</v>
      </c>
      <c r="O4338" s="164">
        <f t="shared" si="201"/>
        <v>7</v>
      </c>
    </row>
    <row r="4339" spans="3:15">
      <c r="C4339" s="161">
        <v>10</v>
      </c>
      <c r="D4339" s="161">
        <v>4</v>
      </c>
      <c r="F4339" s="161">
        <v>10</v>
      </c>
      <c r="G4339" s="161">
        <v>4</v>
      </c>
      <c r="H4339" s="161">
        <v>7</v>
      </c>
      <c r="I4339" s="161">
        <v>8</v>
      </c>
      <c r="J4339" s="161">
        <v>7</v>
      </c>
      <c r="M4339" s="165">
        <f t="shared" si="199"/>
        <v>4</v>
      </c>
      <c r="N4339" s="164">
        <f t="shared" si="200"/>
        <v>4</v>
      </c>
      <c r="O4339" s="164">
        <f t="shared" si="201"/>
        <v>7</v>
      </c>
    </row>
    <row r="4340" spans="3:15">
      <c r="C4340" s="161">
        <v>10</v>
      </c>
      <c r="D4340" s="161">
        <v>4</v>
      </c>
      <c r="F4340" s="161">
        <v>10</v>
      </c>
      <c r="G4340" s="161">
        <v>4</v>
      </c>
      <c r="H4340" s="161">
        <v>7</v>
      </c>
      <c r="I4340" s="161">
        <v>8</v>
      </c>
      <c r="J4340" s="161">
        <v>10</v>
      </c>
      <c r="M4340" s="165">
        <f t="shared" si="199"/>
        <v>4</v>
      </c>
      <c r="N4340" s="164">
        <f t="shared" si="200"/>
        <v>4</v>
      </c>
      <c r="O4340" s="164">
        <f t="shared" si="201"/>
        <v>8</v>
      </c>
    </row>
    <row r="4341" spans="3:15">
      <c r="C4341" s="161">
        <v>10</v>
      </c>
      <c r="D4341" s="161">
        <v>4</v>
      </c>
      <c r="F4341" s="161">
        <v>10</v>
      </c>
      <c r="G4341" s="161">
        <v>4</v>
      </c>
      <c r="H4341" s="161">
        <v>7</v>
      </c>
      <c r="I4341" s="161">
        <v>10</v>
      </c>
      <c r="J4341" s="161">
        <v>7</v>
      </c>
      <c r="M4341" s="165">
        <f t="shared" si="199"/>
        <v>4</v>
      </c>
      <c r="N4341" s="164">
        <f t="shared" si="200"/>
        <v>4</v>
      </c>
      <c r="O4341" s="164">
        <f t="shared" si="201"/>
        <v>7</v>
      </c>
    </row>
    <row r="4342" spans="3:15">
      <c r="C4342" s="161">
        <v>10</v>
      </c>
      <c r="D4342" s="161">
        <v>4</v>
      </c>
      <c r="F4342" s="161">
        <v>10</v>
      </c>
      <c r="G4342" s="161">
        <v>4</v>
      </c>
      <c r="H4342" s="161">
        <v>7</v>
      </c>
      <c r="I4342" s="161">
        <v>10</v>
      </c>
      <c r="J4342" s="161">
        <v>10</v>
      </c>
      <c r="M4342" s="165">
        <f t="shared" si="199"/>
        <v>4</v>
      </c>
      <c r="N4342" s="164">
        <f t="shared" si="200"/>
        <v>4</v>
      </c>
      <c r="O4342" s="164">
        <f t="shared" si="201"/>
        <v>8</v>
      </c>
    </row>
    <row r="4343" spans="3:15">
      <c r="C4343" s="161">
        <v>10</v>
      </c>
      <c r="D4343" s="161">
        <v>4</v>
      </c>
      <c r="F4343" s="161">
        <v>10</v>
      </c>
      <c r="G4343" s="161">
        <v>4</v>
      </c>
      <c r="H4343" s="161">
        <v>10</v>
      </c>
      <c r="I4343" s="161">
        <v>4</v>
      </c>
      <c r="J4343" s="161">
        <v>7</v>
      </c>
      <c r="M4343" s="165">
        <f t="shared" si="199"/>
        <v>4</v>
      </c>
      <c r="N4343" s="164">
        <f t="shared" si="200"/>
        <v>4</v>
      </c>
      <c r="O4343" s="164">
        <f t="shared" si="201"/>
        <v>7</v>
      </c>
    </row>
    <row r="4344" spans="3:15">
      <c r="C4344" s="161">
        <v>10</v>
      </c>
      <c r="D4344" s="161">
        <v>4</v>
      </c>
      <c r="F4344" s="161">
        <v>10</v>
      </c>
      <c r="G4344" s="161">
        <v>4</v>
      </c>
      <c r="H4344" s="161">
        <v>10</v>
      </c>
      <c r="I4344" s="161">
        <v>4</v>
      </c>
      <c r="J4344" s="161">
        <v>10</v>
      </c>
      <c r="M4344" s="165">
        <f t="shared" si="199"/>
        <v>4</v>
      </c>
      <c r="N4344" s="164">
        <f t="shared" si="200"/>
        <v>4</v>
      </c>
      <c r="O4344" s="164">
        <f t="shared" si="201"/>
        <v>7</v>
      </c>
    </row>
    <row r="4345" spans="3:15">
      <c r="C4345" s="161">
        <v>10</v>
      </c>
      <c r="D4345" s="161">
        <v>4</v>
      </c>
      <c r="F4345" s="161">
        <v>10</v>
      </c>
      <c r="G4345" s="161">
        <v>4</v>
      </c>
      <c r="H4345" s="161">
        <v>10</v>
      </c>
      <c r="I4345" s="161">
        <v>6</v>
      </c>
      <c r="J4345" s="161">
        <v>7</v>
      </c>
      <c r="M4345" s="165">
        <f t="shared" si="199"/>
        <v>4</v>
      </c>
      <c r="N4345" s="164">
        <f t="shared" si="200"/>
        <v>4</v>
      </c>
      <c r="O4345" s="164">
        <f t="shared" si="201"/>
        <v>7</v>
      </c>
    </row>
    <row r="4346" spans="3:15">
      <c r="C4346" s="161">
        <v>10</v>
      </c>
      <c r="D4346" s="161">
        <v>4</v>
      </c>
      <c r="F4346" s="161">
        <v>10</v>
      </c>
      <c r="G4346" s="161">
        <v>4</v>
      </c>
      <c r="H4346" s="161">
        <v>10</v>
      </c>
      <c r="I4346" s="161">
        <v>6</v>
      </c>
      <c r="J4346" s="161">
        <v>10</v>
      </c>
      <c r="M4346" s="165">
        <f t="shared" si="199"/>
        <v>4</v>
      </c>
      <c r="N4346" s="164">
        <f t="shared" si="200"/>
        <v>4</v>
      </c>
      <c r="O4346" s="164">
        <f t="shared" si="201"/>
        <v>8</v>
      </c>
    </row>
    <row r="4347" spans="3:15">
      <c r="C4347" s="161">
        <v>10</v>
      </c>
      <c r="D4347" s="161">
        <v>4</v>
      </c>
      <c r="F4347" s="161">
        <v>10</v>
      </c>
      <c r="G4347" s="161">
        <v>4</v>
      </c>
      <c r="H4347" s="161">
        <v>10</v>
      </c>
      <c r="I4347" s="161">
        <v>8</v>
      </c>
      <c r="J4347" s="161">
        <v>7</v>
      </c>
      <c r="M4347" s="165">
        <f t="shared" si="199"/>
        <v>4</v>
      </c>
      <c r="N4347" s="164">
        <f t="shared" si="200"/>
        <v>4</v>
      </c>
      <c r="O4347" s="164">
        <f t="shared" si="201"/>
        <v>8</v>
      </c>
    </row>
    <row r="4348" spans="3:15">
      <c r="C4348" s="161">
        <v>10</v>
      </c>
      <c r="D4348" s="161">
        <v>4</v>
      </c>
      <c r="F4348" s="161">
        <v>10</v>
      </c>
      <c r="G4348" s="161">
        <v>4</v>
      </c>
      <c r="H4348" s="161">
        <v>10</v>
      </c>
      <c r="I4348" s="161">
        <v>8</v>
      </c>
      <c r="J4348" s="161">
        <v>10</v>
      </c>
      <c r="M4348" s="165">
        <f t="shared" si="199"/>
        <v>4</v>
      </c>
      <c r="N4348" s="164">
        <f t="shared" si="200"/>
        <v>4</v>
      </c>
      <c r="O4348" s="164">
        <f t="shared" si="201"/>
        <v>8</v>
      </c>
    </row>
    <row r="4349" spans="3:15">
      <c r="C4349" s="161">
        <v>10</v>
      </c>
      <c r="D4349" s="161">
        <v>4</v>
      </c>
      <c r="F4349" s="161">
        <v>10</v>
      </c>
      <c r="G4349" s="161">
        <v>4</v>
      </c>
      <c r="H4349" s="161">
        <v>10</v>
      </c>
      <c r="I4349" s="161">
        <v>10</v>
      </c>
      <c r="J4349" s="161">
        <v>7</v>
      </c>
      <c r="M4349" s="165">
        <f t="shared" si="199"/>
        <v>4</v>
      </c>
      <c r="N4349" s="164">
        <f t="shared" si="200"/>
        <v>4</v>
      </c>
      <c r="O4349" s="164">
        <f t="shared" si="201"/>
        <v>8</v>
      </c>
    </row>
    <row r="4350" spans="3:15">
      <c r="C4350" s="161">
        <v>10</v>
      </c>
      <c r="D4350" s="161">
        <v>4</v>
      </c>
      <c r="F4350" s="161">
        <v>10</v>
      </c>
      <c r="G4350" s="161">
        <v>4</v>
      </c>
      <c r="H4350" s="161">
        <v>10</v>
      </c>
      <c r="I4350" s="161">
        <v>10</v>
      </c>
      <c r="J4350" s="161">
        <v>10</v>
      </c>
      <c r="M4350" s="165">
        <f t="shared" si="199"/>
        <v>4</v>
      </c>
      <c r="N4350" s="164">
        <f t="shared" si="200"/>
        <v>4</v>
      </c>
      <c r="O4350" s="164">
        <f t="shared" si="201"/>
        <v>8</v>
      </c>
    </row>
    <row r="4351" spans="3:15">
      <c r="C4351" s="161">
        <v>10</v>
      </c>
      <c r="D4351" s="161">
        <v>4</v>
      </c>
      <c r="F4351" s="161">
        <v>10</v>
      </c>
      <c r="G4351" s="161">
        <v>4</v>
      </c>
      <c r="H4351" s="161">
        <v>7</v>
      </c>
      <c r="I4351" s="161">
        <v>4</v>
      </c>
      <c r="J4351" s="161">
        <v>7</v>
      </c>
      <c r="M4351" s="165">
        <f t="shared" si="199"/>
        <v>4</v>
      </c>
      <c r="N4351" s="164">
        <f t="shared" si="200"/>
        <v>4</v>
      </c>
      <c r="O4351" s="164">
        <f t="shared" si="201"/>
        <v>7</v>
      </c>
    </row>
    <row r="4352" spans="3:15">
      <c r="C4352" s="161">
        <v>10</v>
      </c>
      <c r="D4352" s="161">
        <v>4</v>
      </c>
      <c r="F4352" s="161">
        <v>10</v>
      </c>
      <c r="G4352" s="161">
        <v>4</v>
      </c>
      <c r="H4352" s="161">
        <v>7</v>
      </c>
      <c r="I4352" s="161">
        <v>4</v>
      </c>
      <c r="J4352" s="161">
        <v>10</v>
      </c>
      <c r="M4352" s="165">
        <f t="shared" si="199"/>
        <v>4</v>
      </c>
      <c r="N4352" s="164">
        <f t="shared" si="200"/>
        <v>4</v>
      </c>
      <c r="O4352" s="164">
        <f t="shared" si="201"/>
        <v>7</v>
      </c>
    </row>
    <row r="4353" spans="3:15">
      <c r="C4353" s="161">
        <v>10</v>
      </c>
      <c r="D4353" s="161">
        <v>4</v>
      </c>
      <c r="F4353" s="161">
        <v>10</v>
      </c>
      <c r="G4353" s="161">
        <v>4</v>
      </c>
      <c r="H4353" s="161">
        <v>7</v>
      </c>
      <c r="I4353" s="161">
        <v>6</v>
      </c>
      <c r="J4353" s="161">
        <v>7</v>
      </c>
      <c r="M4353" s="165">
        <f t="shared" si="199"/>
        <v>4</v>
      </c>
      <c r="N4353" s="164">
        <f t="shared" si="200"/>
        <v>4</v>
      </c>
      <c r="O4353" s="164">
        <f t="shared" si="201"/>
        <v>7</v>
      </c>
    </row>
    <row r="4354" spans="3:15">
      <c r="C4354" s="161">
        <v>10</v>
      </c>
      <c r="D4354" s="161">
        <v>4</v>
      </c>
      <c r="F4354" s="161">
        <v>10</v>
      </c>
      <c r="G4354" s="161">
        <v>4</v>
      </c>
      <c r="H4354" s="161">
        <v>7</v>
      </c>
      <c r="I4354" s="161">
        <v>6</v>
      </c>
      <c r="J4354" s="161">
        <v>10</v>
      </c>
      <c r="M4354" s="165">
        <f t="shared" si="199"/>
        <v>4</v>
      </c>
      <c r="N4354" s="164">
        <f t="shared" si="200"/>
        <v>4</v>
      </c>
      <c r="O4354" s="164">
        <f t="shared" si="201"/>
        <v>7</v>
      </c>
    </row>
    <row r="4355" spans="3:15">
      <c r="C4355" s="161">
        <v>10</v>
      </c>
      <c r="D4355" s="161">
        <v>4</v>
      </c>
      <c r="F4355" s="161">
        <v>10</v>
      </c>
      <c r="G4355" s="161">
        <v>4</v>
      </c>
      <c r="H4355" s="161">
        <v>7</v>
      </c>
      <c r="I4355" s="161">
        <v>8</v>
      </c>
      <c r="J4355" s="161">
        <v>7</v>
      </c>
      <c r="M4355" s="165">
        <f t="shared" si="199"/>
        <v>4</v>
      </c>
      <c r="N4355" s="164">
        <f t="shared" si="200"/>
        <v>4</v>
      </c>
      <c r="O4355" s="164">
        <f t="shared" si="201"/>
        <v>7</v>
      </c>
    </row>
    <row r="4356" spans="3:15">
      <c r="C4356" s="161">
        <v>10</v>
      </c>
      <c r="D4356" s="161">
        <v>4</v>
      </c>
      <c r="F4356" s="161">
        <v>10</v>
      </c>
      <c r="G4356" s="161">
        <v>4</v>
      </c>
      <c r="H4356" s="161">
        <v>7</v>
      </c>
      <c r="I4356" s="161">
        <v>8</v>
      </c>
      <c r="J4356" s="161">
        <v>10</v>
      </c>
      <c r="M4356" s="165">
        <f t="shared" si="199"/>
        <v>4</v>
      </c>
      <c r="N4356" s="164">
        <f t="shared" si="200"/>
        <v>4</v>
      </c>
      <c r="O4356" s="164">
        <f t="shared" si="201"/>
        <v>8</v>
      </c>
    </row>
    <row r="4357" spans="3:15">
      <c r="C4357" s="161">
        <v>10</v>
      </c>
      <c r="D4357" s="161">
        <v>4</v>
      </c>
      <c r="F4357" s="161">
        <v>10</v>
      </c>
      <c r="G4357" s="161">
        <v>4</v>
      </c>
      <c r="H4357" s="161">
        <v>7</v>
      </c>
      <c r="I4357" s="161">
        <v>10</v>
      </c>
      <c r="J4357" s="161">
        <v>7</v>
      </c>
      <c r="M4357" s="165">
        <f t="shared" si="199"/>
        <v>4</v>
      </c>
      <c r="N4357" s="164">
        <f t="shared" si="200"/>
        <v>4</v>
      </c>
      <c r="O4357" s="164">
        <f t="shared" si="201"/>
        <v>7</v>
      </c>
    </row>
    <row r="4358" spans="3:15">
      <c r="C4358" s="161">
        <v>10</v>
      </c>
      <c r="D4358" s="161">
        <v>4</v>
      </c>
      <c r="F4358" s="161">
        <v>10</v>
      </c>
      <c r="G4358" s="161">
        <v>4</v>
      </c>
      <c r="H4358" s="161">
        <v>7</v>
      </c>
      <c r="I4358" s="161">
        <v>10</v>
      </c>
      <c r="J4358" s="161">
        <v>10</v>
      </c>
      <c r="M4358" s="165">
        <f t="shared" si="199"/>
        <v>4</v>
      </c>
      <c r="N4358" s="164">
        <f t="shared" si="200"/>
        <v>4</v>
      </c>
      <c r="O4358" s="164">
        <f t="shared" si="201"/>
        <v>8</v>
      </c>
    </row>
    <row r="4359" spans="3:15">
      <c r="C4359" s="161">
        <v>10</v>
      </c>
      <c r="D4359" s="161">
        <v>4</v>
      </c>
      <c r="F4359" s="161">
        <v>10</v>
      </c>
      <c r="G4359" s="161">
        <v>4</v>
      </c>
      <c r="H4359" s="161">
        <v>10</v>
      </c>
      <c r="I4359" s="161">
        <v>4</v>
      </c>
      <c r="J4359" s="161">
        <v>7</v>
      </c>
      <c r="M4359" s="165">
        <f t="shared" si="199"/>
        <v>4</v>
      </c>
      <c r="N4359" s="164">
        <f t="shared" si="200"/>
        <v>4</v>
      </c>
      <c r="O4359" s="164">
        <f t="shared" si="201"/>
        <v>7</v>
      </c>
    </row>
    <row r="4360" spans="3:15">
      <c r="C4360" s="161">
        <v>10</v>
      </c>
      <c r="D4360" s="161">
        <v>4</v>
      </c>
      <c r="F4360" s="161">
        <v>10</v>
      </c>
      <c r="G4360" s="161">
        <v>4</v>
      </c>
      <c r="H4360" s="161">
        <v>10</v>
      </c>
      <c r="I4360" s="161">
        <v>4</v>
      </c>
      <c r="J4360" s="161">
        <v>10</v>
      </c>
      <c r="M4360" s="165">
        <f t="shared" si="199"/>
        <v>4</v>
      </c>
      <c r="N4360" s="164">
        <f t="shared" si="200"/>
        <v>4</v>
      </c>
      <c r="O4360" s="164">
        <f t="shared" si="201"/>
        <v>7</v>
      </c>
    </row>
    <row r="4361" spans="3:15">
      <c r="C4361" s="161">
        <v>10</v>
      </c>
      <c r="D4361" s="161">
        <v>4</v>
      </c>
      <c r="F4361" s="161">
        <v>10</v>
      </c>
      <c r="G4361" s="161">
        <v>4</v>
      </c>
      <c r="H4361" s="161">
        <v>10</v>
      </c>
      <c r="I4361" s="161">
        <v>6</v>
      </c>
      <c r="J4361" s="161">
        <v>7</v>
      </c>
      <c r="M4361" s="165">
        <f t="shared" si="199"/>
        <v>4</v>
      </c>
      <c r="N4361" s="164">
        <f t="shared" si="200"/>
        <v>4</v>
      </c>
      <c r="O4361" s="164">
        <f t="shared" si="201"/>
        <v>7</v>
      </c>
    </row>
    <row r="4362" spans="3:15">
      <c r="C4362" s="161">
        <v>10</v>
      </c>
      <c r="D4362" s="161">
        <v>4</v>
      </c>
      <c r="F4362" s="161">
        <v>10</v>
      </c>
      <c r="G4362" s="161">
        <v>4</v>
      </c>
      <c r="H4362" s="161">
        <v>10</v>
      </c>
      <c r="I4362" s="161">
        <v>6</v>
      </c>
      <c r="J4362" s="161">
        <v>10</v>
      </c>
      <c r="M4362" s="165">
        <f t="shared" si="199"/>
        <v>4</v>
      </c>
      <c r="N4362" s="164">
        <f t="shared" si="200"/>
        <v>4</v>
      </c>
      <c r="O4362" s="164">
        <f t="shared" si="201"/>
        <v>8</v>
      </c>
    </row>
    <row r="4363" spans="3:15">
      <c r="C4363" s="161">
        <v>10</v>
      </c>
      <c r="D4363" s="161">
        <v>4</v>
      </c>
      <c r="F4363" s="161">
        <v>10</v>
      </c>
      <c r="G4363" s="161">
        <v>4</v>
      </c>
      <c r="H4363" s="161">
        <v>10</v>
      </c>
      <c r="I4363" s="161">
        <v>8</v>
      </c>
      <c r="J4363" s="161">
        <v>7</v>
      </c>
      <c r="M4363" s="165">
        <f t="shared" si="199"/>
        <v>4</v>
      </c>
      <c r="N4363" s="164">
        <f t="shared" si="200"/>
        <v>4</v>
      </c>
      <c r="O4363" s="164">
        <f t="shared" si="201"/>
        <v>8</v>
      </c>
    </row>
    <row r="4364" spans="3:15">
      <c r="C4364" s="161">
        <v>10</v>
      </c>
      <c r="D4364" s="161">
        <v>4</v>
      </c>
      <c r="F4364" s="161">
        <v>10</v>
      </c>
      <c r="G4364" s="161">
        <v>4</v>
      </c>
      <c r="H4364" s="161">
        <v>10</v>
      </c>
      <c r="I4364" s="161">
        <v>8</v>
      </c>
      <c r="J4364" s="161">
        <v>10</v>
      </c>
      <c r="M4364" s="165">
        <f t="shared" si="199"/>
        <v>4</v>
      </c>
      <c r="N4364" s="164">
        <f t="shared" si="200"/>
        <v>4</v>
      </c>
      <c r="O4364" s="164">
        <f t="shared" si="201"/>
        <v>8</v>
      </c>
    </row>
    <row r="4365" spans="3:15">
      <c r="C4365" s="161">
        <v>10</v>
      </c>
      <c r="D4365" s="161">
        <v>4</v>
      </c>
      <c r="F4365" s="161">
        <v>10</v>
      </c>
      <c r="G4365" s="161">
        <v>4</v>
      </c>
      <c r="H4365" s="161">
        <v>10</v>
      </c>
      <c r="I4365" s="161">
        <v>10</v>
      </c>
      <c r="J4365" s="161">
        <v>7</v>
      </c>
      <c r="M4365" s="165">
        <f t="shared" si="199"/>
        <v>4</v>
      </c>
      <c r="N4365" s="164">
        <f t="shared" si="200"/>
        <v>4</v>
      </c>
      <c r="O4365" s="164">
        <f t="shared" si="201"/>
        <v>8</v>
      </c>
    </row>
    <row r="4366" spans="3:15">
      <c r="C4366" s="161">
        <v>10</v>
      </c>
      <c r="D4366" s="161">
        <v>6</v>
      </c>
      <c r="F4366" s="161">
        <v>10</v>
      </c>
      <c r="G4366" s="161">
        <v>6</v>
      </c>
      <c r="H4366" s="161">
        <v>10</v>
      </c>
      <c r="I4366" s="161">
        <v>10</v>
      </c>
      <c r="J4366" s="161">
        <v>10</v>
      </c>
      <c r="M4366" s="165">
        <f t="shared" si="199"/>
        <v>6</v>
      </c>
      <c r="N4366" s="164">
        <f t="shared" si="200"/>
        <v>6</v>
      </c>
      <c r="O4366" s="164">
        <f t="shared" si="201"/>
        <v>9</v>
      </c>
    </row>
    <row r="4367" spans="3:15">
      <c r="C4367" s="161">
        <v>10</v>
      </c>
      <c r="D4367" s="161">
        <v>6</v>
      </c>
      <c r="F4367" s="161">
        <v>10</v>
      </c>
      <c r="G4367" s="161">
        <v>6</v>
      </c>
      <c r="H4367" s="161">
        <v>7</v>
      </c>
      <c r="I4367" s="161">
        <v>4</v>
      </c>
      <c r="J4367" s="161">
        <v>7</v>
      </c>
      <c r="M4367" s="165">
        <f t="shared" si="199"/>
        <v>4</v>
      </c>
      <c r="N4367" s="164">
        <f t="shared" si="200"/>
        <v>5</v>
      </c>
      <c r="O4367" s="164">
        <f t="shared" si="201"/>
        <v>7</v>
      </c>
    </row>
    <row r="4368" spans="3:15">
      <c r="C4368" s="161">
        <v>10</v>
      </c>
      <c r="D4368" s="161">
        <v>6</v>
      </c>
      <c r="F4368" s="161">
        <v>10</v>
      </c>
      <c r="G4368" s="161">
        <v>6</v>
      </c>
      <c r="H4368" s="161">
        <v>7</v>
      </c>
      <c r="I4368" s="161">
        <v>4</v>
      </c>
      <c r="J4368" s="161">
        <v>10</v>
      </c>
      <c r="M4368" s="165">
        <f t="shared" si="199"/>
        <v>4</v>
      </c>
      <c r="N4368" s="164">
        <f t="shared" si="200"/>
        <v>5</v>
      </c>
      <c r="O4368" s="164">
        <f t="shared" si="201"/>
        <v>8</v>
      </c>
    </row>
    <row r="4369" spans="3:15">
      <c r="C4369" s="161">
        <v>10</v>
      </c>
      <c r="D4369" s="161">
        <v>6</v>
      </c>
      <c r="F4369" s="161">
        <v>10</v>
      </c>
      <c r="G4369" s="161">
        <v>6</v>
      </c>
      <c r="H4369" s="161">
        <v>7</v>
      </c>
      <c r="I4369" s="161">
        <v>6</v>
      </c>
      <c r="J4369" s="161">
        <v>7</v>
      </c>
      <c r="M4369" s="165">
        <f t="shared" si="199"/>
        <v>6</v>
      </c>
      <c r="N4369" s="164">
        <f t="shared" si="200"/>
        <v>6</v>
      </c>
      <c r="O4369" s="164">
        <f t="shared" si="201"/>
        <v>7</v>
      </c>
    </row>
    <row r="4370" spans="3:15">
      <c r="C4370" s="161">
        <v>10</v>
      </c>
      <c r="D4370" s="161">
        <v>6</v>
      </c>
      <c r="F4370" s="161">
        <v>10</v>
      </c>
      <c r="G4370" s="161">
        <v>6</v>
      </c>
      <c r="H4370" s="161">
        <v>7</v>
      </c>
      <c r="I4370" s="161">
        <v>6</v>
      </c>
      <c r="J4370" s="161">
        <v>10</v>
      </c>
      <c r="M4370" s="165">
        <f t="shared" si="199"/>
        <v>6</v>
      </c>
      <c r="N4370" s="164">
        <f t="shared" si="200"/>
        <v>6</v>
      </c>
      <c r="O4370" s="164">
        <f t="shared" si="201"/>
        <v>8</v>
      </c>
    </row>
    <row r="4371" spans="3:15">
      <c r="C4371" s="161">
        <v>10</v>
      </c>
      <c r="D4371" s="161">
        <v>6</v>
      </c>
      <c r="F4371" s="161">
        <v>10</v>
      </c>
      <c r="G4371" s="161">
        <v>6</v>
      </c>
      <c r="H4371" s="161">
        <v>7</v>
      </c>
      <c r="I4371" s="161">
        <v>8</v>
      </c>
      <c r="J4371" s="161">
        <v>7</v>
      </c>
      <c r="M4371" s="165">
        <f t="shared" si="199"/>
        <v>6</v>
      </c>
      <c r="N4371" s="164">
        <f t="shared" si="200"/>
        <v>6</v>
      </c>
      <c r="O4371" s="164">
        <f t="shared" si="201"/>
        <v>8</v>
      </c>
    </row>
    <row r="4372" spans="3:15">
      <c r="C4372" s="161">
        <v>10</v>
      </c>
      <c r="D4372" s="161">
        <v>6</v>
      </c>
      <c r="F4372" s="161">
        <v>10</v>
      </c>
      <c r="G4372" s="161">
        <v>6</v>
      </c>
      <c r="H4372" s="161">
        <v>7</v>
      </c>
      <c r="I4372" s="161">
        <v>8</v>
      </c>
      <c r="J4372" s="161">
        <v>10</v>
      </c>
      <c r="M4372" s="165">
        <f t="shared" si="199"/>
        <v>6</v>
      </c>
      <c r="N4372" s="164">
        <f t="shared" si="200"/>
        <v>6</v>
      </c>
      <c r="O4372" s="164">
        <f t="shared" si="201"/>
        <v>8</v>
      </c>
    </row>
    <row r="4373" spans="3:15">
      <c r="C4373" s="161">
        <v>10</v>
      </c>
      <c r="D4373" s="161">
        <v>6</v>
      </c>
      <c r="F4373" s="161">
        <v>10</v>
      </c>
      <c r="G4373" s="161">
        <v>6</v>
      </c>
      <c r="H4373" s="161">
        <v>7</v>
      </c>
      <c r="I4373" s="161">
        <v>10</v>
      </c>
      <c r="J4373" s="161">
        <v>7</v>
      </c>
      <c r="M4373" s="165">
        <f t="shared" si="199"/>
        <v>6</v>
      </c>
      <c r="N4373" s="164">
        <f t="shared" si="200"/>
        <v>6</v>
      </c>
      <c r="O4373" s="164">
        <f t="shared" si="201"/>
        <v>8</v>
      </c>
    </row>
    <row r="4374" spans="3:15">
      <c r="C4374" s="161">
        <v>10</v>
      </c>
      <c r="D4374" s="161">
        <v>6</v>
      </c>
      <c r="F4374" s="161">
        <v>10</v>
      </c>
      <c r="G4374" s="161">
        <v>6</v>
      </c>
      <c r="H4374" s="161">
        <v>7</v>
      </c>
      <c r="I4374" s="161">
        <v>10</v>
      </c>
      <c r="J4374" s="161">
        <v>10</v>
      </c>
      <c r="M4374" s="165">
        <f t="shared" si="199"/>
        <v>6</v>
      </c>
      <c r="N4374" s="164">
        <f t="shared" si="200"/>
        <v>6</v>
      </c>
      <c r="O4374" s="164">
        <f t="shared" si="201"/>
        <v>8</v>
      </c>
    </row>
    <row r="4375" spans="3:15">
      <c r="C4375" s="161">
        <v>10</v>
      </c>
      <c r="D4375" s="161">
        <v>6</v>
      </c>
      <c r="F4375" s="161">
        <v>10</v>
      </c>
      <c r="G4375" s="161">
        <v>6</v>
      </c>
      <c r="H4375" s="161">
        <v>10</v>
      </c>
      <c r="I4375" s="161">
        <v>4</v>
      </c>
      <c r="J4375" s="161">
        <v>7</v>
      </c>
      <c r="M4375" s="165">
        <f t="shared" si="199"/>
        <v>4</v>
      </c>
      <c r="N4375" s="164">
        <f t="shared" si="200"/>
        <v>5</v>
      </c>
      <c r="O4375" s="164">
        <f t="shared" si="201"/>
        <v>8</v>
      </c>
    </row>
    <row r="4376" spans="3:15">
      <c r="C4376" s="161">
        <v>10</v>
      </c>
      <c r="D4376" s="161">
        <v>6</v>
      </c>
      <c r="F4376" s="161">
        <v>10</v>
      </c>
      <c r="G4376" s="161">
        <v>6</v>
      </c>
      <c r="H4376" s="161">
        <v>10</v>
      </c>
      <c r="I4376" s="161">
        <v>4</v>
      </c>
      <c r="J4376" s="161">
        <v>10</v>
      </c>
      <c r="M4376" s="165">
        <f t="shared" si="199"/>
        <v>4</v>
      </c>
      <c r="N4376" s="164">
        <f t="shared" si="200"/>
        <v>5</v>
      </c>
      <c r="O4376" s="164">
        <f t="shared" si="201"/>
        <v>8</v>
      </c>
    </row>
    <row r="4377" spans="3:15">
      <c r="C4377" s="161">
        <v>10</v>
      </c>
      <c r="D4377" s="161">
        <v>6</v>
      </c>
      <c r="F4377" s="161">
        <v>10</v>
      </c>
      <c r="G4377" s="161">
        <v>6</v>
      </c>
      <c r="H4377" s="161">
        <v>10</v>
      </c>
      <c r="I4377" s="161">
        <v>6</v>
      </c>
      <c r="J4377" s="161">
        <v>7</v>
      </c>
      <c r="M4377" s="165">
        <f t="shared" si="199"/>
        <v>6</v>
      </c>
      <c r="N4377" s="164">
        <f t="shared" si="200"/>
        <v>6</v>
      </c>
      <c r="O4377" s="164">
        <f t="shared" si="201"/>
        <v>8</v>
      </c>
    </row>
    <row r="4378" spans="3:15">
      <c r="C4378" s="161">
        <v>10</v>
      </c>
      <c r="D4378" s="161">
        <v>6</v>
      </c>
      <c r="F4378" s="161">
        <v>10</v>
      </c>
      <c r="G4378" s="161">
        <v>6</v>
      </c>
      <c r="H4378" s="161">
        <v>10</v>
      </c>
      <c r="I4378" s="161">
        <v>6</v>
      </c>
      <c r="J4378" s="161">
        <v>10</v>
      </c>
      <c r="M4378" s="165">
        <f t="shared" si="199"/>
        <v>6</v>
      </c>
      <c r="N4378" s="164">
        <f t="shared" si="200"/>
        <v>6</v>
      </c>
      <c r="O4378" s="164">
        <f t="shared" si="201"/>
        <v>8</v>
      </c>
    </row>
    <row r="4379" spans="3:15">
      <c r="C4379" s="161">
        <v>10</v>
      </c>
      <c r="D4379" s="161">
        <v>6</v>
      </c>
      <c r="F4379" s="161">
        <v>10</v>
      </c>
      <c r="G4379" s="161">
        <v>6</v>
      </c>
      <c r="H4379" s="161">
        <v>10</v>
      </c>
      <c r="I4379" s="161">
        <v>8</v>
      </c>
      <c r="J4379" s="161">
        <v>7</v>
      </c>
      <c r="M4379" s="165">
        <f t="shared" si="199"/>
        <v>6</v>
      </c>
      <c r="N4379" s="164">
        <f t="shared" si="200"/>
        <v>6</v>
      </c>
      <c r="O4379" s="164">
        <f t="shared" si="201"/>
        <v>8</v>
      </c>
    </row>
    <row r="4380" spans="3:15">
      <c r="C4380" s="161">
        <v>10</v>
      </c>
      <c r="D4380" s="161">
        <v>6</v>
      </c>
      <c r="F4380" s="161">
        <v>10</v>
      </c>
      <c r="G4380" s="161">
        <v>6</v>
      </c>
      <c r="H4380" s="161">
        <v>10</v>
      </c>
      <c r="I4380" s="161">
        <v>8</v>
      </c>
      <c r="J4380" s="161">
        <v>10</v>
      </c>
      <c r="M4380" s="165">
        <f t="shared" si="199"/>
        <v>6</v>
      </c>
      <c r="N4380" s="164">
        <f t="shared" si="200"/>
        <v>6</v>
      </c>
      <c r="O4380" s="164">
        <f t="shared" si="201"/>
        <v>9</v>
      </c>
    </row>
    <row r="4381" spans="3:15">
      <c r="C4381" s="161">
        <v>10</v>
      </c>
      <c r="D4381" s="161">
        <v>6</v>
      </c>
      <c r="F4381" s="161">
        <v>10</v>
      </c>
      <c r="G4381" s="161">
        <v>6</v>
      </c>
      <c r="H4381" s="161">
        <v>10</v>
      </c>
      <c r="I4381" s="161">
        <v>10</v>
      </c>
      <c r="J4381" s="161">
        <v>7</v>
      </c>
      <c r="M4381" s="165">
        <f t="shared" si="199"/>
        <v>6</v>
      </c>
      <c r="N4381" s="164">
        <f t="shared" si="200"/>
        <v>6</v>
      </c>
      <c r="O4381" s="164">
        <f t="shared" si="201"/>
        <v>8</v>
      </c>
    </row>
    <row r="4382" spans="3:15">
      <c r="C4382" s="161">
        <v>10</v>
      </c>
      <c r="D4382" s="161">
        <v>4</v>
      </c>
      <c r="F4382" s="161">
        <v>10</v>
      </c>
      <c r="G4382" s="161">
        <v>4</v>
      </c>
      <c r="H4382" s="161">
        <v>10</v>
      </c>
      <c r="I4382" s="161">
        <v>10</v>
      </c>
      <c r="J4382" s="161">
        <v>10</v>
      </c>
      <c r="M4382" s="165">
        <f t="shared" si="199"/>
        <v>4</v>
      </c>
      <c r="N4382" s="164">
        <f t="shared" si="200"/>
        <v>4</v>
      </c>
      <c r="O4382" s="164">
        <f t="shared" si="201"/>
        <v>8</v>
      </c>
    </row>
    <row r="4383" spans="3:15">
      <c r="C4383" s="161">
        <v>10</v>
      </c>
      <c r="D4383" s="161">
        <v>4</v>
      </c>
      <c r="F4383" s="161">
        <v>10</v>
      </c>
      <c r="G4383" s="161">
        <v>4</v>
      </c>
      <c r="H4383" s="161">
        <v>7</v>
      </c>
      <c r="I4383" s="161">
        <v>4</v>
      </c>
      <c r="J4383" s="161">
        <v>7</v>
      </c>
      <c r="M4383" s="165">
        <f t="shared" ref="M4383:M4446" si="202">MIN(C4383:L4383)</f>
        <v>4</v>
      </c>
      <c r="N4383" s="164">
        <f t="shared" si="200"/>
        <v>4</v>
      </c>
      <c r="O4383" s="164">
        <f t="shared" si="201"/>
        <v>7</v>
      </c>
    </row>
    <row r="4384" spans="3:15">
      <c r="C4384" s="161">
        <v>10</v>
      </c>
      <c r="D4384" s="161">
        <v>4</v>
      </c>
      <c r="F4384" s="161">
        <v>10</v>
      </c>
      <c r="G4384" s="161">
        <v>4</v>
      </c>
      <c r="H4384" s="161">
        <v>7</v>
      </c>
      <c r="I4384" s="161">
        <v>4</v>
      </c>
      <c r="J4384" s="161">
        <v>10</v>
      </c>
      <c r="M4384" s="165">
        <f t="shared" si="202"/>
        <v>4</v>
      </c>
      <c r="N4384" s="164">
        <f t="shared" ref="N4384:N4447" si="203">IF(SMALL(C4384:J4384,2)&gt;M4384,M4384+1,M4384)</f>
        <v>4</v>
      </c>
      <c r="O4384" s="164">
        <f t="shared" ref="O4384:O4447" si="204">ROUND(AVERAGE(C4384:J4384),0)</f>
        <v>7</v>
      </c>
    </row>
    <row r="4385" spans="3:15">
      <c r="C4385" s="161">
        <v>10</v>
      </c>
      <c r="D4385" s="161">
        <v>4</v>
      </c>
      <c r="F4385" s="161">
        <v>10</v>
      </c>
      <c r="G4385" s="161">
        <v>4</v>
      </c>
      <c r="H4385" s="161">
        <v>7</v>
      </c>
      <c r="I4385" s="161">
        <v>6</v>
      </c>
      <c r="J4385" s="161">
        <v>7</v>
      </c>
      <c r="M4385" s="165">
        <f t="shared" si="202"/>
        <v>4</v>
      </c>
      <c r="N4385" s="164">
        <f t="shared" si="203"/>
        <v>4</v>
      </c>
      <c r="O4385" s="164">
        <f t="shared" si="204"/>
        <v>7</v>
      </c>
    </row>
    <row r="4386" spans="3:15">
      <c r="C4386" s="161">
        <v>10</v>
      </c>
      <c r="D4386" s="161">
        <v>4</v>
      </c>
      <c r="F4386" s="161">
        <v>10</v>
      </c>
      <c r="G4386" s="161">
        <v>4</v>
      </c>
      <c r="H4386" s="161">
        <v>7</v>
      </c>
      <c r="I4386" s="161">
        <v>6</v>
      </c>
      <c r="J4386" s="161">
        <v>10</v>
      </c>
      <c r="M4386" s="165">
        <f t="shared" si="202"/>
        <v>4</v>
      </c>
      <c r="N4386" s="164">
        <f t="shared" si="203"/>
        <v>4</v>
      </c>
      <c r="O4386" s="164">
        <f t="shared" si="204"/>
        <v>7</v>
      </c>
    </row>
    <row r="4387" spans="3:15">
      <c r="C4387" s="161">
        <v>10</v>
      </c>
      <c r="D4387" s="161">
        <v>4</v>
      </c>
      <c r="F4387" s="161">
        <v>10</v>
      </c>
      <c r="G4387" s="161">
        <v>4</v>
      </c>
      <c r="H4387" s="161">
        <v>7</v>
      </c>
      <c r="I4387" s="161">
        <v>8</v>
      </c>
      <c r="J4387" s="161">
        <v>7</v>
      </c>
      <c r="M4387" s="165">
        <f t="shared" si="202"/>
        <v>4</v>
      </c>
      <c r="N4387" s="164">
        <f t="shared" si="203"/>
        <v>4</v>
      </c>
      <c r="O4387" s="164">
        <f t="shared" si="204"/>
        <v>7</v>
      </c>
    </row>
    <row r="4388" spans="3:15">
      <c r="C4388" s="161">
        <v>10</v>
      </c>
      <c r="D4388" s="161">
        <v>4</v>
      </c>
      <c r="F4388" s="161">
        <v>10</v>
      </c>
      <c r="G4388" s="161">
        <v>4</v>
      </c>
      <c r="H4388" s="161">
        <v>7</v>
      </c>
      <c r="I4388" s="161">
        <v>8</v>
      </c>
      <c r="J4388" s="161">
        <v>10</v>
      </c>
      <c r="M4388" s="165">
        <f t="shared" si="202"/>
        <v>4</v>
      </c>
      <c r="N4388" s="164">
        <f t="shared" si="203"/>
        <v>4</v>
      </c>
      <c r="O4388" s="164">
        <f t="shared" si="204"/>
        <v>8</v>
      </c>
    </row>
    <row r="4389" spans="3:15">
      <c r="C4389" s="161">
        <v>10</v>
      </c>
      <c r="D4389" s="161">
        <v>4</v>
      </c>
      <c r="F4389" s="161">
        <v>10</v>
      </c>
      <c r="G4389" s="161">
        <v>4</v>
      </c>
      <c r="H4389" s="161">
        <v>7</v>
      </c>
      <c r="I4389" s="161">
        <v>10</v>
      </c>
      <c r="J4389" s="161">
        <v>7</v>
      </c>
      <c r="M4389" s="165">
        <f t="shared" si="202"/>
        <v>4</v>
      </c>
      <c r="N4389" s="164">
        <f t="shared" si="203"/>
        <v>4</v>
      </c>
      <c r="O4389" s="164">
        <f t="shared" si="204"/>
        <v>7</v>
      </c>
    </row>
    <row r="4390" spans="3:15">
      <c r="C4390" s="161">
        <v>10</v>
      </c>
      <c r="D4390" s="161">
        <v>4</v>
      </c>
      <c r="F4390" s="161">
        <v>10</v>
      </c>
      <c r="G4390" s="161">
        <v>4</v>
      </c>
      <c r="H4390" s="161">
        <v>7</v>
      </c>
      <c r="I4390" s="161">
        <v>10</v>
      </c>
      <c r="J4390" s="161">
        <v>10</v>
      </c>
      <c r="M4390" s="165">
        <f t="shared" si="202"/>
        <v>4</v>
      </c>
      <c r="N4390" s="164">
        <f t="shared" si="203"/>
        <v>4</v>
      </c>
      <c r="O4390" s="164">
        <f t="shared" si="204"/>
        <v>8</v>
      </c>
    </row>
    <row r="4391" spans="3:15">
      <c r="C4391" s="161">
        <v>10</v>
      </c>
      <c r="D4391" s="161">
        <v>4</v>
      </c>
      <c r="F4391" s="161">
        <v>10</v>
      </c>
      <c r="G4391" s="161">
        <v>4</v>
      </c>
      <c r="H4391" s="161">
        <v>10</v>
      </c>
      <c r="I4391" s="161">
        <v>4</v>
      </c>
      <c r="J4391" s="161">
        <v>7</v>
      </c>
      <c r="M4391" s="165">
        <f t="shared" si="202"/>
        <v>4</v>
      </c>
      <c r="N4391" s="164">
        <f t="shared" si="203"/>
        <v>4</v>
      </c>
      <c r="O4391" s="164">
        <f t="shared" si="204"/>
        <v>7</v>
      </c>
    </row>
    <row r="4392" spans="3:15">
      <c r="C4392" s="161">
        <v>10</v>
      </c>
      <c r="D4392" s="161">
        <v>4</v>
      </c>
      <c r="F4392" s="161">
        <v>10</v>
      </c>
      <c r="G4392" s="161">
        <v>4</v>
      </c>
      <c r="H4392" s="161">
        <v>10</v>
      </c>
      <c r="I4392" s="161">
        <v>4</v>
      </c>
      <c r="J4392" s="161">
        <v>10</v>
      </c>
      <c r="M4392" s="165">
        <f t="shared" si="202"/>
        <v>4</v>
      </c>
      <c r="N4392" s="164">
        <f t="shared" si="203"/>
        <v>4</v>
      </c>
      <c r="O4392" s="164">
        <f t="shared" si="204"/>
        <v>7</v>
      </c>
    </row>
    <row r="4393" spans="3:15">
      <c r="C4393" s="161">
        <v>10</v>
      </c>
      <c r="D4393" s="161">
        <v>4</v>
      </c>
      <c r="F4393" s="161">
        <v>10</v>
      </c>
      <c r="G4393" s="161">
        <v>4</v>
      </c>
      <c r="H4393" s="161">
        <v>10</v>
      </c>
      <c r="I4393" s="161">
        <v>6</v>
      </c>
      <c r="J4393" s="161">
        <v>7</v>
      </c>
      <c r="M4393" s="165">
        <f t="shared" si="202"/>
        <v>4</v>
      </c>
      <c r="N4393" s="164">
        <f t="shared" si="203"/>
        <v>4</v>
      </c>
      <c r="O4393" s="164">
        <f t="shared" si="204"/>
        <v>7</v>
      </c>
    </row>
    <row r="4394" spans="3:15">
      <c r="C4394" s="161">
        <v>10</v>
      </c>
      <c r="D4394" s="161">
        <v>4</v>
      </c>
      <c r="F4394" s="161">
        <v>10</v>
      </c>
      <c r="G4394" s="161">
        <v>4</v>
      </c>
      <c r="H4394" s="161">
        <v>10</v>
      </c>
      <c r="I4394" s="161">
        <v>6</v>
      </c>
      <c r="J4394" s="161">
        <v>10</v>
      </c>
      <c r="M4394" s="165">
        <f t="shared" si="202"/>
        <v>4</v>
      </c>
      <c r="N4394" s="164">
        <f t="shared" si="203"/>
        <v>4</v>
      </c>
      <c r="O4394" s="164">
        <f t="shared" si="204"/>
        <v>8</v>
      </c>
    </row>
    <row r="4395" spans="3:15">
      <c r="C4395" s="161">
        <v>10</v>
      </c>
      <c r="D4395" s="161">
        <v>4</v>
      </c>
      <c r="F4395" s="161">
        <v>10</v>
      </c>
      <c r="G4395" s="161">
        <v>4</v>
      </c>
      <c r="H4395" s="161">
        <v>10</v>
      </c>
      <c r="I4395" s="161">
        <v>8</v>
      </c>
      <c r="J4395" s="161">
        <v>7</v>
      </c>
      <c r="M4395" s="165">
        <f t="shared" si="202"/>
        <v>4</v>
      </c>
      <c r="N4395" s="164">
        <f t="shared" si="203"/>
        <v>4</v>
      </c>
      <c r="O4395" s="164">
        <f t="shared" si="204"/>
        <v>8</v>
      </c>
    </row>
    <row r="4396" spans="3:15">
      <c r="C4396" s="161">
        <v>10</v>
      </c>
      <c r="D4396" s="161">
        <v>4</v>
      </c>
      <c r="F4396" s="161">
        <v>10</v>
      </c>
      <c r="G4396" s="161">
        <v>4</v>
      </c>
      <c r="H4396" s="161">
        <v>10</v>
      </c>
      <c r="I4396" s="161">
        <v>8</v>
      </c>
      <c r="J4396" s="161">
        <v>10</v>
      </c>
      <c r="M4396" s="165">
        <f t="shared" si="202"/>
        <v>4</v>
      </c>
      <c r="N4396" s="164">
        <f t="shared" si="203"/>
        <v>4</v>
      </c>
      <c r="O4396" s="164">
        <f t="shared" si="204"/>
        <v>8</v>
      </c>
    </row>
    <row r="4397" spans="3:15">
      <c r="C4397" s="161">
        <v>10</v>
      </c>
      <c r="D4397" s="161">
        <v>4</v>
      </c>
      <c r="F4397" s="161">
        <v>10</v>
      </c>
      <c r="G4397" s="161">
        <v>4</v>
      </c>
      <c r="H4397" s="161">
        <v>10</v>
      </c>
      <c r="I4397" s="161">
        <v>10</v>
      </c>
      <c r="J4397" s="161">
        <v>7</v>
      </c>
      <c r="M4397" s="165">
        <f t="shared" si="202"/>
        <v>4</v>
      </c>
      <c r="N4397" s="164">
        <f t="shared" si="203"/>
        <v>4</v>
      </c>
      <c r="O4397" s="164">
        <f t="shared" si="204"/>
        <v>8</v>
      </c>
    </row>
    <row r="4398" spans="3:15">
      <c r="C4398" s="161">
        <v>10</v>
      </c>
      <c r="D4398" s="161">
        <v>4</v>
      </c>
      <c r="F4398" s="161">
        <v>10</v>
      </c>
      <c r="G4398" s="161">
        <v>4</v>
      </c>
      <c r="H4398" s="161">
        <v>10</v>
      </c>
      <c r="I4398" s="161">
        <v>10</v>
      </c>
      <c r="J4398" s="161">
        <v>10</v>
      </c>
      <c r="M4398" s="165">
        <f t="shared" si="202"/>
        <v>4</v>
      </c>
      <c r="N4398" s="164">
        <f t="shared" si="203"/>
        <v>4</v>
      </c>
      <c r="O4398" s="164">
        <f t="shared" si="204"/>
        <v>8</v>
      </c>
    </row>
    <row r="4399" spans="3:15">
      <c r="C4399" s="161">
        <v>10</v>
      </c>
      <c r="D4399" s="161">
        <v>4</v>
      </c>
      <c r="F4399" s="161">
        <v>10</v>
      </c>
      <c r="G4399" s="161">
        <v>4</v>
      </c>
      <c r="H4399" s="161">
        <v>7</v>
      </c>
      <c r="I4399" s="161">
        <v>4</v>
      </c>
      <c r="J4399" s="161">
        <v>7</v>
      </c>
      <c r="M4399" s="165">
        <f t="shared" si="202"/>
        <v>4</v>
      </c>
      <c r="N4399" s="164">
        <f t="shared" si="203"/>
        <v>4</v>
      </c>
      <c r="O4399" s="164">
        <f t="shared" si="204"/>
        <v>7</v>
      </c>
    </row>
    <row r="4400" spans="3:15">
      <c r="C4400" s="161">
        <v>10</v>
      </c>
      <c r="D4400" s="161">
        <v>4</v>
      </c>
      <c r="F4400" s="161">
        <v>10</v>
      </c>
      <c r="G4400" s="161">
        <v>4</v>
      </c>
      <c r="H4400" s="161">
        <v>7</v>
      </c>
      <c r="I4400" s="161">
        <v>4</v>
      </c>
      <c r="J4400" s="161">
        <v>10</v>
      </c>
      <c r="M4400" s="165">
        <f t="shared" si="202"/>
        <v>4</v>
      </c>
      <c r="N4400" s="164">
        <f t="shared" si="203"/>
        <v>4</v>
      </c>
      <c r="O4400" s="164">
        <f t="shared" si="204"/>
        <v>7</v>
      </c>
    </row>
    <row r="4401" spans="3:15">
      <c r="C4401" s="161">
        <v>10</v>
      </c>
      <c r="D4401" s="161">
        <v>4</v>
      </c>
      <c r="F4401" s="161">
        <v>10</v>
      </c>
      <c r="G4401" s="161">
        <v>4</v>
      </c>
      <c r="H4401" s="161">
        <v>7</v>
      </c>
      <c r="I4401" s="161">
        <v>6</v>
      </c>
      <c r="J4401" s="161">
        <v>7</v>
      </c>
      <c r="M4401" s="165">
        <f t="shared" si="202"/>
        <v>4</v>
      </c>
      <c r="N4401" s="164">
        <f t="shared" si="203"/>
        <v>4</v>
      </c>
      <c r="O4401" s="164">
        <f t="shared" si="204"/>
        <v>7</v>
      </c>
    </row>
    <row r="4402" spans="3:15">
      <c r="C4402" s="161">
        <v>10</v>
      </c>
      <c r="D4402" s="161">
        <v>4</v>
      </c>
      <c r="F4402" s="161">
        <v>10</v>
      </c>
      <c r="G4402" s="161">
        <v>4</v>
      </c>
      <c r="H4402" s="161">
        <v>7</v>
      </c>
      <c r="I4402" s="161">
        <v>6</v>
      </c>
      <c r="J4402" s="161">
        <v>10</v>
      </c>
      <c r="M4402" s="165">
        <f t="shared" si="202"/>
        <v>4</v>
      </c>
      <c r="N4402" s="164">
        <f t="shared" si="203"/>
        <v>4</v>
      </c>
      <c r="O4402" s="164">
        <f t="shared" si="204"/>
        <v>7</v>
      </c>
    </row>
    <row r="4403" spans="3:15">
      <c r="C4403" s="161">
        <v>10</v>
      </c>
      <c r="D4403" s="161">
        <v>4</v>
      </c>
      <c r="F4403" s="161">
        <v>10</v>
      </c>
      <c r="G4403" s="161">
        <v>4</v>
      </c>
      <c r="H4403" s="161">
        <v>7</v>
      </c>
      <c r="I4403" s="161">
        <v>8</v>
      </c>
      <c r="J4403" s="161">
        <v>7</v>
      </c>
      <c r="M4403" s="165">
        <f t="shared" si="202"/>
        <v>4</v>
      </c>
      <c r="N4403" s="164">
        <f t="shared" si="203"/>
        <v>4</v>
      </c>
      <c r="O4403" s="164">
        <f t="shared" si="204"/>
        <v>7</v>
      </c>
    </row>
    <row r="4404" spans="3:15">
      <c r="C4404" s="161">
        <v>10</v>
      </c>
      <c r="D4404" s="161">
        <v>4</v>
      </c>
      <c r="F4404" s="161">
        <v>10</v>
      </c>
      <c r="G4404" s="161">
        <v>4</v>
      </c>
      <c r="H4404" s="161">
        <v>7</v>
      </c>
      <c r="I4404" s="161">
        <v>8</v>
      </c>
      <c r="J4404" s="161">
        <v>10</v>
      </c>
      <c r="M4404" s="165">
        <f t="shared" si="202"/>
        <v>4</v>
      </c>
      <c r="N4404" s="164">
        <f t="shared" si="203"/>
        <v>4</v>
      </c>
      <c r="O4404" s="164">
        <f t="shared" si="204"/>
        <v>8</v>
      </c>
    </row>
    <row r="4405" spans="3:15">
      <c r="C4405" s="161">
        <v>10</v>
      </c>
      <c r="D4405" s="161">
        <v>4</v>
      </c>
      <c r="F4405" s="161">
        <v>10</v>
      </c>
      <c r="G4405" s="161">
        <v>4</v>
      </c>
      <c r="H4405" s="161">
        <v>7</v>
      </c>
      <c r="I4405" s="161">
        <v>10</v>
      </c>
      <c r="J4405" s="161">
        <v>7</v>
      </c>
      <c r="M4405" s="165">
        <f t="shared" si="202"/>
        <v>4</v>
      </c>
      <c r="N4405" s="164">
        <f t="shared" si="203"/>
        <v>4</v>
      </c>
      <c r="O4405" s="164">
        <f t="shared" si="204"/>
        <v>7</v>
      </c>
    </row>
    <row r="4406" spans="3:15">
      <c r="C4406" s="161">
        <v>10</v>
      </c>
      <c r="D4406" s="161">
        <v>4</v>
      </c>
      <c r="F4406" s="161">
        <v>10</v>
      </c>
      <c r="G4406" s="161">
        <v>4</v>
      </c>
      <c r="H4406" s="161">
        <v>7</v>
      </c>
      <c r="I4406" s="161">
        <v>10</v>
      </c>
      <c r="J4406" s="161">
        <v>10</v>
      </c>
      <c r="M4406" s="165">
        <f t="shared" si="202"/>
        <v>4</v>
      </c>
      <c r="N4406" s="164">
        <f t="shared" si="203"/>
        <v>4</v>
      </c>
      <c r="O4406" s="164">
        <f t="shared" si="204"/>
        <v>8</v>
      </c>
    </row>
    <row r="4407" spans="3:15">
      <c r="C4407" s="161">
        <v>10</v>
      </c>
      <c r="D4407" s="161">
        <v>4</v>
      </c>
      <c r="F4407" s="161">
        <v>10</v>
      </c>
      <c r="G4407" s="161">
        <v>4</v>
      </c>
      <c r="H4407" s="161">
        <v>10</v>
      </c>
      <c r="I4407" s="161">
        <v>4</v>
      </c>
      <c r="J4407" s="161">
        <v>7</v>
      </c>
      <c r="M4407" s="165">
        <f t="shared" si="202"/>
        <v>4</v>
      </c>
      <c r="N4407" s="164">
        <f t="shared" si="203"/>
        <v>4</v>
      </c>
      <c r="O4407" s="164">
        <f t="shared" si="204"/>
        <v>7</v>
      </c>
    </row>
    <row r="4408" spans="3:15">
      <c r="C4408" s="161">
        <v>10</v>
      </c>
      <c r="D4408" s="161">
        <v>4</v>
      </c>
      <c r="F4408" s="161">
        <v>10</v>
      </c>
      <c r="G4408" s="161">
        <v>4</v>
      </c>
      <c r="H4408" s="161">
        <v>10</v>
      </c>
      <c r="I4408" s="161">
        <v>4</v>
      </c>
      <c r="J4408" s="161">
        <v>10</v>
      </c>
      <c r="M4408" s="165">
        <f t="shared" si="202"/>
        <v>4</v>
      </c>
      <c r="N4408" s="164">
        <f t="shared" si="203"/>
        <v>4</v>
      </c>
      <c r="O4408" s="164">
        <f t="shared" si="204"/>
        <v>7</v>
      </c>
    </row>
    <row r="4409" spans="3:15">
      <c r="C4409" s="161">
        <v>10</v>
      </c>
      <c r="D4409" s="161">
        <v>4</v>
      </c>
      <c r="F4409" s="161">
        <v>10</v>
      </c>
      <c r="G4409" s="161">
        <v>4</v>
      </c>
      <c r="H4409" s="161">
        <v>10</v>
      </c>
      <c r="I4409" s="161">
        <v>6</v>
      </c>
      <c r="J4409" s="161">
        <v>7</v>
      </c>
      <c r="M4409" s="165">
        <f t="shared" si="202"/>
        <v>4</v>
      </c>
      <c r="N4409" s="164">
        <f t="shared" si="203"/>
        <v>4</v>
      </c>
      <c r="O4409" s="164">
        <f t="shared" si="204"/>
        <v>7</v>
      </c>
    </row>
    <row r="4410" spans="3:15">
      <c r="C4410" s="161">
        <v>10</v>
      </c>
      <c r="D4410" s="161">
        <v>4</v>
      </c>
      <c r="F4410" s="161">
        <v>10</v>
      </c>
      <c r="G4410" s="161">
        <v>4</v>
      </c>
      <c r="H4410" s="161">
        <v>10</v>
      </c>
      <c r="I4410" s="161">
        <v>6</v>
      </c>
      <c r="J4410" s="161">
        <v>10</v>
      </c>
      <c r="M4410" s="165">
        <f t="shared" si="202"/>
        <v>4</v>
      </c>
      <c r="N4410" s="164">
        <f t="shared" si="203"/>
        <v>4</v>
      </c>
      <c r="O4410" s="164">
        <f t="shared" si="204"/>
        <v>8</v>
      </c>
    </row>
    <row r="4411" spans="3:15">
      <c r="C4411" s="161">
        <v>10</v>
      </c>
      <c r="D4411" s="161">
        <v>4</v>
      </c>
      <c r="F4411" s="161">
        <v>10</v>
      </c>
      <c r="G4411" s="161">
        <v>4</v>
      </c>
      <c r="H4411" s="161">
        <v>10</v>
      </c>
      <c r="I4411" s="161">
        <v>8</v>
      </c>
      <c r="J4411" s="161">
        <v>7</v>
      </c>
      <c r="M4411" s="165">
        <f t="shared" si="202"/>
        <v>4</v>
      </c>
      <c r="N4411" s="164">
        <f t="shared" si="203"/>
        <v>4</v>
      </c>
      <c r="O4411" s="164">
        <f t="shared" si="204"/>
        <v>8</v>
      </c>
    </row>
    <row r="4412" spans="3:15">
      <c r="C4412" s="161">
        <v>10</v>
      </c>
      <c r="D4412" s="161">
        <v>4</v>
      </c>
      <c r="F4412" s="161">
        <v>10</v>
      </c>
      <c r="G4412" s="161">
        <v>4</v>
      </c>
      <c r="H4412" s="161">
        <v>10</v>
      </c>
      <c r="I4412" s="161">
        <v>8</v>
      </c>
      <c r="J4412" s="161">
        <v>10</v>
      </c>
      <c r="M4412" s="165">
        <f t="shared" si="202"/>
        <v>4</v>
      </c>
      <c r="N4412" s="164">
        <f t="shared" si="203"/>
        <v>4</v>
      </c>
      <c r="O4412" s="164">
        <f t="shared" si="204"/>
        <v>8</v>
      </c>
    </row>
    <row r="4413" spans="3:15">
      <c r="C4413" s="161">
        <v>10</v>
      </c>
      <c r="D4413" s="161">
        <v>4</v>
      </c>
      <c r="F4413" s="161">
        <v>10</v>
      </c>
      <c r="G4413" s="161">
        <v>4</v>
      </c>
      <c r="H4413" s="161">
        <v>10</v>
      </c>
      <c r="I4413" s="161">
        <v>10</v>
      </c>
      <c r="J4413" s="161">
        <v>7</v>
      </c>
      <c r="M4413" s="165">
        <f t="shared" si="202"/>
        <v>4</v>
      </c>
      <c r="N4413" s="164">
        <f t="shared" si="203"/>
        <v>4</v>
      </c>
      <c r="O4413" s="164">
        <f t="shared" si="204"/>
        <v>8</v>
      </c>
    </row>
    <row r="4414" spans="3:15">
      <c r="C4414" s="161">
        <v>10</v>
      </c>
      <c r="D4414" s="161">
        <v>6</v>
      </c>
      <c r="F4414" s="161">
        <v>10</v>
      </c>
      <c r="G4414" s="161">
        <v>6</v>
      </c>
      <c r="H4414" s="161">
        <v>10</v>
      </c>
      <c r="I4414" s="161">
        <v>10</v>
      </c>
      <c r="J4414" s="161">
        <v>10</v>
      </c>
      <c r="M4414" s="165">
        <f t="shared" si="202"/>
        <v>6</v>
      </c>
      <c r="N4414" s="164">
        <f t="shared" si="203"/>
        <v>6</v>
      </c>
      <c r="O4414" s="164">
        <f t="shared" si="204"/>
        <v>9</v>
      </c>
    </row>
    <row r="4415" spans="3:15">
      <c r="C4415" s="161">
        <v>10</v>
      </c>
      <c r="D4415" s="161">
        <v>6</v>
      </c>
      <c r="F4415" s="161">
        <v>5</v>
      </c>
      <c r="G4415" s="161">
        <v>6</v>
      </c>
      <c r="H4415" s="161">
        <v>5</v>
      </c>
      <c r="I4415" s="161">
        <v>4</v>
      </c>
      <c r="J4415" s="161">
        <v>7</v>
      </c>
      <c r="M4415" s="165">
        <f t="shared" si="202"/>
        <v>4</v>
      </c>
      <c r="N4415" s="164">
        <f t="shared" si="203"/>
        <v>5</v>
      </c>
      <c r="O4415" s="164">
        <f t="shared" si="204"/>
        <v>6</v>
      </c>
    </row>
    <row r="4416" spans="3:15">
      <c r="C4416" s="161">
        <v>10</v>
      </c>
      <c r="D4416" s="161">
        <v>6</v>
      </c>
      <c r="F4416" s="161">
        <v>5</v>
      </c>
      <c r="G4416" s="161">
        <v>6</v>
      </c>
      <c r="H4416" s="161">
        <v>5</v>
      </c>
      <c r="I4416" s="161">
        <v>4</v>
      </c>
      <c r="J4416" s="161">
        <v>10</v>
      </c>
      <c r="M4416" s="165">
        <f t="shared" si="202"/>
        <v>4</v>
      </c>
      <c r="N4416" s="164">
        <f t="shared" si="203"/>
        <v>5</v>
      </c>
      <c r="O4416" s="164">
        <f t="shared" si="204"/>
        <v>7</v>
      </c>
    </row>
    <row r="4417" spans="3:15">
      <c r="C4417" s="161">
        <v>10</v>
      </c>
      <c r="D4417" s="161">
        <v>6</v>
      </c>
      <c r="F4417" s="161">
        <v>5</v>
      </c>
      <c r="G4417" s="161">
        <v>6</v>
      </c>
      <c r="H4417" s="161">
        <v>5</v>
      </c>
      <c r="I4417" s="161">
        <v>6</v>
      </c>
      <c r="J4417" s="161">
        <v>7</v>
      </c>
      <c r="M4417" s="165">
        <f t="shared" si="202"/>
        <v>5</v>
      </c>
      <c r="N4417" s="164">
        <f t="shared" si="203"/>
        <v>5</v>
      </c>
      <c r="O4417" s="164">
        <f t="shared" si="204"/>
        <v>6</v>
      </c>
    </row>
    <row r="4418" spans="3:15">
      <c r="C4418" s="161">
        <v>10</v>
      </c>
      <c r="D4418" s="161">
        <v>6</v>
      </c>
      <c r="F4418" s="161">
        <v>5</v>
      </c>
      <c r="G4418" s="161">
        <v>6</v>
      </c>
      <c r="H4418" s="161">
        <v>5</v>
      </c>
      <c r="I4418" s="161">
        <v>6</v>
      </c>
      <c r="J4418" s="161">
        <v>10</v>
      </c>
      <c r="M4418" s="165">
        <f t="shared" si="202"/>
        <v>5</v>
      </c>
      <c r="N4418" s="164">
        <f t="shared" si="203"/>
        <v>5</v>
      </c>
      <c r="O4418" s="164">
        <f t="shared" si="204"/>
        <v>7</v>
      </c>
    </row>
    <row r="4419" spans="3:15">
      <c r="C4419" s="161">
        <v>10</v>
      </c>
      <c r="D4419" s="161">
        <v>6</v>
      </c>
      <c r="F4419" s="161">
        <v>5</v>
      </c>
      <c r="G4419" s="161">
        <v>6</v>
      </c>
      <c r="H4419" s="161">
        <v>5</v>
      </c>
      <c r="I4419" s="161">
        <v>8</v>
      </c>
      <c r="J4419" s="161">
        <v>7</v>
      </c>
      <c r="M4419" s="165">
        <f t="shared" si="202"/>
        <v>5</v>
      </c>
      <c r="N4419" s="164">
        <f t="shared" si="203"/>
        <v>5</v>
      </c>
      <c r="O4419" s="164">
        <f t="shared" si="204"/>
        <v>7</v>
      </c>
    </row>
    <row r="4420" spans="3:15">
      <c r="C4420" s="161">
        <v>10</v>
      </c>
      <c r="D4420" s="161">
        <v>6</v>
      </c>
      <c r="F4420" s="161">
        <v>5</v>
      </c>
      <c r="G4420" s="161">
        <v>6</v>
      </c>
      <c r="H4420" s="161">
        <v>5</v>
      </c>
      <c r="I4420" s="161">
        <v>8</v>
      </c>
      <c r="J4420" s="161">
        <v>10</v>
      </c>
      <c r="M4420" s="165">
        <f t="shared" si="202"/>
        <v>5</v>
      </c>
      <c r="N4420" s="164">
        <f t="shared" si="203"/>
        <v>5</v>
      </c>
      <c r="O4420" s="164">
        <f t="shared" si="204"/>
        <v>7</v>
      </c>
    </row>
    <row r="4421" spans="3:15">
      <c r="C4421" s="161">
        <v>10</v>
      </c>
      <c r="D4421" s="161">
        <v>6</v>
      </c>
      <c r="F4421" s="161">
        <v>5</v>
      </c>
      <c r="G4421" s="161">
        <v>6</v>
      </c>
      <c r="H4421" s="161">
        <v>5</v>
      </c>
      <c r="I4421" s="161">
        <v>10</v>
      </c>
      <c r="J4421" s="161">
        <v>7</v>
      </c>
      <c r="M4421" s="165">
        <f t="shared" si="202"/>
        <v>5</v>
      </c>
      <c r="N4421" s="164">
        <f t="shared" si="203"/>
        <v>5</v>
      </c>
      <c r="O4421" s="164">
        <f t="shared" si="204"/>
        <v>7</v>
      </c>
    </row>
    <row r="4422" spans="3:15">
      <c r="C4422" s="161">
        <v>10</v>
      </c>
      <c r="D4422" s="161">
        <v>6</v>
      </c>
      <c r="F4422" s="161">
        <v>5</v>
      </c>
      <c r="G4422" s="161">
        <v>6</v>
      </c>
      <c r="H4422" s="161">
        <v>5</v>
      </c>
      <c r="I4422" s="161">
        <v>10</v>
      </c>
      <c r="J4422" s="161">
        <v>10</v>
      </c>
      <c r="M4422" s="165">
        <f t="shared" si="202"/>
        <v>5</v>
      </c>
      <c r="N4422" s="164">
        <f t="shared" si="203"/>
        <v>5</v>
      </c>
      <c r="O4422" s="164">
        <f t="shared" si="204"/>
        <v>7</v>
      </c>
    </row>
    <row r="4423" spans="3:15">
      <c r="C4423" s="161">
        <v>10</v>
      </c>
      <c r="D4423" s="161">
        <v>6</v>
      </c>
      <c r="F4423" s="161">
        <v>7</v>
      </c>
      <c r="G4423" s="161">
        <v>6</v>
      </c>
      <c r="H4423" s="161">
        <v>10</v>
      </c>
      <c r="I4423" s="161">
        <v>4</v>
      </c>
      <c r="J4423" s="161">
        <v>7</v>
      </c>
      <c r="M4423" s="165">
        <f t="shared" si="202"/>
        <v>4</v>
      </c>
      <c r="N4423" s="164">
        <f t="shared" si="203"/>
        <v>5</v>
      </c>
      <c r="O4423" s="164">
        <f t="shared" si="204"/>
        <v>7</v>
      </c>
    </row>
    <row r="4424" spans="3:15">
      <c r="C4424" s="161">
        <v>10</v>
      </c>
      <c r="D4424" s="161">
        <v>6</v>
      </c>
      <c r="F4424" s="161">
        <v>7</v>
      </c>
      <c r="G4424" s="161">
        <v>6</v>
      </c>
      <c r="H4424" s="161">
        <v>10</v>
      </c>
      <c r="I4424" s="161">
        <v>4</v>
      </c>
      <c r="J4424" s="161">
        <v>10</v>
      </c>
      <c r="M4424" s="165">
        <f t="shared" si="202"/>
        <v>4</v>
      </c>
      <c r="N4424" s="164">
        <f t="shared" si="203"/>
        <v>5</v>
      </c>
      <c r="O4424" s="164">
        <f t="shared" si="204"/>
        <v>8</v>
      </c>
    </row>
    <row r="4425" spans="3:15">
      <c r="C4425" s="161">
        <v>10</v>
      </c>
      <c r="D4425" s="161">
        <v>6</v>
      </c>
      <c r="F4425" s="161">
        <v>7</v>
      </c>
      <c r="G4425" s="161">
        <v>6</v>
      </c>
      <c r="H4425" s="161">
        <v>10</v>
      </c>
      <c r="I4425" s="161">
        <v>6</v>
      </c>
      <c r="J4425" s="161">
        <v>7</v>
      </c>
      <c r="M4425" s="165">
        <f t="shared" si="202"/>
        <v>6</v>
      </c>
      <c r="N4425" s="164">
        <f t="shared" si="203"/>
        <v>6</v>
      </c>
      <c r="O4425" s="164">
        <f t="shared" si="204"/>
        <v>7</v>
      </c>
    </row>
    <row r="4426" spans="3:15">
      <c r="C4426" s="161">
        <v>10</v>
      </c>
      <c r="D4426" s="161">
        <v>6</v>
      </c>
      <c r="F4426" s="161">
        <v>7</v>
      </c>
      <c r="G4426" s="161">
        <v>6</v>
      </c>
      <c r="H4426" s="161">
        <v>10</v>
      </c>
      <c r="I4426" s="161">
        <v>6</v>
      </c>
      <c r="J4426" s="161">
        <v>10</v>
      </c>
      <c r="M4426" s="165">
        <f t="shared" si="202"/>
        <v>6</v>
      </c>
      <c r="N4426" s="164">
        <f t="shared" si="203"/>
        <v>6</v>
      </c>
      <c r="O4426" s="164">
        <f t="shared" si="204"/>
        <v>8</v>
      </c>
    </row>
    <row r="4427" spans="3:15">
      <c r="C4427" s="161">
        <v>10</v>
      </c>
      <c r="D4427" s="161">
        <v>6</v>
      </c>
      <c r="F4427" s="161">
        <v>7</v>
      </c>
      <c r="G4427" s="161">
        <v>6</v>
      </c>
      <c r="H4427" s="161">
        <v>10</v>
      </c>
      <c r="I4427" s="161">
        <v>8</v>
      </c>
      <c r="J4427" s="161">
        <v>7</v>
      </c>
      <c r="M4427" s="165">
        <f t="shared" si="202"/>
        <v>6</v>
      </c>
      <c r="N4427" s="164">
        <f t="shared" si="203"/>
        <v>6</v>
      </c>
      <c r="O4427" s="164">
        <f t="shared" si="204"/>
        <v>8</v>
      </c>
    </row>
    <row r="4428" spans="3:15">
      <c r="C4428" s="161">
        <v>10</v>
      </c>
      <c r="D4428" s="161">
        <v>6</v>
      </c>
      <c r="F4428" s="161">
        <v>7</v>
      </c>
      <c r="G4428" s="161">
        <v>6</v>
      </c>
      <c r="H4428" s="161">
        <v>10</v>
      </c>
      <c r="I4428" s="161">
        <v>8</v>
      </c>
      <c r="J4428" s="161">
        <v>10</v>
      </c>
      <c r="M4428" s="165">
        <f t="shared" si="202"/>
        <v>6</v>
      </c>
      <c r="N4428" s="164">
        <f t="shared" si="203"/>
        <v>6</v>
      </c>
      <c r="O4428" s="164">
        <f t="shared" si="204"/>
        <v>8</v>
      </c>
    </row>
    <row r="4429" spans="3:15">
      <c r="C4429" s="161">
        <v>10</v>
      </c>
      <c r="D4429" s="161">
        <v>6</v>
      </c>
      <c r="F4429" s="161">
        <v>7</v>
      </c>
      <c r="G4429" s="161">
        <v>6</v>
      </c>
      <c r="H4429" s="161">
        <v>10</v>
      </c>
      <c r="I4429" s="161">
        <v>10</v>
      </c>
      <c r="J4429" s="161">
        <v>7</v>
      </c>
      <c r="M4429" s="165">
        <f t="shared" si="202"/>
        <v>6</v>
      </c>
      <c r="N4429" s="164">
        <f t="shared" si="203"/>
        <v>6</v>
      </c>
      <c r="O4429" s="164">
        <f t="shared" si="204"/>
        <v>8</v>
      </c>
    </row>
    <row r="4430" spans="3:15">
      <c r="C4430" s="161">
        <v>10</v>
      </c>
      <c r="D4430" s="161">
        <v>6</v>
      </c>
      <c r="F4430" s="161">
        <v>7</v>
      </c>
      <c r="G4430" s="161">
        <v>6</v>
      </c>
      <c r="H4430" s="161">
        <v>10</v>
      </c>
      <c r="I4430" s="161">
        <v>10</v>
      </c>
      <c r="J4430" s="161">
        <v>10</v>
      </c>
      <c r="M4430" s="165">
        <f t="shared" si="202"/>
        <v>6</v>
      </c>
      <c r="N4430" s="164">
        <f t="shared" si="203"/>
        <v>6</v>
      </c>
      <c r="O4430" s="164">
        <f t="shared" si="204"/>
        <v>8</v>
      </c>
    </row>
    <row r="4431" spans="3:15">
      <c r="C4431" s="161">
        <v>10</v>
      </c>
      <c r="D4431" s="161">
        <v>6</v>
      </c>
      <c r="F4431" s="161">
        <v>5</v>
      </c>
      <c r="G4431" s="161">
        <v>6</v>
      </c>
      <c r="H4431" s="161">
        <v>5</v>
      </c>
      <c r="I4431" s="161">
        <v>4</v>
      </c>
      <c r="J4431" s="161">
        <v>7</v>
      </c>
      <c r="M4431" s="165">
        <f t="shared" si="202"/>
        <v>4</v>
      </c>
      <c r="N4431" s="164">
        <f t="shared" si="203"/>
        <v>5</v>
      </c>
      <c r="O4431" s="164">
        <f t="shared" si="204"/>
        <v>6</v>
      </c>
    </row>
    <row r="4432" spans="3:15">
      <c r="C4432" s="161">
        <v>10</v>
      </c>
      <c r="D4432" s="161">
        <v>6</v>
      </c>
      <c r="F4432" s="161">
        <v>5</v>
      </c>
      <c r="G4432" s="161">
        <v>6</v>
      </c>
      <c r="H4432" s="161">
        <v>5</v>
      </c>
      <c r="I4432" s="161">
        <v>4</v>
      </c>
      <c r="J4432" s="161">
        <v>10</v>
      </c>
      <c r="M4432" s="165">
        <f t="shared" si="202"/>
        <v>4</v>
      </c>
      <c r="N4432" s="164">
        <f t="shared" si="203"/>
        <v>5</v>
      </c>
      <c r="O4432" s="164">
        <f t="shared" si="204"/>
        <v>7</v>
      </c>
    </row>
    <row r="4433" spans="3:15">
      <c r="C4433" s="161">
        <v>10</v>
      </c>
      <c r="D4433" s="161">
        <v>6</v>
      </c>
      <c r="F4433" s="161">
        <v>5</v>
      </c>
      <c r="G4433" s="161">
        <v>6</v>
      </c>
      <c r="H4433" s="161">
        <v>5</v>
      </c>
      <c r="I4433" s="161">
        <v>6</v>
      </c>
      <c r="J4433" s="161">
        <v>7</v>
      </c>
      <c r="M4433" s="165">
        <f t="shared" si="202"/>
        <v>5</v>
      </c>
      <c r="N4433" s="164">
        <f t="shared" si="203"/>
        <v>5</v>
      </c>
      <c r="O4433" s="164">
        <f t="shared" si="204"/>
        <v>6</v>
      </c>
    </row>
    <row r="4434" spans="3:15">
      <c r="C4434" s="161">
        <v>10</v>
      </c>
      <c r="D4434" s="161">
        <v>6</v>
      </c>
      <c r="F4434" s="161">
        <v>5</v>
      </c>
      <c r="G4434" s="161">
        <v>6</v>
      </c>
      <c r="H4434" s="161">
        <v>5</v>
      </c>
      <c r="I4434" s="161">
        <v>6</v>
      </c>
      <c r="J4434" s="161">
        <v>10</v>
      </c>
      <c r="M4434" s="165">
        <f t="shared" si="202"/>
        <v>5</v>
      </c>
      <c r="N4434" s="164">
        <f t="shared" si="203"/>
        <v>5</v>
      </c>
      <c r="O4434" s="164">
        <f t="shared" si="204"/>
        <v>7</v>
      </c>
    </row>
    <row r="4435" spans="3:15">
      <c r="C4435" s="161">
        <v>10</v>
      </c>
      <c r="D4435" s="161">
        <v>6</v>
      </c>
      <c r="F4435" s="161">
        <v>5</v>
      </c>
      <c r="G4435" s="161">
        <v>6</v>
      </c>
      <c r="H4435" s="161">
        <v>5</v>
      </c>
      <c r="I4435" s="161">
        <v>8</v>
      </c>
      <c r="J4435" s="161">
        <v>7</v>
      </c>
      <c r="M4435" s="165">
        <f t="shared" si="202"/>
        <v>5</v>
      </c>
      <c r="N4435" s="164">
        <f t="shared" si="203"/>
        <v>5</v>
      </c>
      <c r="O4435" s="164">
        <f t="shared" si="204"/>
        <v>7</v>
      </c>
    </row>
    <row r="4436" spans="3:15">
      <c r="C4436" s="161">
        <v>10</v>
      </c>
      <c r="D4436" s="161">
        <v>6</v>
      </c>
      <c r="F4436" s="161">
        <v>5</v>
      </c>
      <c r="G4436" s="161">
        <v>6</v>
      </c>
      <c r="H4436" s="161">
        <v>5</v>
      </c>
      <c r="I4436" s="161">
        <v>8</v>
      </c>
      <c r="J4436" s="161">
        <v>10</v>
      </c>
      <c r="M4436" s="165">
        <f t="shared" si="202"/>
        <v>5</v>
      </c>
      <c r="N4436" s="164">
        <f t="shared" si="203"/>
        <v>5</v>
      </c>
      <c r="O4436" s="164">
        <f t="shared" si="204"/>
        <v>7</v>
      </c>
    </row>
    <row r="4437" spans="3:15">
      <c r="C4437" s="161">
        <v>10</v>
      </c>
      <c r="D4437" s="161">
        <v>6</v>
      </c>
      <c r="F4437" s="161">
        <v>5</v>
      </c>
      <c r="G4437" s="161">
        <v>6</v>
      </c>
      <c r="H4437" s="161">
        <v>5</v>
      </c>
      <c r="I4437" s="161">
        <v>10</v>
      </c>
      <c r="J4437" s="161">
        <v>7</v>
      </c>
      <c r="M4437" s="165">
        <f t="shared" si="202"/>
        <v>5</v>
      </c>
      <c r="N4437" s="164">
        <f t="shared" si="203"/>
        <v>5</v>
      </c>
      <c r="O4437" s="164">
        <f t="shared" si="204"/>
        <v>7</v>
      </c>
    </row>
    <row r="4438" spans="3:15">
      <c r="C4438" s="161">
        <v>10</v>
      </c>
      <c r="D4438" s="161">
        <v>6</v>
      </c>
      <c r="F4438" s="161">
        <v>5</v>
      </c>
      <c r="G4438" s="161">
        <v>6</v>
      </c>
      <c r="H4438" s="161">
        <v>5</v>
      </c>
      <c r="I4438" s="161">
        <v>10</v>
      </c>
      <c r="J4438" s="161">
        <v>10</v>
      </c>
      <c r="M4438" s="165">
        <f t="shared" si="202"/>
        <v>5</v>
      </c>
      <c r="N4438" s="164">
        <f t="shared" si="203"/>
        <v>5</v>
      </c>
      <c r="O4438" s="164">
        <f t="shared" si="204"/>
        <v>7</v>
      </c>
    </row>
    <row r="4439" spans="3:15">
      <c r="C4439" s="161">
        <v>10</v>
      </c>
      <c r="D4439" s="161">
        <v>6</v>
      </c>
      <c r="F4439" s="161">
        <v>7</v>
      </c>
      <c r="G4439" s="161">
        <v>6</v>
      </c>
      <c r="H4439" s="161">
        <v>10</v>
      </c>
      <c r="I4439" s="161">
        <v>4</v>
      </c>
      <c r="J4439" s="161">
        <v>7</v>
      </c>
      <c r="M4439" s="165">
        <f t="shared" si="202"/>
        <v>4</v>
      </c>
      <c r="N4439" s="164">
        <f t="shared" si="203"/>
        <v>5</v>
      </c>
      <c r="O4439" s="164">
        <f t="shared" si="204"/>
        <v>7</v>
      </c>
    </row>
    <row r="4440" spans="3:15">
      <c r="C4440" s="161">
        <v>10</v>
      </c>
      <c r="D4440" s="161">
        <v>6</v>
      </c>
      <c r="F4440" s="161">
        <v>7</v>
      </c>
      <c r="G4440" s="161">
        <v>6</v>
      </c>
      <c r="H4440" s="161">
        <v>10</v>
      </c>
      <c r="I4440" s="161">
        <v>4</v>
      </c>
      <c r="J4440" s="161">
        <v>10</v>
      </c>
      <c r="M4440" s="165">
        <f t="shared" si="202"/>
        <v>4</v>
      </c>
      <c r="N4440" s="164">
        <f t="shared" si="203"/>
        <v>5</v>
      </c>
      <c r="O4440" s="164">
        <f t="shared" si="204"/>
        <v>8</v>
      </c>
    </row>
    <row r="4441" spans="3:15">
      <c r="C4441" s="161">
        <v>10</v>
      </c>
      <c r="D4441" s="161">
        <v>6</v>
      </c>
      <c r="F4441" s="161">
        <v>7</v>
      </c>
      <c r="G4441" s="161">
        <v>6</v>
      </c>
      <c r="H4441" s="161">
        <v>10</v>
      </c>
      <c r="I4441" s="161">
        <v>6</v>
      </c>
      <c r="J4441" s="161">
        <v>7</v>
      </c>
      <c r="M4441" s="165">
        <f t="shared" si="202"/>
        <v>6</v>
      </c>
      <c r="N4441" s="164">
        <f t="shared" si="203"/>
        <v>6</v>
      </c>
      <c r="O4441" s="164">
        <f t="shared" si="204"/>
        <v>7</v>
      </c>
    </row>
    <row r="4442" spans="3:15">
      <c r="C4442" s="161">
        <v>10</v>
      </c>
      <c r="D4442" s="161">
        <v>6</v>
      </c>
      <c r="F4442" s="161">
        <v>7</v>
      </c>
      <c r="G4442" s="161">
        <v>6</v>
      </c>
      <c r="H4442" s="161">
        <v>10</v>
      </c>
      <c r="I4442" s="161">
        <v>6</v>
      </c>
      <c r="J4442" s="161">
        <v>10</v>
      </c>
      <c r="M4442" s="165">
        <f t="shared" si="202"/>
        <v>6</v>
      </c>
      <c r="N4442" s="164">
        <f t="shared" si="203"/>
        <v>6</v>
      </c>
      <c r="O4442" s="164">
        <f t="shared" si="204"/>
        <v>8</v>
      </c>
    </row>
    <row r="4443" spans="3:15">
      <c r="C4443" s="161">
        <v>10</v>
      </c>
      <c r="D4443" s="161">
        <v>6</v>
      </c>
      <c r="F4443" s="161">
        <v>7</v>
      </c>
      <c r="G4443" s="161">
        <v>6</v>
      </c>
      <c r="H4443" s="161">
        <v>10</v>
      </c>
      <c r="I4443" s="161">
        <v>8</v>
      </c>
      <c r="J4443" s="161">
        <v>7</v>
      </c>
      <c r="M4443" s="165">
        <f t="shared" si="202"/>
        <v>6</v>
      </c>
      <c r="N4443" s="164">
        <f t="shared" si="203"/>
        <v>6</v>
      </c>
      <c r="O4443" s="164">
        <f t="shared" si="204"/>
        <v>8</v>
      </c>
    </row>
    <row r="4444" spans="3:15">
      <c r="C4444" s="161">
        <v>10</v>
      </c>
      <c r="D4444" s="161">
        <v>6</v>
      </c>
      <c r="F4444" s="161">
        <v>7</v>
      </c>
      <c r="G4444" s="161">
        <v>6</v>
      </c>
      <c r="H4444" s="161">
        <v>10</v>
      </c>
      <c r="I4444" s="161">
        <v>8</v>
      </c>
      <c r="J4444" s="161">
        <v>10</v>
      </c>
      <c r="M4444" s="165">
        <f t="shared" si="202"/>
        <v>6</v>
      </c>
      <c r="N4444" s="164">
        <f t="shared" si="203"/>
        <v>6</v>
      </c>
      <c r="O4444" s="164">
        <f t="shared" si="204"/>
        <v>8</v>
      </c>
    </row>
    <row r="4445" spans="3:15">
      <c r="C4445" s="161">
        <v>10</v>
      </c>
      <c r="D4445" s="161">
        <v>6</v>
      </c>
      <c r="F4445" s="161">
        <v>7</v>
      </c>
      <c r="G4445" s="161">
        <v>6</v>
      </c>
      <c r="H4445" s="161">
        <v>10</v>
      </c>
      <c r="I4445" s="161">
        <v>10</v>
      </c>
      <c r="J4445" s="161">
        <v>7</v>
      </c>
      <c r="M4445" s="165">
        <f t="shared" si="202"/>
        <v>6</v>
      </c>
      <c r="N4445" s="164">
        <f t="shared" si="203"/>
        <v>6</v>
      </c>
      <c r="O4445" s="164">
        <f t="shared" si="204"/>
        <v>8</v>
      </c>
    </row>
    <row r="4446" spans="3:15">
      <c r="C4446" s="161">
        <v>10</v>
      </c>
      <c r="D4446" s="161">
        <v>6</v>
      </c>
      <c r="F4446" s="161">
        <v>7</v>
      </c>
      <c r="G4446" s="161">
        <v>6</v>
      </c>
      <c r="H4446" s="161">
        <v>10</v>
      </c>
      <c r="I4446" s="161">
        <v>10</v>
      </c>
      <c r="J4446" s="161">
        <v>10</v>
      </c>
      <c r="M4446" s="165">
        <f t="shared" si="202"/>
        <v>6</v>
      </c>
      <c r="N4446" s="164">
        <f t="shared" si="203"/>
        <v>6</v>
      </c>
      <c r="O4446" s="164">
        <f t="shared" si="204"/>
        <v>8</v>
      </c>
    </row>
    <row r="4447" spans="3:15">
      <c r="C4447" s="161">
        <v>10</v>
      </c>
      <c r="D4447" s="161">
        <v>6</v>
      </c>
      <c r="F4447" s="161">
        <v>5</v>
      </c>
      <c r="G4447" s="161">
        <v>6</v>
      </c>
      <c r="H4447" s="161">
        <v>5</v>
      </c>
      <c r="I4447" s="161">
        <v>4</v>
      </c>
      <c r="J4447" s="161">
        <v>7</v>
      </c>
      <c r="M4447" s="165">
        <f t="shared" ref="M4447:M4510" si="205">MIN(C4447:L4447)</f>
        <v>4</v>
      </c>
      <c r="N4447" s="164">
        <f t="shared" si="203"/>
        <v>5</v>
      </c>
      <c r="O4447" s="164">
        <f t="shared" si="204"/>
        <v>6</v>
      </c>
    </row>
    <row r="4448" spans="3:15">
      <c r="C4448" s="161">
        <v>10</v>
      </c>
      <c r="D4448" s="161">
        <v>6</v>
      </c>
      <c r="F4448" s="161">
        <v>5</v>
      </c>
      <c r="G4448" s="161">
        <v>6</v>
      </c>
      <c r="H4448" s="161">
        <v>5</v>
      </c>
      <c r="I4448" s="161">
        <v>4</v>
      </c>
      <c r="J4448" s="161">
        <v>10</v>
      </c>
      <c r="M4448" s="165">
        <f t="shared" si="205"/>
        <v>4</v>
      </c>
      <c r="N4448" s="164">
        <f t="shared" ref="N4448:N4511" si="206">IF(SMALL(C4448:J4448,2)&gt;M4448,M4448+1,M4448)</f>
        <v>5</v>
      </c>
      <c r="O4448" s="164">
        <f t="shared" ref="O4448:O4511" si="207">ROUND(AVERAGE(C4448:J4448),0)</f>
        <v>7</v>
      </c>
    </row>
    <row r="4449" spans="3:15">
      <c r="C4449" s="161">
        <v>10</v>
      </c>
      <c r="D4449" s="161">
        <v>6</v>
      </c>
      <c r="F4449" s="161">
        <v>5</v>
      </c>
      <c r="G4449" s="161">
        <v>6</v>
      </c>
      <c r="H4449" s="161">
        <v>5</v>
      </c>
      <c r="I4449" s="161">
        <v>6</v>
      </c>
      <c r="J4449" s="161">
        <v>7</v>
      </c>
      <c r="M4449" s="165">
        <f t="shared" si="205"/>
        <v>5</v>
      </c>
      <c r="N4449" s="164">
        <f t="shared" si="206"/>
        <v>5</v>
      </c>
      <c r="O4449" s="164">
        <f t="shared" si="207"/>
        <v>6</v>
      </c>
    </row>
    <row r="4450" spans="3:15">
      <c r="C4450" s="161">
        <v>10</v>
      </c>
      <c r="D4450" s="161">
        <v>6</v>
      </c>
      <c r="F4450" s="161">
        <v>5</v>
      </c>
      <c r="G4450" s="161">
        <v>6</v>
      </c>
      <c r="H4450" s="161">
        <v>5</v>
      </c>
      <c r="I4450" s="161">
        <v>6</v>
      </c>
      <c r="J4450" s="161">
        <v>10</v>
      </c>
      <c r="M4450" s="165">
        <f t="shared" si="205"/>
        <v>5</v>
      </c>
      <c r="N4450" s="164">
        <f t="shared" si="206"/>
        <v>5</v>
      </c>
      <c r="O4450" s="164">
        <f t="shared" si="207"/>
        <v>7</v>
      </c>
    </row>
    <row r="4451" spans="3:15">
      <c r="C4451" s="161">
        <v>10</v>
      </c>
      <c r="D4451" s="161">
        <v>6</v>
      </c>
      <c r="F4451" s="161">
        <v>5</v>
      </c>
      <c r="G4451" s="161">
        <v>6</v>
      </c>
      <c r="H4451" s="161">
        <v>5</v>
      </c>
      <c r="I4451" s="161">
        <v>8</v>
      </c>
      <c r="J4451" s="161">
        <v>7</v>
      </c>
      <c r="M4451" s="165">
        <f t="shared" si="205"/>
        <v>5</v>
      </c>
      <c r="N4451" s="164">
        <f t="shared" si="206"/>
        <v>5</v>
      </c>
      <c r="O4451" s="164">
        <f t="shared" si="207"/>
        <v>7</v>
      </c>
    </row>
    <row r="4452" spans="3:15">
      <c r="C4452" s="161">
        <v>10</v>
      </c>
      <c r="D4452" s="161">
        <v>6</v>
      </c>
      <c r="F4452" s="161">
        <v>5</v>
      </c>
      <c r="G4452" s="161">
        <v>6</v>
      </c>
      <c r="H4452" s="161">
        <v>5</v>
      </c>
      <c r="I4452" s="161">
        <v>8</v>
      </c>
      <c r="J4452" s="161">
        <v>10</v>
      </c>
      <c r="M4452" s="165">
        <f t="shared" si="205"/>
        <v>5</v>
      </c>
      <c r="N4452" s="164">
        <f t="shared" si="206"/>
        <v>5</v>
      </c>
      <c r="O4452" s="164">
        <f t="shared" si="207"/>
        <v>7</v>
      </c>
    </row>
    <row r="4453" spans="3:15">
      <c r="C4453" s="161">
        <v>10</v>
      </c>
      <c r="D4453" s="161">
        <v>6</v>
      </c>
      <c r="F4453" s="161">
        <v>5</v>
      </c>
      <c r="G4453" s="161">
        <v>6</v>
      </c>
      <c r="H4453" s="161">
        <v>5</v>
      </c>
      <c r="I4453" s="161">
        <v>10</v>
      </c>
      <c r="J4453" s="161">
        <v>7</v>
      </c>
      <c r="M4453" s="165">
        <f t="shared" si="205"/>
        <v>5</v>
      </c>
      <c r="N4453" s="164">
        <f t="shared" si="206"/>
        <v>5</v>
      </c>
      <c r="O4453" s="164">
        <f t="shared" si="207"/>
        <v>7</v>
      </c>
    </row>
    <row r="4454" spans="3:15">
      <c r="C4454" s="161">
        <v>10</v>
      </c>
      <c r="D4454" s="161">
        <v>6</v>
      </c>
      <c r="F4454" s="161">
        <v>5</v>
      </c>
      <c r="G4454" s="161">
        <v>6</v>
      </c>
      <c r="H4454" s="161">
        <v>5</v>
      </c>
      <c r="I4454" s="161">
        <v>10</v>
      </c>
      <c r="J4454" s="161">
        <v>10</v>
      </c>
      <c r="M4454" s="165">
        <f t="shared" si="205"/>
        <v>5</v>
      </c>
      <c r="N4454" s="164">
        <f t="shared" si="206"/>
        <v>5</v>
      </c>
      <c r="O4454" s="164">
        <f t="shared" si="207"/>
        <v>7</v>
      </c>
    </row>
    <row r="4455" spans="3:15">
      <c r="C4455" s="161">
        <v>10</v>
      </c>
      <c r="D4455" s="161">
        <v>6</v>
      </c>
      <c r="F4455" s="161">
        <v>7</v>
      </c>
      <c r="G4455" s="161">
        <v>6</v>
      </c>
      <c r="H4455" s="161">
        <v>10</v>
      </c>
      <c r="I4455" s="161">
        <v>4</v>
      </c>
      <c r="J4455" s="161">
        <v>7</v>
      </c>
      <c r="M4455" s="165">
        <f t="shared" si="205"/>
        <v>4</v>
      </c>
      <c r="N4455" s="164">
        <f t="shared" si="206"/>
        <v>5</v>
      </c>
      <c r="O4455" s="164">
        <f t="shared" si="207"/>
        <v>7</v>
      </c>
    </row>
    <row r="4456" spans="3:15">
      <c r="C4456" s="161">
        <v>10</v>
      </c>
      <c r="D4456" s="161">
        <v>6</v>
      </c>
      <c r="F4456" s="161">
        <v>7</v>
      </c>
      <c r="G4456" s="161">
        <v>6</v>
      </c>
      <c r="H4456" s="161">
        <v>10</v>
      </c>
      <c r="I4456" s="161">
        <v>4</v>
      </c>
      <c r="J4456" s="161">
        <v>10</v>
      </c>
      <c r="M4456" s="165">
        <f t="shared" si="205"/>
        <v>4</v>
      </c>
      <c r="N4456" s="164">
        <f t="shared" si="206"/>
        <v>5</v>
      </c>
      <c r="O4456" s="164">
        <f t="shared" si="207"/>
        <v>8</v>
      </c>
    </row>
    <row r="4457" spans="3:15">
      <c r="C4457" s="161">
        <v>10</v>
      </c>
      <c r="D4457" s="161">
        <v>6</v>
      </c>
      <c r="F4457" s="161">
        <v>7</v>
      </c>
      <c r="G4457" s="161">
        <v>6</v>
      </c>
      <c r="H4457" s="161">
        <v>10</v>
      </c>
      <c r="I4457" s="161">
        <v>6</v>
      </c>
      <c r="J4457" s="161">
        <v>7</v>
      </c>
      <c r="M4457" s="165">
        <f t="shared" si="205"/>
        <v>6</v>
      </c>
      <c r="N4457" s="164">
        <f t="shared" si="206"/>
        <v>6</v>
      </c>
      <c r="O4457" s="164">
        <f t="shared" si="207"/>
        <v>7</v>
      </c>
    </row>
    <row r="4458" spans="3:15">
      <c r="C4458" s="161">
        <v>10</v>
      </c>
      <c r="D4458" s="161">
        <v>6</v>
      </c>
      <c r="F4458" s="161">
        <v>7</v>
      </c>
      <c r="G4458" s="161">
        <v>6</v>
      </c>
      <c r="H4458" s="161">
        <v>10</v>
      </c>
      <c r="I4458" s="161">
        <v>6</v>
      </c>
      <c r="J4458" s="161">
        <v>10</v>
      </c>
      <c r="M4458" s="165">
        <f t="shared" si="205"/>
        <v>6</v>
      </c>
      <c r="N4458" s="164">
        <f t="shared" si="206"/>
        <v>6</v>
      </c>
      <c r="O4458" s="164">
        <f t="shared" si="207"/>
        <v>8</v>
      </c>
    </row>
    <row r="4459" spans="3:15">
      <c r="C4459" s="161">
        <v>10</v>
      </c>
      <c r="D4459" s="161">
        <v>6</v>
      </c>
      <c r="F4459" s="161">
        <v>7</v>
      </c>
      <c r="G4459" s="161">
        <v>6</v>
      </c>
      <c r="H4459" s="161">
        <v>10</v>
      </c>
      <c r="I4459" s="161">
        <v>8</v>
      </c>
      <c r="J4459" s="161">
        <v>7</v>
      </c>
      <c r="M4459" s="165">
        <f t="shared" si="205"/>
        <v>6</v>
      </c>
      <c r="N4459" s="164">
        <f t="shared" si="206"/>
        <v>6</v>
      </c>
      <c r="O4459" s="164">
        <f t="shared" si="207"/>
        <v>8</v>
      </c>
    </row>
    <row r="4460" spans="3:15">
      <c r="C4460" s="161">
        <v>10</v>
      </c>
      <c r="D4460" s="161">
        <v>6</v>
      </c>
      <c r="F4460" s="161">
        <v>7</v>
      </c>
      <c r="G4460" s="161">
        <v>6</v>
      </c>
      <c r="H4460" s="161">
        <v>10</v>
      </c>
      <c r="I4460" s="161">
        <v>8</v>
      </c>
      <c r="J4460" s="161">
        <v>10</v>
      </c>
      <c r="M4460" s="165">
        <f t="shared" si="205"/>
        <v>6</v>
      </c>
      <c r="N4460" s="164">
        <f t="shared" si="206"/>
        <v>6</v>
      </c>
      <c r="O4460" s="164">
        <f t="shared" si="207"/>
        <v>8</v>
      </c>
    </row>
    <row r="4461" spans="3:15">
      <c r="C4461" s="161">
        <v>10</v>
      </c>
      <c r="D4461" s="161">
        <v>6</v>
      </c>
      <c r="F4461" s="161">
        <v>7</v>
      </c>
      <c r="G4461" s="161">
        <v>6</v>
      </c>
      <c r="H4461" s="161">
        <v>10</v>
      </c>
      <c r="I4461" s="161">
        <v>10</v>
      </c>
      <c r="J4461" s="161">
        <v>7</v>
      </c>
      <c r="M4461" s="165">
        <f t="shared" si="205"/>
        <v>6</v>
      </c>
      <c r="N4461" s="164">
        <f t="shared" si="206"/>
        <v>6</v>
      </c>
      <c r="O4461" s="164">
        <f t="shared" si="207"/>
        <v>8</v>
      </c>
    </row>
    <row r="4462" spans="3:15">
      <c r="C4462" s="161">
        <v>10</v>
      </c>
      <c r="D4462" s="161">
        <v>6</v>
      </c>
      <c r="F4462" s="161">
        <v>7</v>
      </c>
      <c r="G4462" s="161">
        <v>6</v>
      </c>
      <c r="H4462" s="161">
        <v>10</v>
      </c>
      <c r="I4462" s="161">
        <v>10</v>
      </c>
      <c r="J4462" s="161">
        <v>10</v>
      </c>
      <c r="M4462" s="165">
        <f t="shared" si="205"/>
        <v>6</v>
      </c>
      <c r="N4462" s="164">
        <f t="shared" si="206"/>
        <v>6</v>
      </c>
      <c r="O4462" s="164">
        <f t="shared" si="207"/>
        <v>8</v>
      </c>
    </row>
    <row r="4463" spans="3:15">
      <c r="C4463" s="161">
        <v>10</v>
      </c>
      <c r="D4463" s="161">
        <v>6</v>
      </c>
      <c r="F4463" s="161">
        <v>5</v>
      </c>
      <c r="G4463" s="161">
        <v>6</v>
      </c>
      <c r="H4463" s="161">
        <v>5</v>
      </c>
      <c r="I4463" s="161">
        <v>4</v>
      </c>
      <c r="J4463" s="161">
        <v>7</v>
      </c>
      <c r="M4463" s="165">
        <f t="shared" si="205"/>
        <v>4</v>
      </c>
      <c r="N4463" s="164">
        <f t="shared" si="206"/>
        <v>5</v>
      </c>
      <c r="O4463" s="164">
        <f t="shared" si="207"/>
        <v>6</v>
      </c>
    </row>
    <row r="4464" spans="3:15">
      <c r="C4464" s="161">
        <v>10</v>
      </c>
      <c r="D4464" s="161">
        <v>6</v>
      </c>
      <c r="F4464" s="161">
        <v>5</v>
      </c>
      <c r="G4464" s="161">
        <v>6</v>
      </c>
      <c r="H4464" s="161">
        <v>5</v>
      </c>
      <c r="I4464" s="161">
        <v>4</v>
      </c>
      <c r="J4464" s="161">
        <v>10</v>
      </c>
      <c r="M4464" s="165">
        <f t="shared" si="205"/>
        <v>4</v>
      </c>
      <c r="N4464" s="164">
        <f t="shared" si="206"/>
        <v>5</v>
      </c>
      <c r="O4464" s="164">
        <f t="shared" si="207"/>
        <v>7</v>
      </c>
    </row>
    <row r="4465" spans="3:15">
      <c r="C4465" s="161">
        <v>10</v>
      </c>
      <c r="D4465" s="161">
        <v>6</v>
      </c>
      <c r="F4465" s="161">
        <v>5</v>
      </c>
      <c r="G4465" s="161">
        <v>6</v>
      </c>
      <c r="H4465" s="161">
        <v>5</v>
      </c>
      <c r="I4465" s="161">
        <v>6</v>
      </c>
      <c r="J4465" s="161">
        <v>7</v>
      </c>
      <c r="M4465" s="165">
        <f t="shared" si="205"/>
        <v>5</v>
      </c>
      <c r="N4465" s="164">
        <f t="shared" si="206"/>
        <v>5</v>
      </c>
      <c r="O4465" s="164">
        <f t="shared" si="207"/>
        <v>6</v>
      </c>
    </row>
    <row r="4466" spans="3:15">
      <c r="C4466" s="161">
        <v>10</v>
      </c>
      <c r="D4466" s="161">
        <v>6</v>
      </c>
      <c r="F4466" s="161">
        <v>5</v>
      </c>
      <c r="G4466" s="161">
        <v>6</v>
      </c>
      <c r="H4466" s="161">
        <v>5</v>
      </c>
      <c r="I4466" s="161">
        <v>6</v>
      </c>
      <c r="J4466" s="161">
        <v>10</v>
      </c>
      <c r="M4466" s="165">
        <f t="shared" si="205"/>
        <v>5</v>
      </c>
      <c r="N4466" s="164">
        <f t="shared" si="206"/>
        <v>5</v>
      </c>
      <c r="O4466" s="164">
        <f t="shared" si="207"/>
        <v>7</v>
      </c>
    </row>
    <row r="4467" spans="3:15">
      <c r="C4467" s="161">
        <v>10</v>
      </c>
      <c r="D4467" s="161">
        <v>6</v>
      </c>
      <c r="F4467" s="161">
        <v>5</v>
      </c>
      <c r="G4467" s="161">
        <v>6</v>
      </c>
      <c r="H4467" s="161">
        <v>5</v>
      </c>
      <c r="I4467" s="161">
        <v>8</v>
      </c>
      <c r="J4467" s="161">
        <v>7</v>
      </c>
      <c r="M4467" s="165">
        <f t="shared" si="205"/>
        <v>5</v>
      </c>
      <c r="N4467" s="164">
        <f t="shared" si="206"/>
        <v>5</v>
      </c>
      <c r="O4467" s="164">
        <f t="shared" si="207"/>
        <v>7</v>
      </c>
    </row>
    <row r="4468" spans="3:15">
      <c r="C4468" s="161">
        <v>10</v>
      </c>
      <c r="D4468" s="161">
        <v>6</v>
      </c>
      <c r="F4468" s="161">
        <v>5</v>
      </c>
      <c r="G4468" s="161">
        <v>6</v>
      </c>
      <c r="H4468" s="161">
        <v>5</v>
      </c>
      <c r="I4468" s="161">
        <v>8</v>
      </c>
      <c r="J4468" s="161">
        <v>10</v>
      </c>
      <c r="M4468" s="165">
        <f t="shared" si="205"/>
        <v>5</v>
      </c>
      <c r="N4468" s="164">
        <f t="shared" si="206"/>
        <v>5</v>
      </c>
      <c r="O4468" s="164">
        <f t="shared" si="207"/>
        <v>7</v>
      </c>
    </row>
    <row r="4469" spans="3:15">
      <c r="C4469" s="161">
        <v>10</v>
      </c>
      <c r="D4469" s="161">
        <v>6</v>
      </c>
      <c r="F4469" s="161">
        <v>5</v>
      </c>
      <c r="G4469" s="161">
        <v>6</v>
      </c>
      <c r="H4469" s="161">
        <v>5</v>
      </c>
      <c r="I4469" s="161">
        <v>10</v>
      </c>
      <c r="J4469" s="161">
        <v>7</v>
      </c>
      <c r="M4469" s="165">
        <f t="shared" si="205"/>
        <v>5</v>
      </c>
      <c r="N4469" s="164">
        <f t="shared" si="206"/>
        <v>5</v>
      </c>
      <c r="O4469" s="164">
        <f t="shared" si="207"/>
        <v>7</v>
      </c>
    </row>
    <row r="4470" spans="3:15">
      <c r="C4470" s="161">
        <v>10</v>
      </c>
      <c r="D4470" s="161">
        <v>6</v>
      </c>
      <c r="F4470" s="161">
        <v>5</v>
      </c>
      <c r="G4470" s="161">
        <v>6</v>
      </c>
      <c r="H4470" s="161">
        <v>5</v>
      </c>
      <c r="I4470" s="161">
        <v>10</v>
      </c>
      <c r="J4470" s="161">
        <v>10</v>
      </c>
      <c r="M4470" s="165">
        <f t="shared" si="205"/>
        <v>5</v>
      </c>
      <c r="N4470" s="164">
        <f t="shared" si="206"/>
        <v>5</v>
      </c>
      <c r="O4470" s="164">
        <f t="shared" si="207"/>
        <v>7</v>
      </c>
    </row>
    <row r="4471" spans="3:15">
      <c r="C4471" s="161">
        <v>10</v>
      </c>
      <c r="D4471" s="161">
        <v>6</v>
      </c>
      <c r="F4471" s="161">
        <v>7</v>
      </c>
      <c r="G4471" s="161">
        <v>6</v>
      </c>
      <c r="H4471" s="161">
        <v>10</v>
      </c>
      <c r="I4471" s="161">
        <v>4</v>
      </c>
      <c r="J4471" s="161">
        <v>7</v>
      </c>
      <c r="M4471" s="165">
        <f t="shared" si="205"/>
        <v>4</v>
      </c>
      <c r="N4471" s="164">
        <f t="shared" si="206"/>
        <v>5</v>
      </c>
      <c r="O4471" s="164">
        <f t="shared" si="207"/>
        <v>7</v>
      </c>
    </row>
    <row r="4472" spans="3:15">
      <c r="C4472" s="161">
        <v>10</v>
      </c>
      <c r="D4472" s="161">
        <v>6</v>
      </c>
      <c r="F4472" s="161">
        <v>7</v>
      </c>
      <c r="G4472" s="161">
        <v>6</v>
      </c>
      <c r="H4472" s="161">
        <v>10</v>
      </c>
      <c r="I4472" s="161">
        <v>4</v>
      </c>
      <c r="J4472" s="161">
        <v>10</v>
      </c>
      <c r="M4472" s="165">
        <f t="shared" si="205"/>
        <v>4</v>
      </c>
      <c r="N4472" s="164">
        <f t="shared" si="206"/>
        <v>5</v>
      </c>
      <c r="O4472" s="164">
        <f t="shared" si="207"/>
        <v>8</v>
      </c>
    </row>
    <row r="4473" spans="3:15">
      <c r="C4473" s="161">
        <v>10</v>
      </c>
      <c r="D4473" s="161">
        <v>6</v>
      </c>
      <c r="F4473" s="161">
        <v>7</v>
      </c>
      <c r="G4473" s="161">
        <v>6</v>
      </c>
      <c r="H4473" s="161">
        <v>10</v>
      </c>
      <c r="I4473" s="161">
        <v>6</v>
      </c>
      <c r="J4473" s="161">
        <v>7</v>
      </c>
      <c r="M4473" s="165">
        <f t="shared" si="205"/>
        <v>6</v>
      </c>
      <c r="N4473" s="164">
        <f t="shared" si="206"/>
        <v>6</v>
      </c>
      <c r="O4473" s="164">
        <f t="shared" si="207"/>
        <v>7</v>
      </c>
    </row>
    <row r="4474" spans="3:15">
      <c r="C4474" s="161">
        <v>10</v>
      </c>
      <c r="D4474" s="161">
        <v>6</v>
      </c>
      <c r="F4474" s="161">
        <v>7</v>
      </c>
      <c r="G4474" s="161">
        <v>6</v>
      </c>
      <c r="H4474" s="161">
        <v>10</v>
      </c>
      <c r="I4474" s="161">
        <v>6</v>
      </c>
      <c r="J4474" s="161">
        <v>10</v>
      </c>
      <c r="M4474" s="165">
        <f t="shared" si="205"/>
        <v>6</v>
      </c>
      <c r="N4474" s="164">
        <f t="shared" si="206"/>
        <v>6</v>
      </c>
      <c r="O4474" s="164">
        <f t="shared" si="207"/>
        <v>8</v>
      </c>
    </row>
    <row r="4475" spans="3:15">
      <c r="C4475" s="161">
        <v>10</v>
      </c>
      <c r="D4475" s="161">
        <v>6</v>
      </c>
      <c r="F4475" s="161">
        <v>7</v>
      </c>
      <c r="G4475" s="161">
        <v>6</v>
      </c>
      <c r="H4475" s="161">
        <v>10</v>
      </c>
      <c r="I4475" s="161">
        <v>8</v>
      </c>
      <c r="J4475" s="161">
        <v>7</v>
      </c>
      <c r="M4475" s="165">
        <f t="shared" si="205"/>
        <v>6</v>
      </c>
      <c r="N4475" s="164">
        <f t="shared" si="206"/>
        <v>6</v>
      </c>
      <c r="O4475" s="164">
        <f t="shared" si="207"/>
        <v>8</v>
      </c>
    </row>
    <row r="4476" spans="3:15">
      <c r="C4476" s="161">
        <v>10</v>
      </c>
      <c r="D4476" s="161">
        <v>6</v>
      </c>
      <c r="F4476" s="161">
        <v>7</v>
      </c>
      <c r="G4476" s="161">
        <v>6</v>
      </c>
      <c r="H4476" s="161">
        <v>10</v>
      </c>
      <c r="I4476" s="161">
        <v>8</v>
      </c>
      <c r="J4476" s="161">
        <v>10</v>
      </c>
      <c r="M4476" s="165">
        <f t="shared" si="205"/>
        <v>6</v>
      </c>
      <c r="N4476" s="164">
        <f t="shared" si="206"/>
        <v>6</v>
      </c>
      <c r="O4476" s="164">
        <f t="shared" si="207"/>
        <v>8</v>
      </c>
    </row>
    <row r="4477" spans="3:15">
      <c r="C4477" s="161">
        <v>10</v>
      </c>
      <c r="D4477" s="161">
        <v>6</v>
      </c>
      <c r="F4477" s="161">
        <v>7</v>
      </c>
      <c r="G4477" s="161">
        <v>6</v>
      </c>
      <c r="H4477" s="161">
        <v>10</v>
      </c>
      <c r="I4477" s="161">
        <v>10</v>
      </c>
      <c r="J4477" s="161">
        <v>7</v>
      </c>
      <c r="M4477" s="165">
        <f t="shared" si="205"/>
        <v>6</v>
      </c>
      <c r="N4477" s="164">
        <f t="shared" si="206"/>
        <v>6</v>
      </c>
      <c r="O4477" s="164">
        <f t="shared" si="207"/>
        <v>8</v>
      </c>
    </row>
    <row r="4478" spans="3:15">
      <c r="C4478" s="161">
        <v>10</v>
      </c>
      <c r="D4478" s="161">
        <v>6</v>
      </c>
      <c r="F4478" s="161">
        <v>7</v>
      </c>
      <c r="G4478" s="161">
        <v>6</v>
      </c>
      <c r="H4478" s="161">
        <v>10</v>
      </c>
      <c r="I4478" s="161">
        <v>10</v>
      </c>
      <c r="J4478" s="161">
        <v>10</v>
      </c>
      <c r="M4478" s="165">
        <f t="shared" si="205"/>
        <v>6</v>
      </c>
      <c r="N4478" s="164">
        <f t="shared" si="206"/>
        <v>6</v>
      </c>
      <c r="O4478" s="164">
        <f t="shared" si="207"/>
        <v>8</v>
      </c>
    </row>
    <row r="4479" spans="3:15">
      <c r="C4479" s="161">
        <v>10</v>
      </c>
      <c r="D4479" s="161">
        <v>6</v>
      </c>
      <c r="F4479" s="161">
        <v>5</v>
      </c>
      <c r="G4479" s="161">
        <v>6</v>
      </c>
      <c r="H4479" s="161">
        <v>5</v>
      </c>
      <c r="I4479" s="161">
        <v>4</v>
      </c>
      <c r="J4479" s="161">
        <v>7</v>
      </c>
      <c r="M4479" s="165">
        <f t="shared" si="205"/>
        <v>4</v>
      </c>
      <c r="N4479" s="164">
        <f t="shared" si="206"/>
        <v>5</v>
      </c>
      <c r="O4479" s="164">
        <f t="shared" si="207"/>
        <v>6</v>
      </c>
    </row>
    <row r="4480" spans="3:15">
      <c r="C4480" s="161">
        <v>10</v>
      </c>
      <c r="D4480" s="161">
        <v>6</v>
      </c>
      <c r="F4480" s="161">
        <v>5</v>
      </c>
      <c r="G4480" s="161">
        <v>6</v>
      </c>
      <c r="H4480" s="161">
        <v>5</v>
      </c>
      <c r="I4480" s="161">
        <v>4</v>
      </c>
      <c r="J4480" s="161">
        <v>10</v>
      </c>
      <c r="M4480" s="165">
        <f t="shared" si="205"/>
        <v>4</v>
      </c>
      <c r="N4480" s="164">
        <f t="shared" si="206"/>
        <v>5</v>
      </c>
      <c r="O4480" s="164">
        <f t="shared" si="207"/>
        <v>7</v>
      </c>
    </row>
    <row r="4481" spans="3:15">
      <c r="C4481" s="161">
        <v>10</v>
      </c>
      <c r="D4481" s="161">
        <v>6</v>
      </c>
      <c r="F4481" s="161">
        <v>5</v>
      </c>
      <c r="G4481" s="161">
        <v>6</v>
      </c>
      <c r="H4481" s="161">
        <v>5</v>
      </c>
      <c r="I4481" s="161">
        <v>6</v>
      </c>
      <c r="J4481" s="161">
        <v>7</v>
      </c>
      <c r="M4481" s="165">
        <f t="shared" si="205"/>
        <v>5</v>
      </c>
      <c r="N4481" s="164">
        <f t="shared" si="206"/>
        <v>5</v>
      </c>
      <c r="O4481" s="164">
        <f t="shared" si="207"/>
        <v>6</v>
      </c>
    </row>
    <row r="4482" spans="3:15">
      <c r="C4482" s="161">
        <v>10</v>
      </c>
      <c r="D4482" s="161">
        <v>6</v>
      </c>
      <c r="F4482" s="161">
        <v>5</v>
      </c>
      <c r="G4482" s="161">
        <v>6</v>
      </c>
      <c r="H4482" s="161">
        <v>5</v>
      </c>
      <c r="I4482" s="161">
        <v>6</v>
      </c>
      <c r="J4482" s="161">
        <v>10</v>
      </c>
      <c r="M4482" s="165">
        <f t="shared" si="205"/>
        <v>5</v>
      </c>
      <c r="N4482" s="164">
        <f t="shared" si="206"/>
        <v>5</v>
      </c>
      <c r="O4482" s="164">
        <f t="shared" si="207"/>
        <v>7</v>
      </c>
    </row>
    <row r="4483" spans="3:15">
      <c r="C4483" s="161">
        <v>10</v>
      </c>
      <c r="D4483" s="161">
        <v>6</v>
      </c>
      <c r="F4483" s="161">
        <v>5</v>
      </c>
      <c r="G4483" s="161">
        <v>6</v>
      </c>
      <c r="H4483" s="161">
        <v>5</v>
      </c>
      <c r="I4483" s="161">
        <v>8</v>
      </c>
      <c r="J4483" s="161">
        <v>7</v>
      </c>
      <c r="M4483" s="165">
        <f t="shared" si="205"/>
        <v>5</v>
      </c>
      <c r="N4483" s="164">
        <f t="shared" si="206"/>
        <v>5</v>
      </c>
      <c r="O4483" s="164">
        <f t="shared" si="207"/>
        <v>7</v>
      </c>
    </row>
    <row r="4484" spans="3:15">
      <c r="C4484" s="161">
        <v>10</v>
      </c>
      <c r="D4484" s="161">
        <v>6</v>
      </c>
      <c r="F4484" s="161">
        <v>5</v>
      </c>
      <c r="G4484" s="161">
        <v>6</v>
      </c>
      <c r="H4484" s="161">
        <v>5</v>
      </c>
      <c r="I4484" s="161">
        <v>8</v>
      </c>
      <c r="J4484" s="161">
        <v>10</v>
      </c>
      <c r="M4484" s="165">
        <f t="shared" si="205"/>
        <v>5</v>
      </c>
      <c r="N4484" s="164">
        <f t="shared" si="206"/>
        <v>5</v>
      </c>
      <c r="O4484" s="164">
        <f t="shared" si="207"/>
        <v>7</v>
      </c>
    </row>
    <row r="4485" spans="3:15">
      <c r="C4485" s="161">
        <v>10</v>
      </c>
      <c r="D4485" s="161">
        <v>6</v>
      </c>
      <c r="F4485" s="161">
        <v>5</v>
      </c>
      <c r="G4485" s="161">
        <v>6</v>
      </c>
      <c r="H4485" s="161">
        <v>5</v>
      </c>
      <c r="I4485" s="161">
        <v>10</v>
      </c>
      <c r="J4485" s="161">
        <v>7</v>
      </c>
      <c r="M4485" s="165">
        <f t="shared" si="205"/>
        <v>5</v>
      </c>
      <c r="N4485" s="164">
        <f t="shared" si="206"/>
        <v>5</v>
      </c>
      <c r="O4485" s="164">
        <f t="shared" si="207"/>
        <v>7</v>
      </c>
    </row>
    <row r="4486" spans="3:15">
      <c r="C4486" s="161">
        <v>10</v>
      </c>
      <c r="D4486" s="161">
        <v>6</v>
      </c>
      <c r="F4486" s="161">
        <v>5</v>
      </c>
      <c r="G4486" s="161">
        <v>6</v>
      </c>
      <c r="H4486" s="161">
        <v>5</v>
      </c>
      <c r="I4486" s="161">
        <v>10</v>
      </c>
      <c r="J4486" s="161">
        <v>10</v>
      </c>
      <c r="M4486" s="165">
        <f t="shared" si="205"/>
        <v>5</v>
      </c>
      <c r="N4486" s="164">
        <f t="shared" si="206"/>
        <v>5</v>
      </c>
      <c r="O4486" s="164">
        <f t="shared" si="207"/>
        <v>7</v>
      </c>
    </row>
    <row r="4487" spans="3:15">
      <c r="C4487" s="161">
        <v>10</v>
      </c>
      <c r="D4487" s="161">
        <v>6</v>
      </c>
      <c r="F4487" s="161">
        <v>7</v>
      </c>
      <c r="G4487" s="161">
        <v>6</v>
      </c>
      <c r="H4487" s="161">
        <v>10</v>
      </c>
      <c r="I4487" s="161">
        <v>4</v>
      </c>
      <c r="J4487" s="161">
        <v>7</v>
      </c>
      <c r="M4487" s="165">
        <f t="shared" si="205"/>
        <v>4</v>
      </c>
      <c r="N4487" s="164">
        <f t="shared" si="206"/>
        <v>5</v>
      </c>
      <c r="O4487" s="164">
        <f t="shared" si="207"/>
        <v>7</v>
      </c>
    </row>
    <row r="4488" spans="3:15">
      <c r="C4488" s="161">
        <v>10</v>
      </c>
      <c r="D4488" s="161">
        <v>6</v>
      </c>
      <c r="F4488" s="161">
        <v>7</v>
      </c>
      <c r="G4488" s="161">
        <v>6</v>
      </c>
      <c r="H4488" s="161">
        <v>10</v>
      </c>
      <c r="I4488" s="161">
        <v>4</v>
      </c>
      <c r="J4488" s="161">
        <v>10</v>
      </c>
      <c r="M4488" s="165">
        <f t="shared" si="205"/>
        <v>4</v>
      </c>
      <c r="N4488" s="164">
        <f t="shared" si="206"/>
        <v>5</v>
      </c>
      <c r="O4488" s="164">
        <f t="shared" si="207"/>
        <v>8</v>
      </c>
    </row>
    <row r="4489" spans="3:15">
      <c r="C4489" s="161">
        <v>10</v>
      </c>
      <c r="D4489" s="161">
        <v>6</v>
      </c>
      <c r="F4489" s="161">
        <v>7</v>
      </c>
      <c r="G4489" s="161">
        <v>6</v>
      </c>
      <c r="H4489" s="161">
        <v>10</v>
      </c>
      <c r="I4489" s="161">
        <v>6</v>
      </c>
      <c r="J4489" s="161">
        <v>7</v>
      </c>
      <c r="M4489" s="165">
        <f t="shared" si="205"/>
        <v>6</v>
      </c>
      <c r="N4489" s="164">
        <f t="shared" si="206"/>
        <v>6</v>
      </c>
      <c r="O4489" s="164">
        <f t="shared" si="207"/>
        <v>7</v>
      </c>
    </row>
    <row r="4490" spans="3:15">
      <c r="C4490" s="161">
        <v>10</v>
      </c>
      <c r="D4490" s="161">
        <v>6</v>
      </c>
      <c r="F4490" s="161">
        <v>7</v>
      </c>
      <c r="G4490" s="161">
        <v>6</v>
      </c>
      <c r="H4490" s="161">
        <v>10</v>
      </c>
      <c r="I4490" s="161">
        <v>6</v>
      </c>
      <c r="J4490" s="161">
        <v>10</v>
      </c>
      <c r="M4490" s="165">
        <f t="shared" si="205"/>
        <v>6</v>
      </c>
      <c r="N4490" s="164">
        <f t="shared" si="206"/>
        <v>6</v>
      </c>
      <c r="O4490" s="164">
        <f t="shared" si="207"/>
        <v>8</v>
      </c>
    </row>
    <row r="4491" spans="3:15">
      <c r="C4491" s="161">
        <v>10</v>
      </c>
      <c r="D4491" s="161">
        <v>6</v>
      </c>
      <c r="F4491" s="161">
        <v>7</v>
      </c>
      <c r="G4491" s="161">
        <v>6</v>
      </c>
      <c r="H4491" s="161">
        <v>10</v>
      </c>
      <c r="I4491" s="161">
        <v>8</v>
      </c>
      <c r="J4491" s="161">
        <v>7</v>
      </c>
      <c r="M4491" s="165">
        <f t="shared" si="205"/>
        <v>6</v>
      </c>
      <c r="N4491" s="164">
        <f t="shared" si="206"/>
        <v>6</v>
      </c>
      <c r="O4491" s="164">
        <f t="shared" si="207"/>
        <v>8</v>
      </c>
    </row>
    <row r="4492" spans="3:15">
      <c r="C4492" s="161">
        <v>10</v>
      </c>
      <c r="D4492" s="161">
        <v>6</v>
      </c>
      <c r="F4492" s="161">
        <v>7</v>
      </c>
      <c r="G4492" s="161">
        <v>6</v>
      </c>
      <c r="H4492" s="161">
        <v>10</v>
      </c>
      <c r="I4492" s="161">
        <v>8</v>
      </c>
      <c r="J4492" s="161">
        <v>10</v>
      </c>
      <c r="M4492" s="165">
        <f t="shared" si="205"/>
        <v>6</v>
      </c>
      <c r="N4492" s="164">
        <f t="shared" si="206"/>
        <v>6</v>
      </c>
      <c r="O4492" s="164">
        <f t="shared" si="207"/>
        <v>8</v>
      </c>
    </row>
    <row r="4493" spans="3:15">
      <c r="C4493" s="161">
        <v>10</v>
      </c>
      <c r="D4493" s="161">
        <v>6</v>
      </c>
      <c r="F4493" s="161">
        <v>7</v>
      </c>
      <c r="G4493" s="161">
        <v>6</v>
      </c>
      <c r="H4493" s="161">
        <v>10</v>
      </c>
      <c r="I4493" s="161">
        <v>10</v>
      </c>
      <c r="J4493" s="161">
        <v>7</v>
      </c>
      <c r="M4493" s="165">
        <f t="shared" si="205"/>
        <v>6</v>
      </c>
      <c r="N4493" s="164">
        <f t="shared" si="206"/>
        <v>6</v>
      </c>
      <c r="O4493" s="164">
        <f t="shared" si="207"/>
        <v>8</v>
      </c>
    </row>
    <row r="4494" spans="3:15">
      <c r="C4494" s="161">
        <v>10</v>
      </c>
      <c r="D4494" s="161">
        <v>6</v>
      </c>
      <c r="F4494" s="161">
        <v>7</v>
      </c>
      <c r="G4494" s="161">
        <v>6</v>
      </c>
      <c r="H4494" s="161">
        <v>10</v>
      </c>
      <c r="I4494" s="161">
        <v>10</v>
      </c>
      <c r="J4494" s="161">
        <v>10</v>
      </c>
      <c r="M4494" s="165">
        <f t="shared" si="205"/>
        <v>6</v>
      </c>
      <c r="N4494" s="164">
        <f t="shared" si="206"/>
        <v>6</v>
      </c>
      <c r="O4494" s="164">
        <f t="shared" si="207"/>
        <v>8</v>
      </c>
    </row>
    <row r="4495" spans="3:15">
      <c r="C4495" s="161">
        <v>10</v>
      </c>
      <c r="D4495" s="161">
        <v>6</v>
      </c>
      <c r="F4495" s="161">
        <v>10</v>
      </c>
      <c r="G4495" s="161">
        <v>6</v>
      </c>
      <c r="H4495" s="161">
        <v>7</v>
      </c>
      <c r="I4495" s="161">
        <v>4</v>
      </c>
      <c r="J4495" s="161">
        <v>7</v>
      </c>
      <c r="M4495" s="165">
        <f t="shared" si="205"/>
        <v>4</v>
      </c>
      <c r="N4495" s="164">
        <f t="shared" si="206"/>
        <v>5</v>
      </c>
      <c r="O4495" s="164">
        <f t="shared" si="207"/>
        <v>7</v>
      </c>
    </row>
    <row r="4496" spans="3:15">
      <c r="C4496" s="161">
        <v>10</v>
      </c>
      <c r="D4496" s="161">
        <v>6</v>
      </c>
      <c r="F4496" s="161">
        <v>10</v>
      </c>
      <c r="G4496" s="161">
        <v>6</v>
      </c>
      <c r="H4496" s="161">
        <v>7</v>
      </c>
      <c r="I4496" s="161">
        <v>4</v>
      </c>
      <c r="J4496" s="161">
        <v>10</v>
      </c>
      <c r="M4496" s="165">
        <f t="shared" si="205"/>
        <v>4</v>
      </c>
      <c r="N4496" s="164">
        <f t="shared" si="206"/>
        <v>5</v>
      </c>
      <c r="O4496" s="164">
        <f t="shared" si="207"/>
        <v>8</v>
      </c>
    </row>
    <row r="4497" spans="3:15">
      <c r="C4497" s="161">
        <v>10</v>
      </c>
      <c r="D4497" s="161">
        <v>6</v>
      </c>
      <c r="F4497" s="161">
        <v>10</v>
      </c>
      <c r="G4497" s="161">
        <v>6</v>
      </c>
      <c r="H4497" s="161">
        <v>7</v>
      </c>
      <c r="I4497" s="161">
        <v>6</v>
      </c>
      <c r="J4497" s="161">
        <v>7</v>
      </c>
      <c r="M4497" s="165">
        <f t="shared" si="205"/>
        <v>6</v>
      </c>
      <c r="N4497" s="164">
        <f t="shared" si="206"/>
        <v>6</v>
      </c>
      <c r="O4497" s="164">
        <f t="shared" si="207"/>
        <v>7</v>
      </c>
    </row>
    <row r="4498" spans="3:15">
      <c r="C4498" s="161">
        <v>10</v>
      </c>
      <c r="D4498" s="161">
        <v>6</v>
      </c>
      <c r="F4498" s="161">
        <v>10</v>
      </c>
      <c r="G4498" s="161">
        <v>6</v>
      </c>
      <c r="H4498" s="161">
        <v>7</v>
      </c>
      <c r="I4498" s="161">
        <v>6</v>
      </c>
      <c r="J4498" s="161">
        <v>10</v>
      </c>
      <c r="M4498" s="165">
        <f t="shared" si="205"/>
        <v>6</v>
      </c>
      <c r="N4498" s="164">
        <f t="shared" si="206"/>
        <v>6</v>
      </c>
      <c r="O4498" s="164">
        <f t="shared" si="207"/>
        <v>8</v>
      </c>
    </row>
    <row r="4499" spans="3:15">
      <c r="C4499" s="161">
        <v>10</v>
      </c>
      <c r="D4499" s="161">
        <v>6</v>
      </c>
      <c r="F4499" s="161">
        <v>10</v>
      </c>
      <c r="G4499" s="161">
        <v>6</v>
      </c>
      <c r="H4499" s="161">
        <v>7</v>
      </c>
      <c r="I4499" s="161">
        <v>8</v>
      </c>
      <c r="J4499" s="161">
        <v>7</v>
      </c>
      <c r="M4499" s="165">
        <f t="shared" si="205"/>
        <v>6</v>
      </c>
      <c r="N4499" s="164">
        <f t="shared" si="206"/>
        <v>6</v>
      </c>
      <c r="O4499" s="164">
        <f t="shared" si="207"/>
        <v>8</v>
      </c>
    </row>
    <row r="4500" spans="3:15">
      <c r="C4500" s="161">
        <v>10</v>
      </c>
      <c r="D4500" s="161">
        <v>6</v>
      </c>
      <c r="F4500" s="161">
        <v>10</v>
      </c>
      <c r="G4500" s="161">
        <v>6</v>
      </c>
      <c r="H4500" s="161">
        <v>7</v>
      </c>
      <c r="I4500" s="161">
        <v>8</v>
      </c>
      <c r="J4500" s="161">
        <v>10</v>
      </c>
      <c r="M4500" s="165">
        <f t="shared" si="205"/>
        <v>6</v>
      </c>
      <c r="N4500" s="164">
        <f t="shared" si="206"/>
        <v>6</v>
      </c>
      <c r="O4500" s="164">
        <f t="shared" si="207"/>
        <v>8</v>
      </c>
    </row>
    <row r="4501" spans="3:15">
      <c r="C4501" s="161">
        <v>10</v>
      </c>
      <c r="D4501" s="161">
        <v>6</v>
      </c>
      <c r="F4501" s="161">
        <v>10</v>
      </c>
      <c r="G4501" s="161">
        <v>6</v>
      </c>
      <c r="H4501" s="161">
        <v>7</v>
      </c>
      <c r="I4501" s="161">
        <v>10</v>
      </c>
      <c r="J4501" s="161">
        <v>7</v>
      </c>
      <c r="M4501" s="165">
        <f t="shared" si="205"/>
        <v>6</v>
      </c>
      <c r="N4501" s="164">
        <f t="shared" si="206"/>
        <v>6</v>
      </c>
      <c r="O4501" s="164">
        <f t="shared" si="207"/>
        <v>8</v>
      </c>
    </row>
    <row r="4502" spans="3:15">
      <c r="C4502" s="161">
        <v>10</v>
      </c>
      <c r="D4502" s="161">
        <v>6</v>
      </c>
      <c r="F4502" s="161">
        <v>10</v>
      </c>
      <c r="G4502" s="161">
        <v>6</v>
      </c>
      <c r="H4502" s="161">
        <v>7</v>
      </c>
      <c r="I4502" s="161">
        <v>10</v>
      </c>
      <c r="J4502" s="161">
        <v>10</v>
      </c>
      <c r="M4502" s="165">
        <f t="shared" si="205"/>
        <v>6</v>
      </c>
      <c r="N4502" s="164">
        <f t="shared" si="206"/>
        <v>6</v>
      </c>
      <c r="O4502" s="164">
        <f t="shared" si="207"/>
        <v>8</v>
      </c>
    </row>
    <row r="4503" spans="3:15">
      <c r="C4503" s="161">
        <v>10</v>
      </c>
      <c r="D4503" s="161">
        <v>6</v>
      </c>
      <c r="F4503" s="161">
        <v>10</v>
      </c>
      <c r="G4503" s="161">
        <v>6</v>
      </c>
      <c r="H4503" s="161">
        <v>10</v>
      </c>
      <c r="I4503" s="161">
        <v>4</v>
      </c>
      <c r="J4503" s="161">
        <v>7</v>
      </c>
      <c r="M4503" s="165">
        <f t="shared" si="205"/>
        <v>4</v>
      </c>
      <c r="N4503" s="164">
        <f t="shared" si="206"/>
        <v>5</v>
      </c>
      <c r="O4503" s="164">
        <f t="shared" si="207"/>
        <v>8</v>
      </c>
    </row>
    <row r="4504" spans="3:15">
      <c r="C4504" s="161">
        <v>10</v>
      </c>
      <c r="D4504" s="161">
        <v>6</v>
      </c>
      <c r="F4504" s="161">
        <v>10</v>
      </c>
      <c r="G4504" s="161">
        <v>6</v>
      </c>
      <c r="H4504" s="161">
        <v>10</v>
      </c>
      <c r="I4504" s="161">
        <v>4</v>
      </c>
      <c r="J4504" s="161">
        <v>10</v>
      </c>
      <c r="M4504" s="165">
        <f t="shared" si="205"/>
        <v>4</v>
      </c>
      <c r="N4504" s="164">
        <f t="shared" si="206"/>
        <v>5</v>
      </c>
      <c r="O4504" s="164">
        <f t="shared" si="207"/>
        <v>8</v>
      </c>
    </row>
    <row r="4505" spans="3:15">
      <c r="C4505" s="161">
        <v>10</v>
      </c>
      <c r="D4505" s="161">
        <v>6</v>
      </c>
      <c r="F4505" s="161">
        <v>10</v>
      </c>
      <c r="G4505" s="161">
        <v>6</v>
      </c>
      <c r="H4505" s="161">
        <v>10</v>
      </c>
      <c r="I4505" s="161">
        <v>6</v>
      </c>
      <c r="J4505" s="161">
        <v>7</v>
      </c>
      <c r="M4505" s="165">
        <f t="shared" si="205"/>
        <v>6</v>
      </c>
      <c r="N4505" s="164">
        <f t="shared" si="206"/>
        <v>6</v>
      </c>
      <c r="O4505" s="164">
        <f t="shared" si="207"/>
        <v>8</v>
      </c>
    </row>
    <row r="4506" spans="3:15">
      <c r="C4506" s="161">
        <v>10</v>
      </c>
      <c r="D4506" s="161">
        <v>6</v>
      </c>
      <c r="F4506" s="161">
        <v>10</v>
      </c>
      <c r="G4506" s="161">
        <v>6</v>
      </c>
      <c r="H4506" s="161">
        <v>10</v>
      </c>
      <c r="I4506" s="161">
        <v>6</v>
      </c>
      <c r="J4506" s="161">
        <v>10</v>
      </c>
      <c r="M4506" s="165">
        <f t="shared" si="205"/>
        <v>6</v>
      </c>
      <c r="N4506" s="164">
        <f t="shared" si="206"/>
        <v>6</v>
      </c>
      <c r="O4506" s="164">
        <f t="shared" si="207"/>
        <v>8</v>
      </c>
    </row>
    <row r="4507" spans="3:15">
      <c r="C4507" s="161">
        <v>10</v>
      </c>
      <c r="D4507" s="161">
        <v>6</v>
      </c>
      <c r="F4507" s="161">
        <v>10</v>
      </c>
      <c r="G4507" s="161">
        <v>6</v>
      </c>
      <c r="H4507" s="161">
        <v>10</v>
      </c>
      <c r="I4507" s="161">
        <v>8</v>
      </c>
      <c r="J4507" s="161">
        <v>7</v>
      </c>
      <c r="M4507" s="165">
        <f t="shared" si="205"/>
        <v>6</v>
      </c>
      <c r="N4507" s="164">
        <f t="shared" si="206"/>
        <v>6</v>
      </c>
      <c r="O4507" s="164">
        <f t="shared" si="207"/>
        <v>8</v>
      </c>
    </row>
    <row r="4508" spans="3:15">
      <c r="C4508" s="161">
        <v>10</v>
      </c>
      <c r="D4508" s="161">
        <v>6</v>
      </c>
      <c r="F4508" s="161">
        <v>10</v>
      </c>
      <c r="G4508" s="161">
        <v>6</v>
      </c>
      <c r="H4508" s="161">
        <v>10</v>
      </c>
      <c r="I4508" s="161">
        <v>8</v>
      </c>
      <c r="J4508" s="161">
        <v>10</v>
      </c>
      <c r="M4508" s="165">
        <f t="shared" si="205"/>
        <v>6</v>
      </c>
      <c r="N4508" s="164">
        <f t="shared" si="206"/>
        <v>6</v>
      </c>
      <c r="O4508" s="164">
        <f t="shared" si="207"/>
        <v>9</v>
      </c>
    </row>
    <row r="4509" spans="3:15">
      <c r="C4509" s="161">
        <v>10</v>
      </c>
      <c r="D4509" s="161">
        <v>6</v>
      </c>
      <c r="F4509" s="161">
        <v>10</v>
      </c>
      <c r="G4509" s="161">
        <v>6</v>
      </c>
      <c r="H4509" s="161">
        <v>10</v>
      </c>
      <c r="I4509" s="161">
        <v>10</v>
      </c>
      <c r="J4509" s="161">
        <v>7</v>
      </c>
      <c r="M4509" s="165">
        <f t="shared" si="205"/>
        <v>6</v>
      </c>
      <c r="N4509" s="164">
        <f t="shared" si="206"/>
        <v>6</v>
      </c>
      <c r="O4509" s="164">
        <f t="shared" si="207"/>
        <v>8</v>
      </c>
    </row>
    <row r="4510" spans="3:15">
      <c r="C4510" s="161">
        <v>10</v>
      </c>
      <c r="D4510" s="161">
        <v>6</v>
      </c>
      <c r="F4510" s="161">
        <v>10</v>
      </c>
      <c r="G4510" s="161">
        <v>6</v>
      </c>
      <c r="H4510" s="161">
        <v>10</v>
      </c>
      <c r="I4510" s="161">
        <v>10</v>
      </c>
      <c r="J4510" s="161">
        <v>10</v>
      </c>
      <c r="M4510" s="165">
        <f t="shared" si="205"/>
        <v>6</v>
      </c>
      <c r="N4510" s="164">
        <f t="shared" si="206"/>
        <v>6</v>
      </c>
      <c r="O4510" s="164">
        <f t="shared" si="207"/>
        <v>9</v>
      </c>
    </row>
    <row r="4511" spans="3:15">
      <c r="C4511" s="161">
        <v>10</v>
      </c>
      <c r="D4511" s="161">
        <v>6</v>
      </c>
      <c r="F4511" s="161">
        <v>10</v>
      </c>
      <c r="G4511" s="161">
        <v>6</v>
      </c>
      <c r="H4511" s="161">
        <v>7</v>
      </c>
      <c r="I4511" s="161">
        <v>4</v>
      </c>
      <c r="J4511" s="161">
        <v>7</v>
      </c>
      <c r="M4511" s="165">
        <f t="shared" ref="M4511:M4574" si="208">MIN(C4511:L4511)</f>
        <v>4</v>
      </c>
      <c r="N4511" s="164">
        <f t="shared" si="206"/>
        <v>5</v>
      </c>
      <c r="O4511" s="164">
        <f t="shared" si="207"/>
        <v>7</v>
      </c>
    </row>
    <row r="4512" spans="3:15">
      <c r="C4512" s="161">
        <v>10</v>
      </c>
      <c r="D4512" s="161">
        <v>6</v>
      </c>
      <c r="F4512" s="161">
        <v>10</v>
      </c>
      <c r="G4512" s="161">
        <v>6</v>
      </c>
      <c r="H4512" s="161">
        <v>7</v>
      </c>
      <c r="I4512" s="161">
        <v>4</v>
      </c>
      <c r="J4512" s="161">
        <v>10</v>
      </c>
      <c r="M4512" s="165">
        <f t="shared" si="208"/>
        <v>4</v>
      </c>
      <c r="N4512" s="164">
        <f t="shared" ref="N4512:N4575" si="209">IF(SMALL(C4512:J4512,2)&gt;M4512,M4512+1,M4512)</f>
        <v>5</v>
      </c>
      <c r="O4512" s="164">
        <f t="shared" ref="O4512:O4575" si="210">ROUND(AVERAGE(C4512:J4512),0)</f>
        <v>8</v>
      </c>
    </row>
    <row r="4513" spans="3:15">
      <c r="C4513" s="161">
        <v>10</v>
      </c>
      <c r="D4513" s="161">
        <v>6</v>
      </c>
      <c r="F4513" s="161">
        <v>10</v>
      </c>
      <c r="G4513" s="161">
        <v>6</v>
      </c>
      <c r="H4513" s="161">
        <v>7</v>
      </c>
      <c r="I4513" s="161">
        <v>6</v>
      </c>
      <c r="J4513" s="161">
        <v>7</v>
      </c>
      <c r="M4513" s="165">
        <f t="shared" si="208"/>
        <v>6</v>
      </c>
      <c r="N4513" s="164">
        <f t="shared" si="209"/>
        <v>6</v>
      </c>
      <c r="O4513" s="164">
        <f t="shared" si="210"/>
        <v>7</v>
      </c>
    </row>
    <row r="4514" spans="3:15">
      <c r="C4514" s="161">
        <v>10</v>
      </c>
      <c r="D4514" s="161">
        <v>6</v>
      </c>
      <c r="F4514" s="161">
        <v>10</v>
      </c>
      <c r="G4514" s="161">
        <v>6</v>
      </c>
      <c r="H4514" s="161">
        <v>7</v>
      </c>
      <c r="I4514" s="161">
        <v>6</v>
      </c>
      <c r="J4514" s="161">
        <v>10</v>
      </c>
      <c r="M4514" s="165">
        <f t="shared" si="208"/>
        <v>6</v>
      </c>
      <c r="N4514" s="164">
        <f t="shared" si="209"/>
        <v>6</v>
      </c>
      <c r="O4514" s="164">
        <f t="shared" si="210"/>
        <v>8</v>
      </c>
    </row>
    <row r="4515" spans="3:15">
      <c r="C4515" s="161">
        <v>10</v>
      </c>
      <c r="D4515" s="161">
        <v>6</v>
      </c>
      <c r="F4515" s="161">
        <v>10</v>
      </c>
      <c r="G4515" s="161">
        <v>6</v>
      </c>
      <c r="H4515" s="161">
        <v>7</v>
      </c>
      <c r="I4515" s="161">
        <v>8</v>
      </c>
      <c r="J4515" s="161">
        <v>7</v>
      </c>
      <c r="M4515" s="165">
        <f t="shared" si="208"/>
        <v>6</v>
      </c>
      <c r="N4515" s="164">
        <f t="shared" si="209"/>
        <v>6</v>
      </c>
      <c r="O4515" s="164">
        <f t="shared" si="210"/>
        <v>8</v>
      </c>
    </row>
    <row r="4516" spans="3:15">
      <c r="C4516" s="161">
        <v>10</v>
      </c>
      <c r="D4516" s="161">
        <v>6</v>
      </c>
      <c r="F4516" s="161">
        <v>10</v>
      </c>
      <c r="G4516" s="161">
        <v>6</v>
      </c>
      <c r="H4516" s="161">
        <v>7</v>
      </c>
      <c r="I4516" s="161">
        <v>8</v>
      </c>
      <c r="J4516" s="161">
        <v>10</v>
      </c>
      <c r="M4516" s="165">
        <f t="shared" si="208"/>
        <v>6</v>
      </c>
      <c r="N4516" s="164">
        <f t="shared" si="209"/>
        <v>6</v>
      </c>
      <c r="O4516" s="164">
        <f t="shared" si="210"/>
        <v>8</v>
      </c>
    </row>
    <row r="4517" spans="3:15">
      <c r="C4517" s="161">
        <v>10</v>
      </c>
      <c r="D4517" s="161">
        <v>6</v>
      </c>
      <c r="F4517" s="161">
        <v>10</v>
      </c>
      <c r="G4517" s="161">
        <v>6</v>
      </c>
      <c r="H4517" s="161">
        <v>7</v>
      </c>
      <c r="I4517" s="161">
        <v>10</v>
      </c>
      <c r="J4517" s="161">
        <v>7</v>
      </c>
      <c r="M4517" s="165">
        <f t="shared" si="208"/>
        <v>6</v>
      </c>
      <c r="N4517" s="164">
        <f t="shared" si="209"/>
        <v>6</v>
      </c>
      <c r="O4517" s="164">
        <f t="shared" si="210"/>
        <v>8</v>
      </c>
    </row>
    <row r="4518" spans="3:15">
      <c r="C4518" s="161">
        <v>10</v>
      </c>
      <c r="D4518" s="161">
        <v>6</v>
      </c>
      <c r="F4518" s="161">
        <v>10</v>
      </c>
      <c r="G4518" s="161">
        <v>6</v>
      </c>
      <c r="H4518" s="161">
        <v>7</v>
      </c>
      <c r="I4518" s="161">
        <v>10</v>
      </c>
      <c r="J4518" s="161">
        <v>10</v>
      </c>
      <c r="M4518" s="165">
        <f t="shared" si="208"/>
        <v>6</v>
      </c>
      <c r="N4518" s="164">
        <f t="shared" si="209"/>
        <v>6</v>
      </c>
      <c r="O4518" s="164">
        <f t="shared" si="210"/>
        <v>8</v>
      </c>
    </row>
    <row r="4519" spans="3:15">
      <c r="C4519" s="161">
        <v>10</v>
      </c>
      <c r="D4519" s="161">
        <v>6</v>
      </c>
      <c r="F4519" s="161">
        <v>10</v>
      </c>
      <c r="G4519" s="161">
        <v>6</v>
      </c>
      <c r="H4519" s="161">
        <v>10</v>
      </c>
      <c r="I4519" s="161">
        <v>4</v>
      </c>
      <c r="J4519" s="161">
        <v>7</v>
      </c>
      <c r="M4519" s="165">
        <f t="shared" si="208"/>
        <v>4</v>
      </c>
      <c r="N4519" s="164">
        <f t="shared" si="209"/>
        <v>5</v>
      </c>
      <c r="O4519" s="164">
        <f t="shared" si="210"/>
        <v>8</v>
      </c>
    </row>
    <row r="4520" spans="3:15">
      <c r="C4520" s="161">
        <v>10</v>
      </c>
      <c r="D4520" s="161">
        <v>6</v>
      </c>
      <c r="F4520" s="161">
        <v>10</v>
      </c>
      <c r="G4520" s="161">
        <v>6</v>
      </c>
      <c r="H4520" s="161">
        <v>10</v>
      </c>
      <c r="I4520" s="161">
        <v>4</v>
      </c>
      <c r="J4520" s="161">
        <v>10</v>
      </c>
      <c r="M4520" s="165">
        <f t="shared" si="208"/>
        <v>4</v>
      </c>
      <c r="N4520" s="164">
        <f t="shared" si="209"/>
        <v>5</v>
      </c>
      <c r="O4520" s="164">
        <f t="shared" si="210"/>
        <v>8</v>
      </c>
    </row>
    <row r="4521" spans="3:15">
      <c r="C4521" s="161">
        <v>10</v>
      </c>
      <c r="D4521" s="161">
        <v>6</v>
      </c>
      <c r="F4521" s="161">
        <v>10</v>
      </c>
      <c r="G4521" s="161">
        <v>6</v>
      </c>
      <c r="H4521" s="161">
        <v>10</v>
      </c>
      <c r="I4521" s="161">
        <v>6</v>
      </c>
      <c r="J4521" s="161">
        <v>7</v>
      </c>
      <c r="M4521" s="165">
        <f t="shared" si="208"/>
        <v>6</v>
      </c>
      <c r="N4521" s="164">
        <f t="shared" si="209"/>
        <v>6</v>
      </c>
      <c r="O4521" s="164">
        <f t="shared" si="210"/>
        <v>8</v>
      </c>
    </row>
    <row r="4522" spans="3:15">
      <c r="C4522" s="161">
        <v>10</v>
      </c>
      <c r="D4522" s="161">
        <v>6</v>
      </c>
      <c r="F4522" s="161">
        <v>10</v>
      </c>
      <c r="G4522" s="161">
        <v>6</v>
      </c>
      <c r="H4522" s="161">
        <v>10</v>
      </c>
      <c r="I4522" s="161">
        <v>6</v>
      </c>
      <c r="J4522" s="161">
        <v>10</v>
      </c>
      <c r="M4522" s="165">
        <f t="shared" si="208"/>
        <v>6</v>
      </c>
      <c r="N4522" s="164">
        <f t="shared" si="209"/>
        <v>6</v>
      </c>
      <c r="O4522" s="164">
        <f t="shared" si="210"/>
        <v>8</v>
      </c>
    </row>
    <row r="4523" spans="3:15">
      <c r="C4523" s="161">
        <v>10</v>
      </c>
      <c r="D4523" s="161">
        <v>6</v>
      </c>
      <c r="F4523" s="161">
        <v>10</v>
      </c>
      <c r="G4523" s="161">
        <v>6</v>
      </c>
      <c r="H4523" s="161">
        <v>10</v>
      </c>
      <c r="I4523" s="161">
        <v>8</v>
      </c>
      <c r="J4523" s="161">
        <v>7</v>
      </c>
      <c r="M4523" s="165">
        <f t="shared" si="208"/>
        <v>6</v>
      </c>
      <c r="N4523" s="164">
        <f t="shared" si="209"/>
        <v>6</v>
      </c>
      <c r="O4523" s="164">
        <f t="shared" si="210"/>
        <v>8</v>
      </c>
    </row>
    <row r="4524" spans="3:15">
      <c r="C4524" s="161">
        <v>10</v>
      </c>
      <c r="D4524" s="161">
        <v>6</v>
      </c>
      <c r="F4524" s="161">
        <v>10</v>
      </c>
      <c r="G4524" s="161">
        <v>6</v>
      </c>
      <c r="H4524" s="161">
        <v>10</v>
      </c>
      <c r="I4524" s="161">
        <v>8</v>
      </c>
      <c r="J4524" s="161">
        <v>10</v>
      </c>
      <c r="M4524" s="165">
        <f t="shared" si="208"/>
        <v>6</v>
      </c>
      <c r="N4524" s="164">
        <f t="shared" si="209"/>
        <v>6</v>
      </c>
      <c r="O4524" s="164">
        <f t="shared" si="210"/>
        <v>9</v>
      </c>
    </row>
    <row r="4525" spans="3:15">
      <c r="C4525" s="161">
        <v>10</v>
      </c>
      <c r="D4525" s="161">
        <v>6</v>
      </c>
      <c r="F4525" s="161">
        <v>10</v>
      </c>
      <c r="G4525" s="161">
        <v>6</v>
      </c>
      <c r="H4525" s="161">
        <v>10</v>
      </c>
      <c r="I4525" s="161">
        <v>10</v>
      </c>
      <c r="J4525" s="161">
        <v>7</v>
      </c>
      <c r="M4525" s="165">
        <f t="shared" si="208"/>
        <v>6</v>
      </c>
      <c r="N4525" s="164">
        <f t="shared" si="209"/>
        <v>6</v>
      </c>
      <c r="O4525" s="164">
        <f t="shared" si="210"/>
        <v>8</v>
      </c>
    </row>
    <row r="4526" spans="3:15">
      <c r="C4526" s="161">
        <v>10</v>
      </c>
      <c r="D4526" s="161">
        <v>6</v>
      </c>
      <c r="F4526" s="161">
        <v>10</v>
      </c>
      <c r="G4526" s="161">
        <v>6</v>
      </c>
      <c r="H4526" s="161">
        <v>10</v>
      </c>
      <c r="I4526" s="161">
        <v>10</v>
      </c>
      <c r="J4526" s="161">
        <v>10</v>
      </c>
      <c r="M4526" s="165">
        <f t="shared" si="208"/>
        <v>6</v>
      </c>
      <c r="N4526" s="164">
        <f t="shared" si="209"/>
        <v>6</v>
      </c>
      <c r="O4526" s="164">
        <f t="shared" si="210"/>
        <v>9</v>
      </c>
    </row>
    <row r="4527" spans="3:15">
      <c r="C4527" s="161">
        <v>10</v>
      </c>
      <c r="D4527" s="161">
        <v>6</v>
      </c>
      <c r="F4527" s="161">
        <v>10</v>
      </c>
      <c r="G4527" s="161">
        <v>6</v>
      </c>
      <c r="H4527" s="161">
        <v>7</v>
      </c>
      <c r="I4527" s="161">
        <v>4</v>
      </c>
      <c r="J4527" s="161">
        <v>7</v>
      </c>
      <c r="M4527" s="165">
        <f t="shared" si="208"/>
        <v>4</v>
      </c>
      <c r="N4527" s="164">
        <f t="shared" si="209"/>
        <v>5</v>
      </c>
      <c r="O4527" s="164">
        <f t="shared" si="210"/>
        <v>7</v>
      </c>
    </row>
    <row r="4528" spans="3:15">
      <c r="C4528" s="161">
        <v>10</v>
      </c>
      <c r="D4528" s="161">
        <v>6</v>
      </c>
      <c r="F4528" s="161">
        <v>10</v>
      </c>
      <c r="G4528" s="161">
        <v>6</v>
      </c>
      <c r="H4528" s="161">
        <v>7</v>
      </c>
      <c r="I4528" s="161">
        <v>4</v>
      </c>
      <c r="J4528" s="161">
        <v>10</v>
      </c>
      <c r="M4528" s="165">
        <f t="shared" si="208"/>
        <v>4</v>
      </c>
      <c r="N4528" s="164">
        <f t="shared" si="209"/>
        <v>5</v>
      </c>
      <c r="O4528" s="164">
        <f t="shared" si="210"/>
        <v>8</v>
      </c>
    </row>
    <row r="4529" spans="3:15">
      <c r="C4529" s="161">
        <v>10</v>
      </c>
      <c r="D4529" s="161">
        <v>6</v>
      </c>
      <c r="F4529" s="161">
        <v>10</v>
      </c>
      <c r="G4529" s="161">
        <v>6</v>
      </c>
      <c r="H4529" s="161">
        <v>7</v>
      </c>
      <c r="I4529" s="161">
        <v>6</v>
      </c>
      <c r="J4529" s="161">
        <v>7</v>
      </c>
      <c r="M4529" s="165">
        <f t="shared" si="208"/>
        <v>6</v>
      </c>
      <c r="N4529" s="164">
        <f t="shared" si="209"/>
        <v>6</v>
      </c>
      <c r="O4529" s="164">
        <f t="shared" si="210"/>
        <v>7</v>
      </c>
    </row>
    <row r="4530" spans="3:15">
      <c r="C4530" s="161">
        <v>10</v>
      </c>
      <c r="D4530" s="161">
        <v>6</v>
      </c>
      <c r="F4530" s="161">
        <v>10</v>
      </c>
      <c r="G4530" s="161">
        <v>6</v>
      </c>
      <c r="H4530" s="161">
        <v>7</v>
      </c>
      <c r="I4530" s="161">
        <v>6</v>
      </c>
      <c r="J4530" s="161">
        <v>10</v>
      </c>
      <c r="M4530" s="165">
        <f t="shared" si="208"/>
        <v>6</v>
      </c>
      <c r="N4530" s="164">
        <f t="shared" si="209"/>
        <v>6</v>
      </c>
      <c r="O4530" s="164">
        <f t="shared" si="210"/>
        <v>8</v>
      </c>
    </row>
    <row r="4531" spans="3:15">
      <c r="C4531" s="161">
        <v>10</v>
      </c>
      <c r="D4531" s="161">
        <v>6</v>
      </c>
      <c r="F4531" s="161">
        <v>10</v>
      </c>
      <c r="G4531" s="161">
        <v>6</v>
      </c>
      <c r="H4531" s="161">
        <v>7</v>
      </c>
      <c r="I4531" s="161">
        <v>8</v>
      </c>
      <c r="J4531" s="161">
        <v>7</v>
      </c>
      <c r="M4531" s="165">
        <f t="shared" si="208"/>
        <v>6</v>
      </c>
      <c r="N4531" s="164">
        <f t="shared" si="209"/>
        <v>6</v>
      </c>
      <c r="O4531" s="164">
        <f t="shared" si="210"/>
        <v>8</v>
      </c>
    </row>
    <row r="4532" spans="3:15">
      <c r="C4532" s="161">
        <v>10</v>
      </c>
      <c r="D4532" s="161">
        <v>6</v>
      </c>
      <c r="F4532" s="161">
        <v>10</v>
      </c>
      <c r="G4532" s="161">
        <v>6</v>
      </c>
      <c r="H4532" s="161">
        <v>7</v>
      </c>
      <c r="I4532" s="161">
        <v>8</v>
      </c>
      <c r="J4532" s="161">
        <v>10</v>
      </c>
      <c r="M4532" s="165">
        <f t="shared" si="208"/>
        <v>6</v>
      </c>
      <c r="N4532" s="164">
        <f t="shared" si="209"/>
        <v>6</v>
      </c>
      <c r="O4532" s="164">
        <f t="shared" si="210"/>
        <v>8</v>
      </c>
    </row>
    <row r="4533" spans="3:15">
      <c r="C4533" s="161">
        <v>10</v>
      </c>
      <c r="D4533" s="161">
        <v>6</v>
      </c>
      <c r="F4533" s="161">
        <v>10</v>
      </c>
      <c r="G4533" s="161">
        <v>6</v>
      </c>
      <c r="H4533" s="161">
        <v>7</v>
      </c>
      <c r="I4533" s="161">
        <v>10</v>
      </c>
      <c r="J4533" s="161">
        <v>7</v>
      </c>
      <c r="M4533" s="165">
        <f t="shared" si="208"/>
        <v>6</v>
      </c>
      <c r="N4533" s="164">
        <f t="shared" si="209"/>
        <v>6</v>
      </c>
      <c r="O4533" s="164">
        <f t="shared" si="210"/>
        <v>8</v>
      </c>
    </row>
    <row r="4534" spans="3:15">
      <c r="C4534" s="161">
        <v>10</v>
      </c>
      <c r="D4534" s="161">
        <v>6</v>
      </c>
      <c r="F4534" s="161">
        <v>10</v>
      </c>
      <c r="G4534" s="161">
        <v>6</v>
      </c>
      <c r="H4534" s="161">
        <v>7</v>
      </c>
      <c r="I4534" s="161">
        <v>10</v>
      </c>
      <c r="J4534" s="161">
        <v>10</v>
      </c>
      <c r="M4534" s="165">
        <f t="shared" si="208"/>
        <v>6</v>
      </c>
      <c r="N4534" s="164">
        <f t="shared" si="209"/>
        <v>6</v>
      </c>
      <c r="O4534" s="164">
        <f t="shared" si="210"/>
        <v>8</v>
      </c>
    </row>
    <row r="4535" spans="3:15">
      <c r="C4535" s="161">
        <v>10</v>
      </c>
      <c r="D4535" s="161">
        <v>6</v>
      </c>
      <c r="F4535" s="161">
        <v>10</v>
      </c>
      <c r="G4535" s="161">
        <v>6</v>
      </c>
      <c r="H4535" s="161">
        <v>10</v>
      </c>
      <c r="I4535" s="161">
        <v>4</v>
      </c>
      <c r="J4535" s="161">
        <v>7</v>
      </c>
      <c r="M4535" s="165">
        <f t="shared" si="208"/>
        <v>4</v>
      </c>
      <c r="N4535" s="164">
        <f t="shared" si="209"/>
        <v>5</v>
      </c>
      <c r="O4535" s="164">
        <f t="shared" si="210"/>
        <v>8</v>
      </c>
    </row>
    <row r="4536" spans="3:15">
      <c r="C4536" s="161">
        <v>10</v>
      </c>
      <c r="D4536" s="161">
        <v>6</v>
      </c>
      <c r="F4536" s="161">
        <v>10</v>
      </c>
      <c r="G4536" s="161">
        <v>6</v>
      </c>
      <c r="H4536" s="161">
        <v>10</v>
      </c>
      <c r="I4536" s="161">
        <v>4</v>
      </c>
      <c r="J4536" s="161">
        <v>10</v>
      </c>
      <c r="M4536" s="165">
        <f t="shared" si="208"/>
        <v>4</v>
      </c>
      <c r="N4536" s="164">
        <f t="shared" si="209"/>
        <v>5</v>
      </c>
      <c r="O4536" s="164">
        <f t="shared" si="210"/>
        <v>8</v>
      </c>
    </row>
    <row r="4537" spans="3:15">
      <c r="C4537" s="161">
        <v>10</v>
      </c>
      <c r="D4537" s="161">
        <v>6</v>
      </c>
      <c r="F4537" s="161">
        <v>10</v>
      </c>
      <c r="G4537" s="161">
        <v>6</v>
      </c>
      <c r="H4537" s="161">
        <v>10</v>
      </c>
      <c r="I4537" s="161">
        <v>6</v>
      </c>
      <c r="J4537" s="161">
        <v>7</v>
      </c>
      <c r="M4537" s="165">
        <f t="shared" si="208"/>
        <v>6</v>
      </c>
      <c r="N4537" s="164">
        <f t="shared" si="209"/>
        <v>6</v>
      </c>
      <c r="O4537" s="164">
        <f t="shared" si="210"/>
        <v>8</v>
      </c>
    </row>
    <row r="4538" spans="3:15">
      <c r="C4538" s="161">
        <v>10</v>
      </c>
      <c r="D4538" s="161">
        <v>6</v>
      </c>
      <c r="F4538" s="161">
        <v>10</v>
      </c>
      <c r="G4538" s="161">
        <v>6</v>
      </c>
      <c r="H4538" s="161">
        <v>10</v>
      </c>
      <c r="I4538" s="161">
        <v>6</v>
      </c>
      <c r="J4538" s="161">
        <v>10</v>
      </c>
      <c r="M4538" s="165">
        <f t="shared" si="208"/>
        <v>6</v>
      </c>
      <c r="N4538" s="164">
        <f t="shared" si="209"/>
        <v>6</v>
      </c>
      <c r="O4538" s="164">
        <f t="shared" si="210"/>
        <v>8</v>
      </c>
    </row>
    <row r="4539" spans="3:15">
      <c r="C4539" s="161">
        <v>10</v>
      </c>
      <c r="D4539" s="161">
        <v>6</v>
      </c>
      <c r="F4539" s="161">
        <v>10</v>
      </c>
      <c r="G4539" s="161">
        <v>6</v>
      </c>
      <c r="H4539" s="161">
        <v>10</v>
      </c>
      <c r="I4539" s="161">
        <v>8</v>
      </c>
      <c r="J4539" s="161">
        <v>7</v>
      </c>
      <c r="M4539" s="165">
        <f t="shared" si="208"/>
        <v>6</v>
      </c>
      <c r="N4539" s="164">
        <f t="shared" si="209"/>
        <v>6</v>
      </c>
      <c r="O4539" s="164">
        <f t="shared" si="210"/>
        <v>8</v>
      </c>
    </row>
    <row r="4540" spans="3:15">
      <c r="C4540" s="161">
        <v>10</v>
      </c>
      <c r="D4540" s="161">
        <v>6</v>
      </c>
      <c r="F4540" s="161">
        <v>10</v>
      </c>
      <c r="G4540" s="161">
        <v>6</v>
      </c>
      <c r="H4540" s="161">
        <v>10</v>
      </c>
      <c r="I4540" s="161">
        <v>8</v>
      </c>
      <c r="J4540" s="161">
        <v>10</v>
      </c>
      <c r="M4540" s="165">
        <f t="shared" si="208"/>
        <v>6</v>
      </c>
      <c r="N4540" s="164">
        <f t="shared" si="209"/>
        <v>6</v>
      </c>
      <c r="O4540" s="164">
        <f t="shared" si="210"/>
        <v>9</v>
      </c>
    </row>
    <row r="4541" spans="3:15">
      <c r="C4541" s="161">
        <v>10</v>
      </c>
      <c r="D4541" s="161">
        <v>6</v>
      </c>
      <c r="F4541" s="161">
        <v>10</v>
      </c>
      <c r="G4541" s="161">
        <v>6</v>
      </c>
      <c r="H4541" s="161">
        <v>10</v>
      </c>
      <c r="I4541" s="161">
        <v>10</v>
      </c>
      <c r="J4541" s="161">
        <v>7</v>
      </c>
      <c r="M4541" s="165">
        <f t="shared" si="208"/>
        <v>6</v>
      </c>
      <c r="N4541" s="164">
        <f t="shared" si="209"/>
        <v>6</v>
      </c>
      <c r="O4541" s="164">
        <f t="shared" si="210"/>
        <v>8</v>
      </c>
    </row>
    <row r="4542" spans="3:15">
      <c r="C4542" s="161">
        <v>10</v>
      </c>
      <c r="D4542" s="161">
        <v>6</v>
      </c>
      <c r="F4542" s="161">
        <v>10</v>
      </c>
      <c r="G4542" s="161">
        <v>6</v>
      </c>
      <c r="H4542" s="161">
        <v>10</v>
      </c>
      <c r="I4542" s="161">
        <v>10</v>
      </c>
      <c r="J4542" s="161">
        <v>10</v>
      </c>
      <c r="M4542" s="165">
        <f t="shared" si="208"/>
        <v>6</v>
      </c>
      <c r="N4542" s="164">
        <f t="shared" si="209"/>
        <v>6</v>
      </c>
      <c r="O4542" s="164">
        <f t="shared" si="210"/>
        <v>9</v>
      </c>
    </row>
    <row r="4543" spans="3:15">
      <c r="C4543" s="161">
        <v>10</v>
      </c>
      <c r="D4543" s="161">
        <v>6</v>
      </c>
      <c r="F4543" s="161">
        <v>10</v>
      </c>
      <c r="G4543" s="161">
        <v>6</v>
      </c>
      <c r="H4543" s="161">
        <v>7</v>
      </c>
      <c r="I4543" s="161">
        <v>4</v>
      </c>
      <c r="J4543" s="161">
        <v>7</v>
      </c>
      <c r="M4543" s="165">
        <f t="shared" si="208"/>
        <v>4</v>
      </c>
      <c r="N4543" s="164">
        <f t="shared" si="209"/>
        <v>5</v>
      </c>
      <c r="O4543" s="164">
        <f t="shared" si="210"/>
        <v>7</v>
      </c>
    </row>
    <row r="4544" spans="3:15">
      <c r="C4544" s="161">
        <v>10</v>
      </c>
      <c r="D4544" s="161">
        <v>6</v>
      </c>
      <c r="F4544" s="161">
        <v>10</v>
      </c>
      <c r="G4544" s="161">
        <v>6</v>
      </c>
      <c r="H4544" s="161">
        <v>7</v>
      </c>
      <c r="I4544" s="161">
        <v>4</v>
      </c>
      <c r="J4544" s="161">
        <v>10</v>
      </c>
      <c r="M4544" s="165">
        <f t="shared" si="208"/>
        <v>4</v>
      </c>
      <c r="N4544" s="164">
        <f t="shared" si="209"/>
        <v>5</v>
      </c>
      <c r="O4544" s="164">
        <f t="shared" si="210"/>
        <v>8</v>
      </c>
    </row>
    <row r="4545" spans="3:15">
      <c r="C4545" s="161">
        <v>10</v>
      </c>
      <c r="D4545" s="161">
        <v>6</v>
      </c>
      <c r="F4545" s="161">
        <v>10</v>
      </c>
      <c r="G4545" s="161">
        <v>6</v>
      </c>
      <c r="H4545" s="161">
        <v>7</v>
      </c>
      <c r="I4545" s="161">
        <v>6</v>
      </c>
      <c r="J4545" s="161">
        <v>7</v>
      </c>
      <c r="M4545" s="165">
        <f t="shared" si="208"/>
        <v>6</v>
      </c>
      <c r="N4545" s="164">
        <f t="shared" si="209"/>
        <v>6</v>
      </c>
      <c r="O4545" s="164">
        <f t="shared" si="210"/>
        <v>7</v>
      </c>
    </row>
    <row r="4546" spans="3:15">
      <c r="C4546" s="161">
        <v>10</v>
      </c>
      <c r="D4546" s="161">
        <v>6</v>
      </c>
      <c r="F4546" s="161">
        <v>10</v>
      </c>
      <c r="G4546" s="161">
        <v>6</v>
      </c>
      <c r="H4546" s="161">
        <v>7</v>
      </c>
      <c r="I4546" s="161">
        <v>6</v>
      </c>
      <c r="J4546" s="161">
        <v>10</v>
      </c>
      <c r="M4546" s="165">
        <f t="shared" si="208"/>
        <v>6</v>
      </c>
      <c r="N4546" s="164">
        <f t="shared" si="209"/>
        <v>6</v>
      </c>
      <c r="O4546" s="164">
        <f t="shared" si="210"/>
        <v>8</v>
      </c>
    </row>
    <row r="4547" spans="3:15">
      <c r="C4547" s="161">
        <v>10</v>
      </c>
      <c r="D4547" s="161">
        <v>6</v>
      </c>
      <c r="F4547" s="161">
        <v>10</v>
      </c>
      <c r="G4547" s="161">
        <v>6</v>
      </c>
      <c r="H4547" s="161">
        <v>7</v>
      </c>
      <c r="I4547" s="161">
        <v>8</v>
      </c>
      <c r="J4547" s="161">
        <v>7</v>
      </c>
      <c r="M4547" s="165">
        <f t="shared" si="208"/>
        <v>6</v>
      </c>
      <c r="N4547" s="164">
        <f t="shared" si="209"/>
        <v>6</v>
      </c>
      <c r="O4547" s="164">
        <f t="shared" si="210"/>
        <v>8</v>
      </c>
    </row>
    <row r="4548" spans="3:15">
      <c r="C4548" s="161">
        <v>10</v>
      </c>
      <c r="D4548" s="161">
        <v>6</v>
      </c>
      <c r="F4548" s="161">
        <v>10</v>
      </c>
      <c r="G4548" s="161">
        <v>6</v>
      </c>
      <c r="H4548" s="161">
        <v>7</v>
      </c>
      <c r="I4548" s="161">
        <v>8</v>
      </c>
      <c r="J4548" s="161">
        <v>10</v>
      </c>
      <c r="M4548" s="165">
        <f t="shared" si="208"/>
        <v>6</v>
      </c>
      <c r="N4548" s="164">
        <f t="shared" si="209"/>
        <v>6</v>
      </c>
      <c r="O4548" s="164">
        <f t="shared" si="210"/>
        <v>8</v>
      </c>
    </row>
    <row r="4549" spans="3:15">
      <c r="C4549" s="161">
        <v>10</v>
      </c>
      <c r="D4549" s="161">
        <v>6</v>
      </c>
      <c r="F4549" s="161">
        <v>10</v>
      </c>
      <c r="G4549" s="161">
        <v>6</v>
      </c>
      <c r="H4549" s="161">
        <v>7</v>
      </c>
      <c r="I4549" s="161">
        <v>10</v>
      </c>
      <c r="J4549" s="161">
        <v>7</v>
      </c>
      <c r="M4549" s="165">
        <f t="shared" si="208"/>
        <v>6</v>
      </c>
      <c r="N4549" s="164">
        <f t="shared" si="209"/>
        <v>6</v>
      </c>
      <c r="O4549" s="164">
        <f t="shared" si="210"/>
        <v>8</v>
      </c>
    </row>
    <row r="4550" spans="3:15">
      <c r="C4550" s="161">
        <v>10</v>
      </c>
      <c r="D4550" s="161">
        <v>6</v>
      </c>
      <c r="F4550" s="161">
        <v>10</v>
      </c>
      <c r="G4550" s="161">
        <v>6</v>
      </c>
      <c r="H4550" s="161">
        <v>7</v>
      </c>
      <c r="I4550" s="161">
        <v>10</v>
      </c>
      <c r="J4550" s="161">
        <v>10</v>
      </c>
      <c r="M4550" s="165">
        <f t="shared" si="208"/>
        <v>6</v>
      </c>
      <c r="N4550" s="164">
        <f t="shared" si="209"/>
        <v>6</v>
      </c>
      <c r="O4550" s="164">
        <f t="shared" si="210"/>
        <v>8</v>
      </c>
    </row>
    <row r="4551" spans="3:15">
      <c r="C4551" s="161">
        <v>10</v>
      </c>
      <c r="D4551" s="161">
        <v>6</v>
      </c>
      <c r="F4551" s="161">
        <v>10</v>
      </c>
      <c r="G4551" s="161">
        <v>6</v>
      </c>
      <c r="H4551" s="161">
        <v>10</v>
      </c>
      <c r="I4551" s="161">
        <v>4</v>
      </c>
      <c r="J4551" s="161">
        <v>7</v>
      </c>
      <c r="M4551" s="165">
        <f t="shared" si="208"/>
        <v>4</v>
      </c>
      <c r="N4551" s="164">
        <f t="shared" si="209"/>
        <v>5</v>
      </c>
      <c r="O4551" s="164">
        <f t="shared" si="210"/>
        <v>8</v>
      </c>
    </row>
    <row r="4552" spans="3:15">
      <c r="C4552" s="161">
        <v>10</v>
      </c>
      <c r="D4552" s="161">
        <v>6</v>
      </c>
      <c r="F4552" s="161">
        <v>10</v>
      </c>
      <c r="G4552" s="161">
        <v>6</v>
      </c>
      <c r="H4552" s="161">
        <v>10</v>
      </c>
      <c r="I4552" s="161">
        <v>4</v>
      </c>
      <c r="J4552" s="161">
        <v>10</v>
      </c>
      <c r="M4552" s="165">
        <f t="shared" si="208"/>
        <v>4</v>
      </c>
      <c r="N4552" s="164">
        <f t="shared" si="209"/>
        <v>5</v>
      </c>
      <c r="O4552" s="164">
        <f t="shared" si="210"/>
        <v>8</v>
      </c>
    </row>
    <row r="4553" spans="3:15">
      <c r="C4553" s="161">
        <v>10</v>
      </c>
      <c r="D4553" s="161">
        <v>6</v>
      </c>
      <c r="F4553" s="161">
        <v>10</v>
      </c>
      <c r="G4553" s="161">
        <v>6</v>
      </c>
      <c r="H4553" s="161">
        <v>10</v>
      </c>
      <c r="I4553" s="161">
        <v>6</v>
      </c>
      <c r="J4553" s="161">
        <v>7</v>
      </c>
      <c r="M4553" s="165">
        <f t="shared" si="208"/>
        <v>6</v>
      </c>
      <c r="N4553" s="164">
        <f t="shared" si="209"/>
        <v>6</v>
      </c>
      <c r="O4553" s="164">
        <f t="shared" si="210"/>
        <v>8</v>
      </c>
    </row>
    <row r="4554" spans="3:15">
      <c r="C4554" s="161">
        <v>10</v>
      </c>
      <c r="D4554" s="161">
        <v>6</v>
      </c>
      <c r="F4554" s="161">
        <v>10</v>
      </c>
      <c r="G4554" s="161">
        <v>6</v>
      </c>
      <c r="H4554" s="161">
        <v>10</v>
      </c>
      <c r="I4554" s="161">
        <v>6</v>
      </c>
      <c r="J4554" s="161">
        <v>10</v>
      </c>
      <c r="M4554" s="165">
        <f t="shared" si="208"/>
        <v>6</v>
      </c>
      <c r="N4554" s="164">
        <f t="shared" si="209"/>
        <v>6</v>
      </c>
      <c r="O4554" s="164">
        <f t="shared" si="210"/>
        <v>8</v>
      </c>
    </row>
    <row r="4555" spans="3:15">
      <c r="C4555" s="161">
        <v>10</v>
      </c>
      <c r="D4555" s="161">
        <v>6</v>
      </c>
      <c r="F4555" s="161">
        <v>10</v>
      </c>
      <c r="G4555" s="161">
        <v>6</v>
      </c>
      <c r="H4555" s="161">
        <v>10</v>
      </c>
      <c r="I4555" s="161">
        <v>8</v>
      </c>
      <c r="J4555" s="161">
        <v>7</v>
      </c>
      <c r="M4555" s="165">
        <f t="shared" si="208"/>
        <v>6</v>
      </c>
      <c r="N4555" s="164">
        <f t="shared" si="209"/>
        <v>6</v>
      </c>
      <c r="O4555" s="164">
        <f t="shared" si="210"/>
        <v>8</v>
      </c>
    </row>
    <row r="4556" spans="3:15">
      <c r="C4556" s="161">
        <v>10</v>
      </c>
      <c r="D4556" s="161">
        <v>6</v>
      </c>
      <c r="F4556" s="161">
        <v>10</v>
      </c>
      <c r="G4556" s="161">
        <v>6</v>
      </c>
      <c r="H4556" s="161">
        <v>10</v>
      </c>
      <c r="I4556" s="161">
        <v>8</v>
      </c>
      <c r="J4556" s="161">
        <v>10</v>
      </c>
      <c r="M4556" s="165">
        <f t="shared" si="208"/>
        <v>6</v>
      </c>
      <c r="N4556" s="164">
        <f t="shared" si="209"/>
        <v>6</v>
      </c>
      <c r="O4556" s="164">
        <f t="shared" si="210"/>
        <v>9</v>
      </c>
    </row>
    <row r="4557" spans="3:15">
      <c r="C4557" s="161">
        <v>10</v>
      </c>
      <c r="D4557" s="161">
        <v>6</v>
      </c>
      <c r="F4557" s="161">
        <v>10</v>
      </c>
      <c r="G4557" s="161">
        <v>6</v>
      </c>
      <c r="H4557" s="161">
        <v>10</v>
      </c>
      <c r="I4557" s="161">
        <v>10</v>
      </c>
      <c r="J4557" s="161">
        <v>7</v>
      </c>
      <c r="M4557" s="165">
        <f t="shared" si="208"/>
        <v>6</v>
      </c>
      <c r="N4557" s="164">
        <f t="shared" si="209"/>
        <v>6</v>
      </c>
      <c r="O4557" s="164">
        <f t="shared" si="210"/>
        <v>8</v>
      </c>
    </row>
    <row r="4558" spans="3:15">
      <c r="C4558" s="161">
        <v>10</v>
      </c>
      <c r="D4558" s="161">
        <v>6</v>
      </c>
      <c r="F4558" s="161">
        <v>10</v>
      </c>
      <c r="G4558" s="161">
        <v>6</v>
      </c>
      <c r="H4558" s="161">
        <v>10</v>
      </c>
      <c r="I4558" s="161">
        <v>10</v>
      </c>
      <c r="J4558" s="161">
        <v>10</v>
      </c>
      <c r="M4558" s="165">
        <f t="shared" si="208"/>
        <v>6</v>
      </c>
      <c r="N4558" s="164">
        <f t="shared" si="209"/>
        <v>6</v>
      </c>
      <c r="O4558" s="164">
        <f t="shared" si="210"/>
        <v>9</v>
      </c>
    </row>
    <row r="4559" spans="3:15">
      <c r="C4559" s="161">
        <v>10</v>
      </c>
      <c r="D4559" s="161">
        <v>6</v>
      </c>
      <c r="F4559" s="161">
        <v>10</v>
      </c>
      <c r="G4559" s="161">
        <v>6</v>
      </c>
      <c r="H4559" s="161">
        <v>7</v>
      </c>
      <c r="I4559" s="161">
        <v>4</v>
      </c>
      <c r="J4559" s="161">
        <v>7</v>
      </c>
      <c r="M4559" s="165">
        <f t="shared" si="208"/>
        <v>4</v>
      </c>
      <c r="N4559" s="164">
        <f t="shared" si="209"/>
        <v>5</v>
      </c>
      <c r="O4559" s="164">
        <f t="shared" si="210"/>
        <v>7</v>
      </c>
    </row>
    <row r="4560" spans="3:15">
      <c r="C4560" s="161">
        <v>10</v>
      </c>
      <c r="D4560" s="161">
        <v>6</v>
      </c>
      <c r="F4560" s="161">
        <v>10</v>
      </c>
      <c r="G4560" s="161">
        <v>6</v>
      </c>
      <c r="H4560" s="161">
        <v>7</v>
      </c>
      <c r="I4560" s="161">
        <v>4</v>
      </c>
      <c r="J4560" s="161">
        <v>10</v>
      </c>
      <c r="M4560" s="165">
        <f t="shared" si="208"/>
        <v>4</v>
      </c>
      <c r="N4560" s="164">
        <f t="shared" si="209"/>
        <v>5</v>
      </c>
      <c r="O4560" s="164">
        <f t="shared" si="210"/>
        <v>8</v>
      </c>
    </row>
    <row r="4561" spans="3:15">
      <c r="C4561" s="161">
        <v>10</v>
      </c>
      <c r="D4561" s="161">
        <v>6</v>
      </c>
      <c r="F4561" s="161">
        <v>10</v>
      </c>
      <c r="G4561" s="161">
        <v>6</v>
      </c>
      <c r="H4561" s="161">
        <v>7</v>
      </c>
      <c r="I4561" s="161">
        <v>6</v>
      </c>
      <c r="J4561" s="161">
        <v>7</v>
      </c>
      <c r="M4561" s="165">
        <f t="shared" si="208"/>
        <v>6</v>
      </c>
      <c r="N4561" s="164">
        <f t="shared" si="209"/>
        <v>6</v>
      </c>
      <c r="O4561" s="164">
        <f t="shared" si="210"/>
        <v>7</v>
      </c>
    </row>
    <row r="4562" spans="3:15">
      <c r="C4562" s="161">
        <v>10</v>
      </c>
      <c r="D4562" s="161">
        <v>6</v>
      </c>
      <c r="F4562" s="161">
        <v>10</v>
      </c>
      <c r="G4562" s="161">
        <v>6</v>
      </c>
      <c r="H4562" s="161">
        <v>7</v>
      </c>
      <c r="I4562" s="161">
        <v>6</v>
      </c>
      <c r="J4562" s="161">
        <v>10</v>
      </c>
      <c r="M4562" s="165">
        <f t="shared" si="208"/>
        <v>6</v>
      </c>
      <c r="N4562" s="164">
        <f t="shared" si="209"/>
        <v>6</v>
      </c>
      <c r="O4562" s="164">
        <f t="shared" si="210"/>
        <v>8</v>
      </c>
    </row>
    <row r="4563" spans="3:15">
      <c r="C4563" s="161">
        <v>10</v>
      </c>
      <c r="D4563" s="161">
        <v>6</v>
      </c>
      <c r="F4563" s="161">
        <v>10</v>
      </c>
      <c r="G4563" s="161">
        <v>6</v>
      </c>
      <c r="H4563" s="161">
        <v>7</v>
      </c>
      <c r="I4563" s="161">
        <v>8</v>
      </c>
      <c r="J4563" s="161">
        <v>7</v>
      </c>
      <c r="M4563" s="165">
        <f t="shared" si="208"/>
        <v>6</v>
      </c>
      <c r="N4563" s="164">
        <f t="shared" si="209"/>
        <v>6</v>
      </c>
      <c r="O4563" s="164">
        <f t="shared" si="210"/>
        <v>8</v>
      </c>
    </row>
    <row r="4564" spans="3:15">
      <c r="C4564" s="161">
        <v>10</v>
      </c>
      <c r="D4564" s="161">
        <v>6</v>
      </c>
      <c r="F4564" s="161">
        <v>10</v>
      </c>
      <c r="G4564" s="161">
        <v>6</v>
      </c>
      <c r="H4564" s="161">
        <v>7</v>
      </c>
      <c r="I4564" s="161">
        <v>8</v>
      </c>
      <c r="J4564" s="161">
        <v>10</v>
      </c>
      <c r="M4564" s="165">
        <f t="shared" si="208"/>
        <v>6</v>
      </c>
      <c r="N4564" s="164">
        <f t="shared" si="209"/>
        <v>6</v>
      </c>
      <c r="O4564" s="164">
        <f t="shared" si="210"/>
        <v>8</v>
      </c>
    </row>
    <row r="4565" spans="3:15">
      <c r="C4565" s="161">
        <v>10</v>
      </c>
      <c r="D4565" s="161">
        <v>6</v>
      </c>
      <c r="F4565" s="161">
        <v>10</v>
      </c>
      <c r="G4565" s="161">
        <v>6</v>
      </c>
      <c r="H4565" s="161">
        <v>7</v>
      </c>
      <c r="I4565" s="161">
        <v>10</v>
      </c>
      <c r="J4565" s="161">
        <v>7</v>
      </c>
      <c r="M4565" s="165">
        <f t="shared" si="208"/>
        <v>6</v>
      </c>
      <c r="N4565" s="164">
        <f t="shared" si="209"/>
        <v>6</v>
      </c>
      <c r="O4565" s="164">
        <f t="shared" si="210"/>
        <v>8</v>
      </c>
    </row>
    <row r="4566" spans="3:15">
      <c r="C4566" s="161">
        <v>10</v>
      </c>
      <c r="D4566" s="161">
        <v>6</v>
      </c>
      <c r="F4566" s="161">
        <v>10</v>
      </c>
      <c r="G4566" s="161">
        <v>6</v>
      </c>
      <c r="H4566" s="161">
        <v>7</v>
      </c>
      <c r="I4566" s="161">
        <v>10</v>
      </c>
      <c r="J4566" s="161">
        <v>10</v>
      </c>
      <c r="M4566" s="165">
        <f t="shared" si="208"/>
        <v>6</v>
      </c>
      <c r="N4566" s="164">
        <f t="shared" si="209"/>
        <v>6</v>
      </c>
      <c r="O4566" s="164">
        <f t="shared" si="210"/>
        <v>8</v>
      </c>
    </row>
    <row r="4567" spans="3:15">
      <c r="C4567" s="161">
        <v>10</v>
      </c>
      <c r="D4567" s="161">
        <v>6</v>
      </c>
      <c r="F4567" s="161">
        <v>10</v>
      </c>
      <c r="G4567" s="161">
        <v>6</v>
      </c>
      <c r="H4567" s="161">
        <v>10</v>
      </c>
      <c r="I4567" s="161">
        <v>4</v>
      </c>
      <c r="J4567" s="161">
        <v>7</v>
      </c>
      <c r="M4567" s="165">
        <f t="shared" si="208"/>
        <v>4</v>
      </c>
      <c r="N4567" s="164">
        <f t="shared" si="209"/>
        <v>5</v>
      </c>
      <c r="O4567" s="164">
        <f t="shared" si="210"/>
        <v>8</v>
      </c>
    </row>
    <row r="4568" spans="3:15">
      <c r="C4568" s="161">
        <v>10</v>
      </c>
      <c r="D4568" s="161">
        <v>6</v>
      </c>
      <c r="F4568" s="161">
        <v>10</v>
      </c>
      <c r="G4568" s="161">
        <v>6</v>
      </c>
      <c r="H4568" s="161">
        <v>10</v>
      </c>
      <c r="I4568" s="161">
        <v>4</v>
      </c>
      <c r="J4568" s="161">
        <v>10</v>
      </c>
      <c r="M4568" s="165">
        <f t="shared" si="208"/>
        <v>4</v>
      </c>
      <c r="N4568" s="164">
        <f t="shared" si="209"/>
        <v>5</v>
      </c>
      <c r="O4568" s="164">
        <f t="shared" si="210"/>
        <v>8</v>
      </c>
    </row>
    <row r="4569" spans="3:15">
      <c r="C4569" s="161">
        <v>10</v>
      </c>
      <c r="D4569" s="161">
        <v>6</v>
      </c>
      <c r="F4569" s="161">
        <v>10</v>
      </c>
      <c r="G4569" s="161">
        <v>6</v>
      </c>
      <c r="H4569" s="161">
        <v>10</v>
      </c>
      <c r="I4569" s="161">
        <v>6</v>
      </c>
      <c r="J4569" s="161">
        <v>7</v>
      </c>
      <c r="M4569" s="165">
        <f t="shared" si="208"/>
        <v>6</v>
      </c>
      <c r="N4569" s="164">
        <f t="shared" si="209"/>
        <v>6</v>
      </c>
      <c r="O4569" s="164">
        <f t="shared" si="210"/>
        <v>8</v>
      </c>
    </row>
    <row r="4570" spans="3:15">
      <c r="C4570" s="161">
        <v>10</v>
      </c>
      <c r="D4570" s="161">
        <v>6</v>
      </c>
      <c r="F4570" s="161">
        <v>10</v>
      </c>
      <c r="G4570" s="161">
        <v>6</v>
      </c>
      <c r="H4570" s="161">
        <v>10</v>
      </c>
      <c r="I4570" s="161">
        <v>6</v>
      </c>
      <c r="J4570" s="161">
        <v>10</v>
      </c>
      <c r="M4570" s="165">
        <f t="shared" si="208"/>
        <v>6</v>
      </c>
      <c r="N4570" s="164">
        <f t="shared" si="209"/>
        <v>6</v>
      </c>
      <c r="O4570" s="164">
        <f t="shared" si="210"/>
        <v>8</v>
      </c>
    </row>
    <row r="4571" spans="3:15">
      <c r="C4571" s="161">
        <v>10</v>
      </c>
      <c r="D4571" s="161">
        <v>6</v>
      </c>
      <c r="F4571" s="161">
        <v>10</v>
      </c>
      <c r="G4571" s="161">
        <v>6</v>
      </c>
      <c r="H4571" s="161">
        <v>10</v>
      </c>
      <c r="I4571" s="161">
        <v>8</v>
      </c>
      <c r="J4571" s="161">
        <v>7</v>
      </c>
      <c r="M4571" s="165">
        <f t="shared" si="208"/>
        <v>6</v>
      </c>
      <c r="N4571" s="164">
        <f t="shared" si="209"/>
        <v>6</v>
      </c>
      <c r="O4571" s="164">
        <f t="shared" si="210"/>
        <v>8</v>
      </c>
    </row>
    <row r="4572" spans="3:15">
      <c r="C4572" s="161">
        <v>10</v>
      </c>
      <c r="D4572" s="161">
        <v>6</v>
      </c>
      <c r="F4572" s="161">
        <v>10</v>
      </c>
      <c r="G4572" s="161">
        <v>6</v>
      </c>
      <c r="H4572" s="161">
        <v>10</v>
      </c>
      <c r="I4572" s="161">
        <v>8</v>
      </c>
      <c r="J4572" s="161">
        <v>10</v>
      </c>
      <c r="M4572" s="165">
        <f t="shared" si="208"/>
        <v>6</v>
      </c>
      <c r="N4572" s="164">
        <f t="shared" si="209"/>
        <v>6</v>
      </c>
      <c r="O4572" s="164">
        <f t="shared" si="210"/>
        <v>9</v>
      </c>
    </row>
    <row r="4573" spans="3:15">
      <c r="C4573" s="161">
        <v>10</v>
      </c>
      <c r="D4573" s="161">
        <v>6</v>
      </c>
      <c r="F4573" s="161">
        <v>10</v>
      </c>
      <c r="G4573" s="161">
        <v>6</v>
      </c>
      <c r="H4573" s="161">
        <v>10</v>
      </c>
      <c r="I4573" s="161">
        <v>10</v>
      </c>
      <c r="J4573" s="161">
        <v>7</v>
      </c>
      <c r="M4573" s="165">
        <f t="shared" si="208"/>
        <v>6</v>
      </c>
      <c r="N4573" s="164">
        <f t="shared" si="209"/>
        <v>6</v>
      </c>
      <c r="O4573" s="164">
        <f t="shared" si="210"/>
        <v>8</v>
      </c>
    </row>
    <row r="4574" spans="3:15">
      <c r="C4574" s="161">
        <v>10</v>
      </c>
      <c r="D4574" s="161">
        <v>8</v>
      </c>
      <c r="F4574" s="161">
        <v>10</v>
      </c>
      <c r="G4574" s="161">
        <v>8</v>
      </c>
      <c r="H4574" s="161">
        <v>10</v>
      </c>
      <c r="I4574" s="161">
        <v>10</v>
      </c>
      <c r="J4574" s="161">
        <v>10</v>
      </c>
      <c r="M4574" s="165">
        <f t="shared" si="208"/>
        <v>8</v>
      </c>
      <c r="N4574" s="164">
        <f t="shared" si="209"/>
        <v>8</v>
      </c>
      <c r="O4574" s="164">
        <f t="shared" si="210"/>
        <v>9</v>
      </c>
    </row>
    <row r="4575" spans="3:15">
      <c r="C4575" s="161">
        <v>10</v>
      </c>
      <c r="D4575" s="161">
        <v>8</v>
      </c>
      <c r="F4575" s="161">
        <v>5</v>
      </c>
      <c r="G4575" s="161">
        <v>8</v>
      </c>
      <c r="H4575" s="161">
        <v>5</v>
      </c>
      <c r="I4575" s="161">
        <v>4</v>
      </c>
      <c r="J4575" s="161">
        <v>7</v>
      </c>
      <c r="M4575" s="165">
        <f t="shared" ref="M4575:M4638" si="211">MIN(C4575:L4575)</f>
        <v>4</v>
      </c>
      <c r="N4575" s="164">
        <f t="shared" si="209"/>
        <v>5</v>
      </c>
      <c r="O4575" s="164">
        <f t="shared" si="210"/>
        <v>7</v>
      </c>
    </row>
    <row r="4576" spans="3:15">
      <c r="C4576" s="161">
        <v>10</v>
      </c>
      <c r="D4576" s="161">
        <v>8</v>
      </c>
      <c r="F4576" s="161">
        <v>5</v>
      </c>
      <c r="G4576" s="161">
        <v>8</v>
      </c>
      <c r="H4576" s="161">
        <v>5</v>
      </c>
      <c r="I4576" s="161">
        <v>4</v>
      </c>
      <c r="J4576" s="161">
        <v>10</v>
      </c>
      <c r="M4576" s="165">
        <f t="shared" si="211"/>
        <v>4</v>
      </c>
      <c r="N4576" s="164">
        <f t="shared" ref="N4576:N4639" si="212">IF(SMALL(C4576:J4576,2)&gt;M4576,M4576+1,M4576)</f>
        <v>5</v>
      </c>
      <c r="O4576" s="164">
        <f t="shared" ref="O4576:O4639" si="213">ROUND(AVERAGE(C4576:J4576),0)</f>
        <v>7</v>
      </c>
    </row>
    <row r="4577" spans="3:15">
      <c r="C4577" s="161">
        <v>10</v>
      </c>
      <c r="D4577" s="161">
        <v>8</v>
      </c>
      <c r="F4577" s="161">
        <v>5</v>
      </c>
      <c r="G4577" s="161">
        <v>8</v>
      </c>
      <c r="H4577" s="161">
        <v>5</v>
      </c>
      <c r="I4577" s="161">
        <v>6</v>
      </c>
      <c r="J4577" s="161">
        <v>7</v>
      </c>
      <c r="M4577" s="165">
        <f t="shared" si="211"/>
        <v>5</v>
      </c>
      <c r="N4577" s="164">
        <f t="shared" si="212"/>
        <v>5</v>
      </c>
      <c r="O4577" s="164">
        <f t="shared" si="213"/>
        <v>7</v>
      </c>
    </row>
    <row r="4578" spans="3:15">
      <c r="C4578" s="161">
        <v>10</v>
      </c>
      <c r="D4578" s="161">
        <v>8</v>
      </c>
      <c r="F4578" s="161">
        <v>5</v>
      </c>
      <c r="G4578" s="161">
        <v>8</v>
      </c>
      <c r="H4578" s="161">
        <v>5</v>
      </c>
      <c r="I4578" s="161">
        <v>6</v>
      </c>
      <c r="J4578" s="161">
        <v>10</v>
      </c>
      <c r="M4578" s="165">
        <f t="shared" si="211"/>
        <v>5</v>
      </c>
      <c r="N4578" s="164">
        <f t="shared" si="212"/>
        <v>5</v>
      </c>
      <c r="O4578" s="164">
        <f t="shared" si="213"/>
        <v>7</v>
      </c>
    </row>
    <row r="4579" spans="3:15">
      <c r="C4579" s="161">
        <v>10</v>
      </c>
      <c r="D4579" s="161">
        <v>8</v>
      </c>
      <c r="F4579" s="161">
        <v>5</v>
      </c>
      <c r="G4579" s="161">
        <v>8</v>
      </c>
      <c r="H4579" s="161">
        <v>5</v>
      </c>
      <c r="I4579" s="161">
        <v>8</v>
      </c>
      <c r="J4579" s="161">
        <v>7</v>
      </c>
      <c r="M4579" s="165">
        <f t="shared" si="211"/>
        <v>5</v>
      </c>
      <c r="N4579" s="164">
        <f t="shared" si="212"/>
        <v>5</v>
      </c>
      <c r="O4579" s="164">
        <f t="shared" si="213"/>
        <v>7</v>
      </c>
    </row>
    <row r="4580" spans="3:15">
      <c r="C4580" s="161">
        <v>10</v>
      </c>
      <c r="D4580" s="161">
        <v>8</v>
      </c>
      <c r="F4580" s="161">
        <v>5</v>
      </c>
      <c r="G4580" s="161">
        <v>8</v>
      </c>
      <c r="H4580" s="161">
        <v>5</v>
      </c>
      <c r="I4580" s="161">
        <v>8</v>
      </c>
      <c r="J4580" s="161">
        <v>10</v>
      </c>
      <c r="M4580" s="165">
        <f t="shared" si="211"/>
        <v>5</v>
      </c>
      <c r="N4580" s="164">
        <f t="shared" si="212"/>
        <v>5</v>
      </c>
      <c r="O4580" s="164">
        <f t="shared" si="213"/>
        <v>8</v>
      </c>
    </row>
    <row r="4581" spans="3:15">
      <c r="C4581" s="161">
        <v>10</v>
      </c>
      <c r="D4581" s="161">
        <v>8</v>
      </c>
      <c r="F4581" s="161">
        <v>5</v>
      </c>
      <c r="G4581" s="161">
        <v>8</v>
      </c>
      <c r="H4581" s="161">
        <v>5</v>
      </c>
      <c r="I4581" s="161">
        <v>10</v>
      </c>
      <c r="J4581" s="161">
        <v>7</v>
      </c>
      <c r="M4581" s="165">
        <f t="shared" si="211"/>
        <v>5</v>
      </c>
      <c r="N4581" s="164">
        <f t="shared" si="212"/>
        <v>5</v>
      </c>
      <c r="O4581" s="164">
        <f t="shared" si="213"/>
        <v>8</v>
      </c>
    </row>
    <row r="4582" spans="3:15">
      <c r="C4582" s="161">
        <v>10</v>
      </c>
      <c r="D4582" s="161">
        <v>8</v>
      </c>
      <c r="F4582" s="161">
        <v>5</v>
      </c>
      <c r="G4582" s="161">
        <v>8</v>
      </c>
      <c r="H4582" s="161">
        <v>5</v>
      </c>
      <c r="I4582" s="161">
        <v>10</v>
      </c>
      <c r="J4582" s="161">
        <v>10</v>
      </c>
      <c r="M4582" s="165">
        <f t="shared" si="211"/>
        <v>5</v>
      </c>
      <c r="N4582" s="164">
        <f t="shared" si="212"/>
        <v>5</v>
      </c>
      <c r="O4582" s="164">
        <f t="shared" si="213"/>
        <v>8</v>
      </c>
    </row>
    <row r="4583" spans="3:15">
      <c r="C4583" s="161">
        <v>10</v>
      </c>
      <c r="D4583" s="161">
        <v>8</v>
      </c>
      <c r="F4583" s="161">
        <v>7</v>
      </c>
      <c r="G4583" s="161">
        <v>8</v>
      </c>
      <c r="H4583" s="161">
        <v>10</v>
      </c>
      <c r="I4583" s="161">
        <v>4</v>
      </c>
      <c r="J4583" s="161">
        <v>7</v>
      </c>
      <c r="M4583" s="165">
        <f t="shared" si="211"/>
        <v>4</v>
      </c>
      <c r="N4583" s="164">
        <f t="shared" si="212"/>
        <v>5</v>
      </c>
      <c r="O4583" s="164">
        <f t="shared" si="213"/>
        <v>8</v>
      </c>
    </row>
    <row r="4584" spans="3:15">
      <c r="C4584" s="161">
        <v>10</v>
      </c>
      <c r="D4584" s="161">
        <v>8</v>
      </c>
      <c r="F4584" s="161">
        <v>7</v>
      </c>
      <c r="G4584" s="161">
        <v>8</v>
      </c>
      <c r="H4584" s="161">
        <v>10</v>
      </c>
      <c r="I4584" s="161">
        <v>4</v>
      </c>
      <c r="J4584" s="161">
        <v>10</v>
      </c>
      <c r="M4584" s="165">
        <f t="shared" si="211"/>
        <v>4</v>
      </c>
      <c r="N4584" s="164">
        <f t="shared" si="212"/>
        <v>5</v>
      </c>
      <c r="O4584" s="164">
        <f t="shared" si="213"/>
        <v>8</v>
      </c>
    </row>
    <row r="4585" spans="3:15">
      <c r="C4585" s="161">
        <v>10</v>
      </c>
      <c r="D4585" s="161">
        <v>8</v>
      </c>
      <c r="F4585" s="161">
        <v>7</v>
      </c>
      <c r="G4585" s="161">
        <v>8</v>
      </c>
      <c r="H4585" s="161">
        <v>10</v>
      </c>
      <c r="I4585" s="161">
        <v>6</v>
      </c>
      <c r="J4585" s="161">
        <v>7</v>
      </c>
      <c r="M4585" s="165">
        <f t="shared" si="211"/>
        <v>6</v>
      </c>
      <c r="N4585" s="164">
        <f t="shared" si="212"/>
        <v>7</v>
      </c>
      <c r="O4585" s="164">
        <f t="shared" si="213"/>
        <v>8</v>
      </c>
    </row>
    <row r="4586" spans="3:15">
      <c r="C4586" s="161">
        <v>10</v>
      </c>
      <c r="D4586" s="161">
        <v>8</v>
      </c>
      <c r="F4586" s="161">
        <v>7</v>
      </c>
      <c r="G4586" s="161">
        <v>8</v>
      </c>
      <c r="H4586" s="161">
        <v>10</v>
      </c>
      <c r="I4586" s="161">
        <v>6</v>
      </c>
      <c r="J4586" s="161">
        <v>10</v>
      </c>
      <c r="M4586" s="165">
        <f t="shared" si="211"/>
        <v>6</v>
      </c>
      <c r="N4586" s="164">
        <f t="shared" si="212"/>
        <v>7</v>
      </c>
      <c r="O4586" s="164">
        <f t="shared" si="213"/>
        <v>8</v>
      </c>
    </row>
    <row r="4587" spans="3:15">
      <c r="C4587" s="161">
        <v>10</v>
      </c>
      <c r="D4587" s="161">
        <v>8</v>
      </c>
      <c r="F4587" s="161">
        <v>7</v>
      </c>
      <c r="G4587" s="161">
        <v>8</v>
      </c>
      <c r="H4587" s="161">
        <v>10</v>
      </c>
      <c r="I4587" s="161">
        <v>8</v>
      </c>
      <c r="J4587" s="161">
        <v>7</v>
      </c>
      <c r="M4587" s="165">
        <f t="shared" si="211"/>
        <v>7</v>
      </c>
      <c r="N4587" s="164">
        <f t="shared" si="212"/>
        <v>7</v>
      </c>
      <c r="O4587" s="164">
        <f t="shared" si="213"/>
        <v>8</v>
      </c>
    </row>
    <row r="4588" spans="3:15">
      <c r="C4588" s="161">
        <v>10</v>
      </c>
      <c r="D4588" s="161">
        <v>8</v>
      </c>
      <c r="F4588" s="161">
        <v>7</v>
      </c>
      <c r="G4588" s="161">
        <v>8</v>
      </c>
      <c r="H4588" s="161">
        <v>10</v>
      </c>
      <c r="I4588" s="161">
        <v>8</v>
      </c>
      <c r="J4588" s="161">
        <v>10</v>
      </c>
      <c r="M4588" s="165">
        <f t="shared" si="211"/>
        <v>7</v>
      </c>
      <c r="N4588" s="164">
        <f t="shared" si="212"/>
        <v>8</v>
      </c>
      <c r="O4588" s="164">
        <f t="shared" si="213"/>
        <v>9</v>
      </c>
    </row>
    <row r="4589" spans="3:15">
      <c r="C4589" s="161">
        <v>10</v>
      </c>
      <c r="D4589" s="161">
        <v>8</v>
      </c>
      <c r="F4589" s="161">
        <v>7</v>
      </c>
      <c r="G4589" s="161">
        <v>8</v>
      </c>
      <c r="H4589" s="161">
        <v>10</v>
      </c>
      <c r="I4589" s="161">
        <v>10</v>
      </c>
      <c r="J4589" s="161">
        <v>7</v>
      </c>
      <c r="M4589" s="165">
        <f t="shared" si="211"/>
        <v>7</v>
      </c>
      <c r="N4589" s="164">
        <f t="shared" si="212"/>
        <v>7</v>
      </c>
      <c r="O4589" s="164">
        <f t="shared" si="213"/>
        <v>9</v>
      </c>
    </row>
    <row r="4590" spans="3:15">
      <c r="C4590" s="161">
        <v>10</v>
      </c>
      <c r="D4590" s="161">
        <v>8</v>
      </c>
      <c r="F4590" s="161">
        <v>7</v>
      </c>
      <c r="G4590" s="161">
        <v>8</v>
      </c>
      <c r="H4590" s="161">
        <v>10</v>
      </c>
      <c r="I4590" s="161">
        <v>10</v>
      </c>
      <c r="J4590" s="161">
        <v>10</v>
      </c>
      <c r="M4590" s="165">
        <f t="shared" si="211"/>
        <v>7</v>
      </c>
      <c r="N4590" s="164">
        <f t="shared" si="212"/>
        <v>8</v>
      </c>
      <c r="O4590" s="164">
        <f t="shared" si="213"/>
        <v>9</v>
      </c>
    </row>
    <row r="4591" spans="3:15">
      <c r="C4591" s="161">
        <v>10</v>
      </c>
      <c r="D4591" s="161">
        <v>8</v>
      </c>
      <c r="F4591" s="161">
        <v>5</v>
      </c>
      <c r="G4591" s="161">
        <v>8</v>
      </c>
      <c r="H4591" s="161">
        <v>5</v>
      </c>
      <c r="I4591" s="161">
        <v>4</v>
      </c>
      <c r="J4591" s="161">
        <v>7</v>
      </c>
      <c r="M4591" s="165">
        <f t="shared" si="211"/>
        <v>4</v>
      </c>
      <c r="N4591" s="164">
        <f t="shared" si="212"/>
        <v>5</v>
      </c>
      <c r="O4591" s="164">
        <f t="shared" si="213"/>
        <v>7</v>
      </c>
    </row>
    <row r="4592" spans="3:15">
      <c r="C4592" s="161">
        <v>10</v>
      </c>
      <c r="D4592" s="161">
        <v>8</v>
      </c>
      <c r="F4592" s="161">
        <v>5</v>
      </c>
      <c r="G4592" s="161">
        <v>8</v>
      </c>
      <c r="H4592" s="161">
        <v>5</v>
      </c>
      <c r="I4592" s="161">
        <v>4</v>
      </c>
      <c r="J4592" s="161">
        <v>10</v>
      </c>
      <c r="M4592" s="165">
        <f t="shared" si="211"/>
        <v>4</v>
      </c>
      <c r="N4592" s="164">
        <f t="shared" si="212"/>
        <v>5</v>
      </c>
      <c r="O4592" s="164">
        <f t="shared" si="213"/>
        <v>7</v>
      </c>
    </row>
    <row r="4593" spans="3:15">
      <c r="C4593" s="161">
        <v>10</v>
      </c>
      <c r="D4593" s="161">
        <v>8</v>
      </c>
      <c r="F4593" s="161">
        <v>5</v>
      </c>
      <c r="G4593" s="161">
        <v>8</v>
      </c>
      <c r="H4593" s="161">
        <v>5</v>
      </c>
      <c r="I4593" s="161">
        <v>6</v>
      </c>
      <c r="J4593" s="161">
        <v>7</v>
      </c>
      <c r="M4593" s="165">
        <f t="shared" si="211"/>
        <v>5</v>
      </c>
      <c r="N4593" s="164">
        <f t="shared" si="212"/>
        <v>5</v>
      </c>
      <c r="O4593" s="164">
        <f t="shared" si="213"/>
        <v>7</v>
      </c>
    </row>
    <row r="4594" spans="3:15">
      <c r="C4594" s="161">
        <v>10</v>
      </c>
      <c r="D4594" s="161">
        <v>8</v>
      </c>
      <c r="F4594" s="161">
        <v>5</v>
      </c>
      <c r="G4594" s="161">
        <v>8</v>
      </c>
      <c r="H4594" s="161">
        <v>5</v>
      </c>
      <c r="I4594" s="161">
        <v>6</v>
      </c>
      <c r="J4594" s="161">
        <v>10</v>
      </c>
      <c r="M4594" s="165">
        <f t="shared" si="211"/>
        <v>5</v>
      </c>
      <c r="N4594" s="164">
        <f t="shared" si="212"/>
        <v>5</v>
      </c>
      <c r="O4594" s="164">
        <f t="shared" si="213"/>
        <v>7</v>
      </c>
    </row>
    <row r="4595" spans="3:15">
      <c r="C4595" s="161">
        <v>10</v>
      </c>
      <c r="D4595" s="161">
        <v>8</v>
      </c>
      <c r="F4595" s="161">
        <v>5</v>
      </c>
      <c r="G4595" s="161">
        <v>8</v>
      </c>
      <c r="H4595" s="161">
        <v>5</v>
      </c>
      <c r="I4595" s="161">
        <v>8</v>
      </c>
      <c r="J4595" s="161">
        <v>7</v>
      </c>
      <c r="M4595" s="165">
        <f t="shared" si="211"/>
        <v>5</v>
      </c>
      <c r="N4595" s="164">
        <f t="shared" si="212"/>
        <v>5</v>
      </c>
      <c r="O4595" s="164">
        <f t="shared" si="213"/>
        <v>7</v>
      </c>
    </row>
    <row r="4596" spans="3:15">
      <c r="C4596" s="161">
        <v>10</v>
      </c>
      <c r="D4596" s="161">
        <v>8</v>
      </c>
      <c r="F4596" s="161">
        <v>5</v>
      </c>
      <c r="G4596" s="161">
        <v>8</v>
      </c>
      <c r="H4596" s="161">
        <v>5</v>
      </c>
      <c r="I4596" s="161">
        <v>8</v>
      </c>
      <c r="J4596" s="161">
        <v>10</v>
      </c>
      <c r="M4596" s="165">
        <f t="shared" si="211"/>
        <v>5</v>
      </c>
      <c r="N4596" s="164">
        <f t="shared" si="212"/>
        <v>5</v>
      </c>
      <c r="O4596" s="164">
        <f t="shared" si="213"/>
        <v>8</v>
      </c>
    </row>
    <row r="4597" spans="3:15">
      <c r="C4597" s="161">
        <v>10</v>
      </c>
      <c r="D4597" s="161">
        <v>8</v>
      </c>
      <c r="F4597" s="161">
        <v>5</v>
      </c>
      <c r="G4597" s="161">
        <v>8</v>
      </c>
      <c r="H4597" s="161">
        <v>5</v>
      </c>
      <c r="I4597" s="161">
        <v>10</v>
      </c>
      <c r="J4597" s="161">
        <v>7</v>
      </c>
      <c r="M4597" s="165">
        <f t="shared" si="211"/>
        <v>5</v>
      </c>
      <c r="N4597" s="164">
        <f t="shared" si="212"/>
        <v>5</v>
      </c>
      <c r="O4597" s="164">
        <f t="shared" si="213"/>
        <v>8</v>
      </c>
    </row>
    <row r="4598" spans="3:15">
      <c r="C4598" s="161">
        <v>10</v>
      </c>
      <c r="D4598" s="161">
        <v>8</v>
      </c>
      <c r="F4598" s="161">
        <v>5</v>
      </c>
      <c r="G4598" s="161">
        <v>8</v>
      </c>
      <c r="H4598" s="161">
        <v>5</v>
      </c>
      <c r="I4598" s="161">
        <v>10</v>
      </c>
      <c r="J4598" s="161">
        <v>10</v>
      </c>
      <c r="M4598" s="165">
        <f t="shared" si="211"/>
        <v>5</v>
      </c>
      <c r="N4598" s="164">
        <f t="shared" si="212"/>
        <v>5</v>
      </c>
      <c r="O4598" s="164">
        <f t="shared" si="213"/>
        <v>8</v>
      </c>
    </row>
    <row r="4599" spans="3:15">
      <c r="C4599" s="161">
        <v>10</v>
      </c>
      <c r="D4599" s="161">
        <v>8</v>
      </c>
      <c r="F4599" s="161">
        <v>7</v>
      </c>
      <c r="G4599" s="161">
        <v>8</v>
      </c>
      <c r="H4599" s="161">
        <v>10</v>
      </c>
      <c r="I4599" s="161">
        <v>4</v>
      </c>
      <c r="J4599" s="161">
        <v>7</v>
      </c>
      <c r="M4599" s="165">
        <f t="shared" si="211"/>
        <v>4</v>
      </c>
      <c r="N4599" s="164">
        <f t="shared" si="212"/>
        <v>5</v>
      </c>
      <c r="O4599" s="164">
        <f t="shared" si="213"/>
        <v>8</v>
      </c>
    </row>
    <row r="4600" spans="3:15">
      <c r="C4600" s="161">
        <v>10</v>
      </c>
      <c r="D4600" s="161">
        <v>8</v>
      </c>
      <c r="F4600" s="161">
        <v>7</v>
      </c>
      <c r="G4600" s="161">
        <v>8</v>
      </c>
      <c r="H4600" s="161">
        <v>10</v>
      </c>
      <c r="I4600" s="161">
        <v>4</v>
      </c>
      <c r="J4600" s="161">
        <v>10</v>
      </c>
      <c r="M4600" s="165">
        <f t="shared" si="211"/>
        <v>4</v>
      </c>
      <c r="N4600" s="164">
        <f t="shared" si="212"/>
        <v>5</v>
      </c>
      <c r="O4600" s="164">
        <f t="shared" si="213"/>
        <v>8</v>
      </c>
    </row>
    <row r="4601" spans="3:15">
      <c r="C4601" s="161">
        <v>10</v>
      </c>
      <c r="D4601" s="161">
        <v>8</v>
      </c>
      <c r="F4601" s="161">
        <v>7</v>
      </c>
      <c r="G4601" s="161">
        <v>8</v>
      </c>
      <c r="H4601" s="161">
        <v>10</v>
      </c>
      <c r="I4601" s="161">
        <v>6</v>
      </c>
      <c r="J4601" s="161">
        <v>7</v>
      </c>
      <c r="M4601" s="165">
        <f t="shared" si="211"/>
        <v>6</v>
      </c>
      <c r="N4601" s="164">
        <f t="shared" si="212"/>
        <v>7</v>
      </c>
      <c r="O4601" s="164">
        <f t="shared" si="213"/>
        <v>8</v>
      </c>
    </row>
    <row r="4602" spans="3:15">
      <c r="C4602" s="161">
        <v>10</v>
      </c>
      <c r="D4602" s="161">
        <v>8</v>
      </c>
      <c r="F4602" s="161">
        <v>7</v>
      </c>
      <c r="G4602" s="161">
        <v>8</v>
      </c>
      <c r="H4602" s="161">
        <v>10</v>
      </c>
      <c r="I4602" s="161">
        <v>6</v>
      </c>
      <c r="J4602" s="161">
        <v>10</v>
      </c>
      <c r="M4602" s="165">
        <f t="shared" si="211"/>
        <v>6</v>
      </c>
      <c r="N4602" s="164">
        <f t="shared" si="212"/>
        <v>7</v>
      </c>
      <c r="O4602" s="164">
        <f t="shared" si="213"/>
        <v>8</v>
      </c>
    </row>
    <row r="4603" spans="3:15">
      <c r="C4603" s="161">
        <v>10</v>
      </c>
      <c r="D4603" s="161">
        <v>8</v>
      </c>
      <c r="F4603" s="161">
        <v>7</v>
      </c>
      <c r="G4603" s="161">
        <v>8</v>
      </c>
      <c r="H4603" s="161">
        <v>10</v>
      </c>
      <c r="I4603" s="161">
        <v>8</v>
      </c>
      <c r="J4603" s="161">
        <v>7</v>
      </c>
      <c r="M4603" s="165">
        <f t="shared" si="211"/>
        <v>7</v>
      </c>
      <c r="N4603" s="164">
        <f t="shared" si="212"/>
        <v>7</v>
      </c>
      <c r="O4603" s="164">
        <f t="shared" si="213"/>
        <v>8</v>
      </c>
    </row>
    <row r="4604" spans="3:15">
      <c r="C4604" s="161">
        <v>10</v>
      </c>
      <c r="D4604" s="161">
        <v>8</v>
      </c>
      <c r="F4604" s="161">
        <v>7</v>
      </c>
      <c r="G4604" s="161">
        <v>8</v>
      </c>
      <c r="H4604" s="161">
        <v>10</v>
      </c>
      <c r="I4604" s="161">
        <v>8</v>
      </c>
      <c r="J4604" s="161">
        <v>10</v>
      </c>
      <c r="M4604" s="165">
        <f t="shared" si="211"/>
        <v>7</v>
      </c>
      <c r="N4604" s="164">
        <f t="shared" si="212"/>
        <v>8</v>
      </c>
      <c r="O4604" s="164">
        <f t="shared" si="213"/>
        <v>9</v>
      </c>
    </row>
    <row r="4605" spans="3:15">
      <c r="C4605" s="161">
        <v>10</v>
      </c>
      <c r="D4605" s="161">
        <v>8</v>
      </c>
      <c r="F4605" s="161">
        <v>7</v>
      </c>
      <c r="G4605" s="161">
        <v>8</v>
      </c>
      <c r="H4605" s="161">
        <v>10</v>
      </c>
      <c r="I4605" s="161">
        <v>10</v>
      </c>
      <c r="J4605" s="161">
        <v>7</v>
      </c>
      <c r="M4605" s="165">
        <f t="shared" si="211"/>
        <v>7</v>
      </c>
      <c r="N4605" s="164">
        <f t="shared" si="212"/>
        <v>7</v>
      </c>
      <c r="O4605" s="164">
        <f t="shared" si="213"/>
        <v>9</v>
      </c>
    </row>
    <row r="4606" spans="3:15">
      <c r="C4606" s="161">
        <v>10</v>
      </c>
      <c r="D4606" s="161">
        <v>8</v>
      </c>
      <c r="F4606" s="161">
        <v>7</v>
      </c>
      <c r="G4606" s="161">
        <v>8</v>
      </c>
      <c r="H4606" s="161">
        <v>10</v>
      </c>
      <c r="I4606" s="161">
        <v>10</v>
      </c>
      <c r="J4606" s="161">
        <v>10</v>
      </c>
      <c r="M4606" s="165">
        <f t="shared" si="211"/>
        <v>7</v>
      </c>
      <c r="N4606" s="164">
        <f t="shared" si="212"/>
        <v>8</v>
      </c>
      <c r="O4606" s="164">
        <f t="shared" si="213"/>
        <v>9</v>
      </c>
    </row>
    <row r="4607" spans="3:15">
      <c r="C4607" s="161">
        <v>10</v>
      </c>
      <c r="D4607" s="161">
        <v>8</v>
      </c>
      <c r="F4607" s="161">
        <v>5</v>
      </c>
      <c r="G4607" s="161">
        <v>8</v>
      </c>
      <c r="H4607" s="161">
        <v>5</v>
      </c>
      <c r="I4607" s="161">
        <v>4</v>
      </c>
      <c r="J4607" s="161">
        <v>7</v>
      </c>
      <c r="M4607" s="165">
        <f t="shared" si="211"/>
        <v>4</v>
      </c>
      <c r="N4607" s="164">
        <f t="shared" si="212"/>
        <v>5</v>
      </c>
      <c r="O4607" s="164">
        <f t="shared" si="213"/>
        <v>7</v>
      </c>
    </row>
    <row r="4608" spans="3:15">
      <c r="C4608" s="161">
        <v>10</v>
      </c>
      <c r="D4608" s="161">
        <v>8</v>
      </c>
      <c r="F4608" s="161">
        <v>5</v>
      </c>
      <c r="G4608" s="161">
        <v>8</v>
      </c>
      <c r="H4608" s="161">
        <v>5</v>
      </c>
      <c r="I4608" s="161">
        <v>4</v>
      </c>
      <c r="J4608" s="161">
        <v>10</v>
      </c>
      <c r="M4608" s="165">
        <f t="shared" si="211"/>
        <v>4</v>
      </c>
      <c r="N4608" s="164">
        <f t="shared" si="212"/>
        <v>5</v>
      </c>
      <c r="O4608" s="164">
        <f t="shared" si="213"/>
        <v>7</v>
      </c>
    </row>
    <row r="4609" spans="3:15">
      <c r="C4609" s="161">
        <v>10</v>
      </c>
      <c r="D4609" s="161">
        <v>8</v>
      </c>
      <c r="F4609" s="161">
        <v>5</v>
      </c>
      <c r="G4609" s="161">
        <v>8</v>
      </c>
      <c r="H4609" s="161">
        <v>5</v>
      </c>
      <c r="I4609" s="161">
        <v>6</v>
      </c>
      <c r="J4609" s="161">
        <v>7</v>
      </c>
      <c r="M4609" s="165">
        <f t="shared" si="211"/>
        <v>5</v>
      </c>
      <c r="N4609" s="164">
        <f t="shared" si="212"/>
        <v>5</v>
      </c>
      <c r="O4609" s="164">
        <f t="shared" si="213"/>
        <v>7</v>
      </c>
    </row>
    <row r="4610" spans="3:15">
      <c r="C4610" s="161">
        <v>10</v>
      </c>
      <c r="D4610" s="161">
        <v>8</v>
      </c>
      <c r="F4610" s="161">
        <v>5</v>
      </c>
      <c r="G4610" s="161">
        <v>8</v>
      </c>
      <c r="H4610" s="161">
        <v>5</v>
      </c>
      <c r="I4610" s="161">
        <v>6</v>
      </c>
      <c r="J4610" s="161">
        <v>10</v>
      </c>
      <c r="M4610" s="165">
        <f t="shared" si="211"/>
        <v>5</v>
      </c>
      <c r="N4610" s="164">
        <f t="shared" si="212"/>
        <v>5</v>
      </c>
      <c r="O4610" s="164">
        <f t="shared" si="213"/>
        <v>7</v>
      </c>
    </row>
    <row r="4611" spans="3:15">
      <c r="C4611" s="161">
        <v>10</v>
      </c>
      <c r="D4611" s="161">
        <v>8</v>
      </c>
      <c r="F4611" s="161">
        <v>5</v>
      </c>
      <c r="G4611" s="161">
        <v>8</v>
      </c>
      <c r="H4611" s="161">
        <v>5</v>
      </c>
      <c r="I4611" s="161">
        <v>8</v>
      </c>
      <c r="J4611" s="161">
        <v>7</v>
      </c>
      <c r="M4611" s="165">
        <f t="shared" si="211"/>
        <v>5</v>
      </c>
      <c r="N4611" s="164">
        <f t="shared" si="212"/>
        <v>5</v>
      </c>
      <c r="O4611" s="164">
        <f t="shared" si="213"/>
        <v>7</v>
      </c>
    </row>
    <row r="4612" spans="3:15">
      <c r="C4612" s="161">
        <v>10</v>
      </c>
      <c r="D4612" s="161">
        <v>8</v>
      </c>
      <c r="F4612" s="161">
        <v>5</v>
      </c>
      <c r="G4612" s="161">
        <v>8</v>
      </c>
      <c r="H4612" s="161">
        <v>5</v>
      </c>
      <c r="I4612" s="161">
        <v>8</v>
      </c>
      <c r="J4612" s="161">
        <v>10</v>
      </c>
      <c r="M4612" s="165">
        <f t="shared" si="211"/>
        <v>5</v>
      </c>
      <c r="N4612" s="164">
        <f t="shared" si="212"/>
        <v>5</v>
      </c>
      <c r="O4612" s="164">
        <f t="shared" si="213"/>
        <v>8</v>
      </c>
    </row>
    <row r="4613" spans="3:15">
      <c r="C4613" s="161">
        <v>10</v>
      </c>
      <c r="D4613" s="161">
        <v>8</v>
      </c>
      <c r="F4613" s="161">
        <v>5</v>
      </c>
      <c r="G4613" s="161">
        <v>8</v>
      </c>
      <c r="H4613" s="161">
        <v>5</v>
      </c>
      <c r="I4613" s="161">
        <v>10</v>
      </c>
      <c r="J4613" s="161">
        <v>7</v>
      </c>
      <c r="M4613" s="165">
        <f t="shared" si="211"/>
        <v>5</v>
      </c>
      <c r="N4613" s="164">
        <f t="shared" si="212"/>
        <v>5</v>
      </c>
      <c r="O4613" s="164">
        <f t="shared" si="213"/>
        <v>8</v>
      </c>
    </row>
    <row r="4614" spans="3:15">
      <c r="C4614" s="161">
        <v>10</v>
      </c>
      <c r="D4614" s="161">
        <v>8</v>
      </c>
      <c r="F4614" s="161">
        <v>5</v>
      </c>
      <c r="G4614" s="161">
        <v>8</v>
      </c>
      <c r="H4614" s="161">
        <v>5</v>
      </c>
      <c r="I4614" s="161">
        <v>10</v>
      </c>
      <c r="J4614" s="161">
        <v>10</v>
      </c>
      <c r="M4614" s="165">
        <f t="shared" si="211"/>
        <v>5</v>
      </c>
      <c r="N4614" s="164">
        <f t="shared" si="212"/>
        <v>5</v>
      </c>
      <c r="O4614" s="164">
        <f t="shared" si="213"/>
        <v>8</v>
      </c>
    </row>
    <row r="4615" spans="3:15">
      <c r="C4615" s="161">
        <v>10</v>
      </c>
      <c r="D4615" s="161">
        <v>8</v>
      </c>
      <c r="F4615" s="161">
        <v>7</v>
      </c>
      <c r="G4615" s="161">
        <v>8</v>
      </c>
      <c r="H4615" s="161">
        <v>10</v>
      </c>
      <c r="I4615" s="161">
        <v>4</v>
      </c>
      <c r="J4615" s="161">
        <v>7</v>
      </c>
      <c r="M4615" s="165">
        <f t="shared" si="211"/>
        <v>4</v>
      </c>
      <c r="N4615" s="164">
        <f t="shared" si="212"/>
        <v>5</v>
      </c>
      <c r="O4615" s="164">
        <f t="shared" si="213"/>
        <v>8</v>
      </c>
    </row>
    <row r="4616" spans="3:15">
      <c r="C4616" s="161">
        <v>10</v>
      </c>
      <c r="D4616" s="161">
        <v>8</v>
      </c>
      <c r="F4616" s="161">
        <v>7</v>
      </c>
      <c r="G4616" s="161">
        <v>8</v>
      </c>
      <c r="H4616" s="161">
        <v>10</v>
      </c>
      <c r="I4616" s="161">
        <v>4</v>
      </c>
      <c r="J4616" s="161">
        <v>10</v>
      </c>
      <c r="M4616" s="165">
        <f t="shared" si="211"/>
        <v>4</v>
      </c>
      <c r="N4616" s="164">
        <f t="shared" si="212"/>
        <v>5</v>
      </c>
      <c r="O4616" s="164">
        <f t="shared" si="213"/>
        <v>8</v>
      </c>
    </row>
    <row r="4617" spans="3:15">
      <c r="C4617" s="161">
        <v>10</v>
      </c>
      <c r="D4617" s="161">
        <v>8</v>
      </c>
      <c r="F4617" s="161">
        <v>7</v>
      </c>
      <c r="G4617" s="161">
        <v>8</v>
      </c>
      <c r="H4617" s="161">
        <v>10</v>
      </c>
      <c r="I4617" s="161">
        <v>6</v>
      </c>
      <c r="J4617" s="161">
        <v>7</v>
      </c>
      <c r="M4617" s="165">
        <f t="shared" si="211"/>
        <v>6</v>
      </c>
      <c r="N4617" s="164">
        <f t="shared" si="212"/>
        <v>7</v>
      </c>
      <c r="O4617" s="164">
        <f t="shared" si="213"/>
        <v>8</v>
      </c>
    </row>
    <row r="4618" spans="3:15">
      <c r="C4618" s="161">
        <v>10</v>
      </c>
      <c r="D4618" s="161">
        <v>8</v>
      </c>
      <c r="F4618" s="161">
        <v>7</v>
      </c>
      <c r="G4618" s="161">
        <v>8</v>
      </c>
      <c r="H4618" s="161">
        <v>10</v>
      </c>
      <c r="I4618" s="161">
        <v>6</v>
      </c>
      <c r="J4618" s="161">
        <v>10</v>
      </c>
      <c r="M4618" s="165">
        <f t="shared" si="211"/>
        <v>6</v>
      </c>
      <c r="N4618" s="164">
        <f t="shared" si="212"/>
        <v>7</v>
      </c>
      <c r="O4618" s="164">
        <f t="shared" si="213"/>
        <v>8</v>
      </c>
    </row>
    <row r="4619" spans="3:15">
      <c r="C4619" s="161">
        <v>10</v>
      </c>
      <c r="D4619" s="161">
        <v>8</v>
      </c>
      <c r="F4619" s="161">
        <v>7</v>
      </c>
      <c r="G4619" s="161">
        <v>8</v>
      </c>
      <c r="H4619" s="161">
        <v>10</v>
      </c>
      <c r="I4619" s="161">
        <v>8</v>
      </c>
      <c r="J4619" s="161">
        <v>7</v>
      </c>
      <c r="M4619" s="165">
        <f t="shared" si="211"/>
        <v>7</v>
      </c>
      <c r="N4619" s="164">
        <f t="shared" si="212"/>
        <v>7</v>
      </c>
      <c r="O4619" s="164">
        <f t="shared" si="213"/>
        <v>8</v>
      </c>
    </row>
    <row r="4620" spans="3:15">
      <c r="C4620" s="161">
        <v>10</v>
      </c>
      <c r="D4620" s="161">
        <v>8</v>
      </c>
      <c r="F4620" s="161">
        <v>7</v>
      </c>
      <c r="G4620" s="161">
        <v>8</v>
      </c>
      <c r="H4620" s="161">
        <v>10</v>
      </c>
      <c r="I4620" s="161">
        <v>8</v>
      </c>
      <c r="J4620" s="161">
        <v>10</v>
      </c>
      <c r="M4620" s="165">
        <f t="shared" si="211"/>
        <v>7</v>
      </c>
      <c r="N4620" s="164">
        <f t="shared" si="212"/>
        <v>8</v>
      </c>
      <c r="O4620" s="164">
        <f t="shared" si="213"/>
        <v>9</v>
      </c>
    </row>
    <row r="4621" spans="3:15">
      <c r="C4621" s="161">
        <v>10</v>
      </c>
      <c r="D4621" s="161">
        <v>8</v>
      </c>
      <c r="F4621" s="161">
        <v>7</v>
      </c>
      <c r="G4621" s="161">
        <v>8</v>
      </c>
      <c r="H4621" s="161">
        <v>10</v>
      </c>
      <c r="I4621" s="161">
        <v>10</v>
      </c>
      <c r="J4621" s="161">
        <v>7</v>
      </c>
      <c r="M4621" s="165">
        <f t="shared" si="211"/>
        <v>7</v>
      </c>
      <c r="N4621" s="164">
        <f t="shared" si="212"/>
        <v>7</v>
      </c>
      <c r="O4621" s="164">
        <f t="shared" si="213"/>
        <v>9</v>
      </c>
    </row>
    <row r="4622" spans="3:15">
      <c r="C4622" s="161">
        <v>10</v>
      </c>
      <c r="D4622" s="161">
        <v>8</v>
      </c>
      <c r="F4622" s="161">
        <v>7</v>
      </c>
      <c r="G4622" s="161">
        <v>8</v>
      </c>
      <c r="H4622" s="161">
        <v>10</v>
      </c>
      <c r="I4622" s="161">
        <v>10</v>
      </c>
      <c r="J4622" s="161">
        <v>10</v>
      </c>
      <c r="M4622" s="165">
        <f t="shared" si="211"/>
        <v>7</v>
      </c>
      <c r="N4622" s="164">
        <f t="shared" si="212"/>
        <v>8</v>
      </c>
      <c r="O4622" s="164">
        <f t="shared" si="213"/>
        <v>9</v>
      </c>
    </row>
    <row r="4623" spans="3:15">
      <c r="C4623" s="161">
        <v>10</v>
      </c>
      <c r="D4623" s="161">
        <v>8</v>
      </c>
      <c r="F4623" s="161">
        <v>5</v>
      </c>
      <c r="G4623" s="161">
        <v>8</v>
      </c>
      <c r="H4623" s="161">
        <v>5</v>
      </c>
      <c r="I4623" s="161">
        <v>4</v>
      </c>
      <c r="J4623" s="161">
        <v>7</v>
      </c>
      <c r="M4623" s="165">
        <f t="shared" si="211"/>
        <v>4</v>
      </c>
      <c r="N4623" s="164">
        <f t="shared" si="212"/>
        <v>5</v>
      </c>
      <c r="O4623" s="164">
        <f t="shared" si="213"/>
        <v>7</v>
      </c>
    </row>
    <row r="4624" spans="3:15">
      <c r="C4624" s="161">
        <v>10</v>
      </c>
      <c r="D4624" s="161">
        <v>8</v>
      </c>
      <c r="F4624" s="161">
        <v>5</v>
      </c>
      <c r="G4624" s="161">
        <v>8</v>
      </c>
      <c r="H4624" s="161">
        <v>5</v>
      </c>
      <c r="I4624" s="161">
        <v>4</v>
      </c>
      <c r="J4624" s="161">
        <v>10</v>
      </c>
      <c r="M4624" s="165">
        <f t="shared" si="211"/>
        <v>4</v>
      </c>
      <c r="N4624" s="164">
        <f t="shared" si="212"/>
        <v>5</v>
      </c>
      <c r="O4624" s="164">
        <f t="shared" si="213"/>
        <v>7</v>
      </c>
    </row>
    <row r="4625" spans="3:15">
      <c r="C4625" s="161">
        <v>10</v>
      </c>
      <c r="D4625" s="161">
        <v>8</v>
      </c>
      <c r="F4625" s="161">
        <v>5</v>
      </c>
      <c r="G4625" s="161">
        <v>8</v>
      </c>
      <c r="H4625" s="161">
        <v>5</v>
      </c>
      <c r="I4625" s="161">
        <v>6</v>
      </c>
      <c r="J4625" s="161">
        <v>7</v>
      </c>
      <c r="M4625" s="165">
        <f t="shared" si="211"/>
        <v>5</v>
      </c>
      <c r="N4625" s="164">
        <f t="shared" si="212"/>
        <v>5</v>
      </c>
      <c r="O4625" s="164">
        <f t="shared" si="213"/>
        <v>7</v>
      </c>
    </row>
    <row r="4626" spans="3:15">
      <c r="C4626" s="161">
        <v>10</v>
      </c>
      <c r="D4626" s="161">
        <v>8</v>
      </c>
      <c r="F4626" s="161">
        <v>5</v>
      </c>
      <c r="G4626" s="161">
        <v>8</v>
      </c>
      <c r="H4626" s="161">
        <v>5</v>
      </c>
      <c r="I4626" s="161">
        <v>6</v>
      </c>
      <c r="J4626" s="161">
        <v>10</v>
      </c>
      <c r="M4626" s="165">
        <f t="shared" si="211"/>
        <v>5</v>
      </c>
      <c r="N4626" s="164">
        <f t="shared" si="212"/>
        <v>5</v>
      </c>
      <c r="O4626" s="164">
        <f t="shared" si="213"/>
        <v>7</v>
      </c>
    </row>
    <row r="4627" spans="3:15">
      <c r="C4627" s="161">
        <v>10</v>
      </c>
      <c r="D4627" s="161">
        <v>8</v>
      </c>
      <c r="F4627" s="161">
        <v>5</v>
      </c>
      <c r="G4627" s="161">
        <v>8</v>
      </c>
      <c r="H4627" s="161">
        <v>5</v>
      </c>
      <c r="I4627" s="161">
        <v>8</v>
      </c>
      <c r="J4627" s="161">
        <v>7</v>
      </c>
      <c r="M4627" s="165">
        <f t="shared" si="211"/>
        <v>5</v>
      </c>
      <c r="N4627" s="164">
        <f t="shared" si="212"/>
        <v>5</v>
      </c>
      <c r="O4627" s="164">
        <f t="shared" si="213"/>
        <v>7</v>
      </c>
    </row>
    <row r="4628" spans="3:15">
      <c r="C4628" s="161">
        <v>10</v>
      </c>
      <c r="D4628" s="161">
        <v>8</v>
      </c>
      <c r="F4628" s="161">
        <v>5</v>
      </c>
      <c r="G4628" s="161">
        <v>8</v>
      </c>
      <c r="H4628" s="161">
        <v>5</v>
      </c>
      <c r="I4628" s="161">
        <v>8</v>
      </c>
      <c r="J4628" s="161">
        <v>10</v>
      </c>
      <c r="M4628" s="165">
        <f t="shared" si="211"/>
        <v>5</v>
      </c>
      <c r="N4628" s="164">
        <f t="shared" si="212"/>
        <v>5</v>
      </c>
      <c r="O4628" s="164">
        <f t="shared" si="213"/>
        <v>8</v>
      </c>
    </row>
    <row r="4629" spans="3:15">
      <c r="C4629" s="161">
        <v>10</v>
      </c>
      <c r="D4629" s="161">
        <v>8</v>
      </c>
      <c r="F4629" s="161">
        <v>5</v>
      </c>
      <c r="G4629" s="161">
        <v>8</v>
      </c>
      <c r="H4629" s="161">
        <v>5</v>
      </c>
      <c r="I4629" s="161">
        <v>10</v>
      </c>
      <c r="J4629" s="161">
        <v>7</v>
      </c>
      <c r="M4629" s="165">
        <f t="shared" si="211"/>
        <v>5</v>
      </c>
      <c r="N4629" s="164">
        <f t="shared" si="212"/>
        <v>5</v>
      </c>
      <c r="O4629" s="164">
        <f t="shared" si="213"/>
        <v>8</v>
      </c>
    </row>
    <row r="4630" spans="3:15">
      <c r="C4630" s="161">
        <v>10</v>
      </c>
      <c r="D4630" s="161">
        <v>8</v>
      </c>
      <c r="F4630" s="161">
        <v>5</v>
      </c>
      <c r="G4630" s="161">
        <v>8</v>
      </c>
      <c r="H4630" s="161">
        <v>5</v>
      </c>
      <c r="I4630" s="161">
        <v>10</v>
      </c>
      <c r="J4630" s="161">
        <v>10</v>
      </c>
      <c r="M4630" s="165">
        <f t="shared" si="211"/>
        <v>5</v>
      </c>
      <c r="N4630" s="164">
        <f t="shared" si="212"/>
        <v>5</v>
      </c>
      <c r="O4630" s="164">
        <f t="shared" si="213"/>
        <v>8</v>
      </c>
    </row>
    <row r="4631" spans="3:15">
      <c r="C4631" s="161">
        <v>10</v>
      </c>
      <c r="D4631" s="161">
        <v>8</v>
      </c>
      <c r="F4631" s="161">
        <v>7</v>
      </c>
      <c r="G4631" s="161">
        <v>8</v>
      </c>
      <c r="H4631" s="161">
        <v>10</v>
      </c>
      <c r="I4631" s="161">
        <v>4</v>
      </c>
      <c r="J4631" s="161">
        <v>7</v>
      </c>
      <c r="M4631" s="165">
        <f t="shared" si="211"/>
        <v>4</v>
      </c>
      <c r="N4631" s="164">
        <f t="shared" si="212"/>
        <v>5</v>
      </c>
      <c r="O4631" s="164">
        <f t="shared" si="213"/>
        <v>8</v>
      </c>
    </row>
    <row r="4632" spans="3:15">
      <c r="C4632" s="161">
        <v>10</v>
      </c>
      <c r="D4632" s="161">
        <v>8</v>
      </c>
      <c r="F4632" s="161">
        <v>7</v>
      </c>
      <c r="G4632" s="161">
        <v>8</v>
      </c>
      <c r="H4632" s="161">
        <v>10</v>
      </c>
      <c r="I4632" s="161">
        <v>4</v>
      </c>
      <c r="J4632" s="161">
        <v>10</v>
      </c>
      <c r="M4632" s="165">
        <f t="shared" si="211"/>
        <v>4</v>
      </c>
      <c r="N4632" s="164">
        <f t="shared" si="212"/>
        <v>5</v>
      </c>
      <c r="O4632" s="164">
        <f t="shared" si="213"/>
        <v>8</v>
      </c>
    </row>
    <row r="4633" spans="3:15">
      <c r="C4633" s="161">
        <v>10</v>
      </c>
      <c r="D4633" s="161">
        <v>8</v>
      </c>
      <c r="F4633" s="161">
        <v>7</v>
      </c>
      <c r="G4633" s="161">
        <v>8</v>
      </c>
      <c r="H4633" s="161">
        <v>10</v>
      </c>
      <c r="I4633" s="161">
        <v>6</v>
      </c>
      <c r="J4633" s="161">
        <v>7</v>
      </c>
      <c r="M4633" s="165">
        <f t="shared" si="211"/>
        <v>6</v>
      </c>
      <c r="N4633" s="164">
        <f t="shared" si="212"/>
        <v>7</v>
      </c>
      <c r="O4633" s="164">
        <f t="shared" si="213"/>
        <v>8</v>
      </c>
    </row>
    <row r="4634" spans="3:15">
      <c r="C4634" s="161">
        <v>10</v>
      </c>
      <c r="D4634" s="161">
        <v>8</v>
      </c>
      <c r="F4634" s="161">
        <v>7</v>
      </c>
      <c r="G4634" s="161">
        <v>8</v>
      </c>
      <c r="H4634" s="161">
        <v>10</v>
      </c>
      <c r="I4634" s="161">
        <v>6</v>
      </c>
      <c r="J4634" s="161">
        <v>10</v>
      </c>
      <c r="M4634" s="165">
        <f t="shared" si="211"/>
        <v>6</v>
      </c>
      <c r="N4634" s="164">
        <f t="shared" si="212"/>
        <v>7</v>
      </c>
      <c r="O4634" s="164">
        <f t="shared" si="213"/>
        <v>8</v>
      </c>
    </row>
    <row r="4635" spans="3:15">
      <c r="C4635" s="161">
        <v>10</v>
      </c>
      <c r="D4635" s="161">
        <v>8</v>
      </c>
      <c r="F4635" s="161">
        <v>7</v>
      </c>
      <c r="G4635" s="161">
        <v>8</v>
      </c>
      <c r="H4635" s="161">
        <v>10</v>
      </c>
      <c r="I4635" s="161">
        <v>8</v>
      </c>
      <c r="J4635" s="161">
        <v>7</v>
      </c>
      <c r="M4635" s="165">
        <f t="shared" si="211"/>
        <v>7</v>
      </c>
      <c r="N4635" s="164">
        <f t="shared" si="212"/>
        <v>7</v>
      </c>
      <c r="O4635" s="164">
        <f t="shared" si="213"/>
        <v>8</v>
      </c>
    </row>
    <row r="4636" spans="3:15">
      <c r="C4636" s="161">
        <v>10</v>
      </c>
      <c r="D4636" s="161">
        <v>8</v>
      </c>
      <c r="F4636" s="161">
        <v>7</v>
      </c>
      <c r="G4636" s="161">
        <v>8</v>
      </c>
      <c r="H4636" s="161">
        <v>10</v>
      </c>
      <c r="I4636" s="161">
        <v>8</v>
      </c>
      <c r="J4636" s="161">
        <v>10</v>
      </c>
      <c r="M4636" s="165">
        <f t="shared" si="211"/>
        <v>7</v>
      </c>
      <c r="N4636" s="164">
        <f t="shared" si="212"/>
        <v>8</v>
      </c>
      <c r="O4636" s="164">
        <f t="shared" si="213"/>
        <v>9</v>
      </c>
    </row>
    <row r="4637" spans="3:15">
      <c r="C4637" s="161">
        <v>10</v>
      </c>
      <c r="D4637" s="161">
        <v>8</v>
      </c>
      <c r="F4637" s="161">
        <v>7</v>
      </c>
      <c r="G4637" s="161">
        <v>8</v>
      </c>
      <c r="H4637" s="161">
        <v>10</v>
      </c>
      <c r="I4637" s="161">
        <v>10</v>
      </c>
      <c r="J4637" s="161">
        <v>7</v>
      </c>
      <c r="M4637" s="165">
        <f t="shared" si="211"/>
        <v>7</v>
      </c>
      <c r="N4637" s="164">
        <f t="shared" si="212"/>
        <v>7</v>
      </c>
      <c r="O4637" s="164">
        <f t="shared" si="213"/>
        <v>9</v>
      </c>
    </row>
    <row r="4638" spans="3:15">
      <c r="C4638" s="161">
        <v>10</v>
      </c>
      <c r="D4638" s="161">
        <v>8</v>
      </c>
      <c r="F4638" s="161">
        <v>7</v>
      </c>
      <c r="G4638" s="161">
        <v>8</v>
      </c>
      <c r="H4638" s="161">
        <v>10</v>
      </c>
      <c r="I4638" s="161">
        <v>10</v>
      </c>
      <c r="J4638" s="161">
        <v>10</v>
      </c>
      <c r="M4638" s="165">
        <f t="shared" si="211"/>
        <v>7</v>
      </c>
      <c r="N4638" s="164">
        <f t="shared" si="212"/>
        <v>8</v>
      </c>
      <c r="O4638" s="164">
        <f t="shared" si="213"/>
        <v>9</v>
      </c>
    </row>
    <row r="4639" spans="3:15">
      <c r="C4639" s="161">
        <v>10</v>
      </c>
      <c r="D4639" s="161">
        <v>8</v>
      </c>
      <c r="F4639" s="161">
        <v>5</v>
      </c>
      <c r="G4639" s="161">
        <v>8</v>
      </c>
      <c r="H4639" s="161">
        <v>5</v>
      </c>
      <c r="I4639" s="161">
        <v>4</v>
      </c>
      <c r="J4639" s="161">
        <v>7</v>
      </c>
      <c r="M4639" s="165">
        <f t="shared" ref="M4639:M4702" si="214">MIN(C4639:L4639)</f>
        <v>4</v>
      </c>
      <c r="N4639" s="164">
        <f t="shared" si="212"/>
        <v>5</v>
      </c>
      <c r="O4639" s="164">
        <f t="shared" si="213"/>
        <v>7</v>
      </c>
    </row>
    <row r="4640" spans="3:15">
      <c r="C4640" s="161">
        <v>10</v>
      </c>
      <c r="D4640" s="161">
        <v>8</v>
      </c>
      <c r="F4640" s="161">
        <v>5</v>
      </c>
      <c r="G4640" s="161">
        <v>8</v>
      </c>
      <c r="H4640" s="161">
        <v>5</v>
      </c>
      <c r="I4640" s="161">
        <v>4</v>
      </c>
      <c r="J4640" s="161">
        <v>10</v>
      </c>
      <c r="M4640" s="165">
        <f t="shared" si="214"/>
        <v>4</v>
      </c>
      <c r="N4640" s="164">
        <f t="shared" ref="N4640:N4703" si="215">IF(SMALL(C4640:J4640,2)&gt;M4640,M4640+1,M4640)</f>
        <v>5</v>
      </c>
      <c r="O4640" s="164">
        <f t="shared" ref="O4640:O4703" si="216">ROUND(AVERAGE(C4640:J4640),0)</f>
        <v>7</v>
      </c>
    </row>
    <row r="4641" spans="3:15">
      <c r="C4641" s="161">
        <v>10</v>
      </c>
      <c r="D4641" s="161">
        <v>8</v>
      </c>
      <c r="F4641" s="161">
        <v>5</v>
      </c>
      <c r="G4641" s="161">
        <v>8</v>
      </c>
      <c r="H4641" s="161">
        <v>5</v>
      </c>
      <c r="I4641" s="161">
        <v>6</v>
      </c>
      <c r="J4641" s="161">
        <v>7</v>
      </c>
      <c r="M4641" s="165">
        <f t="shared" si="214"/>
        <v>5</v>
      </c>
      <c r="N4641" s="164">
        <f t="shared" si="215"/>
        <v>5</v>
      </c>
      <c r="O4641" s="164">
        <f t="shared" si="216"/>
        <v>7</v>
      </c>
    </row>
    <row r="4642" spans="3:15">
      <c r="C4642" s="161">
        <v>10</v>
      </c>
      <c r="D4642" s="161">
        <v>8</v>
      </c>
      <c r="F4642" s="161">
        <v>5</v>
      </c>
      <c r="G4642" s="161">
        <v>8</v>
      </c>
      <c r="H4642" s="161">
        <v>5</v>
      </c>
      <c r="I4642" s="161">
        <v>6</v>
      </c>
      <c r="J4642" s="161">
        <v>10</v>
      </c>
      <c r="M4642" s="165">
        <f t="shared" si="214"/>
        <v>5</v>
      </c>
      <c r="N4642" s="164">
        <f t="shared" si="215"/>
        <v>5</v>
      </c>
      <c r="O4642" s="164">
        <f t="shared" si="216"/>
        <v>7</v>
      </c>
    </row>
    <row r="4643" spans="3:15">
      <c r="C4643" s="161">
        <v>10</v>
      </c>
      <c r="D4643" s="161">
        <v>8</v>
      </c>
      <c r="F4643" s="161">
        <v>5</v>
      </c>
      <c r="G4643" s="161">
        <v>8</v>
      </c>
      <c r="H4643" s="161">
        <v>5</v>
      </c>
      <c r="I4643" s="161">
        <v>8</v>
      </c>
      <c r="J4643" s="161">
        <v>7</v>
      </c>
      <c r="M4643" s="165">
        <f t="shared" si="214"/>
        <v>5</v>
      </c>
      <c r="N4643" s="164">
        <f t="shared" si="215"/>
        <v>5</v>
      </c>
      <c r="O4643" s="164">
        <f t="shared" si="216"/>
        <v>7</v>
      </c>
    </row>
    <row r="4644" spans="3:15">
      <c r="C4644" s="161">
        <v>10</v>
      </c>
      <c r="D4644" s="161">
        <v>8</v>
      </c>
      <c r="F4644" s="161">
        <v>5</v>
      </c>
      <c r="G4644" s="161">
        <v>8</v>
      </c>
      <c r="H4644" s="161">
        <v>5</v>
      </c>
      <c r="I4644" s="161">
        <v>8</v>
      </c>
      <c r="J4644" s="161">
        <v>10</v>
      </c>
      <c r="M4644" s="165">
        <f t="shared" si="214"/>
        <v>5</v>
      </c>
      <c r="N4644" s="164">
        <f t="shared" si="215"/>
        <v>5</v>
      </c>
      <c r="O4644" s="164">
        <f t="shared" si="216"/>
        <v>8</v>
      </c>
    </row>
    <row r="4645" spans="3:15">
      <c r="C4645" s="161">
        <v>10</v>
      </c>
      <c r="D4645" s="161">
        <v>8</v>
      </c>
      <c r="F4645" s="161">
        <v>5</v>
      </c>
      <c r="G4645" s="161">
        <v>8</v>
      </c>
      <c r="H4645" s="161">
        <v>5</v>
      </c>
      <c r="I4645" s="161">
        <v>10</v>
      </c>
      <c r="J4645" s="161">
        <v>7</v>
      </c>
      <c r="M4645" s="165">
        <f t="shared" si="214"/>
        <v>5</v>
      </c>
      <c r="N4645" s="164">
        <f t="shared" si="215"/>
        <v>5</v>
      </c>
      <c r="O4645" s="164">
        <f t="shared" si="216"/>
        <v>8</v>
      </c>
    </row>
    <row r="4646" spans="3:15">
      <c r="C4646" s="161">
        <v>10</v>
      </c>
      <c r="D4646" s="161">
        <v>8</v>
      </c>
      <c r="F4646" s="161">
        <v>5</v>
      </c>
      <c r="G4646" s="161">
        <v>8</v>
      </c>
      <c r="H4646" s="161">
        <v>5</v>
      </c>
      <c r="I4646" s="161">
        <v>10</v>
      </c>
      <c r="J4646" s="161">
        <v>10</v>
      </c>
      <c r="M4646" s="165">
        <f t="shared" si="214"/>
        <v>5</v>
      </c>
      <c r="N4646" s="164">
        <f t="shared" si="215"/>
        <v>5</v>
      </c>
      <c r="O4646" s="164">
        <f t="shared" si="216"/>
        <v>8</v>
      </c>
    </row>
    <row r="4647" spans="3:15">
      <c r="C4647" s="161">
        <v>10</v>
      </c>
      <c r="D4647" s="161">
        <v>8</v>
      </c>
      <c r="F4647" s="161">
        <v>7</v>
      </c>
      <c r="G4647" s="161">
        <v>8</v>
      </c>
      <c r="H4647" s="161">
        <v>10</v>
      </c>
      <c r="I4647" s="161">
        <v>4</v>
      </c>
      <c r="J4647" s="161">
        <v>7</v>
      </c>
      <c r="M4647" s="165">
        <f t="shared" si="214"/>
        <v>4</v>
      </c>
      <c r="N4647" s="164">
        <f t="shared" si="215"/>
        <v>5</v>
      </c>
      <c r="O4647" s="164">
        <f t="shared" si="216"/>
        <v>8</v>
      </c>
    </row>
    <row r="4648" spans="3:15">
      <c r="C4648" s="161">
        <v>10</v>
      </c>
      <c r="D4648" s="161">
        <v>8</v>
      </c>
      <c r="F4648" s="161">
        <v>7</v>
      </c>
      <c r="G4648" s="161">
        <v>8</v>
      </c>
      <c r="H4648" s="161">
        <v>10</v>
      </c>
      <c r="I4648" s="161">
        <v>4</v>
      </c>
      <c r="J4648" s="161">
        <v>10</v>
      </c>
      <c r="M4648" s="165">
        <f t="shared" si="214"/>
        <v>4</v>
      </c>
      <c r="N4648" s="164">
        <f t="shared" si="215"/>
        <v>5</v>
      </c>
      <c r="O4648" s="164">
        <f t="shared" si="216"/>
        <v>8</v>
      </c>
    </row>
    <row r="4649" spans="3:15">
      <c r="C4649" s="161">
        <v>10</v>
      </c>
      <c r="D4649" s="161">
        <v>8</v>
      </c>
      <c r="F4649" s="161">
        <v>7</v>
      </c>
      <c r="G4649" s="161">
        <v>8</v>
      </c>
      <c r="H4649" s="161">
        <v>10</v>
      </c>
      <c r="I4649" s="161">
        <v>6</v>
      </c>
      <c r="J4649" s="161">
        <v>7</v>
      </c>
      <c r="M4649" s="165">
        <f t="shared" si="214"/>
        <v>6</v>
      </c>
      <c r="N4649" s="164">
        <f t="shared" si="215"/>
        <v>7</v>
      </c>
      <c r="O4649" s="164">
        <f t="shared" si="216"/>
        <v>8</v>
      </c>
    </row>
    <row r="4650" spans="3:15">
      <c r="C4650" s="161">
        <v>10</v>
      </c>
      <c r="D4650" s="161">
        <v>8</v>
      </c>
      <c r="F4650" s="161">
        <v>7</v>
      </c>
      <c r="G4650" s="161">
        <v>8</v>
      </c>
      <c r="H4650" s="161">
        <v>10</v>
      </c>
      <c r="I4650" s="161">
        <v>6</v>
      </c>
      <c r="J4650" s="161">
        <v>10</v>
      </c>
      <c r="M4650" s="165">
        <f t="shared" si="214"/>
        <v>6</v>
      </c>
      <c r="N4650" s="164">
        <f t="shared" si="215"/>
        <v>7</v>
      </c>
      <c r="O4650" s="164">
        <f t="shared" si="216"/>
        <v>8</v>
      </c>
    </row>
    <row r="4651" spans="3:15">
      <c r="C4651" s="161">
        <v>10</v>
      </c>
      <c r="D4651" s="161">
        <v>8</v>
      </c>
      <c r="F4651" s="161">
        <v>7</v>
      </c>
      <c r="G4651" s="161">
        <v>8</v>
      </c>
      <c r="H4651" s="161">
        <v>10</v>
      </c>
      <c r="I4651" s="161">
        <v>8</v>
      </c>
      <c r="J4651" s="161">
        <v>7</v>
      </c>
      <c r="M4651" s="165">
        <f t="shared" si="214"/>
        <v>7</v>
      </c>
      <c r="N4651" s="164">
        <f t="shared" si="215"/>
        <v>7</v>
      </c>
      <c r="O4651" s="164">
        <f t="shared" si="216"/>
        <v>8</v>
      </c>
    </row>
    <row r="4652" spans="3:15">
      <c r="C4652" s="161">
        <v>10</v>
      </c>
      <c r="D4652" s="161">
        <v>8</v>
      </c>
      <c r="F4652" s="161">
        <v>7</v>
      </c>
      <c r="G4652" s="161">
        <v>8</v>
      </c>
      <c r="H4652" s="161">
        <v>10</v>
      </c>
      <c r="I4652" s="161">
        <v>8</v>
      </c>
      <c r="J4652" s="161">
        <v>10</v>
      </c>
      <c r="M4652" s="165">
        <f t="shared" si="214"/>
        <v>7</v>
      </c>
      <c r="N4652" s="164">
        <f t="shared" si="215"/>
        <v>8</v>
      </c>
      <c r="O4652" s="164">
        <f t="shared" si="216"/>
        <v>9</v>
      </c>
    </row>
    <row r="4653" spans="3:15">
      <c r="C4653" s="161">
        <v>10</v>
      </c>
      <c r="D4653" s="161">
        <v>8</v>
      </c>
      <c r="F4653" s="161">
        <v>7</v>
      </c>
      <c r="G4653" s="161">
        <v>8</v>
      </c>
      <c r="H4653" s="161">
        <v>10</v>
      </c>
      <c r="I4653" s="161">
        <v>10</v>
      </c>
      <c r="J4653" s="161">
        <v>7</v>
      </c>
      <c r="M4653" s="165">
        <f t="shared" si="214"/>
        <v>7</v>
      </c>
      <c r="N4653" s="164">
        <f t="shared" si="215"/>
        <v>7</v>
      </c>
      <c r="O4653" s="164">
        <f t="shared" si="216"/>
        <v>9</v>
      </c>
    </row>
    <row r="4654" spans="3:15">
      <c r="C4654" s="161">
        <v>10</v>
      </c>
      <c r="D4654" s="161">
        <v>8</v>
      </c>
      <c r="F4654" s="161">
        <v>7</v>
      </c>
      <c r="G4654" s="161">
        <v>8</v>
      </c>
      <c r="H4654" s="161">
        <v>10</v>
      </c>
      <c r="I4654" s="161">
        <v>10</v>
      </c>
      <c r="J4654" s="161">
        <v>10</v>
      </c>
      <c r="M4654" s="165">
        <f t="shared" si="214"/>
        <v>7</v>
      </c>
      <c r="N4654" s="164">
        <f t="shared" si="215"/>
        <v>8</v>
      </c>
      <c r="O4654" s="164">
        <f t="shared" si="216"/>
        <v>9</v>
      </c>
    </row>
    <row r="4655" spans="3:15">
      <c r="C4655" s="161">
        <v>10</v>
      </c>
      <c r="D4655" s="161">
        <v>8</v>
      </c>
      <c r="F4655" s="161">
        <v>10</v>
      </c>
      <c r="G4655" s="161">
        <v>8</v>
      </c>
      <c r="H4655" s="161">
        <v>7</v>
      </c>
      <c r="I4655" s="161">
        <v>4</v>
      </c>
      <c r="J4655" s="161">
        <v>7</v>
      </c>
      <c r="M4655" s="165">
        <f t="shared" si="214"/>
        <v>4</v>
      </c>
      <c r="N4655" s="164">
        <f t="shared" si="215"/>
        <v>5</v>
      </c>
      <c r="O4655" s="164">
        <f t="shared" si="216"/>
        <v>8</v>
      </c>
    </row>
    <row r="4656" spans="3:15">
      <c r="C4656" s="161">
        <v>10</v>
      </c>
      <c r="D4656" s="161">
        <v>8</v>
      </c>
      <c r="F4656" s="161">
        <v>10</v>
      </c>
      <c r="G4656" s="161">
        <v>8</v>
      </c>
      <c r="H4656" s="161">
        <v>7</v>
      </c>
      <c r="I4656" s="161">
        <v>4</v>
      </c>
      <c r="J4656" s="161">
        <v>10</v>
      </c>
      <c r="M4656" s="165">
        <f t="shared" si="214"/>
        <v>4</v>
      </c>
      <c r="N4656" s="164">
        <f t="shared" si="215"/>
        <v>5</v>
      </c>
      <c r="O4656" s="164">
        <f t="shared" si="216"/>
        <v>8</v>
      </c>
    </row>
    <row r="4657" spans="3:15">
      <c r="C4657" s="161">
        <v>10</v>
      </c>
      <c r="D4657" s="161">
        <v>8</v>
      </c>
      <c r="F4657" s="161">
        <v>10</v>
      </c>
      <c r="G4657" s="161">
        <v>8</v>
      </c>
      <c r="H4657" s="161">
        <v>7</v>
      </c>
      <c r="I4657" s="161">
        <v>6</v>
      </c>
      <c r="J4657" s="161">
        <v>7</v>
      </c>
      <c r="M4657" s="165">
        <f t="shared" si="214"/>
        <v>6</v>
      </c>
      <c r="N4657" s="164">
        <f t="shared" si="215"/>
        <v>7</v>
      </c>
      <c r="O4657" s="164">
        <f t="shared" si="216"/>
        <v>8</v>
      </c>
    </row>
    <row r="4658" spans="3:15">
      <c r="C4658" s="161">
        <v>10</v>
      </c>
      <c r="D4658" s="161">
        <v>8</v>
      </c>
      <c r="F4658" s="161">
        <v>10</v>
      </c>
      <c r="G4658" s="161">
        <v>8</v>
      </c>
      <c r="H4658" s="161">
        <v>7</v>
      </c>
      <c r="I4658" s="161">
        <v>6</v>
      </c>
      <c r="J4658" s="161">
        <v>10</v>
      </c>
      <c r="M4658" s="165">
        <f t="shared" si="214"/>
        <v>6</v>
      </c>
      <c r="N4658" s="164">
        <f t="shared" si="215"/>
        <v>7</v>
      </c>
      <c r="O4658" s="164">
        <f t="shared" si="216"/>
        <v>8</v>
      </c>
    </row>
    <row r="4659" spans="3:15">
      <c r="C4659" s="161">
        <v>10</v>
      </c>
      <c r="D4659" s="161">
        <v>8</v>
      </c>
      <c r="F4659" s="161">
        <v>10</v>
      </c>
      <c r="G4659" s="161">
        <v>8</v>
      </c>
      <c r="H4659" s="161">
        <v>7</v>
      </c>
      <c r="I4659" s="161">
        <v>8</v>
      </c>
      <c r="J4659" s="161">
        <v>7</v>
      </c>
      <c r="M4659" s="165">
        <f t="shared" si="214"/>
        <v>7</v>
      </c>
      <c r="N4659" s="164">
        <f t="shared" si="215"/>
        <v>7</v>
      </c>
      <c r="O4659" s="164">
        <f t="shared" si="216"/>
        <v>8</v>
      </c>
    </row>
    <row r="4660" spans="3:15">
      <c r="C4660" s="161">
        <v>10</v>
      </c>
      <c r="D4660" s="161">
        <v>8</v>
      </c>
      <c r="F4660" s="161">
        <v>10</v>
      </c>
      <c r="G4660" s="161">
        <v>8</v>
      </c>
      <c r="H4660" s="161">
        <v>7</v>
      </c>
      <c r="I4660" s="161">
        <v>8</v>
      </c>
      <c r="J4660" s="161">
        <v>10</v>
      </c>
      <c r="M4660" s="165">
        <f t="shared" si="214"/>
        <v>7</v>
      </c>
      <c r="N4660" s="164">
        <f t="shared" si="215"/>
        <v>8</v>
      </c>
      <c r="O4660" s="164">
        <f t="shared" si="216"/>
        <v>9</v>
      </c>
    </row>
    <row r="4661" spans="3:15">
      <c r="C4661" s="161">
        <v>10</v>
      </c>
      <c r="D4661" s="161">
        <v>8</v>
      </c>
      <c r="F4661" s="161">
        <v>10</v>
      </c>
      <c r="G4661" s="161">
        <v>8</v>
      </c>
      <c r="H4661" s="161">
        <v>7</v>
      </c>
      <c r="I4661" s="161">
        <v>10</v>
      </c>
      <c r="J4661" s="161">
        <v>7</v>
      </c>
      <c r="M4661" s="165">
        <f t="shared" si="214"/>
        <v>7</v>
      </c>
      <c r="N4661" s="164">
        <f t="shared" si="215"/>
        <v>7</v>
      </c>
      <c r="O4661" s="164">
        <f t="shared" si="216"/>
        <v>9</v>
      </c>
    </row>
    <row r="4662" spans="3:15">
      <c r="C4662" s="161">
        <v>10</v>
      </c>
      <c r="D4662" s="161">
        <v>8</v>
      </c>
      <c r="F4662" s="161">
        <v>10</v>
      </c>
      <c r="G4662" s="161">
        <v>8</v>
      </c>
      <c r="H4662" s="161">
        <v>7</v>
      </c>
      <c r="I4662" s="161">
        <v>10</v>
      </c>
      <c r="J4662" s="161">
        <v>10</v>
      </c>
      <c r="M4662" s="165">
        <f t="shared" si="214"/>
        <v>7</v>
      </c>
      <c r="N4662" s="164">
        <f t="shared" si="215"/>
        <v>8</v>
      </c>
      <c r="O4662" s="164">
        <f t="shared" si="216"/>
        <v>9</v>
      </c>
    </row>
    <row r="4663" spans="3:15">
      <c r="C4663" s="161">
        <v>10</v>
      </c>
      <c r="D4663" s="161">
        <v>8</v>
      </c>
      <c r="F4663" s="161">
        <v>10</v>
      </c>
      <c r="G4663" s="161">
        <v>8</v>
      </c>
      <c r="H4663" s="161">
        <v>10</v>
      </c>
      <c r="I4663" s="161">
        <v>4</v>
      </c>
      <c r="J4663" s="161">
        <v>7</v>
      </c>
      <c r="M4663" s="165">
        <f t="shared" si="214"/>
        <v>4</v>
      </c>
      <c r="N4663" s="164">
        <f t="shared" si="215"/>
        <v>5</v>
      </c>
      <c r="O4663" s="164">
        <f t="shared" si="216"/>
        <v>8</v>
      </c>
    </row>
    <row r="4664" spans="3:15">
      <c r="C4664" s="161">
        <v>10</v>
      </c>
      <c r="D4664" s="161">
        <v>8</v>
      </c>
      <c r="F4664" s="161">
        <v>10</v>
      </c>
      <c r="G4664" s="161">
        <v>8</v>
      </c>
      <c r="H4664" s="161">
        <v>10</v>
      </c>
      <c r="I4664" s="161">
        <v>4</v>
      </c>
      <c r="J4664" s="161">
        <v>10</v>
      </c>
      <c r="M4664" s="165">
        <f t="shared" si="214"/>
        <v>4</v>
      </c>
      <c r="N4664" s="164">
        <f t="shared" si="215"/>
        <v>5</v>
      </c>
      <c r="O4664" s="164">
        <f t="shared" si="216"/>
        <v>9</v>
      </c>
    </row>
    <row r="4665" spans="3:15">
      <c r="C4665" s="161">
        <v>10</v>
      </c>
      <c r="D4665" s="161">
        <v>8</v>
      </c>
      <c r="F4665" s="161">
        <v>10</v>
      </c>
      <c r="G4665" s="161">
        <v>8</v>
      </c>
      <c r="H4665" s="161">
        <v>10</v>
      </c>
      <c r="I4665" s="161">
        <v>6</v>
      </c>
      <c r="J4665" s="161">
        <v>7</v>
      </c>
      <c r="M4665" s="165">
        <f t="shared" si="214"/>
        <v>6</v>
      </c>
      <c r="N4665" s="164">
        <f t="shared" si="215"/>
        <v>7</v>
      </c>
      <c r="O4665" s="164">
        <f t="shared" si="216"/>
        <v>8</v>
      </c>
    </row>
    <row r="4666" spans="3:15">
      <c r="C4666" s="161">
        <v>10</v>
      </c>
      <c r="D4666" s="161">
        <v>8</v>
      </c>
      <c r="F4666" s="161">
        <v>10</v>
      </c>
      <c r="G4666" s="161">
        <v>8</v>
      </c>
      <c r="H4666" s="161">
        <v>10</v>
      </c>
      <c r="I4666" s="161">
        <v>6</v>
      </c>
      <c r="J4666" s="161">
        <v>10</v>
      </c>
      <c r="M4666" s="165">
        <f t="shared" si="214"/>
        <v>6</v>
      </c>
      <c r="N4666" s="164">
        <f t="shared" si="215"/>
        <v>7</v>
      </c>
      <c r="O4666" s="164">
        <f t="shared" si="216"/>
        <v>9</v>
      </c>
    </row>
    <row r="4667" spans="3:15">
      <c r="C4667" s="161">
        <v>10</v>
      </c>
      <c r="D4667" s="161">
        <v>8</v>
      </c>
      <c r="F4667" s="161">
        <v>10</v>
      </c>
      <c r="G4667" s="161">
        <v>8</v>
      </c>
      <c r="H4667" s="161">
        <v>10</v>
      </c>
      <c r="I4667" s="161">
        <v>8</v>
      </c>
      <c r="J4667" s="161">
        <v>7</v>
      </c>
      <c r="M4667" s="165">
        <f t="shared" si="214"/>
        <v>7</v>
      </c>
      <c r="N4667" s="164">
        <f t="shared" si="215"/>
        <v>8</v>
      </c>
      <c r="O4667" s="164">
        <f t="shared" si="216"/>
        <v>9</v>
      </c>
    </row>
    <row r="4668" spans="3:15">
      <c r="C4668" s="161">
        <v>10</v>
      </c>
      <c r="D4668" s="161">
        <v>8</v>
      </c>
      <c r="F4668" s="161">
        <v>10</v>
      </c>
      <c r="G4668" s="161">
        <v>8</v>
      </c>
      <c r="H4668" s="161">
        <v>10</v>
      </c>
      <c r="I4668" s="161">
        <v>8</v>
      </c>
      <c r="J4668" s="161">
        <v>10</v>
      </c>
      <c r="M4668" s="165">
        <f t="shared" si="214"/>
        <v>8</v>
      </c>
      <c r="N4668" s="164">
        <f t="shared" si="215"/>
        <v>8</v>
      </c>
      <c r="O4668" s="164">
        <f t="shared" si="216"/>
        <v>9</v>
      </c>
    </row>
    <row r="4669" spans="3:15">
      <c r="C4669" s="161">
        <v>10</v>
      </c>
      <c r="D4669" s="161">
        <v>8</v>
      </c>
      <c r="F4669" s="161">
        <v>10</v>
      </c>
      <c r="G4669" s="161">
        <v>8</v>
      </c>
      <c r="H4669" s="161">
        <v>10</v>
      </c>
      <c r="I4669" s="161">
        <v>10</v>
      </c>
      <c r="J4669" s="161">
        <v>7</v>
      </c>
      <c r="M4669" s="165">
        <f t="shared" si="214"/>
        <v>7</v>
      </c>
      <c r="N4669" s="164">
        <f t="shared" si="215"/>
        <v>8</v>
      </c>
      <c r="O4669" s="164">
        <f t="shared" si="216"/>
        <v>9</v>
      </c>
    </row>
    <row r="4670" spans="3:15">
      <c r="C4670" s="161">
        <v>10</v>
      </c>
      <c r="D4670" s="161">
        <v>8</v>
      </c>
      <c r="F4670" s="161">
        <v>10</v>
      </c>
      <c r="G4670" s="161">
        <v>8</v>
      </c>
      <c r="H4670" s="161">
        <v>10</v>
      </c>
      <c r="I4670" s="161">
        <v>10</v>
      </c>
      <c r="J4670" s="161">
        <v>10</v>
      </c>
      <c r="M4670" s="165">
        <f t="shared" si="214"/>
        <v>8</v>
      </c>
      <c r="N4670" s="164">
        <f t="shared" si="215"/>
        <v>8</v>
      </c>
      <c r="O4670" s="164">
        <f t="shared" si="216"/>
        <v>9</v>
      </c>
    </row>
    <row r="4671" spans="3:15">
      <c r="C4671" s="161">
        <v>10</v>
      </c>
      <c r="D4671" s="161">
        <v>8</v>
      </c>
      <c r="F4671" s="161">
        <v>10</v>
      </c>
      <c r="G4671" s="161">
        <v>8</v>
      </c>
      <c r="H4671" s="161">
        <v>7</v>
      </c>
      <c r="I4671" s="161">
        <v>4</v>
      </c>
      <c r="J4671" s="161">
        <v>7</v>
      </c>
      <c r="M4671" s="165">
        <f t="shared" si="214"/>
        <v>4</v>
      </c>
      <c r="N4671" s="164">
        <f t="shared" si="215"/>
        <v>5</v>
      </c>
      <c r="O4671" s="164">
        <f t="shared" si="216"/>
        <v>8</v>
      </c>
    </row>
    <row r="4672" spans="3:15">
      <c r="C4672" s="161">
        <v>10</v>
      </c>
      <c r="D4672" s="161">
        <v>8</v>
      </c>
      <c r="F4672" s="161">
        <v>10</v>
      </c>
      <c r="G4672" s="161">
        <v>8</v>
      </c>
      <c r="H4672" s="161">
        <v>7</v>
      </c>
      <c r="I4672" s="161">
        <v>4</v>
      </c>
      <c r="J4672" s="161">
        <v>10</v>
      </c>
      <c r="M4672" s="165">
        <f t="shared" si="214"/>
        <v>4</v>
      </c>
      <c r="N4672" s="164">
        <f t="shared" si="215"/>
        <v>5</v>
      </c>
      <c r="O4672" s="164">
        <f t="shared" si="216"/>
        <v>8</v>
      </c>
    </row>
    <row r="4673" spans="3:15">
      <c r="C4673" s="161">
        <v>10</v>
      </c>
      <c r="D4673" s="161">
        <v>8</v>
      </c>
      <c r="F4673" s="161">
        <v>10</v>
      </c>
      <c r="G4673" s="161">
        <v>8</v>
      </c>
      <c r="H4673" s="161">
        <v>7</v>
      </c>
      <c r="I4673" s="161">
        <v>6</v>
      </c>
      <c r="J4673" s="161">
        <v>7</v>
      </c>
      <c r="M4673" s="165">
        <f t="shared" si="214"/>
        <v>6</v>
      </c>
      <c r="N4673" s="164">
        <f t="shared" si="215"/>
        <v>7</v>
      </c>
      <c r="O4673" s="164">
        <f t="shared" si="216"/>
        <v>8</v>
      </c>
    </row>
    <row r="4674" spans="3:15">
      <c r="C4674" s="161">
        <v>10</v>
      </c>
      <c r="D4674" s="161">
        <v>8</v>
      </c>
      <c r="F4674" s="161">
        <v>10</v>
      </c>
      <c r="G4674" s="161">
        <v>8</v>
      </c>
      <c r="H4674" s="161">
        <v>7</v>
      </c>
      <c r="I4674" s="161">
        <v>6</v>
      </c>
      <c r="J4674" s="161">
        <v>10</v>
      </c>
      <c r="M4674" s="165">
        <f t="shared" si="214"/>
        <v>6</v>
      </c>
      <c r="N4674" s="164">
        <f t="shared" si="215"/>
        <v>7</v>
      </c>
      <c r="O4674" s="164">
        <f t="shared" si="216"/>
        <v>8</v>
      </c>
    </row>
    <row r="4675" spans="3:15">
      <c r="C4675" s="161">
        <v>10</v>
      </c>
      <c r="D4675" s="161">
        <v>8</v>
      </c>
      <c r="F4675" s="161">
        <v>10</v>
      </c>
      <c r="G4675" s="161">
        <v>8</v>
      </c>
      <c r="H4675" s="161">
        <v>7</v>
      </c>
      <c r="I4675" s="161">
        <v>8</v>
      </c>
      <c r="J4675" s="161">
        <v>7</v>
      </c>
      <c r="M4675" s="165">
        <f t="shared" si="214"/>
        <v>7</v>
      </c>
      <c r="N4675" s="164">
        <f t="shared" si="215"/>
        <v>7</v>
      </c>
      <c r="O4675" s="164">
        <f t="shared" si="216"/>
        <v>8</v>
      </c>
    </row>
    <row r="4676" spans="3:15">
      <c r="C4676" s="161">
        <v>10</v>
      </c>
      <c r="D4676" s="161">
        <v>8</v>
      </c>
      <c r="F4676" s="161">
        <v>10</v>
      </c>
      <c r="G4676" s="161">
        <v>8</v>
      </c>
      <c r="H4676" s="161">
        <v>7</v>
      </c>
      <c r="I4676" s="161">
        <v>8</v>
      </c>
      <c r="J4676" s="161">
        <v>10</v>
      </c>
      <c r="M4676" s="165">
        <f t="shared" si="214"/>
        <v>7</v>
      </c>
      <c r="N4676" s="164">
        <f t="shared" si="215"/>
        <v>8</v>
      </c>
      <c r="O4676" s="164">
        <f t="shared" si="216"/>
        <v>9</v>
      </c>
    </row>
    <row r="4677" spans="3:15">
      <c r="C4677" s="161">
        <v>10</v>
      </c>
      <c r="D4677" s="161">
        <v>8</v>
      </c>
      <c r="F4677" s="161">
        <v>10</v>
      </c>
      <c r="G4677" s="161">
        <v>8</v>
      </c>
      <c r="H4677" s="161">
        <v>7</v>
      </c>
      <c r="I4677" s="161">
        <v>10</v>
      </c>
      <c r="J4677" s="161">
        <v>7</v>
      </c>
      <c r="M4677" s="165">
        <f t="shared" si="214"/>
        <v>7</v>
      </c>
      <c r="N4677" s="164">
        <f t="shared" si="215"/>
        <v>7</v>
      </c>
      <c r="O4677" s="164">
        <f t="shared" si="216"/>
        <v>9</v>
      </c>
    </row>
    <row r="4678" spans="3:15">
      <c r="C4678" s="161">
        <v>10</v>
      </c>
      <c r="D4678" s="161">
        <v>8</v>
      </c>
      <c r="F4678" s="161">
        <v>10</v>
      </c>
      <c r="G4678" s="161">
        <v>8</v>
      </c>
      <c r="H4678" s="161">
        <v>7</v>
      </c>
      <c r="I4678" s="161">
        <v>10</v>
      </c>
      <c r="J4678" s="161">
        <v>10</v>
      </c>
      <c r="M4678" s="165">
        <f t="shared" si="214"/>
        <v>7</v>
      </c>
      <c r="N4678" s="164">
        <f t="shared" si="215"/>
        <v>8</v>
      </c>
      <c r="O4678" s="164">
        <f t="shared" si="216"/>
        <v>9</v>
      </c>
    </row>
    <row r="4679" spans="3:15">
      <c r="C4679" s="161">
        <v>10</v>
      </c>
      <c r="D4679" s="161">
        <v>8</v>
      </c>
      <c r="F4679" s="161">
        <v>10</v>
      </c>
      <c r="G4679" s="161">
        <v>8</v>
      </c>
      <c r="H4679" s="161">
        <v>10</v>
      </c>
      <c r="I4679" s="161">
        <v>4</v>
      </c>
      <c r="J4679" s="161">
        <v>7</v>
      </c>
      <c r="M4679" s="165">
        <f t="shared" si="214"/>
        <v>4</v>
      </c>
      <c r="N4679" s="164">
        <f t="shared" si="215"/>
        <v>5</v>
      </c>
      <c r="O4679" s="164">
        <f t="shared" si="216"/>
        <v>8</v>
      </c>
    </row>
    <row r="4680" spans="3:15">
      <c r="C4680" s="161">
        <v>10</v>
      </c>
      <c r="D4680" s="161">
        <v>8</v>
      </c>
      <c r="F4680" s="161">
        <v>10</v>
      </c>
      <c r="G4680" s="161">
        <v>8</v>
      </c>
      <c r="H4680" s="161">
        <v>10</v>
      </c>
      <c r="I4680" s="161">
        <v>4</v>
      </c>
      <c r="J4680" s="161">
        <v>10</v>
      </c>
      <c r="M4680" s="165">
        <f t="shared" si="214"/>
        <v>4</v>
      </c>
      <c r="N4680" s="164">
        <f t="shared" si="215"/>
        <v>5</v>
      </c>
      <c r="O4680" s="164">
        <f t="shared" si="216"/>
        <v>9</v>
      </c>
    </row>
    <row r="4681" spans="3:15">
      <c r="C4681" s="161">
        <v>10</v>
      </c>
      <c r="D4681" s="161">
        <v>8</v>
      </c>
      <c r="F4681" s="161">
        <v>10</v>
      </c>
      <c r="G4681" s="161">
        <v>8</v>
      </c>
      <c r="H4681" s="161">
        <v>10</v>
      </c>
      <c r="I4681" s="161">
        <v>6</v>
      </c>
      <c r="J4681" s="161">
        <v>7</v>
      </c>
      <c r="M4681" s="165">
        <f t="shared" si="214"/>
        <v>6</v>
      </c>
      <c r="N4681" s="164">
        <f t="shared" si="215"/>
        <v>7</v>
      </c>
      <c r="O4681" s="164">
        <f t="shared" si="216"/>
        <v>8</v>
      </c>
    </row>
    <row r="4682" spans="3:15">
      <c r="C4682" s="161">
        <v>10</v>
      </c>
      <c r="D4682" s="161">
        <v>8</v>
      </c>
      <c r="F4682" s="161">
        <v>10</v>
      </c>
      <c r="G4682" s="161">
        <v>8</v>
      </c>
      <c r="H4682" s="161">
        <v>10</v>
      </c>
      <c r="I4682" s="161">
        <v>6</v>
      </c>
      <c r="J4682" s="161">
        <v>10</v>
      </c>
      <c r="M4682" s="165">
        <f t="shared" si="214"/>
        <v>6</v>
      </c>
      <c r="N4682" s="164">
        <f t="shared" si="215"/>
        <v>7</v>
      </c>
      <c r="O4682" s="164">
        <f t="shared" si="216"/>
        <v>9</v>
      </c>
    </row>
    <row r="4683" spans="3:15">
      <c r="C4683" s="161">
        <v>10</v>
      </c>
      <c r="D4683" s="161">
        <v>8</v>
      </c>
      <c r="F4683" s="161">
        <v>10</v>
      </c>
      <c r="G4683" s="161">
        <v>8</v>
      </c>
      <c r="H4683" s="161">
        <v>10</v>
      </c>
      <c r="I4683" s="161">
        <v>8</v>
      </c>
      <c r="J4683" s="161">
        <v>7</v>
      </c>
      <c r="M4683" s="165">
        <f t="shared" si="214"/>
        <v>7</v>
      </c>
      <c r="N4683" s="164">
        <f t="shared" si="215"/>
        <v>8</v>
      </c>
      <c r="O4683" s="164">
        <f t="shared" si="216"/>
        <v>9</v>
      </c>
    </row>
    <row r="4684" spans="3:15">
      <c r="C4684" s="161">
        <v>10</v>
      </c>
      <c r="D4684" s="161">
        <v>8</v>
      </c>
      <c r="F4684" s="161">
        <v>10</v>
      </c>
      <c r="G4684" s="161">
        <v>8</v>
      </c>
      <c r="H4684" s="161">
        <v>10</v>
      </c>
      <c r="I4684" s="161">
        <v>8</v>
      </c>
      <c r="J4684" s="161">
        <v>10</v>
      </c>
      <c r="M4684" s="165">
        <f t="shared" si="214"/>
        <v>8</v>
      </c>
      <c r="N4684" s="164">
        <f t="shared" si="215"/>
        <v>8</v>
      </c>
      <c r="O4684" s="164">
        <f t="shared" si="216"/>
        <v>9</v>
      </c>
    </row>
    <row r="4685" spans="3:15">
      <c r="C4685" s="161">
        <v>10</v>
      </c>
      <c r="D4685" s="161">
        <v>8</v>
      </c>
      <c r="F4685" s="161">
        <v>10</v>
      </c>
      <c r="G4685" s="161">
        <v>8</v>
      </c>
      <c r="H4685" s="161">
        <v>10</v>
      </c>
      <c r="I4685" s="161">
        <v>10</v>
      </c>
      <c r="J4685" s="161">
        <v>7</v>
      </c>
      <c r="M4685" s="165">
        <f t="shared" si="214"/>
        <v>7</v>
      </c>
      <c r="N4685" s="164">
        <f t="shared" si="215"/>
        <v>8</v>
      </c>
      <c r="O4685" s="164">
        <f t="shared" si="216"/>
        <v>9</v>
      </c>
    </row>
    <row r="4686" spans="3:15">
      <c r="C4686" s="161">
        <v>10</v>
      </c>
      <c r="D4686" s="161">
        <v>8</v>
      </c>
      <c r="F4686" s="161">
        <v>10</v>
      </c>
      <c r="G4686" s="161">
        <v>8</v>
      </c>
      <c r="H4686" s="161">
        <v>10</v>
      </c>
      <c r="I4686" s="161">
        <v>10</v>
      </c>
      <c r="J4686" s="161">
        <v>10</v>
      </c>
      <c r="M4686" s="165">
        <f t="shared" si="214"/>
        <v>8</v>
      </c>
      <c r="N4686" s="164">
        <f t="shared" si="215"/>
        <v>8</v>
      </c>
      <c r="O4686" s="164">
        <f t="shared" si="216"/>
        <v>9</v>
      </c>
    </row>
    <row r="4687" spans="3:15">
      <c r="C4687" s="161">
        <v>10</v>
      </c>
      <c r="D4687" s="161">
        <v>8</v>
      </c>
      <c r="F4687" s="161">
        <v>10</v>
      </c>
      <c r="G4687" s="161">
        <v>8</v>
      </c>
      <c r="H4687" s="161">
        <v>7</v>
      </c>
      <c r="I4687" s="161">
        <v>4</v>
      </c>
      <c r="J4687" s="161">
        <v>7</v>
      </c>
      <c r="M4687" s="165">
        <f t="shared" si="214"/>
        <v>4</v>
      </c>
      <c r="N4687" s="164">
        <f t="shared" si="215"/>
        <v>5</v>
      </c>
      <c r="O4687" s="164">
        <f t="shared" si="216"/>
        <v>8</v>
      </c>
    </row>
    <row r="4688" spans="3:15">
      <c r="C4688" s="161">
        <v>10</v>
      </c>
      <c r="D4688" s="161">
        <v>8</v>
      </c>
      <c r="F4688" s="161">
        <v>10</v>
      </c>
      <c r="G4688" s="161">
        <v>8</v>
      </c>
      <c r="H4688" s="161">
        <v>7</v>
      </c>
      <c r="I4688" s="161">
        <v>4</v>
      </c>
      <c r="J4688" s="161">
        <v>10</v>
      </c>
      <c r="M4688" s="165">
        <f t="shared" si="214"/>
        <v>4</v>
      </c>
      <c r="N4688" s="164">
        <f t="shared" si="215"/>
        <v>5</v>
      </c>
      <c r="O4688" s="164">
        <f t="shared" si="216"/>
        <v>8</v>
      </c>
    </row>
    <row r="4689" spans="3:15">
      <c r="C4689" s="161">
        <v>10</v>
      </c>
      <c r="D4689" s="161">
        <v>8</v>
      </c>
      <c r="F4689" s="161">
        <v>10</v>
      </c>
      <c r="G4689" s="161">
        <v>8</v>
      </c>
      <c r="H4689" s="161">
        <v>7</v>
      </c>
      <c r="I4689" s="161">
        <v>6</v>
      </c>
      <c r="J4689" s="161">
        <v>7</v>
      </c>
      <c r="M4689" s="165">
        <f t="shared" si="214"/>
        <v>6</v>
      </c>
      <c r="N4689" s="164">
        <f t="shared" si="215"/>
        <v>7</v>
      </c>
      <c r="O4689" s="164">
        <f t="shared" si="216"/>
        <v>8</v>
      </c>
    </row>
    <row r="4690" spans="3:15">
      <c r="C4690" s="161">
        <v>10</v>
      </c>
      <c r="D4690" s="161">
        <v>8</v>
      </c>
      <c r="F4690" s="161">
        <v>10</v>
      </c>
      <c r="G4690" s="161">
        <v>8</v>
      </c>
      <c r="H4690" s="161">
        <v>7</v>
      </c>
      <c r="I4690" s="161">
        <v>6</v>
      </c>
      <c r="J4690" s="161">
        <v>10</v>
      </c>
      <c r="M4690" s="165">
        <f t="shared" si="214"/>
        <v>6</v>
      </c>
      <c r="N4690" s="164">
        <f t="shared" si="215"/>
        <v>7</v>
      </c>
      <c r="O4690" s="164">
        <f t="shared" si="216"/>
        <v>8</v>
      </c>
    </row>
    <row r="4691" spans="3:15">
      <c r="C4691" s="161">
        <v>10</v>
      </c>
      <c r="D4691" s="161">
        <v>8</v>
      </c>
      <c r="F4691" s="161">
        <v>10</v>
      </c>
      <c r="G4691" s="161">
        <v>8</v>
      </c>
      <c r="H4691" s="161">
        <v>7</v>
      </c>
      <c r="I4691" s="161">
        <v>8</v>
      </c>
      <c r="J4691" s="161">
        <v>7</v>
      </c>
      <c r="M4691" s="165">
        <f t="shared" si="214"/>
        <v>7</v>
      </c>
      <c r="N4691" s="164">
        <f t="shared" si="215"/>
        <v>7</v>
      </c>
      <c r="O4691" s="164">
        <f t="shared" si="216"/>
        <v>8</v>
      </c>
    </row>
    <row r="4692" spans="3:15">
      <c r="C4692" s="161">
        <v>10</v>
      </c>
      <c r="D4692" s="161">
        <v>8</v>
      </c>
      <c r="F4692" s="161">
        <v>10</v>
      </c>
      <c r="G4692" s="161">
        <v>8</v>
      </c>
      <c r="H4692" s="161">
        <v>7</v>
      </c>
      <c r="I4692" s="161">
        <v>8</v>
      </c>
      <c r="J4692" s="161">
        <v>10</v>
      </c>
      <c r="M4692" s="165">
        <f t="shared" si="214"/>
        <v>7</v>
      </c>
      <c r="N4692" s="164">
        <f t="shared" si="215"/>
        <v>8</v>
      </c>
      <c r="O4692" s="164">
        <f t="shared" si="216"/>
        <v>9</v>
      </c>
    </row>
    <row r="4693" spans="3:15">
      <c r="C4693" s="161">
        <v>10</v>
      </c>
      <c r="D4693" s="161">
        <v>8</v>
      </c>
      <c r="F4693" s="161">
        <v>10</v>
      </c>
      <c r="G4693" s="161">
        <v>8</v>
      </c>
      <c r="H4693" s="161">
        <v>7</v>
      </c>
      <c r="I4693" s="161">
        <v>10</v>
      </c>
      <c r="J4693" s="161">
        <v>7</v>
      </c>
      <c r="M4693" s="165">
        <f t="shared" si="214"/>
        <v>7</v>
      </c>
      <c r="N4693" s="164">
        <f t="shared" si="215"/>
        <v>7</v>
      </c>
      <c r="O4693" s="164">
        <f t="shared" si="216"/>
        <v>9</v>
      </c>
    </row>
    <row r="4694" spans="3:15">
      <c r="C4694" s="161">
        <v>10</v>
      </c>
      <c r="D4694" s="161">
        <v>8</v>
      </c>
      <c r="F4694" s="161">
        <v>10</v>
      </c>
      <c r="G4694" s="161">
        <v>8</v>
      </c>
      <c r="H4694" s="161">
        <v>7</v>
      </c>
      <c r="I4694" s="161">
        <v>10</v>
      </c>
      <c r="J4694" s="161">
        <v>10</v>
      </c>
      <c r="M4694" s="165">
        <f t="shared" si="214"/>
        <v>7</v>
      </c>
      <c r="N4694" s="164">
        <f t="shared" si="215"/>
        <v>8</v>
      </c>
      <c r="O4694" s="164">
        <f t="shared" si="216"/>
        <v>9</v>
      </c>
    </row>
    <row r="4695" spans="3:15">
      <c r="C4695" s="161">
        <v>10</v>
      </c>
      <c r="D4695" s="161">
        <v>8</v>
      </c>
      <c r="F4695" s="161">
        <v>10</v>
      </c>
      <c r="G4695" s="161">
        <v>8</v>
      </c>
      <c r="H4695" s="161">
        <v>10</v>
      </c>
      <c r="I4695" s="161">
        <v>4</v>
      </c>
      <c r="J4695" s="161">
        <v>7</v>
      </c>
      <c r="M4695" s="165">
        <f t="shared" si="214"/>
        <v>4</v>
      </c>
      <c r="N4695" s="164">
        <f t="shared" si="215"/>
        <v>5</v>
      </c>
      <c r="O4695" s="164">
        <f t="shared" si="216"/>
        <v>8</v>
      </c>
    </row>
    <row r="4696" spans="3:15">
      <c r="C4696" s="161">
        <v>10</v>
      </c>
      <c r="D4696" s="161">
        <v>8</v>
      </c>
      <c r="F4696" s="161">
        <v>10</v>
      </c>
      <c r="G4696" s="161">
        <v>8</v>
      </c>
      <c r="H4696" s="161">
        <v>10</v>
      </c>
      <c r="I4696" s="161">
        <v>4</v>
      </c>
      <c r="J4696" s="161">
        <v>10</v>
      </c>
      <c r="M4696" s="165">
        <f t="shared" si="214"/>
        <v>4</v>
      </c>
      <c r="N4696" s="164">
        <f t="shared" si="215"/>
        <v>5</v>
      </c>
      <c r="O4696" s="164">
        <f t="shared" si="216"/>
        <v>9</v>
      </c>
    </row>
    <row r="4697" spans="3:15">
      <c r="C4697" s="161">
        <v>10</v>
      </c>
      <c r="D4697" s="161">
        <v>8</v>
      </c>
      <c r="F4697" s="161">
        <v>10</v>
      </c>
      <c r="G4697" s="161">
        <v>8</v>
      </c>
      <c r="H4697" s="161">
        <v>10</v>
      </c>
      <c r="I4697" s="161">
        <v>6</v>
      </c>
      <c r="J4697" s="161">
        <v>7</v>
      </c>
      <c r="M4697" s="165">
        <f t="shared" si="214"/>
        <v>6</v>
      </c>
      <c r="N4697" s="164">
        <f t="shared" si="215"/>
        <v>7</v>
      </c>
      <c r="O4697" s="164">
        <f t="shared" si="216"/>
        <v>8</v>
      </c>
    </row>
    <row r="4698" spans="3:15">
      <c r="C4698" s="161">
        <v>10</v>
      </c>
      <c r="D4698" s="161">
        <v>8</v>
      </c>
      <c r="F4698" s="161">
        <v>10</v>
      </c>
      <c r="G4698" s="161">
        <v>8</v>
      </c>
      <c r="H4698" s="161">
        <v>10</v>
      </c>
      <c r="I4698" s="161">
        <v>6</v>
      </c>
      <c r="J4698" s="161">
        <v>10</v>
      </c>
      <c r="M4698" s="165">
        <f t="shared" si="214"/>
        <v>6</v>
      </c>
      <c r="N4698" s="164">
        <f t="shared" si="215"/>
        <v>7</v>
      </c>
      <c r="O4698" s="164">
        <f t="shared" si="216"/>
        <v>9</v>
      </c>
    </row>
    <row r="4699" spans="3:15">
      <c r="C4699" s="161">
        <v>10</v>
      </c>
      <c r="D4699" s="161">
        <v>8</v>
      </c>
      <c r="F4699" s="161">
        <v>10</v>
      </c>
      <c r="G4699" s="161">
        <v>8</v>
      </c>
      <c r="H4699" s="161">
        <v>10</v>
      </c>
      <c r="I4699" s="161">
        <v>8</v>
      </c>
      <c r="J4699" s="161">
        <v>7</v>
      </c>
      <c r="M4699" s="165">
        <f t="shared" si="214"/>
        <v>7</v>
      </c>
      <c r="N4699" s="164">
        <f t="shared" si="215"/>
        <v>8</v>
      </c>
      <c r="O4699" s="164">
        <f t="shared" si="216"/>
        <v>9</v>
      </c>
    </row>
    <row r="4700" spans="3:15">
      <c r="C4700" s="161">
        <v>10</v>
      </c>
      <c r="D4700" s="161">
        <v>8</v>
      </c>
      <c r="F4700" s="161">
        <v>10</v>
      </c>
      <c r="G4700" s="161">
        <v>8</v>
      </c>
      <c r="H4700" s="161">
        <v>10</v>
      </c>
      <c r="I4700" s="161">
        <v>8</v>
      </c>
      <c r="J4700" s="161">
        <v>10</v>
      </c>
      <c r="M4700" s="165">
        <f t="shared" si="214"/>
        <v>8</v>
      </c>
      <c r="N4700" s="164">
        <f t="shared" si="215"/>
        <v>8</v>
      </c>
      <c r="O4700" s="164">
        <f t="shared" si="216"/>
        <v>9</v>
      </c>
    </row>
    <row r="4701" spans="3:15">
      <c r="C4701" s="161">
        <v>10</v>
      </c>
      <c r="D4701" s="161">
        <v>8</v>
      </c>
      <c r="F4701" s="161">
        <v>10</v>
      </c>
      <c r="G4701" s="161">
        <v>8</v>
      </c>
      <c r="H4701" s="161">
        <v>10</v>
      </c>
      <c r="I4701" s="161">
        <v>10</v>
      </c>
      <c r="J4701" s="161">
        <v>7</v>
      </c>
      <c r="M4701" s="165">
        <f t="shared" si="214"/>
        <v>7</v>
      </c>
      <c r="N4701" s="164">
        <f t="shared" si="215"/>
        <v>8</v>
      </c>
      <c r="O4701" s="164">
        <f t="shared" si="216"/>
        <v>9</v>
      </c>
    </row>
    <row r="4702" spans="3:15">
      <c r="C4702" s="161">
        <v>10</v>
      </c>
      <c r="D4702" s="161">
        <v>8</v>
      </c>
      <c r="F4702" s="161">
        <v>10</v>
      </c>
      <c r="G4702" s="161">
        <v>8</v>
      </c>
      <c r="H4702" s="161">
        <v>10</v>
      </c>
      <c r="I4702" s="161">
        <v>10</v>
      </c>
      <c r="J4702" s="161">
        <v>10</v>
      </c>
      <c r="M4702" s="165">
        <f t="shared" si="214"/>
        <v>8</v>
      </c>
      <c r="N4702" s="164">
        <f t="shared" si="215"/>
        <v>8</v>
      </c>
      <c r="O4702" s="164">
        <f t="shared" si="216"/>
        <v>9</v>
      </c>
    </row>
    <row r="4703" spans="3:15">
      <c r="C4703" s="161">
        <v>10</v>
      </c>
      <c r="D4703" s="161">
        <v>8</v>
      </c>
      <c r="F4703" s="161">
        <v>10</v>
      </c>
      <c r="G4703" s="161">
        <v>8</v>
      </c>
      <c r="H4703" s="161">
        <v>7</v>
      </c>
      <c r="I4703" s="161">
        <v>4</v>
      </c>
      <c r="J4703" s="161">
        <v>7</v>
      </c>
      <c r="M4703" s="165">
        <f t="shared" ref="M4703:M4766" si="217">MIN(C4703:L4703)</f>
        <v>4</v>
      </c>
      <c r="N4703" s="164">
        <f t="shared" si="215"/>
        <v>5</v>
      </c>
      <c r="O4703" s="164">
        <f t="shared" si="216"/>
        <v>8</v>
      </c>
    </row>
    <row r="4704" spans="3:15">
      <c r="C4704" s="161">
        <v>10</v>
      </c>
      <c r="D4704" s="161">
        <v>8</v>
      </c>
      <c r="F4704" s="161">
        <v>10</v>
      </c>
      <c r="G4704" s="161">
        <v>8</v>
      </c>
      <c r="H4704" s="161">
        <v>7</v>
      </c>
      <c r="I4704" s="161">
        <v>4</v>
      </c>
      <c r="J4704" s="161">
        <v>10</v>
      </c>
      <c r="M4704" s="165">
        <f t="shared" si="217"/>
        <v>4</v>
      </c>
      <c r="N4704" s="164">
        <f t="shared" ref="N4704:N4767" si="218">IF(SMALL(C4704:J4704,2)&gt;M4704,M4704+1,M4704)</f>
        <v>5</v>
      </c>
      <c r="O4704" s="164">
        <f t="shared" ref="O4704:O4767" si="219">ROUND(AVERAGE(C4704:J4704),0)</f>
        <v>8</v>
      </c>
    </row>
    <row r="4705" spans="3:15">
      <c r="C4705" s="161">
        <v>10</v>
      </c>
      <c r="D4705" s="161">
        <v>8</v>
      </c>
      <c r="F4705" s="161">
        <v>10</v>
      </c>
      <c r="G4705" s="161">
        <v>8</v>
      </c>
      <c r="H4705" s="161">
        <v>7</v>
      </c>
      <c r="I4705" s="161">
        <v>6</v>
      </c>
      <c r="J4705" s="161">
        <v>7</v>
      </c>
      <c r="M4705" s="165">
        <f t="shared" si="217"/>
        <v>6</v>
      </c>
      <c r="N4705" s="164">
        <f t="shared" si="218"/>
        <v>7</v>
      </c>
      <c r="O4705" s="164">
        <f t="shared" si="219"/>
        <v>8</v>
      </c>
    </row>
    <row r="4706" spans="3:15">
      <c r="C4706" s="161">
        <v>10</v>
      </c>
      <c r="D4706" s="161">
        <v>8</v>
      </c>
      <c r="F4706" s="161">
        <v>10</v>
      </c>
      <c r="G4706" s="161">
        <v>8</v>
      </c>
      <c r="H4706" s="161">
        <v>7</v>
      </c>
      <c r="I4706" s="161">
        <v>6</v>
      </c>
      <c r="J4706" s="161">
        <v>10</v>
      </c>
      <c r="M4706" s="165">
        <f t="shared" si="217"/>
        <v>6</v>
      </c>
      <c r="N4706" s="164">
        <f t="shared" si="218"/>
        <v>7</v>
      </c>
      <c r="O4706" s="164">
        <f t="shared" si="219"/>
        <v>8</v>
      </c>
    </row>
    <row r="4707" spans="3:15">
      <c r="C4707" s="161">
        <v>10</v>
      </c>
      <c r="D4707" s="161">
        <v>8</v>
      </c>
      <c r="F4707" s="161">
        <v>10</v>
      </c>
      <c r="G4707" s="161">
        <v>8</v>
      </c>
      <c r="H4707" s="161">
        <v>7</v>
      </c>
      <c r="I4707" s="161">
        <v>8</v>
      </c>
      <c r="J4707" s="161">
        <v>7</v>
      </c>
      <c r="M4707" s="165">
        <f t="shared" si="217"/>
        <v>7</v>
      </c>
      <c r="N4707" s="164">
        <f t="shared" si="218"/>
        <v>7</v>
      </c>
      <c r="O4707" s="164">
        <f t="shared" si="219"/>
        <v>8</v>
      </c>
    </row>
    <row r="4708" spans="3:15">
      <c r="C4708" s="161">
        <v>10</v>
      </c>
      <c r="D4708" s="161">
        <v>8</v>
      </c>
      <c r="F4708" s="161">
        <v>10</v>
      </c>
      <c r="G4708" s="161">
        <v>8</v>
      </c>
      <c r="H4708" s="161">
        <v>7</v>
      </c>
      <c r="I4708" s="161">
        <v>8</v>
      </c>
      <c r="J4708" s="161">
        <v>10</v>
      </c>
      <c r="M4708" s="165">
        <f t="shared" si="217"/>
        <v>7</v>
      </c>
      <c r="N4708" s="164">
        <f t="shared" si="218"/>
        <v>8</v>
      </c>
      <c r="O4708" s="164">
        <f t="shared" si="219"/>
        <v>9</v>
      </c>
    </row>
    <row r="4709" spans="3:15">
      <c r="C4709" s="161">
        <v>10</v>
      </c>
      <c r="D4709" s="161">
        <v>8</v>
      </c>
      <c r="F4709" s="161">
        <v>10</v>
      </c>
      <c r="G4709" s="161">
        <v>8</v>
      </c>
      <c r="H4709" s="161">
        <v>7</v>
      </c>
      <c r="I4709" s="161">
        <v>10</v>
      </c>
      <c r="J4709" s="161">
        <v>7</v>
      </c>
      <c r="M4709" s="165">
        <f t="shared" si="217"/>
        <v>7</v>
      </c>
      <c r="N4709" s="164">
        <f t="shared" si="218"/>
        <v>7</v>
      </c>
      <c r="O4709" s="164">
        <f t="shared" si="219"/>
        <v>9</v>
      </c>
    </row>
    <row r="4710" spans="3:15">
      <c r="C4710" s="161">
        <v>10</v>
      </c>
      <c r="D4710" s="161">
        <v>8</v>
      </c>
      <c r="F4710" s="161">
        <v>10</v>
      </c>
      <c r="G4710" s="161">
        <v>8</v>
      </c>
      <c r="H4710" s="161">
        <v>7</v>
      </c>
      <c r="I4710" s="161">
        <v>10</v>
      </c>
      <c r="J4710" s="161">
        <v>10</v>
      </c>
      <c r="M4710" s="165">
        <f t="shared" si="217"/>
        <v>7</v>
      </c>
      <c r="N4710" s="164">
        <f t="shared" si="218"/>
        <v>8</v>
      </c>
      <c r="O4710" s="164">
        <f t="shared" si="219"/>
        <v>9</v>
      </c>
    </row>
    <row r="4711" spans="3:15">
      <c r="C4711" s="161">
        <v>10</v>
      </c>
      <c r="D4711" s="161">
        <v>8</v>
      </c>
      <c r="F4711" s="161">
        <v>10</v>
      </c>
      <c r="G4711" s="161">
        <v>8</v>
      </c>
      <c r="H4711" s="161">
        <v>10</v>
      </c>
      <c r="I4711" s="161">
        <v>4</v>
      </c>
      <c r="J4711" s="161">
        <v>7</v>
      </c>
      <c r="M4711" s="165">
        <f t="shared" si="217"/>
        <v>4</v>
      </c>
      <c r="N4711" s="164">
        <f t="shared" si="218"/>
        <v>5</v>
      </c>
      <c r="O4711" s="164">
        <f t="shared" si="219"/>
        <v>8</v>
      </c>
    </row>
    <row r="4712" spans="3:15">
      <c r="C4712" s="161">
        <v>10</v>
      </c>
      <c r="D4712" s="161">
        <v>8</v>
      </c>
      <c r="F4712" s="161">
        <v>10</v>
      </c>
      <c r="G4712" s="161">
        <v>8</v>
      </c>
      <c r="H4712" s="161">
        <v>10</v>
      </c>
      <c r="I4712" s="161">
        <v>4</v>
      </c>
      <c r="J4712" s="161">
        <v>10</v>
      </c>
      <c r="M4712" s="165">
        <f t="shared" si="217"/>
        <v>4</v>
      </c>
      <c r="N4712" s="164">
        <f t="shared" si="218"/>
        <v>5</v>
      </c>
      <c r="O4712" s="164">
        <f t="shared" si="219"/>
        <v>9</v>
      </c>
    </row>
    <row r="4713" spans="3:15">
      <c r="C4713" s="161">
        <v>10</v>
      </c>
      <c r="D4713" s="161">
        <v>8</v>
      </c>
      <c r="F4713" s="161">
        <v>10</v>
      </c>
      <c r="G4713" s="161">
        <v>8</v>
      </c>
      <c r="H4713" s="161">
        <v>10</v>
      </c>
      <c r="I4713" s="161">
        <v>6</v>
      </c>
      <c r="J4713" s="161">
        <v>7</v>
      </c>
      <c r="M4713" s="165">
        <f t="shared" si="217"/>
        <v>6</v>
      </c>
      <c r="N4713" s="164">
        <f t="shared" si="218"/>
        <v>7</v>
      </c>
      <c r="O4713" s="164">
        <f t="shared" si="219"/>
        <v>8</v>
      </c>
    </row>
    <row r="4714" spans="3:15">
      <c r="C4714" s="161">
        <v>10</v>
      </c>
      <c r="D4714" s="161">
        <v>8</v>
      </c>
      <c r="F4714" s="161">
        <v>10</v>
      </c>
      <c r="G4714" s="161">
        <v>8</v>
      </c>
      <c r="H4714" s="161">
        <v>10</v>
      </c>
      <c r="I4714" s="161">
        <v>6</v>
      </c>
      <c r="J4714" s="161">
        <v>10</v>
      </c>
      <c r="M4714" s="165">
        <f t="shared" si="217"/>
        <v>6</v>
      </c>
      <c r="N4714" s="164">
        <f t="shared" si="218"/>
        <v>7</v>
      </c>
      <c r="O4714" s="164">
        <f t="shared" si="219"/>
        <v>9</v>
      </c>
    </row>
    <row r="4715" spans="3:15">
      <c r="C4715" s="161">
        <v>10</v>
      </c>
      <c r="D4715" s="161">
        <v>8</v>
      </c>
      <c r="F4715" s="161">
        <v>10</v>
      </c>
      <c r="G4715" s="161">
        <v>8</v>
      </c>
      <c r="H4715" s="161">
        <v>10</v>
      </c>
      <c r="I4715" s="161">
        <v>8</v>
      </c>
      <c r="J4715" s="161">
        <v>7</v>
      </c>
      <c r="M4715" s="165">
        <f t="shared" si="217"/>
        <v>7</v>
      </c>
      <c r="N4715" s="164">
        <f t="shared" si="218"/>
        <v>8</v>
      </c>
      <c r="O4715" s="164">
        <f t="shared" si="219"/>
        <v>9</v>
      </c>
    </row>
    <row r="4716" spans="3:15">
      <c r="C4716" s="161">
        <v>10</v>
      </c>
      <c r="D4716" s="161">
        <v>8</v>
      </c>
      <c r="F4716" s="161">
        <v>10</v>
      </c>
      <c r="G4716" s="161">
        <v>8</v>
      </c>
      <c r="H4716" s="161">
        <v>10</v>
      </c>
      <c r="I4716" s="161">
        <v>8</v>
      </c>
      <c r="J4716" s="161">
        <v>10</v>
      </c>
      <c r="M4716" s="165">
        <f t="shared" si="217"/>
        <v>8</v>
      </c>
      <c r="N4716" s="164">
        <f t="shared" si="218"/>
        <v>8</v>
      </c>
      <c r="O4716" s="164">
        <f t="shared" si="219"/>
        <v>9</v>
      </c>
    </row>
    <row r="4717" spans="3:15">
      <c r="C4717" s="161">
        <v>10</v>
      </c>
      <c r="D4717" s="161">
        <v>8</v>
      </c>
      <c r="F4717" s="161">
        <v>10</v>
      </c>
      <c r="G4717" s="161">
        <v>8</v>
      </c>
      <c r="H4717" s="161">
        <v>10</v>
      </c>
      <c r="I4717" s="161">
        <v>10</v>
      </c>
      <c r="J4717" s="161">
        <v>7</v>
      </c>
      <c r="M4717" s="165">
        <f t="shared" si="217"/>
        <v>7</v>
      </c>
      <c r="N4717" s="164">
        <f t="shared" si="218"/>
        <v>8</v>
      </c>
      <c r="O4717" s="164">
        <f t="shared" si="219"/>
        <v>9</v>
      </c>
    </row>
    <row r="4718" spans="3:15">
      <c r="C4718" s="161">
        <v>10</v>
      </c>
      <c r="D4718" s="161">
        <v>8</v>
      </c>
      <c r="F4718" s="161">
        <v>10</v>
      </c>
      <c r="G4718" s="161">
        <v>8</v>
      </c>
      <c r="H4718" s="161">
        <v>10</v>
      </c>
      <c r="I4718" s="161">
        <v>10</v>
      </c>
      <c r="J4718" s="161">
        <v>10</v>
      </c>
      <c r="M4718" s="165">
        <f t="shared" si="217"/>
        <v>8</v>
      </c>
      <c r="N4718" s="164">
        <f t="shared" si="218"/>
        <v>8</v>
      </c>
      <c r="O4718" s="164">
        <f t="shared" si="219"/>
        <v>9</v>
      </c>
    </row>
    <row r="4719" spans="3:15">
      <c r="C4719" s="161">
        <v>10</v>
      </c>
      <c r="D4719" s="161">
        <v>8</v>
      </c>
      <c r="F4719" s="161">
        <v>10</v>
      </c>
      <c r="G4719" s="161">
        <v>8</v>
      </c>
      <c r="H4719" s="161">
        <v>7</v>
      </c>
      <c r="I4719" s="161">
        <v>4</v>
      </c>
      <c r="J4719" s="161">
        <v>7</v>
      </c>
      <c r="M4719" s="165">
        <f t="shared" si="217"/>
        <v>4</v>
      </c>
      <c r="N4719" s="164">
        <f t="shared" si="218"/>
        <v>5</v>
      </c>
      <c r="O4719" s="164">
        <f t="shared" si="219"/>
        <v>8</v>
      </c>
    </row>
    <row r="4720" spans="3:15">
      <c r="C4720" s="161">
        <v>10</v>
      </c>
      <c r="D4720" s="161">
        <v>8</v>
      </c>
      <c r="F4720" s="161">
        <v>10</v>
      </c>
      <c r="G4720" s="161">
        <v>8</v>
      </c>
      <c r="H4720" s="161">
        <v>7</v>
      </c>
      <c r="I4720" s="161">
        <v>4</v>
      </c>
      <c r="J4720" s="161">
        <v>10</v>
      </c>
      <c r="M4720" s="165">
        <f t="shared" si="217"/>
        <v>4</v>
      </c>
      <c r="N4720" s="164">
        <f t="shared" si="218"/>
        <v>5</v>
      </c>
      <c r="O4720" s="164">
        <f t="shared" si="219"/>
        <v>8</v>
      </c>
    </row>
    <row r="4721" spans="3:15">
      <c r="C4721" s="161">
        <v>10</v>
      </c>
      <c r="D4721" s="161">
        <v>8</v>
      </c>
      <c r="F4721" s="161">
        <v>10</v>
      </c>
      <c r="G4721" s="161">
        <v>8</v>
      </c>
      <c r="H4721" s="161">
        <v>7</v>
      </c>
      <c r="I4721" s="161">
        <v>6</v>
      </c>
      <c r="J4721" s="161">
        <v>7</v>
      </c>
      <c r="M4721" s="165">
        <f t="shared" si="217"/>
        <v>6</v>
      </c>
      <c r="N4721" s="164">
        <f t="shared" si="218"/>
        <v>7</v>
      </c>
      <c r="O4721" s="164">
        <f t="shared" si="219"/>
        <v>8</v>
      </c>
    </row>
    <row r="4722" spans="3:15">
      <c r="C4722" s="161">
        <v>10</v>
      </c>
      <c r="D4722" s="161">
        <v>8</v>
      </c>
      <c r="F4722" s="161">
        <v>10</v>
      </c>
      <c r="G4722" s="161">
        <v>8</v>
      </c>
      <c r="H4722" s="161">
        <v>7</v>
      </c>
      <c r="I4722" s="161">
        <v>6</v>
      </c>
      <c r="J4722" s="161">
        <v>10</v>
      </c>
      <c r="M4722" s="165">
        <f t="shared" si="217"/>
        <v>6</v>
      </c>
      <c r="N4722" s="164">
        <f t="shared" si="218"/>
        <v>7</v>
      </c>
      <c r="O4722" s="164">
        <f t="shared" si="219"/>
        <v>8</v>
      </c>
    </row>
    <row r="4723" spans="3:15">
      <c r="C4723" s="161">
        <v>10</v>
      </c>
      <c r="D4723" s="161">
        <v>8</v>
      </c>
      <c r="F4723" s="161">
        <v>10</v>
      </c>
      <c r="G4723" s="161">
        <v>8</v>
      </c>
      <c r="H4723" s="161">
        <v>7</v>
      </c>
      <c r="I4723" s="161">
        <v>8</v>
      </c>
      <c r="J4723" s="161">
        <v>7</v>
      </c>
      <c r="M4723" s="165">
        <f t="shared" si="217"/>
        <v>7</v>
      </c>
      <c r="N4723" s="164">
        <f t="shared" si="218"/>
        <v>7</v>
      </c>
      <c r="O4723" s="164">
        <f t="shared" si="219"/>
        <v>8</v>
      </c>
    </row>
    <row r="4724" spans="3:15">
      <c r="C4724" s="161">
        <v>10</v>
      </c>
      <c r="D4724" s="161">
        <v>8</v>
      </c>
      <c r="F4724" s="161">
        <v>10</v>
      </c>
      <c r="G4724" s="161">
        <v>8</v>
      </c>
      <c r="H4724" s="161">
        <v>7</v>
      </c>
      <c r="I4724" s="161">
        <v>8</v>
      </c>
      <c r="J4724" s="161">
        <v>10</v>
      </c>
      <c r="M4724" s="165">
        <f t="shared" si="217"/>
        <v>7</v>
      </c>
      <c r="N4724" s="164">
        <f t="shared" si="218"/>
        <v>8</v>
      </c>
      <c r="O4724" s="164">
        <f t="shared" si="219"/>
        <v>9</v>
      </c>
    </row>
    <row r="4725" spans="3:15">
      <c r="C4725" s="161">
        <v>10</v>
      </c>
      <c r="D4725" s="161">
        <v>8</v>
      </c>
      <c r="F4725" s="161">
        <v>10</v>
      </c>
      <c r="G4725" s="161">
        <v>8</v>
      </c>
      <c r="H4725" s="161">
        <v>7</v>
      </c>
      <c r="I4725" s="161">
        <v>10</v>
      </c>
      <c r="J4725" s="161">
        <v>7</v>
      </c>
      <c r="M4725" s="165">
        <f t="shared" si="217"/>
        <v>7</v>
      </c>
      <c r="N4725" s="164">
        <f t="shared" si="218"/>
        <v>7</v>
      </c>
      <c r="O4725" s="164">
        <f t="shared" si="219"/>
        <v>9</v>
      </c>
    </row>
    <row r="4726" spans="3:15">
      <c r="C4726" s="161">
        <v>10</v>
      </c>
      <c r="D4726" s="161">
        <v>8</v>
      </c>
      <c r="F4726" s="161">
        <v>10</v>
      </c>
      <c r="G4726" s="161">
        <v>8</v>
      </c>
      <c r="H4726" s="161">
        <v>7</v>
      </c>
      <c r="I4726" s="161">
        <v>10</v>
      </c>
      <c r="J4726" s="161">
        <v>10</v>
      </c>
      <c r="M4726" s="165">
        <f t="shared" si="217"/>
        <v>7</v>
      </c>
      <c r="N4726" s="164">
        <f t="shared" si="218"/>
        <v>8</v>
      </c>
      <c r="O4726" s="164">
        <f t="shared" si="219"/>
        <v>9</v>
      </c>
    </row>
    <row r="4727" spans="3:15">
      <c r="C4727" s="161">
        <v>10</v>
      </c>
      <c r="D4727" s="161">
        <v>8</v>
      </c>
      <c r="F4727" s="161">
        <v>10</v>
      </c>
      <c r="G4727" s="161">
        <v>8</v>
      </c>
      <c r="H4727" s="161">
        <v>10</v>
      </c>
      <c r="I4727" s="161">
        <v>4</v>
      </c>
      <c r="J4727" s="161">
        <v>7</v>
      </c>
      <c r="M4727" s="165">
        <f t="shared" si="217"/>
        <v>4</v>
      </c>
      <c r="N4727" s="164">
        <f t="shared" si="218"/>
        <v>5</v>
      </c>
      <c r="O4727" s="164">
        <f t="shared" si="219"/>
        <v>8</v>
      </c>
    </row>
    <row r="4728" spans="3:15">
      <c r="C4728" s="161">
        <v>10</v>
      </c>
      <c r="D4728" s="161">
        <v>8</v>
      </c>
      <c r="F4728" s="161">
        <v>10</v>
      </c>
      <c r="G4728" s="161">
        <v>8</v>
      </c>
      <c r="H4728" s="161">
        <v>10</v>
      </c>
      <c r="I4728" s="161">
        <v>4</v>
      </c>
      <c r="J4728" s="161">
        <v>10</v>
      </c>
      <c r="M4728" s="165">
        <f t="shared" si="217"/>
        <v>4</v>
      </c>
      <c r="N4728" s="164">
        <f t="shared" si="218"/>
        <v>5</v>
      </c>
      <c r="O4728" s="164">
        <f t="shared" si="219"/>
        <v>9</v>
      </c>
    </row>
    <row r="4729" spans="3:15">
      <c r="C4729" s="161">
        <v>10</v>
      </c>
      <c r="D4729" s="161">
        <v>8</v>
      </c>
      <c r="F4729" s="161">
        <v>10</v>
      </c>
      <c r="G4729" s="161">
        <v>8</v>
      </c>
      <c r="H4729" s="161">
        <v>10</v>
      </c>
      <c r="I4729" s="161">
        <v>6</v>
      </c>
      <c r="J4729" s="161">
        <v>7</v>
      </c>
      <c r="M4729" s="165">
        <f t="shared" si="217"/>
        <v>6</v>
      </c>
      <c r="N4729" s="164">
        <f t="shared" si="218"/>
        <v>7</v>
      </c>
      <c r="O4729" s="164">
        <f t="shared" si="219"/>
        <v>8</v>
      </c>
    </row>
    <row r="4730" spans="3:15">
      <c r="C4730" s="161">
        <v>10</v>
      </c>
      <c r="D4730" s="161">
        <v>8</v>
      </c>
      <c r="F4730" s="161">
        <v>10</v>
      </c>
      <c r="G4730" s="161">
        <v>8</v>
      </c>
      <c r="H4730" s="161">
        <v>10</v>
      </c>
      <c r="I4730" s="161">
        <v>6</v>
      </c>
      <c r="J4730" s="161">
        <v>10</v>
      </c>
      <c r="M4730" s="165">
        <f t="shared" si="217"/>
        <v>6</v>
      </c>
      <c r="N4730" s="164">
        <f t="shared" si="218"/>
        <v>7</v>
      </c>
      <c r="O4730" s="164">
        <f t="shared" si="219"/>
        <v>9</v>
      </c>
    </row>
    <row r="4731" spans="3:15">
      <c r="C4731" s="161">
        <v>10</v>
      </c>
      <c r="D4731" s="161">
        <v>8</v>
      </c>
      <c r="F4731" s="161">
        <v>10</v>
      </c>
      <c r="G4731" s="161">
        <v>8</v>
      </c>
      <c r="H4731" s="161">
        <v>10</v>
      </c>
      <c r="I4731" s="161">
        <v>8</v>
      </c>
      <c r="J4731" s="161">
        <v>7</v>
      </c>
      <c r="M4731" s="165">
        <f t="shared" si="217"/>
        <v>7</v>
      </c>
      <c r="N4731" s="164">
        <f t="shared" si="218"/>
        <v>8</v>
      </c>
      <c r="O4731" s="164">
        <f t="shared" si="219"/>
        <v>9</v>
      </c>
    </row>
    <row r="4732" spans="3:15">
      <c r="C4732" s="161">
        <v>10</v>
      </c>
      <c r="D4732" s="161">
        <v>8</v>
      </c>
      <c r="F4732" s="161">
        <v>10</v>
      </c>
      <c r="G4732" s="161">
        <v>8</v>
      </c>
      <c r="H4732" s="161">
        <v>10</v>
      </c>
      <c r="I4732" s="161">
        <v>8</v>
      </c>
      <c r="J4732" s="161">
        <v>10</v>
      </c>
      <c r="M4732" s="165">
        <f t="shared" si="217"/>
        <v>8</v>
      </c>
      <c r="N4732" s="164">
        <f t="shared" si="218"/>
        <v>8</v>
      </c>
      <c r="O4732" s="164">
        <f t="shared" si="219"/>
        <v>9</v>
      </c>
    </row>
    <row r="4733" spans="3:15">
      <c r="C4733" s="161">
        <v>10</v>
      </c>
      <c r="D4733" s="161">
        <v>8</v>
      </c>
      <c r="F4733" s="161">
        <v>10</v>
      </c>
      <c r="G4733" s="161">
        <v>8</v>
      </c>
      <c r="H4733" s="161">
        <v>10</v>
      </c>
      <c r="I4733" s="161">
        <v>10</v>
      </c>
      <c r="J4733" s="161">
        <v>7</v>
      </c>
      <c r="M4733" s="165">
        <f t="shared" si="217"/>
        <v>7</v>
      </c>
      <c r="N4733" s="164">
        <f t="shared" si="218"/>
        <v>8</v>
      </c>
      <c r="O4733" s="164">
        <f t="shared" si="219"/>
        <v>9</v>
      </c>
    </row>
    <row r="4734" spans="3:15">
      <c r="C4734" s="161">
        <v>10</v>
      </c>
      <c r="D4734" s="161">
        <v>10</v>
      </c>
      <c r="F4734" s="161">
        <v>10</v>
      </c>
      <c r="G4734" s="161">
        <v>10</v>
      </c>
      <c r="H4734" s="161">
        <v>10</v>
      </c>
      <c r="I4734" s="161">
        <v>10</v>
      </c>
      <c r="J4734" s="161">
        <v>10</v>
      </c>
      <c r="M4734" s="165">
        <f t="shared" si="217"/>
        <v>10</v>
      </c>
      <c r="N4734" s="164">
        <f t="shared" si="218"/>
        <v>10</v>
      </c>
      <c r="O4734" s="164">
        <f t="shared" si="219"/>
        <v>10</v>
      </c>
    </row>
    <row r="4735" spans="3:15">
      <c r="C4735" s="161">
        <v>10</v>
      </c>
      <c r="D4735" s="161">
        <v>10</v>
      </c>
      <c r="F4735" s="161">
        <v>5</v>
      </c>
      <c r="G4735" s="161">
        <v>10</v>
      </c>
      <c r="H4735" s="161">
        <v>5</v>
      </c>
      <c r="I4735" s="161">
        <v>4</v>
      </c>
      <c r="J4735" s="161">
        <v>7</v>
      </c>
      <c r="M4735" s="165">
        <f t="shared" si="217"/>
        <v>4</v>
      </c>
      <c r="N4735" s="164">
        <f t="shared" si="218"/>
        <v>5</v>
      </c>
      <c r="O4735" s="164">
        <f t="shared" si="219"/>
        <v>7</v>
      </c>
    </row>
    <row r="4736" spans="3:15">
      <c r="C4736" s="161">
        <v>10</v>
      </c>
      <c r="D4736" s="161">
        <v>10</v>
      </c>
      <c r="F4736" s="161">
        <v>5</v>
      </c>
      <c r="G4736" s="161">
        <v>10</v>
      </c>
      <c r="H4736" s="161">
        <v>5</v>
      </c>
      <c r="I4736" s="161">
        <v>4</v>
      </c>
      <c r="J4736" s="161">
        <v>10</v>
      </c>
      <c r="M4736" s="165">
        <f t="shared" si="217"/>
        <v>4</v>
      </c>
      <c r="N4736" s="164">
        <f t="shared" si="218"/>
        <v>5</v>
      </c>
      <c r="O4736" s="164">
        <f t="shared" si="219"/>
        <v>8</v>
      </c>
    </row>
    <row r="4737" spans="3:15">
      <c r="C4737" s="161">
        <v>10</v>
      </c>
      <c r="D4737" s="161">
        <v>10</v>
      </c>
      <c r="F4737" s="161">
        <v>5</v>
      </c>
      <c r="G4737" s="161">
        <v>10</v>
      </c>
      <c r="H4737" s="161">
        <v>5</v>
      </c>
      <c r="I4737" s="161">
        <v>6</v>
      </c>
      <c r="J4737" s="161">
        <v>7</v>
      </c>
      <c r="M4737" s="165">
        <f t="shared" si="217"/>
        <v>5</v>
      </c>
      <c r="N4737" s="164">
        <f t="shared" si="218"/>
        <v>5</v>
      </c>
      <c r="O4737" s="164">
        <f t="shared" si="219"/>
        <v>8</v>
      </c>
    </row>
    <row r="4738" spans="3:15">
      <c r="C4738" s="161">
        <v>10</v>
      </c>
      <c r="D4738" s="161">
        <v>10</v>
      </c>
      <c r="F4738" s="161">
        <v>5</v>
      </c>
      <c r="G4738" s="161">
        <v>10</v>
      </c>
      <c r="H4738" s="161">
        <v>5</v>
      </c>
      <c r="I4738" s="161">
        <v>6</v>
      </c>
      <c r="J4738" s="161">
        <v>10</v>
      </c>
      <c r="M4738" s="165">
        <f t="shared" si="217"/>
        <v>5</v>
      </c>
      <c r="N4738" s="164">
        <f t="shared" si="218"/>
        <v>5</v>
      </c>
      <c r="O4738" s="164">
        <f t="shared" si="219"/>
        <v>8</v>
      </c>
    </row>
    <row r="4739" spans="3:15">
      <c r="C4739" s="161">
        <v>10</v>
      </c>
      <c r="D4739" s="161">
        <v>10</v>
      </c>
      <c r="F4739" s="161">
        <v>5</v>
      </c>
      <c r="G4739" s="161">
        <v>10</v>
      </c>
      <c r="H4739" s="161">
        <v>5</v>
      </c>
      <c r="I4739" s="161">
        <v>8</v>
      </c>
      <c r="J4739" s="161">
        <v>7</v>
      </c>
      <c r="M4739" s="165">
        <f t="shared" si="217"/>
        <v>5</v>
      </c>
      <c r="N4739" s="164">
        <f t="shared" si="218"/>
        <v>5</v>
      </c>
      <c r="O4739" s="164">
        <f t="shared" si="219"/>
        <v>8</v>
      </c>
    </row>
    <row r="4740" spans="3:15">
      <c r="C4740" s="161">
        <v>10</v>
      </c>
      <c r="D4740" s="161">
        <v>10</v>
      </c>
      <c r="F4740" s="161">
        <v>5</v>
      </c>
      <c r="G4740" s="161">
        <v>10</v>
      </c>
      <c r="H4740" s="161">
        <v>5</v>
      </c>
      <c r="I4740" s="161">
        <v>8</v>
      </c>
      <c r="J4740" s="161">
        <v>10</v>
      </c>
      <c r="M4740" s="165">
        <f t="shared" si="217"/>
        <v>5</v>
      </c>
      <c r="N4740" s="164">
        <f t="shared" si="218"/>
        <v>5</v>
      </c>
      <c r="O4740" s="164">
        <f t="shared" si="219"/>
        <v>8</v>
      </c>
    </row>
    <row r="4741" spans="3:15">
      <c r="C4741" s="161">
        <v>10</v>
      </c>
      <c r="D4741" s="161">
        <v>10</v>
      </c>
      <c r="F4741" s="161">
        <v>5</v>
      </c>
      <c r="G4741" s="161">
        <v>10</v>
      </c>
      <c r="H4741" s="161">
        <v>5</v>
      </c>
      <c r="I4741" s="161">
        <v>10</v>
      </c>
      <c r="J4741" s="161">
        <v>7</v>
      </c>
      <c r="M4741" s="165">
        <f t="shared" si="217"/>
        <v>5</v>
      </c>
      <c r="N4741" s="164">
        <f t="shared" si="218"/>
        <v>5</v>
      </c>
      <c r="O4741" s="164">
        <f t="shared" si="219"/>
        <v>8</v>
      </c>
    </row>
    <row r="4742" spans="3:15">
      <c r="C4742" s="161">
        <v>10</v>
      </c>
      <c r="D4742" s="161">
        <v>10</v>
      </c>
      <c r="F4742" s="161">
        <v>5</v>
      </c>
      <c r="G4742" s="161">
        <v>10</v>
      </c>
      <c r="H4742" s="161">
        <v>5</v>
      </c>
      <c r="I4742" s="161">
        <v>10</v>
      </c>
      <c r="J4742" s="161">
        <v>10</v>
      </c>
      <c r="M4742" s="165">
        <f t="shared" si="217"/>
        <v>5</v>
      </c>
      <c r="N4742" s="164">
        <f t="shared" si="218"/>
        <v>5</v>
      </c>
      <c r="O4742" s="164">
        <f t="shared" si="219"/>
        <v>9</v>
      </c>
    </row>
    <row r="4743" spans="3:15">
      <c r="C4743" s="161">
        <v>10</v>
      </c>
      <c r="D4743" s="161">
        <v>10</v>
      </c>
      <c r="F4743" s="161">
        <v>7</v>
      </c>
      <c r="G4743" s="161">
        <v>10</v>
      </c>
      <c r="H4743" s="161">
        <v>10</v>
      </c>
      <c r="I4743" s="161">
        <v>4</v>
      </c>
      <c r="J4743" s="161">
        <v>7</v>
      </c>
      <c r="M4743" s="165">
        <f t="shared" si="217"/>
        <v>4</v>
      </c>
      <c r="N4743" s="164">
        <f t="shared" si="218"/>
        <v>5</v>
      </c>
      <c r="O4743" s="164">
        <f t="shared" si="219"/>
        <v>8</v>
      </c>
    </row>
    <row r="4744" spans="3:15">
      <c r="C4744" s="161">
        <v>10</v>
      </c>
      <c r="D4744" s="161">
        <v>10</v>
      </c>
      <c r="F4744" s="161">
        <v>7</v>
      </c>
      <c r="G4744" s="161">
        <v>10</v>
      </c>
      <c r="H4744" s="161">
        <v>10</v>
      </c>
      <c r="I4744" s="161">
        <v>4</v>
      </c>
      <c r="J4744" s="161">
        <v>10</v>
      </c>
      <c r="M4744" s="165">
        <f t="shared" si="217"/>
        <v>4</v>
      </c>
      <c r="N4744" s="164">
        <f t="shared" si="218"/>
        <v>5</v>
      </c>
      <c r="O4744" s="164">
        <f t="shared" si="219"/>
        <v>9</v>
      </c>
    </row>
    <row r="4745" spans="3:15">
      <c r="C4745" s="161">
        <v>10</v>
      </c>
      <c r="D4745" s="161">
        <v>10</v>
      </c>
      <c r="F4745" s="161">
        <v>7</v>
      </c>
      <c r="G4745" s="161">
        <v>10</v>
      </c>
      <c r="H4745" s="161">
        <v>10</v>
      </c>
      <c r="I4745" s="161">
        <v>6</v>
      </c>
      <c r="J4745" s="161">
        <v>7</v>
      </c>
      <c r="M4745" s="165">
        <f t="shared" si="217"/>
        <v>6</v>
      </c>
      <c r="N4745" s="164">
        <f t="shared" si="218"/>
        <v>7</v>
      </c>
      <c r="O4745" s="164">
        <f t="shared" si="219"/>
        <v>9</v>
      </c>
    </row>
    <row r="4746" spans="3:15">
      <c r="C4746" s="161">
        <v>10</v>
      </c>
      <c r="D4746" s="161">
        <v>10</v>
      </c>
      <c r="F4746" s="161">
        <v>7</v>
      </c>
      <c r="G4746" s="161">
        <v>10</v>
      </c>
      <c r="H4746" s="161">
        <v>10</v>
      </c>
      <c r="I4746" s="161">
        <v>6</v>
      </c>
      <c r="J4746" s="161">
        <v>10</v>
      </c>
      <c r="M4746" s="165">
        <f t="shared" si="217"/>
        <v>6</v>
      </c>
      <c r="N4746" s="164">
        <f t="shared" si="218"/>
        <v>7</v>
      </c>
      <c r="O4746" s="164">
        <f t="shared" si="219"/>
        <v>9</v>
      </c>
    </row>
    <row r="4747" spans="3:15">
      <c r="C4747" s="161">
        <v>10</v>
      </c>
      <c r="D4747" s="161">
        <v>10</v>
      </c>
      <c r="F4747" s="161">
        <v>7</v>
      </c>
      <c r="G4747" s="161">
        <v>10</v>
      </c>
      <c r="H4747" s="161">
        <v>10</v>
      </c>
      <c r="I4747" s="161">
        <v>8</v>
      </c>
      <c r="J4747" s="161">
        <v>7</v>
      </c>
      <c r="M4747" s="165">
        <f t="shared" si="217"/>
        <v>7</v>
      </c>
      <c r="N4747" s="164">
        <f t="shared" si="218"/>
        <v>7</v>
      </c>
      <c r="O4747" s="164">
        <f t="shared" si="219"/>
        <v>9</v>
      </c>
    </row>
    <row r="4748" spans="3:15">
      <c r="C4748" s="161">
        <v>10</v>
      </c>
      <c r="D4748" s="161">
        <v>10</v>
      </c>
      <c r="F4748" s="161">
        <v>7</v>
      </c>
      <c r="G4748" s="161">
        <v>10</v>
      </c>
      <c r="H4748" s="161">
        <v>10</v>
      </c>
      <c r="I4748" s="161">
        <v>8</v>
      </c>
      <c r="J4748" s="161">
        <v>10</v>
      </c>
      <c r="M4748" s="165">
        <f t="shared" si="217"/>
        <v>7</v>
      </c>
      <c r="N4748" s="164">
        <f t="shared" si="218"/>
        <v>8</v>
      </c>
      <c r="O4748" s="164">
        <f t="shared" si="219"/>
        <v>9</v>
      </c>
    </row>
    <row r="4749" spans="3:15">
      <c r="C4749" s="161">
        <v>10</v>
      </c>
      <c r="D4749" s="161">
        <v>10</v>
      </c>
      <c r="F4749" s="161">
        <v>7</v>
      </c>
      <c r="G4749" s="161">
        <v>10</v>
      </c>
      <c r="H4749" s="161">
        <v>10</v>
      </c>
      <c r="I4749" s="161">
        <v>10</v>
      </c>
      <c r="J4749" s="161">
        <v>7</v>
      </c>
      <c r="M4749" s="165">
        <f t="shared" si="217"/>
        <v>7</v>
      </c>
      <c r="N4749" s="164">
        <f t="shared" si="218"/>
        <v>7</v>
      </c>
      <c r="O4749" s="164">
        <f t="shared" si="219"/>
        <v>9</v>
      </c>
    </row>
    <row r="4750" spans="3:15">
      <c r="C4750" s="161">
        <v>10</v>
      </c>
      <c r="D4750" s="161">
        <v>10</v>
      </c>
      <c r="F4750" s="161">
        <v>7</v>
      </c>
      <c r="G4750" s="161">
        <v>10</v>
      </c>
      <c r="H4750" s="161">
        <v>10</v>
      </c>
      <c r="I4750" s="161">
        <v>10</v>
      </c>
      <c r="J4750" s="161">
        <v>10</v>
      </c>
      <c r="M4750" s="165">
        <f t="shared" si="217"/>
        <v>7</v>
      </c>
      <c r="N4750" s="164">
        <f t="shared" si="218"/>
        <v>8</v>
      </c>
      <c r="O4750" s="164">
        <f t="shared" si="219"/>
        <v>10</v>
      </c>
    </row>
    <row r="4751" spans="3:15">
      <c r="C4751" s="161">
        <v>10</v>
      </c>
      <c r="D4751" s="161">
        <v>10</v>
      </c>
      <c r="F4751" s="161">
        <v>5</v>
      </c>
      <c r="G4751" s="161">
        <v>10</v>
      </c>
      <c r="H4751" s="161">
        <v>5</v>
      </c>
      <c r="I4751" s="161">
        <v>4</v>
      </c>
      <c r="J4751" s="161">
        <v>7</v>
      </c>
      <c r="M4751" s="165">
        <f t="shared" si="217"/>
        <v>4</v>
      </c>
      <c r="N4751" s="164">
        <f t="shared" si="218"/>
        <v>5</v>
      </c>
      <c r="O4751" s="164">
        <f t="shared" si="219"/>
        <v>7</v>
      </c>
    </row>
    <row r="4752" spans="3:15">
      <c r="C4752" s="161">
        <v>10</v>
      </c>
      <c r="D4752" s="161">
        <v>10</v>
      </c>
      <c r="F4752" s="161">
        <v>5</v>
      </c>
      <c r="G4752" s="161">
        <v>10</v>
      </c>
      <c r="H4752" s="161">
        <v>5</v>
      </c>
      <c r="I4752" s="161">
        <v>4</v>
      </c>
      <c r="J4752" s="161">
        <v>10</v>
      </c>
      <c r="M4752" s="165">
        <f t="shared" si="217"/>
        <v>4</v>
      </c>
      <c r="N4752" s="164">
        <f t="shared" si="218"/>
        <v>5</v>
      </c>
      <c r="O4752" s="164">
        <f t="shared" si="219"/>
        <v>8</v>
      </c>
    </row>
    <row r="4753" spans="3:15">
      <c r="C4753" s="161">
        <v>10</v>
      </c>
      <c r="D4753" s="161">
        <v>10</v>
      </c>
      <c r="F4753" s="161">
        <v>5</v>
      </c>
      <c r="G4753" s="161">
        <v>10</v>
      </c>
      <c r="H4753" s="161">
        <v>5</v>
      </c>
      <c r="I4753" s="161">
        <v>6</v>
      </c>
      <c r="J4753" s="161">
        <v>7</v>
      </c>
      <c r="M4753" s="165">
        <f t="shared" si="217"/>
        <v>5</v>
      </c>
      <c r="N4753" s="164">
        <f t="shared" si="218"/>
        <v>5</v>
      </c>
      <c r="O4753" s="164">
        <f t="shared" si="219"/>
        <v>8</v>
      </c>
    </row>
    <row r="4754" spans="3:15">
      <c r="C4754" s="161">
        <v>10</v>
      </c>
      <c r="D4754" s="161">
        <v>10</v>
      </c>
      <c r="F4754" s="161">
        <v>5</v>
      </c>
      <c r="G4754" s="161">
        <v>10</v>
      </c>
      <c r="H4754" s="161">
        <v>5</v>
      </c>
      <c r="I4754" s="161">
        <v>6</v>
      </c>
      <c r="J4754" s="161">
        <v>10</v>
      </c>
      <c r="M4754" s="165">
        <f t="shared" si="217"/>
        <v>5</v>
      </c>
      <c r="N4754" s="164">
        <f t="shared" si="218"/>
        <v>5</v>
      </c>
      <c r="O4754" s="164">
        <f t="shared" si="219"/>
        <v>8</v>
      </c>
    </row>
    <row r="4755" spans="3:15">
      <c r="C4755" s="161">
        <v>10</v>
      </c>
      <c r="D4755" s="161">
        <v>10</v>
      </c>
      <c r="F4755" s="161">
        <v>5</v>
      </c>
      <c r="G4755" s="161">
        <v>10</v>
      </c>
      <c r="H4755" s="161">
        <v>5</v>
      </c>
      <c r="I4755" s="161">
        <v>8</v>
      </c>
      <c r="J4755" s="161">
        <v>7</v>
      </c>
      <c r="M4755" s="165">
        <f t="shared" si="217"/>
        <v>5</v>
      </c>
      <c r="N4755" s="164">
        <f t="shared" si="218"/>
        <v>5</v>
      </c>
      <c r="O4755" s="164">
        <f t="shared" si="219"/>
        <v>8</v>
      </c>
    </row>
    <row r="4756" spans="3:15">
      <c r="C4756" s="161">
        <v>10</v>
      </c>
      <c r="D4756" s="161">
        <v>10</v>
      </c>
      <c r="F4756" s="161">
        <v>5</v>
      </c>
      <c r="G4756" s="161">
        <v>10</v>
      </c>
      <c r="H4756" s="161">
        <v>5</v>
      </c>
      <c r="I4756" s="161">
        <v>8</v>
      </c>
      <c r="J4756" s="161">
        <v>10</v>
      </c>
      <c r="M4756" s="165">
        <f t="shared" si="217"/>
        <v>5</v>
      </c>
      <c r="N4756" s="164">
        <f t="shared" si="218"/>
        <v>5</v>
      </c>
      <c r="O4756" s="164">
        <f t="shared" si="219"/>
        <v>8</v>
      </c>
    </row>
    <row r="4757" spans="3:15">
      <c r="C4757" s="161">
        <v>10</v>
      </c>
      <c r="D4757" s="161">
        <v>10</v>
      </c>
      <c r="F4757" s="161">
        <v>5</v>
      </c>
      <c r="G4757" s="161">
        <v>10</v>
      </c>
      <c r="H4757" s="161">
        <v>5</v>
      </c>
      <c r="I4757" s="161">
        <v>10</v>
      </c>
      <c r="J4757" s="161">
        <v>7</v>
      </c>
      <c r="M4757" s="165">
        <f t="shared" si="217"/>
        <v>5</v>
      </c>
      <c r="N4757" s="164">
        <f t="shared" si="218"/>
        <v>5</v>
      </c>
      <c r="O4757" s="164">
        <f t="shared" si="219"/>
        <v>8</v>
      </c>
    </row>
    <row r="4758" spans="3:15">
      <c r="C4758" s="161">
        <v>10</v>
      </c>
      <c r="D4758" s="161">
        <v>10</v>
      </c>
      <c r="F4758" s="161">
        <v>5</v>
      </c>
      <c r="G4758" s="161">
        <v>10</v>
      </c>
      <c r="H4758" s="161">
        <v>5</v>
      </c>
      <c r="I4758" s="161">
        <v>10</v>
      </c>
      <c r="J4758" s="161">
        <v>10</v>
      </c>
      <c r="M4758" s="165">
        <f t="shared" si="217"/>
        <v>5</v>
      </c>
      <c r="N4758" s="164">
        <f t="shared" si="218"/>
        <v>5</v>
      </c>
      <c r="O4758" s="164">
        <f t="shared" si="219"/>
        <v>9</v>
      </c>
    </row>
    <row r="4759" spans="3:15">
      <c r="C4759" s="161">
        <v>10</v>
      </c>
      <c r="D4759" s="161">
        <v>10</v>
      </c>
      <c r="F4759" s="161">
        <v>7</v>
      </c>
      <c r="G4759" s="161">
        <v>10</v>
      </c>
      <c r="H4759" s="161">
        <v>10</v>
      </c>
      <c r="I4759" s="161">
        <v>4</v>
      </c>
      <c r="J4759" s="161">
        <v>7</v>
      </c>
      <c r="M4759" s="165">
        <f t="shared" si="217"/>
        <v>4</v>
      </c>
      <c r="N4759" s="164">
        <f t="shared" si="218"/>
        <v>5</v>
      </c>
      <c r="O4759" s="164">
        <f t="shared" si="219"/>
        <v>8</v>
      </c>
    </row>
    <row r="4760" spans="3:15">
      <c r="C4760" s="161">
        <v>10</v>
      </c>
      <c r="D4760" s="161">
        <v>10</v>
      </c>
      <c r="F4760" s="161">
        <v>7</v>
      </c>
      <c r="G4760" s="161">
        <v>10</v>
      </c>
      <c r="H4760" s="161">
        <v>10</v>
      </c>
      <c r="I4760" s="161">
        <v>4</v>
      </c>
      <c r="J4760" s="161">
        <v>10</v>
      </c>
      <c r="M4760" s="165">
        <f t="shared" si="217"/>
        <v>4</v>
      </c>
      <c r="N4760" s="164">
        <f t="shared" si="218"/>
        <v>5</v>
      </c>
      <c r="O4760" s="164">
        <f t="shared" si="219"/>
        <v>9</v>
      </c>
    </row>
    <row r="4761" spans="3:15">
      <c r="C4761" s="161">
        <v>10</v>
      </c>
      <c r="D4761" s="161">
        <v>10</v>
      </c>
      <c r="F4761" s="161">
        <v>7</v>
      </c>
      <c r="G4761" s="161">
        <v>10</v>
      </c>
      <c r="H4761" s="161">
        <v>10</v>
      </c>
      <c r="I4761" s="161">
        <v>6</v>
      </c>
      <c r="J4761" s="161">
        <v>7</v>
      </c>
      <c r="M4761" s="165">
        <f t="shared" si="217"/>
        <v>6</v>
      </c>
      <c r="N4761" s="164">
        <f t="shared" si="218"/>
        <v>7</v>
      </c>
      <c r="O4761" s="164">
        <f t="shared" si="219"/>
        <v>9</v>
      </c>
    </row>
    <row r="4762" spans="3:15">
      <c r="C4762" s="161">
        <v>10</v>
      </c>
      <c r="D4762" s="161">
        <v>10</v>
      </c>
      <c r="F4762" s="161">
        <v>7</v>
      </c>
      <c r="G4762" s="161">
        <v>10</v>
      </c>
      <c r="H4762" s="161">
        <v>10</v>
      </c>
      <c r="I4762" s="161">
        <v>6</v>
      </c>
      <c r="J4762" s="161">
        <v>10</v>
      </c>
      <c r="M4762" s="165">
        <f t="shared" si="217"/>
        <v>6</v>
      </c>
      <c r="N4762" s="164">
        <f t="shared" si="218"/>
        <v>7</v>
      </c>
      <c r="O4762" s="164">
        <f t="shared" si="219"/>
        <v>9</v>
      </c>
    </row>
    <row r="4763" spans="3:15">
      <c r="C4763" s="161">
        <v>10</v>
      </c>
      <c r="D4763" s="161">
        <v>10</v>
      </c>
      <c r="F4763" s="161">
        <v>7</v>
      </c>
      <c r="G4763" s="161">
        <v>10</v>
      </c>
      <c r="H4763" s="161">
        <v>10</v>
      </c>
      <c r="I4763" s="161">
        <v>8</v>
      </c>
      <c r="J4763" s="161">
        <v>7</v>
      </c>
      <c r="M4763" s="165">
        <f t="shared" si="217"/>
        <v>7</v>
      </c>
      <c r="N4763" s="164">
        <f t="shared" si="218"/>
        <v>7</v>
      </c>
      <c r="O4763" s="164">
        <f t="shared" si="219"/>
        <v>9</v>
      </c>
    </row>
    <row r="4764" spans="3:15">
      <c r="C4764" s="161">
        <v>10</v>
      </c>
      <c r="D4764" s="161">
        <v>10</v>
      </c>
      <c r="F4764" s="161">
        <v>7</v>
      </c>
      <c r="G4764" s="161">
        <v>10</v>
      </c>
      <c r="H4764" s="161">
        <v>10</v>
      </c>
      <c r="I4764" s="161">
        <v>8</v>
      </c>
      <c r="J4764" s="161">
        <v>10</v>
      </c>
      <c r="M4764" s="165">
        <f t="shared" si="217"/>
        <v>7</v>
      </c>
      <c r="N4764" s="164">
        <f t="shared" si="218"/>
        <v>8</v>
      </c>
      <c r="O4764" s="164">
        <f t="shared" si="219"/>
        <v>9</v>
      </c>
    </row>
    <row r="4765" spans="3:15">
      <c r="C4765" s="161">
        <v>10</v>
      </c>
      <c r="D4765" s="161">
        <v>10</v>
      </c>
      <c r="F4765" s="161">
        <v>7</v>
      </c>
      <c r="G4765" s="161">
        <v>10</v>
      </c>
      <c r="H4765" s="161">
        <v>10</v>
      </c>
      <c r="I4765" s="161">
        <v>10</v>
      </c>
      <c r="J4765" s="161">
        <v>7</v>
      </c>
      <c r="M4765" s="165">
        <f t="shared" si="217"/>
        <v>7</v>
      </c>
      <c r="N4765" s="164">
        <f t="shared" si="218"/>
        <v>7</v>
      </c>
      <c r="O4765" s="164">
        <f t="shared" si="219"/>
        <v>9</v>
      </c>
    </row>
    <row r="4766" spans="3:15">
      <c r="C4766" s="161">
        <v>10</v>
      </c>
      <c r="D4766" s="161">
        <v>10</v>
      </c>
      <c r="F4766" s="161">
        <v>7</v>
      </c>
      <c r="G4766" s="161">
        <v>10</v>
      </c>
      <c r="H4766" s="161">
        <v>10</v>
      </c>
      <c r="I4766" s="161">
        <v>10</v>
      </c>
      <c r="J4766" s="161">
        <v>10</v>
      </c>
      <c r="M4766" s="165">
        <f t="shared" si="217"/>
        <v>7</v>
      </c>
      <c r="N4766" s="164">
        <f t="shared" si="218"/>
        <v>8</v>
      </c>
      <c r="O4766" s="164">
        <f t="shared" si="219"/>
        <v>10</v>
      </c>
    </row>
    <row r="4767" spans="3:15">
      <c r="C4767" s="161">
        <v>10</v>
      </c>
      <c r="D4767" s="161">
        <v>10</v>
      </c>
      <c r="F4767" s="161">
        <v>5</v>
      </c>
      <c r="G4767" s="161">
        <v>10</v>
      </c>
      <c r="H4767" s="161">
        <v>5</v>
      </c>
      <c r="I4767" s="161">
        <v>4</v>
      </c>
      <c r="J4767" s="161">
        <v>7</v>
      </c>
      <c r="M4767" s="165">
        <f t="shared" ref="M4767:M4830" si="220">MIN(C4767:L4767)</f>
        <v>4</v>
      </c>
      <c r="N4767" s="164">
        <f t="shared" si="218"/>
        <v>5</v>
      </c>
      <c r="O4767" s="164">
        <f t="shared" si="219"/>
        <v>7</v>
      </c>
    </row>
    <row r="4768" spans="3:15">
      <c r="C4768" s="161">
        <v>10</v>
      </c>
      <c r="D4768" s="161">
        <v>10</v>
      </c>
      <c r="F4768" s="161">
        <v>5</v>
      </c>
      <c r="G4768" s="161">
        <v>10</v>
      </c>
      <c r="H4768" s="161">
        <v>5</v>
      </c>
      <c r="I4768" s="161">
        <v>4</v>
      </c>
      <c r="J4768" s="161">
        <v>10</v>
      </c>
      <c r="M4768" s="165">
        <f t="shared" si="220"/>
        <v>4</v>
      </c>
      <c r="N4768" s="164">
        <f t="shared" ref="N4768:N4831" si="221">IF(SMALL(C4768:J4768,2)&gt;M4768,M4768+1,M4768)</f>
        <v>5</v>
      </c>
      <c r="O4768" s="164">
        <f t="shared" ref="O4768:O4831" si="222">ROUND(AVERAGE(C4768:J4768),0)</f>
        <v>8</v>
      </c>
    </row>
    <row r="4769" spans="3:15">
      <c r="C4769" s="161">
        <v>10</v>
      </c>
      <c r="D4769" s="161">
        <v>10</v>
      </c>
      <c r="F4769" s="161">
        <v>5</v>
      </c>
      <c r="G4769" s="161">
        <v>10</v>
      </c>
      <c r="H4769" s="161">
        <v>5</v>
      </c>
      <c r="I4769" s="161">
        <v>6</v>
      </c>
      <c r="J4769" s="161">
        <v>7</v>
      </c>
      <c r="M4769" s="165">
        <f t="shared" si="220"/>
        <v>5</v>
      </c>
      <c r="N4769" s="164">
        <f t="shared" si="221"/>
        <v>5</v>
      </c>
      <c r="O4769" s="164">
        <f t="shared" si="222"/>
        <v>8</v>
      </c>
    </row>
    <row r="4770" spans="3:15">
      <c r="C4770" s="161">
        <v>10</v>
      </c>
      <c r="D4770" s="161">
        <v>10</v>
      </c>
      <c r="F4770" s="161">
        <v>5</v>
      </c>
      <c r="G4770" s="161">
        <v>10</v>
      </c>
      <c r="H4770" s="161">
        <v>5</v>
      </c>
      <c r="I4770" s="161">
        <v>6</v>
      </c>
      <c r="J4770" s="161">
        <v>10</v>
      </c>
      <c r="M4770" s="165">
        <f t="shared" si="220"/>
        <v>5</v>
      </c>
      <c r="N4770" s="164">
        <f t="shared" si="221"/>
        <v>5</v>
      </c>
      <c r="O4770" s="164">
        <f t="shared" si="222"/>
        <v>8</v>
      </c>
    </row>
    <row r="4771" spans="3:15">
      <c r="C4771" s="161">
        <v>10</v>
      </c>
      <c r="D4771" s="161">
        <v>10</v>
      </c>
      <c r="F4771" s="161">
        <v>5</v>
      </c>
      <c r="G4771" s="161">
        <v>10</v>
      </c>
      <c r="H4771" s="161">
        <v>5</v>
      </c>
      <c r="I4771" s="161">
        <v>8</v>
      </c>
      <c r="J4771" s="161">
        <v>7</v>
      </c>
      <c r="M4771" s="165">
        <f t="shared" si="220"/>
        <v>5</v>
      </c>
      <c r="N4771" s="164">
        <f t="shared" si="221"/>
        <v>5</v>
      </c>
      <c r="O4771" s="164">
        <f t="shared" si="222"/>
        <v>8</v>
      </c>
    </row>
    <row r="4772" spans="3:15">
      <c r="C4772" s="161">
        <v>10</v>
      </c>
      <c r="D4772" s="161">
        <v>10</v>
      </c>
      <c r="F4772" s="161">
        <v>5</v>
      </c>
      <c r="G4772" s="161">
        <v>10</v>
      </c>
      <c r="H4772" s="161">
        <v>5</v>
      </c>
      <c r="I4772" s="161">
        <v>8</v>
      </c>
      <c r="J4772" s="161">
        <v>10</v>
      </c>
      <c r="M4772" s="165">
        <f t="shared" si="220"/>
        <v>5</v>
      </c>
      <c r="N4772" s="164">
        <f t="shared" si="221"/>
        <v>5</v>
      </c>
      <c r="O4772" s="164">
        <f t="shared" si="222"/>
        <v>8</v>
      </c>
    </row>
    <row r="4773" spans="3:15">
      <c r="C4773" s="161">
        <v>10</v>
      </c>
      <c r="D4773" s="161">
        <v>10</v>
      </c>
      <c r="F4773" s="161">
        <v>5</v>
      </c>
      <c r="G4773" s="161">
        <v>10</v>
      </c>
      <c r="H4773" s="161">
        <v>5</v>
      </c>
      <c r="I4773" s="161">
        <v>10</v>
      </c>
      <c r="J4773" s="161">
        <v>7</v>
      </c>
      <c r="M4773" s="165">
        <f t="shared" si="220"/>
        <v>5</v>
      </c>
      <c r="N4773" s="164">
        <f t="shared" si="221"/>
        <v>5</v>
      </c>
      <c r="O4773" s="164">
        <f t="shared" si="222"/>
        <v>8</v>
      </c>
    </row>
    <row r="4774" spans="3:15">
      <c r="C4774" s="161">
        <v>10</v>
      </c>
      <c r="D4774" s="161">
        <v>10</v>
      </c>
      <c r="F4774" s="161">
        <v>5</v>
      </c>
      <c r="G4774" s="161">
        <v>10</v>
      </c>
      <c r="H4774" s="161">
        <v>5</v>
      </c>
      <c r="I4774" s="161">
        <v>10</v>
      </c>
      <c r="J4774" s="161">
        <v>10</v>
      </c>
      <c r="M4774" s="165">
        <f t="shared" si="220"/>
        <v>5</v>
      </c>
      <c r="N4774" s="164">
        <f t="shared" si="221"/>
        <v>5</v>
      </c>
      <c r="O4774" s="164">
        <f t="shared" si="222"/>
        <v>9</v>
      </c>
    </row>
    <row r="4775" spans="3:15">
      <c r="C4775" s="161">
        <v>10</v>
      </c>
      <c r="D4775" s="161">
        <v>10</v>
      </c>
      <c r="F4775" s="161">
        <v>7</v>
      </c>
      <c r="G4775" s="161">
        <v>10</v>
      </c>
      <c r="H4775" s="161">
        <v>10</v>
      </c>
      <c r="I4775" s="161">
        <v>4</v>
      </c>
      <c r="J4775" s="161">
        <v>7</v>
      </c>
      <c r="M4775" s="165">
        <f t="shared" si="220"/>
        <v>4</v>
      </c>
      <c r="N4775" s="164">
        <f t="shared" si="221"/>
        <v>5</v>
      </c>
      <c r="O4775" s="164">
        <f t="shared" si="222"/>
        <v>8</v>
      </c>
    </row>
    <row r="4776" spans="3:15">
      <c r="C4776" s="161">
        <v>10</v>
      </c>
      <c r="D4776" s="161">
        <v>10</v>
      </c>
      <c r="F4776" s="161">
        <v>7</v>
      </c>
      <c r="G4776" s="161">
        <v>10</v>
      </c>
      <c r="H4776" s="161">
        <v>10</v>
      </c>
      <c r="I4776" s="161">
        <v>4</v>
      </c>
      <c r="J4776" s="161">
        <v>10</v>
      </c>
      <c r="M4776" s="165">
        <f t="shared" si="220"/>
        <v>4</v>
      </c>
      <c r="N4776" s="164">
        <f t="shared" si="221"/>
        <v>5</v>
      </c>
      <c r="O4776" s="164">
        <f t="shared" si="222"/>
        <v>9</v>
      </c>
    </row>
    <row r="4777" spans="3:15">
      <c r="C4777" s="161">
        <v>10</v>
      </c>
      <c r="D4777" s="161">
        <v>10</v>
      </c>
      <c r="F4777" s="161">
        <v>7</v>
      </c>
      <c r="G4777" s="161">
        <v>10</v>
      </c>
      <c r="H4777" s="161">
        <v>10</v>
      </c>
      <c r="I4777" s="161">
        <v>6</v>
      </c>
      <c r="J4777" s="161">
        <v>7</v>
      </c>
      <c r="M4777" s="165">
        <f t="shared" si="220"/>
        <v>6</v>
      </c>
      <c r="N4777" s="164">
        <f t="shared" si="221"/>
        <v>7</v>
      </c>
      <c r="O4777" s="164">
        <f t="shared" si="222"/>
        <v>9</v>
      </c>
    </row>
    <row r="4778" spans="3:15">
      <c r="C4778" s="161">
        <v>10</v>
      </c>
      <c r="D4778" s="161">
        <v>10</v>
      </c>
      <c r="F4778" s="161">
        <v>7</v>
      </c>
      <c r="G4778" s="161">
        <v>10</v>
      </c>
      <c r="H4778" s="161">
        <v>10</v>
      </c>
      <c r="I4778" s="161">
        <v>6</v>
      </c>
      <c r="J4778" s="161">
        <v>10</v>
      </c>
      <c r="M4778" s="165">
        <f t="shared" si="220"/>
        <v>6</v>
      </c>
      <c r="N4778" s="164">
        <f t="shared" si="221"/>
        <v>7</v>
      </c>
      <c r="O4778" s="164">
        <f t="shared" si="222"/>
        <v>9</v>
      </c>
    </row>
    <row r="4779" spans="3:15">
      <c r="C4779" s="161">
        <v>10</v>
      </c>
      <c r="D4779" s="161">
        <v>10</v>
      </c>
      <c r="F4779" s="161">
        <v>7</v>
      </c>
      <c r="G4779" s="161">
        <v>10</v>
      </c>
      <c r="H4779" s="161">
        <v>10</v>
      </c>
      <c r="I4779" s="161">
        <v>8</v>
      </c>
      <c r="J4779" s="161">
        <v>7</v>
      </c>
      <c r="M4779" s="165">
        <f t="shared" si="220"/>
        <v>7</v>
      </c>
      <c r="N4779" s="164">
        <f t="shared" si="221"/>
        <v>7</v>
      </c>
      <c r="O4779" s="164">
        <f t="shared" si="222"/>
        <v>9</v>
      </c>
    </row>
    <row r="4780" spans="3:15">
      <c r="C4780" s="161">
        <v>10</v>
      </c>
      <c r="D4780" s="161">
        <v>10</v>
      </c>
      <c r="F4780" s="161">
        <v>7</v>
      </c>
      <c r="G4780" s="161">
        <v>10</v>
      </c>
      <c r="H4780" s="161">
        <v>10</v>
      </c>
      <c r="I4780" s="161">
        <v>8</v>
      </c>
      <c r="J4780" s="161">
        <v>10</v>
      </c>
      <c r="M4780" s="165">
        <f t="shared" si="220"/>
        <v>7</v>
      </c>
      <c r="N4780" s="164">
        <f t="shared" si="221"/>
        <v>8</v>
      </c>
      <c r="O4780" s="164">
        <f t="shared" si="222"/>
        <v>9</v>
      </c>
    </row>
    <row r="4781" spans="3:15">
      <c r="C4781" s="161">
        <v>10</v>
      </c>
      <c r="D4781" s="161">
        <v>10</v>
      </c>
      <c r="F4781" s="161">
        <v>7</v>
      </c>
      <c r="G4781" s="161">
        <v>10</v>
      </c>
      <c r="H4781" s="161">
        <v>10</v>
      </c>
      <c r="I4781" s="161">
        <v>10</v>
      </c>
      <c r="J4781" s="161">
        <v>7</v>
      </c>
      <c r="M4781" s="165">
        <f t="shared" si="220"/>
        <v>7</v>
      </c>
      <c r="N4781" s="164">
        <f t="shared" si="221"/>
        <v>7</v>
      </c>
      <c r="O4781" s="164">
        <f t="shared" si="222"/>
        <v>9</v>
      </c>
    </row>
    <row r="4782" spans="3:15">
      <c r="C4782" s="161">
        <v>10</v>
      </c>
      <c r="D4782" s="161">
        <v>10</v>
      </c>
      <c r="F4782" s="161">
        <v>7</v>
      </c>
      <c r="G4782" s="161">
        <v>10</v>
      </c>
      <c r="H4782" s="161">
        <v>10</v>
      </c>
      <c r="I4782" s="161">
        <v>10</v>
      </c>
      <c r="J4782" s="161">
        <v>10</v>
      </c>
      <c r="M4782" s="165">
        <f t="shared" si="220"/>
        <v>7</v>
      </c>
      <c r="N4782" s="164">
        <f t="shared" si="221"/>
        <v>8</v>
      </c>
      <c r="O4782" s="164">
        <f t="shared" si="222"/>
        <v>10</v>
      </c>
    </row>
    <row r="4783" spans="3:15">
      <c r="C4783" s="161">
        <v>10</v>
      </c>
      <c r="D4783" s="161">
        <v>10</v>
      </c>
      <c r="F4783" s="161">
        <v>5</v>
      </c>
      <c r="G4783" s="161">
        <v>10</v>
      </c>
      <c r="H4783" s="161">
        <v>5</v>
      </c>
      <c r="I4783" s="161">
        <v>4</v>
      </c>
      <c r="J4783" s="161">
        <v>7</v>
      </c>
      <c r="M4783" s="165">
        <f t="shared" si="220"/>
        <v>4</v>
      </c>
      <c r="N4783" s="164">
        <f t="shared" si="221"/>
        <v>5</v>
      </c>
      <c r="O4783" s="164">
        <f t="shared" si="222"/>
        <v>7</v>
      </c>
    </row>
    <row r="4784" spans="3:15">
      <c r="C4784" s="161">
        <v>10</v>
      </c>
      <c r="D4784" s="161">
        <v>10</v>
      </c>
      <c r="F4784" s="161">
        <v>5</v>
      </c>
      <c r="G4784" s="161">
        <v>10</v>
      </c>
      <c r="H4784" s="161">
        <v>5</v>
      </c>
      <c r="I4784" s="161">
        <v>4</v>
      </c>
      <c r="J4784" s="161">
        <v>10</v>
      </c>
      <c r="M4784" s="165">
        <f t="shared" si="220"/>
        <v>4</v>
      </c>
      <c r="N4784" s="164">
        <f t="shared" si="221"/>
        <v>5</v>
      </c>
      <c r="O4784" s="164">
        <f t="shared" si="222"/>
        <v>8</v>
      </c>
    </row>
    <row r="4785" spans="3:15">
      <c r="C4785" s="161">
        <v>10</v>
      </c>
      <c r="D4785" s="161">
        <v>10</v>
      </c>
      <c r="F4785" s="161">
        <v>5</v>
      </c>
      <c r="G4785" s="161">
        <v>10</v>
      </c>
      <c r="H4785" s="161">
        <v>5</v>
      </c>
      <c r="I4785" s="161">
        <v>6</v>
      </c>
      <c r="J4785" s="161">
        <v>7</v>
      </c>
      <c r="M4785" s="165">
        <f t="shared" si="220"/>
        <v>5</v>
      </c>
      <c r="N4785" s="164">
        <f t="shared" si="221"/>
        <v>5</v>
      </c>
      <c r="O4785" s="164">
        <f t="shared" si="222"/>
        <v>8</v>
      </c>
    </row>
    <row r="4786" spans="3:15">
      <c r="C4786" s="161">
        <v>10</v>
      </c>
      <c r="D4786" s="161">
        <v>10</v>
      </c>
      <c r="F4786" s="161">
        <v>5</v>
      </c>
      <c r="G4786" s="161">
        <v>10</v>
      </c>
      <c r="H4786" s="161">
        <v>5</v>
      </c>
      <c r="I4786" s="161">
        <v>6</v>
      </c>
      <c r="J4786" s="161">
        <v>10</v>
      </c>
      <c r="M4786" s="165">
        <f t="shared" si="220"/>
        <v>5</v>
      </c>
      <c r="N4786" s="164">
        <f t="shared" si="221"/>
        <v>5</v>
      </c>
      <c r="O4786" s="164">
        <f t="shared" si="222"/>
        <v>8</v>
      </c>
    </row>
    <row r="4787" spans="3:15">
      <c r="C4787" s="161">
        <v>10</v>
      </c>
      <c r="D4787" s="161">
        <v>10</v>
      </c>
      <c r="F4787" s="161">
        <v>5</v>
      </c>
      <c r="G4787" s="161">
        <v>10</v>
      </c>
      <c r="H4787" s="161">
        <v>5</v>
      </c>
      <c r="I4787" s="161">
        <v>8</v>
      </c>
      <c r="J4787" s="161">
        <v>7</v>
      </c>
      <c r="M4787" s="165">
        <f t="shared" si="220"/>
        <v>5</v>
      </c>
      <c r="N4787" s="164">
        <f t="shared" si="221"/>
        <v>5</v>
      </c>
      <c r="O4787" s="164">
        <f t="shared" si="222"/>
        <v>8</v>
      </c>
    </row>
    <row r="4788" spans="3:15">
      <c r="C4788" s="161">
        <v>10</v>
      </c>
      <c r="D4788" s="161">
        <v>10</v>
      </c>
      <c r="F4788" s="161">
        <v>5</v>
      </c>
      <c r="G4788" s="161">
        <v>10</v>
      </c>
      <c r="H4788" s="161">
        <v>5</v>
      </c>
      <c r="I4788" s="161">
        <v>8</v>
      </c>
      <c r="J4788" s="161">
        <v>10</v>
      </c>
      <c r="M4788" s="165">
        <f t="shared" si="220"/>
        <v>5</v>
      </c>
      <c r="N4788" s="164">
        <f t="shared" si="221"/>
        <v>5</v>
      </c>
      <c r="O4788" s="164">
        <f t="shared" si="222"/>
        <v>8</v>
      </c>
    </row>
    <row r="4789" spans="3:15">
      <c r="C4789" s="161">
        <v>10</v>
      </c>
      <c r="D4789" s="161">
        <v>10</v>
      </c>
      <c r="F4789" s="161">
        <v>5</v>
      </c>
      <c r="G4789" s="161">
        <v>10</v>
      </c>
      <c r="H4789" s="161">
        <v>5</v>
      </c>
      <c r="I4789" s="161">
        <v>10</v>
      </c>
      <c r="J4789" s="161">
        <v>7</v>
      </c>
      <c r="M4789" s="165">
        <f t="shared" si="220"/>
        <v>5</v>
      </c>
      <c r="N4789" s="164">
        <f t="shared" si="221"/>
        <v>5</v>
      </c>
      <c r="O4789" s="164">
        <f t="shared" si="222"/>
        <v>8</v>
      </c>
    </row>
    <row r="4790" spans="3:15">
      <c r="C4790" s="161">
        <v>10</v>
      </c>
      <c r="D4790" s="161">
        <v>10</v>
      </c>
      <c r="F4790" s="161">
        <v>5</v>
      </c>
      <c r="G4790" s="161">
        <v>10</v>
      </c>
      <c r="H4790" s="161">
        <v>5</v>
      </c>
      <c r="I4790" s="161">
        <v>10</v>
      </c>
      <c r="J4790" s="161">
        <v>10</v>
      </c>
      <c r="M4790" s="165">
        <f t="shared" si="220"/>
        <v>5</v>
      </c>
      <c r="N4790" s="164">
        <f t="shared" si="221"/>
        <v>5</v>
      </c>
      <c r="O4790" s="164">
        <f t="shared" si="222"/>
        <v>9</v>
      </c>
    </row>
    <row r="4791" spans="3:15">
      <c r="C4791" s="161">
        <v>10</v>
      </c>
      <c r="D4791" s="161">
        <v>10</v>
      </c>
      <c r="F4791" s="161">
        <v>7</v>
      </c>
      <c r="G4791" s="161">
        <v>10</v>
      </c>
      <c r="H4791" s="161">
        <v>10</v>
      </c>
      <c r="I4791" s="161">
        <v>4</v>
      </c>
      <c r="J4791" s="161">
        <v>7</v>
      </c>
      <c r="M4791" s="165">
        <f t="shared" si="220"/>
        <v>4</v>
      </c>
      <c r="N4791" s="164">
        <f t="shared" si="221"/>
        <v>5</v>
      </c>
      <c r="O4791" s="164">
        <f t="shared" si="222"/>
        <v>8</v>
      </c>
    </row>
    <row r="4792" spans="3:15">
      <c r="C4792" s="161">
        <v>10</v>
      </c>
      <c r="D4792" s="161">
        <v>10</v>
      </c>
      <c r="F4792" s="161">
        <v>7</v>
      </c>
      <c r="G4792" s="161">
        <v>10</v>
      </c>
      <c r="H4792" s="161">
        <v>10</v>
      </c>
      <c r="I4792" s="161">
        <v>4</v>
      </c>
      <c r="J4792" s="161">
        <v>10</v>
      </c>
      <c r="M4792" s="165">
        <f t="shared" si="220"/>
        <v>4</v>
      </c>
      <c r="N4792" s="164">
        <f t="shared" si="221"/>
        <v>5</v>
      </c>
      <c r="O4792" s="164">
        <f t="shared" si="222"/>
        <v>9</v>
      </c>
    </row>
    <row r="4793" spans="3:15">
      <c r="C4793" s="161">
        <v>10</v>
      </c>
      <c r="D4793" s="161">
        <v>10</v>
      </c>
      <c r="F4793" s="161">
        <v>7</v>
      </c>
      <c r="G4793" s="161">
        <v>10</v>
      </c>
      <c r="H4793" s="161">
        <v>10</v>
      </c>
      <c r="I4793" s="161">
        <v>6</v>
      </c>
      <c r="J4793" s="161">
        <v>7</v>
      </c>
      <c r="M4793" s="165">
        <f t="shared" si="220"/>
        <v>6</v>
      </c>
      <c r="N4793" s="164">
        <f t="shared" si="221"/>
        <v>7</v>
      </c>
      <c r="O4793" s="164">
        <f t="shared" si="222"/>
        <v>9</v>
      </c>
    </row>
    <row r="4794" spans="3:15">
      <c r="C4794" s="161">
        <v>10</v>
      </c>
      <c r="D4794" s="161">
        <v>10</v>
      </c>
      <c r="F4794" s="161">
        <v>7</v>
      </c>
      <c r="G4794" s="161">
        <v>10</v>
      </c>
      <c r="H4794" s="161">
        <v>10</v>
      </c>
      <c r="I4794" s="161">
        <v>6</v>
      </c>
      <c r="J4794" s="161">
        <v>10</v>
      </c>
      <c r="M4794" s="165">
        <f t="shared" si="220"/>
        <v>6</v>
      </c>
      <c r="N4794" s="164">
        <f t="shared" si="221"/>
        <v>7</v>
      </c>
      <c r="O4794" s="164">
        <f t="shared" si="222"/>
        <v>9</v>
      </c>
    </row>
    <row r="4795" spans="3:15">
      <c r="C4795" s="161">
        <v>10</v>
      </c>
      <c r="D4795" s="161">
        <v>10</v>
      </c>
      <c r="F4795" s="161">
        <v>7</v>
      </c>
      <c r="G4795" s="161">
        <v>10</v>
      </c>
      <c r="H4795" s="161">
        <v>10</v>
      </c>
      <c r="I4795" s="161">
        <v>8</v>
      </c>
      <c r="J4795" s="161">
        <v>7</v>
      </c>
      <c r="M4795" s="165">
        <f t="shared" si="220"/>
        <v>7</v>
      </c>
      <c r="N4795" s="164">
        <f t="shared" si="221"/>
        <v>7</v>
      </c>
      <c r="O4795" s="164">
        <f t="shared" si="222"/>
        <v>9</v>
      </c>
    </row>
    <row r="4796" spans="3:15">
      <c r="C4796" s="161">
        <v>10</v>
      </c>
      <c r="D4796" s="161">
        <v>10</v>
      </c>
      <c r="F4796" s="161">
        <v>7</v>
      </c>
      <c r="G4796" s="161">
        <v>10</v>
      </c>
      <c r="H4796" s="161">
        <v>10</v>
      </c>
      <c r="I4796" s="161">
        <v>8</v>
      </c>
      <c r="J4796" s="161">
        <v>10</v>
      </c>
      <c r="M4796" s="165">
        <f t="shared" si="220"/>
        <v>7</v>
      </c>
      <c r="N4796" s="164">
        <f t="shared" si="221"/>
        <v>8</v>
      </c>
      <c r="O4796" s="164">
        <f t="shared" si="222"/>
        <v>9</v>
      </c>
    </row>
    <row r="4797" spans="3:15">
      <c r="C4797" s="161">
        <v>10</v>
      </c>
      <c r="D4797" s="161">
        <v>10</v>
      </c>
      <c r="F4797" s="161">
        <v>7</v>
      </c>
      <c r="G4797" s="161">
        <v>10</v>
      </c>
      <c r="H4797" s="161">
        <v>10</v>
      </c>
      <c r="I4797" s="161">
        <v>10</v>
      </c>
      <c r="J4797" s="161">
        <v>7</v>
      </c>
      <c r="M4797" s="165">
        <f t="shared" si="220"/>
        <v>7</v>
      </c>
      <c r="N4797" s="164">
        <f t="shared" si="221"/>
        <v>7</v>
      </c>
      <c r="O4797" s="164">
        <f t="shared" si="222"/>
        <v>9</v>
      </c>
    </row>
    <row r="4798" spans="3:15">
      <c r="C4798" s="161">
        <v>10</v>
      </c>
      <c r="D4798" s="161">
        <v>10</v>
      </c>
      <c r="F4798" s="161">
        <v>7</v>
      </c>
      <c r="G4798" s="161">
        <v>10</v>
      </c>
      <c r="H4798" s="161">
        <v>10</v>
      </c>
      <c r="I4798" s="161">
        <v>10</v>
      </c>
      <c r="J4798" s="161">
        <v>10</v>
      </c>
      <c r="M4798" s="165">
        <f t="shared" si="220"/>
        <v>7</v>
      </c>
      <c r="N4798" s="164">
        <f t="shared" si="221"/>
        <v>8</v>
      </c>
      <c r="O4798" s="164">
        <f t="shared" si="222"/>
        <v>10</v>
      </c>
    </row>
    <row r="4799" spans="3:15">
      <c r="C4799" s="161">
        <v>10</v>
      </c>
      <c r="D4799" s="161">
        <v>10</v>
      </c>
      <c r="F4799" s="161">
        <v>5</v>
      </c>
      <c r="G4799" s="161">
        <v>10</v>
      </c>
      <c r="H4799" s="161">
        <v>5</v>
      </c>
      <c r="I4799" s="161">
        <v>4</v>
      </c>
      <c r="J4799" s="161">
        <v>7</v>
      </c>
      <c r="M4799" s="165">
        <f t="shared" si="220"/>
        <v>4</v>
      </c>
      <c r="N4799" s="164">
        <f t="shared" si="221"/>
        <v>5</v>
      </c>
      <c r="O4799" s="164">
        <f t="shared" si="222"/>
        <v>7</v>
      </c>
    </row>
    <row r="4800" spans="3:15">
      <c r="C4800" s="161">
        <v>10</v>
      </c>
      <c r="D4800" s="161">
        <v>10</v>
      </c>
      <c r="F4800" s="161">
        <v>5</v>
      </c>
      <c r="G4800" s="161">
        <v>10</v>
      </c>
      <c r="H4800" s="161">
        <v>5</v>
      </c>
      <c r="I4800" s="161">
        <v>4</v>
      </c>
      <c r="J4800" s="161">
        <v>10</v>
      </c>
      <c r="M4800" s="165">
        <f t="shared" si="220"/>
        <v>4</v>
      </c>
      <c r="N4800" s="164">
        <f t="shared" si="221"/>
        <v>5</v>
      </c>
      <c r="O4800" s="164">
        <f t="shared" si="222"/>
        <v>8</v>
      </c>
    </row>
    <row r="4801" spans="3:15">
      <c r="C4801" s="161">
        <v>10</v>
      </c>
      <c r="D4801" s="161">
        <v>10</v>
      </c>
      <c r="F4801" s="161">
        <v>5</v>
      </c>
      <c r="G4801" s="161">
        <v>10</v>
      </c>
      <c r="H4801" s="161">
        <v>5</v>
      </c>
      <c r="I4801" s="161">
        <v>6</v>
      </c>
      <c r="J4801" s="161">
        <v>7</v>
      </c>
      <c r="M4801" s="165">
        <f t="shared" si="220"/>
        <v>5</v>
      </c>
      <c r="N4801" s="164">
        <f t="shared" si="221"/>
        <v>5</v>
      </c>
      <c r="O4801" s="164">
        <f t="shared" si="222"/>
        <v>8</v>
      </c>
    </row>
    <row r="4802" spans="3:15">
      <c r="C4802" s="161">
        <v>10</v>
      </c>
      <c r="D4802" s="161">
        <v>10</v>
      </c>
      <c r="F4802" s="161">
        <v>5</v>
      </c>
      <c r="G4802" s="161">
        <v>10</v>
      </c>
      <c r="H4802" s="161">
        <v>5</v>
      </c>
      <c r="I4802" s="161">
        <v>6</v>
      </c>
      <c r="J4802" s="161">
        <v>10</v>
      </c>
      <c r="M4802" s="165">
        <f t="shared" si="220"/>
        <v>5</v>
      </c>
      <c r="N4802" s="164">
        <f t="shared" si="221"/>
        <v>5</v>
      </c>
      <c r="O4802" s="164">
        <f t="shared" si="222"/>
        <v>8</v>
      </c>
    </row>
    <row r="4803" spans="3:15">
      <c r="C4803" s="161">
        <v>10</v>
      </c>
      <c r="D4803" s="161">
        <v>10</v>
      </c>
      <c r="F4803" s="161">
        <v>5</v>
      </c>
      <c r="G4803" s="161">
        <v>10</v>
      </c>
      <c r="H4803" s="161">
        <v>5</v>
      </c>
      <c r="I4803" s="161">
        <v>8</v>
      </c>
      <c r="J4803" s="161">
        <v>7</v>
      </c>
      <c r="M4803" s="165">
        <f t="shared" si="220"/>
        <v>5</v>
      </c>
      <c r="N4803" s="164">
        <f t="shared" si="221"/>
        <v>5</v>
      </c>
      <c r="O4803" s="164">
        <f t="shared" si="222"/>
        <v>8</v>
      </c>
    </row>
    <row r="4804" spans="3:15">
      <c r="C4804" s="161">
        <v>10</v>
      </c>
      <c r="D4804" s="161">
        <v>10</v>
      </c>
      <c r="F4804" s="161">
        <v>5</v>
      </c>
      <c r="G4804" s="161">
        <v>10</v>
      </c>
      <c r="H4804" s="161">
        <v>5</v>
      </c>
      <c r="I4804" s="161">
        <v>8</v>
      </c>
      <c r="J4804" s="161">
        <v>10</v>
      </c>
      <c r="M4804" s="165">
        <f t="shared" si="220"/>
        <v>5</v>
      </c>
      <c r="N4804" s="164">
        <f t="shared" si="221"/>
        <v>5</v>
      </c>
      <c r="O4804" s="164">
        <f t="shared" si="222"/>
        <v>8</v>
      </c>
    </row>
    <row r="4805" spans="3:15">
      <c r="C4805" s="161">
        <v>10</v>
      </c>
      <c r="D4805" s="161">
        <v>10</v>
      </c>
      <c r="F4805" s="161">
        <v>5</v>
      </c>
      <c r="G4805" s="161">
        <v>10</v>
      </c>
      <c r="H4805" s="161">
        <v>5</v>
      </c>
      <c r="I4805" s="161">
        <v>10</v>
      </c>
      <c r="J4805" s="161">
        <v>7</v>
      </c>
      <c r="M4805" s="165">
        <f t="shared" si="220"/>
        <v>5</v>
      </c>
      <c r="N4805" s="164">
        <f t="shared" si="221"/>
        <v>5</v>
      </c>
      <c r="O4805" s="164">
        <f t="shared" si="222"/>
        <v>8</v>
      </c>
    </row>
    <row r="4806" spans="3:15">
      <c r="C4806" s="161">
        <v>10</v>
      </c>
      <c r="D4806" s="161">
        <v>10</v>
      </c>
      <c r="F4806" s="161">
        <v>5</v>
      </c>
      <c r="G4806" s="161">
        <v>10</v>
      </c>
      <c r="H4806" s="161">
        <v>5</v>
      </c>
      <c r="I4806" s="161">
        <v>10</v>
      </c>
      <c r="J4806" s="161">
        <v>10</v>
      </c>
      <c r="M4806" s="165">
        <f t="shared" si="220"/>
        <v>5</v>
      </c>
      <c r="N4806" s="164">
        <f t="shared" si="221"/>
        <v>5</v>
      </c>
      <c r="O4806" s="164">
        <f t="shared" si="222"/>
        <v>9</v>
      </c>
    </row>
    <row r="4807" spans="3:15">
      <c r="C4807" s="161">
        <v>10</v>
      </c>
      <c r="D4807" s="161">
        <v>10</v>
      </c>
      <c r="F4807" s="161">
        <v>7</v>
      </c>
      <c r="G4807" s="161">
        <v>10</v>
      </c>
      <c r="H4807" s="161">
        <v>10</v>
      </c>
      <c r="I4807" s="161">
        <v>4</v>
      </c>
      <c r="J4807" s="161">
        <v>7</v>
      </c>
      <c r="M4807" s="165">
        <f t="shared" si="220"/>
        <v>4</v>
      </c>
      <c r="N4807" s="164">
        <f t="shared" si="221"/>
        <v>5</v>
      </c>
      <c r="O4807" s="164">
        <f t="shared" si="222"/>
        <v>8</v>
      </c>
    </row>
    <row r="4808" spans="3:15">
      <c r="C4808" s="161">
        <v>10</v>
      </c>
      <c r="D4808" s="161">
        <v>10</v>
      </c>
      <c r="F4808" s="161">
        <v>7</v>
      </c>
      <c r="G4808" s="161">
        <v>10</v>
      </c>
      <c r="H4808" s="161">
        <v>10</v>
      </c>
      <c r="I4808" s="161">
        <v>4</v>
      </c>
      <c r="J4808" s="161">
        <v>10</v>
      </c>
      <c r="M4808" s="165">
        <f t="shared" si="220"/>
        <v>4</v>
      </c>
      <c r="N4808" s="164">
        <f t="shared" si="221"/>
        <v>5</v>
      </c>
      <c r="O4808" s="164">
        <f t="shared" si="222"/>
        <v>9</v>
      </c>
    </row>
    <row r="4809" spans="3:15">
      <c r="C4809" s="161">
        <v>10</v>
      </c>
      <c r="D4809" s="161">
        <v>10</v>
      </c>
      <c r="F4809" s="161">
        <v>7</v>
      </c>
      <c r="G4809" s="161">
        <v>10</v>
      </c>
      <c r="H4809" s="161">
        <v>10</v>
      </c>
      <c r="I4809" s="161">
        <v>6</v>
      </c>
      <c r="J4809" s="161">
        <v>7</v>
      </c>
      <c r="M4809" s="165">
        <f t="shared" si="220"/>
        <v>6</v>
      </c>
      <c r="N4809" s="164">
        <f t="shared" si="221"/>
        <v>7</v>
      </c>
      <c r="O4809" s="164">
        <f t="shared" si="222"/>
        <v>9</v>
      </c>
    </row>
    <row r="4810" spans="3:15">
      <c r="C4810" s="161">
        <v>10</v>
      </c>
      <c r="D4810" s="161">
        <v>10</v>
      </c>
      <c r="F4810" s="161">
        <v>7</v>
      </c>
      <c r="G4810" s="161">
        <v>10</v>
      </c>
      <c r="H4810" s="161">
        <v>10</v>
      </c>
      <c r="I4810" s="161">
        <v>6</v>
      </c>
      <c r="J4810" s="161">
        <v>10</v>
      </c>
      <c r="M4810" s="165">
        <f t="shared" si="220"/>
        <v>6</v>
      </c>
      <c r="N4810" s="164">
        <f t="shared" si="221"/>
        <v>7</v>
      </c>
      <c r="O4810" s="164">
        <f t="shared" si="222"/>
        <v>9</v>
      </c>
    </row>
    <row r="4811" spans="3:15">
      <c r="C4811" s="161">
        <v>10</v>
      </c>
      <c r="D4811" s="161">
        <v>10</v>
      </c>
      <c r="F4811" s="161">
        <v>7</v>
      </c>
      <c r="G4811" s="161">
        <v>10</v>
      </c>
      <c r="H4811" s="161">
        <v>10</v>
      </c>
      <c r="I4811" s="161">
        <v>8</v>
      </c>
      <c r="J4811" s="161">
        <v>7</v>
      </c>
      <c r="M4811" s="165">
        <f t="shared" si="220"/>
        <v>7</v>
      </c>
      <c r="N4811" s="164">
        <f t="shared" si="221"/>
        <v>7</v>
      </c>
      <c r="O4811" s="164">
        <f t="shared" si="222"/>
        <v>9</v>
      </c>
    </row>
    <row r="4812" spans="3:15">
      <c r="C4812" s="161">
        <v>10</v>
      </c>
      <c r="D4812" s="161">
        <v>10</v>
      </c>
      <c r="F4812" s="161">
        <v>7</v>
      </c>
      <c r="G4812" s="161">
        <v>10</v>
      </c>
      <c r="H4812" s="161">
        <v>10</v>
      </c>
      <c r="I4812" s="161">
        <v>8</v>
      </c>
      <c r="J4812" s="161">
        <v>10</v>
      </c>
      <c r="M4812" s="165">
        <f t="shared" si="220"/>
        <v>7</v>
      </c>
      <c r="N4812" s="164">
        <f t="shared" si="221"/>
        <v>8</v>
      </c>
      <c r="O4812" s="164">
        <f t="shared" si="222"/>
        <v>9</v>
      </c>
    </row>
    <row r="4813" spans="3:15">
      <c r="C4813" s="161">
        <v>10</v>
      </c>
      <c r="D4813" s="161">
        <v>10</v>
      </c>
      <c r="F4813" s="161">
        <v>7</v>
      </c>
      <c r="G4813" s="161">
        <v>10</v>
      </c>
      <c r="H4813" s="161">
        <v>10</v>
      </c>
      <c r="I4813" s="161">
        <v>10</v>
      </c>
      <c r="J4813" s="161">
        <v>7</v>
      </c>
      <c r="M4813" s="165">
        <f t="shared" si="220"/>
        <v>7</v>
      </c>
      <c r="N4813" s="164">
        <f t="shared" si="221"/>
        <v>7</v>
      </c>
      <c r="O4813" s="164">
        <f t="shared" si="222"/>
        <v>9</v>
      </c>
    </row>
    <row r="4814" spans="3:15">
      <c r="C4814" s="161">
        <v>10</v>
      </c>
      <c r="D4814" s="161">
        <v>10</v>
      </c>
      <c r="F4814" s="161">
        <v>7</v>
      </c>
      <c r="G4814" s="161">
        <v>10</v>
      </c>
      <c r="H4814" s="161">
        <v>10</v>
      </c>
      <c r="I4814" s="161">
        <v>10</v>
      </c>
      <c r="J4814" s="161">
        <v>10</v>
      </c>
      <c r="M4814" s="165">
        <f t="shared" si="220"/>
        <v>7</v>
      </c>
      <c r="N4814" s="164">
        <f t="shared" si="221"/>
        <v>8</v>
      </c>
      <c r="O4814" s="164">
        <f t="shared" si="222"/>
        <v>10</v>
      </c>
    </row>
    <row r="4815" spans="3:15">
      <c r="C4815" s="161">
        <v>10</v>
      </c>
      <c r="D4815" s="161">
        <v>10</v>
      </c>
      <c r="F4815" s="161">
        <v>10</v>
      </c>
      <c r="G4815" s="161">
        <v>10</v>
      </c>
      <c r="H4815" s="161">
        <v>7</v>
      </c>
      <c r="I4815" s="161">
        <v>4</v>
      </c>
      <c r="J4815" s="161">
        <v>7</v>
      </c>
      <c r="M4815" s="165">
        <f t="shared" si="220"/>
        <v>4</v>
      </c>
      <c r="N4815" s="164">
        <f t="shared" si="221"/>
        <v>5</v>
      </c>
      <c r="O4815" s="164">
        <f t="shared" si="222"/>
        <v>8</v>
      </c>
    </row>
    <row r="4816" spans="3:15">
      <c r="C4816" s="161">
        <v>10</v>
      </c>
      <c r="D4816" s="161">
        <v>10</v>
      </c>
      <c r="F4816" s="161">
        <v>10</v>
      </c>
      <c r="G4816" s="161">
        <v>10</v>
      </c>
      <c r="H4816" s="161">
        <v>7</v>
      </c>
      <c r="I4816" s="161">
        <v>4</v>
      </c>
      <c r="J4816" s="161">
        <v>10</v>
      </c>
      <c r="M4816" s="165">
        <f t="shared" si="220"/>
        <v>4</v>
      </c>
      <c r="N4816" s="164">
        <f t="shared" si="221"/>
        <v>5</v>
      </c>
      <c r="O4816" s="164">
        <f t="shared" si="222"/>
        <v>9</v>
      </c>
    </row>
    <row r="4817" spans="3:15">
      <c r="C4817" s="161">
        <v>10</v>
      </c>
      <c r="D4817" s="161">
        <v>10</v>
      </c>
      <c r="F4817" s="161">
        <v>10</v>
      </c>
      <c r="G4817" s="161">
        <v>10</v>
      </c>
      <c r="H4817" s="161">
        <v>7</v>
      </c>
      <c r="I4817" s="161">
        <v>6</v>
      </c>
      <c r="J4817" s="161">
        <v>7</v>
      </c>
      <c r="M4817" s="165">
        <f t="shared" si="220"/>
        <v>6</v>
      </c>
      <c r="N4817" s="164">
        <f t="shared" si="221"/>
        <v>7</v>
      </c>
      <c r="O4817" s="164">
        <f t="shared" si="222"/>
        <v>9</v>
      </c>
    </row>
    <row r="4818" spans="3:15">
      <c r="C4818" s="161">
        <v>10</v>
      </c>
      <c r="D4818" s="161">
        <v>10</v>
      </c>
      <c r="F4818" s="161">
        <v>10</v>
      </c>
      <c r="G4818" s="161">
        <v>10</v>
      </c>
      <c r="H4818" s="161">
        <v>7</v>
      </c>
      <c r="I4818" s="161">
        <v>6</v>
      </c>
      <c r="J4818" s="161">
        <v>10</v>
      </c>
      <c r="M4818" s="165">
        <f t="shared" si="220"/>
        <v>6</v>
      </c>
      <c r="N4818" s="164">
        <f t="shared" si="221"/>
        <v>7</v>
      </c>
      <c r="O4818" s="164">
        <f t="shared" si="222"/>
        <v>9</v>
      </c>
    </row>
    <row r="4819" spans="3:15">
      <c r="C4819" s="161">
        <v>10</v>
      </c>
      <c r="D4819" s="161">
        <v>10</v>
      </c>
      <c r="F4819" s="161">
        <v>10</v>
      </c>
      <c r="G4819" s="161">
        <v>10</v>
      </c>
      <c r="H4819" s="161">
        <v>7</v>
      </c>
      <c r="I4819" s="161">
        <v>8</v>
      </c>
      <c r="J4819" s="161">
        <v>7</v>
      </c>
      <c r="M4819" s="165">
        <f t="shared" si="220"/>
        <v>7</v>
      </c>
      <c r="N4819" s="164">
        <f t="shared" si="221"/>
        <v>7</v>
      </c>
      <c r="O4819" s="164">
        <f t="shared" si="222"/>
        <v>9</v>
      </c>
    </row>
    <row r="4820" spans="3:15">
      <c r="C4820" s="161">
        <v>10</v>
      </c>
      <c r="D4820" s="161">
        <v>10</v>
      </c>
      <c r="F4820" s="161">
        <v>10</v>
      </c>
      <c r="G4820" s="161">
        <v>10</v>
      </c>
      <c r="H4820" s="161">
        <v>7</v>
      </c>
      <c r="I4820" s="161">
        <v>8</v>
      </c>
      <c r="J4820" s="161">
        <v>10</v>
      </c>
      <c r="M4820" s="165">
        <f t="shared" si="220"/>
        <v>7</v>
      </c>
      <c r="N4820" s="164">
        <f t="shared" si="221"/>
        <v>8</v>
      </c>
      <c r="O4820" s="164">
        <f t="shared" si="222"/>
        <v>9</v>
      </c>
    </row>
    <row r="4821" spans="3:15">
      <c r="C4821" s="161">
        <v>10</v>
      </c>
      <c r="D4821" s="161">
        <v>10</v>
      </c>
      <c r="F4821" s="161">
        <v>10</v>
      </c>
      <c r="G4821" s="161">
        <v>10</v>
      </c>
      <c r="H4821" s="161">
        <v>7</v>
      </c>
      <c r="I4821" s="161">
        <v>10</v>
      </c>
      <c r="J4821" s="161">
        <v>7</v>
      </c>
      <c r="M4821" s="165">
        <f t="shared" si="220"/>
        <v>7</v>
      </c>
      <c r="N4821" s="164">
        <f t="shared" si="221"/>
        <v>7</v>
      </c>
      <c r="O4821" s="164">
        <f t="shared" si="222"/>
        <v>9</v>
      </c>
    </row>
    <row r="4822" spans="3:15">
      <c r="C4822" s="161">
        <v>10</v>
      </c>
      <c r="D4822" s="161">
        <v>10</v>
      </c>
      <c r="F4822" s="161">
        <v>10</v>
      </c>
      <c r="G4822" s="161">
        <v>10</v>
      </c>
      <c r="H4822" s="161">
        <v>7</v>
      </c>
      <c r="I4822" s="161">
        <v>10</v>
      </c>
      <c r="J4822" s="161">
        <v>10</v>
      </c>
      <c r="M4822" s="165">
        <f t="shared" si="220"/>
        <v>7</v>
      </c>
      <c r="N4822" s="164">
        <f t="shared" si="221"/>
        <v>8</v>
      </c>
      <c r="O4822" s="164">
        <f t="shared" si="222"/>
        <v>10</v>
      </c>
    </row>
    <row r="4823" spans="3:15">
      <c r="C4823" s="161">
        <v>10</v>
      </c>
      <c r="D4823" s="161">
        <v>10</v>
      </c>
      <c r="F4823" s="161">
        <v>10</v>
      </c>
      <c r="G4823" s="161">
        <v>10</v>
      </c>
      <c r="H4823" s="161">
        <v>10</v>
      </c>
      <c r="I4823" s="161">
        <v>4</v>
      </c>
      <c r="J4823" s="161">
        <v>7</v>
      </c>
      <c r="M4823" s="165">
        <f t="shared" si="220"/>
        <v>4</v>
      </c>
      <c r="N4823" s="164">
        <f t="shared" si="221"/>
        <v>5</v>
      </c>
      <c r="O4823" s="164">
        <f t="shared" si="222"/>
        <v>9</v>
      </c>
    </row>
    <row r="4824" spans="3:15">
      <c r="C4824" s="161">
        <v>10</v>
      </c>
      <c r="D4824" s="161">
        <v>10</v>
      </c>
      <c r="F4824" s="161">
        <v>10</v>
      </c>
      <c r="G4824" s="161">
        <v>10</v>
      </c>
      <c r="H4824" s="161">
        <v>10</v>
      </c>
      <c r="I4824" s="161">
        <v>4</v>
      </c>
      <c r="J4824" s="161">
        <v>10</v>
      </c>
      <c r="M4824" s="165">
        <f t="shared" si="220"/>
        <v>4</v>
      </c>
      <c r="N4824" s="164">
        <f t="shared" si="221"/>
        <v>5</v>
      </c>
      <c r="O4824" s="164">
        <f t="shared" si="222"/>
        <v>9</v>
      </c>
    </row>
    <row r="4825" spans="3:15">
      <c r="C4825" s="161">
        <v>10</v>
      </c>
      <c r="D4825" s="161">
        <v>10</v>
      </c>
      <c r="F4825" s="161">
        <v>10</v>
      </c>
      <c r="G4825" s="161">
        <v>10</v>
      </c>
      <c r="H4825" s="161">
        <v>10</v>
      </c>
      <c r="I4825" s="161">
        <v>6</v>
      </c>
      <c r="J4825" s="161">
        <v>7</v>
      </c>
      <c r="M4825" s="165">
        <f t="shared" si="220"/>
        <v>6</v>
      </c>
      <c r="N4825" s="164">
        <f t="shared" si="221"/>
        <v>7</v>
      </c>
      <c r="O4825" s="164">
        <f t="shared" si="222"/>
        <v>9</v>
      </c>
    </row>
    <row r="4826" spans="3:15">
      <c r="C4826" s="161">
        <v>10</v>
      </c>
      <c r="D4826" s="161">
        <v>10</v>
      </c>
      <c r="F4826" s="161">
        <v>10</v>
      </c>
      <c r="G4826" s="161">
        <v>10</v>
      </c>
      <c r="H4826" s="161">
        <v>10</v>
      </c>
      <c r="I4826" s="161">
        <v>6</v>
      </c>
      <c r="J4826" s="161">
        <v>10</v>
      </c>
      <c r="M4826" s="165">
        <f t="shared" si="220"/>
        <v>6</v>
      </c>
      <c r="N4826" s="164">
        <f t="shared" si="221"/>
        <v>7</v>
      </c>
      <c r="O4826" s="164">
        <f t="shared" si="222"/>
        <v>9</v>
      </c>
    </row>
    <row r="4827" spans="3:15">
      <c r="C4827" s="161">
        <v>10</v>
      </c>
      <c r="D4827" s="161">
        <v>10</v>
      </c>
      <c r="F4827" s="161">
        <v>10</v>
      </c>
      <c r="G4827" s="161">
        <v>10</v>
      </c>
      <c r="H4827" s="161">
        <v>10</v>
      </c>
      <c r="I4827" s="161">
        <v>8</v>
      </c>
      <c r="J4827" s="161">
        <v>7</v>
      </c>
      <c r="M4827" s="165">
        <f t="shared" si="220"/>
        <v>7</v>
      </c>
      <c r="N4827" s="164">
        <f t="shared" si="221"/>
        <v>8</v>
      </c>
      <c r="O4827" s="164">
        <f t="shared" si="222"/>
        <v>9</v>
      </c>
    </row>
    <row r="4828" spans="3:15">
      <c r="C4828" s="161">
        <v>10</v>
      </c>
      <c r="D4828" s="161">
        <v>10</v>
      </c>
      <c r="F4828" s="161">
        <v>10</v>
      </c>
      <c r="G4828" s="161">
        <v>10</v>
      </c>
      <c r="H4828" s="161">
        <v>10</v>
      </c>
      <c r="I4828" s="161">
        <v>8</v>
      </c>
      <c r="J4828" s="161">
        <v>10</v>
      </c>
      <c r="M4828" s="165">
        <f t="shared" si="220"/>
        <v>8</v>
      </c>
      <c r="N4828" s="164">
        <f t="shared" si="221"/>
        <v>9</v>
      </c>
      <c r="O4828" s="164">
        <f t="shared" si="222"/>
        <v>10</v>
      </c>
    </row>
    <row r="4829" spans="3:15">
      <c r="C4829" s="161">
        <v>10</v>
      </c>
      <c r="D4829" s="161">
        <v>10</v>
      </c>
      <c r="F4829" s="161">
        <v>10</v>
      </c>
      <c r="G4829" s="161">
        <v>10</v>
      </c>
      <c r="H4829" s="161">
        <v>10</v>
      </c>
      <c r="I4829" s="161">
        <v>10</v>
      </c>
      <c r="J4829" s="161">
        <v>7</v>
      </c>
      <c r="M4829" s="165">
        <f t="shared" si="220"/>
        <v>7</v>
      </c>
      <c r="N4829" s="164">
        <f t="shared" si="221"/>
        <v>8</v>
      </c>
      <c r="O4829" s="164">
        <f t="shared" si="222"/>
        <v>10</v>
      </c>
    </row>
    <row r="4830" spans="3:15">
      <c r="C4830" s="161">
        <v>10</v>
      </c>
      <c r="D4830" s="161">
        <v>10</v>
      </c>
      <c r="F4830" s="161">
        <v>10</v>
      </c>
      <c r="G4830" s="161">
        <v>10</v>
      </c>
      <c r="H4830" s="161">
        <v>10</v>
      </c>
      <c r="I4830" s="161">
        <v>10</v>
      </c>
      <c r="J4830" s="161">
        <v>10</v>
      </c>
      <c r="M4830" s="165">
        <f t="shared" si="220"/>
        <v>10</v>
      </c>
      <c r="N4830" s="164">
        <f t="shared" si="221"/>
        <v>10</v>
      </c>
      <c r="O4830" s="164">
        <f t="shared" si="222"/>
        <v>10</v>
      </c>
    </row>
    <row r="4831" spans="3:15">
      <c r="C4831" s="161">
        <v>10</v>
      </c>
      <c r="D4831" s="161">
        <v>10</v>
      </c>
      <c r="F4831" s="161">
        <v>10</v>
      </c>
      <c r="G4831" s="161">
        <v>10</v>
      </c>
      <c r="H4831" s="161">
        <v>7</v>
      </c>
      <c r="I4831" s="161">
        <v>4</v>
      </c>
      <c r="J4831" s="161">
        <v>7</v>
      </c>
      <c r="M4831" s="165">
        <f t="shared" ref="M4831:M4894" si="223">MIN(C4831:L4831)</f>
        <v>4</v>
      </c>
      <c r="N4831" s="164">
        <f t="shared" si="221"/>
        <v>5</v>
      </c>
      <c r="O4831" s="164">
        <f t="shared" si="222"/>
        <v>8</v>
      </c>
    </row>
    <row r="4832" spans="3:15">
      <c r="C4832" s="161">
        <v>10</v>
      </c>
      <c r="D4832" s="161">
        <v>10</v>
      </c>
      <c r="F4832" s="161">
        <v>10</v>
      </c>
      <c r="G4832" s="161">
        <v>10</v>
      </c>
      <c r="H4832" s="161">
        <v>7</v>
      </c>
      <c r="I4832" s="161">
        <v>4</v>
      </c>
      <c r="J4832" s="161">
        <v>10</v>
      </c>
      <c r="M4832" s="165">
        <f t="shared" si="223"/>
        <v>4</v>
      </c>
      <c r="N4832" s="164">
        <f t="shared" ref="N4832:N4894" si="224">IF(SMALL(C4832:J4832,2)&gt;M4832,M4832+1,M4832)</f>
        <v>5</v>
      </c>
      <c r="O4832" s="164">
        <f t="shared" ref="O4832:O4894" si="225">ROUND(AVERAGE(C4832:J4832),0)</f>
        <v>9</v>
      </c>
    </row>
    <row r="4833" spans="3:15">
      <c r="C4833" s="161">
        <v>10</v>
      </c>
      <c r="D4833" s="161">
        <v>10</v>
      </c>
      <c r="F4833" s="161">
        <v>10</v>
      </c>
      <c r="G4833" s="161">
        <v>10</v>
      </c>
      <c r="H4833" s="161">
        <v>7</v>
      </c>
      <c r="I4833" s="161">
        <v>6</v>
      </c>
      <c r="J4833" s="161">
        <v>7</v>
      </c>
      <c r="M4833" s="165">
        <f t="shared" si="223"/>
        <v>6</v>
      </c>
      <c r="N4833" s="164">
        <f t="shared" si="224"/>
        <v>7</v>
      </c>
      <c r="O4833" s="164">
        <f t="shared" si="225"/>
        <v>9</v>
      </c>
    </row>
    <row r="4834" spans="3:15">
      <c r="C4834" s="161">
        <v>10</v>
      </c>
      <c r="D4834" s="161">
        <v>10</v>
      </c>
      <c r="F4834" s="161">
        <v>10</v>
      </c>
      <c r="G4834" s="161">
        <v>10</v>
      </c>
      <c r="H4834" s="161">
        <v>7</v>
      </c>
      <c r="I4834" s="161">
        <v>6</v>
      </c>
      <c r="J4834" s="161">
        <v>10</v>
      </c>
      <c r="M4834" s="165">
        <f t="shared" si="223"/>
        <v>6</v>
      </c>
      <c r="N4834" s="164">
        <f t="shared" si="224"/>
        <v>7</v>
      </c>
      <c r="O4834" s="164">
        <f t="shared" si="225"/>
        <v>9</v>
      </c>
    </row>
    <row r="4835" spans="3:15">
      <c r="C4835" s="161">
        <v>10</v>
      </c>
      <c r="D4835" s="161">
        <v>10</v>
      </c>
      <c r="F4835" s="161">
        <v>10</v>
      </c>
      <c r="G4835" s="161">
        <v>10</v>
      </c>
      <c r="H4835" s="161">
        <v>7</v>
      </c>
      <c r="I4835" s="161">
        <v>8</v>
      </c>
      <c r="J4835" s="161">
        <v>7</v>
      </c>
      <c r="M4835" s="165">
        <f t="shared" si="223"/>
        <v>7</v>
      </c>
      <c r="N4835" s="164">
        <f t="shared" si="224"/>
        <v>7</v>
      </c>
      <c r="O4835" s="164">
        <f t="shared" si="225"/>
        <v>9</v>
      </c>
    </row>
    <row r="4836" spans="3:15">
      <c r="C4836" s="161">
        <v>10</v>
      </c>
      <c r="D4836" s="161">
        <v>10</v>
      </c>
      <c r="F4836" s="161">
        <v>10</v>
      </c>
      <c r="G4836" s="161">
        <v>10</v>
      </c>
      <c r="H4836" s="161">
        <v>7</v>
      </c>
      <c r="I4836" s="161">
        <v>8</v>
      </c>
      <c r="J4836" s="161">
        <v>10</v>
      </c>
      <c r="M4836" s="165">
        <f t="shared" si="223"/>
        <v>7</v>
      </c>
      <c r="N4836" s="164">
        <f t="shared" si="224"/>
        <v>8</v>
      </c>
      <c r="O4836" s="164">
        <f t="shared" si="225"/>
        <v>9</v>
      </c>
    </row>
    <row r="4837" spans="3:15">
      <c r="C4837" s="161">
        <v>10</v>
      </c>
      <c r="D4837" s="161">
        <v>10</v>
      </c>
      <c r="F4837" s="161">
        <v>10</v>
      </c>
      <c r="G4837" s="161">
        <v>10</v>
      </c>
      <c r="H4837" s="161">
        <v>7</v>
      </c>
      <c r="I4837" s="161">
        <v>10</v>
      </c>
      <c r="J4837" s="161">
        <v>7</v>
      </c>
      <c r="M4837" s="165">
        <f t="shared" si="223"/>
        <v>7</v>
      </c>
      <c r="N4837" s="164">
        <f t="shared" si="224"/>
        <v>7</v>
      </c>
      <c r="O4837" s="164">
        <f t="shared" si="225"/>
        <v>9</v>
      </c>
    </row>
    <row r="4838" spans="3:15">
      <c r="C4838" s="161">
        <v>10</v>
      </c>
      <c r="D4838" s="161">
        <v>10</v>
      </c>
      <c r="F4838" s="161">
        <v>10</v>
      </c>
      <c r="G4838" s="161">
        <v>10</v>
      </c>
      <c r="H4838" s="161">
        <v>7</v>
      </c>
      <c r="I4838" s="161">
        <v>10</v>
      </c>
      <c r="J4838" s="161">
        <v>10</v>
      </c>
      <c r="M4838" s="165">
        <f t="shared" si="223"/>
        <v>7</v>
      </c>
      <c r="N4838" s="164">
        <f t="shared" si="224"/>
        <v>8</v>
      </c>
      <c r="O4838" s="164">
        <f t="shared" si="225"/>
        <v>10</v>
      </c>
    </row>
    <row r="4839" spans="3:15">
      <c r="C4839" s="161">
        <v>10</v>
      </c>
      <c r="D4839" s="161">
        <v>10</v>
      </c>
      <c r="F4839" s="161">
        <v>10</v>
      </c>
      <c r="G4839" s="161">
        <v>10</v>
      </c>
      <c r="H4839" s="161">
        <v>10</v>
      </c>
      <c r="I4839" s="161">
        <v>4</v>
      </c>
      <c r="J4839" s="161">
        <v>7</v>
      </c>
      <c r="M4839" s="165">
        <f t="shared" si="223"/>
        <v>4</v>
      </c>
      <c r="N4839" s="164">
        <f t="shared" si="224"/>
        <v>5</v>
      </c>
      <c r="O4839" s="164">
        <f t="shared" si="225"/>
        <v>9</v>
      </c>
    </row>
    <row r="4840" spans="3:15">
      <c r="C4840" s="161">
        <v>10</v>
      </c>
      <c r="D4840" s="161">
        <v>10</v>
      </c>
      <c r="F4840" s="161">
        <v>10</v>
      </c>
      <c r="G4840" s="161">
        <v>10</v>
      </c>
      <c r="H4840" s="161">
        <v>10</v>
      </c>
      <c r="I4840" s="161">
        <v>4</v>
      </c>
      <c r="J4840" s="161">
        <v>10</v>
      </c>
      <c r="M4840" s="165">
        <f t="shared" si="223"/>
        <v>4</v>
      </c>
      <c r="N4840" s="164">
        <f t="shared" si="224"/>
        <v>5</v>
      </c>
      <c r="O4840" s="164">
        <f t="shared" si="225"/>
        <v>9</v>
      </c>
    </row>
    <row r="4841" spans="3:15">
      <c r="C4841" s="161">
        <v>10</v>
      </c>
      <c r="D4841" s="161">
        <v>10</v>
      </c>
      <c r="F4841" s="161">
        <v>10</v>
      </c>
      <c r="G4841" s="161">
        <v>10</v>
      </c>
      <c r="H4841" s="161">
        <v>10</v>
      </c>
      <c r="I4841" s="161">
        <v>6</v>
      </c>
      <c r="J4841" s="161">
        <v>7</v>
      </c>
      <c r="M4841" s="165">
        <f t="shared" si="223"/>
        <v>6</v>
      </c>
      <c r="N4841" s="164">
        <f t="shared" si="224"/>
        <v>7</v>
      </c>
      <c r="O4841" s="164">
        <f t="shared" si="225"/>
        <v>9</v>
      </c>
    </row>
    <row r="4842" spans="3:15">
      <c r="C4842" s="161">
        <v>10</v>
      </c>
      <c r="D4842" s="161">
        <v>10</v>
      </c>
      <c r="F4842" s="161">
        <v>10</v>
      </c>
      <c r="G4842" s="161">
        <v>10</v>
      </c>
      <c r="H4842" s="161">
        <v>10</v>
      </c>
      <c r="I4842" s="161">
        <v>6</v>
      </c>
      <c r="J4842" s="161">
        <v>10</v>
      </c>
      <c r="M4842" s="165">
        <f t="shared" si="223"/>
        <v>6</v>
      </c>
      <c r="N4842" s="164">
        <f t="shared" si="224"/>
        <v>7</v>
      </c>
      <c r="O4842" s="164">
        <f t="shared" si="225"/>
        <v>9</v>
      </c>
    </row>
    <row r="4843" spans="3:15">
      <c r="C4843" s="161">
        <v>10</v>
      </c>
      <c r="D4843" s="161">
        <v>10</v>
      </c>
      <c r="F4843" s="161">
        <v>10</v>
      </c>
      <c r="G4843" s="161">
        <v>10</v>
      </c>
      <c r="H4843" s="161">
        <v>10</v>
      </c>
      <c r="I4843" s="161">
        <v>8</v>
      </c>
      <c r="J4843" s="161">
        <v>7</v>
      </c>
      <c r="M4843" s="165">
        <f t="shared" si="223"/>
        <v>7</v>
      </c>
      <c r="N4843" s="164">
        <f t="shared" si="224"/>
        <v>8</v>
      </c>
      <c r="O4843" s="164">
        <f t="shared" si="225"/>
        <v>9</v>
      </c>
    </row>
    <row r="4844" spans="3:15">
      <c r="C4844" s="161">
        <v>10</v>
      </c>
      <c r="D4844" s="161">
        <v>10</v>
      </c>
      <c r="F4844" s="161">
        <v>10</v>
      </c>
      <c r="G4844" s="161">
        <v>10</v>
      </c>
      <c r="H4844" s="161">
        <v>10</v>
      </c>
      <c r="I4844" s="161">
        <v>8</v>
      </c>
      <c r="J4844" s="161">
        <v>10</v>
      </c>
      <c r="M4844" s="165">
        <f t="shared" si="223"/>
        <v>8</v>
      </c>
      <c r="N4844" s="164">
        <f t="shared" si="224"/>
        <v>9</v>
      </c>
      <c r="O4844" s="164">
        <f t="shared" si="225"/>
        <v>10</v>
      </c>
    </row>
    <row r="4845" spans="3:15">
      <c r="C4845" s="161">
        <v>10</v>
      </c>
      <c r="D4845" s="161">
        <v>10</v>
      </c>
      <c r="F4845" s="161">
        <v>10</v>
      </c>
      <c r="G4845" s="161">
        <v>10</v>
      </c>
      <c r="H4845" s="161">
        <v>10</v>
      </c>
      <c r="I4845" s="161">
        <v>10</v>
      </c>
      <c r="J4845" s="161">
        <v>7</v>
      </c>
      <c r="M4845" s="165">
        <f t="shared" si="223"/>
        <v>7</v>
      </c>
      <c r="N4845" s="164">
        <f t="shared" si="224"/>
        <v>8</v>
      </c>
      <c r="O4845" s="164">
        <f t="shared" si="225"/>
        <v>10</v>
      </c>
    </row>
    <row r="4846" spans="3:15">
      <c r="C4846" s="161">
        <v>10</v>
      </c>
      <c r="D4846" s="161">
        <v>10</v>
      </c>
      <c r="F4846" s="161">
        <v>10</v>
      </c>
      <c r="G4846" s="161">
        <v>10</v>
      </c>
      <c r="H4846" s="161">
        <v>10</v>
      </c>
      <c r="I4846" s="161">
        <v>10</v>
      </c>
      <c r="J4846" s="161">
        <v>10</v>
      </c>
      <c r="M4846" s="165">
        <f t="shared" si="223"/>
        <v>10</v>
      </c>
      <c r="N4846" s="164">
        <f t="shared" si="224"/>
        <v>10</v>
      </c>
      <c r="O4846" s="164">
        <f t="shared" si="225"/>
        <v>10</v>
      </c>
    </row>
    <row r="4847" spans="3:15">
      <c r="C4847" s="161">
        <v>10</v>
      </c>
      <c r="D4847" s="161">
        <v>10</v>
      </c>
      <c r="F4847" s="161">
        <v>10</v>
      </c>
      <c r="G4847" s="161">
        <v>10</v>
      </c>
      <c r="H4847" s="161">
        <v>7</v>
      </c>
      <c r="I4847" s="161">
        <v>4</v>
      </c>
      <c r="J4847" s="161">
        <v>7</v>
      </c>
      <c r="M4847" s="165">
        <f t="shared" si="223"/>
        <v>4</v>
      </c>
      <c r="N4847" s="164">
        <f t="shared" si="224"/>
        <v>5</v>
      </c>
      <c r="O4847" s="164">
        <f t="shared" si="225"/>
        <v>8</v>
      </c>
    </row>
    <row r="4848" spans="3:15">
      <c r="C4848" s="161">
        <v>10</v>
      </c>
      <c r="D4848" s="161">
        <v>10</v>
      </c>
      <c r="F4848" s="161">
        <v>10</v>
      </c>
      <c r="G4848" s="161">
        <v>10</v>
      </c>
      <c r="H4848" s="161">
        <v>7</v>
      </c>
      <c r="I4848" s="161">
        <v>4</v>
      </c>
      <c r="J4848" s="161">
        <v>10</v>
      </c>
      <c r="M4848" s="165">
        <f t="shared" si="223"/>
        <v>4</v>
      </c>
      <c r="N4848" s="164">
        <f t="shared" si="224"/>
        <v>5</v>
      </c>
      <c r="O4848" s="164">
        <f t="shared" si="225"/>
        <v>9</v>
      </c>
    </row>
    <row r="4849" spans="3:15">
      <c r="C4849" s="161">
        <v>10</v>
      </c>
      <c r="D4849" s="161">
        <v>10</v>
      </c>
      <c r="F4849" s="161">
        <v>10</v>
      </c>
      <c r="G4849" s="161">
        <v>10</v>
      </c>
      <c r="H4849" s="161">
        <v>7</v>
      </c>
      <c r="I4849" s="161">
        <v>6</v>
      </c>
      <c r="J4849" s="161">
        <v>7</v>
      </c>
      <c r="M4849" s="165">
        <f t="shared" si="223"/>
        <v>6</v>
      </c>
      <c r="N4849" s="164">
        <f t="shared" si="224"/>
        <v>7</v>
      </c>
      <c r="O4849" s="164">
        <f t="shared" si="225"/>
        <v>9</v>
      </c>
    </row>
    <row r="4850" spans="3:15">
      <c r="C4850" s="161">
        <v>10</v>
      </c>
      <c r="D4850" s="161">
        <v>10</v>
      </c>
      <c r="F4850" s="161">
        <v>10</v>
      </c>
      <c r="G4850" s="161">
        <v>10</v>
      </c>
      <c r="H4850" s="161">
        <v>7</v>
      </c>
      <c r="I4850" s="161">
        <v>6</v>
      </c>
      <c r="J4850" s="161">
        <v>10</v>
      </c>
      <c r="M4850" s="165">
        <f t="shared" si="223"/>
        <v>6</v>
      </c>
      <c r="N4850" s="164">
        <f t="shared" si="224"/>
        <v>7</v>
      </c>
      <c r="O4850" s="164">
        <f t="shared" si="225"/>
        <v>9</v>
      </c>
    </row>
    <row r="4851" spans="3:15">
      <c r="C4851" s="161">
        <v>10</v>
      </c>
      <c r="D4851" s="161">
        <v>10</v>
      </c>
      <c r="F4851" s="161">
        <v>10</v>
      </c>
      <c r="G4851" s="161">
        <v>10</v>
      </c>
      <c r="H4851" s="161">
        <v>7</v>
      </c>
      <c r="I4851" s="161">
        <v>8</v>
      </c>
      <c r="J4851" s="161">
        <v>7</v>
      </c>
      <c r="M4851" s="165">
        <f t="shared" si="223"/>
        <v>7</v>
      </c>
      <c r="N4851" s="164">
        <f t="shared" si="224"/>
        <v>7</v>
      </c>
      <c r="O4851" s="164">
        <f t="shared" si="225"/>
        <v>9</v>
      </c>
    </row>
    <row r="4852" spans="3:15">
      <c r="C4852" s="161">
        <v>10</v>
      </c>
      <c r="D4852" s="161">
        <v>10</v>
      </c>
      <c r="F4852" s="161">
        <v>10</v>
      </c>
      <c r="G4852" s="161">
        <v>10</v>
      </c>
      <c r="H4852" s="161">
        <v>7</v>
      </c>
      <c r="I4852" s="161">
        <v>8</v>
      </c>
      <c r="J4852" s="161">
        <v>10</v>
      </c>
      <c r="M4852" s="165">
        <f t="shared" si="223"/>
        <v>7</v>
      </c>
      <c r="N4852" s="164">
        <f t="shared" si="224"/>
        <v>8</v>
      </c>
      <c r="O4852" s="164">
        <f t="shared" si="225"/>
        <v>9</v>
      </c>
    </row>
    <row r="4853" spans="3:15">
      <c r="C4853" s="161">
        <v>10</v>
      </c>
      <c r="D4853" s="161">
        <v>10</v>
      </c>
      <c r="F4853" s="161">
        <v>10</v>
      </c>
      <c r="G4853" s="161">
        <v>10</v>
      </c>
      <c r="H4853" s="161">
        <v>7</v>
      </c>
      <c r="I4853" s="161">
        <v>10</v>
      </c>
      <c r="J4853" s="161">
        <v>7</v>
      </c>
      <c r="M4853" s="165">
        <f t="shared" si="223"/>
        <v>7</v>
      </c>
      <c r="N4853" s="164">
        <f t="shared" si="224"/>
        <v>7</v>
      </c>
      <c r="O4853" s="164">
        <f t="shared" si="225"/>
        <v>9</v>
      </c>
    </row>
    <row r="4854" spans="3:15">
      <c r="C4854" s="161">
        <v>10</v>
      </c>
      <c r="D4854" s="161">
        <v>10</v>
      </c>
      <c r="F4854" s="161">
        <v>10</v>
      </c>
      <c r="G4854" s="161">
        <v>10</v>
      </c>
      <c r="H4854" s="161">
        <v>7</v>
      </c>
      <c r="I4854" s="161">
        <v>10</v>
      </c>
      <c r="J4854" s="161">
        <v>10</v>
      </c>
      <c r="M4854" s="165">
        <f t="shared" si="223"/>
        <v>7</v>
      </c>
      <c r="N4854" s="164">
        <f t="shared" si="224"/>
        <v>8</v>
      </c>
      <c r="O4854" s="164">
        <f t="shared" si="225"/>
        <v>10</v>
      </c>
    </row>
    <row r="4855" spans="3:15">
      <c r="C4855" s="161">
        <v>10</v>
      </c>
      <c r="D4855" s="161">
        <v>10</v>
      </c>
      <c r="F4855" s="161">
        <v>10</v>
      </c>
      <c r="G4855" s="161">
        <v>10</v>
      </c>
      <c r="H4855" s="161">
        <v>10</v>
      </c>
      <c r="I4855" s="161">
        <v>4</v>
      </c>
      <c r="J4855" s="161">
        <v>7</v>
      </c>
      <c r="M4855" s="165">
        <f t="shared" si="223"/>
        <v>4</v>
      </c>
      <c r="N4855" s="164">
        <f t="shared" si="224"/>
        <v>5</v>
      </c>
      <c r="O4855" s="164">
        <f t="shared" si="225"/>
        <v>9</v>
      </c>
    </row>
    <row r="4856" spans="3:15">
      <c r="C4856" s="161">
        <v>10</v>
      </c>
      <c r="D4856" s="161">
        <v>10</v>
      </c>
      <c r="F4856" s="161">
        <v>10</v>
      </c>
      <c r="G4856" s="161">
        <v>10</v>
      </c>
      <c r="H4856" s="161">
        <v>10</v>
      </c>
      <c r="I4856" s="161">
        <v>4</v>
      </c>
      <c r="J4856" s="161">
        <v>10</v>
      </c>
      <c r="M4856" s="165">
        <f t="shared" si="223"/>
        <v>4</v>
      </c>
      <c r="N4856" s="164">
        <f t="shared" si="224"/>
        <v>5</v>
      </c>
      <c r="O4856" s="164">
        <f t="shared" si="225"/>
        <v>9</v>
      </c>
    </row>
    <row r="4857" spans="3:15">
      <c r="C4857" s="161">
        <v>10</v>
      </c>
      <c r="D4857" s="161">
        <v>10</v>
      </c>
      <c r="F4857" s="161">
        <v>10</v>
      </c>
      <c r="G4857" s="161">
        <v>10</v>
      </c>
      <c r="H4857" s="161">
        <v>10</v>
      </c>
      <c r="I4857" s="161">
        <v>6</v>
      </c>
      <c r="J4857" s="161">
        <v>7</v>
      </c>
      <c r="M4857" s="165">
        <f t="shared" si="223"/>
        <v>6</v>
      </c>
      <c r="N4857" s="164">
        <f t="shared" si="224"/>
        <v>7</v>
      </c>
      <c r="O4857" s="164">
        <f t="shared" si="225"/>
        <v>9</v>
      </c>
    </row>
    <row r="4858" spans="3:15">
      <c r="C4858" s="161">
        <v>10</v>
      </c>
      <c r="D4858" s="161">
        <v>10</v>
      </c>
      <c r="F4858" s="161">
        <v>10</v>
      </c>
      <c r="G4858" s="161">
        <v>10</v>
      </c>
      <c r="H4858" s="161">
        <v>10</v>
      </c>
      <c r="I4858" s="161">
        <v>6</v>
      </c>
      <c r="J4858" s="161">
        <v>10</v>
      </c>
      <c r="M4858" s="165">
        <f t="shared" si="223"/>
        <v>6</v>
      </c>
      <c r="N4858" s="164">
        <f t="shared" si="224"/>
        <v>7</v>
      </c>
      <c r="O4858" s="164">
        <f t="shared" si="225"/>
        <v>9</v>
      </c>
    </row>
    <row r="4859" spans="3:15">
      <c r="C4859" s="161">
        <v>10</v>
      </c>
      <c r="D4859" s="161">
        <v>10</v>
      </c>
      <c r="F4859" s="161">
        <v>10</v>
      </c>
      <c r="G4859" s="161">
        <v>10</v>
      </c>
      <c r="H4859" s="161">
        <v>10</v>
      </c>
      <c r="I4859" s="161">
        <v>8</v>
      </c>
      <c r="J4859" s="161">
        <v>7</v>
      </c>
      <c r="M4859" s="165">
        <f t="shared" si="223"/>
        <v>7</v>
      </c>
      <c r="N4859" s="164">
        <f t="shared" si="224"/>
        <v>8</v>
      </c>
      <c r="O4859" s="164">
        <f t="shared" si="225"/>
        <v>9</v>
      </c>
    </row>
    <row r="4860" spans="3:15">
      <c r="C4860" s="161">
        <v>10</v>
      </c>
      <c r="D4860" s="161">
        <v>10</v>
      </c>
      <c r="F4860" s="161">
        <v>10</v>
      </c>
      <c r="G4860" s="161">
        <v>10</v>
      </c>
      <c r="H4860" s="161">
        <v>10</v>
      </c>
      <c r="I4860" s="161">
        <v>8</v>
      </c>
      <c r="J4860" s="161">
        <v>10</v>
      </c>
      <c r="M4860" s="165">
        <f t="shared" si="223"/>
        <v>8</v>
      </c>
      <c r="N4860" s="164">
        <f t="shared" si="224"/>
        <v>9</v>
      </c>
      <c r="O4860" s="164">
        <f t="shared" si="225"/>
        <v>10</v>
      </c>
    </row>
    <row r="4861" spans="3:15">
      <c r="C4861" s="161">
        <v>10</v>
      </c>
      <c r="D4861" s="161">
        <v>10</v>
      </c>
      <c r="F4861" s="161">
        <v>10</v>
      </c>
      <c r="G4861" s="161">
        <v>10</v>
      </c>
      <c r="H4861" s="161">
        <v>10</v>
      </c>
      <c r="I4861" s="161">
        <v>10</v>
      </c>
      <c r="J4861" s="161">
        <v>7</v>
      </c>
      <c r="M4861" s="165">
        <f t="shared" si="223"/>
        <v>7</v>
      </c>
      <c r="N4861" s="164">
        <f t="shared" si="224"/>
        <v>8</v>
      </c>
      <c r="O4861" s="164">
        <f t="shared" si="225"/>
        <v>10</v>
      </c>
    </row>
    <row r="4862" spans="3:15">
      <c r="C4862" s="161">
        <v>10</v>
      </c>
      <c r="D4862" s="161">
        <v>10</v>
      </c>
      <c r="F4862" s="161">
        <v>10</v>
      </c>
      <c r="G4862" s="161">
        <v>10</v>
      </c>
      <c r="H4862" s="161">
        <v>10</v>
      </c>
      <c r="I4862" s="161">
        <v>10</v>
      </c>
      <c r="J4862" s="161">
        <v>10</v>
      </c>
      <c r="M4862" s="165">
        <f t="shared" si="223"/>
        <v>10</v>
      </c>
      <c r="N4862" s="164">
        <f t="shared" si="224"/>
        <v>10</v>
      </c>
      <c r="O4862" s="164">
        <f t="shared" si="225"/>
        <v>10</v>
      </c>
    </row>
    <row r="4863" spans="3:15">
      <c r="C4863" s="161">
        <v>10</v>
      </c>
      <c r="D4863" s="161">
        <v>10</v>
      </c>
      <c r="F4863" s="161">
        <v>10</v>
      </c>
      <c r="G4863" s="161">
        <v>10</v>
      </c>
      <c r="H4863" s="161">
        <v>7</v>
      </c>
      <c r="I4863" s="161">
        <v>4</v>
      </c>
      <c r="J4863" s="161">
        <v>7</v>
      </c>
      <c r="M4863" s="165">
        <f t="shared" si="223"/>
        <v>4</v>
      </c>
      <c r="N4863" s="164">
        <f t="shared" si="224"/>
        <v>5</v>
      </c>
      <c r="O4863" s="164">
        <f t="shared" si="225"/>
        <v>8</v>
      </c>
    </row>
    <row r="4864" spans="3:15">
      <c r="C4864" s="161">
        <v>10</v>
      </c>
      <c r="D4864" s="161">
        <v>10</v>
      </c>
      <c r="F4864" s="161">
        <v>10</v>
      </c>
      <c r="G4864" s="161">
        <v>10</v>
      </c>
      <c r="H4864" s="161">
        <v>7</v>
      </c>
      <c r="I4864" s="161">
        <v>4</v>
      </c>
      <c r="J4864" s="161">
        <v>10</v>
      </c>
      <c r="M4864" s="165">
        <f t="shared" si="223"/>
        <v>4</v>
      </c>
      <c r="N4864" s="164">
        <f t="shared" si="224"/>
        <v>5</v>
      </c>
      <c r="O4864" s="164">
        <f t="shared" si="225"/>
        <v>9</v>
      </c>
    </row>
    <row r="4865" spans="3:15">
      <c r="C4865" s="161">
        <v>10</v>
      </c>
      <c r="D4865" s="161">
        <v>10</v>
      </c>
      <c r="F4865" s="161">
        <v>10</v>
      </c>
      <c r="G4865" s="161">
        <v>10</v>
      </c>
      <c r="H4865" s="161">
        <v>7</v>
      </c>
      <c r="I4865" s="161">
        <v>6</v>
      </c>
      <c r="J4865" s="161">
        <v>7</v>
      </c>
      <c r="M4865" s="165">
        <f t="shared" si="223"/>
        <v>6</v>
      </c>
      <c r="N4865" s="164">
        <f t="shared" si="224"/>
        <v>7</v>
      </c>
      <c r="O4865" s="164">
        <f t="shared" si="225"/>
        <v>9</v>
      </c>
    </row>
    <row r="4866" spans="3:15">
      <c r="C4866" s="161">
        <v>10</v>
      </c>
      <c r="D4866" s="161">
        <v>10</v>
      </c>
      <c r="F4866" s="161">
        <v>10</v>
      </c>
      <c r="G4866" s="161">
        <v>10</v>
      </c>
      <c r="H4866" s="161">
        <v>7</v>
      </c>
      <c r="I4866" s="161">
        <v>6</v>
      </c>
      <c r="J4866" s="161">
        <v>10</v>
      </c>
      <c r="M4866" s="165">
        <f t="shared" si="223"/>
        <v>6</v>
      </c>
      <c r="N4866" s="164">
        <f t="shared" si="224"/>
        <v>7</v>
      </c>
      <c r="O4866" s="164">
        <f t="shared" si="225"/>
        <v>9</v>
      </c>
    </row>
    <row r="4867" spans="3:15">
      <c r="C4867" s="161">
        <v>10</v>
      </c>
      <c r="D4867" s="161">
        <v>10</v>
      </c>
      <c r="F4867" s="161">
        <v>10</v>
      </c>
      <c r="G4867" s="161">
        <v>10</v>
      </c>
      <c r="H4867" s="161">
        <v>7</v>
      </c>
      <c r="I4867" s="161">
        <v>8</v>
      </c>
      <c r="J4867" s="161">
        <v>7</v>
      </c>
      <c r="M4867" s="165">
        <f t="shared" si="223"/>
        <v>7</v>
      </c>
      <c r="N4867" s="164">
        <f t="shared" si="224"/>
        <v>7</v>
      </c>
      <c r="O4867" s="164">
        <f t="shared" si="225"/>
        <v>9</v>
      </c>
    </row>
    <row r="4868" spans="3:15">
      <c r="C4868" s="161">
        <v>10</v>
      </c>
      <c r="D4868" s="161">
        <v>10</v>
      </c>
      <c r="F4868" s="161">
        <v>10</v>
      </c>
      <c r="G4868" s="161">
        <v>10</v>
      </c>
      <c r="H4868" s="161">
        <v>7</v>
      </c>
      <c r="I4868" s="161">
        <v>8</v>
      </c>
      <c r="J4868" s="161">
        <v>10</v>
      </c>
      <c r="M4868" s="165">
        <f t="shared" si="223"/>
        <v>7</v>
      </c>
      <c r="N4868" s="164">
        <f t="shared" si="224"/>
        <v>8</v>
      </c>
      <c r="O4868" s="164">
        <f t="shared" si="225"/>
        <v>9</v>
      </c>
    </row>
    <row r="4869" spans="3:15">
      <c r="C4869" s="161">
        <v>10</v>
      </c>
      <c r="D4869" s="161">
        <v>10</v>
      </c>
      <c r="F4869" s="161">
        <v>10</v>
      </c>
      <c r="G4869" s="161">
        <v>10</v>
      </c>
      <c r="H4869" s="161">
        <v>7</v>
      </c>
      <c r="I4869" s="161">
        <v>10</v>
      </c>
      <c r="J4869" s="161">
        <v>7</v>
      </c>
      <c r="M4869" s="165">
        <f t="shared" si="223"/>
        <v>7</v>
      </c>
      <c r="N4869" s="164">
        <f t="shared" si="224"/>
        <v>7</v>
      </c>
      <c r="O4869" s="164">
        <f t="shared" si="225"/>
        <v>9</v>
      </c>
    </row>
    <row r="4870" spans="3:15">
      <c r="C4870" s="161">
        <v>10</v>
      </c>
      <c r="D4870" s="161">
        <v>10</v>
      </c>
      <c r="F4870" s="161">
        <v>10</v>
      </c>
      <c r="G4870" s="161">
        <v>10</v>
      </c>
      <c r="H4870" s="161">
        <v>7</v>
      </c>
      <c r="I4870" s="161">
        <v>10</v>
      </c>
      <c r="J4870" s="161">
        <v>10</v>
      </c>
      <c r="M4870" s="165">
        <f t="shared" si="223"/>
        <v>7</v>
      </c>
      <c r="N4870" s="164">
        <f t="shared" si="224"/>
        <v>8</v>
      </c>
      <c r="O4870" s="164">
        <f t="shared" si="225"/>
        <v>10</v>
      </c>
    </row>
    <row r="4871" spans="3:15">
      <c r="C4871" s="161">
        <v>10</v>
      </c>
      <c r="D4871" s="161">
        <v>10</v>
      </c>
      <c r="F4871" s="161">
        <v>10</v>
      </c>
      <c r="G4871" s="161">
        <v>10</v>
      </c>
      <c r="H4871" s="161">
        <v>10</v>
      </c>
      <c r="I4871" s="161">
        <v>4</v>
      </c>
      <c r="J4871" s="161">
        <v>7</v>
      </c>
      <c r="M4871" s="165">
        <f t="shared" si="223"/>
        <v>4</v>
      </c>
      <c r="N4871" s="164">
        <f t="shared" si="224"/>
        <v>5</v>
      </c>
      <c r="O4871" s="164">
        <f t="shared" si="225"/>
        <v>9</v>
      </c>
    </row>
    <row r="4872" spans="3:15">
      <c r="C4872" s="161">
        <v>10</v>
      </c>
      <c r="D4872" s="161">
        <v>10</v>
      </c>
      <c r="F4872" s="161">
        <v>10</v>
      </c>
      <c r="G4872" s="161">
        <v>10</v>
      </c>
      <c r="H4872" s="161">
        <v>10</v>
      </c>
      <c r="I4872" s="161">
        <v>4</v>
      </c>
      <c r="J4872" s="161">
        <v>10</v>
      </c>
      <c r="M4872" s="165">
        <f t="shared" si="223"/>
        <v>4</v>
      </c>
      <c r="N4872" s="164">
        <f t="shared" si="224"/>
        <v>5</v>
      </c>
      <c r="O4872" s="164">
        <f t="shared" si="225"/>
        <v>9</v>
      </c>
    </row>
    <row r="4873" spans="3:15">
      <c r="C4873" s="161">
        <v>10</v>
      </c>
      <c r="D4873" s="161">
        <v>10</v>
      </c>
      <c r="F4873" s="161">
        <v>10</v>
      </c>
      <c r="G4873" s="161">
        <v>10</v>
      </c>
      <c r="H4873" s="161">
        <v>10</v>
      </c>
      <c r="I4873" s="161">
        <v>6</v>
      </c>
      <c r="J4873" s="161">
        <v>7</v>
      </c>
      <c r="M4873" s="165">
        <f t="shared" si="223"/>
        <v>6</v>
      </c>
      <c r="N4873" s="164">
        <f t="shared" si="224"/>
        <v>7</v>
      </c>
      <c r="O4873" s="164">
        <f t="shared" si="225"/>
        <v>9</v>
      </c>
    </row>
    <row r="4874" spans="3:15">
      <c r="C4874" s="161">
        <v>10</v>
      </c>
      <c r="D4874" s="161">
        <v>10</v>
      </c>
      <c r="F4874" s="161">
        <v>10</v>
      </c>
      <c r="G4874" s="161">
        <v>10</v>
      </c>
      <c r="H4874" s="161">
        <v>10</v>
      </c>
      <c r="I4874" s="161">
        <v>6</v>
      </c>
      <c r="J4874" s="161">
        <v>10</v>
      </c>
      <c r="M4874" s="165">
        <f t="shared" si="223"/>
        <v>6</v>
      </c>
      <c r="N4874" s="164">
        <f t="shared" si="224"/>
        <v>7</v>
      </c>
      <c r="O4874" s="164">
        <f t="shared" si="225"/>
        <v>9</v>
      </c>
    </row>
    <row r="4875" spans="3:15">
      <c r="C4875" s="161">
        <v>10</v>
      </c>
      <c r="D4875" s="161">
        <v>10</v>
      </c>
      <c r="F4875" s="161">
        <v>10</v>
      </c>
      <c r="G4875" s="161">
        <v>10</v>
      </c>
      <c r="H4875" s="161">
        <v>10</v>
      </c>
      <c r="I4875" s="161">
        <v>8</v>
      </c>
      <c r="J4875" s="161">
        <v>7</v>
      </c>
      <c r="M4875" s="165">
        <f t="shared" si="223"/>
        <v>7</v>
      </c>
      <c r="N4875" s="164">
        <f t="shared" si="224"/>
        <v>8</v>
      </c>
      <c r="O4875" s="164">
        <f t="shared" si="225"/>
        <v>9</v>
      </c>
    </row>
    <row r="4876" spans="3:15">
      <c r="C4876" s="161">
        <v>10</v>
      </c>
      <c r="D4876" s="161">
        <v>10</v>
      </c>
      <c r="F4876" s="161">
        <v>10</v>
      </c>
      <c r="G4876" s="161">
        <v>10</v>
      </c>
      <c r="H4876" s="161">
        <v>10</v>
      </c>
      <c r="I4876" s="161">
        <v>8</v>
      </c>
      <c r="J4876" s="161">
        <v>10</v>
      </c>
      <c r="M4876" s="165">
        <f t="shared" si="223"/>
        <v>8</v>
      </c>
      <c r="N4876" s="164">
        <f t="shared" si="224"/>
        <v>9</v>
      </c>
      <c r="O4876" s="164">
        <f t="shared" si="225"/>
        <v>10</v>
      </c>
    </row>
    <row r="4877" spans="3:15">
      <c r="C4877" s="161">
        <v>10</v>
      </c>
      <c r="D4877" s="161">
        <v>10</v>
      </c>
      <c r="F4877" s="161">
        <v>10</v>
      </c>
      <c r="G4877" s="161">
        <v>10</v>
      </c>
      <c r="H4877" s="161">
        <v>10</v>
      </c>
      <c r="I4877" s="161">
        <v>10</v>
      </c>
      <c r="J4877" s="161">
        <v>7</v>
      </c>
      <c r="M4877" s="165">
        <f t="shared" si="223"/>
        <v>7</v>
      </c>
      <c r="N4877" s="164">
        <f t="shared" si="224"/>
        <v>8</v>
      </c>
      <c r="O4877" s="164">
        <f t="shared" si="225"/>
        <v>10</v>
      </c>
    </row>
    <row r="4878" spans="3:15">
      <c r="C4878" s="161">
        <v>10</v>
      </c>
      <c r="D4878" s="161">
        <v>10</v>
      </c>
      <c r="F4878" s="161">
        <v>10</v>
      </c>
      <c r="G4878" s="161">
        <v>10</v>
      </c>
      <c r="H4878" s="161">
        <v>10</v>
      </c>
      <c r="I4878" s="161">
        <v>10</v>
      </c>
      <c r="J4878" s="161">
        <v>10</v>
      </c>
      <c r="M4878" s="165">
        <f t="shared" si="223"/>
        <v>10</v>
      </c>
      <c r="N4878" s="164">
        <f t="shared" si="224"/>
        <v>10</v>
      </c>
      <c r="O4878" s="164">
        <f t="shared" si="225"/>
        <v>10</v>
      </c>
    </row>
    <row r="4879" spans="3:15">
      <c r="C4879" s="161">
        <v>10</v>
      </c>
      <c r="D4879" s="161">
        <v>10</v>
      </c>
      <c r="F4879" s="161">
        <v>10</v>
      </c>
      <c r="G4879" s="161">
        <v>10</v>
      </c>
      <c r="H4879" s="161">
        <v>7</v>
      </c>
      <c r="I4879" s="161">
        <v>4</v>
      </c>
      <c r="J4879" s="161">
        <v>7</v>
      </c>
      <c r="M4879" s="165">
        <f t="shared" si="223"/>
        <v>4</v>
      </c>
      <c r="N4879" s="164">
        <f t="shared" si="224"/>
        <v>5</v>
      </c>
      <c r="O4879" s="164">
        <f t="shared" si="225"/>
        <v>8</v>
      </c>
    </row>
    <row r="4880" spans="3:15">
      <c r="C4880" s="161">
        <v>10</v>
      </c>
      <c r="D4880" s="161">
        <v>10</v>
      </c>
      <c r="F4880" s="161">
        <v>10</v>
      </c>
      <c r="G4880" s="161">
        <v>10</v>
      </c>
      <c r="H4880" s="161">
        <v>7</v>
      </c>
      <c r="I4880" s="161">
        <v>4</v>
      </c>
      <c r="J4880" s="161">
        <v>10</v>
      </c>
      <c r="M4880" s="165">
        <f t="shared" si="223"/>
        <v>4</v>
      </c>
      <c r="N4880" s="164">
        <f t="shared" si="224"/>
        <v>5</v>
      </c>
      <c r="O4880" s="164">
        <f t="shared" si="225"/>
        <v>9</v>
      </c>
    </row>
    <row r="4881" spans="3:15">
      <c r="C4881" s="161">
        <v>10</v>
      </c>
      <c r="D4881" s="161">
        <v>10</v>
      </c>
      <c r="F4881" s="161">
        <v>10</v>
      </c>
      <c r="G4881" s="161">
        <v>10</v>
      </c>
      <c r="H4881" s="161">
        <v>7</v>
      </c>
      <c r="I4881" s="161">
        <v>6</v>
      </c>
      <c r="J4881" s="161">
        <v>7</v>
      </c>
      <c r="M4881" s="165">
        <f t="shared" si="223"/>
        <v>6</v>
      </c>
      <c r="N4881" s="164">
        <f t="shared" si="224"/>
        <v>7</v>
      </c>
      <c r="O4881" s="164">
        <f t="shared" si="225"/>
        <v>9</v>
      </c>
    </row>
    <row r="4882" spans="3:15">
      <c r="C4882" s="161">
        <v>10</v>
      </c>
      <c r="D4882" s="161">
        <v>10</v>
      </c>
      <c r="F4882" s="161">
        <v>10</v>
      </c>
      <c r="G4882" s="161">
        <v>10</v>
      </c>
      <c r="H4882" s="161">
        <v>7</v>
      </c>
      <c r="I4882" s="161">
        <v>6</v>
      </c>
      <c r="J4882" s="161">
        <v>10</v>
      </c>
      <c r="M4882" s="165">
        <f t="shared" si="223"/>
        <v>6</v>
      </c>
      <c r="N4882" s="164">
        <f t="shared" si="224"/>
        <v>7</v>
      </c>
      <c r="O4882" s="164">
        <f t="shared" si="225"/>
        <v>9</v>
      </c>
    </row>
    <row r="4883" spans="3:15">
      <c r="C4883" s="161">
        <v>10</v>
      </c>
      <c r="D4883" s="161">
        <v>10</v>
      </c>
      <c r="F4883" s="161">
        <v>10</v>
      </c>
      <c r="G4883" s="161">
        <v>10</v>
      </c>
      <c r="H4883" s="161">
        <v>7</v>
      </c>
      <c r="I4883" s="161">
        <v>8</v>
      </c>
      <c r="J4883" s="161">
        <v>7</v>
      </c>
      <c r="M4883" s="165">
        <f t="shared" si="223"/>
        <v>7</v>
      </c>
      <c r="N4883" s="164">
        <f t="shared" si="224"/>
        <v>7</v>
      </c>
      <c r="O4883" s="164">
        <f t="shared" si="225"/>
        <v>9</v>
      </c>
    </row>
    <row r="4884" spans="3:15">
      <c r="C4884" s="161">
        <v>10</v>
      </c>
      <c r="D4884" s="161">
        <v>10</v>
      </c>
      <c r="F4884" s="161">
        <v>10</v>
      </c>
      <c r="G4884" s="161">
        <v>10</v>
      </c>
      <c r="H4884" s="161">
        <v>7</v>
      </c>
      <c r="I4884" s="161">
        <v>8</v>
      </c>
      <c r="J4884" s="161">
        <v>10</v>
      </c>
      <c r="M4884" s="165">
        <f t="shared" si="223"/>
        <v>7</v>
      </c>
      <c r="N4884" s="164">
        <f t="shared" si="224"/>
        <v>8</v>
      </c>
      <c r="O4884" s="164">
        <f t="shared" si="225"/>
        <v>9</v>
      </c>
    </row>
    <row r="4885" spans="3:15">
      <c r="C4885" s="161">
        <v>10</v>
      </c>
      <c r="D4885" s="161">
        <v>10</v>
      </c>
      <c r="F4885" s="161">
        <v>10</v>
      </c>
      <c r="G4885" s="161">
        <v>10</v>
      </c>
      <c r="H4885" s="161">
        <v>7</v>
      </c>
      <c r="I4885" s="161">
        <v>10</v>
      </c>
      <c r="J4885" s="161">
        <v>7</v>
      </c>
      <c r="M4885" s="165">
        <f t="shared" si="223"/>
        <v>7</v>
      </c>
      <c r="N4885" s="164">
        <f t="shared" si="224"/>
        <v>7</v>
      </c>
      <c r="O4885" s="164">
        <f t="shared" si="225"/>
        <v>9</v>
      </c>
    </row>
    <row r="4886" spans="3:15">
      <c r="C4886" s="161">
        <v>10</v>
      </c>
      <c r="D4886" s="161">
        <v>10</v>
      </c>
      <c r="F4886" s="161">
        <v>10</v>
      </c>
      <c r="G4886" s="161">
        <v>10</v>
      </c>
      <c r="H4886" s="161">
        <v>7</v>
      </c>
      <c r="I4886" s="161">
        <v>10</v>
      </c>
      <c r="J4886" s="161">
        <v>10</v>
      </c>
      <c r="M4886" s="165">
        <f t="shared" si="223"/>
        <v>7</v>
      </c>
      <c r="N4886" s="164">
        <f t="shared" si="224"/>
        <v>8</v>
      </c>
      <c r="O4886" s="164">
        <f t="shared" si="225"/>
        <v>10</v>
      </c>
    </row>
    <row r="4887" spans="3:15">
      <c r="C4887" s="161">
        <v>10</v>
      </c>
      <c r="D4887" s="161">
        <v>10</v>
      </c>
      <c r="F4887" s="161">
        <v>10</v>
      </c>
      <c r="G4887" s="161">
        <v>10</v>
      </c>
      <c r="H4887" s="161">
        <v>10</v>
      </c>
      <c r="I4887" s="161">
        <v>4</v>
      </c>
      <c r="J4887" s="161">
        <v>7</v>
      </c>
      <c r="M4887" s="165">
        <f t="shared" si="223"/>
        <v>4</v>
      </c>
      <c r="N4887" s="164">
        <f t="shared" si="224"/>
        <v>5</v>
      </c>
      <c r="O4887" s="164">
        <f t="shared" si="225"/>
        <v>9</v>
      </c>
    </row>
    <row r="4888" spans="3:15">
      <c r="C4888" s="161">
        <v>10</v>
      </c>
      <c r="D4888" s="161">
        <v>10</v>
      </c>
      <c r="F4888" s="161">
        <v>10</v>
      </c>
      <c r="G4888" s="161">
        <v>10</v>
      </c>
      <c r="H4888" s="161">
        <v>10</v>
      </c>
      <c r="I4888" s="161">
        <v>4</v>
      </c>
      <c r="J4888" s="161">
        <v>10</v>
      </c>
      <c r="M4888" s="165">
        <f t="shared" si="223"/>
        <v>4</v>
      </c>
      <c r="N4888" s="164">
        <f t="shared" si="224"/>
        <v>5</v>
      </c>
      <c r="O4888" s="164">
        <f t="shared" si="225"/>
        <v>9</v>
      </c>
    </row>
    <row r="4889" spans="3:15">
      <c r="C4889" s="161">
        <v>10</v>
      </c>
      <c r="D4889" s="161">
        <v>10</v>
      </c>
      <c r="F4889" s="161">
        <v>10</v>
      </c>
      <c r="G4889" s="161">
        <v>10</v>
      </c>
      <c r="H4889" s="161">
        <v>10</v>
      </c>
      <c r="I4889" s="161">
        <v>6</v>
      </c>
      <c r="J4889" s="161">
        <v>7</v>
      </c>
      <c r="M4889" s="165">
        <f t="shared" si="223"/>
        <v>6</v>
      </c>
      <c r="N4889" s="164">
        <f t="shared" si="224"/>
        <v>7</v>
      </c>
      <c r="O4889" s="164">
        <f t="shared" si="225"/>
        <v>9</v>
      </c>
    </row>
    <row r="4890" spans="3:15">
      <c r="C4890" s="161">
        <v>10</v>
      </c>
      <c r="D4890" s="161">
        <v>10</v>
      </c>
      <c r="F4890" s="161">
        <v>10</v>
      </c>
      <c r="G4890" s="161">
        <v>10</v>
      </c>
      <c r="H4890" s="161">
        <v>10</v>
      </c>
      <c r="I4890" s="161">
        <v>6</v>
      </c>
      <c r="J4890" s="161">
        <v>10</v>
      </c>
      <c r="M4890" s="165">
        <f t="shared" si="223"/>
        <v>6</v>
      </c>
      <c r="N4890" s="164">
        <f t="shared" si="224"/>
        <v>7</v>
      </c>
      <c r="O4890" s="164">
        <f t="shared" si="225"/>
        <v>9</v>
      </c>
    </row>
    <row r="4891" spans="3:15">
      <c r="C4891" s="161">
        <v>10</v>
      </c>
      <c r="D4891" s="161">
        <v>10</v>
      </c>
      <c r="F4891" s="161">
        <v>10</v>
      </c>
      <c r="G4891" s="161">
        <v>10</v>
      </c>
      <c r="H4891" s="161">
        <v>10</v>
      </c>
      <c r="I4891" s="161">
        <v>8</v>
      </c>
      <c r="J4891" s="161">
        <v>7</v>
      </c>
      <c r="M4891" s="165">
        <f t="shared" si="223"/>
        <v>7</v>
      </c>
      <c r="N4891" s="164">
        <f t="shared" si="224"/>
        <v>8</v>
      </c>
      <c r="O4891" s="164">
        <f t="shared" si="225"/>
        <v>9</v>
      </c>
    </row>
    <row r="4892" spans="3:15">
      <c r="C4892" s="161">
        <v>10</v>
      </c>
      <c r="D4892" s="161">
        <v>10</v>
      </c>
      <c r="F4892" s="161">
        <v>10</v>
      </c>
      <c r="G4892" s="161">
        <v>10</v>
      </c>
      <c r="H4892" s="161">
        <v>10</v>
      </c>
      <c r="I4892" s="161">
        <v>8</v>
      </c>
      <c r="J4892" s="161">
        <v>10</v>
      </c>
      <c r="M4892" s="165">
        <f t="shared" si="223"/>
        <v>8</v>
      </c>
      <c r="N4892" s="164">
        <f t="shared" si="224"/>
        <v>9</v>
      </c>
      <c r="O4892" s="164">
        <f t="shared" si="225"/>
        <v>10</v>
      </c>
    </row>
    <row r="4893" spans="3:15">
      <c r="C4893" s="161">
        <v>10</v>
      </c>
      <c r="D4893" s="161">
        <v>10</v>
      </c>
      <c r="F4893" s="161">
        <v>10</v>
      </c>
      <c r="G4893" s="161">
        <v>10</v>
      </c>
      <c r="H4893" s="161">
        <v>10</v>
      </c>
      <c r="I4893" s="161">
        <v>10</v>
      </c>
      <c r="J4893" s="161">
        <v>7</v>
      </c>
      <c r="M4893" s="165">
        <f t="shared" si="223"/>
        <v>7</v>
      </c>
      <c r="N4893" s="164">
        <f t="shared" si="224"/>
        <v>8</v>
      </c>
      <c r="O4893" s="164">
        <f t="shared" si="225"/>
        <v>10</v>
      </c>
    </row>
    <row r="4894" spans="3:15">
      <c r="C4894" s="161">
        <v>10</v>
      </c>
      <c r="F4894" s="161">
        <v>10</v>
      </c>
      <c r="H4894" s="161">
        <v>10</v>
      </c>
      <c r="I4894" s="161">
        <v>10</v>
      </c>
      <c r="J4894" s="161">
        <v>10</v>
      </c>
      <c r="M4894" s="165">
        <f t="shared" si="223"/>
        <v>10</v>
      </c>
      <c r="N4894" s="164">
        <f t="shared" si="224"/>
        <v>10</v>
      </c>
      <c r="O4894" s="164">
        <f t="shared" si="225"/>
        <v>10</v>
      </c>
    </row>
  </sheetData>
  <sheetProtection algorithmName="SHA-512" hashValue="dPe2Ge2U5nDTJ1/97JFV7MkDTAmUEroKQUIySCV38BijaZ3plSBfDh6KonjIMJ0jNvi/67DTGSeihg+zKvDNJA==" saltValue="Anck396/geadpzgB+PZt2w==" spinCount="100000" sheet="1" objects="1" scenarios="1"/>
  <conditionalFormatting sqref="D92:E92 G92 C93 F93 H93:I93">
    <cfRule type="expression" dxfId="195" priority="1">
      <formula>MOD(ROW(),2)=1</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1"/>
  <dimension ref="B1:G40"/>
  <sheetViews>
    <sheetView workbookViewId="0">
      <selection activeCell="F29" sqref="F29"/>
    </sheetView>
  </sheetViews>
  <sheetFormatPr defaultColWidth="9.109375" defaultRowHeight="13.2"/>
  <cols>
    <col min="1" max="1" width="9.109375" style="174"/>
    <col min="2" max="2" width="11.88671875" style="174" customWidth="1"/>
    <col min="3" max="5" width="40.44140625" style="174" customWidth="1"/>
    <col min="6" max="6" width="38.109375" style="174" bestFit="1" customWidth="1"/>
    <col min="7" max="7" width="2.88671875" style="174" bestFit="1" customWidth="1"/>
    <col min="8" max="9" width="22.88671875" style="174" customWidth="1"/>
    <col min="10" max="16384" width="9.109375" style="174"/>
  </cols>
  <sheetData>
    <row r="1" spans="2:7" ht="26.4">
      <c r="B1" s="53" t="s">
        <v>391</v>
      </c>
      <c r="E1" s="175" t="s">
        <v>310</v>
      </c>
      <c r="F1" s="175"/>
    </row>
    <row r="2" spans="2:7">
      <c r="B2" s="174" t="s">
        <v>25</v>
      </c>
      <c r="C2" s="174" t="s">
        <v>388</v>
      </c>
    </row>
    <row r="3" spans="2:7">
      <c r="B3" s="108" t="s">
        <v>311</v>
      </c>
      <c r="C3" s="108" t="s">
        <v>383</v>
      </c>
      <c r="D3" s="108" t="s">
        <v>384</v>
      </c>
      <c r="E3" s="108" t="s">
        <v>385</v>
      </c>
      <c r="F3" s="108" t="s">
        <v>386</v>
      </c>
    </row>
    <row r="4" spans="2:7" ht="26.4">
      <c r="B4" s="108" t="s">
        <v>270</v>
      </c>
      <c r="C4" s="108" t="s">
        <v>359</v>
      </c>
      <c r="D4" s="174" t="s">
        <v>720</v>
      </c>
      <c r="E4" s="108" t="s">
        <v>326</v>
      </c>
      <c r="F4" s="108" t="s">
        <v>360</v>
      </c>
    </row>
    <row r="5" spans="2:7" ht="39.6">
      <c r="B5" s="174" t="s">
        <v>280</v>
      </c>
      <c r="C5" s="174" t="s">
        <v>392</v>
      </c>
      <c r="D5" s="544" t="s">
        <v>1069</v>
      </c>
      <c r="E5" s="544" t="s">
        <v>718</v>
      </c>
      <c r="F5" s="544" t="s">
        <v>883</v>
      </c>
    </row>
    <row r="6" spans="2:7">
      <c r="B6" s="174">
        <v>1</v>
      </c>
      <c r="G6" s="177">
        <v>1</v>
      </c>
    </row>
    <row r="7" spans="2:7">
      <c r="B7" s="174">
        <v>2</v>
      </c>
      <c r="G7" s="177">
        <v>2</v>
      </c>
    </row>
    <row r="8" spans="2:7">
      <c r="B8" s="174">
        <v>3</v>
      </c>
      <c r="C8" s="174" t="s">
        <v>263</v>
      </c>
      <c r="D8" s="174" t="s">
        <v>263</v>
      </c>
      <c r="G8" s="177">
        <v>3</v>
      </c>
    </row>
    <row r="9" spans="2:7">
      <c r="B9" s="174">
        <v>4</v>
      </c>
      <c r="E9" s="174" t="s">
        <v>263</v>
      </c>
      <c r="G9" s="177">
        <v>4</v>
      </c>
    </row>
    <row r="10" spans="2:7" ht="39.6">
      <c r="B10" s="174">
        <v>5</v>
      </c>
      <c r="D10" s="174" t="s">
        <v>719</v>
      </c>
      <c r="G10" s="177">
        <v>5</v>
      </c>
    </row>
    <row r="11" spans="2:7">
      <c r="B11" s="174">
        <v>6</v>
      </c>
      <c r="D11" s="174" t="s">
        <v>363</v>
      </c>
      <c r="G11" s="177">
        <v>6</v>
      </c>
    </row>
    <row r="12" spans="2:7">
      <c r="B12" s="174">
        <v>7</v>
      </c>
      <c r="C12" s="174" t="s">
        <v>364</v>
      </c>
      <c r="F12" s="544" t="s">
        <v>1296</v>
      </c>
      <c r="G12" s="177">
        <v>7</v>
      </c>
    </row>
    <row r="13" spans="2:7">
      <c r="B13" s="174">
        <v>8</v>
      </c>
      <c r="G13" s="177">
        <v>8</v>
      </c>
    </row>
    <row r="14" spans="2:7">
      <c r="B14" s="174">
        <v>9</v>
      </c>
      <c r="D14" s="174" t="s">
        <v>365</v>
      </c>
      <c r="G14" s="177">
        <v>9</v>
      </c>
    </row>
    <row r="15" spans="2:7" ht="26.4">
      <c r="B15" s="174">
        <v>10</v>
      </c>
      <c r="C15" s="174" t="s">
        <v>366</v>
      </c>
      <c r="D15" s="174" t="s">
        <v>367</v>
      </c>
      <c r="E15" s="174" t="s">
        <v>330</v>
      </c>
      <c r="F15" s="174" t="s">
        <v>368</v>
      </c>
      <c r="G15" s="177">
        <v>10</v>
      </c>
    </row>
    <row r="16" spans="2:7" ht="26.4">
      <c r="B16" s="174">
        <v>10</v>
      </c>
      <c r="E16" s="175" t="s">
        <v>331</v>
      </c>
      <c r="F16" s="544"/>
      <c r="G16" s="177">
        <v>10</v>
      </c>
    </row>
    <row r="23" spans="2:6">
      <c r="B23" s="165" t="s">
        <v>338</v>
      </c>
      <c r="C23" s="174" t="str">
        <f>C8</f>
        <v>No</v>
      </c>
      <c r="D23" s="174" t="str">
        <f>D8</f>
        <v>No</v>
      </c>
      <c r="E23" s="174" t="str">
        <f>E9</f>
        <v>No</v>
      </c>
      <c r="F23" s="174" t="str">
        <f>F12</f>
        <v>Importing or Exporting Utility only</v>
      </c>
    </row>
    <row r="24" spans="2:6">
      <c r="C24" s="174" t="str">
        <f>C12</f>
        <v>Yes, but not written</v>
      </c>
      <c r="D24" s="174" t="str">
        <f>D10</f>
        <v>No, but meter accuracy testing and/or electronic calibration is conducted upon request of the importing utility</v>
      </c>
      <c r="E24" s="174" t="str">
        <f>E15</f>
        <v>Yes, results are analyzed and incorporated</v>
      </c>
      <c r="F24" s="174" t="str">
        <f>F15</f>
        <v>Exporting and Importing Utility</v>
      </c>
    </row>
    <row r="25" spans="2:6">
      <c r="C25" s="174" t="str">
        <f>C15</f>
        <v>Yes, written</v>
      </c>
      <c r="D25" s="174" t="str">
        <f>D11</f>
        <v>Yes, and stipulated as less frequent than annual</v>
      </c>
      <c r="E25" s="174" t="str">
        <f>E16</f>
        <v>Yes, results are analyzed and a 'no-adjustment' was determined</v>
      </c>
    </row>
    <row r="26" spans="2:6">
      <c r="D26" s="174" t="str">
        <f>D14</f>
        <v>Yes, and stipulated frequency as annual</v>
      </c>
    </row>
    <row r="27" spans="2:6">
      <c r="D27" s="174" t="str">
        <f>D15</f>
        <v>Yes, and stipulated as more frequent than annual</v>
      </c>
    </row>
    <row r="33" spans="2:2">
      <c r="B33" s="159" t="s">
        <v>812</v>
      </c>
    </row>
    <row r="34" spans="2:2">
      <c r="B34" s="176" t="s">
        <v>392</v>
      </c>
    </row>
    <row r="35" spans="2:2">
      <c r="B35" s="176" t="s">
        <v>1069</v>
      </c>
    </row>
    <row r="36" spans="2:2">
      <c r="B36" s="176" t="s">
        <v>718</v>
      </c>
    </row>
    <row r="37" spans="2:2">
      <c r="B37" s="158" t="s">
        <v>883</v>
      </c>
    </row>
    <row r="39" spans="2:2">
      <c r="B39" s="176"/>
    </row>
    <row r="40" spans="2:2">
      <c r="B40" s="176"/>
    </row>
  </sheetData>
  <sheetProtection algorithmName="SHA-512" hashValue="h8VfIkOCQA5ZLLaeuxedEcE54qINhU9JSANpOaO8pZ7SIBSeYEKmwQp+/mpRPk7fCBDODK9nl1kBa3TaB3JuGw==" saltValue="cpSg1m97/ErWH5+9myqrvA=="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2"/>
  <dimension ref="A1:O1001"/>
  <sheetViews>
    <sheetView topLeftCell="A9" workbookViewId="0">
      <selection activeCell="I33" sqref="I33"/>
    </sheetView>
  </sheetViews>
  <sheetFormatPr defaultColWidth="9.109375" defaultRowHeight="13.2"/>
  <cols>
    <col min="2" max="2" width="12.88671875" customWidth="1"/>
    <col min="3" max="3" width="20.109375" customWidth="1"/>
    <col min="4" max="4" width="32.5546875" customWidth="1"/>
    <col min="5" max="5" width="19.44140625" customWidth="1"/>
    <col min="6" max="6" width="24.88671875" customWidth="1"/>
    <col min="7" max="9" width="21.88671875" customWidth="1"/>
  </cols>
  <sheetData>
    <row r="1" spans="1:10">
      <c r="B1" s="178" t="s">
        <v>514</v>
      </c>
      <c r="C1" s="180"/>
      <c r="D1" s="181"/>
      <c r="E1" s="181"/>
      <c r="F1" s="182"/>
      <c r="G1" s="182"/>
      <c r="H1" s="182"/>
      <c r="I1" s="182"/>
    </row>
    <row r="2" spans="1:10">
      <c r="A2" s="158" t="s">
        <v>263</v>
      </c>
      <c r="B2" s="178" t="s">
        <v>25</v>
      </c>
      <c r="C2" s="750" t="s">
        <v>881</v>
      </c>
      <c r="D2" s="181"/>
      <c r="E2" s="181"/>
      <c r="F2" s="182"/>
      <c r="G2" s="182"/>
      <c r="H2" s="182"/>
      <c r="I2" s="182"/>
    </row>
    <row r="3" spans="1:10">
      <c r="A3" s="158" t="s">
        <v>256</v>
      </c>
      <c r="B3" s="183" t="s">
        <v>311</v>
      </c>
      <c r="C3" s="184" t="s">
        <v>396</v>
      </c>
      <c r="D3" s="184" t="s">
        <v>397</v>
      </c>
      <c r="E3" s="184" t="s">
        <v>398</v>
      </c>
      <c r="F3" s="184" t="s">
        <v>399</v>
      </c>
      <c r="G3" s="184" t="s">
        <v>400</v>
      </c>
      <c r="H3" s="184" t="s">
        <v>401</v>
      </c>
      <c r="I3" s="184" t="s">
        <v>402</v>
      </c>
    </row>
    <row r="4" spans="1:10" ht="26.4">
      <c r="B4" s="185" t="s">
        <v>270</v>
      </c>
      <c r="C4" s="751" t="s">
        <v>403</v>
      </c>
      <c r="D4" s="751" t="s">
        <v>404</v>
      </c>
      <c r="E4" s="751" t="s">
        <v>405</v>
      </c>
      <c r="F4" s="751" t="s">
        <v>406</v>
      </c>
      <c r="G4" s="751"/>
      <c r="H4" s="751" t="s">
        <v>407</v>
      </c>
      <c r="I4" s="751"/>
    </row>
    <row r="5" spans="1:10" ht="92.4">
      <c r="B5" s="752" t="s">
        <v>280</v>
      </c>
      <c r="C5" s="753" t="s">
        <v>721</v>
      </c>
      <c r="D5" s="754" t="s">
        <v>815</v>
      </c>
      <c r="E5" s="753" t="s">
        <v>525</v>
      </c>
      <c r="F5" s="753" t="s">
        <v>816</v>
      </c>
      <c r="G5" s="754" t="s">
        <v>408</v>
      </c>
      <c r="H5" s="754" t="s">
        <v>817</v>
      </c>
      <c r="I5" s="754" t="s">
        <v>818</v>
      </c>
    </row>
    <row r="6" spans="1:10">
      <c r="B6" s="179">
        <v>1</v>
      </c>
      <c r="C6" s="755" t="s">
        <v>424</v>
      </c>
      <c r="D6" s="755"/>
      <c r="E6" s="755"/>
      <c r="F6" s="756" t="s">
        <v>819</v>
      </c>
      <c r="G6" s="756" t="s">
        <v>819</v>
      </c>
      <c r="H6" s="755"/>
      <c r="I6" s="755"/>
      <c r="J6">
        <v>1</v>
      </c>
    </row>
    <row r="7" spans="1:10">
      <c r="B7" s="179">
        <v>2</v>
      </c>
      <c r="C7" s="756"/>
      <c r="D7" s="755"/>
      <c r="E7" s="755"/>
      <c r="F7" s="755"/>
      <c r="G7" s="755"/>
      <c r="H7" s="755"/>
      <c r="I7" s="755"/>
      <c r="J7">
        <v>2</v>
      </c>
    </row>
    <row r="8" spans="1:10">
      <c r="B8" s="179">
        <v>3</v>
      </c>
      <c r="C8" s="755" t="s">
        <v>425</v>
      </c>
      <c r="D8" s="755"/>
      <c r="E8" s="755"/>
      <c r="F8" s="755"/>
      <c r="G8" s="755"/>
      <c r="H8" s="755"/>
      <c r="I8" s="755"/>
      <c r="J8">
        <v>3</v>
      </c>
    </row>
    <row r="9" spans="1:10" ht="25.5" customHeight="1">
      <c r="B9" s="179">
        <v>4</v>
      </c>
      <c r="C9" s="756"/>
      <c r="D9" s="755"/>
      <c r="E9" s="755"/>
      <c r="F9" s="756"/>
      <c r="G9" s="756"/>
      <c r="H9" s="755"/>
      <c r="I9" s="756"/>
      <c r="J9">
        <v>4</v>
      </c>
    </row>
    <row r="10" spans="1:10" ht="26.4">
      <c r="B10" s="179">
        <v>5</v>
      </c>
      <c r="C10" s="755" t="s">
        <v>426</v>
      </c>
      <c r="D10" s="755"/>
      <c r="E10" s="755"/>
      <c r="F10" s="755" t="s">
        <v>416</v>
      </c>
      <c r="G10" s="755"/>
      <c r="H10" s="756" t="s">
        <v>887</v>
      </c>
      <c r="I10" s="756" t="s">
        <v>329</v>
      </c>
      <c r="J10">
        <v>5</v>
      </c>
    </row>
    <row r="11" spans="1:10">
      <c r="B11" s="179">
        <v>6</v>
      </c>
      <c r="C11" s="756"/>
      <c r="D11" s="755" t="s">
        <v>409</v>
      </c>
      <c r="E11" s="755"/>
      <c r="F11" s="756"/>
      <c r="G11" s="757"/>
      <c r="H11" s="755"/>
      <c r="I11" s="755"/>
      <c r="J11">
        <v>6</v>
      </c>
    </row>
    <row r="12" spans="1:10">
      <c r="B12" s="179">
        <v>7</v>
      </c>
      <c r="C12" s="755" t="s">
        <v>439</v>
      </c>
      <c r="D12" s="755" t="s">
        <v>411</v>
      </c>
      <c r="E12" s="755"/>
      <c r="G12" s="756" t="s">
        <v>969</v>
      </c>
      <c r="H12" s="755"/>
      <c r="I12" s="755"/>
      <c r="J12">
        <v>7</v>
      </c>
    </row>
    <row r="13" spans="1:10">
      <c r="B13" s="179">
        <v>8</v>
      </c>
      <c r="C13" s="755"/>
      <c r="D13" s="755" t="s">
        <v>412</v>
      </c>
      <c r="E13" s="755" t="s">
        <v>263</v>
      </c>
      <c r="F13" s="755" t="s">
        <v>265</v>
      </c>
      <c r="G13" s="758"/>
      <c r="H13" s="755"/>
      <c r="J13">
        <v>8</v>
      </c>
    </row>
    <row r="14" spans="1:10" ht="39.6">
      <c r="B14" s="179">
        <v>9</v>
      </c>
      <c r="C14" s="755"/>
      <c r="D14" s="755" t="s">
        <v>264</v>
      </c>
      <c r="E14" s="755"/>
      <c r="F14" s="755" t="s">
        <v>417</v>
      </c>
      <c r="G14" s="759" t="s">
        <v>968</v>
      </c>
      <c r="H14" s="756" t="s">
        <v>415</v>
      </c>
      <c r="I14" s="756" t="s">
        <v>888</v>
      </c>
      <c r="J14">
        <v>9</v>
      </c>
    </row>
    <row r="15" spans="1:10" ht="66">
      <c r="B15" s="179">
        <v>10</v>
      </c>
      <c r="C15" s="756" t="s">
        <v>653</v>
      </c>
      <c r="D15" s="755" t="s">
        <v>413</v>
      </c>
      <c r="E15" s="755" t="s">
        <v>256</v>
      </c>
      <c r="F15" s="756" t="s">
        <v>418</v>
      </c>
      <c r="G15" s="759" t="s">
        <v>971</v>
      </c>
      <c r="H15" s="755" t="s">
        <v>414</v>
      </c>
      <c r="I15" s="756" t="s">
        <v>722</v>
      </c>
      <c r="J15">
        <v>10</v>
      </c>
    </row>
    <row r="16" spans="1:10">
      <c r="B16" s="186"/>
      <c r="C16" s="183"/>
      <c r="D16" s="183"/>
      <c r="E16" s="183"/>
      <c r="F16" s="183"/>
      <c r="G16" s="183"/>
      <c r="H16" s="183"/>
      <c r="I16" s="183"/>
    </row>
    <row r="17" spans="2:15">
      <c r="B17" s="186"/>
      <c r="C17" s="183"/>
      <c r="D17" s="183"/>
      <c r="E17" s="183"/>
      <c r="F17" s="183"/>
      <c r="G17" s="183"/>
      <c r="H17" s="183"/>
      <c r="I17" s="183"/>
    </row>
    <row r="18" spans="2:15">
      <c r="B18" s="186"/>
      <c r="C18" s="183"/>
      <c r="D18" s="183"/>
      <c r="E18" s="183"/>
      <c r="F18" s="183"/>
      <c r="G18" s="183"/>
      <c r="H18" s="183"/>
      <c r="I18" s="183"/>
    </row>
    <row r="19" spans="2:15">
      <c r="B19" s="186"/>
      <c r="C19" s="183"/>
      <c r="D19" s="183"/>
      <c r="E19" s="183"/>
      <c r="F19" s="183"/>
      <c r="G19" s="183"/>
      <c r="H19" s="183"/>
      <c r="I19" s="183"/>
    </row>
    <row r="20" spans="2:15">
      <c r="B20" s="186"/>
      <c r="C20" s="183"/>
      <c r="D20" s="183"/>
      <c r="E20" s="183"/>
      <c r="F20" s="183"/>
      <c r="G20" s="183"/>
      <c r="H20" s="183"/>
      <c r="I20" s="183"/>
    </row>
    <row r="21" spans="2:15">
      <c r="B21" s="186"/>
      <c r="C21" s="183"/>
      <c r="D21" s="183"/>
      <c r="E21" s="183"/>
      <c r="F21" s="183"/>
      <c r="G21" s="183"/>
      <c r="H21" s="183"/>
      <c r="I21" s="183"/>
    </row>
    <row r="22" spans="2:15">
      <c r="B22" s="186"/>
      <c r="C22" s="183"/>
      <c r="D22" s="183"/>
      <c r="E22" s="183"/>
      <c r="F22" s="183"/>
      <c r="G22" s="183"/>
      <c r="H22" s="183"/>
      <c r="I22" s="183"/>
    </row>
    <row r="23" spans="2:15">
      <c r="B23" s="165" t="s">
        <v>336</v>
      </c>
      <c r="C23" s="182" t="str">
        <f>C6</f>
        <v>&gt;50%</v>
      </c>
      <c r="D23" s="182" t="str">
        <f>D11</f>
        <v>Less frequenty than quarterly</v>
      </c>
      <c r="E23" s="182" t="s">
        <v>263</v>
      </c>
      <c r="F23" s="182" t="str">
        <f>F6</f>
        <v>No review</v>
      </c>
      <c r="G23" s="182" t="str">
        <f>G6</f>
        <v>No review</v>
      </c>
      <c r="H23" t="s">
        <v>887</v>
      </c>
      <c r="I23" s="158" t="s">
        <v>329</v>
      </c>
    </row>
    <row r="24" spans="2:15">
      <c r="B24" s="165"/>
      <c r="C24" s="182" t="str">
        <f>C8</f>
        <v>&gt;20% up to 50%</v>
      </c>
      <c r="D24" s="182" t="str">
        <f>D12</f>
        <v>Quarterly</v>
      </c>
      <c r="E24" s="182" t="s">
        <v>256</v>
      </c>
      <c r="F24" s="182" t="str">
        <f>F10</f>
        <v>Less frequently than annually</v>
      </c>
      <c r="G24" s="182" t="str">
        <f>G12</f>
        <v>Sum total only</v>
      </c>
      <c r="H24" t="s">
        <v>415</v>
      </c>
      <c r="I24" t="s">
        <v>888</v>
      </c>
    </row>
    <row r="25" spans="2:15">
      <c r="B25" s="165"/>
      <c r="C25" s="182" t="str">
        <f>C10</f>
        <v>&gt;10% up to 20%</v>
      </c>
      <c r="D25" s="182" t="str">
        <f>D13</f>
        <v>Bi-Monthly</v>
      </c>
      <c r="E25" s="182"/>
      <c r="F25" s="182" t="str">
        <f>F13</f>
        <v>Annually</v>
      </c>
      <c r="G25" t="str">
        <f>G14</f>
        <v>Totals grouped by use type or customer class</v>
      </c>
      <c r="H25" t="s">
        <v>414</v>
      </c>
      <c r="I25" t="s">
        <v>722</v>
      </c>
    </row>
    <row r="26" spans="2:15">
      <c r="B26" s="165"/>
      <c r="C26" s="182" t="str">
        <f>C12</f>
        <v>&gt;5% up to 10%</v>
      </c>
      <c r="D26" s="182" t="str">
        <f>D14</f>
        <v>Monthly</v>
      </c>
      <c r="E26" s="182"/>
      <c r="F26" s="182" t="str">
        <f>F14</f>
        <v>More frequently than annually but less than every billing cycle</v>
      </c>
      <c r="G26" t="str">
        <f>G15</f>
        <v>Totals grouped by use type or customer class and specific accounts flagged for anomalous consumption</v>
      </c>
      <c r="H26" s="182"/>
      <c r="I26" s="182"/>
      <c r="M26" s="182"/>
      <c r="O26" s="182"/>
    </row>
    <row r="27" spans="2:15">
      <c r="B27" s="165"/>
      <c r="C27" s="182" t="str">
        <f>C15</f>
        <v>5% or less</v>
      </c>
      <c r="D27" s="182" t="str">
        <f>D15</f>
        <v>More frequently than monthly</v>
      </c>
      <c r="E27" s="182"/>
      <c r="F27" s="182" t="str">
        <f>F15</f>
        <v>Every billing cycle</v>
      </c>
      <c r="I27" s="182"/>
      <c r="O27" s="182"/>
    </row>
    <row r="28" spans="2:15">
      <c r="B28" s="165"/>
      <c r="C28" s="183"/>
      <c r="D28" s="183"/>
      <c r="E28" s="183"/>
      <c r="F28" s="183"/>
      <c r="G28" s="183"/>
      <c r="H28" s="183"/>
      <c r="I28" s="183"/>
    </row>
    <row r="29" spans="2:15">
      <c r="B29" s="165"/>
      <c r="C29" s="183"/>
      <c r="D29" s="183"/>
      <c r="E29" s="183"/>
      <c r="F29" s="183"/>
      <c r="G29" s="183"/>
      <c r="H29" s="183"/>
      <c r="I29" s="183"/>
    </row>
    <row r="30" spans="2:15">
      <c r="B30" s="161"/>
      <c r="C30" s="183"/>
      <c r="D30" s="183"/>
      <c r="E30" s="183"/>
      <c r="F30" s="183"/>
      <c r="G30" s="183"/>
      <c r="H30" s="183"/>
      <c r="I30" s="183"/>
    </row>
    <row r="31" spans="2:15">
      <c r="B31" s="161"/>
      <c r="C31" s="183"/>
      <c r="D31" s="183"/>
      <c r="E31" s="183"/>
      <c r="F31" s="183"/>
      <c r="G31" s="183"/>
      <c r="H31" s="183"/>
      <c r="I31" s="183"/>
    </row>
    <row r="32" spans="2:15">
      <c r="B32" s="165"/>
      <c r="C32" s="183"/>
      <c r="D32" s="183"/>
      <c r="E32" s="183"/>
      <c r="F32" s="183"/>
      <c r="G32" s="183"/>
      <c r="H32" s="183"/>
      <c r="I32" s="183"/>
    </row>
    <row r="33" spans="2:9">
      <c r="B33" s="159" t="s">
        <v>812</v>
      </c>
      <c r="C33" s="183"/>
      <c r="D33" s="183"/>
      <c r="E33" s="183"/>
      <c r="F33" s="183"/>
      <c r="G33" s="183"/>
      <c r="H33" s="183"/>
      <c r="I33" s="183"/>
    </row>
    <row r="34" spans="2:9">
      <c r="B34" t="s">
        <v>881</v>
      </c>
      <c r="C34" s="183"/>
      <c r="D34" s="183"/>
      <c r="E34" s="183"/>
      <c r="F34" s="183"/>
      <c r="G34" s="183"/>
      <c r="H34" s="183"/>
      <c r="I34" s="183"/>
    </row>
    <row r="35" spans="2:9">
      <c r="B35" s="176" t="s">
        <v>721</v>
      </c>
      <c r="C35" s="183"/>
      <c r="D35" s="183"/>
      <c r="E35" s="183"/>
      <c r="F35" s="183"/>
      <c r="G35" s="183"/>
      <c r="H35" s="183"/>
      <c r="I35" s="183"/>
    </row>
    <row r="36" spans="2:9">
      <c r="B36" s="176" t="s">
        <v>815</v>
      </c>
      <c r="C36" s="183"/>
      <c r="D36" s="183"/>
      <c r="E36" s="183"/>
      <c r="F36" s="183"/>
      <c r="G36" s="183"/>
      <c r="H36" s="183"/>
      <c r="I36" s="183"/>
    </row>
    <row r="37" spans="2:9">
      <c r="B37" s="176" t="s">
        <v>525</v>
      </c>
      <c r="C37" s="183"/>
      <c r="D37" s="183"/>
      <c r="E37" s="183"/>
      <c r="F37" s="183"/>
      <c r="G37" s="183"/>
      <c r="H37" s="183"/>
      <c r="I37" s="183"/>
    </row>
    <row r="38" spans="2:9">
      <c r="B38" s="176" t="s">
        <v>816</v>
      </c>
      <c r="C38" s="183"/>
      <c r="D38" s="183"/>
      <c r="E38" s="183"/>
      <c r="F38" s="183"/>
      <c r="G38" s="183"/>
      <c r="H38" s="183"/>
      <c r="I38" s="183"/>
    </row>
    <row r="39" spans="2:9">
      <c r="B39" s="176" t="s">
        <v>408</v>
      </c>
      <c r="C39" s="183"/>
      <c r="D39" s="183"/>
      <c r="E39" s="183"/>
      <c r="F39" s="183"/>
      <c r="G39" s="183"/>
      <c r="H39" s="183"/>
      <c r="I39" s="183"/>
    </row>
    <row r="40" spans="2:9">
      <c r="B40" s="176" t="s">
        <v>817</v>
      </c>
      <c r="C40" s="183"/>
      <c r="D40" s="183"/>
      <c r="E40" s="183"/>
      <c r="F40" s="183"/>
      <c r="G40" s="183"/>
      <c r="H40" s="183"/>
      <c r="I40" s="183"/>
    </row>
    <row r="41" spans="2:9">
      <c r="B41" s="176" t="s">
        <v>818</v>
      </c>
      <c r="C41" s="183"/>
      <c r="D41" s="183"/>
      <c r="E41" s="183"/>
      <c r="F41" s="183"/>
      <c r="G41" s="183"/>
      <c r="H41" s="183"/>
      <c r="I41" s="183"/>
    </row>
    <row r="42" spans="2:9">
      <c r="B42" s="186"/>
      <c r="C42" s="183"/>
      <c r="D42" s="183"/>
      <c r="E42" s="183"/>
      <c r="F42" s="183"/>
      <c r="G42" s="183"/>
      <c r="H42" s="183"/>
      <c r="I42" s="183"/>
    </row>
    <row r="43" spans="2:9">
      <c r="B43" s="186"/>
      <c r="C43" s="183"/>
      <c r="D43" s="183"/>
      <c r="E43" s="183"/>
      <c r="F43" s="183"/>
      <c r="G43" s="183"/>
      <c r="H43" s="183"/>
      <c r="I43" s="183"/>
    </row>
    <row r="44" spans="2:9">
      <c r="B44" s="186"/>
      <c r="C44" s="183"/>
      <c r="D44" s="183"/>
      <c r="E44" s="183"/>
      <c r="F44" s="183"/>
      <c r="G44" s="183"/>
      <c r="H44" s="183"/>
      <c r="I44" s="183"/>
    </row>
    <row r="45" spans="2:9">
      <c r="B45" s="186"/>
      <c r="C45" s="183"/>
      <c r="D45" s="183"/>
      <c r="E45" s="183"/>
      <c r="F45" s="183"/>
      <c r="G45" s="183"/>
      <c r="H45" s="183"/>
      <c r="I45" s="183"/>
    </row>
    <row r="46" spans="2:9">
      <c r="B46" s="186"/>
      <c r="C46" s="183"/>
      <c r="D46" s="183"/>
      <c r="E46" s="183"/>
      <c r="F46" s="183"/>
      <c r="G46" s="183"/>
      <c r="H46" s="183"/>
      <c r="I46" s="183"/>
    </row>
    <row r="47" spans="2:9">
      <c r="B47" s="186"/>
      <c r="C47" s="183"/>
      <c r="D47" s="183"/>
      <c r="E47" s="183"/>
      <c r="F47" s="183"/>
      <c r="G47" s="183"/>
      <c r="H47" s="183"/>
      <c r="I47" s="183"/>
    </row>
    <row r="48" spans="2:9">
      <c r="B48" s="186"/>
      <c r="C48" s="183"/>
      <c r="D48" s="183"/>
      <c r="E48" s="183"/>
      <c r="F48" s="183"/>
      <c r="G48" s="183"/>
      <c r="H48" s="183"/>
      <c r="I48" s="183"/>
    </row>
    <row r="49" spans="2:9">
      <c r="B49" s="186"/>
      <c r="C49" s="183"/>
      <c r="D49" s="183"/>
      <c r="E49" s="183"/>
      <c r="F49" s="183"/>
      <c r="G49" s="183"/>
      <c r="H49" s="183"/>
      <c r="I49" s="183"/>
    </row>
    <row r="50" spans="2:9">
      <c r="B50" s="186"/>
      <c r="C50" s="183"/>
      <c r="D50" s="183"/>
      <c r="E50" s="183"/>
      <c r="F50" s="183"/>
      <c r="G50" s="183"/>
      <c r="H50" s="183"/>
      <c r="I50" s="183"/>
    </row>
    <row r="51" spans="2:9">
      <c r="B51" s="186"/>
      <c r="C51" s="183"/>
      <c r="D51" s="183"/>
      <c r="E51" s="183"/>
      <c r="F51" s="183"/>
      <c r="G51" s="183"/>
      <c r="H51" s="183"/>
      <c r="I51" s="183"/>
    </row>
    <row r="52" spans="2:9">
      <c r="B52" s="186"/>
      <c r="C52" s="183"/>
      <c r="D52" s="183"/>
      <c r="E52" s="183"/>
      <c r="F52" s="183"/>
      <c r="G52" s="183"/>
      <c r="H52" s="183"/>
      <c r="I52" s="183"/>
    </row>
    <row r="53" spans="2:9">
      <c r="B53" s="186"/>
      <c r="C53" s="183"/>
      <c r="D53" s="183"/>
      <c r="E53" s="183"/>
      <c r="F53" s="183"/>
      <c r="G53" s="183"/>
      <c r="H53" s="183"/>
      <c r="I53" s="183"/>
    </row>
    <row r="54" spans="2:9">
      <c r="B54" s="186"/>
      <c r="C54" s="183"/>
      <c r="D54" s="183"/>
      <c r="E54" s="183"/>
      <c r="F54" s="183"/>
      <c r="G54" s="183"/>
      <c r="H54" s="183"/>
      <c r="I54" s="183"/>
    </row>
    <row r="55" spans="2:9">
      <c r="B55" s="186"/>
      <c r="C55" s="183"/>
      <c r="D55" s="183"/>
      <c r="E55" s="183"/>
      <c r="F55" s="183"/>
      <c r="G55" s="183"/>
      <c r="H55" s="183"/>
      <c r="I55" s="183"/>
    </row>
    <row r="56" spans="2:9">
      <c r="B56" s="186"/>
      <c r="C56" s="183"/>
      <c r="D56" s="183"/>
      <c r="E56" s="183"/>
      <c r="F56" s="183"/>
      <c r="G56" s="183"/>
      <c r="H56" s="183"/>
      <c r="I56" s="183"/>
    </row>
    <row r="57" spans="2:9">
      <c r="B57" s="186"/>
      <c r="C57" s="183"/>
      <c r="D57" s="183"/>
      <c r="E57" s="183"/>
      <c r="F57" s="183"/>
      <c r="G57" s="183"/>
      <c r="H57" s="183"/>
      <c r="I57" s="183"/>
    </row>
    <row r="58" spans="2:9">
      <c r="B58" s="186"/>
      <c r="C58" s="183"/>
      <c r="D58" s="183"/>
      <c r="E58" s="183"/>
      <c r="F58" s="183"/>
      <c r="G58" s="183"/>
      <c r="H58" s="183"/>
      <c r="I58" s="183"/>
    </row>
    <row r="59" spans="2:9">
      <c r="B59" s="186"/>
      <c r="C59" s="183"/>
      <c r="D59" s="183"/>
      <c r="E59" s="183"/>
      <c r="F59" s="183"/>
      <c r="G59" s="183"/>
      <c r="H59" s="183"/>
      <c r="I59" s="183"/>
    </row>
    <row r="60" spans="2:9">
      <c r="B60" s="186"/>
      <c r="C60" s="183"/>
      <c r="D60" s="183"/>
      <c r="E60" s="183"/>
      <c r="F60" s="183"/>
      <c r="G60" s="183"/>
      <c r="H60" s="183"/>
      <c r="I60" s="183"/>
    </row>
    <row r="61" spans="2:9">
      <c r="B61" s="186"/>
      <c r="C61" s="183"/>
      <c r="D61" s="183"/>
      <c r="E61" s="183"/>
      <c r="F61" s="183"/>
      <c r="G61" s="183"/>
      <c r="H61" s="183"/>
      <c r="I61" s="183"/>
    </row>
    <row r="62" spans="2:9">
      <c r="B62" s="186"/>
      <c r="C62" s="183"/>
      <c r="D62" s="183"/>
      <c r="E62" s="183"/>
      <c r="F62" s="183"/>
      <c r="G62" s="183"/>
      <c r="H62" s="183"/>
      <c r="I62" s="183"/>
    </row>
    <row r="63" spans="2:9">
      <c r="B63" s="186"/>
      <c r="C63" s="183"/>
      <c r="D63" s="183"/>
      <c r="E63" s="183"/>
      <c r="F63" s="183"/>
      <c r="G63" s="183"/>
      <c r="H63" s="183"/>
      <c r="I63" s="183"/>
    </row>
    <row r="64" spans="2:9">
      <c r="B64" s="186"/>
      <c r="C64" s="183"/>
      <c r="D64" s="183"/>
      <c r="E64" s="183"/>
      <c r="F64" s="183"/>
      <c r="G64" s="183"/>
      <c r="H64" s="183"/>
      <c r="I64" s="183"/>
    </row>
    <row r="65" spans="2:9">
      <c r="B65" s="186"/>
      <c r="C65" s="183"/>
      <c r="D65" s="183"/>
      <c r="E65" s="183"/>
      <c r="F65" s="183"/>
      <c r="G65" s="183"/>
      <c r="H65" s="183"/>
      <c r="I65" s="183"/>
    </row>
    <row r="66" spans="2:9">
      <c r="B66" s="186"/>
      <c r="C66" s="183"/>
      <c r="D66" s="183"/>
      <c r="E66" s="183"/>
      <c r="F66" s="183"/>
      <c r="G66" s="183"/>
      <c r="H66" s="183"/>
      <c r="I66" s="183"/>
    </row>
    <row r="67" spans="2:9">
      <c r="B67" s="186"/>
      <c r="C67" s="183"/>
      <c r="D67" s="183"/>
      <c r="E67" s="183"/>
      <c r="F67" s="183"/>
      <c r="G67" s="183"/>
      <c r="H67" s="183"/>
      <c r="I67" s="183"/>
    </row>
    <row r="68" spans="2:9">
      <c r="B68" s="186"/>
      <c r="C68" s="183"/>
      <c r="D68" s="183"/>
      <c r="E68" s="183"/>
      <c r="F68" s="183"/>
      <c r="G68" s="183"/>
      <c r="H68" s="183"/>
      <c r="I68" s="183"/>
    </row>
    <row r="69" spans="2:9">
      <c r="B69" s="186"/>
      <c r="C69" s="183"/>
      <c r="D69" s="183"/>
      <c r="E69" s="183"/>
      <c r="F69" s="183"/>
      <c r="G69" s="183"/>
      <c r="H69" s="183"/>
      <c r="I69" s="183"/>
    </row>
    <row r="70" spans="2:9">
      <c r="B70" s="186"/>
      <c r="C70" s="183"/>
      <c r="D70" s="183"/>
      <c r="E70" s="183"/>
      <c r="F70" s="183"/>
      <c r="G70" s="183"/>
      <c r="H70" s="183"/>
      <c r="I70" s="183"/>
    </row>
    <row r="71" spans="2:9">
      <c r="B71" s="186"/>
      <c r="C71" s="183"/>
      <c r="D71" s="183"/>
      <c r="E71" s="183"/>
      <c r="F71" s="183"/>
      <c r="G71" s="183"/>
      <c r="H71" s="183"/>
      <c r="I71" s="183"/>
    </row>
    <row r="72" spans="2:9">
      <c r="B72" s="186"/>
      <c r="C72" s="183"/>
      <c r="D72" s="183"/>
      <c r="E72" s="183"/>
      <c r="F72" s="183"/>
      <c r="G72" s="183"/>
      <c r="H72" s="183"/>
      <c r="I72" s="183"/>
    </row>
    <row r="73" spans="2:9">
      <c r="B73" s="186"/>
      <c r="C73" s="183"/>
      <c r="D73" s="183"/>
      <c r="E73" s="183"/>
      <c r="F73" s="183"/>
      <c r="G73" s="183"/>
      <c r="H73" s="183"/>
      <c r="I73" s="183"/>
    </row>
    <row r="74" spans="2:9">
      <c r="B74" s="186"/>
      <c r="C74" s="183"/>
      <c r="D74" s="183"/>
      <c r="E74" s="183"/>
      <c r="F74" s="183"/>
      <c r="G74" s="183"/>
      <c r="H74" s="183"/>
      <c r="I74" s="183"/>
    </row>
    <row r="75" spans="2:9">
      <c r="B75" s="186"/>
      <c r="C75" s="183"/>
      <c r="D75" s="183"/>
      <c r="E75" s="183"/>
      <c r="F75" s="183"/>
      <c r="G75" s="183"/>
      <c r="H75" s="183"/>
      <c r="I75" s="183"/>
    </row>
    <row r="76" spans="2:9">
      <c r="B76" s="186"/>
      <c r="C76" s="183"/>
      <c r="D76" s="183"/>
      <c r="E76" s="183"/>
      <c r="F76" s="183"/>
      <c r="G76" s="183"/>
      <c r="H76" s="183"/>
      <c r="I76" s="183"/>
    </row>
    <row r="77" spans="2:9">
      <c r="B77" s="186"/>
      <c r="C77" s="183"/>
      <c r="D77" s="183"/>
      <c r="E77" s="183"/>
      <c r="F77" s="183"/>
      <c r="G77" s="183"/>
      <c r="H77" s="183"/>
      <c r="I77" s="183"/>
    </row>
    <row r="78" spans="2:9">
      <c r="B78" s="186"/>
      <c r="C78" s="183"/>
      <c r="D78" s="183"/>
      <c r="E78" s="183"/>
      <c r="F78" s="183"/>
      <c r="G78" s="183"/>
      <c r="H78" s="183"/>
      <c r="I78" s="183"/>
    </row>
    <row r="79" spans="2:9">
      <c r="B79" s="186"/>
      <c r="C79" s="183"/>
      <c r="D79" s="183"/>
      <c r="E79" s="183"/>
      <c r="F79" s="183"/>
      <c r="G79" s="183"/>
      <c r="H79" s="183"/>
      <c r="I79" s="183"/>
    </row>
    <row r="80" spans="2:9">
      <c r="B80" s="186"/>
      <c r="C80" s="183"/>
      <c r="D80" s="183"/>
      <c r="E80" s="183"/>
      <c r="F80" s="183"/>
      <c r="G80" s="183"/>
      <c r="H80" s="183"/>
      <c r="I80" s="183"/>
    </row>
    <row r="81" spans="2:9">
      <c r="B81" s="186"/>
      <c r="C81" s="183"/>
      <c r="D81" s="183"/>
      <c r="E81" s="183"/>
      <c r="F81" s="183"/>
      <c r="G81" s="183"/>
      <c r="H81" s="183"/>
      <c r="I81" s="183"/>
    </row>
    <row r="82" spans="2:9">
      <c r="B82" s="186"/>
      <c r="C82" s="183"/>
      <c r="D82" s="183"/>
      <c r="E82" s="183"/>
      <c r="F82" s="183"/>
      <c r="G82" s="183"/>
      <c r="H82" s="183"/>
      <c r="I82" s="183"/>
    </row>
    <row r="83" spans="2:9">
      <c r="B83" s="186"/>
      <c r="C83" s="183"/>
      <c r="D83" s="183"/>
      <c r="E83" s="183"/>
      <c r="F83" s="183"/>
      <c r="G83" s="183"/>
      <c r="H83" s="183"/>
      <c r="I83" s="183"/>
    </row>
    <row r="84" spans="2:9">
      <c r="B84" s="186"/>
      <c r="C84" s="183"/>
      <c r="D84" s="183"/>
      <c r="E84" s="183"/>
      <c r="F84" s="183"/>
      <c r="G84" s="183"/>
      <c r="H84" s="183"/>
      <c r="I84" s="183"/>
    </row>
    <row r="85" spans="2:9">
      <c r="B85" s="186"/>
      <c r="C85" s="183"/>
      <c r="D85" s="183"/>
      <c r="E85" s="183"/>
      <c r="F85" s="183"/>
      <c r="G85" s="183"/>
      <c r="H85" s="183"/>
      <c r="I85" s="183"/>
    </row>
    <row r="86" spans="2:9">
      <c r="B86" s="186"/>
      <c r="C86" s="183"/>
      <c r="D86" s="183"/>
      <c r="E86" s="183"/>
      <c r="F86" s="183"/>
      <c r="G86" s="183"/>
      <c r="H86" s="183"/>
      <c r="I86" s="183"/>
    </row>
    <row r="87" spans="2:9">
      <c r="B87" s="186"/>
      <c r="C87" s="183"/>
      <c r="D87" s="183"/>
      <c r="E87" s="183"/>
      <c r="F87" s="183"/>
      <c r="G87" s="183"/>
      <c r="H87" s="183"/>
      <c r="I87" s="183"/>
    </row>
    <row r="88" spans="2:9">
      <c r="B88" s="186"/>
      <c r="C88" s="183"/>
      <c r="D88" s="183"/>
      <c r="E88" s="183"/>
      <c r="F88" s="183"/>
      <c r="G88" s="183"/>
      <c r="H88" s="183"/>
      <c r="I88" s="183"/>
    </row>
    <row r="89" spans="2:9">
      <c r="B89" s="186"/>
      <c r="C89" s="183"/>
      <c r="D89" s="183"/>
      <c r="E89" s="183"/>
      <c r="F89" s="183"/>
      <c r="G89" s="183"/>
      <c r="H89" s="183"/>
      <c r="I89" s="183"/>
    </row>
    <row r="90" spans="2:9">
      <c r="B90" s="186"/>
      <c r="C90" s="183"/>
      <c r="D90" s="183"/>
      <c r="E90" s="183"/>
      <c r="F90" s="183"/>
      <c r="G90" s="183"/>
      <c r="H90" s="183"/>
      <c r="I90" s="183"/>
    </row>
    <row r="91" spans="2:9">
      <c r="B91" s="186"/>
      <c r="C91" s="183"/>
      <c r="D91" s="183"/>
      <c r="E91" s="183"/>
      <c r="F91" s="183"/>
      <c r="G91" s="183"/>
      <c r="H91" s="183"/>
      <c r="I91" s="183"/>
    </row>
    <row r="92" spans="2:9">
      <c r="B92" s="186"/>
      <c r="C92" s="183"/>
      <c r="D92" s="183"/>
      <c r="E92" s="183"/>
      <c r="F92" s="183"/>
      <c r="G92" s="183"/>
      <c r="H92" s="183"/>
      <c r="I92" s="183"/>
    </row>
    <row r="93" spans="2:9">
      <c r="B93" s="186"/>
      <c r="C93" s="183"/>
      <c r="D93" s="183"/>
      <c r="E93" s="183"/>
      <c r="F93" s="183"/>
      <c r="G93" s="183"/>
      <c r="H93" s="183"/>
      <c r="I93" s="183"/>
    </row>
    <row r="94" spans="2:9">
      <c r="B94" s="186"/>
      <c r="C94" s="183"/>
      <c r="D94" s="183"/>
      <c r="E94" s="183"/>
      <c r="F94" s="183"/>
      <c r="G94" s="183"/>
      <c r="H94" s="183"/>
      <c r="I94" s="183"/>
    </row>
    <row r="95" spans="2:9">
      <c r="B95" s="186"/>
      <c r="C95" s="183"/>
      <c r="D95" s="183"/>
      <c r="E95" s="183"/>
      <c r="F95" s="183"/>
      <c r="G95" s="183"/>
      <c r="H95" s="183"/>
      <c r="I95" s="183"/>
    </row>
    <row r="96" spans="2:9">
      <c r="B96" s="186"/>
      <c r="C96" s="183"/>
      <c r="D96" s="183"/>
      <c r="E96" s="183"/>
      <c r="F96" s="183"/>
      <c r="G96" s="183"/>
      <c r="H96" s="183"/>
      <c r="I96" s="183"/>
    </row>
    <row r="97" spans="2:9">
      <c r="B97" s="186"/>
      <c r="C97" s="183"/>
      <c r="D97" s="183"/>
      <c r="E97" s="183"/>
      <c r="F97" s="183"/>
      <c r="G97" s="183"/>
      <c r="H97" s="183"/>
      <c r="I97" s="183"/>
    </row>
    <row r="98" spans="2:9">
      <c r="B98" s="186"/>
      <c r="C98" s="183"/>
      <c r="D98" s="183"/>
      <c r="E98" s="183"/>
      <c r="F98" s="183"/>
      <c r="G98" s="183"/>
      <c r="H98" s="183"/>
      <c r="I98" s="183"/>
    </row>
    <row r="99" spans="2:9">
      <c r="B99" s="186"/>
      <c r="C99" s="183"/>
      <c r="D99" s="183"/>
      <c r="E99" s="183"/>
      <c r="F99" s="183"/>
      <c r="G99" s="183"/>
      <c r="H99" s="183"/>
      <c r="I99" s="183"/>
    </row>
    <row r="100" spans="2:9">
      <c r="B100" s="186"/>
      <c r="C100" s="183"/>
      <c r="D100" s="183"/>
      <c r="E100" s="183"/>
      <c r="F100" s="183"/>
      <c r="G100" s="183"/>
      <c r="H100" s="183"/>
      <c r="I100" s="183"/>
    </row>
    <row r="101" spans="2:9">
      <c r="B101" s="186"/>
      <c r="C101" s="183"/>
      <c r="D101" s="183"/>
      <c r="E101" s="183"/>
      <c r="F101" s="183"/>
      <c r="G101" s="183"/>
      <c r="H101" s="183"/>
      <c r="I101" s="183"/>
    </row>
    <row r="102" spans="2:9">
      <c r="B102" s="186"/>
      <c r="C102" s="183"/>
      <c r="D102" s="183"/>
      <c r="E102" s="183"/>
      <c r="F102" s="183"/>
      <c r="G102" s="183"/>
      <c r="H102" s="183"/>
      <c r="I102" s="183"/>
    </row>
    <row r="103" spans="2:9">
      <c r="B103" s="186"/>
      <c r="C103" s="183"/>
      <c r="D103" s="183"/>
      <c r="E103" s="183"/>
      <c r="F103" s="183"/>
      <c r="G103" s="183"/>
      <c r="H103" s="183"/>
      <c r="I103" s="183"/>
    </row>
    <row r="104" spans="2:9">
      <c r="B104" s="186"/>
      <c r="C104" s="183"/>
      <c r="D104" s="183"/>
      <c r="E104" s="183"/>
      <c r="F104" s="183"/>
      <c r="G104" s="183"/>
      <c r="H104" s="183"/>
      <c r="I104" s="183"/>
    </row>
    <row r="105" spans="2:9">
      <c r="B105" s="186"/>
      <c r="C105" s="183"/>
      <c r="D105" s="183"/>
      <c r="E105" s="183"/>
      <c r="F105" s="183"/>
      <c r="G105" s="183"/>
      <c r="H105" s="183"/>
      <c r="I105" s="183"/>
    </row>
    <row r="106" spans="2:9">
      <c r="B106" s="186"/>
      <c r="C106" s="183"/>
      <c r="D106" s="183"/>
      <c r="E106" s="183"/>
      <c r="F106" s="183"/>
      <c r="G106" s="183"/>
      <c r="H106" s="183"/>
      <c r="I106" s="183"/>
    </row>
    <row r="107" spans="2:9">
      <c r="B107" s="186"/>
      <c r="C107" s="183"/>
      <c r="D107" s="183"/>
      <c r="E107" s="183"/>
      <c r="F107" s="183"/>
      <c r="G107" s="183"/>
      <c r="H107" s="183"/>
      <c r="I107" s="183"/>
    </row>
    <row r="108" spans="2:9">
      <c r="B108" s="186"/>
      <c r="C108" s="183"/>
      <c r="D108" s="183"/>
      <c r="E108" s="183"/>
      <c r="F108" s="183"/>
      <c r="G108" s="183"/>
      <c r="H108" s="183"/>
      <c r="I108" s="183"/>
    </row>
    <row r="109" spans="2:9">
      <c r="B109" s="186"/>
      <c r="C109" s="183"/>
      <c r="D109" s="183"/>
      <c r="E109" s="183"/>
      <c r="F109" s="183"/>
      <c r="G109" s="183"/>
      <c r="H109" s="183"/>
      <c r="I109" s="183"/>
    </row>
    <row r="110" spans="2:9">
      <c r="B110" s="186"/>
      <c r="C110" s="183"/>
      <c r="D110" s="183"/>
      <c r="E110" s="183"/>
      <c r="F110" s="183"/>
      <c r="G110" s="183"/>
      <c r="H110" s="183"/>
      <c r="I110" s="183"/>
    </row>
    <row r="111" spans="2:9">
      <c r="B111" s="186"/>
      <c r="C111" s="183"/>
      <c r="D111" s="183"/>
      <c r="E111" s="183"/>
      <c r="F111" s="183"/>
      <c r="G111" s="183"/>
      <c r="H111" s="183"/>
      <c r="I111" s="183"/>
    </row>
    <row r="112" spans="2:9">
      <c r="B112" s="186"/>
      <c r="C112" s="183"/>
      <c r="D112" s="183"/>
      <c r="E112" s="183"/>
      <c r="F112" s="183"/>
      <c r="G112" s="183"/>
      <c r="H112" s="183"/>
      <c r="I112" s="183"/>
    </row>
    <row r="113" spans="2:9">
      <c r="B113" s="186"/>
      <c r="C113" s="183"/>
      <c r="D113" s="183"/>
      <c r="E113" s="183"/>
      <c r="F113" s="183"/>
      <c r="G113" s="183"/>
      <c r="H113" s="183"/>
      <c r="I113" s="183"/>
    </row>
    <row r="114" spans="2:9">
      <c r="B114" s="186"/>
      <c r="C114" s="183"/>
      <c r="D114" s="183"/>
      <c r="E114" s="183"/>
      <c r="F114" s="183"/>
      <c r="G114" s="183"/>
      <c r="H114" s="183"/>
      <c r="I114" s="183"/>
    </row>
    <row r="115" spans="2:9">
      <c r="B115" s="186"/>
      <c r="C115" s="183"/>
      <c r="D115" s="183"/>
      <c r="E115" s="183"/>
      <c r="F115" s="183"/>
      <c r="G115" s="183"/>
      <c r="H115" s="183"/>
      <c r="I115" s="183"/>
    </row>
    <row r="116" spans="2:9">
      <c r="B116" s="186"/>
      <c r="C116" s="183"/>
      <c r="D116" s="183"/>
      <c r="E116" s="183"/>
      <c r="F116" s="183"/>
      <c r="G116" s="183"/>
      <c r="H116" s="183"/>
      <c r="I116" s="183"/>
    </row>
    <row r="117" spans="2:9">
      <c r="B117" s="186"/>
      <c r="C117" s="183"/>
      <c r="D117" s="183"/>
      <c r="E117" s="183"/>
      <c r="F117" s="183"/>
      <c r="G117" s="183"/>
      <c r="H117" s="183"/>
      <c r="I117" s="183"/>
    </row>
    <row r="118" spans="2:9">
      <c r="B118" s="186"/>
      <c r="C118" s="183"/>
      <c r="D118" s="183"/>
      <c r="E118" s="183"/>
      <c r="F118" s="183"/>
      <c r="G118" s="183"/>
      <c r="H118" s="183"/>
      <c r="I118" s="183"/>
    </row>
    <row r="119" spans="2:9">
      <c r="B119" s="186"/>
      <c r="C119" s="183"/>
      <c r="D119" s="183"/>
      <c r="E119" s="183"/>
      <c r="F119" s="183"/>
      <c r="G119" s="183"/>
      <c r="H119" s="183"/>
      <c r="I119" s="183"/>
    </row>
    <row r="120" spans="2:9">
      <c r="B120" s="186"/>
      <c r="C120" s="183"/>
      <c r="D120" s="183"/>
      <c r="E120" s="183"/>
      <c r="F120" s="183"/>
      <c r="G120" s="183"/>
      <c r="H120" s="183"/>
      <c r="I120" s="183"/>
    </row>
    <row r="121" spans="2:9">
      <c r="B121" s="186"/>
      <c r="C121" s="183"/>
      <c r="D121" s="183"/>
      <c r="E121" s="183"/>
      <c r="F121" s="183"/>
      <c r="G121" s="183"/>
      <c r="H121" s="183"/>
      <c r="I121" s="183"/>
    </row>
    <row r="122" spans="2:9">
      <c r="B122" s="186"/>
      <c r="C122" s="183"/>
      <c r="D122" s="183"/>
      <c r="E122" s="183"/>
      <c r="F122" s="183"/>
      <c r="G122" s="183"/>
      <c r="H122" s="183"/>
      <c r="I122" s="183"/>
    </row>
    <row r="123" spans="2:9">
      <c r="B123" s="186"/>
      <c r="C123" s="183"/>
      <c r="D123" s="183"/>
      <c r="E123" s="183"/>
      <c r="F123" s="183"/>
      <c r="G123" s="183"/>
      <c r="H123" s="183"/>
      <c r="I123" s="183"/>
    </row>
    <row r="124" spans="2:9">
      <c r="B124" s="186"/>
      <c r="C124" s="183"/>
      <c r="D124" s="183"/>
      <c r="E124" s="183"/>
      <c r="F124" s="183"/>
      <c r="G124" s="183"/>
      <c r="H124" s="183"/>
      <c r="I124" s="183"/>
    </row>
    <row r="125" spans="2:9">
      <c r="B125" s="186"/>
      <c r="C125" s="183"/>
      <c r="D125" s="183"/>
      <c r="E125" s="183"/>
      <c r="F125" s="183"/>
      <c r="G125" s="183"/>
      <c r="H125" s="183"/>
      <c r="I125" s="183"/>
    </row>
    <row r="126" spans="2:9">
      <c r="B126" s="186"/>
      <c r="C126" s="183"/>
      <c r="D126" s="183"/>
      <c r="E126" s="183"/>
      <c r="F126" s="183"/>
      <c r="G126" s="183"/>
      <c r="H126" s="183"/>
      <c r="I126" s="183"/>
    </row>
    <row r="127" spans="2:9">
      <c r="B127" s="186"/>
      <c r="C127" s="183"/>
      <c r="D127" s="183"/>
      <c r="E127" s="183"/>
      <c r="F127" s="183"/>
      <c r="G127" s="183"/>
      <c r="H127" s="183"/>
      <c r="I127" s="183"/>
    </row>
    <row r="128" spans="2:9">
      <c r="B128" s="186"/>
      <c r="C128" s="183"/>
      <c r="D128" s="183"/>
      <c r="E128" s="183"/>
      <c r="F128" s="183"/>
      <c r="G128" s="183"/>
      <c r="H128" s="183"/>
      <c r="I128" s="183"/>
    </row>
    <row r="129" spans="2:9">
      <c r="B129" s="186"/>
      <c r="C129" s="183"/>
      <c r="D129" s="183"/>
      <c r="E129" s="183"/>
      <c r="F129" s="183"/>
      <c r="G129" s="183"/>
      <c r="H129" s="183"/>
      <c r="I129" s="183"/>
    </row>
    <row r="130" spans="2:9">
      <c r="B130" s="186"/>
      <c r="C130" s="183"/>
      <c r="D130" s="183"/>
      <c r="E130" s="183"/>
      <c r="F130" s="183"/>
      <c r="G130" s="183"/>
      <c r="H130" s="183"/>
      <c r="I130" s="183"/>
    </row>
    <row r="131" spans="2:9">
      <c r="B131" s="186"/>
      <c r="C131" s="183"/>
      <c r="D131" s="183"/>
      <c r="E131" s="183"/>
      <c r="F131" s="183"/>
      <c r="G131" s="183"/>
      <c r="H131" s="183"/>
      <c r="I131" s="183"/>
    </row>
    <row r="132" spans="2:9">
      <c r="B132" s="186"/>
      <c r="C132" s="183"/>
      <c r="D132" s="183"/>
      <c r="E132" s="183"/>
      <c r="F132" s="183"/>
      <c r="G132" s="183"/>
      <c r="H132" s="183"/>
      <c r="I132" s="183"/>
    </row>
    <row r="133" spans="2:9">
      <c r="B133" s="186"/>
      <c r="C133" s="183"/>
      <c r="D133" s="183"/>
      <c r="E133" s="183"/>
      <c r="F133" s="183"/>
      <c r="G133" s="183"/>
      <c r="H133" s="183"/>
      <c r="I133" s="183"/>
    </row>
    <row r="134" spans="2:9">
      <c r="B134" s="186"/>
      <c r="C134" s="183"/>
      <c r="D134" s="183"/>
      <c r="E134" s="183"/>
      <c r="F134" s="183"/>
      <c r="G134" s="183"/>
      <c r="H134" s="183"/>
      <c r="I134" s="183"/>
    </row>
    <row r="135" spans="2:9">
      <c r="B135" s="186"/>
      <c r="C135" s="183"/>
      <c r="D135" s="183"/>
      <c r="E135" s="183"/>
      <c r="F135" s="183"/>
      <c r="G135" s="183"/>
      <c r="H135" s="183"/>
      <c r="I135" s="183"/>
    </row>
    <row r="136" spans="2:9">
      <c r="B136" s="186"/>
      <c r="C136" s="183"/>
      <c r="D136" s="183"/>
      <c r="E136" s="183"/>
      <c r="F136" s="183"/>
      <c r="G136" s="183"/>
      <c r="H136" s="183"/>
      <c r="I136" s="183"/>
    </row>
    <row r="137" spans="2:9">
      <c r="B137" s="186"/>
      <c r="C137" s="183"/>
      <c r="D137" s="183"/>
      <c r="E137" s="183"/>
      <c r="F137" s="183"/>
      <c r="G137" s="183"/>
      <c r="H137" s="183"/>
      <c r="I137" s="183"/>
    </row>
    <row r="138" spans="2:9">
      <c r="B138" s="186"/>
      <c r="C138" s="183"/>
      <c r="D138" s="183"/>
      <c r="E138" s="183"/>
      <c r="F138" s="183"/>
      <c r="G138" s="183"/>
      <c r="H138" s="183"/>
      <c r="I138" s="183"/>
    </row>
    <row r="139" spans="2:9">
      <c r="B139" s="186"/>
      <c r="C139" s="183"/>
      <c r="D139" s="183"/>
      <c r="E139" s="183"/>
      <c r="F139" s="183"/>
      <c r="G139" s="183"/>
      <c r="H139" s="183"/>
      <c r="I139" s="183"/>
    </row>
    <row r="140" spans="2:9">
      <c r="B140" s="186"/>
      <c r="C140" s="183"/>
      <c r="D140" s="183"/>
      <c r="E140" s="183"/>
      <c r="F140" s="183"/>
      <c r="G140" s="183"/>
      <c r="H140" s="183"/>
      <c r="I140" s="183"/>
    </row>
    <row r="141" spans="2:9">
      <c r="B141" s="186"/>
      <c r="C141" s="183"/>
      <c r="D141" s="183"/>
      <c r="E141" s="183"/>
      <c r="F141" s="183"/>
      <c r="G141" s="183"/>
      <c r="H141" s="183"/>
      <c r="I141" s="183"/>
    </row>
    <row r="142" spans="2:9">
      <c r="B142" s="186"/>
      <c r="C142" s="183"/>
      <c r="D142" s="183"/>
      <c r="E142" s="183"/>
      <c r="F142" s="183"/>
      <c r="G142" s="183"/>
      <c r="H142" s="183"/>
      <c r="I142" s="183"/>
    </row>
    <row r="143" spans="2:9">
      <c r="B143" s="186"/>
      <c r="C143" s="183"/>
      <c r="D143" s="183"/>
      <c r="E143" s="183"/>
      <c r="F143" s="183"/>
      <c r="G143" s="183"/>
      <c r="H143" s="183"/>
      <c r="I143" s="183"/>
    </row>
    <row r="144" spans="2:9">
      <c r="B144" s="186"/>
      <c r="C144" s="183"/>
      <c r="D144" s="183"/>
      <c r="E144" s="183"/>
      <c r="F144" s="183"/>
      <c r="G144" s="183"/>
      <c r="H144" s="183"/>
      <c r="I144" s="183"/>
    </row>
    <row r="145" spans="2:9">
      <c r="B145" s="186"/>
      <c r="C145" s="183"/>
      <c r="D145" s="183"/>
      <c r="E145" s="183"/>
      <c r="F145" s="183"/>
      <c r="G145" s="183"/>
      <c r="H145" s="183"/>
      <c r="I145" s="183"/>
    </row>
    <row r="146" spans="2:9">
      <c r="B146" s="186"/>
      <c r="C146" s="183"/>
      <c r="D146" s="183"/>
      <c r="E146" s="183"/>
      <c r="F146" s="183"/>
      <c r="G146" s="183"/>
      <c r="H146" s="183"/>
      <c r="I146" s="183"/>
    </row>
    <row r="147" spans="2:9">
      <c r="B147" s="186"/>
      <c r="C147" s="183"/>
      <c r="D147" s="183"/>
      <c r="E147" s="183"/>
      <c r="F147" s="183"/>
      <c r="G147" s="183"/>
      <c r="H147" s="183"/>
      <c r="I147" s="183"/>
    </row>
    <row r="148" spans="2:9">
      <c r="B148" s="186"/>
      <c r="C148" s="183"/>
      <c r="D148" s="183"/>
      <c r="E148" s="183"/>
      <c r="F148" s="183"/>
      <c r="G148" s="183"/>
      <c r="H148" s="183"/>
      <c r="I148" s="183"/>
    </row>
    <row r="149" spans="2:9">
      <c r="B149" s="186"/>
      <c r="C149" s="183"/>
      <c r="D149" s="183"/>
      <c r="E149" s="183"/>
      <c r="F149" s="183"/>
      <c r="G149" s="183"/>
      <c r="H149" s="183"/>
      <c r="I149" s="183"/>
    </row>
    <row r="150" spans="2:9">
      <c r="B150" s="186"/>
      <c r="C150" s="183"/>
      <c r="D150" s="183"/>
      <c r="E150" s="183"/>
      <c r="F150" s="183"/>
      <c r="G150" s="183"/>
      <c r="H150" s="183"/>
      <c r="I150" s="183"/>
    </row>
    <row r="151" spans="2:9">
      <c r="B151" s="186"/>
      <c r="C151" s="183"/>
      <c r="D151" s="183"/>
      <c r="E151" s="183"/>
      <c r="F151" s="183"/>
      <c r="G151" s="183"/>
      <c r="H151" s="183"/>
      <c r="I151" s="183"/>
    </row>
    <row r="152" spans="2:9">
      <c r="B152" s="186"/>
      <c r="C152" s="183"/>
      <c r="D152" s="183"/>
      <c r="E152" s="183"/>
      <c r="F152" s="183"/>
      <c r="G152" s="183"/>
      <c r="H152" s="183"/>
      <c r="I152" s="183"/>
    </row>
    <row r="153" spans="2:9">
      <c r="B153" s="186"/>
      <c r="C153" s="183"/>
      <c r="D153" s="183"/>
      <c r="E153" s="183"/>
      <c r="F153" s="183"/>
      <c r="G153" s="183"/>
      <c r="H153" s="183"/>
      <c r="I153" s="183"/>
    </row>
    <row r="154" spans="2:9">
      <c r="B154" s="186"/>
      <c r="C154" s="183"/>
      <c r="D154" s="183"/>
      <c r="E154" s="183"/>
      <c r="F154" s="183"/>
      <c r="G154" s="183"/>
      <c r="H154" s="183"/>
      <c r="I154" s="183"/>
    </row>
    <row r="155" spans="2:9">
      <c r="B155" s="186"/>
      <c r="C155" s="183"/>
      <c r="D155" s="183"/>
      <c r="E155" s="183"/>
      <c r="F155" s="183"/>
      <c r="G155" s="183"/>
      <c r="H155" s="183"/>
      <c r="I155" s="183"/>
    </row>
    <row r="156" spans="2:9">
      <c r="B156" s="186"/>
      <c r="C156" s="183"/>
      <c r="D156" s="183"/>
      <c r="E156" s="183"/>
      <c r="F156" s="183"/>
      <c r="G156" s="183"/>
      <c r="H156" s="183"/>
      <c r="I156" s="183"/>
    </row>
    <row r="157" spans="2:9">
      <c r="B157" s="186"/>
      <c r="C157" s="183"/>
      <c r="D157" s="183"/>
      <c r="E157" s="183"/>
      <c r="F157" s="183"/>
      <c r="G157" s="183"/>
      <c r="H157" s="183"/>
      <c r="I157" s="183"/>
    </row>
    <row r="158" spans="2:9">
      <c r="B158" s="186"/>
      <c r="C158" s="183"/>
      <c r="D158" s="183"/>
      <c r="E158" s="183"/>
      <c r="F158" s="183"/>
      <c r="G158" s="183"/>
      <c r="H158" s="183"/>
      <c r="I158" s="183"/>
    </row>
    <row r="159" spans="2:9">
      <c r="B159" s="186"/>
      <c r="C159" s="183"/>
      <c r="D159" s="183"/>
      <c r="E159" s="183"/>
      <c r="F159" s="183"/>
      <c r="G159" s="183"/>
      <c r="H159" s="183"/>
      <c r="I159" s="183"/>
    </row>
    <row r="160" spans="2:9">
      <c r="B160" s="186"/>
      <c r="C160" s="183"/>
      <c r="D160" s="183"/>
      <c r="E160" s="183"/>
      <c r="F160" s="183"/>
      <c r="G160" s="183"/>
      <c r="H160" s="183"/>
      <c r="I160" s="183"/>
    </row>
    <row r="161" spans="2:9">
      <c r="B161" s="186"/>
      <c r="C161" s="183"/>
      <c r="D161" s="183"/>
      <c r="E161" s="183"/>
      <c r="F161" s="183"/>
      <c r="G161" s="183"/>
      <c r="H161" s="183"/>
      <c r="I161" s="183"/>
    </row>
    <row r="162" spans="2:9">
      <c r="B162" s="186"/>
      <c r="C162" s="183"/>
      <c r="D162" s="183"/>
      <c r="E162" s="183"/>
      <c r="F162" s="183"/>
      <c r="G162" s="183"/>
      <c r="H162" s="183"/>
      <c r="I162" s="183"/>
    </row>
    <row r="163" spans="2:9">
      <c r="B163" s="186"/>
      <c r="C163" s="183"/>
      <c r="D163" s="183"/>
      <c r="E163" s="183"/>
      <c r="F163" s="183"/>
      <c r="G163" s="183"/>
      <c r="H163" s="183"/>
      <c r="I163" s="183"/>
    </row>
    <row r="164" spans="2:9">
      <c r="B164" s="186"/>
      <c r="C164" s="183"/>
      <c r="D164" s="183"/>
      <c r="E164" s="183"/>
      <c r="F164" s="183"/>
      <c r="G164" s="183"/>
      <c r="H164" s="183"/>
      <c r="I164" s="183"/>
    </row>
    <row r="165" spans="2:9">
      <c r="B165" s="186"/>
      <c r="C165" s="183"/>
      <c r="D165" s="183"/>
      <c r="E165" s="183"/>
      <c r="F165" s="183"/>
      <c r="G165" s="183"/>
      <c r="H165" s="183"/>
      <c r="I165" s="183"/>
    </row>
    <row r="166" spans="2:9">
      <c r="B166" s="186"/>
      <c r="C166" s="183"/>
      <c r="D166" s="183"/>
      <c r="E166" s="183"/>
      <c r="F166" s="183"/>
      <c r="G166" s="183"/>
      <c r="H166" s="183"/>
      <c r="I166" s="183"/>
    </row>
    <row r="167" spans="2:9">
      <c r="B167" s="186"/>
      <c r="C167" s="183"/>
      <c r="D167" s="183"/>
      <c r="E167" s="183"/>
      <c r="F167" s="183"/>
      <c r="G167" s="183"/>
      <c r="H167" s="183"/>
      <c r="I167" s="183"/>
    </row>
    <row r="168" spans="2:9">
      <c r="B168" s="186"/>
      <c r="C168" s="183"/>
      <c r="D168" s="183"/>
      <c r="E168" s="183"/>
      <c r="F168" s="183"/>
      <c r="G168" s="183"/>
      <c r="H168" s="183"/>
      <c r="I168" s="183"/>
    </row>
    <row r="169" spans="2:9">
      <c r="B169" s="186"/>
      <c r="C169" s="183"/>
      <c r="D169" s="183"/>
      <c r="E169" s="183"/>
      <c r="F169" s="183"/>
      <c r="G169" s="183"/>
      <c r="H169" s="183"/>
      <c r="I169" s="183"/>
    </row>
    <row r="170" spans="2:9">
      <c r="B170" s="186"/>
      <c r="C170" s="183"/>
      <c r="D170" s="183"/>
      <c r="E170" s="183"/>
      <c r="F170" s="183"/>
      <c r="G170" s="183"/>
      <c r="H170" s="183"/>
      <c r="I170" s="183"/>
    </row>
    <row r="171" spans="2:9">
      <c r="B171" s="186"/>
      <c r="C171" s="183"/>
      <c r="D171" s="183"/>
      <c r="E171" s="183"/>
      <c r="F171" s="183"/>
      <c r="G171" s="183"/>
      <c r="H171" s="183"/>
      <c r="I171" s="183"/>
    </row>
    <row r="172" spans="2:9">
      <c r="B172" s="186"/>
      <c r="C172" s="183"/>
      <c r="D172" s="183"/>
      <c r="E172" s="183"/>
      <c r="F172" s="183"/>
      <c r="G172" s="183"/>
      <c r="H172" s="183"/>
      <c r="I172" s="183"/>
    </row>
    <row r="173" spans="2:9">
      <c r="B173" s="186"/>
      <c r="C173" s="183"/>
      <c r="D173" s="183"/>
      <c r="E173" s="183"/>
      <c r="F173" s="183"/>
      <c r="G173" s="183"/>
      <c r="H173" s="183"/>
      <c r="I173" s="183"/>
    </row>
    <row r="174" spans="2:9">
      <c r="B174" s="186"/>
      <c r="C174" s="183"/>
      <c r="D174" s="183"/>
      <c r="E174" s="183"/>
      <c r="F174" s="183"/>
      <c r="G174" s="183"/>
      <c r="H174" s="183"/>
      <c r="I174" s="183"/>
    </row>
    <row r="175" spans="2:9">
      <c r="B175" s="186"/>
      <c r="C175" s="183"/>
      <c r="D175" s="183"/>
      <c r="E175" s="183"/>
      <c r="F175" s="183"/>
      <c r="G175" s="183"/>
      <c r="H175" s="183"/>
      <c r="I175" s="183"/>
    </row>
    <row r="176" spans="2:9">
      <c r="B176" s="186"/>
      <c r="C176" s="183"/>
      <c r="D176" s="183"/>
      <c r="E176" s="183"/>
      <c r="F176" s="183"/>
      <c r="G176" s="183"/>
      <c r="H176" s="183"/>
      <c r="I176" s="183"/>
    </row>
    <row r="177" spans="2:9">
      <c r="B177" s="186"/>
      <c r="C177" s="183"/>
      <c r="D177" s="183"/>
      <c r="E177" s="183"/>
      <c r="F177" s="183"/>
      <c r="G177" s="183"/>
      <c r="H177" s="183"/>
      <c r="I177" s="183"/>
    </row>
    <row r="178" spans="2:9">
      <c r="B178" s="186"/>
      <c r="C178" s="183"/>
      <c r="D178" s="183"/>
      <c r="E178" s="183"/>
      <c r="F178" s="183"/>
      <c r="G178" s="183"/>
      <c r="H178" s="183"/>
      <c r="I178" s="183"/>
    </row>
    <row r="179" spans="2:9">
      <c r="B179" s="186"/>
      <c r="C179" s="183"/>
      <c r="D179" s="183"/>
      <c r="E179" s="183"/>
      <c r="F179" s="183"/>
      <c r="G179" s="183"/>
      <c r="H179" s="183"/>
      <c r="I179" s="183"/>
    </row>
    <row r="180" spans="2:9">
      <c r="B180" s="186"/>
      <c r="C180" s="183"/>
      <c r="D180" s="183"/>
      <c r="E180" s="183"/>
      <c r="F180" s="183"/>
      <c r="G180" s="183"/>
      <c r="H180" s="183"/>
      <c r="I180" s="183"/>
    </row>
    <row r="181" spans="2:9">
      <c r="B181" s="186"/>
      <c r="C181" s="183"/>
      <c r="D181" s="183"/>
      <c r="E181" s="183"/>
      <c r="F181" s="183"/>
      <c r="G181" s="183"/>
      <c r="H181" s="183"/>
      <c r="I181" s="183"/>
    </row>
    <row r="182" spans="2:9">
      <c r="B182" s="186"/>
      <c r="C182" s="183"/>
      <c r="D182" s="183"/>
      <c r="E182" s="183"/>
      <c r="F182" s="183"/>
      <c r="G182" s="183"/>
      <c r="H182" s="183"/>
      <c r="I182" s="183"/>
    </row>
    <row r="183" spans="2:9">
      <c r="B183" s="186"/>
      <c r="C183" s="183"/>
      <c r="D183" s="183"/>
      <c r="E183" s="183"/>
      <c r="F183" s="183"/>
      <c r="G183" s="183"/>
      <c r="H183" s="183"/>
      <c r="I183" s="183"/>
    </row>
    <row r="184" spans="2:9">
      <c r="B184" s="186"/>
      <c r="C184" s="183"/>
      <c r="D184" s="183"/>
      <c r="E184" s="183"/>
      <c r="F184" s="183"/>
      <c r="G184" s="183"/>
      <c r="H184" s="183"/>
      <c r="I184" s="183"/>
    </row>
    <row r="185" spans="2:9">
      <c r="B185" s="186"/>
      <c r="C185" s="183"/>
      <c r="D185" s="183"/>
      <c r="E185" s="183"/>
      <c r="F185" s="183"/>
      <c r="G185" s="183"/>
      <c r="H185" s="183"/>
      <c r="I185" s="183"/>
    </row>
    <row r="186" spans="2:9">
      <c r="B186" s="186"/>
      <c r="C186" s="183"/>
      <c r="D186" s="183"/>
      <c r="E186" s="183"/>
      <c r="F186" s="183"/>
      <c r="G186" s="183"/>
      <c r="H186" s="183"/>
      <c r="I186" s="183"/>
    </row>
    <row r="187" spans="2:9">
      <c r="B187" s="186"/>
      <c r="C187" s="183"/>
      <c r="D187" s="183"/>
      <c r="E187" s="183"/>
      <c r="F187" s="183"/>
      <c r="G187" s="183"/>
      <c r="H187" s="183"/>
      <c r="I187" s="183"/>
    </row>
    <row r="188" spans="2:9">
      <c r="B188" s="186"/>
      <c r="C188" s="183"/>
      <c r="D188" s="183"/>
      <c r="E188" s="183"/>
      <c r="F188" s="183"/>
      <c r="G188" s="183"/>
      <c r="H188" s="183"/>
      <c r="I188" s="183"/>
    </row>
    <row r="189" spans="2:9">
      <c r="B189" s="186"/>
      <c r="C189" s="183"/>
      <c r="D189" s="183"/>
      <c r="E189" s="183"/>
      <c r="F189" s="183"/>
      <c r="G189" s="183"/>
      <c r="H189" s="183"/>
      <c r="I189" s="183"/>
    </row>
    <row r="190" spans="2:9">
      <c r="B190" s="186"/>
      <c r="C190" s="183"/>
      <c r="D190" s="183"/>
      <c r="E190" s="183"/>
      <c r="F190" s="183"/>
      <c r="G190" s="183"/>
      <c r="H190" s="183"/>
      <c r="I190" s="183"/>
    </row>
    <row r="191" spans="2:9">
      <c r="B191" s="186"/>
      <c r="C191" s="183"/>
      <c r="D191" s="183"/>
      <c r="E191" s="183"/>
      <c r="F191" s="183"/>
      <c r="G191" s="183"/>
      <c r="H191" s="183"/>
      <c r="I191" s="183"/>
    </row>
    <row r="192" spans="2:9">
      <c r="B192" s="186"/>
      <c r="C192" s="183"/>
      <c r="D192" s="183"/>
      <c r="E192" s="183"/>
      <c r="F192" s="183"/>
      <c r="G192" s="183"/>
      <c r="H192" s="183"/>
      <c r="I192" s="183"/>
    </row>
    <row r="193" spans="2:9">
      <c r="B193" s="186"/>
      <c r="C193" s="183"/>
      <c r="D193" s="183"/>
      <c r="E193" s="183"/>
      <c r="F193" s="183"/>
      <c r="G193" s="183"/>
      <c r="H193" s="183"/>
      <c r="I193" s="183"/>
    </row>
    <row r="194" spans="2:9">
      <c r="B194" s="186"/>
      <c r="C194" s="183"/>
      <c r="D194" s="183"/>
      <c r="E194" s="183"/>
      <c r="F194" s="183"/>
      <c r="G194" s="183"/>
      <c r="H194" s="183"/>
      <c r="I194" s="183"/>
    </row>
    <row r="195" spans="2:9">
      <c r="B195" s="186"/>
      <c r="C195" s="183"/>
      <c r="D195" s="183"/>
      <c r="E195" s="183"/>
      <c r="F195" s="183"/>
      <c r="G195" s="183"/>
      <c r="H195" s="183"/>
      <c r="I195" s="183"/>
    </row>
    <row r="196" spans="2:9">
      <c r="B196" s="186"/>
      <c r="C196" s="183"/>
      <c r="D196" s="183"/>
      <c r="E196" s="183"/>
      <c r="F196" s="183"/>
      <c r="G196" s="183"/>
      <c r="H196" s="183"/>
      <c r="I196" s="183"/>
    </row>
    <row r="197" spans="2:9">
      <c r="B197" s="186"/>
      <c r="C197" s="183"/>
      <c r="D197" s="183"/>
      <c r="E197" s="183"/>
      <c r="F197" s="183"/>
      <c r="G197" s="183"/>
      <c r="H197" s="183"/>
      <c r="I197" s="183"/>
    </row>
    <row r="198" spans="2:9">
      <c r="B198" s="186"/>
      <c r="C198" s="183"/>
      <c r="D198" s="183"/>
      <c r="E198" s="183"/>
      <c r="F198" s="183"/>
      <c r="G198" s="183"/>
      <c r="H198" s="183"/>
      <c r="I198" s="183"/>
    </row>
    <row r="199" spans="2:9">
      <c r="B199" s="186"/>
      <c r="C199" s="183"/>
      <c r="D199" s="183"/>
      <c r="E199" s="183"/>
      <c r="F199" s="183"/>
      <c r="G199" s="183"/>
      <c r="H199" s="183"/>
      <c r="I199" s="183"/>
    </row>
    <row r="200" spans="2:9">
      <c r="B200" s="186"/>
      <c r="C200" s="183"/>
      <c r="D200" s="183"/>
      <c r="E200" s="183"/>
      <c r="F200" s="183"/>
      <c r="G200" s="183"/>
      <c r="H200" s="183"/>
      <c r="I200" s="183"/>
    </row>
    <row r="201" spans="2:9">
      <c r="B201" s="186"/>
      <c r="C201" s="183"/>
      <c r="D201" s="183"/>
      <c r="E201" s="183"/>
      <c r="F201" s="183"/>
      <c r="G201" s="183"/>
      <c r="H201" s="183"/>
      <c r="I201" s="183"/>
    </row>
    <row r="202" spans="2:9">
      <c r="B202" s="186"/>
      <c r="C202" s="183"/>
      <c r="D202" s="183"/>
      <c r="E202" s="183"/>
      <c r="F202" s="183"/>
      <c r="G202" s="183"/>
      <c r="H202" s="183"/>
      <c r="I202" s="183"/>
    </row>
    <row r="203" spans="2:9">
      <c r="B203" s="186"/>
      <c r="C203" s="183"/>
      <c r="D203" s="183"/>
      <c r="E203" s="183"/>
      <c r="F203" s="183"/>
      <c r="G203" s="183"/>
      <c r="H203" s="183"/>
      <c r="I203" s="183"/>
    </row>
    <row r="204" spans="2:9">
      <c r="B204" s="186"/>
      <c r="C204" s="183"/>
      <c r="D204" s="183"/>
      <c r="E204" s="183"/>
      <c r="F204" s="183"/>
      <c r="G204" s="183"/>
      <c r="H204" s="183"/>
      <c r="I204" s="183"/>
    </row>
    <row r="205" spans="2:9">
      <c r="B205" s="186"/>
      <c r="C205" s="183"/>
      <c r="D205" s="183"/>
      <c r="E205" s="183"/>
      <c r="F205" s="183"/>
      <c r="G205" s="183"/>
      <c r="H205" s="183"/>
      <c r="I205" s="183"/>
    </row>
    <row r="206" spans="2:9">
      <c r="B206" s="186"/>
      <c r="C206" s="183"/>
      <c r="D206" s="183"/>
      <c r="E206" s="183"/>
      <c r="F206" s="183"/>
      <c r="G206" s="183"/>
      <c r="H206" s="183"/>
      <c r="I206" s="183"/>
    </row>
    <row r="207" spans="2:9">
      <c r="B207" s="186"/>
      <c r="C207" s="183"/>
      <c r="D207" s="183"/>
      <c r="E207" s="183"/>
      <c r="F207" s="183"/>
      <c r="G207" s="183"/>
      <c r="H207" s="183"/>
      <c r="I207" s="183"/>
    </row>
    <row r="208" spans="2:9">
      <c r="B208" s="186"/>
      <c r="C208" s="183"/>
      <c r="D208" s="183"/>
      <c r="E208" s="183"/>
      <c r="F208" s="183"/>
      <c r="G208" s="183"/>
      <c r="H208" s="183"/>
      <c r="I208" s="183"/>
    </row>
    <row r="209" spans="2:9">
      <c r="B209" s="186"/>
      <c r="C209" s="183"/>
      <c r="D209" s="183"/>
      <c r="E209" s="183"/>
      <c r="F209" s="183"/>
      <c r="G209" s="183"/>
      <c r="H209" s="183"/>
      <c r="I209" s="183"/>
    </row>
    <row r="210" spans="2:9">
      <c r="B210" s="186"/>
      <c r="C210" s="183"/>
      <c r="D210" s="183"/>
      <c r="E210" s="183"/>
      <c r="F210" s="183"/>
      <c r="G210" s="183"/>
      <c r="H210" s="183"/>
      <c r="I210" s="183"/>
    </row>
    <row r="211" spans="2:9">
      <c r="B211" s="186"/>
      <c r="C211" s="183"/>
      <c r="D211" s="183"/>
      <c r="E211" s="183"/>
      <c r="F211" s="183"/>
      <c r="G211" s="183"/>
      <c r="H211" s="183"/>
      <c r="I211" s="183"/>
    </row>
    <row r="212" spans="2:9">
      <c r="B212" s="186"/>
      <c r="C212" s="183"/>
      <c r="D212" s="183"/>
      <c r="E212" s="183"/>
      <c r="F212" s="183"/>
      <c r="G212" s="183"/>
      <c r="H212" s="183"/>
      <c r="I212" s="183"/>
    </row>
    <row r="213" spans="2:9">
      <c r="B213" s="186"/>
      <c r="C213" s="183"/>
      <c r="D213" s="183"/>
      <c r="E213" s="183"/>
      <c r="F213" s="183"/>
      <c r="G213" s="183"/>
      <c r="H213" s="183"/>
      <c r="I213" s="183"/>
    </row>
    <row r="214" spans="2:9">
      <c r="B214" s="186"/>
      <c r="C214" s="183"/>
      <c r="D214" s="183"/>
      <c r="E214" s="183"/>
      <c r="F214" s="183"/>
      <c r="G214" s="183"/>
      <c r="H214" s="183"/>
      <c r="I214" s="183"/>
    </row>
    <row r="215" spans="2:9">
      <c r="B215" s="186"/>
      <c r="C215" s="183"/>
      <c r="D215" s="183"/>
      <c r="E215" s="183"/>
      <c r="F215" s="183"/>
      <c r="G215" s="183"/>
      <c r="H215" s="183"/>
      <c r="I215" s="183"/>
    </row>
    <row r="216" spans="2:9">
      <c r="B216" s="186"/>
      <c r="C216" s="183"/>
      <c r="D216" s="183"/>
      <c r="E216" s="183"/>
      <c r="F216" s="183"/>
      <c r="G216" s="183"/>
      <c r="H216" s="183"/>
      <c r="I216" s="183"/>
    </row>
    <row r="217" spans="2:9">
      <c r="B217" s="186"/>
      <c r="C217" s="183"/>
      <c r="D217" s="183"/>
      <c r="E217" s="183"/>
      <c r="F217" s="183"/>
      <c r="G217" s="183"/>
      <c r="H217" s="183"/>
      <c r="I217" s="183"/>
    </row>
    <row r="218" spans="2:9">
      <c r="B218" s="186"/>
      <c r="C218" s="183"/>
      <c r="D218" s="183"/>
      <c r="E218" s="183"/>
      <c r="F218" s="183"/>
      <c r="G218" s="183"/>
      <c r="H218" s="183"/>
      <c r="I218" s="183"/>
    </row>
    <row r="219" spans="2:9">
      <c r="B219" s="186"/>
      <c r="C219" s="183"/>
      <c r="D219" s="183"/>
      <c r="E219" s="183"/>
      <c r="F219" s="183"/>
      <c r="G219" s="183"/>
      <c r="H219" s="183"/>
      <c r="I219" s="183"/>
    </row>
    <row r="220" spans="2:9">
      <c r="B220" s="186"/>
      <c r="C220" s="183"/>
      <c r="D220" s="183"/>
      <c r="E220" s="183"/>
      <c r="F220" s="183"/>
      <c r="G220" s="183"/>
      <c r="H220" s="183"/>
      <c r="I220" s="183"/>
    </row>
    <row r="221" spans="2:9">
      <c r="B221" s="186"/>
      <c r="C221" s="183"/>
      <c r="D221" s="183"/>
      <c r="E221" s="183"/>
      <c r="F221" s="183"/>
      <c r="G221" s="183"/>
      <c r="H221" s="183"/>
      <c r="I221" s="183"/>
    </row>
    <row r="222" spans="2:9">
      <c r="B222" s="186"/>
      <c r="C222" s="183"/>
      <c r="D222" s="183"/>
      <c r="E222" s="183"/>
      <c r="F222" s="183"/>
      <c r="G222" s="183"/>
      <c r="H222" s="183"/>
      <c r="I222" s="183"/>
    </row>
    <row r="223" spans="2:9">
      <c r="B223" s="186"/>
      <c r="C223" s="183"/>
      <c r="D223" s="183"/>
      <c r="E223" s="183"/>
      <c r="F223" s="183"/>
      <c r="G223" s="183"/>
      <c r="H223" s="183"/>
      <c r="I223" s="183"/>
    </row>
    <row r="224" spans="2:9">
      <c r="B224" s="186"/>
      <c r="C224" s="183"/>
      <c r="D224" s="183"/>
      <c r="E224" s="183"/>
      <c r="F224" s="183"/>
      <c r="G224" s="183"/>
      <c r="H224" s="183"/>
      <c r="I224" s="183"/>
    </row>
    <row r="225" spans="2:9">
      <c r="B225" s="186"/>
      <c r="C225" s="183"/>
      <c r="D225" s="183"/>
      <c r="E225" s="183"/>
      <c r="F225" s="183"/>
      <c r="G225" s="183"/>
      <c r="H225" s="183"/>
      <c r="I225" s="183"/>
    </row>
    <row r="226" spans="2:9">
      <c r="B226" s="186"/>
      <c r="C226" s="183"/>
      <c r="D226" s="183"/>
      <c r="E226" s="183"/>
      <c r="F226" s="183"/>
      <c r="G226" s="183"/>
      <c r="H226" s="183"/>
      <c r="I226" s="183"/>
    </row>
    <row r="227" spans="2:9">
      <c r="B227" s="186"/>
      <c r="C227" s="183"/>
      <c r="D227" s="183"/>
      <c r="E227" s="183"/>
      <c r="F227" s="183"/>
      <c r="G227" s="183"/>
      <c r="H227" s="183"/>
      <c r="I227" s="183"/>
    </row>
    <row r="228" spans="2:9">
      <c r="B228" s="186"/>
      <c r="C228" s="183"/>
      <c r="D228" s="183"/>
      <c r="E228" s="183"/>
      <c r="F228" s="183"/>
      <c r="G228" s="183"/>
      <c r="H228" s="183"/>
      <c r="I228" s="183"/>
    </row>
    <row r="229" spans="2:9">
      <c r="B229" s="186"/>
      <c r="C229" s="183"/>
      <c r="D229" s="183"/>
      <c r="E229" s="183"/>
      <c r="F229" s="183"/>
      <c r="G229" s="183"/>
      <c r="H229" s="183"/>
      <c r="I229" s="183"/>
    </row>
    <row r="230" spans="2:9">
      <c r="B230" s="186"/>
      <c r="C230" s="183"/>
      <c r="D230" s="183"/>
      <c r="E230" s="183"/>
      <c r="F230" s="183"/>
      <c r="G230" s="183"/>
      <c r="H230" s="183"/>
      <c r="I230" s="183"/>
    </row>
    <row r="231" spans="2:9">
      <c r="B231" s="186"/>
      <c r="C231" s="183"/>
      <c r="D231" s="183"/>
      <c r="E231" s="183"/>
      <c r="F231" s="183"/>
      <c r="G231" s="183"/>
      <c r="H231" s="183"/>
      <c r="I231" s="183"/>
    </row>
    <row r="232" spans="2:9">
      <c r="B232" s="186"/>
      <c r="C232" s="183"/>
      <c r="D232" s="183"/>
      <c r="E232" s="183"/>
      <c r="F232" s="183"/>
      <c r="G232" s="183"/>
      <c r="H232" s="183"/>
      <c r="I232" s="183"/>
    </row>
    <row r="233" spans="2:9">
      <c r="B233" s="186"/>
      <c r="C233" s="183"/>
      <c r="D233" s="183"/>
      <c r="E233" s="183"/>
      <c r="F233" s="183"/>
      <c r="G233" s="183"/>
      <c r="H233" s="183"/>
      <c r="I233" s="183"/>
    </row>
    <row r="234" spans="2:9">
      <c r="B234" s="186"/>
      <c r="C234" s="183"/>
      <c r="D234" s="183"/>
      <c r="E234" s="183"/>
      <c r="F234" s="183"/>
      <c r="G234" s="183"/>
      <c r="H234" s="183"/>
      <c r="I234" s="183"/>
    </row>
    <row r="235" spans="2:9">
      <c r="B235" s="186"/>
      <c r="C235" s="183"/>
      <c r="D235" s="183"/>
      <c r="E235" s="183"/>
      <c r="F235" s="183"/>
      <c r="G235" s="183"/>
      <c r="H235" s="183"/>
      <c r="I235" s="183"/>
    </row>
    <row r="236" spans="2:9">
      <c r="B236" s="186"/>
      <c r="C236" s="183"/>
      <c r="D236" s="183"/>
      <c r="E236" s="183"/>
      <c r="F236" s="183"/>
      <c r="G236" s="183"/>
      <c r="H236" s="183"/>
      <c r="I236" s="183"/>
    </row>
    <row r="237" spans="2:9">
      <c r="B237" s="186"/>
      <c r="C237" s="183"/>
      <c r="D237" s="183"/>
      <c r="E237" s="183"/>
      <c r="F237" s="183"/>
      <c r="G237" s="183"/>
      <c r="H237" s="183"/>
      <c r="I237" s="183"/>
    </row>
    <row r="238" spans="2:9">
      <c r="B238" s="186"/>
      <c r="C238" s="183"/>
      <c r="D238" s="183"/>
      <c r="E238" s="183"/>
      <c r="F238" s="183"/>
      <c r="G238" s="183"/>
      <c r="H238" s="183"/>
      <c r="I238" s="183"/>
    </row>
    <row r="239" spans="2:9">
      <c r="B239" s="186"/>
      <c r="C239" s="183"/>
      <c r="D239" s="183"/>
      <c r="E239" s="183"/>
      <c r="F239" s="183"/>
      <c r="G239" s="183"/>
      <c r="H239" s="183"/>
      <c r="I239" s="183"/>
    </row>
    <row r="240" spans="2:9">
      <c r="B240" s="186"/>
      <c r="C240" s="183"/>
      <c r="D240" s="183"/>
      <c r="E240" s="183"/>
      <c r="F240" s="183"/>
      <c r="G240" s="183"/>
      <c r="H240" s="183"/>
      <c r="I240" s="183"/>
    </row>
    <row r="241" spans="2:9">
      <c r="B241" s="186"/>
      <c r="C241" s="183"/>
      <c r="D241" s="183"/>
      <c r="E241" s="183"/>
      <c r="F241" s="183"/>
      <c r="G241" s="183"/>
      <c r="H241" s="183"/>
      <c r="I241" s="183"/>
    </row>
    <row r="242" spans="2:9">
      <c r="B242" s="186"/>
      <c r="C242" s="183"/>
      <c r="D242" s="183"/>
      <c r="E242" s="183"/>
      <c r="F242" s="183"/>
      <c r="G242" s="183"/>
      <c r="H242" s="183"/>
      <c r="I242" s="183"/>
    </row>
    <row r="243" spans="2:9">
      <c r="B243" s="186"/>
      <c r="C243" s="183"/>
      <c r="D243" s="183"/>
      <c r="E243" s="183"/>
      <c r="F243" s="183"/>
      <c r="G243" s="183"/>
      <c r="H243" s="183"/>
      <c r="I243" s="183"/>
    </row>
    <row r="244" spans="2:9">
      <c r="B244" s="186"/>
      <c r="C244" s="183"/>
      <c r="D244" s="183"/>
      <c r="E244" s="183"/>
      <c r="F244" s="183"/>
      <c r="G244" s="183"/>
      <c r="H244" s="183"/>
      <c r="I244" s="183"/>
    </row>
    <row r="245" spans="2:9">
      <c r="B245" s="186"/>
      <c r="C245" s="183"/>
      <c r="D245" s="183"/>
      <c r="E245" s="183"/>
      <c r="F245" s="183"/>
      <c r="G245" s="183"/>
      <c r="H245" s="183"/>
      <c r="I245" s="183"/>
    </row>
    <row r="246" spans="2:9">
      <c r="B246" s="186"/>
      <c r="C246" s="183"/>
      <c r="D246" s="183"/>
      <c r="E246" s="183"/>
      <c r="F246" s="183"/>
      <c r="G246" s="183"/>
      <c r="H246" s="183"/>
      <c r="I246" s="183"/>
    </row>
    <row r="247" spans="2:9">
      <c r="B247" s="186"/>
      <c r="C247" s="183"/>
      <c r="D247" s="183"/>
      <c r="E247" s="183"/>
      <c r="F247" s="183"/>
      <c r="G247" s="183"/>
      <c r="H247" s="183"/>
      <c r="I247" s="183"/>
    </row>
    <row r="248" spans="2:9">
      <c r="B248" s="186"/>
      <c r="C248" s="183"/>
      <c r="D248" s="183"/>
      <c r="E248" s="183"/>
      <c r="F248" s="183"/>
      <c r="G248" s="183"/>
      <c r="H248" s="183"/>
      <c r="I248" s="183"/>
    </row>
    <row r="249" spans="2:9">
      <c r="B249" s="186"/>
      <c r="C249" s="183"/>
      <c r="D249" s="183"/>
      <c r="E249" s="183"/>
      <c r="F249" s="183"/>
      <c r="G249" s="183"/>
      <c r="H249" s="183"/>
      <c r="I249" s="183"/>
    </row>
    <row r="250" spans="2:9">
      <c r="B250" s="186"/>
      <c r="C250" s="183"/>
      <c r="D250" s="183"/>
      <c r="E250" s="183"/>
      <c r="F250" s="183"/>
      <c r="G250" s="183"/>
      <c r="H250" s="183"/>
      <c r="I250" s="183"/>
    </row>
    <row r="251" spans="2:9">
      <c r="B251" s="186"/>
      <c r="C251" s="183"/>
      <c r="D251" s="183"/>
      <c r="E251" s="183"/>
      <c r="F251" s="183"/>
      <c r="G251" s="183"/>
      <c r="H251" s="183"/>
      <c r="I251" s="183"/>
    </row>
    <row r="252" spans="2:9">
      <c r="B252" s="186"/>
      <c r="C252" s="183"/>
      <c r="D252" s="183"/>
      <c r="E252" s="183"/>
      <c r="F252" s="183"/>
      <c r="G252" s="183"/>
      <c r="H252" s="183"/>
      <c r="I252" s="183"/>
    </row>
    <row r="253" spans="2:9">
      <c r="B253" s="186"/>
      <c r="C253" s="183"/>
      <c r="D253" s="183"/>
      <c r="E253" s="183"/>
      <c r="F253" s="183"/>
      <c r="G253" s="183"/>
      <c r="H253" s="183"/>
      <c r="I253" s="183"/>
    </row>
    <row r="254" spans="2:9">
      <c r="B254" s="186"/>
      <c r="C254" s="183"/>
      <c r="D254" s="183"/>
      <c r="E254" s="183"/>
      <c r="F254" s="183"/>
      <c r="G254" s="183"/>
      <c r="H254" s="183"/>
      <c r="I254" s="183"/>
    </row>
    <row r="255" spans="2:9">
      <c r="B255" s="186"/>
      <c r="C255" s="183"/>
      <c r="D255" s="183"/>
      <c r="E255" s="183"/>
      <c r="F255" s="183"/>
      <c r="G255" s="183"/>
      <c r="H255" s="183"/>
      <c r="I255" s="183"/>
    </row>
    <row r="256" spans="2:9">
      <c r="B256" s="186"/>
      <c r="C256" s="183"/>
      <c r="D256" s="183"/>
      <c r="E256" s="183"/>
      <c r="F256" s="183"/>
      <c r="G256" s="183"/>
      <c r="H256" s="183"/>
      <c r="I256" s="183"/>
    </row>
    <row r="257" spans="2:9">
      <c r="B257" s="186"/>
      <c r="C257" s="183"/>
      <c r="D257" s="183"/>
      <c r="E257" s="183"/>
      <c r="F257" s="183"/>
      <c r="G257" s="183"/>
      <c r="H257" s="183"/>
      <c r="I257" s="183"/>
    </row>
    <row r="258" spans="2:9">
      <c r="B258" s="186"/>
      <c r="C258" s="183"/>
      <c r="D258" s="183"/>
      <c r="E258" s="183"/>
      <c r="F258" s="183"/>
      <c r="G258" s="183"/>
      <c r="H258" s="183"/>
      <c r="I258" s="183"/>
    </row>
    <row r="259" spans="2:9">
      <c r="B259" s="186"/>
      <c r="C259" s="183"/>
      <c r="D259" s="183"/>
      <c r="E259" s="183"/>
      <c r="F259" s="183"/>
      <c r="G259" s="183"/>
      <c r="H259" s="183"/>
      <c r="I259" s="183"/>
    </row>
    <row r="260" spans="2:9">
      <c r="B260" s="186"/>
      <c r="C260" s="183"/>
      <c r="D260" s="183"/>
      <c r="E260" s="183"/>
      <c r="F260" s="183"/>
      <c r="G260" s="183"/>
      <c r="H260" s="183"/>
      <c r="I260" s="183"/>
    </row>
    <row r="261" spans="2:9">
      <c r="B261" s="186"/>
      <c r="C261" s="183"/>
      <c r="D261" s="183"/>
      <c r="E261" s="183"/>
      <c r="F261" s="183"/>
      <c r="G261" s="183"/>
      <c r="H261" s="183"/>
      <c r="I261" s="183"/>
    </row>
    <row r="262" spans="2:9">
      <c r="B262" s="186"/>
      <c r="C262" s="183"/>
      <c r="D262" s="183"/>
      <c r="E262" s="183"/>
      <c r="F262" s="183"/>
      <c r="G262" s="183"/>
      <c r="H262" s="183"/>
      <c r="I262" s="183"/>
    </row>
    <row r="263" spans="2:9">
      <c r="B263" s="186"/>
      <c r="C263" s="183"/>
      <c r="D263" s="183"/>
      <c r="E263" s="183"/>
      <c r="F263" s="183"/>
      <c r="G263" s="183"/>
      <c r="H263" s="183"/>
      <c r="I263" s="183"/>
    </row>
    <row r="264" spans="2:9">
      <c r="B264" s="186"/>
      <c r="C264" s="183"/>
      <c r="D264" s="183"/>
      <c r="E264" s="183"/>
      <c r="F264" s="183"/>
      <c r="G264" s="183"/>
      <c r="H264" s="183"/>
      <c r="I264" s="183"/>
    </row>
    <row r="265" spans="2:9">
      <c r="B265" s="186"/>
      <c r="C265" s="183"/>
      <c r="D265" s="183"/>
      <c r="E265" s="183"/>
      <c r="F265" s="183"/>
      <c r="G265" s="183"/>
      <c r="H265" s="183"/>
      <c r="I265" s="183"/>
    </row>
    <row r="266" spans="2:9">
      <c r="B266" s="186"/>
      <c r="C266" s="183"/>
      <c r="D266" s="183"/>
      <c r="E266" s="183"/>
      <c r="F266" s="183"/>
      <c r="G266" s="183"/>
      <c r="H266" s="183"/>
      <c r="I266" s="183"/>
    </row>
    <row r="267" spans="2:9">
      <c r="B267" s="186"/>
      <c r="C267" s="183"/>
      <c r="D267" s="183"/>
      <c r="E267" s="183"/>
      <c r="F267" s="183"/>
      <c r="G267" s="183"/>
      <c r="H267" s="183"/>
      <c r="I267" s="183"/>
    </row>
    <row r="268" spans="2:9">
      <c r="B268" s="186"/>
      <c r="C268" s="183"/>
      <c r="D268" s="183"/>
      <c r="E268" s="183"/>
      <c r="F268" s="183"/>
      <c r="G268" s="183"/>
      <c r="H268" s="183"/>
      <c r="I268" s="183"/>
    </row>
    <row r="269" spans="2:9">
      <c r="B269" s="186"/>
      <c r="C269" s="183"/>
      <c r="D269" s="183"/>
      <c r="E269" s="183"/>
      <c r="F269" s="183"/>
      <c r="G269" s="183"/>
      <c r="H269" s="183"/>
      <c r="I269" s="183"/>
    </row>
    <row r="270" spans="2:9">
      <c r="B270" s="186"/>
      <c r="C270" s="183"/>
      <c r="D270" s="183"/>
      <c r="E270" s="183"/>
      <c r="F270" s="183"/>
      <c r="G270" s="183"/>
      <c r="H270" s="183"/>
      <c r="I270" s="183"/>
    </row>
    <row r="271" spans="2:9">
      <c r="B271" s="186"/>
      <c r="C271" s="183"/>
      <c r="D271" s="183"/>
      <c r="E271" s="183"/>
      <c r="F271" s="183"/>
      <c r="G271" s="183"/>
      <c r="H271" s="183"/>
      <c r="I271" s="183"/>
    </row>
    <row r="272" spans="2:9">
      <c r="B272" s="186"/>
      <c r="C272" s="183"/>
      <c r="D272" s="183"/>
      <c r="E272" s="183"/>
      <c r="F272" s="183"/>
      <c r="G272" s="183"/>
      <c r="H272" s="183"/>
      <c r="I272" s="183"/>
    </row>
    <row r="273" spans="2:9">
      <c r="B273" s="186"/>
      <c r="C273" s="183"/>
      <c r="D273" s="183"/>
      <c r="E273" s="183"/>
      <c r="F273" s="183"/>
      <c r="G273" s="183"/>
      <c r="H273" s="183"/>
      <c r="I273" s="183"/>
    </row>
    <row r="274" spans="2:9">
      <c r="B274" s="186"/>
      <c r="C274" s="183"/>
      <c r="D274" s="183"/>
      <c r="E274" s="183"/>
      <c r="F274" s="183"/>
      <c r="G274" s="183"/>
      <c r="H274" s="183"/>
      <c r="I274" s="183"/>
    </row>
    <row r="275" spans="2:9">
      <c r="B275" s="186"/>
      <c r="C275" s="183"/>
      <c r="D275" s="183"/>
      <c r="E275" s="183"/>
      <c r="F275" s="183"/>
      <c r="G275" s="183"/>
      <c r="H275" s="183"/>
      <c r="I275" s="183"/>
    </row>
    <row r="276" spans="2:9">
      <c r="B276" s="186"/>
      <c r="C276" s="183"/>
      <c r="D276" s="183"/>
      <c r="E276" s="183"/>
      <c r="F276" s="183"/>
      <c r="G276" s="183"/>
      <c r="H276" s="183"/>
      <c r="I276" s="183"/>
    </row>
    <row r="277" spans="2:9">
      <c r="B277" s="186"/>
      <c r="C277" s="183"/>
      <c r="D277" s="183"/>
      <c r="E277" s="183"/>
      <c r="F277" s="183"/>
      <c r="G277" s="183"/>
      <c r="H277" s="183"/>
      <c r="I277" s="183"/>
    </row>
    <row r="278" spans="2:9">
      <c r="B278" s="186"/>
      <c r="C278" s="183"/>
      <c r="D278" s="183"/>
      <c r="E278" s="183"/>
      <c r="F278" s="183"/>
      <c r="G278" s="183"/>
      <c r="H278" s="183"/>
      <c r="I278" s="183"/>
    </row>
    <row r="279" spans="2:9">
      <c r="B279" s="186"/>
      <c r="C279" s="183"/>
      <c r="D279" s="183"/>
      <c r="E279" s="183"/>
      <c r="F279" s="183"/>
      <c r="G279" s="183"/>
      <c r="H279" s="183"/>
      <c r="I279" s="183"/>
    </row>
    <row r="280" spans="2:9">
      <c r="B280" s="186"/>
      <c r="C280" s="183"/>
      <c r="D280" s="183"/>
      <c r="E280" s="183"/>
      <c r="F280" s="183"/>
      <c r="G280" s="183"/>
      <c r="H280" s="183"/>
      <c r="I280" s="183"/>
    </row>
    <row r="281" spans="2:9">
      <c r="B281" s="186"/>
      <c r="C281" s="183"/>
      <c r="D281" s="183"/>
      <c r="E281" s="183"/>
      <c r="F281" s="183"/>
      <c r="G281" s="183"/>
      <c r="H281" s="183"/>
      <c r="I281" s="183"/>
    </row>
    <row r="282" spans="2:9">
      <c r="B282" s="186"/>
      <c r="C282" s="183"/>
      <c r="D282" s="183"/>
      <c r="E282" s="183"/>
      <c r="F282" s="183"/>
      <c r="G282" s="183"/>
      <c r="H282" s="183"/>
      <c r="I282" s="183"/>
    </row>
    <row r="283" spans="2:9">
      <c r="B283" s="186"/>
      <c r="C283" s="183"/>
      <c r="D283" s="183"/>
      <c r="E283" s="183"/>
      <c r="F283" s="183"/>
      <c r="G283" s="183"/>
      <c r="H283" s="183"/>
      <c r="I283" s="183"/>
    </row>
    <row r="284" spans="2:9">
      <c r="B284" s="186"/>
      <c r="C284" s="183"/>
      <c r="D284" s="183"/>
      <c r="E284" s="183"/>
      <c r="F284" s="183"/>
      <c r="G284" s="183"/>
      <c r="H284" s="183"/>
      <c r="I284" s="183"/>
    </row>
    <row r="285" spans="2:9">
      <c r="B285" s="186"/>
      <c r="C285" s="183"/>
      <c r="D285" s="183"/>
      <c r="E285" s="183"/>
      <c r="F285" s="183"/>
      <c r="G285" s="183"/>
      <c r="H285" s="183"/>
      <c r="I285" s="183"/>
    </row>
    <row r="286" spans="2:9">
      <c r="B286" s="186"/>
      <c r="C286" s="183"/>
      <c r="D286" s="183"/>
      <c r="E286" s="183"/>
      <c r="F286" s="183"/>
      <c r="G286" s="183"/>
      <c r="H286" s="183"/>
      <c r="I286" s="183"/>
    </row>
    <row r="287" spans="2:9">
      <c r="B287" s="186"/>
      <c r="C287" s="183"/>
      <c r="D287" s="183"/>
      <c r="E287" s="183"/>
      <c r="F287" s="183"/>
      <c r="G287" s="183"/>
      <c r="H287" s="183"/>
      <c r="I287" s="183"/>
    </row>
    <row r="288" spans="2:9">
      <c r="B288" s="186"/>
      <c r="C288" s="183"/>
      <c r="D288" s="183"/>
      <c r="E288" s="183"/>
      <c r="F288" s="183"/>
      <c r="G288" s="183"/>
      <c r="H288" s="183"/>
      <c r="I288" s="183"/>
    </row>
    <row r="289" spans="2:9">
      <c r="B289" s="186"/>
      <c r="C289" s="183"/>
      <c r="D289" s="183"/>
      <c r="E289" s="183"/>
      <c r="F289" s="183"/>
      <c r="G289" s="183"/>
      <c r="H289" s="183"/>
      <c r="I289" s="183"/>
    </row>
    <row r="290" spans="2:9">
      <c r="B290" s="186"/>
      <c r="C290" s="183"/>
      <c r="D290" s="183"/>
      <c r="E290" s="183"/>
      <c r="F290" s="183"/>
      <c r="G290" s="183"/>
      <c r="H290" s="183"/>
      <c r="I290" s="183"/>
    </row>
    <row r="291" spans="2:9">
      <c r="B291" s="186"/>
      <c r="C291" s="183"/>
      <c r="D291" s="183"/>
      <c r="E291" s="183"/>
      <c r="F291" s="183"/>
      <c r="G291" s="183"/>
      <c r="H291" s="183"/>
      <c r="I291" s="183"/>
    </row>
    <row r="292" spans="2:9">
      <c r="B292" s="186"/>
      <c r="C292" s="183"/>
      <c r="D292" s="183"/>
      <c r="E292" s="183"/>
      <c r="F292" s="183"/>
      <c r="G292" s="183"/>
      <c r="H292" s="183"/>
      <c r="I292" s="183"/>
    </row>
    <row r="293" spans="2:9">
      <c r="B293" s="186"/>
      <c r="C293" s="183"/>
      <c r="D293" s="183"/>
      <c r="E293" s="183"/>
      <c r="F293" s="183"/>
      <c r="G293" s="183"/>
      <c r="H293" s="183"/>
      <c r="I293" s="183"/>
    </row>
    <row r="294" spans="2:9">
      <c r="B294" s="186"/>
      <c r="C294" s="183"/>
      <c r="D294" s="183"/>
      <c r="E294" s="183"/>
      <c r="F294" s="183"/>
      <c r="G294" s="183"/>
      <c r="H294" s="183"/>
      <c r="I294" s="183"/>
    </row>
    <row r="295" spans="2:9">
      <c r="B295" s="186"/>
      <c r="C295" s="183"/>
      <c r="D295" s="183"/>
      <c r="E295" s="183"/>
      <c r="F295" s="183"/>
      <c r="G295" s="183"/>
      <c r="H295" s="183"/>
      <c r="I295" s="183"/>
    </row>
    <row r="296" spans="2:9">
      <c r="B296" s="186"/>
      <c r="C296" s="183"/>
      <c r="D296" s="183"/>
      <c r="E296" s="183"/>
      <c r="F296" s="183"/>
      <c r="G296" s="183"/>
      <c r="H296" s="183"/>
      <c r="I296" s="183"/>
    </row>
    <row r="297" spans="2:9">
      <c r="B297" s="186"/>
      <c r="C297" s="183"/>
      <c r="D297" s="183"/>
      <c r="E297" s="183"/>
      <c r="F297" s="183"/>
      <c r="G297" s="183"/>
      <c r="H297" s="183"/>
      <c r="I297" s="183"/>
    </row>
    <row r="298" spans="2:9">
      <c r="B298" s="186"/>
      <c r="C298" s="183"/>
      <c r="D298" s="183"/>
      <c r="E298" s="183"/>
      <c r="F298" s="183"/>
      <c r="G298" s="183"/>
      <c r="H298" s="183"/>
      <c r="I298" s="183"/>
    </row>
    <row r="299" spans="2:9">
      <c r="B299" s="186"/>
      <c r="C299" s="183"/>
      <c r="D299" s="183"/>
      <c r="E299" s="183"/>
      <c r="F299" s="183"/>
      <c r="G299" s="183"/>
      <c r="H299" s="183"/>
      <c r="I299" s="183"/>
    </row>
    <row r="300" spans="2:9">
      <c r="B300" s="186"/>
      <c r="C300" s="183"/>
      <c r="D300" s="183"/>
      <c r="E300" s="183"/>
      <c r="F300" s="183"/>
      <c r="G300" s="183"/>
      <c r="H300" s="183"/>
      <c r="I300" s="183"/>
    </row>
    <row r="301" spans="2:9">
      <c r="B301" s="186"/>
      <c r="C301" s="183"/>
      <c r="D301" s="183"/>
      <c r="E301" s="183"/>
      <c r="F301" s="183"/>
      <c r="G301" s="183"/>
      <c r="H301" s="183"/>
      <c r="I301" s="183"/>
    </row>
    <row r="302" spans="2:9">
      <c r="B302" s="186"/>
      <c r="C302" s="183"/>
      <c r="D302" s="183"/>
      <c r="E302" s="183"/>
      <c r="F302" s="183"/>
      <c r="G302" s="183"/>
      <c r="H302" s="183"/>
      <c r="I302" s="183"/>
    </row>
    <row r="303" spans="2:9">
      <c r="B303" s="186"/>
      <c r="C303" s="183"/>
      <c r="D303" s="183"/>
      <c r="E303" s="183"/>
      <c r="F303" s="183"/>
      <c r="G303" s="183"/>
      <c r="H303" s="183"/>
      <c r="I303" s="183"/>
    </row>
    <row r="304" spans="2:9">
      <c r="B304" s="186"/>
      <c r="C304" s="183"/>
      <c r="D304" s="183"/>
      <c r="E304" s="183"/>
      <c r="F304" s="183"/>
      <c r="G304" s="183"/>
      <c r="H304" s="183"/>
      <c r="I304" s="183"/>
    </row>
    <row r="305" spans="2:9">
      <c r="B305" s="186"/>
      <c r="C305" s="183"/>
      <c r="D305" s="183"/>
      <c r="E305" s="183"/>
      <c r="F305" s="183"/>
      <c r="G305" s="183"/>
      <c r="H305" s="183"/>
      <c r="I305" s="183"/>
    </row>
    <row r="306" spans="2:9">
      <c r="B306" s="186"/>
      <c r="C306" s="183"/>
      <c r="D306" s="183"/>
      <c r="E306" s="183"/>
      <c r="F306" s="183"/>
      <c r="G306" s="183"/>
      <c r="H306" s="183"/>
      <c r="I306" s="183"/>
    </row>
    <row r="307" spans="2:9">
      <c r="B307" s="186"/>
      <c r="C307" s="183"/>
      <c r="D307" s="183"/>
      <c r="E307" s="183"/>
      <c r="F307" s="183"/>
      <c r="G307" s="183"/>
      <c r="H307" s="183"/>
      <c r="I307" s="183"/>
    </row>
    <row r="308" spans="2:9">
      <c r="B308" s="186"/>
      <c r="C308" s="183"/>
      <c r="D308" s="183"/>
      <c r="E308" s="183"/>
      <c r="F308" s="183"/>
      <c r="G308" s="183"/>
      <c r="H308" s="183"/>
      <c r="I308" s="183"/>
    </row>
    <row r="309" spans="2:9">
      <c r="B309" s="186"/>
      <c r="C309" s="183"/>
      <c r="D309" s="183"/>
      <c r="E309" s="183"/>
      <c r="F309" s="183"/>
      <c r="G309" s="183"/>
      <c r="H309" s="183"/>
      <c r="I309" s="183"/>
    </row>
    <row r="310" spans="2:9">
      <c r="B310" s="186"/>
      <c r="C310" s="183"/>
      <c r="D310" s="183"/>
      <c r="E310" s="183"/>
      <c r="F310" s="183"/>
      <c r="G310" s="183"/>
      <c r="H310" s="183"/>
      <c r="I310" s="183"/>
    </row>
    <row r="311" spans="2:9">
      <c r="B311" s="186"/>
      <c r="C311" s="183"/>
      <c r="D311" s="183"/>
      <c r="E311" s="183"/>
      <c r="F311" s="183"/>
      <c r="G311" s="183"/>
      <c r="H311" s="183"/>
      <c r="I311" s="183"/>
    </row>
    <row r="312" spans="2:9">
      <c r="B312" s="186"/>
      <c r="C312" s="183"/>
      <c r="D312" s="183"/>
      <c r="E312" s="183"/>
      <c r="F312" s="183"/>
      <c r="G312" s="183"/>
      <c r="H312" s="183"/>
      <c r="I312" s="183"/>
    </row>
    <row r="313" spans="2:9">
      <c r="B313" s="186"/>
      <c r="C313" s="183"/>
      <c r="D313" s="183"/>
      <c r="E313" s="183"/>
      <c r="F313" s="183"/>
      <c r="G313" s="183"/>
      <c r="H313" s="183"/>
      <c r="I313" s="183"/>
    </row>
    <row r="314" spans="2:9">
      <c r="B314" s="186"/>
      <c r="C314" s="183"/>
      <c r="D314" s="183"/>
      <c r="E314" s="183"/>
      <c r="F314" s="183"/>
      <c r="G314" s="183"/>
      <c r="H314" s="183"/>
      <c r="I314" s="183"/>
    </row>
    <row r="315" spans="2:9">
      <c r="B315" s="186"/>
      <c r="C315" s="183"/>
      <c r="D315" s="183"/>
      <c r="E315" s="183"/>
      <c r="F315" s="183"/>
      <c r="G315" s="183"/>
      <c r="H315" s="183"/>
      <c r="I315" s="183"/>
    </row>
    <row r="316" spans="2:9">
      <c r="B316" s="186"/>
      <c r="C316" s="183"/>
      <c r="D316" s="183"/>
      <c r="E316" s="183"/>
      <c r="F316" s="183"/>
      <c r="G316" s="183"/>
      <c r="H316" s="183"/>
      <c r="I316" s="183"/>
    </row>
    <row r="317" spans="2:9">
      <c r="B317" s="186"/>
      <c r="C317" s="183"/>
      <c r="D317" s="183"/>
      <c r="E317" s="183"/>
      <c r="F317" s="183"/>
      <c r="G317" s="183"/>
      <c r="H317" s="183"/>
      <c r="I317" s="183"/>
    </row>
    <row r="318" spans="2:9">
      <c r="B318" s="186"/>
      <c r="C318" s="183"/>
      <c r="D318" s="183"/>
      <c r="E318" s="183"/>
      <c r="F318" s="183"/>
      <c r="G318" s="183"/>
      <c r="H318" s="183"/>
      <c r="I318" s="183"/>
    </row>
    <row r="319" spans="2:9">
      <c r="B319" s="186"/>
      <c r="C319" s="183"/>
      <c r="D319" s="183"/>
      <c r="E319" s="183"/>
      <c r="F319" s="183"/>
      <c r="G319" s="183"/>
      <c r="H319" s="183"/>
      <c r="I319" s="183"/>
    </row>
    <row r="320" spans="2:9">
      <c r="B320" s="186"/>
      <c r="C320" s="183"/>
      <c r="D320" s="183"/>
      <c r="E320" s="183"/>
      <c r="F320" s="183"/>
      <c r="G320" s="183"/>
      <c r="H320" s="183"/>
      <c r="I320" s="183"/>
    </row>
    <row r="321" spans="2:9">
      <c r="B321" s="186"/>
      <c r="C321" s="183"/>
      <c r="D321" s="183"/>
      <c r="E321" s="183"/>
      <c r="F321" s="183"/>
      <c r="G321" s="183"/>
      <c r="H321" s="183"/>
      <c r="I321" s="183"/>
    </row>
    <row r="322" spans="2:9">
      <c r="B322" s="186"/>
      <c r="C322" s="183"/>
      <c r="D322" s="183"/>
      <c r="E322" s="183"/>
      <c r="F322" s="183"/>
      <c r="G322" s="183"/>
      <c r="H322" s="183"/>
      <c r="I322" s="183"/>
    </row>
    <row r="323" spans="2:9">
      <c r="B323" s="186"/>
      <c r="C323" s="183"/>
      <c r="D323" s="183"/>
      <c r="E323" s="183"/>
      <c r="F323" s="183"/>
      <c r="G323" s="183"/>
      <c r="H323" s="183"/>
      <c r="I323" s="183"/>
    </row>
    <row r="324" spans="2:9">
      <c r="B324" s="186"/>
      <c r="C324" s="183"/>
      <c r="D324" s="183"/>
      <c r="E324" s="183"/>
      <c r="F324" s="183"/>
      <c r="G324" s="183"/>
      <c r="H324" s="183"/>
      <c r="I324" s="183"/>
    </row>
    <row r="325" spans="2:9">
      <c r="B325" s="186"/>
      <c r="C325" s="183"/>
      <c r="D325" s="183"/>
      <c r="E325" s="183"/>
      <c r="F325" s="183"/>
      <c r="G325" s="183"/>
      <c r="H325" s="183"/>
      <c r="I325" s="183"/>
    </row>
    <row r="326" spans="2:9">
      <c r="B326" s="186"/>
      <c r="C326" s="183"/>
      <c r="D326" s="183"/>
      <c r="E326" s="183"/>
      <c r="F326" s="183"/>
      <c r="G326" s="183"/>
      <c r="H326" s="183"/>
      <c r="I326" s="183"/>
    </row>
    <row r="327" spans="2:9">
      <c r="B327" s="186"/>
      <c r="C327" s="183"/>
      <c r="D327" s="183"/>
      <c r="E327" s="183"/>
      <c r="F327" s="183"/>
      <c r="G327" s="183"/>
      <c r="H327" s="183"/>
      <c r="I327" s="183"/>
    </row>
    <row r="328" spans="2:9">
      <c r="B328" s="186"/>
      <c r="C328" s="183"/>
      <c r="D328" s="183"/>
      <c r="E328" s="183"/>
      <c r="F328" s="183"/>
      <c r="G328" s="183"/>
      <c r="H328" s="183"/>
      <c r="I328" s="183"/>
    </row>
    <row r="329" spans="2:9">
      <c r="B329" s="186"/>
      <c r="C329" s="183"/>
      <c r="D329" s="183"/>
      <c r="E329" s="183"/>
      <c r="F329" s="183"/>
      <c r="G329" s="183"/>
      <c r="H329" s="183"/>
      <c r="I329" s="183"/>
    </row>
    <row r="330" spans="2:9">
      <c r="B330" s="186"/>
      <c r="C330" s="183"/>
      <c r="D330" s="183"/>
      <c r="E330" s="183"/>
      <c r="F330" s="183"/>
      <c r="G330" s="183"/>
      <c r="H330" s="183"/>
      <c r="I330" s="183"/>
    </row>
    <row r="331" spans="2:9">
      <c r="B331" s="186"/>
      <c r="C331" s="183"/>
      <c r="D331" s="183"/>
      <c r="E331" s="183"/>
      <c r="F331" s="183"/>
      <c r="G331" s="183"/>
      <c r="H331" s="183"/>
      <c r="I331" s="183"/>
    </row>
    <row r="332" spans="2:9">
      <c r="B332" s="186"/>
      <c r="C332" s="183"/>
      <c r="D332" s="183"/>
      <c r="E332" s="183"/>
      <c r="F332" s="183"/>
      <c r="G332" s="183"/>
      <c r="H332" s="183"/>
      <c r="I332" s="183"/>
    </row>
    <row r="333" spans="2:9">
      <c r="B333" s="186"/>
      <c r="C333" s="183"/>
      <c r="D333" s="183"/>
      <c r="E333" s="183"/>
      <c r="F333" s="183"/>
      <c r="G333" s="183"/>
      <c r="H333" s="183"/>
      <c r="I333" s="183"/>
    </row>
    <row r="334" spans="2:9">
      <c r="B334" s="186"/>
      <c r="C334" s="183"/>
      <c r="D334" s="183"/>
      <c r="E334" s="183"/>
      <c r="F334" s="183"/>
      <c r="G334" s="183"/>
      <c r="H334" s="183"/>
      <c r="I334" s="183"/>
    </row>
    <row r="335" spans="2:9">
      <c r="B335" s="186"/>
      <c r="C335" s="183"/>
      <c r="D335" s="183"/>
      <c r="E335" s="183"/>
      <c r="F335" s="183"/>
      <c r="G335" s="183"/>
      <c r="H335" s="183"/>
      <c r="I335" s="183"/>
    </row>
    <row r="336" spans="2:9">
      <c r="B336" s="186"/>
      <c r="C336" s="183"/>
      <c r="D336" s="183"/>
      <c r="E336" s="183"/>
      <c r="F336" s="183"/>
      <c r="G336" s="183"/>
      <c r="H336" s="183"/>
      <c r="I336" s="183"/>
    </row>
    <row r="337" spans="2:9">
      <c r="B337" s="186"/>
      <c r="C337" s="183"/>
      <c r="D337" s="183"/>
      <c r="E337" s="183"/>
      <c r="F337" s="183"/>
      <c r="G337" s="183"/>
      <c r="H337" s="183"/>
      <c r="I337" s="183"/>
    </row>
    <row r="338" spans="2:9">
      <c r="B338" s="186"/>
      <c r="C338" s="183"/>
      <c r="D338" s="183"/>
      <c r="E338" s="183"/>
      <c r="F338" s="183"/>
      <c r="G338" s="183"/>
      <c r="H338" s="183"/>
      <c r="I338" s="183"/>
    </row>
    <row r="339" spans="2:9">
      <c r="B339" s="186"/>
      <c r="C339" s="183"/>
      <c r="D339" s="183"/>
      <c r="E339" s="183"/>
      <c r="F339" s="183"/>
      <c r="G339" s="183"/>
      <c r="H339" s="183"/>
      <c r="I339" s="183"/>
    </row>
    <row r="340" spans="2:9">
      <c r="B340" s="186"/>
      <c r="C340" s="183"/>
      <c r="D340" s="183"/>
      <c r="E340" s="183"/>
      <c r="F340" s="183"/>
      <c r="G340" s="183"/>
      <c r="H340" s="183"/>
      <c r="I340" s="183"/>
    </row>
    <row r="341" spans="2:9">
      <c r="B341" s="186"/>
      <c r="C341" s="183"/>
      <c r="D341" s="183"/>
      <c r="E341" s="183"/>
      <c r="F341" s="183"/>
      <c r="G341" s="183"/>
      <c r="H341" s="183"/>
      <c r="I341" s="183"/>
    </row>
    <row r="342" spans="2:9">
      <c r="B342" s="186"/>
      <c r="C342" s="183"/>
      <c r="D342" s="183"/>
      <c r="E342" s="183"/>
      <c r="F342" s="183"/>
      <c r="G342" s="183"/>
      <c r="H342" s="183"/>
      <c r="I342" s="183"/>
    </row>
    <row r="343" spans="2:9">
      <c r="B343" s="186"/>
      <c r="C343" s="183"/>
      <c r="D343" s="183"/>
      <c r="E343" s="183"/>
      <c r="F343" s="183"/>
      <c r="G343" s="183"/>
      <c r="H343" s="183"/>
      <c r="I343" s="183"/>
    </row>
    <row r="344" spans="2:9">
      <c r="B344" s="186"/>
      <c r="C344" s="183"/>
      <c r="D344" s="183"/>
      <c r="E344" s="183"/>
      <c r="F344" s="183"/>
      <c r="G344" s="183"/>
      <c r="H344" s="183"/>
      <c r="I344" s="183"/>
    </row>
    <row r="345" spans="2:9">
      <c r="B345" s="186"/>
      <c r="C345" s="183"/>
      <c r="D345" s="183"/>
      <c r="E345" s="183"/>
      <c r="F345" s="183"/>
      <c r="G345" s="183"/>
      <c r="H345" s="183"/>
      <c r="I345" s="183"/>
    </row>
    <row r="346" spans="2:9">
      <c r="B346" s="186"/>
      <c r="C346" s="183"/>
      <c r="D346" s="183"/>
      <c r="E346" s="183"/>
      <c r="F346" s="183"/>
      <c r="G346" s="183"/>
      <c r="H346" s="183"/>
      <c r="I346" s="183"/>
    </row>
    <row r="347" spans="2:9">
      <c r="B347" s="186"/>
      <c r="C347" s="183"/>
      <c r="D347" s="183"/>
      <c r="E347" s="183"/>
      <c r="F347" s="183"/>
      <c r="G347" s="183"/>
      <c r="H347" s="183"/>
      <c r="I347" s="183"/>
    </row>
    <row r="348" spans="2:9">
      <c r="B348" s="186"/>
      <c r="C348" s="183"/>
      <c r="D348" s="183"/>
      <c r="E348" s="183"/>
      <c r="F348" s="183"/>
      <c r="G348" s="183"/>
      <c r="H348" s="183"/>
      <c r="I348" s="183"/>
    </row>
    <row r="349" spans="2:9">
      <c r="B349" s="186"/>
      <c r="C349" s="183"/>
      <c r="D349" s="183"/>
      <c r="E349" s="183"/>
      <c r="F349" s="183"/>
      <c r="G349" s="183"/>
      <c r="H349" s="183"/>
      <c r="I349" s="183"/>
    </row>
    <row r="350" spans="2:9">
      <c r="B350" s="186"/>
      <c r="C350" s="183"/>
      <c r="D350" s="183"/>
      <c r="E350" s="183"/>
      <c r="F350" s="183"/>
      <c r="G350" s="183"/>
      <c r="H350" s="183"/>
      <c r="I350" s="183"/>
    </row>
    <row r="351" spans="2:9">
      <c r="B351" s="186"/>
      <c r="C351" s="183"/>
      <c r="D351" s="183"/>
      <c r="E351" s="183"/>
      <c r="F351" s="183"/>
      <c r="G351" s="183"/>
      <c r="H351" s="183"/>
      <c r="I351" s="183"/>
    </row>
    <row r="352" spans="2:9">
      <c r="B352" s="186"/>
      <c r="C352" s="183"/>
      <c r="D352" s="183"/>
      <c r="E352" s="183"/>
      <c r="F352" s="183"/>
      <c r="G352" s="183"/>
      <c r="H352" s="183"/>
      <c r="I352" s="183"/>
    </row>
    <row r="353" spans="2:9">
      <c r="B353" s="186"/>
      <c r="C353" s="183"/>
      <c r="D353" s="183"/>
      <c r="E353" s="183"/>
      <c r="F353" s="183"/>
      <c r="G353" s="183"/>
      <c r="H353" s="183"/>
      <c r="I353" s="183"/>
    </row>
    <row r="354" spans="2:9">
      <c r="B354" s="186"/>
      <c r="C354" s="183"/>
      <c r="D354" s="183"/>
      <c r="E354" s="183"/>
      <c r="F354" s="183"/>
      <c r="G354" s="183"/>
      <c r="H354" s="183"/>
      <c r="I354" s="183"/>
    </row>
    <row r="355" spans="2:9">
      <c r="B355" s="186"/>
      <c r="C355" s="183"/>
      <c r="D355" s="183"/>
      <c r="E355" s="183"/>
      <c r="F355" s="183"/>
      <c r="G355" s="183"/>
      <c r="H355" s="183"/>
      <c r="I355" s="183"/>
    </row>
    <row r="356" spans="2:9">
      <c r="B356" s="186"/>
      <c r="C356" s="183"/>
      <c r="D356" s="183"/>
      <c r="E356" s="183"/>
      <c r="F356" s="183"/>
      <c r="G356" s="183"/>
      <c r="H356" s="183"/>
      <c r="I356" s="183"/>
    </row>
    <row r="357" spans="2:9">
      <c r="B357" s="186"/>
      <c r="C357" s="183"/>
      <c r="D357" s="183"/>
      <c r="E357" s="183"/>
      <c r="F357" s="183"/>
      <c r="G357" s="183"/>
      <c r="H357" s="183"/>
      <c r="I357" s="183"/>
    </row>
    <row r="358" spans="2:9">
      <c r="B358" s="186"/>
      <c r="C358" s="183"/>
      <c r="D358" s="183"/>
      <c r="E358" s="183"/>
      <c r="F358" s="183"/>
      <c r="G358" s="183"/>
      <c r="H358" s="183"/>
      <c r="I358" s="183"/>
    </row>
    <row r="359" spans="2:9">
      <c r="B359" s="186"/>
      <c r="C359" s="183"/>
      <c r="D359" s="183"/>
      <c r="E359" s="183"/>
      <c r="F359" s="183"/>
      <c r="G359" s="183"/>
      <c r="H359" s="183"/>
      <c r="I359" s="183"/>
    </row>
    <row r="360" spans="2:9">
      <c r="B360" s="186"/>
      <c r="C360" s="183"/>
      <c r="D360" s="183"/>
      <c r="E360" s="183"/>
      <c r="F360" s="183"/>
      <c r="G360" s="183"/>
      <c r="H360" s="183"/>
      <c r="I360" s="183"/>
    </row>
    <row r="361" spans="2:9">
      <c r="B361" s="186"/>
      <c r="C361" s="183"/>
      <c r="D361" s="183"/>
      <c r="E361" s="183"/>
      <c r="F361" s="183"/>
      <c r="G361" s="183"/>
      <c r="H361" s="183"/>
      <c r="I361" s="183"/>
    </row>
    <row r="362" spans="2:9">
      <c r="B362" s="186"/>
      <c r="C362" s="183"/>
      <c r="D362" s="183"/>
      <c r="E362" s="183"/>
      <c r="F362" s="183"/>
      <c r="G362" s="183"/>
      <c r="H362" s="183"/>
      <c r="I362" s="183"/>
    </row>
    <row r="363" spans="2:9">
      <c r="B363" s="186"/>
      <c r="C363" s="183"/>
      <c r="D363" s="183"/>
      <c r="E363" s="183"/>
      <c r="F363" s="183"/>
      <c r="G363" s="183"/>
      <c r="H363" s="183"/>
      <c r="I363" s="183"/>
    </row>
    <row r="364" spans="2:9">
      <c r="B364" s="186"/>
      <c r="C364" s="183"/>
      <c r="D364" s="183"/>
      <c r="E364" s="183"/>
      <c r="F364" s="183"/>
      <c r="G364" s="183"/>
      <c r="H364" s="183"/>
      <c r="I364" s="183"/>
    </row>
    <row r="365" spans="2:9">
      <c r="B365" s="186"/>
      <c r="C365" s="183"/>
      <c r="D365" s="183"/>
      <c r="E365" s="183"/>
      <c r="F365" s="183"/>
      <c r="G365" s="183"/>
      <c r="H365" s="183"/>
      <c r="I365" s="183"/>
    </row>
    <row r="366" spans="2:9">
      <c r="B366" s="186"/>
      <c r="C366" s="183"/>
      <c r="D366" s="183"/>
      <c r="E366" s="183"/>
      <c r="F366" s="183"/>
      <c r="G366" s="183"/>
      <c r="H366" s="183"/>
      <c r="I366" s="183"/>
    </row>
    <row r="367" spans="2:9">
      <c r="B367" s="186"/>
      <c r="C367" s="183"/>
      <c r="D367" s="183"/>
      <c r="E367" s="183"/>
      <c r="F367" s="183"/>
      <c r="G367" s="183"/>
      <c r="H367" s="183"/>
      <c r="I367" s="183"/>
    </row>
    <row r="368" spans="2:9">
      <c r="B368" s="186"/>
      <c r="C368" s="183"/>
      <c r="D368" s="183"/>
      <c r="E368" s="183"/>
      <c r="F368" s="183"/>
      <c r="G368" s="183"/>
      <c r="H368" s="183"/>
      <c r="I368" s="183"/>
    </row>
    <row r="369" spans="2:9">
      <c r="B369" s="186"/>
      <c r="C369" s="183"/>
      <c r="D369" s="183"/>
      <c r="E369" s="183"/>
      <c r="F369" s="183"/>
      <c r="G369" s="183"/>
      <c r="H369" s="183"/>
      <c r="I369" s="183"/>
    </row>
    <row r="370" spans="2:9">
      <c r="B370" s="186"/>
      <c r="C370" s="183"/>
      <c r="D370" s="183"/>
      <c r="E370" s="183"/>
      <c r="F370" s="183"/>
      <c r="G370" s="183"/>
      <c r="H370" s="183"/>
      <c r="I370" s="183"/>
    </row>
    <row r="371" spans="2:9">
      <c r="B371" s="186"/>
      <c r="C371" s="183"/>
      <c r="D371" s="183"/>
      <c r="E371" s="183"/>
      <c r="F371" s="183"/>
      <c r="G371" s="183"/>
      <c r="H371" s="183"/>
      <c r="I371" s="183"/>
    </row>
    <row r="372" spans="2:9">
      <c r="B372" s="186"/>
      <c r="C372" s="183"/>
      <c r="D372" s="183"/>
      <c r="E372" s="183"/>
      <c r="F372" s="183"/>
      <c r="G372" s="183"/>
      <c r="H372" s="183"/>
      <c r="I372" s="183"/>
    </row>
    <row r="373" spans="2:9">
      <c r="B373" s="186"/>
      <c r="C373" s="183"/>
      <c r="D373" s="183"/>
      <c r="E373" s="183"/>
      <c r="F373" s="183"/>
      <c r="G373" s="183"/>
      <c r="H373" s="183"/>
      <c r="I373" s="183"/>
    </row>
    <row r="374" spans="2:9">
      <c r="B374" s="186"/>
      <c r="C374" s="183"/>
      <c r="D374" s="183"/>
      <c r="E374" s="183"/>
      <c r="F374" s="183"/>
      <c r="G374" s="183"/>
      <c r="H374" s="183"/>
      <c r="I374" s="183"/>
    </row>
    <row r="375" spans="2:9">
      <c r="B375" s="186"/>
      <c r="C375" s="183"/>
      <c r="D375" s="183"/>
      <c r="E375" s="183"/>
      <c r="F375" s="183"/>
      <c r="G375" s="183"/>
      <c r="H375" s="183"/>
      <c r="I375" s="183"/>
    </row>
    <row r="376" spans="2:9">
      <c r="B376" s="186"/>
      <c r="C376" s="183"/>
      <c r="D376" s="183"/>
      <c r="E376" s="183"/>
      <c r="F376" s="183"/>
      <c r="G376" s="183"/>
      <c r="H376" s="183"/>
      <c r="I376" s="183"/>
    </row>
    <row r="377" spans="2:9">
      <c r="B377" s="186"/>
      <c r="C377" s="183"/>
      <c r="D377" s="183"/>
      <c r="E377" s="183"/>
      <c r="F377" s="183"/>
      <c r="G377" s="183"/>
      <c r="H377" s="183"/>
      <c r="I377" s="183"/>
    </row>
    <row r="378" spans="2:9">
      <c r="B378" s="186"/>
      <c r="C378" s="183"/>
      <c r="D378" s="183"/>
      <c r="E378" s="183"/>
      <c r="F378" s="183"/>
      <c r="G378" s="183"/>
      <c r="H378" s="183"/>
      <c r="I378" s="183"/>
    </row>
    <row r="379" spans="2:9">
      <c r="B379" s="186"/>
      <c r="C379" s="183"/>
      <c r="D379" s="183"/>
      <c r="E379" s="183"/>
      <c r="F379" s="183"/>
      <c r="G379" s="183"/>
      <c r="H379" s="183"/>
      <c r="I379" s="183"/>
    </row>
    <row r="380" spans="2:9">
      <c r="B380" s="186"/>
      <c r="C380" s="183"/>
      <c r="D380" s="183"/>
      <c r="E380" s="183"/>
      <c r="F380" s="183"/>
      <c r="G380" s="183"/>
      <c r="H380" s="183"/>
      <c r="I380" s="183"/>
    </row>
    <row r="381" spans="2:9">
      <c r="B381" s="186"/>
      <c r="C381" s="183"/>
      <c r="D381" s="183"/>
      <c r="E381" s="183"/>
      <c r="F381" s="183"/>
      <c r="G381" s="183"/>
      <c r="H381" s="183"/>
      <c r="I381" s="183"/>
    </row>
    <row r="382" spans="2:9">
      <c r="B382" s="186"/>
      <c r="C382" s="183"/>
      <c r="D382" s="183"/>
      <c r="E382" s="183"/>
      <c r="F382" s="183"/>
      <c r="G382" s="183"/>
      <c r="H382" s="183"/>
      <c r="I382" s="183"/>
    </row>
    <row r="383" spans="2:9">
      <c r="B383" s="186"/>
      <c r="C383" s="183"/>
      <c r="D383" s="183"/>
      <c r="E383" s="183"/>
      <c r="F383" s="183"/>
      <c r="G383" s="183"/>
      <c r="H383" s="183"/>
      <c r="I383" s="183"/>
    </row>
    <row r="384" spans="2:9">
      <c r="B384" s="186"/>
      <c r="C384" s="183"/>
      <c r="D384" s="183"/>
      <c r="E384" s="183"/>
      <c r="F384" s="183"/>
      <c r="G384" s="183"/>
      <c r="H384" s="183"/>
      <c r="I384" s="183"/>
    </row>
    <row r="385" spans="2:9">
      <c r="B385" s="186"/>
      <c r="C385" s="183"/>
      <c r="D385" s="183"/>
      <c r="E385" s="183"/>
      <c r="F385" s="183"/>
      <c r="G385" s="183"/>
      <c r="H385" s="183"/>
      <c r="I385" s="183"/>
    </row>
    <row r="386" spans="2:9">
      <c r="B386" s="186"/>
      <c r="C386" s="183"/>
      <c r="D386" s="183"/>
      <c r="E386" s="183"/>
      <c r="F386" s="183"/>
      <c r="G386" s="183"/>
      <c r="H386" s="183"/>
      <c r="I386" s="183"/>
    </row>
    <row r="387" spans="2:9">
      <c r="B387" s="186"/>
      <c r="C387" s="183"/>
      <c r="D387" s="183"/>
      <c r="E387" s="183"/>
      <c r="F387" s="183"/>
      <c r="G387" s="183"/>
      <c r="H387" s="183"/>
      <c r="I387" s="183"/>
    </row>
    <row r="388" spans="2:9">
      <c r="B388" s="186"/>
      <c r="C388" s="183"/>
      <c r="D388" s="183"/>
      <c r="E388" s="183"/>
      <c r="F388" s="183"/>
      <c r="G388" s="183"/>
      <c r="H388" s="183"/>
      <c r="I388" s="183"/>
    </row>
    <row r="389" spans="2:9">
      <c r="B389" s="186"/>
      <c r="C389" s="183"/>
      <c r="D389" s="183"/>
      <c r="E389" s="183"/>
      <c r="F389" s="183"/>
      <c r="G389" s="183"/>
      <c r="H389" s="183"/>
      <c r="I389" s="183"/>
    </row>
    <row r="390" spans="2:9">
      <c r="B390" s="186"/>
      <c r="C390" s="183"/>
      <c r="D390" s="183"/>
      <c r="E390" s="183"/>
      <c r="F390" s="183"/>
      <c r="G390" s="183"/>
      <c r="H390" s="183"/>
      <c r="I390" s="183"/>
    </row>
    <row r="391" spans="2:9">
      <c r="B391" s="186"/>
      <c r="C391" s="183"/>
      <c r="D391" s="183"/>
      <c r="E391" s="183"/>
      <c r="F391" s="183"/>
      <c r="G391" s="183"/>
      <c r="H391" s="183"/>
      <c r="I391" s="183"/>
    </row>
    <row r="392" spans="2:9">
      <c r="B392" s="186"/>
      <c r="C392" s="183"/>
      <c r="D392" s="183"/>
      <c r="E392" s="183"/>
      <c r="F392" s="183"/>
      <c r="G392" s="183"/>
      <c r="H392" s="183"/>
      <c r="I392" s="183"/>
    </row>
    <row r="393" spans="2:9">
      <c r="B393" s="186"/>
      <c r="C393" s="183"/>
      <c r="D393" s="183"/>
      <c r="E393" s="183"/>
      <c r="F393" s="183"/>
      <c r="G393" s="183"/>
      <c r="H393" s="183"/>
      <c r="I393" s="183"/>
    </row>
    <row r="394" spans="2:9">
      <c r="B394" s="186"/>
      <c r="C394" s="183"/>
      <c r="D394" s="183"/>
      <c r="E394" s="183"/>
      <c r="F394" s="183"/>
      <c r="G394" s="183"/>
      <c r="H394" s="183"/>
      <c r="I394" s="183"/>
    </row>
    <row r="395" spans="2:9">
      <c r="B395" s="186"/>
      <c r="C395" s="183"/>
      <c r="D395" s="183"/>
      <c r="E395" s="183"/>
      <c r="F395" s="183"/>
      <c r="G395" s="183"/>
      <c r="H395" s="183"/>
      <c r="I395" s="183"/>
    </row>
    <row r="396" spans="2:9">
      <c r="B396" s="186"/>
      <c r="C396" s="183"/>
      <c r="D396" s="183"/>
      <c r="E396" s="183"/>
      <c r="F396" s="183"/>
      <c r="G396" s="183"/>
      <c r="H396" s="183"/>
      <c r="I396" s="183"/>
    </row>
    <row r="397" spans="2:9">
      <c r="B397" s="186"/>
      <c r="C397" s="183"/>
      <c r="D397" s="183"/>
      <c r="E397" s="183"/>
      <c r="F397" s="183"/>
      <c r="G397" s="183"/>
      <c r="H397" s="183"/>
      <c r="I397" s="183"/>
    </row>
    <row r="398" spans="2:9">
      <c r="B398" s="186"/>
      <c r="C398" s="183"/>
      <c r="D398" s="183"/>
      <c r="E398" s="183"/>
      <c r="F398" s="183"/>
      <c r="G398" s="183"/>
      <c r="H398" s="183"/>
      <c r="I398" s="183"/>
    </row>
    <row r="399" spans="2:9">
      <c r="B399" s="186"/>
      <c r="C399" s="183"/>
      <c r="D399" s="183"/>
      <c r="E399" s="183"/>
      <c r="F399" s="183"/>
      <c r="G399" s="183"/>
      <c r="H399" s="183"/>
      <c r="I399" s="183"/>
    </row>
    <row r="400" spans="2:9">
      <c r="B400" s="186"/>
      <c r="C400" s="183"/>
      <c r="D400" s="183"/>
      <c r="E400" s="183"/>
      <c r="F400" s="183"/>
      <c r="G400" s="183"/>
      <c r="H400" s="183"/>
      <c r="I400" s="183"/>
    </row>
    <row r="401" spans="2:9">
      <c r="B401" s="186"/>
      <c r="C401" s="183"/>
      <c r="D401" s="183"/>
      <c r="E401" s="183"/>
      <c r="F401" s="183"/>
      <c r="G401" s="183"/>
      <c r="H401" s="183"/>
      <c r="I401" s="183"/>
    </row>
    <row r="402" spans="2:9">
      <c r="B402" s="186"/>
      <c r="C402" s="183"/>
      <c r="D402" s="183"/>
      <c r="E402" s="183"/>
      <c r="F402" s="183"/>
      <c r="G402" s="183"/>
      <c r="H402" s="183"/>
      <c r="I402" s="183"/>
    </row>
    <row r="403" spans="2:9">
      <c r="B403" s="186"/>
      <c r="C403" s="183"/>
      <c r="D403" s="183"/>
      <c r="E403" s="183"/>
      <c r="F403" s="183"/>
      <c r="G403" s="183"/>
      <c r="H403" s="183"/>
      <c r="I403" s="183"/>
    </row>
    <row r="404" spans="2:9">
      <c r="B404" s="186"/>
      <c r="C404" s="183"/>
      <c r="D404" s="183"/>
      <c r="E404" s="183"/>
      <c r="F404" s="183"/>
      <c r="G404" s="183"/>
      <c r="H404" s="183"/>
      <c r="I404" s="183"/>
    </row>
    <row r="405" spans="2:9">
      <c r="B405" s="186"/>
      <c r="C405" s="183"/>
      <c r="D405" s="183"/>
      <c r="E405" s="183"/>
      <c r="F405" s="183"/>
      <c r="G405" s="183"/>
      <c r="H405" s="183"/>
      <c r="I405" s="183"/>
    </row>
    <row r="406" spans="2:9">
      <c r="B406" s="186"/>
      <c r="C406" s="183"/>
      <c r="D406" s="183"/>
      <c r="E406" s="183"/>
      <c r="F406" s="183"/>
      <c r="G406" s="183"/>
      <c r="H406" s="183"/>
      <c r="I406" s="183"/>
    </row>
    <row r="407" spans="2:9">
      <c r="B407" s="186"/>
      <c r="C407" s="183"/>
      <c r="D407" s="183"/>
      <c r="E407" s="183"/>
      <c r="F407" s="183"/>
      <c r="G407" s="183"/>
      <c r="H407" s="183"/>
      <c r="I407" s="183"/>
    </row>
    <row r="408" spans="2:9">
      <c r="B408" s="186"/>
      <c r="C408" s="183"/>
      <c r="D408" s="183"/>
      <c r="E408" s="183"/>
      <c r="F408" s="183"/>
      <c r="G408" s="183"/>
      <c r="H408" s="183"/>
      <c r="I408" s="183"/>
    </row>
    <row r="409" spans="2:9">
      <c r="B409" s="186"/>
      <c r="C409" s="183"/>
      <c r="D409" s="183"/>
      <c r="E409" s="183"/>
      <c r="F409" s="183"/>
      <c r="G409" s="183"/>
      <c r="H409" s="183"/>
      <c r="I409" s="183"/>
    </row>
    <row r="410" spans="2:9">
      <c r="B410" s="186"/>
      <c r="C410" s="183"/>
      <c r="D410" s="183"/>
      <c r="E410" s="183"/>
      <c r="F410" s="183"/>
      <c r="G410" s="183"/>
      <c r="H410" s="183"/>
      <c r="I410" s="183"/>
    </row>
    <row r="411" spans="2:9">
      <c r="B411" s="186"/>
      <c r="C411" s="183"/>
      <c r="D411" s="183"/>
      <c r="E411" s="183"/>
      <c r="F411" s="183"/>
      <c r="G411" s="183"/>
      <c r="H411" s="183"/>
      <c r="I411" s="183"/>
    </row>
    <row r="412" spans="2:9">
      <c r="B412" s="186"/>
      <c r="C412" s="183"/>
      <c r="D412" s="183"/>
      <c r="E412" s="183"/>
      <c r="F412" s="183"/>
      <c r="G412" s="183"/>
      <c r="H412" s="183"/>
      <c r="I412" s="183"/>
    </row>
    <row r="413" spans="2:9">
      <c r="B413" s="186"/>
      <c r="C413" s="183"/>
      <c r="D413" s="183"/>
      <c r="E413" s="183"/>
      <c r="F413" s="183"/>
      <c r="G413" s="183"/>
      <c r="H413" s="183"/>
      <c r="I413" s="183"/>
    </row>
    <row r="414" spans="2:9">
      <c r="B414" s="186"/>
      <c r="C414" s="183"/>
      <c r="D414" s="183"/>
      <c r="E414" s="183"/>
      <c r="F414" s="183"/>
      <c r="G414" s="183"/>
      <c r="H414" s="183"/>
      <c r="I414" s="183"/>
    </row>
    <row r="415" spans="2:9">
      <c r="B415" s="186"/>
      <c r="C415" s="183"/>
      <c r="D415" s="183"/>
      <c r="E415" s="183"/>
      <c r="F415" s="183"/>
      <c r="G415" s="183"/>
      <c r="H415" s="183"/>
      <c r="I415" s="183"/>
    </row>
    <row r="416" spans="2:9">
      <c r="B416" s="186"/>
      <c r="C416" s="183"/>
      <c r="D416" s="183"/>
      <c r="E416" s="183"/>
      <c r="F416" s="183"/>
      <c r="G416" s="183"/>
      <c r="H416" s="183"/>
      <c r="I416" s="183"/>
    </row>
    <row r="417" spans="2:9">
      <c r="B417" s="186"/>
      <c r="C417" s="183"/>
      <c r="D417" s="183"/>
      <c r="E417" s="183"/>
      <c r="F417" s="183"/>
      <c r="G417" s="183"/>
      <c r="H417" s="183"/>
      <c r="I417" s="183"/>
    </row>
    <row r="418" spans="2:9">
      <c r="B418" s="186"/>
      <c r="C418" s="183"/>
      <c r="D418" s="183"/>
      <c r="E418" s="183"/>
      <c r="F418" s="183"/>
      <c r="G418" s="183"/>
      <c r="H418" s="183"/>
      <c r="I418" s="183"/>
    </row>
    <row r="419" spans="2:9">
      <c r="B419" s="186"/>
      <c r="C419" s="183"/>
      <c r="D419" s="183"/>
      <c r="E419" s="183"/>
      <c r="F419" s="183"/>
      <c r="G419" s="183"/>
      <c r="H419" s="183"/>
      <c r="I419" s="183"/>
    </row>
    <row r="420" spans="2:9">
      <c r="B420" s="186"/>
      <c r="C420" s="183"/>
      <c r="D420" s="183"/>
      <c r="E420" s="183"/>
      <c r="F420" s="183"/>
      <c r="G420" s="183"/>
      <c r="H420" s="183"/>
      <c r="I420" s="183"/>
    </row>
    <row r="421" spans="2:9">
      <c r="B421" s="186"/>
      <c r="C421" s="183"/>
      <c r="D421" s="183"/>
      <c r="E421" s="183"/>
      <c r="F421" s="183"/>
      <c r="G421" s="183"/>
      <c r="H421" s="183"/>
      <c r="I421" s="183"/>
    </row>
    <row r="422" spans="2:9">
      <c r="B422" s="186"/>
      <c r="C422" s="183"/>
      <c r="D422" s="183"/>
      <c r="E422" s="183"/>
      <c r="F422" s="183"/>
      <c r="G422" s="183"/>
      <c r="H422" s="183"/>
      <c r="I422" s="183"/>
    </row>
    <row r="423" spans="2:9">
      <c r="B423" s="186"/>
      <c r="C423" s="183"/>
      <c r="D423" s="183"/>
      <c r="E423" s="183"/>
      <c r="F423" s="183"/>
      <c r="G423" s="183"/>
      <c r="H423" s="183"/>
      <c r="I423" s="183"/>
    </row>
    <row r="424" spans="2:9">
      <c r="B424" s="186"/>
      <c r="C424" s="183"/>
      <c r="D424" s="183"/>
      <c r="E424" s="183"/>
      <c r="F424" s="183"/>
      <c r="G424" s="183"/>
      <c r="H424" s="183"/>
      <c r="I424" s="183"/>
    </row>
    <row r="425" spans="2:9">
      <c r="B425" s="186"/>
      <c r="C425" s="183"/>
      <c r="D425" s="183"/>
      <c r="E425" s="183"/>
      <c r="F425" s="183"/>
      <c r="G425" s="183"/>
      <c r="H425" s="183"/>
      <c r="I425" s="183"/>
    </row>
    <row r="426" spans="2:9">
      <c r="B426" s="186"/>
      <c r="C426" s="183"/>
      <c r="D426" s="183"/>
      <c r="E426" s="183"/>
      <c r="F426" s="183"/>
      <c r="G426" s="183"/>
      <c r="H426" s="183"/>
      <c r="I426" s="183"/>
    </row>
    <row r="427" spans="2:9">
      <c r="B427" s="186"/>
      <c r="C427" s="183"/>
      <c r="D427" s="183"/>
      <c r="E427" s="183"/>
      <c r="F427" s="183"/>
      <c r="G427" s="183"/>
      <c r="H427" s="183"/>
      <c r="I427" s="183"/>
    </row>
    <row r="428" spans="2:9">
      <c r="B428" s="186"/>
      <c r="C428" s="183"/>
      <c r="D428" s="183"/>
      <c r="E428" s="183"/>
      <c r="F428" s="183"/>
      <c r="G428" s="183"/>
      <c r="H428" s="183"/>
      <c r="I428" s="183"/>
    </row>
    <row r="429" spans="2:9">
      <c r="B429" s="186"/>
      <c r="C429" s="183"/>
      <c r="D429" s="183"/>
      <c r="E429" s="183"/>
      <c r="F429" s="183"/>
      <c r="G429" s="183"/>
      <c r="H429" s="183"/>
      <c r="I429" s="183"/>
    </row>
    <row r="430" spans="2:9">
      <c r="B430" s="186"/>
      <c r="C430" s="183"/>
      <c r="D430" s="183"/>
      <c r="E430" s="183"/>
      <c r="F430" s="183"/>
      <c r="G430" s="183"/>
      <c r="H430" s="183"/>
      <c r="I430" s="183"/>
    </row>
    <row r="431" spans="2:9">
      <c r="B431" s="186"/>
      <c r="C431" s="183"/>
      <c r="D431" s="183"/>
      <c r="E431" s="183"/>
      <c r="F431" s="183"/>
      <c r="G431" s="183"/>
      <c r="H431" s="183"/>
      <c r="I431" s="183"/>
    </row>
    <row r="432" spans="2:9">
      <c r="B432" s="186"/>
      <c r="C432" s="183"/>
      <c r="D432" s="183"/>
      <c r="E432" s="183"/>
      <c r="F432" s="183"/>
      <c r="G432" s="183"/>
      <c r="H432" s="183"/>
      <c r="I432" s="183"/>
    </row>
    <row r="433" spans="2:9">
      <c r="B433" s="186"/>
      <c r="C433" s="183"/>
      <c r="D433" s="183"/>
      <c r="E433" s="183"/>
      <c r="F433" s="183"/>
      <c r="G433" s="183"/>
      <c r="H433" s="183"/>
      <c r="I433" s="183"/>
    </row>
    <row r="434" spans="2:9">
      <c r="B434" s="186"/>
      <c r="C434" s="183"/>
      <c r="D434" s="183"/>
      <c r="E434" s="183"/>
      <c r="F434" s="183"/>
      <c r="G434" s="183"/>
      <c r="H434" s="183"/>
      <c r="I434" s="183"/>
    </row>
    <row r="435" spans="2:9">
      <c r="B435" s="186"/>
      <c r="C435" s="183"/>
      <c r="D435" s="183"/>
      <c r="E435" s="183"/>
      <c r="F435" s="183"/>
      <c r="G435" s="183"/>
      <c r="H435" s="183"/>
      <c r="I435" s="183"/>
    </row>
    <row r="436" spans="2:9">
      <c r="B436" s="186"/>
      <c r="C436" s="183"/>
      <c r="D436" s="183"/>
      <c r="E436" s="183"/>
      <c r="F436" s="183"/>
      <c r="G436" s="183"/>
      <c r="H436" s="183"/>
      <c r="I436" s="183"/>
    </row>
    <row r="437" spans="2:9">
      <c r="B437" s="186"/>
      <c r="C437" s="183"/>
      <c r="D437" s="183"/>
      <c r="E437" s="183"/>
      <c r="F437" s="183"/>
      <c r="G437" s="183"/>
      <c r="H437" s="183"/>
      <c r="I437" s="183"/>
    </row>
    <row r="438" spans="2:9">
      <c r="B438" s="186"/>
      <c r="C438" s="183"/>
      <c r="D438" s="183"/>
      <c r="E438" s="183"/>
      <c r="F438" s="183"/>
      <c r="G438" s="183"/>
      <c r="H438" s="183"/>
      <c r="I438" s="183"/>
    </row>
    <row r="439" spans="2:9">
      <c r="B439" s="186"/>
      <c r="C439" s="183"/>
      <c r="D439" s="183"/>
      <c r="E439" s="183"/>
      <c r="F439" s="183"/>
      <c r="G439" s="183"/>
      <c r="H439" s="183"/>
      <c r="I439" s="183"/>
    </row>
    <row r="440" spans="2:9">
      <c r="B440" s="186"/>
      <c r="C440" s="183"/>
      <c r="D440" s="183"/>
      <c r="E440" s="183"/>
      <c r="F440" s="183"/>
      <c r="G440" s="183"/>
      <c r="H440" s="183"/>
      <c r="I440" s="183"/>
    </row>
    <row r="441" spans="2:9">
      <c r="B441" s="186"/>
      <c r="C441" s="183"/>
      <c r="D441" s="183"/>
      <c r="E441" s="183"/>
      <c r="F441" s="183"/>
      <c r="G441" s="183"/>
      <c r="H441" s="183"/>
      <c r="I441" s="183"/>
    </row>
    <row r="442" spans="2:9">
      <c r="B442" s="186"/>
      <c r="C442" s="183"/>
      <c r="D442" s="183"/>
      <c r="E442" s="183"/>
      <c r="F442" s="183"/>
      <c r="G442" s="183"/>
      <c r="H442" s="183"/>
      <c r="I442" s="183"/>
    </row>
    <row r="443" spans="2:9">
      <c r="B443" s="186"/>
      <c r="C443" s="183"/>
      <c r="D443" s="183"/>
      <c r="E443" s="183"/>
      <c r="F443" s="183"/>
      <c r="G443" s="183"/>
      <c r="H443" s="183"/>
      <c r="I443" s="183"/>
    </row>
    <row r="444" spans="2:9">
      <c r="B444" s="186"/>
      <c r="C444" s="183"/>
      <c r="D444" s="183"/>
      <c r="E444" s="183"/>
      <c r="F444" s="183"/>
      <c r="G444" s="183"/>
      <c r="H444" s="183"/>
      <c r="I444" s="183"/>
    </row>
    <row r="445" spans="2:9">
      <c r="B445" s="186"/>
      <c r="C445" s="183"/>
      <c r="D445" s="183"/>
      <c r="E445" s="183"/>
      <c r="F445" s="183"/>
      <c r="G445" s="183"/>
      <c r="H445" s="183"/>
      <c r="I445" s="183"/>
    </row>
    <row r="446" spans="2:9">
      <c r="B446" s="186"/>
      <c r="C446" s="183"/>
      <c r="D446" s="183"/>
      <c r="E446" s="183"/>
      <c r="F446" s="183"/>
      <c r="G446" s="183"/>
      <c r="H446" s="183"/>
      <c r="I446" s="183"/>
    </row>
    <row r="447" spans="2:9">
      <c r="B447" s="186"/>
      <c r="C447" s="183"/>
      <c r="D447" s="183"/>
      <c r="E447" s="183"/>
      <c r="F447" s="183"/>
      <c r="G447" s="183"/>
      <c r="H447" s="183"/>
      <c r="I447" s="183"/>
    </row>
    <row r="448" spans="2:9">
      <c r="B448" s="186"/>
      <c r="C448" s="183"/>
      <c r="D448" s="183"/>
      <c r="E448" s="183"/>
      <c r="F448" s="183"/>
      <c r="G448" s="183"/>
      <c r="H448" s="183"/>
      <c r="I448" s="183"/>
    </row>
    <row r="449" spans="2:9">
      <c r="B449" s="186"/>
      <c r="C449" s="183"/>
      <c r="D449" s="183"/>
      <c r="E449" s="183"/>
      <c r="F449" s="183"/>
      <c r="G449" s="183"/>
      <c r="H449" s="183"/>
      <c r="I449" s="183"/>
    </row>
    <row r="450" spans="2:9">
      <c r="B450" s="186"/>
      <c r="C450" s="183"/>
      <c r="D450" s="183"/>
      <c r="E450" s="183"/>
      <c r="F450" s="183"/>
      <c r="G450" s="183"/>
      <c r="H450" s="183"/>
      <c r="I450" s="183"/>
    </row>
    <row r="451" spans="2:9">
      <c r="B451" s="186"/>
      <c r="C451" s="183"/>
      <c r="D451" s="183"/>
      <c r="E451" s="183"/>
      <c r="F451" s="183"/>
      <c r="G451" s="183"/>
      <c r="H451" s="183"/>
      <c r="I451" s="183"/>
    </row>
    <row r="452" spans="2:9">
      <c r="B452" s="186"/>
      <c r="C452" s="183"/>
      <c r="D452" s="183"/>
      <c r="E452" s="183"/>
      <c r="F452" s="183"/>
      <c r="G452" s="183"/>
      <c r="H452" s="183"/>
      <c r="I452" s="183"/>
    </row>
    <row r="453" spans="2:9">
      <c r="B453" s="186"/>
      <c r="C453" s="183"/>
      <c r="D453" s="183"/>
      <c r="E453" s="183"/>
      <c r="F453" s="183"/>
      <c r="G453" s="183"/>
      <c r="H453" s="183"/>
      <c r="I453" s="183"/>
    </row>
    <row r="454" spans="2:9">
      <c r="B454" s="186"/>
      <c r="C454" s="183"/>
      <c r="D454" s="183"/>
      <c r="E454" s="183"/>
      <c r="F454" s="183"/>
      <c r="G454" s="183"/>
      <c r="H454" s="183"/>
      <c r="I454" s="183"/>
    </row>
    <row r="455" spans="2:9">
      <c r="B455" s="186"/>
      <c r="C455" s="183"/>
      <c r="D455" s="183"/>
      <c r="E455" s="183"/>
      <c r="F455" s="183"/>
      <c r="G455" s="183"/>
      <c r="H455" s="183"/>
      <c r="I455" s="183"/>
    </row>
    <row r="456" spans="2:9">
      <c r="B456" s="186"/>
      <c r="C456" s="183"/>
      <c r="D456" s="183"/>
      <c r="E456" s="183"/>
      <c r="F456" s="183"/>
      <c r="G456" s="183"/>
      <c r="H456" s="183"/>
      <c r="I456" s="183"/>
    </row>
    <row r="457" spans="2:9">
      <c r="B457" s="186"/>
      <c r="C457" s="183"/>
      <c r="D457" s="183"/>
      <c r="E457" s="183"/>
      <c r="F457" s="183"/>
      <c r="G457" s="183"/>
      <c r="H457" s="183"/>
      <c r="I457" s="183"/>
    </row>
    <row r="458" spans="2:9">
      <c r="B458" s="186"/>
      <c r="C458" s="183"/>
      <c r="D458" s="183"/>
      <c r="E458" s="183"/>
      <c r="F458" s="183"/>
      <c r="G458" s="183"/>
      <c r="H458" s="183"/>
      <c r="I458" s="183"/>
    </row>
    <row r="459" spans="2:9">
      <c r="B459" s="186"/>
      <c r="C459" s="183"/>
      <c r="D459" s="183"/>
      <c r="E459" s="183"/>
      <c r="F459" s="183"/>
      <c r="G459" s="183"/>
      <c r="H459" s="183"/>
      <c r="I459" s="183"/>
    </row>
    <row r="460" spans="2:9">
      <c r="B460" s="186"/>
      <c r="C460" s="183"/>
      <c r="D460" s="183"/>
      <c r="E460" s="183"/>
      <c r="F460" s="183"/>
      <c r="G460" s="183"/>
      <c r="H460" s="183"/>
      <c r="I460" s="183"/>
    </row>
    <row r="461" spans="2:9">
      <c r="B461" s="186"/>
      <c r="C461" s="183"/>
      <c r="D461" s="183"/>
      <c r="E461" s="183"/>
      <c r="F461" s="183"/>
      <c r="G461" s="183"/>
      <c r="H461" s="183"/>
      <c r="I461" s="183"/>
    </row>
    <row r="462" spans="2:9">
      <c r="B462" s="186"/>
      <c r="C462" s="183"/>
      <c r="D462" s="183"/>
      <c r="E462" s="183"/>
      <c r="F462" s="183"/>
      <c r="G462" s="183"/>
      <c r="H462" s="183"/>
      <c r="I462" s="183"/>
    </row>
    <row r="463" spans="2:9">
      <c r="B463" s="186"/>
      <c r="C463" s="183"/>
      <c r="D463" s="183"/>
      <c r="E463" s="183"/>
      <c r="F463" s="183"/>
      <c r="G463" s="183"/>
      <c r="H463" s="183"/>
      <c r="I463" s="183"/>
    </row>
    <row r="464" spans="2:9">
      <c r="B464" s="186"/>
      <c r="C464" s="183"/>
      <c r="D464" s="183"/>
      <c r="E464" s="183"/>
      <c r="F464" s="183"/>
      <c r="G464" s="183"/>
      <c r="H464" s="183"/>
      <c r="I464" s="183"/>
    </row>
    <row r="465" spans="2:9">
      <c r="B465" s="186"/>
      <c r="C465" s="183"/>
      <c r="D465" s="183"/>
      <c r="E465" s="183"/>
      <c r="F465" s="183"/>
      <c r="G465" s="183"/>
      <c r="H465" s="183"/>
      <c r="I465" s="183"/>
    </row>
    <row r="466" spans="2:9">
      <c r="B466" s="186"/>
      <c r="C466" s="183"/>
      <c r="D466" s="183"/>
      <c r="E466" s="183"/>
      <c r="F466" s="183"/>
      <c r="G466" s="183"/>
      <c r="H466" s="183"/>
      <c r="I466" s="183"/>
    </row>
    <row r="467" spans="2:9">
      <c r="B467" s="186"/>
      <c r="C467" s="183"/>
      <c r="D467" s="183"/>
      <c r="E467" s="183"/>
      <c r="F467" s="183"/>
      <c r="G467" s="183"/>
      <c r="H467" s="183"/>
      <c r="I467" s="183"/>
    </row>
    <row r="468" spans="2:9">
      <c r="B468" s="186"/>
      <c r="C468" s="183"/>
      <c r="D468" s="183"/>
      <c r="E468" s="183"/>
      <c r="F468" s="183"/>
      <c r="G468" s="183"/>
      <c r="H468" s="183"/>
      <c r="I468" s="183"/>
    </row>
    <row r="469" spans="2:9">
      <c r="B469" s="186"/>
      <c r="C469" s="183"/>
      <c r="D469" s="183"/>
      <c r="E469" s="183"/>
      <c r="F469" s="183"/>
      <c r="G469" s="183"/>
      <c r="H469" s="183"/>
      <c r="I469" s="183"/>
    </row>
    <row r="470" spans="2:9">
      <c r="B470" s="186"/>
      <c r="C470" s="183"/>
      <c r="D470" s="183"/>
      <c r="E470" s="183"/>
      <c r="F470" s="183"/>
      <c r="G470" s="183"/>
      <c r="H470" s="183"/>
      <c r="I470" s="183"/>
    </row>
    <row r="471" spans="2:9">
      <c r="B471" s="186"/>
      <c r="C471" s="183"/>
      <c r="D471" s="183"/>
      <c r="E471" s="183"/>
      <c r="F471" s="183"/>
      <c r="G471" s="183"/>
      <c r="H471" s="183"/>
      <c r="I471" s="183"/>
    </row>
    <row r="472" spans="2:9">
      <c r="B472" s="186"/>
      <c r="C472" s="183"/>
      <c r="D472" s="183"/>
      <c r="E472" s="183"/>
      <c r="F472" s="183"/>
      <c r="G472" s="183"/>
      <c r="H472" s="183"/>
      <c r="I472" s="183"/>
    </row>
    <row r="473" spans="2:9">
      <c r="B473" s="186"/>
      <c r="C473" s="183"/>
      <c r="D473" s="183"/>
      <c r="E473" s="183"/>
      <c r="F473" s="183"/>
      <c r="G473" s="183"/>
      <c r="H473" s="183"/>
      <c r="I473" s="183"/>
    </row>
    <row r="474" spans="2:9">
      <c r="B474" s="186"/>
      <c r="C474" s="183"/>
      <c r="D474" s="183"/>
      <c r="E474" s="183"/>
      <c r="F474" s="183"/>
      <c r="G474" s="183"/>
      <c r="H474" s="183"/>
      <c r="I474" s="183"/>
    </row>
    <row r="475" spans="2:9">
      <c r="B475" s="186"/>
      <c r="C475" s="183"/>
      <c r="D475" s="183"/>
      <c r="E475" s="183"/>
      <c r="F475" s="183"/>
      <c r="G475" s="183"/>
      <c r="H475" s="183"/>
      <c r="I475" s="183"/>
    </row>
    <row r="476" spans="2:9">
      <c r="B476" s="186"/>
      <c r="C476" s="183"/>
      <c r="D476" s="183"/>
      <c r="E476" s="183"/>
      <c r="F476" s="183"/>
      <c r="G476" s="183"/>
      <c r="H476" s="183"/>
      <c r="I476" s="183"/>
    </row>
    <row r="477" spans="2:9">
      <c r="B477" s="186"/>
      <c r="C477" s="183"/>
      <c r="D477" s="183"/>
      <c r="E477" s="183"/>
      <c r="F477" s="183"/>
      <c r="G477" s="183"/>
      <c r="H477" s="183"/>
      <c r="I477" s="183"/>
    </row>
    <row r="478" spans="2:9">
      <c r="B478" s="186"/>
      <c r="C478" s="183"/>
      <c r="D478" s="183"/>
      <c r="E478" s="183"/>
      <c r="F478" s="183"/>
      <c r="G478" s="183"/>
      <c r="H478" s="183"/>
      <c r="I478" s="183"/>
    </row>
    <row r="479" spans="2:9">
      <c r="B479" s="186"/>
      <c r="C479" s="183"/>
      <c r="D479" s="183"/>
      <c r="E479" s="183"/>
      <c r="F479" s="183"/>
      <c r="G479" s="183"/>
      <c r="H479" s="183"/>
      <c r="I479" s="183"/>
    </row>
    <row r="480" spans="2:9">
      <c r="B480" s="186"/>
      <c r="C480" s="183"/>
      <c r="D480" s="183"/>
      <c r="E480" s="183"/>
      <c r="F480" s="183"/>
      <c r="G480" s="183"/>
      <c r="H480" s="183"/>
      <c r="I480" s="183"/>
    </row>
    <row r="481" spans="2:9">
      <c r="B481" s="186"/>
      <c r="C481" s="183"/>
      <c r="D481" s="183"/>
      <c r="E481" s="183"/>
      <c r="F481" s="183"/>
      <c r="G481" s="183"/>
      <c r="H481" s="183"/>
      <c r="I481" s="183"/>
    </row>
    <row r="482" spans="2:9">
      <c r="B482" s="186"/>
      <c r="C482" s="183"/>
      <c r="D482" s="183"/>
      <c r="E482" s="183"/>
      <c r="F482" s="183"/>
      <c r="G482" s="183"/>
      <c r="H482" s="183"/>
      <c r="I482" s="183"/>
    </row>
    <row r="483" spans="2:9">
      <c r="B483" s="186"/>
      <c r="C483" s="183"/>
      <c r="D483" s="183"/>
      <c r="E483" s="183"/>
      <c r="F483" s="183"/>
      <c r="G483" s="183"/>
      <c r="H483" s="183"/>
      <c r="I483" s="183"/>
    </row>
    <row r="484" spans="2:9">
      <c r="B484" s="186"/>
      <c r="C484" s="183"/>
      <c r="D484" s="183"/>
      <c r="E484" s="183"/>
      <c r="F484" s="183"/>
      <c r="G484" s="183"/>
      <c r="H484" s="183"/>
      <c r="I484" s="183"/>
    </row>
    <row r="485" spans="2:9">
      <c r="B485" s="186"/>
      <c r="C485" s="183"/>
      <c r="D485" s="183"/>
      <c r="E485" s="183"/>
      <c r="F485" s="183"/>
      <c r="G485" s="183"/>
      <c r="H485" s="183"/>
      <c r="I485" s="183"/>
    </row>
    <row r="486" spans="2:9">
      <c r="B486" s="186"/>
      <c r="C486" s="183"/>
      <c r="D486" s="183"/>
      <c r="E486" s="183"/>
      <c r="F486" s="183"/>
      <c r="G486" s="183"/>
      <c r="H486" s="183"/>
      <c r="I486" s="183"/>
    </row>
    <row r="487" spans="2:9">
      <c r="B487" s="186"/>
      <c r="C487" s="183"/>
      <c r="D487" s="183"/>
      <c r="E487" s="183"/>
      <c r="F487" s="183"/>
      <c r="G487" s="183"/>
      <c r="H487" s="183"/>
      <c r="I487" s="183"/>
    </row>
    <row r="488" spans="2:9">
      <c r="B488" s="186"/>
      <c r="C488" s="183"/>
      <c r="D488" s="183"/>
      <c r="E488" s="183"/>
      <c r="F488" s="183"/>
      <c r="G488" s="183"/>
      <c r="H488" s="183"/>
      <c r="I488" s="183"/>
    </row>
    <row r="489" spans="2:9">
      <c r="B489" s="186"/>
      <c r="C489" s="183"/>
      <c r="D489" s="183"/>
      <c r="E489" s="183"/>
      <c r="F489" s="183"/>
      <c r="G489" s="183"/>
      <c r="H489" s="183"/>
      <c r="I489" s="183"/>
    </row>
    <row r="490" spans="2:9">
      <c r="B490" s="186"/>
      <c r="C490" s="183"/>
      <c r="D490" s="183"/>
      <c r="E490" s="183"/>
      <c r="F490" s="183"/>
      <c r="G490" s="183"/>
      <c r="H490" s="183"/>
      <c r="I490" s="183"/>
    </row>
    <row r="491" spans="2:9">
      <c r="B491" s="186"/>
      <c r="C491" s="183"/>
      <c r="D491" s="183"/>
      <c r="E491" s="183"/>
      <c r="F491" s="183"/>
      <c r="G491" s="183"/>
      <c r="H491" s="183"/>
      <c r="I491" s="183"/>
    </row>
    <row r="492" spans="2:9">
      <c r="B492" s="186"/>
      <c r="C492" s="183"/>
      <c r="D492" s="183"/>
      <c r="E492" s="183"/>
      <c r="F492" s="183"/>
      <c r="G492" s="183"/>
      <c r="H492" s="183"/>
      <c r="I492" s="183"/>
    </row>
    <row r="493" spans="2:9">
      <c r="B493" s="186"/>
      <c r="C493" s="183"/>
      <c r="D493" s="183"/>
      <c r="E493" s="183"/>
      <c r="F493" s="183"/>
      <c r="G493" s="183"/>
      <c r="H493" s="183"/>
      <c r="I493" s="183"/>
    </row>
    <row r="494" spans="2:9">
      <c r="B494" s="186"/>
      <c r="C494" s="183"/>
      <c r="D494" s="183"/>
      <c r="E494" s="183"/>
      <c r="F494" s="183"/>
      <c r="G494" s="183"/>
      <c r="H494" s="183"/>
      <c r="I494" s="183"/>
    </row>
    <row r="495" spans="2:9">
      <c r="B495" s="186"/>
      <c r="C495" s="183"/>
      <c r="D495" s="183"/>
      <c r="E495" s="183"/>
      <c r="F495" s="183"/>
      <c r="G495" s="183"/>
      <c r="H495" s="183"/>
      <c r="I495" s="183"/>
    </row>
    <row r="496" spans="2:9">
      <c r="B496" s="186"/>
      <c r="C496" s="183"/>
      <c r="D496" s="183"/>
      <c r="E496" s="183"/>
      <c r="F496" s="183"/>
      <c r="G496" s="183"/>
      <c r="H496" s="183"/>
      <c r="I496" s="183"/>
    </row>
    <row r="497" spans="2:9">
      <c r="B497" s="186"/>
      <c r="C497" s="183"/>
      <c r="D497" s="183"/>
      <c r="E497" s="183"/>
      <c r="F497" s="183"/>
      <c r="G497" s="183"/>
      <c r="H497" s="183"/>
      <c r="I497" s="183"/>
    </row>
    <row r="498" spans="2:9">
      <c r="B498" s="186"/>
      <c r="C498" s="183"/>
      <c r="D498" s="183"/>
      <c r="E498" s="183"/>
      <c r="F498" s="183"/>
      <c r="G498" s="183"/>
      <c r="H498" s="183"/>
      <c r="I498" s="183"/>
    </row>
    <row r="499" spans="2:9">
      <c r="B499" s="186"/>
      <c r="C499" s="183"/>
      <c r="D499" s="183"/>
      <c r="E499" s="183"/>
      <c r="F499" s="183"/>
      <c r="G499" s="183"/>
      <c r="H499" s="183"/>
      <c r="I499" s="183"/>
    </row>
    <row r="500" spans="2:9">
      <c r="B500" s="186"/>
      <c r="C500" s="183"/>
      <c r="D500" s="183"/>
      <c r="E500" s="183"/>
      <c r="F500" s="183"/>
      <c r="G500" s="183"/>
      <c r="H500" s="183"/>
      <c r="I500" s="183"/>
    </row>
    <row r="501" spans="2:9">
      <c r="B501" s="186"/>
      <c r="C501" s="183"/>
      <c r="D501" s="183"/>
      <c r="E501" s="183"/>
      <c r="F501" s="183"/>
      <c r="G501" s="183"/>
      <c r="H501" s="183"/>
      <c r="I501" s="183"/>
    </row>
    <row r="502" spans="2:9">
      <c r="B502" s="186"/>
      <c r="C502" s="183"/>
      <c r="D502" s="183"/>
      <c r="E502" s="183"/>
      <c r="F502" s="183"/>
      <c r="G502" s="183"/>
      <c r="H502" s="183"/>
      <c r="I502" s="183"/>
    </row>
    <row r="503" spans="2:9">
      <c r="B503" s="186"/>
      <c r="C503" s="183"/>
      <c r="D503" s="183"/>
      <c r="E503" s="183"/>
      <c r="F503" s="183"/>
      <c r="G503" s="183"/>
      <c r="H503" s="183"/>
      <c r="I503" s="183"/>
    </row>
    <row r="504" spans="2:9">
      <c r="B504" s="186"/>
      <c r="C504" s="183"/>
      <c r="D504" s="183"/>
      <c r="E504" s="183"/>
      <c r="F504" s="183"/>
      <c r="G504" s="183"/>
      <c r="H504" s="183"/>
      <c r="I504" s="183"/>
    </row>
    <row r="505" spans="2:9">
      <c r="B505" s="186"/>
      <c r="C505" s="183"/>
      <c r="D505" s="183"/>
      <c r="E505" s="183"/>
      <c r="F505" s="183"/>
      <c r="G505" s="183"/>
      <c r="H505" s="183"/>
      <c r="I505" s="183"/>
    </row>
    <row r="506" spans="2:9">
      <c r="B506" s="186"/>
      <c r="C506" s="183"/>
      <c r="D506" s="183"/>
      <c r="E506" s="183"/>
      <c r="F506" s="183"/>
      <c r="G506" s="183"/>
      <c r="H506" s="183"/>
      <c r="I506" s="183"/>
    </row>
    <row r="507" spans="2:9">
      <c r="B507" s="186"/>
      <c r="C507" s="183"/>
      <c r="D507" s="183"/>
      <c r="E507" s="183"/>
      <c r="F507" s="183"/>
      <c r="G507" s="183"/>
      <c r="H507" s="183"/>
      <c r="I507" s="183"/>
    </row>
    <row r="508" spans="2:9">
      <c r="B508" s="186"/>
      <c r="C508" s="183"/>
      <c r="D508" s="183"/>
      <c r="E508" s="183"/>
      <c r="F508" s="183"/>
      <c r="G508" s="183"/>
      <c r="H508" s="183"/>
      <c r="I508" s="183"/>
    </row>
    <row r="509" spans="2:9">
      <c r="B509" s="186"/>
      <c r="C509" s="183"/>
      <c r="D509" s="183"/>
      <c r="E509" s="183"/>
      <c r="F509" s="183"/>
      <c r="G509" s="183"/>
      <c r="H509" s="183"/>
      <c r="I509" s="183"/>
    </row>
    <row r="510" spans="2:9">
      <c r="B510" s="186"/>
      <c r="C510" s="183"/>
      <c r="D510" s="183"/>
      <c r="E510" s="183"/>
      <c r="F510" s="183"/>
      <c r="G510" s="183"/>
      <c r="H510" s="183"/>
      <c r="I510" s="183"/>
    </row>
    <row r="511" spans="2:9">
      <c r="B511" s="186"/>
      <c r="C511" s="183"/>
      <c r="D511" s="183"/>
      <c r="E511" s="183"/>
      <c r="F511" s="183"/>
      <c r="G511" s="183"/>
      <c r="H511" s="183"/>
      <c r="I511" s="183"/>
    </row>
    <row r="512" spans="2:9">
      <c r="B512" s="186"/>
      <c r="C512" s="183"/>
      <c r="D512" s="183"/>
      <c r="E512" s="183"/>
      <c r="F512" s="183"/>
      <c r="G512" s="183"/>
      <c r="H512" s="183"/>
      <c r="I512" s="183"/>
    </row>
    <row r="513" spans="2:9">
      <c r="B513" s="186"/>
      <c r="C513" s="183"/>
      <c r="D513" s="183"/>
      <c r="E513" s="183"/>
      <c r="F513" s="183"/>
      <c r="G513" s="183"/>
      <c r="H513" s="183"/>
      <c r="I513" s="183"/>
    </row>
    <row r="514" spans="2:9">
      <c r="B514" s="186"/>
      <c r="C514" s="183"/>
      <c r="D514" s="183"/>
      <c r="E514" s="183"/>
      <c r="F514" s="183"/>
      <c r="G514" s="183"/>
      <c r="H514" s="183"/>
      <c r="I514" s="183"/>
    </row>
    <row r="515" spans="2:9">
      <c r="B515" s="186"/>
      <c r="C515" s="183"/>
      <c r="D515" s="183"/>
      <c r="E515" s="183"/>
      <c r="F515" s="183"/>
      <c r="G515" s="183"/>
      <c r="H515" s="183"/>
      <c r="I515" s="183"/>
    </row>
    <row r="516" spans="2:9">
      <c r="B516" s="186"/>
      <c r="C516" s="183"/>
      <c r="D516" s="183"/>
      <c r="E516" s="183"/>
      <c r="F516" s="183"/>
      <c r="G516" s="183"/>
      <c r="H516" s="183"/>
      <c r="I516" s="183"/>
    </row>
    <row r="517" spans="2:9">
      <c r="B517" s="186"/>
      <c r="C517" s="183"/>
      <c r="D517" s="183"/>
      <c r="E517" s="183"/>
      <c r="F517" s="183"/>
      <c r="G517" s="183"/>
      <c r="H517" s="183"/>
      <c r="I517" s="183"/>
    </row>
    <row r="518" spans="2:9">
      <c r="B518" s="186"/>
      <c r="C518" s="183"/>
      <c r="D518" s="183"/>
      <c r="E518" s="183"/>
      <c r="F518" s="183"/>
      <c r="G518" s="183"/>
      <c r="H518" s="183"/>
      <c r="I518" s="183"/>
    </row>
    <row r="519" spans="2:9">
      <c r="B519" s="186"/>
      <c r="C519" s="183"/>
      <c r="D519" s="183"/>
      <c r="E519" s="183"/>
      <c r="F519" s="183"/>
      <c r="G519" s="183"/>
      <c r="H519" s="183"/>
      <c r="I519" s="183"/>
    </row>
    <row r="520" spans="2:9">
      <c r="B520" s="186"/>
      <c r="C520" s="183"/>
      <c r="D520" s="183"/>
      <c r="E520" s="183"/>
      <c r="F520" s="183"/>
      <c r="G520" s="183"/>
      <c r="H520" s="183"/>
      <c r="I520" s="183"/>
    </row>
    <row r="521" spans="2:9">
      <c r="B521" s="186"/>
      <c r="C521" s="183"/>
      <c r="D521" s="183"/>
      <c r="E521" s="183"/>
      <c r="F521" s="183"/>
      <c r="G521" s="183"/>
      <c r="H521" s="183"/>
      <c r="I521" s="183"/>
    </row>
    <row r="522" spans="2:9">
      <c r="B522" s="186"/>
      <c r="C522" s="183"/>
      <c r="D522" s="183"/>
      <c r="E522" s="183"/>
      <c r="F522" s="183"/>
      <c r="G522" s="183"/>
      <c r="H522" s="183"/>
      <c r="I522" s="183"/>
    </row>
    <row r="523" spans="2:9">
      <c r="B523" s="186"/>
      <c r="C523" s="183"/>
      <c r="D523" s="183"/>
      <c r="E523" s="183"/>
      <c r="F523" s="183"/>
      <c r="G523" s="183"/>
      <c r="H523" s="183"/>
      <c r="I523" s="183"/>
    </row>
    <row r="524" spans="2:9">
      <c r="B524" s="186"/>
      <c r="C524" s="183"/>
      <c r="D524" s="183"/>
      <c r="E524" s="183"/>
      <c r="F524" s="183"/>
      <c r="G524" s="183"/>
      <c r="H524" s="183"/>
      <c r="I524" s="183"/>
    </row>
    <row r="525" spans="2:9">
      <c r="B525" s="186"/>
      <c r="C525" s="183"/>
      <c r="D525" s="183"/>
      <c r="E525" s="183"/>
      <c r="F525" s="183"/>
      <c r="G525" s="183"/>
      <c r="H525" s="183"/>
      <c r="I525" s="183"/>
    </row>
    <row r="526" spans="2:9">
      <c r="B526" s="186"/>
      <c r="C526" s="183"/>
      <c r="D526" s="183"/>
      <c r="E526" s="183"/>
      <c r="F526" s="183"/>
      <c r="G526" s="183"/>
      <c r="H526" s="183"/>
      <c r="I526" s="183"/>
    </row>
    <row r="527" spans="2:9">
      <c r="B527" s="186"/>
      <c r="C527" s="183"/>
      <c r="D527" s="183"/>
      <c r="E527" s="183"/>
      <c r="F527" s="183"/>
      <c r="G527" s="183"/>
      <c r="H527" s="183"/>
      <c r="I527" s="183"/>
    </row>
    <row r="528" spans="2:9">
      <c r="B528" s="186"/>
      <c r="C528" s="183"/>
      <c r="D528" s="183"/>
      <c r="E528" s="183"/>
      <c r="F528" s="183"/>
      <c r="G528" s="183"/>
      <c r="H528" s="183"/>
      <c r="I528" s="183"/>
    </row>
    <row r="529" spans="2:9">
      <c r="B529" s="186"/>
      <c r="C529" s="183"/>
      <c r="D529" s="183"/>
      <c r="E529" s="183"/>
      <c r="F529" s="183"/>
      <c r="G529" s="183"/>
      <c r="H529" s="183"/>
      <c r="I529" s="183"/>
    </row>
    <row r="530" spans="2:9">
      <c r="B530" s="186"/>
      <c r="C530" s="183"/>
      <c r="D530" s="183"/>
      <c r="E530" s="183"/>
      <c r="F530" s="183"/>
      <c r="G530" s="183"/>
      <c r="H530" s="183"/>
      <c r="I530" s="183"/>
    </row>
    <row r="531" spans="2:9">
      <c r="B531" s="186"/>
      <c r="C531" s="183"/>
      <c r="D531" s="183"/>
      <c r="E531" s="183"/>
      <c r="F531" s="183"/>
      <c r="G531" s="183"/>
      <c r="H531" s="183"/>
      <c r="I531" s="183"/>
    </row>
    <row r="532" spans="2:9">
      <c r="B532" s="186"/>
      <c r="C532" s="183"/>
      <c r="D532" s="183"/>
      <c r="E532" s="183"/>
      <c r="F532" s="183"/>
      <c r="G532" s="183"/>
      <c r="H532" s="183"/>
      <c r="I532" s="183"/>
    </row>
    <row r="533" spans="2:9">
      <c r="B533" s="186"/>
      <c r="C533" s="183"/>
      <c r="D533" s="183"/>
      <c r="E533" s="183"/>
      <c r="F533" s="183"/>
      <c r="G533" s="183"/>
      <c r="H533" s="183"/>
      <c r="I533" s="183"/>
    </row>
    <row r="534" spans="2:9">
      <c r="B534" s="186"/>
      <c r="C534" s="183"/>
      <c r="D534" s="183"/>
      <c r="E534" s="183"/>
      <c r="F534" s="183"/>
      <c r="G534" s="183"/>
      <c r="H534" s="183"/>
      <c r="I534" s="183"/>
    </row>
    <row r="535" spans="2:9">
      <c r="B535" s="186"/>
      <c r="C535" s="183"/>
      <c r="D535" s="183"/>
      <c r="E535" s="183"/>
      <c r="F535" s="183"/>
      <c r="G535" s="183"/>
      <c r="H535" s="183"/>
      <c r="I535" s="183"/>
    </row>
    <row r="536" spans="2:9">
      <c r="B536" s="186"/>
      <c r="C536" s="183"/>
      <c r="D536" s="183"/>
      <c r="E536" s="183"/>
      <c r="F536" s="183"/>
      <c r="G536" s="183"/>
      <c r="H536" s="183"/>
      <c r="I536" s="183"/>
    </row>
    <row r="537" spans="2:9">
      <c r="B537" s="186"/>
      <c r="C537" s="183"/>
      <c r="D537" s="183"/>
      <c r="E537" s="183"/>
      <c r="F537" s="183"/>
      <c r="G537" s="183"/>
      <c r="H537" s="183"/>
      <c r="I537" s="183"/>
    </row>
    <row r="538" spans="2:9">
      <c r="B538" s="186"/>
      <c r="C538" s="183"/>
      <c r="D538" s="183"/>
      <c r="E538" s="183"/>
      <c r="F538" s="183"/>
      <c r="G538" s="183"/>
      <c r="H538" s="183"/>
      <c r="I538" s="183"/>
    </row>
    <row r="539" spans="2:9">
      <c r="B539" s="186"/>
      <c r="C539" s="183"/>
      <c r="D539" s="183"/>
      <c r="E539" s="183"/>
      <c r="F539" s="183"/>
      <c r="G539" s="183"/>
      <c r="H539" s="183"/>
      <c r="I539" s="183"/>
    </row>
    <row r="540" spans="2:9">
      <c r="B540" s="186"/>
      <c r="C540" s="183"/>
      <c r="D540" s="183"/>
      <c r="E540" s="183"/>
      <c r="F540" s="183"/>
      <c r="G540" s="183"/>
      <c r="H540" s="183"/>
      <c r="I540" s="183"/>
    </row>
    <row r="541" spans="2:9">
      <c r="B541" s="186"/>
      <c r="C541" s="183"/>
      <c r="D541" s="183"/>
      <c r="E541" s="183"/>
      <c r="F541" s="183"/>
      <c r="G541" s="183"/>
      <c r="H541" s="183"/>
      <c r="I541" s="183"/>
    </row>
    <row r="542" spans="2:9">
      <c r="B542" s="186"/>
      <c r="C542" s="183"/>
      <c r="D542" s="183"/>
      <c r="E542" s="183"/>
      <c r="F542" s="183"/>
      <c r="G542" s="183"/>
      <c r="H542" s="183"/>
      <c r="I542" s="183"/>
    </row>
    <row r="543" spans="2:9">
      <c r="B543" s="186"/>
      <c r="C543" s="183"/>
      <c r="D543" s="183"/>
      <c r="E543" s="183"/>
      <c r="F543" s="183"/>
      <c r="G543" s="183"/>
      <c r="H543" s="183"/>
      <c r="I543" s="183"/>
    </row>
    <row r="544" spans="2:9">
      <c r="B544" s="186"/>
      <c r="C544" s="183"/>
      <c r="D544" s="183"/>
      <c r="E544" s="183"/>
      <c r="F544" s="183"/>
      <c r="G544" s="183"/>
      <c r="H544" s="183"/>
      <c r="I544" s="183"/>
    </row>
    <row r="545" spans="2:9">
      <c r="B545" s="186"/>
      <c r="C545" s="183"/>
      <c r="D545" s="183"/>
      <c r="E545" s="183"/>
      <c r="F545" s="183"/>
      <c r="G545" s="183"/>
      <c r="H545" s="183"/>
      <c r="I545" s="183"/>
    </row>
    <row r="546" spans="2:9">
      <c r="B546" s="186"/>
      <c r="C546" s="183"/>
      <c r="D546" s="183"/>
      <c r="E546" s="183"/>
      <c r="F546" s="183"/>
      <c r="G546" s="183"/>
      <c r="H546" s="183"/>
      <c r="I546" s="183"/>
    </row>
    <row r="547" spans="2:9">
      <c r="B547" s="186"/>
      <c r="C547" s="183"/>
      <c r="D547" s="183"/>
      <c r="E547" s="183"/>
      <c r="F547" s="183"/>
      <c r="G547" s="183"/>
      <c r="H547" s="183"/>
      <c r="I547" s="183"/>
    </row>
    <row r="548" spans="2:9">
      <c r="B548" s="186"/>
      <c r="C548" s="183"/>
      <c r="D548" s="183"/>
      <c r="E548" s="183"/>
      <c r="F548" s="183"/>
      <c r="G548" s="183"/>
      <c r="H548" s="183"/>
      <c r="I548" s="183"/>
    </row>
    <row r="549" spans="2:9">
      <c r="B549" s="186"/>
      <c r="C549" s="183"/>
      <c r="D549" s="183"/>
      <c r="E549" s="183"/>
      <c r="F549" s="183"/>
      <c r="G549" s="183"/>
      <c r="H549" s="183"/>
      <c r="I549" s="183"/>
    </row>
    <row r="550" spans="2:9">
      <c r="B550" s="186"/>
      <c r="C550" s="183"/>
      <c r="D550" s="183"/>
      <c r="E550" s="183"/>
      <c r="F550" s="183"/>
      <c r="G550" s="183"/>
      <c r="H550" s="183"/>
      <c r="I550" s="183"/>
    </row>
    <row r="551" spans="2:9">
      <c r="B551" s="186"/>
      <c r="C551" s="183"/>
      <c r="D551" s="183"/>
      <c r="E551" s="183"/>
      <c r="F551" s="183"/>
      <c r="G551" s="183"/>
      <c r="H551" s="183"/>
      <c r="I551" s="183"/>
    </row>
    <row r="552" spans="2:9">
      <c r="B552" s="186"/>
      <c r="C552" s="183"/>
      <c r="D552" s="183"/>
      <c r="E552" s="183"/>
      <c r="F552" s="183"/>
      <c r="G552" s="183"/>
      <c r="H552" s="183"/>
      <c r="I552" s="183"/>
    </row>
    <row r="553" spans="2:9">
      <c r="B553" s="186"/>
      <c r="C553" s="183"/>
      <c r="D553" s="183"/>
      <c r="E553" s="183"/>
      <c r="F553" s="183"/>
      <c r="G553" s="183"/>
      <c r="H553" s="183"/>
      <c r="I553" s="183"/>
    </row>
    <row r="554" spans="2:9">
      <c r="B554" s="186"/>
      <c r="C554" s="183"/>
      <c r="D554" s="183"/>
      <c r="E554" s="183"/>
      <c r="F554" s="183"/>
      <c r="G554" s="183"/>
      <c r="H554" s="183"/>
      <c r="I554" s="183"/>
    </row>
    <row r="555" spans="2:9">
      <c r="B555" s="186"/>
      <c r="C555" s="183"/>
      <c r="D555" s="183"/>
      <c r="E555" s="183"/>
      <c r="F555" s="183"/>
      <c r="G555" s="183"/>
      <c r="H555" s="183"/>
      <c r="I555" s="183"/>
    </row>
    <row r="556" spans="2:9">
      <c r="B556" s="186"/>
      <c r="C556" s="183"/>
      <c r="D556" s="183"/>
      <c r="E556" s="183"/>
      <c r="F556" s="183"/>
      <c r="G556" s="183"/>
      <c r="H556" s="183"/>
      <c r="I556" s="183"/>
    </row>
    <row r="557" spans="2:9">
      <c r="B557" s="186"/>
      <c r="C557" s="183"/>
      <c r="D557" s="183"/>
      <c r="E557" s="183"/>
      <c r="F557" s="183"/>
      <c r="G557" s="183"/>
      <c r="H557" s="183"/>
      <c r="I557" s="183"/>
    </row>
    <row r="558" spans="2:9">
      <c r="B558" s="186"/>
      <c r="C558" s="183"/>
      <c r="D558" s="183"/>
      <c r="E558" s="183"/>
      <c r="F558" s="183"/>
      <c r="G558" s="183"/>
      <c r="H558" s="183"/>
      <c r="I558" s="183"/>
    </row>
    <row r="559" spans="2:9">
      <c r="B559" s="186"/>
      <c r="C559" s="183"/>
      <c r="D559" s="183"/>
      <c r="E559" s="183"/>
      <c r="F559" s="183"/>
      <c r="G559" s="183"/>
      <c r="H559" s="183"/>
      <c r="I559" s="183"/>
    </row>
    <row r="560" spans="2:9">
      <c r="B560" s="186"/>
      <c r="C560" s="183"/>
      <c r="D560" s="183"/>
      <c r="E560" s="183"/>
      <c r="F560" s="183"/>
      <c r="G560" s="183"/>
      <c r="H560" s="183"/>
      <c r="I560" s="183"/>
    </row>
    <row r="561" spans="2:9">
      <c r="B561" s="186"/>
      <c r="C561" s="183"/>
      <c r="D561" s="183"/>
      <c r="E561" s="183"/>
      <c r="F561" s="183"/>
      <c r="G561" s="183"/>
      <c r="H561" s="183"/>
      <c r="I561" s="183"/>
    </row>
    <row r="562" spans="2:9">
      <c r="B562" s="186"/>
      <c r="C562" s="183"/>
      <c r="D562" s="183"/>
      <c r="E562" s="183"/>
      <c r="F562" s="183"/>
      <c r="G562" s="183"/>
      <c r="H562" s="183"/>
      <c r="I562" s="183"/>
    </row>
    <row r="563" spans="2:9">
      <c r="B563" s="186"/>
      <c r="C563" s="183"/>
      <c r="D563" s="183"/>
      <c r="E563" s="183"/>
      <c r="F563" s="183"/>
      <c r="G563" s="183"/>
      <c r="H563" s="183"/>
      <c r="I563" s="183"/>
    </row>
    <row r="564" spans="2:9">
      <c r="B564" s="186"/>
      <c r="C564" s="183"/>
      <c r="D564" s="183"/>
      <c r="E564" s="183"/>
      <c r="F564" s="183"/>
      <c r="G564" s="183"/>
      <c r="H564" s="183"/>
      <c r="I564" s="183"/>
    </row>
    <row r="565" spans="2:9">
      <c r="B565" s="186"/>
      <c r="C565" s="183"/>
      <c r="D565" s="183"/>
      <c r="E565" s="183"/>
      <c r="F565" s="183"/>
      <c r="G565" s="183"/>
      <c r="H565" s="183"/>
      <c r="I565" s="183"/>
    </row>
    <row r="566" spans="2:9">
      <c r="B566" s="186"/>
      <c r="C566" s="183"/>
      <c r="D566" s="183"/>
      <c r="E566" s="183"/>
      <c r="F566" s="183"/>
      <c r="G566" s="183"/>
      <c r="H566" s="183"/>
      <c r="I566" s="183"/>
    </row>
    <row r="567" spans="2:9">
      <c r="B567" s="186"/>
      <c r="C567" s="183"/>
      <c r="D567" s="183"/>
      <c r="E567" s="183"/>
      <c r="F567" s="183"/>
      <c r="G567" s="183"/>
      <c r="H567" s="183"/>
      <c r="I567" s="183"/>
    </row>
    <row r="568" spans="2:9">
      <c r="B568" s="186"/>
      <c r="C568" s="183"/>
      <c r="D568" s="183"/>
      <c r="E568" s="183"/>
      <c r="F568" s="183"/>
      <c r="G568" s="183"/>
      <c r="H568" s="183"/>
      <c r="I568" s="183"/>
    </row>
    <row r="569" spans="2:9">
      <c r="B569" s="186"/>
      <c r="C569" s="183"/>
      <c r="D569" s="183"/>
      <c r="E569" s="183"/>
      <c r="F569" s="183"/>
      <c r="G569" s="183"/>
      <c r="H569" s="183"/>
      <c r="I569" s="183"/>
    </row>
    <row r="570" spans="2:9">
      <c r="B570" s="186"/>
      <c r="C570" s="183"/>
      <c r="D570" s="183"/>
      <c r="E570" s="183"/>
      <c r="F570" s="183"/>
      <c r="G570" s="183"/>
      <c r="H570" s="183"/>
      <c r="I570" s="183"/>
    </row>
    <row r="571" spans="2:9">
      <c r="B571" s="186"/>
      <c r="C571" s="183"/>
      <c r="D571" s="183"/>
      <c r="E571" s="183"/>
      <c r="F571" s="183"/>
      <c r="G571" s="183"/>
      <c r="H571" s="183"/>
      <c r="I571" s="183"/>
    </row>
    <row r="572" spans="2:9">
      <c r="B572" s="186"/>
      <c r="C572" s="183"/>
      <c r="D572" s="183"/>
      <c r="E572" s="183"/>
      <c r="F572" s="183"/>
      <c r="G572" s="183"/>
      <c r="H572" s="183"/>
      <c r="I572" s="183"/>
    </row>
    <row r="573" spans="2:9">
      <c r="B573" s="186"/>
      <c r="C573" s="183"/>
      <c r="D573" s="183"/>
      <c r="E573" s="183"/>
      <c r="F573" s="183"/>
      <c r="G573" s="183"/>
      <c r="H573" s="183"/>
      <c r="I573" s="183"/>
    </row>
    <row r="574" spans="2:9">
      <c r="B574" s="186"/>
      <c r="C574" s="183"/>
      <c r="D574" s="183"/>
      <c r="E574" s="183"/>
      <c r="F574" s="183"/>
      <c r="G574" s="183"/>
      <c r="H574" s="183"/>
      <c r="I574" s="183"/>
    </row>
    <row r="575" spans="2:9">
      <c r="B575" s="186"/>
      <c r="C575" s="183"/>
      <c r="D575" s="183"/>
      <c r="E575" s="183"/>
      <c r="F575" s="183"/>
      <c r="G575" s="183"/>
      <c r="H575" s="183"/>
      <c r="I575" s="183"/>
    </row>
    <row r="576" spans="2:9">
      <c r="B576" s="186"/>
      <c r="C576" s="183"/>
      <c r="D576" s="183"/>
      <c r="E576" s="183"/>
      <c r="F576" s="183"/>
      <c r="G576" s="183"/>
      <c r="H576" s="183"/>
      <c r="I576" s="183"/>
    </row>
    <row r="577" spans="2:9">
      <c r="B577" s="186"/>
      <c r="C577" s="183"/>
      <c r="D577" s="183"/>
      <c r="E577" s="183"/>
      <c r="F577" s="183"/>
      <c r="G577" s="183"/>
      <c r="H577" s="183"/>
      <c r="I577" s="183"/>
    </row>
    <row r="578" spans="2:9">
      <c r="B578" s="186"/>
      <c r="C578" s="183"/>
      <c r="D578" s="183"/>
      <c r="E578" s="183"/>
      <c r="F578" s="183"/>
      <c r="G578" s="183"/>
      <c r="H578" s="183"/>
      <c r="I578" s="183"/>
    </row>
    <row r="579" spans="2:9">
      <c r="B579" s="186"/>
      <c r="C579" s="183"/>
      <c r="D579" s="183"/>
      <c r="E579" s="183"/>
      <c r="F579" s="183"/>
      <c r="G579" s="183"/>
      <c r="H579" s="183"/>
      <c r="I579" s="183"/>
    </row>
    <row r="580" spans="2:9">
      <c r="B580" s="186"/>
      <c r="C580" s="183"/>
      <c r="D580" s="183"/>
      <c r="E580" s="183"/>
      <c r="F580" s="183"/>
      <c r="G580" s="183"/>
      <c r="H580" s="183"/>
      <c r="I580" s="183"/>
    </row>
    <row r="581" spans="2:9">
      <c r="B581" s="186"/>
      <c r="C581" s="183"/>
      <c r="D581" s="183"/>
      <c r="E581" s="183"/>
      <c r="F581" s="183"/>
      <c r="G581" s="183"/>
      <c r="H581" s="183"/>
      <c r="I581" s="183"/>
    </row>
    <row r="582" spans="2:9">
      <c r="B582" s="186"/>
      <c r="C582" s="183"/>
      <c r="D582" s="183"/>
      <c r="E582" s="183"/>
      <c r="F582" s="183"/>
      <c r="G582" s="183"/>
      <c r="H582" s="183"/>
      <c r="I582" s="183"/>
    </row>
    <row r="583" spans="2:9">
      <c r="B583" s="186"/>
      <c r="C583" s="183"/>
      <c r="D583" s="183"/>
      <c r="E583" s="183"/>
      <c r="F583" s="183"/>
      <c r="G583" s="183"/>
      <c r="H583" s="183"/>
      <c r="I583" s="183"/>
    </row>
    <row r="584" spans="2:9">
      <c r="B584" s="186"/>
      <c r="C584" s="183"/>
      <c r="D584" s="183"/>
      <c r="E584" s="183"/>
      <c r="F584" s="183"/>
      <c r="G584" s="183"/>
      <c r="H584" s="183"/>
      <c r="I584" s="183"/>
    </row>
    <row r="585" spans="2:9">
      <c r="B585" s="186"/>
      <c r="C585" s="183"/>
      <c r="D585" s="183"/>
      <c r="E585" s="183"/>
      <c r="F585" s="183"/>
      <c r="G585" s="183"/>
      <c r="H585" s="183"/>
      <c r="I585" s="183"/>
    </row>
    <row r="586" spans="2:9">
      <c r="B586" s="186"/>
      <c r="C586" s="183"/>
      <c r="D586" s="183"/>
      <c r="E586" s="183"/>
      <c r="F586" s="183"/>
      <c r="G586" s="183"/>
      <c r="H586" s="183"/>
      <c r="I586" s="183"/>
    </row>
    <row r="587" spans="2:9">
      <c r="B587" s="186"/>
      <c r="C587" s="183"/>
      <c r="D587" s="183"/>
      <c r="E587" s="183"/>
      <c r="F587" s="183"/>
      <c r="G587" s="183"/>
      <c r="H587" s="183"/>
      <c r="I587" s="183"/>
    </row>
    <row r="588" spans="2:9">
      <c r="B588" s="186"/>
      <c r="C588" s="183"/>
      <c r="D588" s="183"/>
      <c r="E588" s="183"/>
      <c r="F588" s="183"/>
      <c r="G588" s="183"/>
      <c r="H588" s="183"/>
      <c r="I588" s="183"/>
    </row>
    <row r="589" spans="2:9">
      <c r="B589" s="186"/>
      <c r="C589" s="183"/>
      <c r="D589" s="183"/>
      <c r="E589" s="183"/>
      <c r="F589" s="183"/>
      <c r="G589" s="183"/>
      <c r="H589" s="183"/>
      <c r="I589" s="183"/>
    </row>
    <row r="590" spans="2:9">
      <c r="B590" s="186"/>
      <c r="C590" s="183"/>
      <c r="D590" s="183"/>
      <c r="E590" s="183"/>
      <c r="F590" s="183"/>
      <c r="G590" s="183"/>
      <c r="H590" s="183"/>
      <c r="I590" s="183"/>
    </row>
    <row r="591" spans="2:9">
      <c r="B591" s="186"/>
      <c r="C591" s="183"/>
      <c r="D591" s="183"/>
      <c r="E591" s="183"/>
      <c r="F591" s="183"/>
      <c r="G591" s="183"/>
      <c r="H591" s="183"/>
      <c r="I591" s="183"/>
    </row>
    <row r="592" spans="2:9">
      <c r="B592" s="186"/>
      <c r="C592" s="183"/>
      <c r="D592" s="183"/>
      <c r="E592" s="183"/>
      <c r="F592" s="183"/>
      <c r="G592" s="183"/>
      <c r="H592" s="183"/>
      <c r="I592" s="183"/>
    </row>
    <row r="593" spans="2:9">
      <c r="B593" s="186"/>
      <c r="C593" s="183"/>
      <c r="D593" s="183"/>
      <c r="E593" s="183"/>
      <c r="F593" s="183"/>
      <c r="G593" s="183"/>
      <c r="H593" s="183"/>
      <c r="I593" s="183"/>
    </row>
    <row r="594" spans="2:9">
      <c r="B594" s="186"/>
      <c r="C594" s="183"/>
      <c r="D594" s="183"/>
      <c r="E594" s="183"/>
      <c r="F594" s="183"/>
      <c r="G594" s="183"/>
      <c r="H594" s="183"/>
      <c r="I594" s="183"/>
    </row>
    <row r="595" spans="2:9">
      <c r="B595" s="186"/>
      <c r="C595" s="183"/>
      <c r="D595" s="183"/>
      <c r="E595" s="183"/>
      <c r="F595" s="183"/>
      <c r="G595" s="183"/>
      <c r="H595" s="183"/>
      <c r="I595" s="183"/>
    </row>
    <row r="596" spans="2:9">
      <c r="B596" s="186"/>
      <c r="C596" s="183"/>
      <c r="D596" s="183"/>
      <c r="E596" s="183"/>
      <c r="F596" s="183"/>
      <c r="G596" s="183"/>
      <c r="H596" s="183"/>
      <c r="I596" s="183"/>
    </row>
    <row r="597" spans="2:9">
      <c r="B597" s="186"/>
      <c r="C597" s="183"/>
      <c r="D597" s="183"/>
      <c r="E597" s="183"/>
      <c r="F597" s="183"/>
      <c r="G597" s="183"/>
      <c r="H597" s="183"/>
      <c r="I597" s="183"/>
    </row>
    <row r="598" spans="2:9">
      <c r="B598" s="186"/>
      <c r="C598" s="183"/>
      <c r="D598" s="183"/>
      <c r="E598" s="183"/>
      <c r="F598" s="183"/>
      <c r="G598" s="183"/>
      <c r="H598" s="183"/>
      <c r="I598" s="183"/>
    </row>
    <row r="599" spans="2:9">
      <c r="B599" s="186"/>
      <c r="C599" s="183"/>
      <c r="D599" s="183"/>
      <c r="E599" s="183"/>
      <c r="F599" s="183"/>
      <c r="G599" s="183"/>
      <c r="H599" s="183"/>
      <c r="I599" s="183"/>
    </row>
    <row r="600" spans="2:9">
      <c r="B600" s="186"/>
      <c r="C600" s="183"/>
      <c r="D600" s="183"/>
      <c r="E600" s="183"/>
      <c r="F600" s="183"/>
      <c r="G600" s="183"/>
      <c r="H600" s="183"/>
      <c r="I600" s="183"/>
    </row>
    <row r="601" spans="2:9">
      <c r="B601" s="186"/>
      <c r="C601" s="183"/>
      <c r="D601" s="183"/>
      <c r="E601" s="183"/>
      <c r="F601" s="183"/>
      <c r="G601" s="183"/>
      <c r="H601" s="183"/>
      <c r="I601" s="183"/>
    </row>
    <row r="602" spans="2:9">
      <c r="B602" s="186"/>
      <c r="C602" s="183"/>
      <c r="D602" s="183"/>
      <c r="E602" s="183"/>
      <c r="F602" s="183"/>
      <c r="G602" s="183"/>
      <c r="H602" s="183"/>
      <c r="I602" s="183"/>
    </row>
    <row r="603" spans="2:9">
      <c r="B603" s="186"/>
      <c r="C603" s="183"/>
      <c r="D603" s="183"/>
      <c r="E603" s="183"/>
      <c r="F603" s="183"/>
      <c r="G603" s="183"/>
      <c r="H603" s="183"/>
      <c r="I603" s="183"/>
    </row>
    <row r="604" spans="2:9">
      <c r="B604" s="186"/>
      <c r="C604" s="183"/>
      <c r="D604" s="183"/>
      <c r="E604" s="183"/>
      <c r="F604" s="183"/>
      <c r="G604" s="183"/>
      <c r="H604" s="183"/>
      <c r="I604" s="183"/>
    </row>
    <row r="605" spans="2:9">
      <c r="B605" s="186"/>
      <c r="C605" s="183"/>
      <c r="D605" s="183"/>
      <c r="E605" s="183"/>
      <c r="F605" s="183"/>
      <c r="G605" s="183"/>
      <c r="H605" s="183"/>
      <c r="I605" s="183"/>
    </row>
    <row r="606" spans="2:9">
      <c r="B606" s="186"/>
      <c r="C606" s="183"/>
      <c r="D606" s="183"/>
      <c r="E606" s="183"/>
      <c r="F606" s="183"/>
      <c r="G606" s="183"/>
      <c r="H606" s="183"/>
      <c r="I606" s="183"/>
    </row>
    <row r="607" spans="2:9">
      <c r="B607" s="186"/>
      <c r="C607" s="183"/>
      <c r="D607" s="183"/>
      <c r="E607" s="183"/>
      <c r="F607" s="183"/>
      <c r="G607" s="183"/>
      <c r="H607" s="183"/>
      <c r="I607" s="183"/>
    </row>
    <row r="608" spans="2:9">
      <c r="B608" s="186"/>
      <c r="C608" s="183"/>
      <c r="D608" s="183"/>
      <c r="E608" s="183"/>
      <c r="F608" s="183"/>
      <c r="G608" s="183"/>
      <c r="H608" s="183"/>
      <c r="I608" s="183"/>
    </row>
    <row r="609" spans="2:9">
      <c r="B609" s="186"/>
      <c r="C609" s="183"/>
      <c r="D609" s="183"/>
      <c r="E609" s="183"/>
      <c r="F609" s="183"/>
      <c r="G609" s="183"/>
      <c r="H609" s="183"/>
      <c r="I609" s="183"/>
    </row>
    <row r="610" spans="2:9">
      <c r="B610" s="186"/>
      <c r="C610" s="183"/>
      <c r="D610" s="183"/>
      <c r="E610" s="183"/>
      <c r="F610" s="183"/>
      <c r="G610" s="183"/>
      <c r="H610" s="183"/>
      <c r="I610" s="183"/>
    </row>
    <row r="611" spans="2:9">
      <c r="B611" s="186"/>
      <c r="C611" s="183"/>
      <c r="D611" s="183"/>
      <c r="E611" s="183"/>
      <c r="F611" s="183"/>
      <c r="G611" s="183"/>
      <c r="H611" s="183"/>
      <c r="I611" s="183"/>
    </row>
    <row r="612" spans="2:9">
      <c r="B612" s="186"/>
      <c r="C612" s="183"/>
      <c r="D612" s="183"/>
      <c r="E612" s="183"/>
      <c r="F612" s="183"/>
      <c r="G612" s="183"/>
      <c r="H612" s="183"/>
      <c r="I612" s="183"/>
    </row>
    <row r="613" spans="2:9">
      <c r="B613" s="186"/>
      <c r="C613" s="183"/>
      <c r="D613" s="183"/>
      <c r="E613" s="183"/>
      <c r="F613" s="183"/>
      <c r="G613" s="183"/>
      <c r="H613" s="183"/>
      <c r="I613" s="183"/>
    </row>
    <row r="614" spans="2:9">
      <c r="B614" s="186"/>
      <c r="C614" s="183"/>
      <c r="D614" s="183"/>
      <c r="E614" s="183"/>
      <c r="F614" s="183"/>
      <c r="G614" s="183"/>
      <c r="H614" s="183"/>
      <c r="I614" s="183"/>
    </row>
    <row r="615" spans="2:9">
      <c r="B615" s="186"/>
      <c r="C615" s="183"/>
      <c r="D615" s="183"/>
      <c r="E615" s="183"/>
      <c r="F615" s="183"/>
      <c r="G615" s="183"/>
      <c r="H615" s="183"/>
      <c r="I615" s="183"/>
    </row>
    <row r="616" spans="2:9">
      <c r="B616" s="186"/>
      <c r="C616" s="183"/>
      <c r="D616" s="183"/>
      <c r="E616" s="183"/>
      <c r="F616" s="183"/>
      <c r="G616" s="183"/>
      <c r="H616" s="183"/>
      <c r="I616" s="183"/>
    </row>
    <row r="617" spans="2:9">
      <c r="B617" s="186"/>
      <c r="C617" s="183"/>
      <c r="D617" s="183"/>
      <c r="E617" s="183"/>
      <c r="F617" s="183"/>
      <c r="G617" s="183"/>
      <c r="H617" s="183"/>
      <c r="I617" s="183"/>
    </row>
    <row r="618" spans="2:9">
      <c r="B618" s="186"/>
      <c r="C618" s="183"/>
      <c r="D618" s="183"/>
      <c r="E618" s="183"/>
      <c r="F618" s="183"/>
      <c r="G618" s="183"/>
      <c r="H618" s="183"/>
      <c r="I618" s="183"/>
    </row>
    <row r="619" spans="2:9">
      <c r="B619" s="186"/>
      <c r="C619" s="183"/>
      <c r="D619" s="183"/>
      <c r="E619" s="183"/>
      <c r="F619" s="183"/>
      <c r="G619" s="183"/>
      <c r="H619" s="183"/>
      <c r="I619" s="183"/>
    </row>
    <row r="620" spans="2:9">
      <c r="B620" s="186"/>
      <c r="C620" s="183"/>
      <c r="D620" s="183"/>
      <c r="E620" s="183"/>
      <c r="F620" s="183"/>
      <c r="G620" s="183"/>
      <c r="H620" s="183"/>
      <c r="I620" s="183"/>
    </row>
    <row r="621" spans="2:9">
      <c r="B621" s="186"/>
      <c r="C621" s="183"/>
      <c r="D621" s="183"/>
      <c r="E621" s="183"/>
      <c r="F621" s="183"/>
      <c r="G621" s="183"/>
      <c r="H621" s="183"/>
      <c r="I621" s="183"/>
    </row>
    <row r="622" spans="2:9">
      <c r="B622" s="186"/>
      <c r="C622" s="183"/>
      <c r="D622" s="183"/>
      <c r="E622" s="183"/>
      <c r="F622" s="183"/>
      <c r="G622" s="183"/>
      <c r="H622" s="183"/>
      <c r="I622" s="183"/>
    </row>
    <row r="623" spans="2:9">
      <c r="B623" s="186"/>
      <c r="C623" s="183"/>
      <c r="D623" s="183"/>
      <c r="E623" s="183"/>
      <c r="F623" s="183"/>
      <c r="G623" s="183"/>
      <c r="H623" s="183"/>
      <c r="I623" s="183"/>
    </row>
    <row r="624" spans="2:9">
      <c r="B624" s="186"/>
      <c r="C624" s="183"/>
      <c r="D624" s="183"/>
      <c r="E624" s="183"/>
      <c r="F624" s="183"/>
      <c r="G624" s="183"/>
      <c r="H624" s="183"/>
      <c r="I624" s="183"/>
    </row>
    <row r="625" spans="2:9">
      <c r="B625" s="186"/>
      <c r="C625" s="183"/>
      <c r="D625" s="183"/>
      <c r="E625" s="183"/>
      <c r="F625" s="183"/>
      <c r="G625" s="183"/>
      <c r="H625" s="183"/>
      <c r="I625" s="183"/>
    </row>
    <row r="626" spans="2:9">
      <c r="B626" s="186"/>
      <c r="C626" s="183"/>
      <c r="D626" s="183"/>
      <c r="E626" s="183"/>
      <c r="F626" s="183"/>
      <c r="G626" s="183"/>
      <c r="H626" s="183"/>
      <c r="I626" s="183"/>
    </row>
    <row r="627" spans="2:9">
      <c r="B627" s="186"/>
      <c r="C627" s="183"/>
      <c r="D627" s="183"/>
      <c r="E627" s="183"/>
      <c r="F627" s="183"/>
      <c r="G627" s="183"/>
      <c r="H627" s="183"/>
      <c r="I627" s="183"/>
    </row>
    <row r="628" spans="2:9">
      <c r="B628" s="186"/>
      <c r="C628" s="183"/>
      <c r="D628" s="183"/>
      <c r="E628" s="183"/>
      <c r="F628" s="183"/>
      <c r="G628" s="183"/>
      <c r="H628" s="183"/>
      <c r="I628" s="183"/>
    </row>
    <row r="629" spans="2:9">
      <c r="B629" s="186"/>
      <c r="C629" s="183"/>
      <c r="D629" s="183"/>
      <c r="E629" s="183"/>
      <c r="F629" s="183"/>
      <c r="G629" s="183"/>
      <c r="H629" s="183"/>
      <c r="I629" s="183"/>
    </row>
    <row r="630" spans="2:9">
      <c r="B630" s="186"/>
      <c r="C630" s="183"/>
      <c r="D630" s="183"/>
      <c r="E630" s="183"/>
      <c r="F630" s="183"/>
      <c r="G630" s="183"/>
      <c r="H630" s="183"/>
      <c r="I630" s="183"/>
    </row>
    <row r="631" spans="2:9">
      <c r="B631" s="186"/>
      <c r="C631" s="183"/>
      <c r="D631" s="183"/>
      <c r="E631" s="183"/>
      <c r="F631" s="183"/>
      <c r="G631" s="183"/>
      <c r="H631" s="183"/>
      <c r="I631" s="183"/>
    </row>
    <row r="632" spans="2:9">
      <c r="B632" s="186"/>
      <c r="C632" s="183"/>
      <c r="D632" s="183"/>
      <c r="E632" s="183"/>
      <c r="F632" s="183"/>
      <c r="G632" s="183"/>
      <c r="H632" s="183"/>
      <c r="I632" s="183"/>
    </row>
    <row r="633" spans="2:9">
      <c r="B633" s="186"/>
      <c r="C633" s="183"/>
      <c r="D633" s="183"/>
      <c r="E633" s="183"/>
      <c r="F633" s="183"/>
      <c r="G633" s="183"/>
      <c r="H633" s="183"/>
      <c r="I633" s="183"/>
    </row>
    <row r="634" spans="2:9">
      <c r="B634" s="186"/>
      <c r="C634" s="183"/>
      <c r="D634" s="183"/>
      <c r="E634" s="183"/>
      <c r="F634" s="183"/>
      <c r="G634" s="183"/>
      <c r="H634" s="183"/>
      <c r="I634" s="183"/>
    </row>
    <row r="635" spans="2:9">
      <c r="B635" s="186"/>
      <c r="C635" s="183"/>
      <c r="D635" s="183"/>
      <c r="E635" s="183"/>
      <c r="F635" s="183"/>
      <c r="G635" s="183"/>
      <c r="H635" s="183"/>
      <c r="I635" s="183"/>
    </row>
    <row r="636" spans="2:9">
      <c r="B636" s="186"/>
      <c r="C636" s="183"/>
      <c r="D636" s="183"/>
      <c r="E636" s="183"/>
      <c r="F636" s="183"/>
      <c r="G636" s="183"/>
      <c r="H636" s="183"/>
      <c r="I636" s="183"/>
    </row>
    <row r="637" spans="2:9">
      <c r="B637" s="186"/>
      <c r="C637" s="183"/>
      <c r="D637" s="183"/>
      <c r="E637" s="183"/>
      <c r="F637" s="183"/>
      <c r="G637" s="183"/>
      <c r="H637" s="183"/>
      <c r="I637" s="183"/>
    </row>
    <row r="638" spans="2:9">
      <c r="B638" s="186"/>
      <c r="C638" s="183"/>
      <c r="D638" s="183"/>
      <c r="E638" s="183"/>
      <c r="F638" s="183"/>
      <c r="G638" s="183"/>
      <c r="H638" s="183"/>
      <c r="I638" s="183"/>
    </row>
    <row r="639" spans="2:9">
      <c r="B639" s="186"/>
      <c r="C639" s="183"/>
      <c r="D639" s="183"/>
      <c r="E639" s="183"/>
      <c r="F639" s="183"/>
      <c r="G639" s="183"/>
      <c r="H639" s="183"/>
      <c r="I639" s="183"/>
    </row>
    <row r="640" spans="2:9">
      <c r="B640" s="186"/>
      <c r="C640" s="183"/>
      <c r="D640" s="183"/>
      <c r="E640" s="183"/>
      <c r="F640" s="183"/>
      <c r="G640" s="183"/>
      <c r="H640" s="183"/>
      <c r="I640" s="183"/>
    </row>
    <row r="641" spans="2:9">
      <c r="B641" s="186"/>
      <c r="C641" s="183"/>
      <c r="D641" s="183"/>
      <c r="E641" s="183"/>
      <c r="F641" s="183"/>
      <c r="G641" s="183"/>
      <c r="H641" s="183"/>
      <c r="I641" s="183"/>
    </row>
    <row r="642" spans="2:9">
      <c r="B642" s="186"/>
      <c r="C642" s="183"/>
      <c r="D642" s="183"/>
      <c r="E642" s="183"/>
      <c r="F642" s="183"/>
      <c r="G642" s="183"/>
      <c r="H642" s="183"/>
      <c r="I642" s="183"/>
    </row>
    <row r="643" spans="2:9">
      <c r="B643" s="186"/>
      <c r="C643" s="183"/>
      <c r="D643" s="183"/>
      <c r="E643" s="183"/>
      <c r="F643" s="183"/>
      <c r="G643" s="183"/>
      <c r="H643" s="183"/>
      <c r="I643" s="183"/>
    </row>
    <row r="644" spans="2:9">
      <c r="B644" s="186"/>
      <c r="C644" s="183"/>
      <c r="D644" s="183"/>
      <c r="E644" s="183"/>
      <c r="F644" s="183"/>
      <c r="G644" s="183"/>
      <c r="H644" s="183"/>
      <c r="I644" s="183"/>
    </row>
    <row r="645" spans="2:9">
      <c r="B645" s="186"/>
      <c r="C645" s="183"/>
      <c r="D645" s="183"/>
      <c r="E645" s="183"/>
      <c r="F645" s="183"/>
      <c r="G645" s="183"/>
      <c r="H645" s="183"/>
      <c r="I645" s="183"/>
    </row>
    <row r="646" spans="2:9">
      <c r="B646" s="186"/>
      <c r="C646" s="183"/>
      <c r="D646" s="183"/>
      <c r="E646" s="183"/>
      <c r="F646" s="183"/>
      <c r="G646" s="183"/>
      <c r="H646" s="183"/>
      <c r="I646" s="183"/>
    </row>
    <row r="647" spans="2:9">
      <c r="B647" s="186"/>
      <c r="C647" s="183"/>
      <c r="D647" s="183"/>
      <c r="E647" s="183"/>
      <c r="F647" s="183"/>
      <c r="G647" s="183"/>
      <c r="H647" s="183"/>
      <c r="I647" s="183"/>
    </row>
    <row r="648" spans="2:9">
      <c r="B648" s="186"/>
      <c r="C648" s="183"/>
      <c r="D648" s="183"/>
      <c r="E648" s="183"/>
      <c r="F648" s="183"/>
      <c r="G648" s="183"/>
      <c r="H648" s="183"/>
      <c r="I648" s="183"/>
    </row>
    <row r="649" spans="2:9">
      <c r="B649" s="186"/>
      <c r="C649" s="183"/>
      <c r="D649" s="183"/>
      <c r="E649" s="183"/>
      <c r="F649" s="183"/>
      <c r="G649" s="183"/>
      <c r="H649" s="183"/>
      <c r="I649" s="183"/>
    </row>
    <row r="650" spans="2:9">
      <c r="B650" s="186"/>
      <c r="C650" s="183"/>
      <c r="D650" s="183"/>
      <c r="E650" s="183"/>
      <c r="F650" s="183"/>
      <c r="G650" s="183"/>
      <c r="H650" s="183"/>
      <c r="I650" s="183"/>
    </row>
    <row r="651" spans="2:9">
      <c r="B651" s="186"/>
      <c r="C651" s="183"/>
      <c r="D651" s="183"/>
      <c r="E651" s="183"/>
      <c r="F651" s="183"/>
      <c r="G651" s="183"/>
      <c r="H651" s="183"/>
      <c r="I651" s="183"/>
    </row>
    <row r="652" spans="2:9">
      <c r="B652" s="186"/>
      <c r="C652" s="183"/>
      <c r="D652" s="183"/>
      <c r="E652" s="183"/>
      <c r="F652" s="183"/>
      <c r="G652" s="183"/>
      <c r="H652" s="183"/>
      <c r="I652" s="183"/>
    </row>
    <row r="653" spans="2:9">
      <c r="B653" s="186"/>
      <c r="C653" s="183"/>
      <c r="D653" s="183"/>
      <c r="E653" s="183"/>
      <c r="F653" s="183"/>
      <c r="G653" s="183"/>
      <c r="H653" s="183"/>
      <c r="I653" s="183"/>
    </row>
    <row r="654" spans="2:9">
      <c r="B654" s="186"/>
      <c r="C654" s="183"/>
      <c r="D654" s="183"/>
      <c r="E654" s="183"/>
      <c r="F654" s="183"/>
      <c r="G654" s="183"/>
      <c r="H654" s="183"/>
      <c r="I654" s="183"/>
    </row>
    <row r="655" spans="2:9">
      <c r="B655" s="186"/>
      <c r="C655" s="183"/>
      <c r="D655" s="183"/>
      <c r="E655" s="183"/>
      <c r="F655" s="183"/>
      <c r="G655" s="183"/>
      <c r="H655" s="183"/>
      <c r="I655" s="183"/>
    </row>
    <row r="656" spans="2:9">
      <c r="B656" s="186"/>
      <c r="C656" s="183"/>
      <c r="D656" s="183"/>
      <c r="E656" s="183"/>
      <c r="F656" s="183"/>
      <c r="G656" s="183"/>
      <c r="H656" s="183"/>
      <c r="I656" s="183"/>
    </row>
    <row r="657" spans="2:9">
      <c r="B657" s="186"/>
      <c r="C657" s="183"/>
      <c r="D657" s="183"/>
      <c r="E657" s="183"/>
      <c r="F657" s="183"/>
      <c r="G657" s="183"/>
      <c r="H657" s="183"/>
      <c r="I657" s="183"/>
    </row>
    <row r="658" spans="2:9">
      <c r="B658" s="186"/>
      <c r="C658" s="183"/>
      <c r="D658" s="183"/>
      <c r="E658" s="183"/>
      <c r="F658" s="183"/>
      <c r="G658" s="183"/>
      <c r="H658" s="183"/>
      <c r="I658" s="183"/>
    </row>
    <row r="659" spans="2:9">
      <c r="B659" s="186"/>
      <c r="C659" s="183"/>
      <c r="D659" s="183"/>
      <c r="E659" s="183"/>
      <c r="F659" s="183"/>
      <c r="G659" s="183"/>
      <c r="H659" s="183"/>
      <c r="I659" s="183"/>
    </row>
    <row r="660" spans="2:9">
      <c r="B660" s="186"/>
      <c r="C660" s="183"/>
      <c r="D660" s="183"/>
      <c r="E660" s="183"/>
      <c r="F660" s="183"/>
      <c r="G660" s="183"/>
      <c r="H660" s="183"/>
      <c r="I660" s="183"/>
    </row>
    <row r="661" spans="2:9">
      <c r="B661" s="186"/>
      <c r="C661" s="183"/>
      <c r="D661" s="183"/>
      <c r="E661" s="183"/>
      <c r="F661" s="183"/>
      <c r="G661" s="183"/>
      <c r="H661" s="183"/>
      <c r="I661" s="183"/>
    </row>
    <row r="662" spans="2:9">
      <c r="B662" s="186"/>
      <c r="C662" s="183"/>
      <c r="D662" s="183"/>
      <c r="E662" s="183"/>
      <c r="F662" s="183"/>
      <c r="G662" s="183"/>
      <c r="H662" s="183"/>
      <c r="I662" s="183"/>
    </row>
    <row r="663" spans="2:9">
      <c r="B663" s="186"/>
      <c r="C663" s="183"/>
      <c r="D663" s="183"/>
      <c r="E663" s="183"/>
      <c r="F663" s="183"/>
      <c r="G663" s="183"/>
      <c r="H663" s="183"/>
      <c r="I663" s="183"/>
    </row>
    <row r="664" spans="2:9">
      <c r="B664" s="186"/>
      <c r="C664" s="183"/>
      <c r="D664" s="183"/>
      <c r="E664" s="183"/>
      <c r="F664" s="183"/>
      <c r="G664" s="183"/>
      <c r="H664" s="183"/>
      <c r="I664" s="183"/>
    </row>
    <row r="665" spans="2:9">
      <c r="B665" s="186"/>
      <c r="C665" s="183"/>
      <c r="D665" s="183"/>
      <c r="E665" s="183"/>
      <c r="F665" s="183"/>
      <c r="G665" s="183"/>
      <c r="H665" s="183"/>
      <c r="I665" s="183"/>
    </row>
    <row r="666" spans="2:9">
      <c r="B666" s="186"/>
      <c r="C666" s="183"/>
      <c r="D666" s="183"/>
      <c r="E666" s="183"/>
      <c r="F666" s="183"/>
      <c r="G666" s="183"/>
      <c r="H666" s="183"/>
      <c r="I666" s="183"/>
    </row>
    <row r="667" spans="2:9">
      <c r="B667" s="186"/>
      <c r="C667" s="183"/>
      <c r="D667" s="183"/>
      <c r="E667" s="183"/>
      <c r="F667" s="183"/>
      <c r="G667" s="183"/>
      <c r="H667" s="183"/>
      <c r="I667" s="183"/>
    </row>
    <row r="668" spans="2:9">
      <c r="B668" s="186"/>
      <c r="C668" s="183"/>
      <c r="D668" s="183"/>
      <c r="E668" s="183"/>
      <c r="F668" s="183"/>
      <c r="G668" s="183"/>
      <c r="H668" s="183"/>
      <c r="I668" s="183"/>
    </row>
    <row r="669" spans="2:9">
      <c r="B669" s="186"/>
      <c r="C669" s="183"/>
      <c r="D669" s="183"/>
      <c r="E669" s="183"/>
      <c r="F669" s="183"/>
      <c r="G669" s="183"/>
      <c r="H669" s="183"/>
      <c r="I669" s="183"/>
    </row>
    <row r="670" spans="2:9">
      <c r="B670" s="186"/>
      <c r="C670" s="183"/>
      <c r="D670" s="183"/>
      <c r="E670" s="183"/>
      <c r="F670" s="183"/>
      <c r="G670" s="183"/>
      <c r="H670" s="183"/>
      <c r="I670" s="183"/>
    </row>
    <row r="671" spans="2:9">
      <c r="B671" s="186"/>
      <c r="C671" s="183"/>
      <c r="D671" s="183"/>
      <c r="E671" s="183"/>
      <c r="F671" s="183"/>
      <c r="G671" s="183"/>
      <c r="H671" s="183"/>
      <c r="I671" s="183"/>
    </row>
    <row r="672" spans="2:9">
      <c r="B672" s="186"/>
      <c r="C672" s="183"/>
      <c r="D672" s="183"/>
      <c r="E672" s="183"/>
      <c r="F672" s="183"/>
      <c r="G672" s="183"/>
      <c r="H672" s="183"/>
      <c r="I672" s="183"/>
    </row>
    <row r="673" spans="2:9">
      <c r="B673" s="186"/>
      <c r="C673" s="183"/>
      <c r="D673" s="183"/>
      <c r="E673" s="183"/>
      <c r="F673" s="183"/>
      <c r="G673" s="183"/>
      <c r="H673" s="183"/>
      <c r="I673" s="183"/>
    </row>
    <row r="674" spans="2:9">
      <c r="B674" s="186"/>
      <c r="C674" s="183"/>
      <c r="D674" s="183"/>
      <c r="E674" s="183"/>
      <c r="F674" s="183"/>
      <c r="G674" s="183"/>
      <c r="H674" s="183"/>
      <c r="I674" s="183"/>
    </row>
    <row r="675" spans="2:9">
      <c r="B675" s="186"/>
      <c r="C675" s="183"/>
      <c r="D675" s="183"/>
      <c r="E675" s="183"/>
      <c r="F675" s="183"/>
      <c r="G675" s="183"/>
      <c r="H675" s="183"/>
      <c r="I675" s="183"/>
    </row>
    <row r="676" spans="2:9">
      <c r="B676" s="186"/>
      <c r="C676" s="183"/>
      <c r="D676" s="183"/>
      <c r="E676" s="183"/>
      <c r="F676" s="183"/>
      <c r="G676" s="183"/>
      <c r="H676" s="183"/>
      <c r="I676" s="183"/>
    </row>
    <row r="677" spans="2:9">
      <c r="B677" s="186"/>
      <c r="C677" s="183"/>
      <c r="D677" s="183"/>
      <c r="E677" s="183"/>
      <c r="F677" s="183"/>
      <c r="G677" s="183"/>
      <c r="H677" s="183"/>
      <c r="I677" s="183"/>
    </row>
    <row r="678" spans="2:9">
      <c r="B678" s="186"/>
      <c r="C678" s="183"/>
      <c r="D678" s="183"/>
      <c r="E678" s="183"/>
      <c r="F678" s="183"/>
      <c r="G678" s="183"/>
      <c r="H678" s="183"/>
      <c r="I678" s="183"/>
    </row>
    <row r="679" spans="2:9">
      <c r="B679" s="186"/>
      <c r="C679" s="183"/>
      <c r="D679" s="183"/>
      <c r="E679" s="183"/>
      <c r="F679" s="183"/>
      <c r="G679" s="183"/>
      <c r="H679" s="183"/>
      <c r="I679" s="183"/>
    </row>
    <row r="680" spans="2:9">
      <c r="B680" s="186"/>
      <c r="C680" s="183"/>
      <c r="D680" s="183"/>
      <c r="E680" s="183"/>
      <c r="F680" s="183"/>
      <c r="G680" s="183"/>
      <c r="H680" s="183"/>
      <c r="I680" s="183"/>
    </row>
    <row r="681" spans="2:9">
      <c r="B681" s="186"/>
      <c r="C681" s="183"/>
      <c r="D681" s="183"/>
      <c r="E681" s="183"/>
      <c r="F681" s="183"/>
      <c r="G681" s="183"/>
      <c r="H681" s="183"/>
      <c r="I681" s="183"/>
    </row>
    <row r="682" spans="2:9">
      <c r="B682" s="186"/>
      <c r="C682" s="183"/>
      <c r="D682" s="183"/>
      <c r="E682" s="183"/>
      <c r="F682" s="183"/>
      <c r="G682" s="183"/>
      <c r="H682" s="183"/>
      <c r="I682" s="183"/>
    </row>
    <row r="683" spans="2:9">
      <c r="B683" s="186"/>
      <c r="C683" s="183"/>
      <c r="D683" s="183"/>
      <c r="E683" s="183"/>
      <c r="F683" s="183"/>
      <c r="G683" s="183"/>
      <c r="H683" s="183"/>
      <c r="I683" s="183"/>
    </row>
    <row r="684" spans="2:9">
      <c r="B684" s="186"/>
      <c r="C684" s="183"/>
      <c r="D684" s="183"/>
      <c r="E684" s="183"/>
      <c r="F684" s="183"/>
      <c r="G684" s="183"/>
      <c r="H684" s="183"/>
      <c r="I684" s="183"/>
    </row>
    <row r="685" spans="2:9">
      <c r="B685" s="186"/>
      <c r="C685" s="183"/>
      <c r="D685" s="183"/>
      <c r="E685" s="183"/>
      <c r="F685" s="183"/>
      <c r="G685" s="183"/>
      <c r="H685" s="183"/>
      <c r="I685" s="183"/>
    </row>
    <row r="686" spans="2:9">
      <c r="B686" s="186"/>
      <c r="C686" s="183"/>
      <c r="D686" s="183"/>
      <c r="E686" s="183"/>
      <c r="F686" s="183"/>
      <c r="G686" s="183"/>
      <c r="H686" s="183"/>
      <c r="I686" s="183"/>
    </row>
    <row r="687" spans="2:9">
      <c r="B687" s="186"/>
      <c r="C687" s="183"/>
      <c r="D687" s="183"/>
      <c r="E687" s="183"/>
      <c r="F687" s="183"/>
      <c r="G687" s="183"/>
      <c r="H687" s="183"/>
      <c r="I687" s="183"/>
    </row>
    <row r="688" spans="2:9">
      <c r="B688" s="186"/>
      <c r="C688" s="183"/>
      <c r="D688" s="183"/>
      <c r="E688" s="183"/>
      <c r="F688" s="183"/>
      <c r="G688" s="183"/>
      <c r="H688" s="183"/>
      <c r="I688" s="183"/>
    </row>
    <row r="689" spans="2:9">
      <c r="B689" s="186"/>
      <c r="C689" s="183"/>
      <c r="D689" s="183"/>
      <c r="E689" s="183"/>
      <c r="F689" s="183"/>
      <c r="G689" s="183"/>
      <c r="H689" s="183"/>
      <c r="I689" s="183"/>
    </row>
    <row r="690" spans="2:9">
      <c r="B690" s="186"/>
      <c r="C690" s="183"/>
      <c r="D690" s="183"/>
      <c r="E690" s="183"/>
      <c r="F690" s="183"/>
      <c r="G690" s="183"/>
      <c r="H690" s="183"/>
      <c r="I690" s="183"/>
    </row>
    <row r="691" spans="2:9">
      <c r="B691" s="186"/>
      <c r="C691" s="183"/>
      <c r="D691" s="183"/>
      <c r="E691" s="183"/>
      <c r="F691" s="183"/>
      <c r="G691" s="183"/>
      <c r="H691" s="183"/>
      <c r="I691" s="183"/>
    </row>
    <row r="692" spans="2:9">
      <c r="B692" s="186"/>
      <c r="C692" s="183"/>
      <c r="D692" s="183"/>
      <c r="E692" s="183"/>
      <c r="F692" s="183"/>
      <c r="G692" s="183"/>
      <c r="H692" s="183"/>
      <c r="I692" s="183"/>
    </row>
    <row r="693" spans="2:9">
      <c r="B693" s="186"/>
      <c r="C693" s="183"/>
      <c r="D693" s="183"/>
      <c r="E693" s="183"/>
      <c r="F693" s="183"/>
      <c r="G693" s="183"/>
      <c r="H693" s="183"/>
      <c r="I693" s="183"/>
    </row>
    <row r="694" spans="2:9">
      <c r="B694" s="186"/>
      <c r="C694" s="183"/>
      <c r="D694" s="183"/>
      <c r="E694" s="183"/>
      <c r="F694" s="183"/>
      <c r="G694" s="183"/>
      <c r="H694" s="183"/>
      <c r="I694" s="183"/>
    </row>
    <row r="695" spans="2:9">
      <c r="B695" s="186"/>
      <c r="C695" s="183"/>
      <c r="D695" s="183"/>
      <c r="E695" s="183"/>
      <c r="F695" s="183"/>
      <c r="G695" s="183"/>
      <c r="H695" s="183"/>
      <c r="I695" s="183"/>
    </row>
    <row r="696" spans="2:9">
      <c r="B696" s="186"/>
      <c r="C696" s="183"/>
      <c r="D696" s="183"/>
      <c r="E696" s="183"/>
      <c r="F696" s="183"/>
      <c r="G696" s="183"/>
      <c r="H696" s="183"/>
      <c r="I696" s="183"/>
    </row>
    <row r="697" spans="2:9">
      <c r="B697" s="186"/>
      <c r="C697" s="183"/>
      <c r="D697" s="183"/>
      <c r="E697" s="183"/>
      <c r="F697" s="183"/>
      <c r="G697" s="183"/>
      <c r="H697" s="183"/>
      <c r="I697" s="183"/>
    </row>
    <row r="698" spans="2:9">
      <c r="B698" s="186"/>
      <c r="C698" s="183"/>
      <c r="D698" s="183"/>
      <c r="E698" s="183"/>
      <c r="F698" s="183"/>
      <c r="G698" s="183"/>
      <c r="H698" s="183"/>
      <c r="I698" s="183"/>
    </row>
    <row r="699" spans="2:9">
      <c r="B699" s="186"/>
      <c r="C699" s="183"/>
      <c r="D699" s="183"/>
      <c r="E699" s="183"/>
      <c r="F699" s="183"/>
      <c r="G699" s="183"/>
      <c r="H699" s="183"/>
      <c r="I699" s="183"/>
    </row>
    <row r="700" spans="2:9">
      <c r="B700" s="186"/>
      <c r="C700" s="183"/>
      <c r="D700" s="183"/>
      <c r="E700" s="183"/>
      <c r="F700" s="183"/>
      <c r="G700" s="183"/>
      <c r="H700" s="183"/>
      <c r="I700" s="183"/>
    </row>
    <row r="701" spans="2:9">
      <c r="B701" s="186"/>
      <c r="C701" s="183"/>
      <c r="D701" s="183"/>
      <c r="E701" s="183"/>
      <c r="F701" s="183"/>
      <c r="G701" s="183"/>
      <c r="H701" s="183"/>
      <c r="I701" s="183"/>
    </row>
    <row r="702" spans="2:9">
      <c r="B702" s="186"/>
      <c r="C702" s="183"/>
      <c r="D702" s="183"/>
      <c r="E702" s="183"/>
      <c r="F702" s="183"/>
      <c r="G702" s="183"/>
      <c r="H702" s="183"/>
      <c r="I702" s="183"/>
    </row>
    <row r="703" spans="2:9">
      <c r="B703" s="186"/>
      <c r="C703" s="183"/>
      <c r="D703" s="183"/>
      <c r="E703" s="183"/>
      <c r="F703" s="183"/>
      <c r="G703" s="183"/>
      <c r="H703" s="183"/>
      <c r="I703" s="183"/>
    </row>
    <row r="704" spans="2:9">
      <c r="B704" s="186"/>
      <c r="C704" s="183"/>
      <c r="D704" s="183"/>
      <c r="E704" s="183"/>
      <c r="F704" s="183"/>
      <c r="G704" s="183"/>
      <c r="H704" s="183"/>
      <c r="I704" s="183"/>
    </row>
    <row r="705" spans="2:9">
      <c r="B705" s="186"/>
      <c r="C705" s="183"/>
      <c r="D705" s="183"/>
      <c r="E705" s="183"/>
      <c r="F705" s="183"/>
      <c r="G705" s="183"/>
      <c r="H705" s="183"/>
      <c r="I705" s="183"/>
    </row>
    <row r="706" spans="2:9">
      <c r="B706" s="186"/>
      <c r="C706" s="183"/>
      <c r="D706" s="183"/>
      <c r="E706" s="183"/>
      <c r="F706" s="183"/>
      <c r="G706" s="183"/>
      <c r="H706" s="183"/>
      <c r="I706" s="183"/>
    </row>
    <row r="707" spans="2:9">
      <c r="B707" s="186"/>
      <c r="C707" s="183"/>
      <c r="D707" s="183"/>
      <c r="E707" s="183"/>
      <c r="F707" s="183"/>
      <c r="G707" s="183"/>
      <c r="H707" s="183"/>
      <c r="I707" s="183"/>
    </row>
    <row r="708" spans="2:9">
      <c r="B708" s="186"/>
      <c r="C708" s="183"/>
      <c r="D708" s="183"/>
      <c r="E708" s="183"/>
      <c r="F708" s="183"/>
      <c r="G708" s="183"/>
      <c r="H708" s="183"/>
      <c r="I708" s="183"/>
    </row>
    <row r="709" spans="2:9">
      <c r="B709" s="186"/>
      <c r="C709" s="183"/>
      <c r="D709" s="183"/>
      <c r="E709" s="183"/>
      <c r="F709" s="183"/>
      <c r="G709" s="183"/>
      <c r="H709" s="183"/>
      <c r="I709" s="183"/>
    </row>
    <row r="710" spans="2:9">
      <c r="B710" s="186"/>
      <c r="C710" s="183"/>
      <c r="D710" s="183"/>
      <c r="E710" s="183"/>
      <c r="F710" s="183"/>
      <c r="G710" s="183"/>
      <c r="H710" s="183"/>
      <c r="I710" s="183"/>
    </row>
    <row r="711" spans="2:9">
      <c r="B711" s="186"/>
      <c r="C711" s="183"/>
      <c r="D711" s="183"/>
      <c r="E711" s="183"/>
      <c r="F711" s="183"/>
      <c r="G711" s="183"/>
      <c r="H711" s="183"/>
      <c r="I711" s="183"/>
    </row>
    <row r="712" spans="2:9">
      <c r="B712" s="186"/>
      <c r="C712" s="183"/>
      <c r="D712" s="183"/>
      <c r="E712" s="183"/>
      <c r="F712" s="183"/>
      <c r="G712" s="183"/>
      <c r="H712" s="183"/>
      <c r="I712" s="183"/>
    </row>
    <row r="713" spans="2:9">
      <c r="B713" s="186"/>
      <c r="C713" s="183"/>
      <c r="D713" s="183"/>
      <c r="E713" s="183"/>
      <c r="F713" s="183"/>
      <c r="G713" s="183"/>
      <c r="H713" s="183"/>
      <c r="I713" s="183"/>
    </row>
    <row r="714" spans="2:9">
      <c r="B714" s="186"/>
      <c r="C714" s="183"/>
      <c r="D714" s="183"/>
      <c r="E714" s="183"/>
      <c r="F714" s="183"/>
      <c r="G714" s="183"/>
      <c r="H714" s="183"/>
      <c r="I714" s="183"/>
    </row>
    <row r="715" spans="2:9">
      <c r="B715" s="186"/>
      <c r="C715" s="183"/>
      <c r="D715" s="183"/>
      <c r="E715" s="183"/>
      <c r="F715" s="183"/>
      <c r="G715" s="183"/>
      <c r="H715" s="183"/>
      <c r="I715" s="183"/>
    </row>
    <row r="716" spans="2:9">
      <c r="B716" s="186"/>
      <c r="C716" s="183"/>
      <c r="D716" s="183"/>
      <c r="E716" s="183"/>
      <c r="F716" s="183"/>
      <c r="G716" s="183"/>
      <c r="H716" s="183"/>
      <c r="I716" s="183"/>
    </row>
    <row r="717" spans="2:9">
      <c r="B717" s="186"/>
      <c r="C717" s="183"/>
      <c r="D717" s="183"/>
      <c r="E717" s="183"/>
      <c r="F717" s="183"/>
      <c r="G717" s="183"/>
      <c r="H717" s="183"/>
      <c r="I717" s="183"/>
    </row>
    <row r="718" spans="2:9">
      <c r="B718" s="186"/>
      <c r="C718" s="183"/>
      <c r="D718" s="183"/>
      <c r="E718" s="183"/>
      <c r="F718" s="183"/>
      <c r="G718" s="183"/>
      <c r="H718" s="183"/>
      <c r="I718" s="183"/>
    </row>
    <row r="719" spans="2:9">
      <c r="B719" s="186"/>
      <c r="C719" s="183"/>
      <c r="D719" s="183"/>
      <c r="E719" s="183"/>
      <c r="F719" s="183"/>
      <c r="G719" s="183"/>
      <c r="H719" s="183"/>
      <c r="I719" s="183"/>
    </row>
    <row r="720" spans="2:9">
      <c r="B720" s="186"/>
      <c r="C720" s="183"/>
      <c r="D720" s="183"/>
      <c r="E720" s="183"/>
      <c r="F720" s="183"/>
      <c r="G720" s="183"/>
      <c r="H720" s="183"/>
      <c r="I720" s="183"/>
    </row>
    <row r="721" spans="2:9">
      <c r="B721" s="186"/>
      <c r="C721" s="183"/>
      <c r="D721" s="183"/>
      <c r="E721" s="183"/>
      <c r="F721" s="183"/>
      <c r="G721" s="183"/>
      <c r="H721" s="183"/>
      <c r="I721" s="183"/>
    </row>
    <row r="722" spans="2:9">
      <c r="B722" s="186"/>
      <c r="C722" s="183"/>
      <c r="D722" s="183"/>
      <c r="E722" s="183"/>
      <c r="F722" s="183"/>
      <c r="G722" s="183"/>
      <c r="H722" s="183"/>
      <c r="I722" s="183"/>
    </row>
    <row r="723" spans="2:9">
      <c r="B723" s="186"/>
      <c r="C723" s="183"/>
      <c r="D723" s="183"/>
      <c r="E723" s="183"/>
      <c r="F723" s="183"/>
      <c r="G723" s="183"/>
      <c r="H723" s="183"/>
      <c r="I723" s="183"/>
    </row>
    <row r="724" spans="2:9">
      <c r="B724" s="186"/>
      <c r="C724" s="183"/>
      <c r="D724" s="183"/>
      <c r="E724" s="183"/>
      <c r="F724" s="183"/>
      <c r="G724" s="183"/>
      <c r="H724" s="183"/>
      <c r="I724" s="183"/>
    </row>
    <row r="725" spans="2:9">
      <c r="B725" s="186"/>
      <c r="C725" s="183"/>
      <c r="D725" s="183"/>
      <c r="E725" s="183"/>
      <c r="F725" s="183"/>
      <c r="G725" s="183"/>
      <c r="H725" s="183"/>
      <c r="I725" s="183"/>
    </row>
    <row r="726" spans="2:9">
      <c r="B726" s="186"/>
      <c r="C726" s="183"/>
      <c r="D726" s="183"/>
      <c r="E726" s="183"/>
      <c r="F726" s="183"/>
      <c r="G726" s="183"/>
      <c r="H726" s="183"/>
      <c r="I726" s="183"/>
    </row>
    <row r="727" spans="2:9">
      <c r="B727" s="186"/>
      <c r="C727" s="183"/>
      <c r="D727" s="183"/>
      <c r="E727" s="183"/>
      <c r="F727" s="183"/>
      <c r="G727" s="183"/>
      <c r="H727" s="183"/>
      <c r="I727" s="183"/>
    </row>
    <row r="728" spans="2:9">
      <c r="B728" s="186"/>
      <c r="C728" s="183"/>
      <c r="D728" s="183"/>
      <c r="E728" s="183"/>
      <c r="F728" s="183"/>
      <c r="G728" s="183"/>
      <c r="H728" s="183"/>
      <c r="I728" s="183"/>
    </row>
    <row r="729" spans="2:9">
      <c r="B729" s="186"/>
      <c r="C729" s="183"/>
      <c r="D729" s="183"/>
      <c r="E729" s="183"/>
      <c r="F729" s="183"/>
      <c r="G729" s="183"/>
      <c r="H729" s="183"/>
      <c r="I729" s="183"/>
    </row>
    <row r="730" spans="2:9">
      <c r="B730" s="186"/>
      <c r="C730" s="183"/>
      <c r="D730" s="183"/>
      <c r="E730" s="183"/>
      <c r="F730" s="183"/>
      <c r="G730" s="183"/>
      <c r="H730" s="183"/>
      <c r="I730" s="183"/>
    </row>
    <row r="731" spans="2:9">
      <c r="B731" s="186"/>
      <c r="C731" s="183"/>
      <c r="D731" s="183"/>
      <c r="E731" s="183"/>
      <c r="F731" s="183"/>
      <c r="G731" s="183"/>
      <c r="H731" s="183"/>
      <c r="I731" s="183"/>
    </row>
    <row r="732" spans="2:9">
      <c r="B732" s="186"/>
      <c r="C732" s="183"/>
      <c r="D732" s="183"/>
      <c r="E732" s="183"/>
      <c r="F732" s="183"/>
      <c r="G732" s="183"/>
      <c r="H732" s="183"/>
      <c r="I732" s="183"/>
    </row>
    <row r="733" spans="2:9">
      <c r="B733" s="186"/>
      <c r="C733" s="183"/>
      <c r="D733" s="183"/>
      <c r="E733" s="183"/>
      <c r="F733" s="183"/>
      <c r="G733" s="183"/>
      <c r="H733" s="183"/>
      <c r="I733" s="183"/>
    </row>
    <row r="734" spans="2:9">
      <c r="B734" s="186"/>
      <c r="C734" s="183"/>
      <c r="D734" s="183"/>
      <c r="E734" s="183"/>
      <c r="F734" s="183"/>
      <c r="G734" s="183"/>
      <c r="H734" s="183"/>
      <c r="I734" s="183"/>
    </row>
    <row r="735" spans="2:9">
      <c r="B735" s="186"/>
      <c r="C735" s="183"/>
      <c r="D735" s="183"/>
      <c r="E735" s="183"/>
      <c r="F735" s="183"/>
      <c r="G735" s="183"/>
      <c r="H735" s="183"/>
      <c r="I735" s="183"/>
    </row>
    <row r="736" spans="2:9">
      <c r="B736" s="186"/>
      <c r="C736" s="183"/>
      <c r="D736" s="183"/>
      <c r="E736" s="183"/>
      <c r="F736" s="183"/>
      <c r="G736" s="183"/>
      <c r="H736" s="183"/>
      <c r="I736" s="183"/>
    </row>
    <row r="737" spans="2:9">
      <c r="B737" s="186"/>
      <c r="C737" s="183"/>
      <c r="D737" s="183"/>
      <c r="E737" s="183"/>
      <c r="F737" s="183"/>
      <c r="G737" s="183"/>
      <c r="H737" s="183"/>
      <c r="I737" s="183"/>
    </row>
    <row r="738" spans="2:9">
      <c r="B738" s="186"/>
      <c r="C738" s="183"/>
      <c r="D738" s="183"/>
      <c r="E738" s="183"/>
      <c r="F738" s="183"/>
      <c r="G738" s="183"/>
      <c r="H738" s="183"/>
      <c r="I738" s="183"/>
    </row>
    <row r="739" spans="2:9">
      <c r="B739" s="186"/>
      <c r="C739" s="183"/>
      <c r="D739" s="183"/>
      <c r="E739" s="183"/>
      <c r="F739" s="183"/>
      <c r="G739" s="183"/>
      <c r="H739" s="183"/>
      <c r="I739" s="183"/>
    </row>
    <row r="740" spans="2:9">
      <c r="B740" s="186"/>
      <c r="C740" s="183"/>
      <c r="D740" s="183"/>
      <c r="E740" s="183"/>
      <c r="F740" s="183"/>
      <c r="G740" s="183"/>
      <c r="H740" s="183"/>
      <c r="I740" s="183"/>
    </row>
    <row r="741" spans="2:9">
      <c r="B741" s="186"/>
      <c r="C741" s="183"/>
      <c r="D741" s="183"/>
      <c r="E741" s="183"/>
      <c r="F741" s="183"/>
      <c r="G741" s="183"/>
      <c r="H741" s="183"/>
      <c r="I741" s="183"/>
    </row>
    <row r="742" spans="2:9">
      <c r="B742" s="186"/>
      <c r="C742" s="183"/>
      <c r="D742" s="183"/>
      <c r="E742" s="183"/>
      <c r="F742" s="183"/>
      <c r="G742" s="183"/>
      <c r="H742" s="183"/>
      <c r="I742" s="183"/>
    </row>
    <row r="743" spans="2:9">
      <c r="B743" s="186"/>
      <c r="C743" s="183"/>
      <c r="D743" s="183"/>
      <c r="E743" s="183"/>
      <c r="F743" s="183"/>
      <c r="G743" s="183"/>
      <c r="H743" s="183"/>
      <c r="I743" s="183"/>
    </row>
    <row r="744" spans="2:9">
      <c r="B744" s="186"/>
      <c r="C744" s="183"/>
      <c r="D744" s="183"/>
      <c r="E744" s="183"/>
      <c r="F744" s="183"/>
      <c r="G744" s="183"/>
      <c r="H744" s="183"/>
      <c r="I744" s="183"/>
    </row>
    <row r="745" spans="2:9">
      <c r="B745" s="186"/>
      <c r="C745" s="183"/>
      <c r="D745" s="183"/>
      <c r="E745" s="183"/>
      <c r="F745" s="183"/>
      <c r="G745" s="183"/>
      <c r="H745" s="183"/>
      <c r="I745" s="183"/>
    </row>
    <row r="746" spans="2:9">
      <c r="B746" s="186"/>
      <c r="C746" s="183"/>
      <c r="D746" s="183"/>
      <c r="E746" s="183"/>
      <c r="F746" s="183"/>
      <c r="G746" s="183"/>
      <c r="H746" s="183"/>
      <c r="I746" s="183"/>
    </row>
    <row r="747" spans="2:9">
      <c r="B747" s="186"/>
      <c r="C747" s="183"/>
      <c r="D747" s="183"/>
      <c r="E747" s="183"/>
      <c r="F747" s="183"/>
      <c r="G747" s="183"/>
      <c r="H747" s="183"/>
      <c r="I747" s="183"/>
    </row>
    <row r="748" spans="2:9">
      <c r="B748" s="186"/>
      <c r="C748" s="183"/>
      <c r="D748" s="183"/>
      <c r="E748" s="183"/>
      <c r="F748" s="183"/>
      <c r="G748" s="183"/>
      <c r="H748" s="183"/>
      <c r="I748" s="183"/>
    </row>
    <row r="749" spans="2:9">
      <c r="B749" s="186"/>
      <c r="C749" s="183"/>
      <c r="D749" s="183"/>
      <c r="E749" s="183"/>
      <c r="F749" s="183"/>
      <c r="G749" s="183"/>
      <c r="H749" s="183"/>
      <c r="I749" s="183"/>
    </row>
    <row r="750" spans="2:9">
      <c r="B750" s="186"/>
      <c r="C750" s="183"/>
      <c r="D750" s="183"/>
      <c r="E750" s="183"/>
      <c r="F750" s="183"/>
      <c r="G750" s="183"/>
      <c r="H750" s="183"/>
      <c r="I750" s="183"/>
    </row>
    <row r="751" spans="2:9">
      <c r="B751" s="186"/>
      <c r="C751" s="183"/>
      <c r="D751" s="183"/>
      <c r="E751" s="183"/>
      <c r="F751" s="183"/>
      <c r="G751" s="183"/>
      <c r="H751" s="183"/>
      <c r="I751" s="183"/>
    </row>
    <row r="752" spans="2:9">
      <c r="B752" s="186"/>
      <c r="C752" s="183"/>
      <c r="D752" s="183"/>
      <c r="E752" s="183"/>
      <c r="F752" s="183"/>
      <c r="G752" s="183"/>
      <c r="H752" s="183"/>
      <c r="I752" s="183"/>
    </row>
    <row r="753" spans="2:9">
      <c r="B753" s="186"/>
      <c r="C753" s="183"/>
      <c r="D753" s="183"/>
      <c r="E753" s="183"/>
      <c r="F753" s="183"/>
      <c r="G753" s="183"/>
      <c r="H753" s="183"/>
      <c r="I753" s="183"/>
    </row>
    <row r="754" spans="2:9">
      <c r="B754" s="186"/>
      <c r="C754" s="183"/>
      <c r="D754" s="183"/>
      <c r="E754" s="183"/>
      <c r="F754" s="183"/>
      <c r="G754" s="183"/>
      <c r="H754" s="183"/>
      <c r="I754" s="183"/>
    </row>
    <row r="755" spans="2:9">
      <c r="B755" s="186"/>
      <c r="C755" s="183"/>
      <c r="D755" s="183"/>
      <c r="E755" s="183"/>
      <c r="F755" s="183"/>
      <c r="G755" s="183"/>
      <c r="H755" s="183"/>
      <c r="I755" s="183"/>
    </row>
    <row r="756" spans="2:9">
      <c r="B756" s="186"/>
      <c r="C756" s="183"/>
      <c r="D756" s="183"/>
      <c r="E756" s="183"/>
      <c r="F756" s="183"/>
      <c r="G756" s="183"/>
      <c r="H756" s="183"/>
      <c r="I756" s="183"/>
    </row>
    <row r="757" spans="2:9">
      <c r="B757" s="186"/>
      <c r="C757" s="183"/>
      <c r="D757" s="183"/>
      <c r="E757" s="183"/>
      <c r="F757" s="183"/>
      <c r="G757" s="183"/>
      <c r="H757" s="183"/>
      <c r="I757" s="183"/>
    </row>
    <row r="758" spans="2:9">
      <c r="B758" s="186"/>
      <c r="C758" s="183"/>
      <c r="D758" s="183"/>
      <c r="E758" s="183"/>
      <c r="F758" s="183"/>
      <c r="G758" s="183"/>
      <c r="H758" s="183"/>
      <c r="I758" s="183"/>
    </row>
    <row r="759" spans="2:9">
      <c r="B759" s="186"/>
      <c r="C759" s="183"/>
      <c r="D759" s="183"/>
      <c r="E759" s="183"/>
      <c r="F759" s="183"/>
      <c r="G759" s="183"/>
      <c r="H759" s="183"/>
      <c r="I759" s="183"/>
    </row>
    <row r="760" spans="2:9">
      <c r="B760" s="186"/>
      <c r="C760" s="183"/>
      <c r="D760" s="183"/>
      <c r="E760" s="183"/>
      <c r="F760" s="183"/>
      <c r="G760" s="183"/>
      <c r="H760" s="183"/>
      <c r="I760" s="183"/>
    </row>
    <row r="761" spans="2:9">
      <c r="B761" s="186"/>
      <c r="C761" s="183"/>
      <c r="D761" s="183"/>
      <c r="E761" s="183"/>
      <c r="F761" s="183"/>
      <c r="G761" s="183"/>
      <c r="H761" s="183"/>
      <c r="I761" s="183"/>
    </row>
    <row r="762" spans="2:9">
      <c r="B762" s="186"/>
      <c r="C762" s="183"/>
      <c r="D762" s="183"/>
      <c r="E762" s="183"/>
      <c r="F762" s="183"/>
      <c r="G762" s="183"/>
      <c r="H762" s="183"/>
      <c r="I762" s="183"/>
    </row>
    <row r="763" spans="2:9">
      <c r="B763" s="186"/>
      <c r="C763" s="183"/>
      <c r="D763" s="183"/>
      <c r="E763" s="183"/>
      <c r="F763" s="183"/>
      <c r="G763" s="183"/>
      <c r="H763" s="183"/>
      <c r="I763" s="183"/>
    </row>
    <row r="764" spans="2:9">
      <c r="B764" s="186"/>
      <c r="C764" s="183"/>
      <c r="D764" s="183"/>
      <c r="E764" s="183"/>
      <c r="F764" s="183"/>
      <c r="G764" s="183"/>
      <c r="H764" s="183"/>
      <c r="I764" s="183"/>
    </row>
    <row r="765" spans="2:9">
      <c r="B765" s="186"/>
      <c r="C765" s="183"/>
      <c r="D765" s="183"/>
      <c r="E765" s="183"/>
      <c r="F765" s="183"/>
      <c r="G765" s="183"/>
      <c r="H765" s="183"/>
      <c r="I765" s="183"/>
    </row>
    <row r="766" spans="2:9">
      <c r="B766" s="186"/>
      <c r="C766" s="183"/>
      <c r="D766" s="183"/>
      <c r="E766" s="183"/>
      <c r="F766" s="183"/>
      <c r="G766" s="183"/>
      <c r="H766" s="183"/>
      <c r="I766" s="183"/>
    </row>
    <row r="767" spans="2:9">
      <c r="B767" s="186"/>
      <c r="C767" s="183"/>
      <c r="D767" s="183"/>
      <c r="E767" s="183"/>
      <c r="F767" s="183"/>
      <c r="G767" s="183"/>
      <c r="H767" s="183"/>
      <c r="I767" s="183"/>
    </row>
    <row r="768" spans="2:9">
      <c r="B768" s="186"/>
      <c r="C768" s="183"/>
      <c r="D768" s="183"/>
      <c r="E768" s="183"/>
      <c r="F768" s="183"/>
      <c r="G768" s="183"/>
      <c r="H768" s="183"/>
      <c r="I768" s="183"/>
    </row>
    <row r="769" spans="2:9">
      <c r="B769" s="186"/>
      <c r="C769" s="183"/>
      <c r="D769" s="183"/>
      <c r="E769" s="183"/>
      <c r="F769" s="183"/>
      <c r="G769" s="183"/>
      <c r="H769" s="183"/>
      <c r="I769" s="183"/>
    </row>
    <row r="770" spans="2:9">
      <c r="B770" s="186"/>
      <c r="C770" s="183"/>
      <c r="D770" s="183"/>
      <c r="E770" s="183"/>
      <c r="F770" s="183"/>
      <c r="G770" s="183"/>
      <c r="H770" s="183"/>
      <c r="I770" s="183"/>
    </row>
    <row r="771" spans="2:9">
      <c r="B771" s="186"/>
      <c r="C771" s="183"/>
      <c r="D771" s="183"/>
      <c r="E771" s="183"/>
      <c r="F771" s="183"/>
      <c r="G771" s="183"/>
      <c r="H771" s="183"/>
      <c r="I771" s="183"/>
    </row>
    <row r="772" spans="2:9">
      <c r="B772" s="186"/>
      <c r="C772" s="183"/>
      <c r="D772" s="183"/>
      <c r="E772" s="183"/>
      <c r="F772" s="183"/>
      <c r="G772" s="183"/>
      <c r="H772" s="183"/>
      <c r="I772" s="183"/>
    </row>
    <row r="773" spans="2:9">
      <c r="B773" s="186"/>
      <c r="C773" s="183"/>
      <c r="D773" s="183"/>
      <c r="E773" s="183"/>
      <c r="F773" s="183"/>
      <c r="G773" s="183"/>
      <c r="H773" s="183"/>
      <c r="I773" s="183"/>
    </row>
    <row r="774" spans="2:9">
      <c r="B774" s="186"/>
      <c r="C774" s="183"/>
      <c r="D774" s="183"/>
      <c r="E774" s="183"/>
      <c r="F774" s="183"/>
      <c r="G774" s="183"/>
      <c r="H774" s="183"/>
      <c r="I774" s="183"/>
    </row>
    <row r="775" spans="2:9">
      <c r="B775" s="186"/>
      <c r="C775" s="183"/>
      <c r="D775" s="183"/>
      <c r="E775" s="183"/>
      <c r="F775" s="183"/>
      <c r="G775" s="183"/>
      <c r="H775" s="183"/>
      <c r="I775" s="183"/>
    </row>
    <row r="776" spans="2:9">
      <c r="B776" s="186"/>
      <c r="C776" s="183"/>
      <c r="D776" s="183"/>
      <c r="E776" s="183"/>
      <c r="F776" s="183"/>
      <c r="G776" s="183"/>
      <c r="H776" s="183"/>
      <c r="I776" s="183"/>
    </row>
    <row r="777" spans="2:9">
      <c r="B777" s="186"/>
      <c r="C777" s="183"/>
      <c r="D777" s="183"/>
      <c r="E777" s="183"/>
      <c r="F777" s="183"/>
      <c r="G777" s="183"/>
      <c r="H777" s="183"/>
      <c r="I777" s="183"/>
    </row>
    <row r="778" spans="2:9">
      <c r="B778" s="186"/>
      <c r="C778" s="183"/>
      <c r="D778" s="183"/>
      <c r="E778" s="183"/>
      <c r="F778" s="183"/>
      <c r="G778" s="183"/>
      <c r="H778" s="183"/>
      <c r="I778" s="183"/>
    </row>
    <row r="779" spans="2:9">
      <c r="B779" s="186"/>
      <c r="C779" s="183"/>
      <c r="D779" s="183"/>
      <c r="E779" s="183"/>
      <c r="F779" s="183"/>
      <c r="G779" s="183"/>
      <c r="H779" s="183"/>
      <c r="I779" s="183"/>
    </row>
    <row r="780" spans="2:9">
      <c r="B780" s="186"/>
      <c r="C780" s="183"/>
      <c r="D780" s="183"/>
      <c r="E780" s="183"/>
      <c r="F780" s="183"/>
      <c r="G780" s="183"/>
      <c r="H780" s="183"/>
      <c r="I780" s="183"/>
    </row>
    <row r="781" spans="2:9">
      <c r="B781" s="186"/>
      <c r="C781" s="183"/>
      <c r="D781" s="183"/>
      <c r="E781" s="183"/>
      <c r="F781" s="183"/>
      <c r="G781" s="183"/>
      <c r="H781" s="183"/>
      <c r="I781" s="183"/>
    </row>
    <row r="782" spans="2:9">
      <c r="B782" s="186"/>
      <c r="C782" s="183"/>
      <c r="D782" s="183"/>
      <c r="E782" s="183"/>
      <c r="F782" s="183"/>
      <c r="G782" s="183"/>
      <c r="H782" s="183"/>
      <c r="I782" s="183"/>
    </row>
    <row r="783" spans="2:9">
      <c r="B783" s="186"/>
      <c r="C783" s="183"/>
      <c r="D783" s="183"/>
      <c r="E783" s="183"/>
      <c r="F783" s="183"/>
      <c r="G783" s="183"/>
      <c r="H783" s="183"/>
      <c r="I783" s="183"/>
    </row>
    <row r="784" spans="2:9">
      <c r="B784" s="186"/>
      <c r="C784" s="183"/>
      <c r="D784" s="183"/>
      <c r="E784" s="183"/>
      <c r="F784" s="183"/>
      <c r="G784" s="183"/>
      <c r="H784" s="183"/>
      <c r="I784" s="183"/>
    </row>
    <row r="785" spans="2:9">
      <c r="B785" s="186"/>
      <c r="C785" s="183"/>
      <c r="D785" s="183"/>
      <c r="E785" s="183"/>
      <c r="F785" s="183"/>
      <c r="G785" s="183"/>
      <c r="H785" s="183"/>
      <c r="I785" s="183"/>
    </row>
    <row r="786" spans="2:9">
      <c r="B786" s="186"/>
      <c r="C786" s="183"/>
      <c r="D786" s="183"/>
      <c r="E786" s="183"/>
      <c r="F786" s="183"/>
      <c r="G786" s="183"/>
      <c r="H786" s="183"/>
      <c r="I786" s="183"/>
    </row>
    <row r="787" spans="2:9">
      <c r="B787" s="186"/>
      <c r="C787" s="183"/>
      <c r="D787" s="183"/>
      <c r="E787" s="183"/>
      <c r="F787" s="183"/>
      <c r="G787" s="183"/>
      <c r="H787" s="183"/>
      <c r="I787" s="183"/>
    </row>
    <row r="788" spans="2:9">
      <c r="B788" s="186"/>
      <c r="C788" s="183"/>
      <c r="D788" s="183"/>
      <c r="E788" s="183"/>
      <c r="F788" s="183"/>
      <c r="G788" s="183"/>
      <c r="H788" s="183"/>
      <c r="I788" s="183"/>
    </row>
    <row r="789" spans="2:9">
      <c r="B789" s="186"/>
      <c r="C789" s="183"/>
      <c r="D789" s="183"/>
      <c r="E789" s="183"/>
      <c r="F789" s="183"/>
      <c r="G789" s="183"/>
      <c r="H789" s="183"/>
      <c r="I789" s="183"/>
    </row>
    <row r="790" spans="2:9">
      <c r="B790" s="186"/>
      <c r="C790" s="183"/>
      <c r="D790" s="183"/>
      <c r="E790" s="183"/>
      <c r="F790" s="183"/>
      <c r="G790" s="183"/>
      <c r="H790" s="183"/>
      <c r="I790" s="183"/>
    </row>
    <row r="791" spans="2:9">
      <c r="B791" s="186"/>
      <c r="C791" s="183"/>
      <c r="D791" s="183"/>
      <c r="E791" s="183"/>
      <c r="F791" s="183"/>
      <c r="G791" s="183"/>
      <c r="H791" s="183"/>
      <c r="I791" s="183"/>
    </row>
    <row r="792" spans="2:9">
      <c r="B792" s="186"/>
      <c r="C792" s="183"/>
      <c r="D792" s="183"/>
      <c r="E792" s="183"/>
      <c r="F792" s="183"/>
      <c r="G792" s="183"/>
      <c r="H792" s="183"/>
      <c r="I792" s="183"/>
    </row>
    <row r="793" spans="2:9">
      <c r="B793" s="186"/>
      <c r="C793" s="183"/>
      <c r="D793" s="183"/>
      <c r="E793" s="183"/>
      <c r="F793" s="183"/>
      <c r="G793" s="183"/>
      <c r="H793" s="183"/>
      <c r="I793" s="183"/>
    </row>
    <row r="794" spans="2:9">
      <c r="B794" s="186"/>
      <c r="C794" s="183"/>
      <c r="D794" s="183"/>
      <c r="E794" s="183"/>
      <c r="F794" s="183"/>
      <c r="G794" s="183"/>
      <c r="H794" s="183"/>
      <c r="I794" s="183"/>
    </row>
    <row r="795" spans="2:9">
      <c r="B795" s="186"/>
      <c r="C795" s="183"/>
      <c r="D795" s="183"/>
      <c r="E795" s="183"/>
      <c r="F795" s="183"/>
      <c r="G795" s="183"/>
      <c r="H795" s="183"/>
      <c r="I795" s="183"/>
    </row>
    <row r="796" spans="2:9">
      <c r="B796" s="186"/>
      <c r="C796" s="183"/>
      <c r="D796" s="183"/>
      <c r="E796" s="183"/>
      <c r="F796" s="183"/>
      <c r="G796" s="183"/>
      <c r="H796" s="183"/>
      <c r="I796" s="183"/>
    </row>
    <row r="797" spans="2:9">
      <c r="B797" s="186"/>
      <c r="C797" s="183"/>
      <c r="D797" s="183"/>
      <c r="E797" s="183"/>
      <c r="F797" s="183"/>
      <c r="G797" s="183"/>
      <c r="H797" s="183"/>
      <c r="I797" s="183"/>
    </row>
    <row r="798" spans="2:9">
      <c r="B798" s="186"/>
      <c r="C798" s="183"/>
      <c r="D798" s="183"/>
      <c r="E798" s="183"/>
      <c r="F798" s="183"/>
      <c r="G798" s="183"/>
      <c r="H798" s="183"/>
      <c r="I798" s="183"/>
    </row>
    <row r="799" spans="2:9">
      <c r="B799" s="186"/>
      <c r="C799" s="183"/>
      <c r="D799" s="183"/>
      <c r="E799" s="183"/>
      <c r="F799" s="183"/>
      <c r="G799" s="183"/>
      <c r="H799" s="183"/>
      <c r="I799" s="183"/>
    </row>
    <row r="800" spans="2:9">
      <c r="B800" s="186"/>
      <c r="C800" s="183"/>
      <c r="D800" s="183"/>
      <c r="E800" s="183"/>
      <c r="F800" s="183"/>
      <c r="G800" s="183"/>
      <c r="H800" s="183"/>
      <c r="I800" s="183"/>
    </row>
    <row r="801" spans="2:9">
      <c r="B801" s="186"/>
      <c r="C801" s="183"/>
      <c r="D801" s="183"/>
      <c r="E801" s="183"/>
      <c r="F801" s="183"/>
      <c r="G801" s="183"/>
      <c r="H801" s="183"/>
      <c r="I801" s="183"/>
    </row>
    <row r="802" spans="2:9">
      <c r="B802" s="186"/>
      <c r="C802" s="183"/>
      <c r="D802" s="183"/>
      <c r="E802" s="183"/>
      <c r="F802" s="183"/>
      <c r="G802" s="183"/>
      <c r="H802" s="183"/>
      <c r="I802" s="183"/>
    </row>
    <row r="803" spans="2:9">
      <c r="B803" s="186"/>
      <c r="C803" s="183"/>
      <c r="D803" s="183"/>
      <c r="E803" s="183"/>
      <c r="F803" s="183"/>
      <c r="G803" s="183"/>
      <c r="H803" s="183"/>
      <c r="I803" s="183"/>
    </row>
    <row r="804" spans="2:9">
      <c r="B804" s="186"/>
      <c r="C804" s="183"/>
      <c r="D804" s="183"/>
      <c r="E804" s="183"/>
      <c r="F804" s="183"/>
      <c r="G804" s="183"/>
      <c r="H804" s="183"/>
      <c r="I804" s="183"/>
    </row>
    <row r="805" spans="2:9">
      <c r="B805" s="186"/>
      <c r="C805" s="183"/>
      <c r="D805" s="183"/>
      <c r="E805" s="183"/>
      <c r="F805" s="183"/>
      <c r="G805" s="183"/>
      <c r="H805" s="183"/>
      <c r="I805" s="183"/>
    </row>
    <row r="806" spans="2:9">
      <c r="B806" s="186"/>
      <c r="C806" s="183"/>
      <c r="D806" s="183"/>
      <c r="E806" s="183"/>
      <c r="F806" s="183"/>
      <c r="G806" s="183"/>
      <c r="H806" s="183"/>
      <c r="I806" s="183"/>
    </row>
    <row r="807" spans="2:9">
      <c r="B807" s="186"/>
      <c r="C807" s="183"/>
      <c r="D807" s="183"/>
      <c r="E807" s="183"/>
      <c r="F807" s="183"/>
      <c r="G807" s="183"/>
      <c r="H807" s="183"/>
      <c r="I807" s="183"/>
    </row>
    <row r="808" spans="2:9">
      <c r="B808" s="186"/>
      <c r="C808" s="183"/>
      <c r="D808" s="183"/>
      <c r="E808" s="183"/>
      <c r="F808" s="183"/>
      <c r="G808" s="183"/>
      <c r="H808" s="183"/>
      <c r="I808" s="183"/>
    </row>
    <row r="809" spans="2:9">
      <c r="B809" s="186"/>
      <c r="C809" s="183"/>
      <c r="D809" s="183"/>
      <c r="E809" s="183"/>
      <c r="F809" s="183"/>
      <c r="G809" s="183"/>
      <c r="H809" s="183"/>
      <c r="I809" s="183"/>
    </row>
    <row r="810" spans="2:9">
      <c r="B810" s="186"/>
      <c r="C810" s="183"/>
      <c r="D810" s="183"/>
      <c r="E810" s="183"/>
      <c r="F810" s="183"/>
      <c r="G810" s="183"/>
      <c r="H810" s="183"/>
      <c r="I810" s="183"/>
    </row>
    <row r="811" spans="2:9">
      <c r="B811" s="186"/>
      <c r="C811" s="183"/>
      <c r="D811" s="183"/>
      <c r="E811" s="183"/>
      <c r="F811" s="183"/>
      <c r="G811" s="183"/>
      <c r="H811" s="183"/>
      <c r="I811" s="183"/>
    </row>
    <row r="812" spans="2:9">
      <c r="B812" s="186"/>
      <c r="C812" s="183"/>
      <c r="D812" s="183"/>
      <c r="E812" s="183"/>
      <c r="F812" s="183"/>
      <c r="G812" s="183"/>
      <c r="H812" s="183"/>
      <c r="I812" s="183"/>
    </row>
    <row r="813" spans="2:9">
      <c r="B813" s="186"/>
      <c r="C813" s="183"/>
      <c r="D813" s="183"/>
      <c r="E813" s="183"/>
      <c r="F813" s="183"/>
      <c r="G813" s="183"/>
      <c r="H813" s="183"/>
      <c r="I813" s="183"/>
    </row>
    <row r="814" spans="2:9">
      <c r="B814" s="186"/>
      <c r="C814" s="183"/>
      <c r="D814" s="183"/>
      <c r="E814" s="183"/>
      <c r="F814" s="183"/>
      <c r="G814" s="183"/>
      <c r="H814" s="183"/>
      <c r="I814" s="183"/>
    </row>
    <row r="815" spans="2:9">
      <c r="B815" s="186"/>
      <c r="C815" s="183"/>
      <c r="D815" s="183"/>
      <c r="E815" s="183"/>
      <c r="F815" s="183"/>
      <c r="G815" s="183"/>
      <c r="H815" s="183"/>
      <c r="I815" s="183"/>
    </row>
    <row r="816" spans="2:9">
      <c r="B816" s="186"/>
      <c r="C816" s="183"/>
      <c r="D816" s="183"/>
      <c r="E816" s="183"/>
      <c r="F816" s="183"/>
      <c r="G816" s="183"/>
      <c r="H816" s="183"/>
      <c r="I816" s="183"/>
    </row>
    <row r="817" spans="2:9">
      <c r="B817" s="186"/>
      <c r="C817" s="183"/>
      <c r="D817" s="183"/>
      <c r="E817" s="183"/>
      <c r="F817" s="183"/>
      <c r="G817" s="183"/>
      <c r="H817" s="183"/>
      <c r="I817" s="183"/>
    </row>
    <row r="818" spans="2:9">
      <c r="B818" s="186"/>
      <c r="C818" s="183"/>
      <c r="D818" s="183"/>
      <c r="E818" s="183"/>
      <c r="F818" s="183"/>
      <c r="G818" s="183"/>
      <c r="H818" s="183"/>
      <c r="I818" s="183"/>
    </row>
    <row r="819" spans="2:9">
      <c r="B819" s="186"/>
      <c r="C819" s="183"/>
      <c r="D819" s="183"/>
      <c r="E819" s="183"/>
      <c r="F819" s="183"/>
      <c r="G819" s="183"/>
      <c r="H819" s="183"/>
      <c r="I819" s="183"/>
    </row>
    <row r="820" spans="2:9">
      <c r="B820" s="186"/>
      <c r="C820" s="183"/>
      <c r="D820" s="183"/>
      <c r="E820" s="183"/>
      <c r="F820" s="183"/>
      <c r="G820" s="183"/>
      <c r="H820" s="183"/>
      <c r="I820" s="183"/>
    </row>
    <row r="821" spans="2:9">
      <c r="B821" s="186"/>
      <c r="C821" s="183"/>
      <c r="D821" s="183"/>
      <c r="E821" s="183"/>
      <c r="F821" s="183"/>
      <c r="G821" s="183"/>
      <c r="H821" s="183"/>
      <c r="I821" s="183"/>
    </row>
    <row r="822" spans="2:9">
      <c r="B822" s="186"/>
      <c r="C822" s="183"/>
      <c r="D822" s="183"/>
      <c r="E822" s="183"/>
      <c r="F822" s="183"/>
      <c r="G822" s="183"/>
      <c r="H822" s="183"/>
      <c r="I822" s="183"/>
    </row>
    <row r="823" spans="2:9">
      <c r="B823" s="186"/>
      <c r="C823" s="183"/>
      <c r="D823" s="183"/>
      <c r="E823" s="183"/>
      <c r="F823" s="183"/>
      <c r="G823" s="183"/>
      <c r="H823" s="183"/>
      <c r="I823" s="183"/>
    </row>
    <row r="824" spans="2:9">
      <c r="B824" s="186"/>
      <c r="C824" s="183"/>
      <c r="D824" s="183"/>
      <c r="E824" s="183"/>
      <c r="F824" s="183"/>
      <c r="G824" s="183"/>
      <c r="H824" s="183"/>
      <c r="I824" s="183"/>
    </row>
    <row r="825" spans="2:9">
      <c r="B825" s="186"/>
      <c r="C825" s="183"/>
      <c r="D825" s="183"/>
      <c r="E825" s="183"/>
      <c r="F825" s="183"/>
      <c r="G825" s="183"/>
      <c r="H825" s="183"/>
      <c r="I825" s="183"/>
    </row>
    <row r="826" spans="2:9">
      <c r="B826" s="186"/>
      <c r="C826" s="183"/>
      <c r="D826" s="183"/>
      <c r="E826" s="183"/>
      <c r="F826" s="183"/>
      <c r="G826" s="183"/>
      <c r="H826" s="183"/>
      <c r="I826" s="183"/>
    </row>
    <row r="827" spans="2:9">
      <c r="B827" s="186"/>
      <c r="C827" s="183"/>
      <c r="D827" s="183"/>
      <c r="E827" s="183"/>
      <c r="F827" s="183"/>
      <c r="G827" s="183"/>
      <c r="H827" s="183"/>
      <c r="I827" s="183"/>
    </row>
    <row r="828" spans="2:9">
      <c r="B828" s="186"/>
      <c r="C828" s="183"/>
      <c r="D828" s="183"/>
      <c r="E828" s="183"/>
      <c r="F828" s="183"/>
      <c r="G828" s="183"/>
      <c r="H828" s="183"/>
      <c r="I828" s="183"/>
    </row>
    <row r="829" spans="2:9">
      <c r="B829" s="186"/>
      <c r="C829" s="183"/>
      <c r="D829" s="183"/>
      <c r="E829" s="183"/>
      <c r="F829" s="183"/>
      <c r="G829" s="183"/>
      <c r="H829" s="183"/>
      <c r="I829" s="183"/>
    </row>
    <row r="830" spans="2:9">
      <c r="B830" s="186"/>
      <c r="C830" s="183"/>
      <c r="D830" s="183"/>
      <c r="E830" s="183"/>
      <c r="F830" s="183"/>
      <c r="G830" s="183"/>
      <c r="H830" s="183"/>
      <c r="I830" s="183"/>
    </row>
    <row r="831" spans="2:9">
      <c r="B831" s="186"/>
      <c r="C831" s="183"/>
      <c r="D831" s="183"/>
      <c r="E831" s="183"/>
      <c r="F831" s="183"/>
      <c r="G831" s="183"/>
      <c r="H831" s="183"/>
      <c r="I831" s="183"/>
    </row>
    <row r="832" spans="2:9">
      <c r="B832" s="186"/>
      <c r="C832" s="183"/>
      <c r="D832" s="183"/>
      <c r="E832" s="183"/>
      <c r="F832" s="183"/>
      <c r="G832" s="183"/>
      <c r="H832" s="183"/>
      <c r="I832" s="183"/>
    </row>
    <row r="833" spans="2:9">
      <c r="B833" s="186"/>
      <c r="C833" s="183"/>
      <c r="D833" s="183"/>
      <c r="E833" s="183"/>
      <c r="F833" s="183"/>
      <c r="G833" s="183"/>
      <c r="H833" s="183"/>
      <c r="I833" s="183"/>
    </row>
    <row r="834" spans="2:9">
      <c r="B834" s="186"/>
      <c r="C834" s="183"/>
      <c r="D834" s="183"/>
      <c r="E834" s="183"/>
      <c r="F834" s="183"/>
      <c r="G834" s="183"/>
      <c r="H834" s="183"/>
      <c r="I834" s="183"/>
    </row>
    <row r="835" spans="2:9">
      <c r="B835" s="186"/>
      <c r="C835" s="183"/>
      <c r="D835" s="183"/>
      <c r="E835" s="183"/>
      <c r="F835" s="183"/>
      <c r="G835" s="183"/>
      <c r="H835" s="183"/>
      <c r="I835" s="183"/>
    </row>
    <row r="836" spans="2:9">
      <c r="B836" s="186"/>
      <c r="C836" s="183"/>
      <c r="D836" s="183"/>
      <c r="E836" s="183"/>
      <c r="F836" s="183"/>
      <c r="G836" s="183"/>
      <c r="H836" s="183"/>
      <c r="I836" s="183"/>
    </row>
    <row r="837" spans="2:9">
      <c r="B837" s="186"/>
      <c r="C837" s="183"/>
      <c r="D837" s="183"/>
      <c r="E837" s="183"/>
      <c r="F837" s="183"/>
      <c r="G837" s="183"/>
      <c r="H837" s="183"/>
      <c r="I837" s="183"/>
    </row>
    <row r="838" spans="2:9">
      <c r="B838" s="186"/>
      <c r="C838" s="183"/>
      <c r="D838" s="183"/>
      <c r="E838" s="183"/>
      <c r="F838" s="183"/>
      <c r="G838" s="183"/>
      <c r="H838" s="183"/>
      <c r="I838" s="183"/>
    </row>
    <row r="839" spans="2:9">
      <c r="B839" s="186"/>
      <c r="C839" s="183"/>
      <c r="D839" s="183"/>
      <c r="E839" s="183"/>
      <c r="F839" s="183"/>
      <c r="G839" s="183"/>
      <c r="H839" s="183"/>
      <c r="I839" s="183"/>
    </row>
    <row r="840" spans="2:9">
      <c r="B840" s="186"/>
      <c r="C840" s="183"/>
      <c r="D840" s="183"/>
      <c r="E840" s="183"/>
      <c r="F840" s="183"/>
      <c r="G840" s="183"/>
      <c r="H840" s="183"/>
      <c r="I840" s="183"/>
    </row>
    <row r="841" spans="2:9">
      <c r="B841" s="186"/>
      <c r="C841" s="183"/>
      <c r="D841" s="183"/>
      <c r="E841" s="183"/>
      <c r="F841" s="183"/>
      <c r="G841" s="183"/>
      <c r="H841" s="183"/>
      <c r="I841" s="183"/>
    </row>
    <row r="842" spans="2:9">
      <c r="B842" s="186"/>
      <c r="C842" s="183"/>
      <c r="D842" s="183"/>
      <c r="E842" s="183"/>
      <c r="F842" s="183"/>
      <c r="G842" s="183"/>
      <c r="H842" s="183"/>
      <c r="I842" s="183"/>
    </row>
    <row r="843" spans="2:9">
      <c r="B843" s="186"/>
      <c r="C843" s="183"/>
      <c r="D843" s="183"/>
      <c r="E843" s="183"/>
      <c r="F843" s="183"/>
      <c r="G843" s="183"/>
      <c r="H843" s="183"/>
      <c r="I843" s="183"/>
    </row>
    <row r="844" spans="2:9">
      <c r="B844" s="186"/>
      <c r="C844" s="183"/>
      <c r="D844" s="183"/>
      <c r="E844" s="183"/>
      <c r="F844" s="183"/>
      <c r="G844" s="183"/>
      <c r="H844" s="183"/>
      <c r="I844" s="183"/>
    </row>
    <row r="845" spans="2:9">
      <c r="B845" s="186"/>
      <c r="C845" s="183"/>
      <c r="D845" s="183"/>
      <c r="E845" s="183"/>
      <c r="F845" s="183"/>
      <c r="G845" s="183"/>
      <c r="H845" s="183"/>
      <c r="I845" s="183"/>
    </row>
    <row r="846" spans="2:9">
      <c r="B846" s="186"/>
      <c r="C846" s="183"/>
      <c r="D846" s="183"/>
      <c r="E846" s="183"/>
      <c r="F846" s="183"/>
      <c r="G846" s="183"/>
      <c r="H846" s="183"/>
      <c r="I846" s="183"/>
    </row>
    <row r="847" spans="2:9">
      <c r="B847" s="186"/>
      <c r="C847" s="183"/>
      <c r="D847" s="183"/>
      <c r="E847" s="183"/>
      <c r="F847" s="183"/>
      <c r="G847" s="183"/>
      <c r="H847" s="183"/>
      <c r="I847" s="183"/>
    </row>
    <row r="848" spans="2:9">
      <c r="B848" s="186"/>
      <c r="C848" s="183"/>
      <c r="D848" s="183"/>
      <c r="E848" s="183"/>
      <c r="F848" s="183"/>
      <c r="G848" s="183"/>
      <c r="H848" s="183"/>
      <c r="I848" s="183"/>
    </row>
    <row r="849" spans="2:9">
      <c r="B849" s="186"/>
      <c r="C849" s="183"/>
      <c r="D849" s="183"/>
      <c r="E849" s="183"/>
      <c r="F849" s="183"/>
      <c r="G849" s="183"/>
      <c r="H849" s="183"/>
      <c r="I849" s="183"/>
    </row>
    <row r="850" spans="2:9">
      <c r="B850" s="186"/>
      <c r="C850" s="183"/>
      <c r="D850" s="183"/>
      <c r="E850" s="183"/>
      <c r="F850" s="183"/>
      <c r="G850" s="183"/>
      <c r="H850" s="183"/>
      <c r="I850" s="183"/>
    </row>
    <row r="851" spans="2:9">
      <c r="B851" s="186"/>
      <c r="C851" s="183"/>
      <c r="D851" s="183"/>
      <c r="E851" s="183"/>
      <c r="F851" s="183"/>
      <c r="G851" s="183"/>
      <c r="H851" s="183"/>
      <c r="I851" s="183"/>
    </row>
    <row r="852" spans="2:9">
      <c r="B852" s="186"/>
      <c r="C852" s="183"/>
      <c r="D852" s="183"/>
      <c r="E852" s="183"/>
      <c r="F852" s="183"/>
      <c r="G852" s="183"/>
      <c r="H852" s="183"/>
      <c r="I852" s="183"/>
    </row>
    <row r="853" spans="2:9">
      <c r="B853" s="186"/>
      <c r="C853" s="183"/>
      <c r="D853" s="183"/>
      <c r="E853" s="183"/>
      <c r="F853" s="183"/>
      <c r="G853" s="183"/>
      <c r="H853" s="183"/>
      <c r="I853" s="183"/>
    </row>
    <row r="854" spans="2:9">
      <c r="B854" s="186"/>
      <c r="C854" s="183"/>
      <c r="D854" s="183"/>
      <c r="E854" s="183"/>
      <c r="F854" s="183"/>
      <c r="G854" s="183"/>
      <c r="H854" s="183"/>
      <c r="I854" s="183"/>
    </row>
    <row r="855" spans="2:9">
      <c r="B855" s="186"/>
      <c r="C855" s="183"/>
      <c r="D855" s="183"/>
      <c r="E855" s="183"/>
      <c r="F855" s="183"/>
      <c r="G855" s="183"/>
      <c r="H855" s="183"/>
      <c r="I855" s="183"/>
    </row>
    <row r="856" spans="2:9">
      <c r="B856" s="186"/>
      <c r="C856" s="183"/>
      <c r="D856" s="183"/>
      <c r="E856" s="183"/>
      <c r="F856" s="183"/>
      <c r="G856" s="183"/>
      <c r="H856" s="183"/>
      <c r="I856" s="183"/>
    </row>
    <row r="857" spans="2:9">
      <c r="B857" s="186"/>
      <c r="C857" s="183"/>
      <c r="D857" s="183"/>
      <c r="E857" s="183"/>
      <c r="F857" s="183"/>
      <c r="G857" s="183"/>
      <c r="H857" s="183"/>
      <c r="I857" s="183"/>
    </row>
    <row r="858" spans="2:9">
      <c r="B858" s="186"/>
      <c r="C858" s="183"/>
      <c r="D858" s="183"/>
      <c r="E858" s="183"/>
      <c r="F858" s="183"/>
      <c r="G858" s="183"/>
      <c r="H858" s="183"/>
      <c r="I858" s="183"/>
    </row>
    <row r="859" spans="2:9">
      <c r="B859" s="186"/>
      <c r="C859" s="183"/>
      <c r="D859" s="183"/>
      <c r="E859" s="183"/>
      <c r="F859" s="183"/>
      <c r="G859" s="183"/>
      <c r="H859" s="183"/>
      <c r="I859" s="183"/>
    </row>
    <row r="860" spans="2:9">
      <c r="B860" s="186"/>
      <c r="C860" s="183"/>
      <c r="D860" s="183"/>
      <c r="E860" s="183"/>
      <c r="F860" s="183"/>
      <c r="G860" s="183"/>
      <c r="H860" s="183"/>
      <c r="I860" s="183"/>
    </row>
    <row r="861" spans="2:9">
      <c r="B861" s="186"/>
      <c r="C861" s="183"/>
      <c r="D861" s="183"/>
      <c r="E861" s="183"/>
      <c r="F861" s="183"/>
      <c r="G861" s="183"/>
      <c r="H861" s="183"/>
      <c r="I861" s="183"/>
    </row>
    <row r="862" spans="2:9">
      <c r="B862" s="186"/>
      <c r="C862" s="183"/>
      <c r="D862" s="183"/>
      <c r="E862" s="183"/>
      <c r="F862" s="183"/>
      <c r="G862" s="183"/>
      <c r="H862" s="183"/>
      <c r="I862" s="183"/>
    </row>
    <row r="863" spans="2:9">
      <c r="B863" s="186"/>
      <c r="C863" s="183"/>
      <c r="D863" s="183"/>
      <c r="E863" s="183"/>
      <c r="F863" s="183"/>
      <c r="G863" s="183"/>
      <c r="H863" s="183"/>
      <c r="I863" s="183"/>
    </row>
    <row r="864" spans="2:9">
      <c r="B864" s="186"/>
      <c r="C864" s="183"/>
      <c r="D864" s="183"/>
      <c r="E864" s="183"/>
      <c r="F864" s="183"/>
      <c r="G864" s="183"/>
      <c r="H864" s="183"/>
      <c r="I864" s="183"/>
    </row>
    <row r="865" spans="2:9">
      <c r="B865" s="186"/>
      <c r="C865" s="183"/>
      <c r="D865" s="183"/>
      <c r="E865" s="183"/>
      <c r="F865" s="183"/>
      <c r="G865" s="183"/>
      <c r="H865" s="183"/>
      <c r="I865" s="183"/>
    </row>
    <row r="866" spans="2:9">
      <c r="B866" s="186"/>
      <c r="C866" s="183"/>
      <c r="D866" s="183"/>
      <c r="E866" s="183"/>
      <c r="F866" s="183"/>
      <c r="G866" s="183"/>
      <c r="H866" s="183"/>
      <c r="I866" s="183"/>
    </row>
    <row r="867" spans="2:9">
      <c r="B867" s="186"/>
      <c r="C867" s="183"/>
      <c r="D867" s="183"/>
      <c r="E867" s="183"/>
      <c r="F867" s="183"/>
      <c r="G867" s="183"/>
      <c r="H867" s="183"/>
      <c r="I867" s="183"/>
    </row>
    <row r="868" spans="2:9">
      <c r="B868" s="186"/>
      <c r="C868" s="183"/>
      <c r="D868" s="183"/>
      <c r="E868" s="183"/>
      <c r="F868" s="183"/>
      <c r="G868" s="183"/>
      <c r="H868" s="183"/>
      <c r="I868" s="183"/>
    </row>
    <row r="869" spans="2:9">
      <c r="B869" s="186"/>
      <c r="C869" s="183"/>
      <c r="D869" s="183"/>
      <c r="E869" s="183"/>
      <c r="F869" s="183"/>
      <c r="G869" s="183"/>
      <c r="H869" s="183"/>
      <c r="I869" s="183"/>
    </row>
    <row r="870" spans="2:9">
      <c r="B870" s="186"/>
      <c r="C870" s="183"/>
      <c r="D870" s="183"/>
      <c r="E870" s="183"/>
      <c r="F870" s="183"/>
      <c r="G870" s="183"/>
      <c r="H870" s="183"/>
      <c r="I870" s="183"/>
    </row>
    <row r="871" spans="2:9">
      <c r="B871" s="186"/>
      <c r="C871" s="183"/>
      <c r="D871" s="183"/>
      <c r="E871" s="183"/>
      <c r="F871" s="183"/>
      <c r="G871" s="183"/>
      <c r="H871" s="183"/>
      <c r="I871" s="183"/>
    </row>
    <row r="872" spans="2:9">
      <c r="B872" s="186"/>
      <c r="C872" s="183"/>
      <c r="D872" s="183"/>
      <c r="E872" s="183"/>
      <c r="F872" s="183"/>
      <c r="G872" s="183"/>
      <c r="H872" s="183"/>
      <c r="I872" s="183"/>
    </row>
    <row r="873" spans="2:9">
      <c r="B873" s="186"/>
      <c r="C873" s="183"/>
      <c r="D873" s="183"/>
      <c r="E873" s="183"/>
      <c r="F873" s="183"/>
      <c r="G873" s="183"/>
      <c r="H873" s="183"/>
      <c r="I873" s="183"/>
    </row>
    <row r="874" spans="2:9">
      <c r="B874" s="186"/>
      <c r="C874" s="183"/>
      <c r="D874" s="183"/>
      <c r="E874" s="183"/>
      <c r="F874" s="183"/>
      <c r="G874" s="183"/>
      <c r="H874" s="183"/>
      <c r="I874" s="183"/>
    </row>
    <row r="875" spans="2:9">
      <c r="B875" s="186"/>
      <c r="C875" s="183"/>
      <c r="D875" s="183"/>
      <c r="E875" s="183"/>
      <c r="F875" s="183"/>
      <c r="G875" s="183"/>
      <c r="H875" s="183"/>
      <c r="I875" s="183"/>
    </row>
    <row r="876" spans="2:9">
      <c r="B876" s="186"/>
      <c r="C876" s="183"/>
      <c r="D876" s="183"/>
      <c r="E876" s="183"/>
      <c r="F876" s="183"/>
      <c r="G876" s="183"/>
      <c r="H876" s="183"/>
      <c r="I876" s="183"/>
    </row>
    <row r="877" spans="2:9">
      <c r="B877" s="186"/>
      <c r="C877" s="183"/>
      <c r="D877" s="183"/>
      <c r="E877" s="183"/>
      <c r="F877" s="183"/>
      <c r="G877" s="183"/>
      <c r="H877" s="183"/>
      <c r="I877" s="183"/>
    </row>
    <row r="878" spans="2:9">
      <c r="B878" s="186"/>
      <c r="C878" s="183"/>
      <c r="D878" s="183"/>
      <c r="E878" s="183"/>
      <c r="F878" s="183"/>
      <c r="G878" s="183"/>
      <c r="H878" s="183"/>
      <c r="I878" s="183"/>
    </row>
    <row r="879" spans="2:9">
      <c r="B879" s="186"/>
      <c r="C879" s="183"/>
      <c r="D879" s="183"/>
      <c r="E879" s="183"/>
      <c r="F879" s="183"/>
      <c r="G879" s="183"/>
      <c r="H879" s="183"/>
      <c r="I879" s="183"/>
    </row>
    <row r="880" spans="2:9">
      <c r="B880" s="186"/>
      <c r="C880" s="183"/>
      <c r="D880" s="183"/>
      <c r="E880" s="183"/>
      <c r="F880" s="183"/>
      <c r="G880" s="183"/>
      <c r="H880" s="183"/>
      <c r="I880" s="183"/>
    </row>
    <row r="881" spans="2:9">
      <c r="B881" s="186"/>
      <c r="C881" s="183"/>
      <c r="D881" s="183"/>
      <c r="E881" s="183"/>
      <c r="F881" s="183"/>
      <c r="G881" s="183"/>
      <c r="H881" s="183"/>
      <c r="I881" s="183"/>
    </row>
    <row r="882" spans="2:9">
      <c r="B882" s="186"/>
      <c r="C882" s="183"/>
      <c r="D882" s="183"/>
      <c r="E882" s="183"/>
      <c r="F882" s="183"/>
      <c r="G882" s="183"/>
      <c r="H882" s="183"/>
      <c r="I882" s="183"/>
    </row>
    <row r="883" spans="2:9">
      <c r="B883" s="186"/>
      <c r="C883" s="183"/>
      <c r="D883" s="183"/>
      <c r="E883" s="183"/>
      <c r="F883" s="183"/>
      <c r="G883" s="183"/>
      <c r="H883" s="183"/>
      <c r="I883" s="183"/>
    </row>
    <row r="884" spans="2:9">
      <c r="B884" s="186"/>
      <c r="C884" s="183"/>
      <c r="D884" s="183"/>
      <c r="E884" s="183"/>
      <c r="F884" s="183"/>
      <c r="G884" s="183"/>
      <c r="H884" s="183"/>
      <c r="I884" s="183"/>
    </row>
    <row r="885" spans="2:9">
      <c r="B885" s="186"/>
      <c r="C885" s="183"/>
      <c r="D885" s="183"/>
      <c r="E885" s="183"/>
      <c r="F885" s="183"/>
      <c r="G885" s="183"/>
      <c r="H885" s="183"/>
      <c r="I885" s="183"/>
    </row>
    <row r="886" spans="2:9">
      <c r="B886" s="186"/>
      <c r="C886" s="183"/>
      <c r="D886" s="183"/>
      <c r="E886" s="183"/>
      <c r="F886" s="183"/>
      <c r="G886" s="183"/>
      <c r="H886" s="183"/>
      <c r="I886" s="183"/>
    </row>
    <row r="887" spans="2:9">
      <c r="B887" s="186"/>
      <c r="C887" s="183"/>
      <c r="D887" s="183"/>
      <c r="E887" s="183"/>
      <c r="F887" s="183"/>
      <c r="G887" s="183"/>
      <c r="H887" s="183"/>
      <c r="I887" s="183"/>
    </row>
    <row r="888" spans="2:9">
      <c r="B888" s="186"/>
      <c r="C888" s="183"/>
      <c r="D888" s="183"/>
      <c r="E888" s="183"/>
      <c r="F888" s="183"/>
      <c r="G888" s="183"/>
      <c r="H888" s="183"/>
      <c r="I888" s="183"/>
    </row>
    <row r="889" spans="2:9">
      <c r="B889" s="186"/>
      <c r="C889" s="183"/>
      <c r="D889" s="183"/>
      <c r="E889" s="183"/>
      <c r="F889" s="183"/>
      <c r="G889" s="183"/>
      <c r="H889" s="183"/>
      <c r="I889" s="183"/>
    </row>
    <row r="890" spans="2:9">
      <c r="B890" s="186"/>
      <c r="C890" s="183"/>
      <c r="D890" s="183"/>
      <c r="E890" s="183"/>
      <c r="F890" s="183"/>
      <c r="G890" s="183"/>
      <c r="H890" s="183"/>
      <c r="I890" s="183"/>
    </row>
    <row r="891" spans="2:9">
      <c r="B891" s="186"/>
      <c r="C891" s="183"/>
      <c r="D891" s="183"/>
      <c r="E891" s="183"/>
      <c r="F891" s="183"/>
      <c r="G891" s="183"/>
      <c r="H891" s="183"/>
      <c r="I891" s="183"/>
    </row>
    <row r="892" spans="2:9">
      <c r="B892" s="186"/>
      <c r="C892" s="183"/>
      <c r="D892" s="183"/>
      <c r="E892" s="183"/>
      <c r="F892" s="183"/>
      <c r="G892" s="183"/>
      <c r="H892" s="183"/>
      <c r="I892" s="183"/>
    </row>
    <row r="893" spans="2:9">
      <c r="B893" s="186"/>
      <c r="C893" s="183"/>
      <c r="D893" s="183"/>
      <c r="E893" s="183"/>
      <c r="F893" s="183"/>
      <c r="G893" s="183"/>
      <c r="H893" s="183"/>
      <c r="I893" s="183"/>
    </row>
    <row r="894" spans="2:9">
      <c r="B894" s="186"/>
      <c r="C894" s="183"/>
      <c r="D894" s="183"/>
      <c r="E894" s="183"/>
      <c r="F894" s="183"/>
      <c r="G894" s="183"/>
      <c r="H894" s="183"/>
      <c r="I894" s="183"/>
    </row>
    <row r="895" spans="2:9">
      <c r="B895" s="186"/>
      <c r="C895" s="183"/>
      <c r="D895" s="183"/>
      <c r="E895" s="183"/>
      <c r="F895" s="183"/>
      <c r="G895" s="183"/>
      <c r="H895" s="183"/>
      <c r="I895" s="183"/>
    </row>
    <row r="896" spans="2:9">
      <c r="B896" s="186"/>
      <c r="C896" s="183"/>
      <c r="D896" s="183"/>
      <c r="E896" s="183"/>
      <c r="F896" s="183"/>
      <c r="G896" s="183"/>
      <c r="H896" s="183"/>
      <c r="I896" s="183"/>
    </row>
    <row r="897" spans="2:9">
      <c r="B897" s="186"/>
      <c r="C897" s="183"/>
      <c r="D897" s="183"/>
      <c r="E897" s="183"/>
      <c r="F897" s="183"/>
      <c r="G897" s="183"/>
      <c r="H897" s="183"/>
      <c r="I897" s="183"/>
    </row>
    <row r="898" spans="2:9">
      <c r="B898" s="186"/>
      <c r="C898" s="183"/>
      <c r="D898" s="183"/>
      <c r="E898" s="183"/>
      <c r="F898" s="183"/>
      <c r="G898" s="183"/>
      <c r="H898" s="183"/>
      <c r="I898" s="183"/>
    </row>
    <row r="899" spans="2:9">
      <c r="B899" s="186"/>
      <c r="C899" s="183"/>
      <c r="D899" s="183"/>
      <c r="E899" s="183"/>
      <c r="F899" s="183"/>
      <c r="G899" s="183"/>
      <c r="H899" s="183"/>
      <c r="I899" s="183"/>
    </row>
    <row r="900" spans="2:9">
      <c r="B900" s="186"/>
      <c r="C900" s="183"/>
      <c r="D900" s="183"/>
      <c r="E900" s="183"/>
      <c r="F900" s="183"/>
      <c r="G900" s="183"/>
      <c r="H900" s="183"/>
      <c r="I900" s="183"/>
    </row>
    <row r="901" spans="2:9">
      <c r="B901" s="186"/>
      <c r="C901" s="183"/>
      <c r="D901" s="183"/>
      <c r="E901" s="183"/>
      <c r="F901" s="183"/>
      <c r="G901" s="183"/>
      <c r="H901" s="183"/>
      <c r="I901" s="183"/>
    </row>
    <row r="902" spans="2:9">
      <c r="B902" s="186"/>
      <c r="C902" s="183"/>
      <c r="D902" s="183"/>
      <c r="E902" s="183"/>
      <c r="F902" s="183"/>
      <c r="G902" s="183"/>
      <c r="H902" s="183"/>
      <c r="I902" s="183"/>
    </row>
    <row r="903" spans="2:9">
      <c r="B903" s="186"/>
      <c r="C903" s="183"/>
      <c r="D903" s="183"/>
      <c r="E903" s="183"/>
      <c r="F903" s="183"/>
      <c r="G903" s="183"/>
      <c r="H903" s="183"/>
      <c r="I903" s="183"/>
    </row>
    <row r="904" spans="2:9">
      <c r="B904" s="186"/>
      <c r="C904" s="183"/>
      <c r="D904" s="183"/>
      <c r="E904" s="183"/>
      <c r="F904" s="183"/>
      <c r="G904" s="183"/>
      <c r="H904" s="183"/>
      <c r="I904" s="183"/>
    </row>
    <row r="905" spans="2:9">
      <c r="B905" s="186"/>
      <c r="C905" s="183"/>
      <c r="D905" s="183"/>
      <c r="E905" s="183"/>
      <c r="F905" s="183"/>
      <c r="G905" s="183"/>
      <c r="H905" s="183"/>
      <c r="I905" s="183"/>
    </row>
    <row r="906" spans="2:9">
      <c r="B906" s="186"/>
      <c r="C906" s="183"/>
      <c r="D906" s="183"/>
      <c r="E906" s="183"/>
      <c r="F906" s="183"/>
      <c r="G906" s="183"/>
      <c r="H906" s="183"/>
      <c r="I906" s="183"/>
    </row>
    <row r="907" spans="2:9">
      <c r="B907" s="186"/>
      <c r="C907" s="183"/>
      <c r="D907" s="183"/>
      <c r="E907" s="183"/>
      <c r="F907" s="183"/>
      <c r="G907" s="183"/>
      <c r="H907" s="183"/>
      <c r="I907" s="183"/>
    </row>
    <row r="908" spans="2:9">
      <c r="B908" s="186"/>
      <c r="C908" s="183"/>
      <c r="D908" s="183"/>
      <c r="E908" s="183"/>
      <c r="F908" s="183"/>
      <c r="G908" s="183"/>
      <c r="H908" s="183"/>
      <c r="I908" s="183"/>
    </row>
    <row r="909" spans="2:9">
      <c r="B909" s="186"/>
      <c r="C909" s="183"/>
      <c r="D909" s="183"/>
      <c r="E909" s="183"/>
      <c r="F909" s="183"/>
      <c r="G909" s="183"/>
      <c r="H909" s="183"/>
      <c r="I909" s="183"/>
    </row>
    <row r="910" spans="2:9">
      <c r="B910" s="186"/>
      <c r="C910" s="183"/>
      <c r="D910" s="183"/>
      <c r="E910" s="183"/>
      <c r="F910" s="183"/>
      <c r="G910" s="183"/>
      <c r="H910" s="183"/>
      <c r="I910" s="183"/>
    </row>
    <row r="911" spans="2:9">
      <c r="B911" s="186"/>
      <c r="C911" s="183"/>
      <c r="D911" s="183"/>
      <c r="E911" s="183"/>
      <c r="F911" s="183"/>
      <c r="G911" s="183"/>
      <c r="H911" s="183"/>
      <c r="I911" s="183"/>
    </row>
    <row r="912" spans="2:9">
      <c r="B912" s="186"/>
      <c r="C912" s="183"/>
      <c r="D912" s="183"/>
      <c r="E912" s="183"/>
      <c r="F912" s="183"/>
      <c r="G912" s="183"/>
      <c r="H912" s="183"/>
      <c r="I912" s="183"/>
    </row>
    <row r="913" spans="2:9">
      <c r="B913" s="186"/>
      <c r="C913" s="183"/>
      <c r="D913" s="183"/>
      <c r="E913" s="183"/>
      <c r="F913" s="183"/>
      <c r="G913" s="183"/>
      <c r="H913" s="183"/>
      <c r="I913" s="183"/>
    </row>
    <row r="914" spans="2:9">
      <c r="B914" s="186"/>
      <c r="C914" s="183"/>
      <c r="D914" s="183"/>
      <c r="E914" s="183"/>
      <c r="F914" s="183"/>
      <c r="G914" s="183"/>
      <c r="H914" s="183"/>
      <c r="I914" s="183"/>
    </row>
    <row r="915" spans="2:9">
      <c r="B915" s="186"/>
      <c r="C915" s="183"/>
      <c r="D915" s="183"/>
      <c r="E915" s="183"/>
      <c r="F915" s="183"/>
      <c r="G915" s="183"/>
      <c r="H915" s="183"/>
      <c r="I915" s="183"/>
    </row>
    <row r="916" spans="2:9">
      <c r="B916" s="186"/>
      <c r="C916" s="183"/>
      <c r="D916" s="183"/>
      <c r="E916" s="183"/>
      <c r="F916" s="183"/>
      <c r="G916" s="183"/>
      <c r="H916" s="183"/>
      <c r="I916" s="183"/>
    </row>
    <row r="917" spans="2:9">
      <c r="B917" s="186"/>
      <c r="C917" s="183"/>
      <c r="D917" s="183"/>
      <c r="E917" s="183"/>
      <c r="F917" s="183"/>
      <c r="G917" s="183"/>
      <c r="H917" s="183"/>
      <c r="I917" s="183"/>
    </row>
    <row r="918" spans="2:9">
      <c r="B918" s="186"/>
      <c r="C918" s="183"/>
      <c r="D918" s="183"/>
      <c r="E918" s="183"/>
      <c r="F918" s="183"/>
      <c r="G918" s="183"/>
      <c r="H918" s="183"/>
      <c r="I918" s="183"/>
    </row>
    <row r="919" spans="2:9">
      <c r="B919" s="186"/>
      <c r="C919" s="183"/>
      <c r="D919" s="183"/>
      <c r="E919" s="183"/>
      <c r="F919" s="183"/>
      <c r="G919" s="183"/>
      <c r="H919" s="183"/>
      <c r="I919" s="183"/>
    </row>
    <row r="920" spans="2:9">
      <c r="B920" s="186"/>
      <c r="C920" s="183"/>
      <c r="D920" s="183"/>
      <c r="E920" s="183"/>
      <c r="F920" s="183"/>
      <c r="G920" s="183"/>
      <c r="H920" s="183"/>
      <c r="I920" s="183"/>
    </row>
    <row r="921" spans="2:9">
      <c r="B921" s="186"/>
      <c r="C921" s="183"/>
      <c r="D921" s="183"/>
      <c r="E921" s="183"/>
      <c r="F921" s="183"/>
      <c r="G921" s="183"/>
      <c r="H921" s="183"/>
      <c r="I921" s="183"/>
    </row>
    <row r="922" spans="2:9">
      <c r="B922" s="186"/>
      <c r="C922" s="183"/>
      <c r="D922" s="183"/>
      <c r="E922" s="183"/>
      <c r="F922" s="183"/>
      <c r="G922" s="183"/>
      <c r="H922" s="183"/>
      <c r="I922" s="183"/>
    </row>
    <row r="923" spans="2:9">
      <c r="B923" s="186"/>
      <c r="C923" s="183"/>
      <c r="D923" s="183"/>
      <c r="E923" s="183"/>
      <c r="F923" s="183"/>
      <c r="G923" s="183"/>
      <c r="H923" s="183"/>
      <c r="I923" s="183"/>
    </row>
    <row r="924" spans="2:9">
      <c r="B924" s="186"/>
      <c r="C924" s="183"/>
      <c r="D924" s="183"/>
      <c r="E924" s="183"/>
      <c r="F924" s="183"/>
      <c r="G924" s="183"/>
      <c r="H924" s="183"/>
      <c r="I924" s="183"/>
    </row>
    <row r="925" spans="2:9">
      <c r="B925" s="186"/>
      <c r="C925" s="183"/>
      <c r="D925" s="183"/>
      <c r="E925" s="183"/>
      <c r="F925" s="183"/>
      <c r="G925" s="183"/>
      <c r="H925" s="183"/>
      <c r="I925" s="183"/>
    </row>
    <row r="926" spans="2:9">
      <c r="B926" s="186"/>
      <c r="C926" s="183"/>
      <c r="D926" s="183"/>
      <c r="E926" s="183"/>
      <c r="F926" s="183"/>
      <c r="G926" s="183"/>
      <c r="H926" s="183"/>
      <c r="I926" s="183"/>
    </row>
    <row r="927" spans="2:9">
      <c r="B927" s="186"/>
      <c r="C927" s="183"/>
      <c r="D927" s="183"/>
      <c r="E927" s="183"/>
      <c r="F927" s="183"/>
      <c r="G927" s="183"/>
      <c r="H927" s="183"/>
      <c r="I927" s="183"/>
    </row>
    <row r="928" spans="2:9">
      <c r="B928" s="186"/>
      <c r="C928" s="183"/>
      <c r="D928" s="183"/>
      <c r="E928" s="183"/>
      <c r="F928" s="183"/>
      <c r="G928" s="183"/>
      <c r="H928" s="183"/>
      <c r="I928" s="183"/>
    </row>
    <row r="929" spans="2:9">
      <c r="B929" s="186"/>
      <c r="C929" s="183"/>
      <c r="D929" s="183"/>
      <c r="E929" s="183"/>
      <c r="F929" s="183"/>
      <c r="G929" s="183"/>
      <c r="H929" s="183"/>
      <c r="I929" s="183"/>
    </row>
    <row r="930" spans="2:9">
      <c r="B930" s="186"/>
      <c r="C930" s="183"/>
      <c r="D930" s="183"/>
      <c r="E930" s="183"/>
      <c r="F930" s="183"/>
      <c r="G930" s="183"/>
      <c r="H930" s="183"/>
      <c r="I930" s="183"/>
    </row>
    <row r="931" spans="2:9">
      <c r="B931" s="186"/>
      <c r="C931" s="183"/>
      <c r="D931" s="183"/>
      <c r="E931" s="183"/>
      <c r="F931" s="183"/>
      <c r="G931" s="183"/>
      <c r="H931" s="183"/>
      <c r="I931" s="183"/>
    </row>
    <row r="932" spans="2:9">
      <c r="B932" s="186"/>
      <c r="C932" s="183"/>
      <c r="D932" s="183"/>
      <c r="E932" s="183"/>
      <c r="F932" s="183"/>
      <c r="G932" s="183"/>
      <c r="H932" s="183"/>
      <c r="I932" s="183"/>
    </row>
    <row r="933" spans="2:9">
      <c r="B933" s="186"/>
      <c r="C933" s="183"/>
      <c r="D933" s="183"/>
      <c r="E933" s="183"/>
      <c r="F933" s="183"/>
      <c r="G933" s="183"/>
      <c r="H933" s="183"/>
      <c r="I933" s="183"/>
    </row>
    <row r="934" spans="2:9">
      <c r="B934" s="186"/>
      <c r="C934" s="183"/>
      <c r="D934" s="183"/>
      <c r="E934" s="183"/>
      <c r="F934" s="183"/>
      <c r="G934" s="183"/>
      <c r="H934" s="183"/>
      <c r="I934" s="183"/>
    </row>
    <row r="935" spans="2:9">
      <c r="B935" s="186"/>
      <c r="C935" s="183"/>
      <c r="D935" s="183"/>
      <c r="E935" s="183"/>
      <c r="F935" s="183"/>
      <c r="G935" s="183"/>
      <c r="H935" s="183"/>
      <c r="I935" s="183"/>
    </row>
    <row r="936" spans="2:9">
      <c r="B936" s="186"/>
      <c r="C936" s="183"/>
      <c r="D936" s="183"/>
      <c r="E936" s="183"/>
      <c r="F936" s="183"/>
      <c r="G936" s="183"/>
      <c r="H936" s="183"/>
      <c r="I936" s="183"/>
    </row>
    <row r="937" spans="2:9">
      <c r="B937" s="186"/>
      <c r="C937" s="183"/>
      <c r="D937" s="183"/>
      <c r="E937" s="183"/>
      <c r="F937" s="183"/>
      <c r="G937" s="183"/>
      <c r="H937" s="183"/>
      <c r="I937" s="183"/>
    </row>
    <row r="938" spans="2:9">
      <c r="B938" s="186"/>
      <c r="C938" s="183"/>
      <c r="D938" s="183"/>
      <c r="E938" s="183"/>
      <c r="F938" s="183"/>
      <c r="G938" s="183"/>
      <c r="H938" s="183"/>
      <c r="I938" s="183"/>
    </row>
    <row r="939" spans="2:9">
      <c r="B939" s="186"/>
      <c r="C939" s="183"/>
      <c r="D939" s="183"/>
      <c r="E939" s="183"/>
      <c r="F939" s="183"/>
      <c r="G939" s="183"/>
      <c r="H939" s="183"/>
      <c r="I939" s="183"/>
    </row>
    <row r="940" spans="2:9">
      <c r="B940" s="186"/>
      <c r="C940" s="183"/>
      <c r="D940" s="183"/>
      <c r="E940" s="183"/>
      <c r="F940" s="183"/>
      <c r="G940" s="183"/>
      <c r="H940" s="183"/>
      <c r="I940" s="183"/>
    </row>
    <row r="941" spans="2:9">
      <c r="B941" s="186"/>
      <c r="C941" s="183"/>
      <c r="D941" s="183"/>
      <c r="E941" s="183"/>
      <c r="F941" s="183"/>
      <c r="G941" s="183"/>
      <c r="H941" s="183"/>
      <c r="I941" s="183"/>
    </row>
    <row r="942" spans="2:9">
      <c r="B942" s="186"/>
      <c r="C942" s="183"/>
      <c r="D942" s="183"/>
      <c r="E942" s="183"/>
      <c r="F942" s="183"/>
      <c r="G942" s="183"/>
      <c r="H942" s="183"/>
      <c r="I942" s="183"/>
    </row>
    <row r="943" spans="2:9">
      <c r="B943" s="186"/>
      <c r="C943" s="183"/>
      <c r="D943" s="183"/>
      <c r="E943" s="183"/>
      <c r="F943" s="183"/>
      <c r="G943" s="183"/>
      <c r="H943" s="183"/>
      <c r="I943" s="183"/>
    </row>
    <row r="944" spans="2:9">
      <c r="B944" s="186"/>
      <c r="C944" s="183"/>
      <c r="D944" s="183"/>
      <c r="E944" s="183"/>
      <c r="F944" s="183"/>
      <c r="G944" s="183"/>
      <c r="H944" s="183"/>
      <c r="I944" s="183"/>
    </row>
    <row r="945" spans="2:9">
      <c r="B945" s="186"/>
      <c r="C945" s="183"/>
      <c r="D945" s="183"/>
      <c r="E945" s="183"/>
      <c r="F945" s="183"/>
      <c r="G945" s="183"/>
      <c r="H945" s="183"/>
      <c r="I945" s="183"/>
    </row>
    <row r="946" spans="2:9">
      <c r="B946" s="186"/>
      <c r="C946" s="183"/>
      <c r="D946" s="183"/>
      <c r="E946" s="183"/>
      <c r="F946" s="183"/>
      <c r="G946" s="183"/>
      <c r="H946" s="183"/>
      <c r="I946" s="183"/>
    </row>
    <row r="947" spans="2:9">
      <c r="B947" s="186"/>
      <c r="C947" s="183"/>
      <c r="D947" s="183"/>
      <c r="E947" s="183"/>
      <c r="F947" s="183"/>
      <c r="G947" s="183"/>
      <c r="H947" s="183"/>
      <c r="I947" s="183"/>
    </row>
    <row r="948" spans="2:9">
      <c r="B948" s="186"/>
      <c r="C948" s="183"/>
      <c r="D948" s="183"/>
      <c r="E948" s="183"/>
      <c r="F948" s="183"/>
      <c r="G948" s="183"/>
      <c r="H948" s="183"/>
      <c r="I948" s="183"/>
    </row>
    <row r="949" spans="2:9">
      <c r="B949" s="186"/>
      <c r="C949" s="183"/>
      <c r="D949" s="183"/>
      <c r="E949" s="183"/>
      <c r="F949" s="183"/>
      <c r="G949" s="183"/>
      <c r="H949" s="183"/>
      <c r="I949" s="183"/>
    </row>
    <row r="950" spans="2:9">
      <c r="B950" s="186"/>
      <c r="C950" s="183"/>
      <c r="D950" s="183"/>
      <c r="E950" s="183"/>
      <c r="F950" s="183"/>
      <c r="G950" s="183"/>
      <c r="H950" s="183"/>
      <c r="I950" s="183"/>
    </row>
    <row r="951" spans="2:9">
      <c r="B951" s="186"/>
      <c r="C951" s="183"/>
      <c r="D951" s="183"/>
      <c r="E951" s="183"/>
      <c r="F951" s="183"/>
      <c r="G951" s="183"/>
      <c r="H951" s="183"/>
      <c r="I951" s="183"/>
    </row>
    <row r="952" spans="2:9">
      <c r="B952" s="186"/>
      <c r="C952" s="183"/>
      <c r="D952" s="183"/>
      <c r="E952" s="183"/>
      <c r="F952" s="183"/>
      <c r="G952" s="183"/>
      <c r="H952" s="183"/>
      <c r="I952" s="183"/>
    </row>
    <row r="953" spans="2:9">
      <c r="B953" s="186"/>
      <c r="C953" s="183"/>
      <c r="D953" s="183"/>
      <c r="E953" s="183"/>
      <c r="F953" s="183"/>
      <c r="G953" s="183"/>
      <c r="H953" s="183"/>
      <c r="I953" s="183"/>
    </row>
    <row r="954" spans="2:9">
      <c r="B954" s="186"/>
      <c r="C954" s="183"/>
      <c r="D954" s="183"/>
      <c r="E954" s="183"/>
      <c r="F954" s="183"/>
      <c r="G954" s="183"/>
      <c r="H954" s="183"/>
      <c r="I954" s="183"/>
    </row>
    <row r="955" spans="2:9">
      <c r="B955" s="186"/>
      <c r="C955" s="183"/>
      <c r="D955" s="183"/>
      <c r="E955" s="183"/>
      <c r="F955" s="183"/>
      <c r="G955" s="183"/>
      <c r="H955" s="183"/>
      <c r="I955" s="183"/>
    </row>
    <row r="956" spans="2:9">
      <c r="B956" s="186"/>
      <c r="C956" s="183"/>
      <c r="D956" s="183"/>
      <c r="E956" s="183"/>
      <c r="F956" s="183"/>
      <c r="G956" s="183"/>
      <c r="H956" s="183"/>
      <c r="I956" s="183"/>
    </row>
    <row r="957" spans="2:9">
      <c r="B957" s="186"/>
      <c r="C957" s="183"/>
      <c r="D957" s="183"/>
      <c r="E957" s="183"/>
      <c r="F957" s="183"/>
      <c r="G957" s="183"/>
      <c r="H957" s="183"/>
      <c r="I957" s="183"/>
    </row>
    <row r="958" spans="2:9">
      <c r="B958" s="186"/>
      <c r="C958" s="183"/>
      <c r="D958" s="183"/>
      <c r="E958" s="183"/>
      <c r="F958" s="183"/>
      <c r="G958" s="183"/>
      <c r="H958" s="183"/>
      <c r="I958" s="183"/>
    </row>
    <row r="959" spans="2:9">
      <c r="B959" s="186"/>
      <c r="C959" s="183"/>
      <c r="D959" s="183"/>
      <c r="E959" s="183"/>
      <c r="F959" s="183"/>
      <c r="G959" s="183"/>
      <c r="H959" s="183"/>
      <c r="I959" s="183"/>
    </row>
    <row r="960" spans="2:9">
      <c r="B960" s="186"/>
      <c r="C960" s="183"/>
      <c r="D960" s="183"/>
      <c r="E960" s="183"/>
      <c r="F960" s="183"/>
      <c r="G960" s="183"/>
      <c r="H960" s="183"/>
      <c r="I960" s="183"/>
    </row>
    <row r="961" spans="2:9">
      <c r="B961" s="186"/>
      <c r="C961" s="183"/>
      <c r="D961" s="183"/>
      <c r="E961" s="183"/>
      <c r="F961" s="183"/>
      <c r="G961" s="183"/>
      <c r="H961" s="183"/>
      <c r="I961" s="183"/>
    </row>
    <row r="962" spans="2:9">
      <c r="B962" s="186"/>
      <c r="C962" s="183"/>
      <c r="D962" s="183"/>
      <c r="E962" s="183"/>
      <c r="F962" s="183"/>
      <c r="G962" s="183"/>
      <c r="H962" s="183"/>
      <c r="I962" s="183"/>
    </row>
    <row r="963" spans="2:9">
      <c r="B963" s="186"/>
      <c r="C963" s="183"/>
      <c r="D963" s="183"/>
      <c r="E963" s="183"/>
      <c r="F963" s="183"/>
      <c r="G963" s="183"/>
      <c r="H963" s="183"/>
      <c r="I963" s="183"/>
    </row>
    <row r="964" spans="2:9">
      <c r="B964" s="186"/>
      <c r="C964" s="183"/>
      <c r="D964" s="183"/>
      <c r="E964" s="183"/>
      <c r="F964" s="183"/>
      <c r="G964" s="183"/>
      <c r="H964" s="183"/>
      <c r="I964" s="183"/>
    </row>
    <row r="965" spans="2:9">
      <c r="B965" s="186"/>
      <c r="C965" s="183"/>
      <c r="D965" s="183"/>
      <c r="E965" s="183"/>
      <c r="F965" s="183"/>
      <c r="G965" s="183"/>
      <c r="H965" s="183"/>
      <c r="I965" s="183"/>
    </row>
    <row r="966" spans="2:9">
      <c r="B966" s="186"/>
      <c r="C966" s="183"/>
      <c r="D966" s="183"/>
      <c r="E966" s="183"/>
      <c r="F966" s="183"/>
      <c r="G966" s="183"/>
      <c r="H966" s="183"/>
      <c r="I966" s="183"/>
    </row>
    <row r="967" spans="2:9">
      <c r="B967" s="186"/>
      <c r="C967" s="183"/>
      <c r="D967" s="183"/>
      <c r="E967" s="183"/>
      <c r="F967" s="183"/>
      <c r="G967" s="183"/>
      <c r="H967" s="183"/>
      <c r="I967" s="183"/>
    </row>
    <row r="968" spans="2:9">
      <c r="B968" s="186"/>
      <c r="C968" s="183"/>
      <c r="D968" s="183"/>
      <c r="E968" s="183"/>
      <c r="F968" s="183"/>
      <c r="G968" s="183"/>
      <c r="H968" s="183"/>
      <c r="I968" s="183"/>
    </row>
    <row r="969" spans="2:9">
      <c r="B969" s="186"/>
      <c r="C969" s="183"/>
      <c r="D969" s="183"/>
      <c r="E969" s="183"/>
      <c r="F969" s="183"/>
      <c r="G969" s="183"/>
      <c r="H969" s="183"/>
      <c r="I969" s="183"/>
    </row>
    <row r="970" spans="2:9">
      <c r="B970" s="186"/>
      <c r="C970" s="183"/>
      <c r="D970" s="183"/>
      <c r="E970" s="183"/>
      <c r="F970" s="183"/>
      <c r="G970" s="183"/>
      <c r="H970" s="183"/>
      <c r="I970" s="183"/>
    </row>
    <row r="971" spans="2:9">
      <c r="B971" s="186"/>
      <c r="C971" s="183"/>
      <c r="D971" s="183"/>
      <c r="E971" s="183"/>
      <c r="F971" s="183"/>
      <c r="G971" s="183"/>
      <c r="H971" s="183"/>
      <c r="I971" s="183"/>
    </row>
    <row r="972" spans="2:9">
      <c r="B972" s="186"/>
      <c r="C972" s="183"/>
      <c r="D972" s="183"/>
      <c r="E972" s="183"/>
      <c r="F972" s="183"/>
      <c r="G972" s="183"/>
      <c r="H972" s="183"/>
      <c r="I972" s="183"/>
    </row>
    <row r="973" spans="2:9">
      <c r="B973" s="186"/>
      <c r="C973" s="183"/>
      <c r="D973" s="183"/>
      <c r="E973" s="183"/>
      <c r="F973" s="183"/>
      <c r="G973" s="183"/>
      <c r="H973" s="183"/>
      <c r="I973" s="183"/>
    </row>
    <row r="974" spans="2:9">
      <c r="B974" s="186"/>
      <c r="C974" s="183"/>
      <c r="D974" s="183"/>
      <c r="E974" s="183"/>
      <c r="F974" s="183"/>
      <c r="G974" s="183"/>
      <c r="H974" s="183"/>
      <c r="I974" s="183"/>
    </row>
    <row r="975" spans="2:9">
      <c r="B975" s="186"/>
      <c r="C975" s="183"/>
      <c r="D975" s="183"/>
      <c r="E975" s="183"/>
      <c r="F975" s="183"/>
      <c r="G975" s="183"/>
      <c r="H975" s="183"/>
      <c r="I975" s="183"/>
    </row>
    <row r="976" spans="2:9">
      <c r="B976" s="186"/>
      <c r="C976" s="183"/>
      <c r="D976" s="183"/>
      <c r="E976" s="183"/>
      <c r="F976" s="183"/>
      <c r="G976" s="183"/>
      <c r="H976" s="183"/>
      <c r="I976" s="183"/>
    </row>
    <row r="977" spans="2:9">
      <c r="B977" s="186"/>
      <c r="C977" s="183"/>
      <c r="D977" s="183"/>
      <c r="E977" s="183"/>
      <c r="F977" s="183"/>
      <c r="G977" s="183"/>
      <c r="H977" s="183"/>
      <c r="I977" s="183"/>
    </row>
    <row r="978" spans="2:9">
      <c r="B978" s="186"/>
      <c r="C978" s="183"/>
      <c r="D978" s="183"/>
      <c r="E978" s="183"/>
      <c r="F978" s="183"/>
      <c r="G978" s="183"/>
      <c r="H978" s="183"/>
      <c r="I978" s="183"/>
    </row>
    <row r="979" spans="2:9">
      <c r="B979" s="186"/>
      <c r="C979" s="183"/>
      <c r="D979" s="183"/>
      <c r="E979" s="183"/>
      <c r="F979" s="183"/>
      <c r="G979" s="183"/>
      <c r="H979" s="183"/>
      <c r="I979" s="183"/>
    </row>
    <row r="980" spans="2:9">
      <c r="B980" s="186"/>
      <c r="C980" s="183"/>
      <c r="D980" s="183"/>
      <c r="E980" s="183"/>
      <c r="F980" s="183"/>
      <c r="G980" s="183"/>
      <c r="H980" s="183"/>
      <c r="I980" s="183"/>
    </row>
    <row r="981" spans="2:9">
      <c r="B981" s="186"/>
      <c r="C981" s="183"/>
      <c r="D981" s="183"/>
      <c r="E981" s="183"/>
      <c r="F981" s="183"/>
      <c r="G981" s="183"/>
      <c r="H981" s="183"/>
      <c r="I981" s="183"/>
    </row>
    <row r="982" spans="2:9">
      <c r="B982" s="186"/>
      <c r="C982" s="183"/>
      <c r="D982" s="183"/>
      <c r="E982" s="183"/>
      <c r="F982" s="183"/>
      <c r="G982" s="183"/>
      <c r="H982" s="183"/>
      <c r="I982" s="183"/>
    </row>
    <row r="983" spans="2:9">
      <c r="B983" s="186"/>
      <c r="C983" s="183"/>
      <c r="D983" s="183"/>
      <c r="E983" s="183"/>
      <c r="F983" s="183"/>
      <c r="G983" s="183"/>
      <c r="H983" s="183"/>
      <c r="I983" s="183"/>
    </row>
    <row r="984" spans="2:9">
      <c r="B984" s="186"/>
      <c r="C984" s="183"/>
      <c r="D984" s="183"/>
      <c r="E984" s="183"/>
      <c r="F984" s="183"/>
      <c r="G984" s="183"/>
      <c r="H984" s="183"/>
      <c r="I984" s="183"/>
    </row>
    <row r="985" spans="2:9">
      <c r="B985" s="186"/>
      <c r="C985" s="183"/>
      <c r="D985" s="183"/>
      <c r="E985" s="183"/>
      <c r="F985" s="183"/>
      <c r="G985" s="183"/>
      <c r="H985" s="183"/>
      <c r="I985" s="183"/>
    </row>
    <row r="986" spans="2:9">
      <c r="B986" s="186"/>
      <c r="C986" s="183"/>
      <c r="D986" s="183"/>
      <c r="E986" s="183"/>
      <c r="F986" s="183"/>
      <c r="G986" s="183"/>
      <c r="H986" s="183"/>
      <c r="I986" s="183"/>
    </row>
    <row r="987" spans="2:9">
      <c r="B987" s="186"/>
      <c r="C987" s="183"/>
      <c r="D987" s="183"/>
      <c r="E987" s="183"/>
      <c r="F987" s="183"/>
      <c r="G987" s="183"/>
      <c r="H987" s="183"/>
      <c r="I987" s="183"/>
    </row>
    <row r="988" spans="2:9">
      <c r="B988" s="186"/>
      <c r="C988" s="183"/>
      <c r="D988" s="183"/>
      <c r="E988" s="183"/>
      <c r="F988" s="183"/>
      <c r="G988" s="183"/>
      <c r="H988" s="183"/>
      <c r="I988" s="183"/>
    </row>
    <row r="989" spans="2:9">
      <c r="B989" s="186"/>
      <c r="C989" s="183"/>
      <c r="D989" s="183"/>
      <c r="E989" s="183"/>
      <c r="F989" s="183"/>
      <c r="G989" s="183"/>
      <c r="H989" s="183"/>
      <c r="I989" s="183"/>
    </row>
    <row r="990" spans="2:9">
      <c r="B990" s="186"/>
      <c r="C990" s="183"/>
      <c r="D990" s="183"/>
      <c r="E990" s="183"/>
      <c r="F990" s="183"/>
      <c r="G990" s="183"/>
      <c r="H990" s="183"/>
      <c r="I990" s="183"/>
    </row>
    <row r="991" spans="2:9">
      <c r="B991" s="186"/>
      <c r="C991" s="183"/>
      <c r="D991" s="183"/>
      <c r="E991" s="183"/>
      <c r="F991" s="183"/>
      <c r="G991" s="183"/>
      <c r="H991" s="183"/>
      <c r="I991" s="183"/>
    </row>
    <row r="992" spans="2:9">
      <c r="B992" s="186"/>
      <c r="C992" s="183"/>
      <c r="D992" s="183"/>
      <c r="E992" s="183"/>
      <c r="F992" s="183"/>
      <c r="G992" s="183"/>
      <c r="H992" s="183"/>
      <c r="I992" s="183"/>
    </row>
    <row r="993" spans="2:9">
      <c r="B993" s="186"/>
      <c r="C993" s="183"/>
      <c r="D993" s="183"/>
      <c r="E993" s="183"/>
      <c r="F993" s="183"/>
      <c r="G993" s="183"/>
      <c r="H993" s="183"/>
      <c r="I993" s="183"/>
    </row>
    <row r="994" spans="2:9">
      <c r="B994" s="186"/>
      <c r="C994" s="183"/>
      <c r="D994" s="183"/>
      <c r="E994" s="183"/>
      <c r="F994" s="183"/>
      <c r="G994" s="183"/>
      <c r="H994" s="183"/>
      <c r="I994" s="183"/>
    </row>
    <row r="995" spans="2:9">
      <c r="B995" s="186"/>
      <c r="C995" s="183"/>
      <c r="D995" s="183"/>
      <c r="E995" s="183"/>
      <c r="F995" s="183"/>
      <c r="G995" s="183"/>
      <c r="H995" s="183"/>
      <c r="I995" s="183"/>
    </row>
    <row r="996" spans="2:9">
      <c r="B996" s="186"/>
      <c r="C996" s="183"/>
      <c r="D996" s="183"/>
      <c r="E996" s="183"/>
      <c r="F996" s="183"/>
      <c r="G996" s="183"/>
      <c r="H996" s="183"/>
      <c r="I996" s="183"/>
    </row>
    <row r="997" spans="2:9">
      <c r="B997" s="186"/>
      <c r="C997" s="183"/>
      <c r="D997" s="183"/>
      <c r="E997" s="183"/>
      <c r="F997" s="183"/>
      <c r="G997" s="183"/>
      <c r="H997" s="183"/>
      <c r="I997" s="183"/>
    </row>
    <row r="998" spans="2:9">
      <c r="B998" s="186"/>
      <c r="C998" s="183"/>
      <c r="D998" s="183"/>
      <c r="E998" s="183"/>
      <c r="F998" s="183"/>
      <c r="G998" s="183"/>
      <c r="H998" s="183"/>
      <c r="I998" s="183"/>
    </row>
    <row r="999" spans="2:9">
      <c r="B999" s="186"/>
      <c r="C999" s="183"/>
      <c r="D999" s="183"/>
      <c r="E999" s="183"/>
      <c r="F999" s="183"/>
      <c r="G999" s="183"/>
      <c r="H999" s="183"/>
      <c r="I999" s="183"/>
    </row>
    <row r="1000" spans="2:9">
      <c r="B1000" s="186"/>
      <c r="C1000" s="183"/>
      <c r="D1000" s="183"/>
      <c r="E1000" s="183"/>
      <c r="F1000" s="183"/>
      <c r="G1000" s="183"/>
      <c r="H1000" s="183"/>
      <c r="I1000" s="183"/>
    </row>
    <row r="1001" spans="2:9">
      <c r="B1001" s="186"/>
      <c r="C1001" s="183"/>
      <c r="D1001" s="183"/>
      <c r="E1001" s="183"/>
      <c r="F1001" s="183"/>
      <c r="G1001" s="183"/>
      <c r="H1001" s="183"/>
      <c r="I1001" s="183"/>
    </row>
  </sheetData>
  <sheetProtection algorithmName="SHA-512" hashValue="YxBW0zB11tuTeHmtBdu4culw64AF1wg4suoNH7mYxLi6+CAt2UycjybI3NZKR5X4sKdUpkSannFm/KI828PbLg==" saltValue="4KCwk+ZjbOZKhsB1QY4dEA==" spinCount="100000" sheet="1" objects="1" scenario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3"/>
  <dimension ref="B1:O1002"/>
  <sheetViews>
    <sheetView workbookViewId="0"/>
  </sheetViews>
  <sheetFormatPr defaultColWidth="9.109375" defaultRowHeight="13.2"/>
  <cols>
    <col min="2" max="2" width="12.88671875" customWidth="1"/>
    <col min="3" max="3" width="32.5546875" customWidth="1"/>
    <col min="4" max="4" width="19.44140625" customWidth="1"/>
    <col min="5" max="5" width="20.109375" customWidth="1"/>
    <col min="6" max="6" width="2.88671875" bestFit="1" customWidth="1"/>
    <col min="7" max="9" width="21.88671875" customWidth="1"/>
  </cols>
  <sheetData>
    <row r="1" spans="2:9">
      <c r="B1" s="178" t="s">
        <v>419</v>
      </c>
      <c r="C1" s="188"/>
      <c r="D1" s="189"/>
      <c r="E1" s="188"/>
      <c r="F1" s="182"/>
      <c r="G1" s="182"/>
      <c r="H1" s="182"/>
      <c r="I1" s="182"/>
    </row>
    <row r="2" spans="2:9">
      <c r="B2" s="53" t="s">
        <v>25</v>
      </c>
      <c r="C2" s="158" t="s">
        <v>929</v>
      </c>
      <c r="D2" s="158"/>
      <c r="E2" s="158"/>
      <c r="F2" s="182"/>
      <c r="G2" s="182"/>
      <c r="H2" s="182"/>
      <c r="I2" s="182"/>
    </row>
    <row r="3" spans="2:9">
      <c r="B3" s="612" t="s">
        <v>311</v>
      </c>
      <c r="C3" s="612" t="s">
        <v>429</v>
      </c>
      <c r="D3" s="612" t="s">
        <v>430</v>
      </c>
      <c r="E3" s="612" t="s">
        <v>431</v>
      </c>
      <c r="F3" s="184"/>
      <c r="G3" s="184"/>
      <c r="H3" s="184"/>
      <c r="I3" s="184"/>
    </row>
    <row r="4" spans="2:9" ht="26.4">
      <c r="B4" s="200" t="s">
        <v>270</v>
      </c>
      <c r="C4" s="760" t="s">
        <v>420</v>
      </c>
      <c r="D4" s="760" t="s">
        <v>421</v>
      </c>
      <c r="E4" s="760" t="s">
        <v>422</v>
      </c>
      <c r="F4" s="185"/>
      <c r="H4" s="185"/>
    </row>
    <row r="5" spans="2:9" ht="52.8">
      <c r="B5" s="200" t="s">
        <v>280</v>
      </c>
      <c r="C5" s="576" t="s">
        <v>423</v>
      </c>
      <c r="D5" s="576" t="s">
        <v>821</v>
      </c>
      <c r="E5" s="576" t="s">
        <v>822</v>
      </c>
      <c r="F5" s="184"/>
      <c r="G5" s="184"/>
      <c r="H5" s="184"/>
      <c r="I5" s="184"/>
    </row>
    <row r="6" spans="2:9">
      <c r="B6" s="422">
        <v>1</v>
      </c>
      <c r="C6" s="756"/>
      <c r="D6" s="756" t="s">
        <v>491</v>
      </c>
      <c r="E6" s="756"/>
      <c r="F6" s="179">
        <v>1</v>
      </c>
      <c r="H6" s="185"/>
    </row>
    <row r="7" spans="2:9" ht="92.4">
      <c r="B7" s="422">
        <v>2</v>
      </c>
      <c r="C7" s="756"/>
      <c r="D7" s="756" t="s">
        <v>964</v>
      </c>
      <c r="E7" s="756" t="s">
        <v>265</v>
      </c>
      <c r="F7" s="179">
        <v>2</v>
      </c>
      <c r="G7" s="184"/>
      <c r="H7" s="184"/>
      <c r="I7" s="184"/>
    </row>
    <row r="8" spans="2:9">
      <c r="B8" s="422">
        <v>3</v>
      </c>
      <c r="C8" s="756"/>
      <c r="D8" s="612"/>
      <c r="E8" s="756"/>
      <c r="F8" s="179">
        <v>3</v>
      </c>
      <c r="H8" s="185"/>
    </row>
    <row r="9" spans="2:9">
      <c r="B9" s="422">
        <v>4</v>
      </c>
      <c r="C9" s="756"/>
      <c r="D9" s="756"/>
      <c r="E9" s="756" t="s">
        <v>427</v>
      </c>
      <c r="F9" s="179">
        <v>4</v>
      </c>
      <c r="G9" s="184"/>
      <c r="H9" s="184"/>
      <c r="I9" s="184"/>
    </row>
    <row r="10" spans="2:9" ht="79.2">
      <c r="B10" s="422">
        <v>5</v>
      </c>
      <c r="C10" s="756" t="s">
        <v>424</v>
      </c>
      <c r="D10" s="756" t="s">
        <v>724</v>
      </c>
      <c r="E10" s="763"/>
      <c r="F10" s="179">
        <v>5</v>
      </c>
      <c r="H10" s="185"/>
    </row>
    <row r="11" spans="2:9">
      <c r="B11" s="422">
        <v>6</v>
      </c>
      <c r="C11" s="756" t="s">
        <v>425</v>
      </c>
      <c r="D11" s="612"/>
      <c r="E11" s="756" t="s">
        <v>411</v>
      </c>
      <c r="F11" s="179">
        <v>6</v>
      </c>
      <c r="G11" s="184"/>
      <c r="H11" s="184"/>
      <c r="I11" s="184"/>
    </row>
    <row r="12" spans="2:9">
      <c r="B12" s="422">
        <v>7</v>
      </c>
      <c r="C12" s="756"/>
      <c r="D12" s="756"/>
      <c r="E12" s="763"/>
      <c r="F12" s="179">
        <v>7</v>
      </c>
      <c r="H12" s="185"/>
    </row>
    <row r="13" spans="2:9">
      <c r="B13" s="422">
        <v>8</v>
      </c>
      <c r="C13" s="756" t="s">
        <v>426</v>
      </c>
      <c r="D13" s="756"/>
      <c r="E13" s="756" t="s">
        <v>428</v>
      </c>
      <c r="F13" s="179">
        <v>8</v>
      </c>
      <c r="G13" s="184"/>
      <c r="H13" s="184"/>
      <c r="I13" s="184"/>
    </row>
    <row r="14" spans="2:9">
      <c r="B14" s="422">
        <v>9</v>
      </c>
      <c r="C14" s="756" t="s">
        <v>439</v>
      </c>
      <c r="D14" s="756"/>
      <c r="E14" s="756"/>
      <c r="F14" s="179">
        <v>9</v>
      </c>
      <c r="H14" s="185"/>
    </row>
    <row r="15" spans="2:9" ht="79.2">
      <c r="B15" s="422">
        <v>10</v>
      </c>
      <c r="C15" s="756" t="s">
        <v>653</v>
      </c>
      <c r="D15" s="756" t="s">
        <v>723</v>
      </c>
      <c r="E15" s="756" t="s">
        <v>264</v>
      </c>
      <c r="F15" s="179">
        <v>10</v>
      </c>
      <c r="G15" s="184"/>
      <c r="H15" s="184"/>
      <c r="I15" s="184"/>
    </row>
    <row r="16" spans="2:9">
      <c r="B16" s="186"/>
      <c r="C16" s="183"/>
      <c r="D16" s="183"/>
      <c r="E16" s="183"/>
      <c r="F16" s="185"/>
      <c r="H16" s="185"/>
    </row>
    <row r="17" spans="2:15">
      <c r="B17" s="186"/>
      <c r="C17" s="183"/>
      <c r="D17" s="183"/>
      <c r="E17" s="183"/>
      <c r="F17" s="184"/>
      <c r="G17" s="184"/>
      <c r="H17" s="184"/>
      <c r="I17" s="184"/>
    </row>
    <row r="18" spans="2:15">
      <c r="B18" s="186"/>
      <c r="C18" s="183"/>
      <c r="D18" s="183"/>
      <c r="E18" s="183"/>
      <c r="F18" s="185"/>
      <c r="H18" s="185"/>
    </row>
    <row r="19" spans="2:15">
      <c r="B19" s="186"/>
      <c r="C19" s="183"/>
      <c r="D19" s="183"/>
      <c r="E19" s="183"/>
      <c r="F19" s="183"/>
      <c r="G19" s="183"/>
      <c r="H19" s="183"/>
      <c r="I19" s="183"/>
    </row>
    <row r="20" spans="2:15">
      <c r="B20" s="186"/>
      <c r="C20" s="183"/>
      <c r="D20" s="183"/>
      <c r="E20" s="183"/>
      <c r="F20" s="183"/>
      <c r="G20" s="183"/>
      <c r="H20" s="183"/>
      <c r="I20" s="183"/>
    </row>
    <row r="21" spans="2:15">
      <c r="B21" s="186"/>
      <c r="C21" s="183"/>
      <c r="D21" s="183"/>
      <c r="E21" s="183"/>
      <c r="F21" s="183"/>
      <c r="G21" s="183"/>
      <c r="H21" s="183"/>
      <c r="I21" s="183"/>
    </row>
    <row r="22" spans="2:15">
      <c r="B22" s="186"/>
      <c r="C22" s="183"/>
      <c r="D22" s="183"/>
      <c r="E22" s="183"/>
      <c r="F22" s="183"/>
      <c r="G22" s="183"/>
      <c r="H22" s="183"/>
      <c r="I22" s="183"/>
    </row>
    <row r="23" spans="2:15">
      <c r="B23" s="165" t="s">
        <v>336</v>
      </c>
      <c r="C23" s="182" t="str">
        <f>C10</f>
        <v>&gt;50%</v>
      </c>
      <c r="D23" s="182" t="str">
        <f>D6</f>
        <v>Guesstimated</v>
      </c>
      <c r="E23" s="182" t="str">
        <f>E7</f>
        <v>Annually</v>
      </c>
      <c r="F23" s="182"/>
      <c r="G23" s="182"/>
      <c r="H23" s="182"/>
      <c r="I23" s="182"/>
    </row>
    <row r="24" spans="2:15">
      <c r="B24" s="165"/>
      <c r="C24" s="182" t="str">
        <f t="shared" ref="C24" si="0">C11</f>
        <v>&gt;20% up to 50%</v>
      </c>
      <c r="D24" s="182" t="str">
        <f>D7</f>
        <v>Estimated based on assumptions of consumption by customer characteristics (i.e. customer type or meter size)</v>
      </c>
      <c r="E24" s="182" t="str">
        <f>E9</f>
        <v>Semi-Annually</v>
      </c>
      <c r="F24" s="182"/>
      <c r="G24" s="182"/>
      <c r="H24" s="182"/>
      <c r="I24" s="182"/>
    </row>
    <row r="25" spans="2:15">
      <c r="B25" s="165"/>
      <c r="C25" s="182" t="str">
        <f>C13</f>
        <v>&gt;10% up to 20%</v>
      </c>
      <c r="D25" s="182" t="str">
        <f>D10</f>
        <v>Extrapolated from similar customer groups in the utility's metered population, but limited is sample sizes</v>
      </c>
      <c r="E25" s="182" t="str">
        <f>E11</f>
        <v>Quarterly</v>
      </c>
      <c r="F25" s="182"/>
      <c r="G25" s="182"/>
      <c r="H25" s="182"/>
      <c r="I25" s="182"/>
    </row>
    <row r="26" spans="2:15">
      <c r="B26" s="165"/>
      <c r="C26" s="182" t="str">
        <f t="shared" ref="C26:C27" si="1">C14</f>
        <v>&gt;5% up to 10%</v>
      </c>
      <c r="D26" s="182" t="str">
        <f>D15</f>
        <v>Estimated for each unmetered customer OR derived from representative statistical samples of the system</v>
      </c>
      <c r="E26" s="182" t="str">
        <f>E13</f>
        <v>Bi-monthly</v>
      </c>
      <c r="F26" s="182"/>
      <c r="I26" s="182"/>
      <c r="M26" s="182"/>
      <c r="O26" s="182"/>
    </row>
    <row r="27" spans="2:15">
      <c r="B27" s="165"/>
      <c r="C27" s="182" t="str">
        <f t="shared" si="1"/>
        <v>5% or less</v>
      </c>
      <c r="D27" s="182"/>
      <c r="E27" s="182" t="str">
        <f>E15</f>
        <v>Monthly</v>
      </c>
      <c r="F27" s="182"/>
      <c r="I27" s="182"/>
      <c r="O27" s="182"/>
    </row>
    <row r="28" spans="2:15">
      <c r="B28" s="165"/>
      <c r="C28" s="183"/>
      <c r="D28" s="183"/>
      <c r="E28" s="183"/>
      <c r="F28" s="183"/>
      <c r="G28" s="183"/>
      <c r="H28" s="183"/>
      <c r="I28" s="183"/>
    </row>
    <row r="29" spans="2:15">
      <c r="B29" s="165"/>
      <c r="C29" s="183"/>
      <c r="D29" s="183"/>
      <c r="E29" s="183"/>
      <c r="F29" s="183"/>
      <c r="G29" s="183"/>
      <c r="H29" s="183"/>
      <c r="I29" s="183"/>
    </row>
    <row r="30" spans="2:15">
      <c r="B30" s="161"/>
      <c r="C30" s="183"/>
      <c r="D30" s="183"/>
      <c r="E30" s="183"/>
      <c r="F30" s="183"/>
      <c r="G30" s="183"/>
      <c r="H30" s="183"/>
      <c r="I30" s="183"/>
    </row>
    <row r="31" spans="2:15">
      <c r="B31" s="161"/>
      <c r="C31" s="183"/>
      <c r="D31" s="183"/>
      <c r="E31" s="183"/>
      <c r="F31" s="183"/>
      <c r="G31" s="183"/>
      <c r="H31" s="183"/>
      <c r="I31" s="183"/>
    </row>
    <row r="32" spans="2:15">
      <c r="B32" s="165"/>
      <c r="C32" s="183"/>
      <c r="D32" s="183"/>
      <c r="E32" s="183"/>
      <c r="F32" s="183"/>
      <c r="G32" s="183"/>
      <c r="H32" s="183"/>
      <c r="I32" s="183"/>
    </row>
    <row r="33" spans="2:9">
      <c r="B33" s="159" t="s">
        <v>812</v>
      </c>
      <c r="C33" s="183"/>
      <c r="D33" s="183"/>
      <c r="E33" s="183"/>
      <c r="F33" s="183"/>
      <c r="G33" s="183"/>
      <c r="H33" s="183"/>
      <c r="I33" s="183"/>
    </row>
    <row r="34" spans="2:9">
      <c r="B34" s="176" t="s">
        <v>929</v>
      </c>
      <c r="C34" s="183"/>
      <c r="D34" s="183"/>
      <c r="E34" s="183"/>
      <c r="F34" s="183"/>
      <c r="G34" s="183"/>
      <c r="H34" s="183"/>
      <c r="I34" s="183"/>
    </row>
    <row r="35" spans="2:9">
      <c r="B35" s="176" t="s">
        <v>423</v>
      </c>
      <c r="C35" s="183"/>
      <c r="D35" s="183"/>
      <c r="E35" s="183"/>
      <c r="F35" s="183"/>
      <c r="G35" s="183"/>
      <c r="H35" s="183"/>
      <c r="I35" s="183"/>
    </row>
    <row r="36" spans="2:9">
      <c r="B36" s="176" t="s">
        <v>821</v>
      </c>
      <c r="C36" s="183"/>
      <c r="D36" s="183"/>
      <c r="E36" s="183"/>
      <c r="F36" s="183"/>
      <c r="G36" s="183"/>
      <c r="H36" s="183"/>
      <c r="I36" s="183"/>
    </row>
    <row r="37" spans="2:9">
      <c r="B37" s="176" t="s">
        <v>822</v>
      </c>
      <c r="C37" s="183"/>
      <c r="D37" s="183"/>
      <c r="E37" s="183"/>
      <c r="F37" s="183"/>
      <c r="G37" s="183"/>
      <c r="H37" s="183"/>
      <c r="I37" s="183"/>
    </row>
    <row r="38" spans="2:9">
      <c r="B38" s="176"/>
      <c r="C38" s="183"/>
      <c r="D38" s="183"/>
      <c r="E38" s="183"/>
      <c r="F38" s="183"/>
      <c r="G38" s="183"/>
      <c r="H38" s="183"/>
      <c r="I38" s="183"/>
    </row>
    <row r="39" spans="2:9">
      <c r="B39" s="176"/>
      <c r="C39" s="183"/>
      <c r="D39" s="183"/>
      <c r="E39" s="183"/>
      <c r="F39" s="183"/>
      <c r="G39" s="183"/>
      <c r="H39" s="183"/>
      <c r="I39" s="183"/>
    </row>
    <row r="40" spans="2:9">
      <c r="B40" s="176"/>
      <c r="C40" s="183"/>
      <c r="D40" s="183"/>
      <c r="E40" s="183"/>
      <c r="F40" s="183"/>
      <c r="G40" s="183"/>
      <c r="H40" s="183"/>
      <c r="I40" s="183"/>
    </row>
    <row r="41" spans="2:9">
      <c r="B41" s="176"/>
      <c r="C41" s="183"/>
      <c r="D41" s="183"/>
      <c r="E41" s="183"/>
      <c r="F41" s="183"/>
      <c r="G41" s="183"/>
      <c r="H41" s="183"/>
      <c r="I41" s="183"/>
    </row>
    <row r="42" spans="2:9">
      <c r="B42" s="176"/>
      <c r="C42" s="183"/>
      <c r="D42" s="183"/>
      <c r="E42" s="183"/>
      <c r="F42" s="183"/>
      <c r="G42" s="183"/>
      <c r="H42" s="183"/>
      <c r="I42" s="183"/>
    </row>
    <row r="43" spans="2:9">
      <c r="B43" s="186"/>
      <c r="C43" s="183"/>
      <c r="D43" s="183"/>
      <c r="E43" s="183"/>
      <c r="F43" s="183"/>
      <c r="G43" s="183"/>
      <c r="H43" s="183"/>
      <c r="I43" s="183"/>
    </row>
    <row r="44" spans="2:9">
      <c r="B44" s="186"/>
      <c r="C44" s="183"/>
      <c r="D44" s="183"/>
      <c r="E44" s="183"/>
      <c r="F44" s="183"/>
      <c r="G44" s="183"/>
      <c r="H44" s="183"/>
      <c r="I44" s="183"/>
    </row>
    <row r="45" spans="2:9">
      <c r="B45" s="186"/>
      <c r="C45" s="183"/>
      <c r="D45" s="183"/>
      <c r="E45" s="183"/>
      <c r="F45" s="183"/>
      <c r="G45" s="183"/>
      <c r="H45" s="183"/>
      <c r="I45" s="183"/>
    </row>
    <row r="46" spans="2:9">
      <c r="B46" s="186"/>
      <c r="C46" s="183"/>
      <c r="D46" s="183"/>
      <c r="E46" s="183"/>
      <c r="F46" s="183"/>
      <c r="G46" s="183"/>
      <c r="H46" s="183"/>
      <c r="I46" s="183"/>
    </row>
    <row r="47" spans="2:9">
      <c r="B47" s="186"/>
      <c r="C47" s="183"/>
      <c r="D47" s="183"/>
      <c r="E47" s="183"/>
      <c r="F47" s="183"/>
      <c r="G47" s="183"/>
      <c r="H47" s="183"/>
      <c r="I47" s="183"/>
    </row>
    <row r="48" spans="2:9">
      <c r="B48" s="186"/>
      <c r="C48" s="183"/>
      <c r="D48" s="183"/>
      <c r="E48" s="183"/>
      <c r="F48" s="183"/>
      <c r="G48" s="183"/>
      <c r="H48" s="183"/>
      <c r="I48" s="183"/>
    </row>
    <row r="49" spans="2:9">
      <c r="B49" s="186"/>
      <c r="C49" s="183"/>
      <c r="D49" s="183"/>
      <c r="E49" s="183"/>
      <c r="F49" s="183"/>
      <c r="G49" s="183"/>
      <c r="H49" s="183"/>
      <c r="I49" s="183"/>
    </row>
    <row r="50" spans="2:9">
      <c r="B50" s="186"/>
      <c r="C50" s="183"/>
      <c r="D50" s="183"/>
      <c r="E50" s="183"/>
      <c r="F50" s="183"/>
      <c r="G50" s="183"/>
      <c r="H50" s="183"/>
      <c r="I50" s="183"/>
    </row>
    <row r="51" spans="2:9">
      <c r="B51" s="186"/>
      <c r="C51" s="183"/>
      <c r="D51" s="183"/>
      <c r="E51" s="183"/>
      <c r="F51" s="183"/>
      <c r="G51" s="183"/>
      <c r="H51" s="183"/>
      <c r="I51" s="183"/>
    </row>
    <row r="52" spans="2:9">
      <c r="B52" s="186"/>
      <c r="C52" s="183"/>
      <c r="D52" s="183"/>
      <c r="E52" s="183"/>
      <c r="F52" s="183"/>
      <c r="G52" s="183"/>
      <c r="H52" s="183"/>
      <c r="I52" s="183"/>
    </row>
    <row r="53" spans="2:9">
      <c r="B53" s="186"/>
      <c r="C53" s="183"/>
      <c r="D53" s="183"/>
      <c r="E53" s="183"/>
      <c r="F53" s="183"/>
      <c r="G53" s="183"/>
      <c r="H53" s="183"/>
      <c r="I53" s="183"/>
    </row>
    <row r="54" spans="2:9">
      <c r="B54" s="186"/>
      <c r="C54" s="183"/>
      <c r="D54" s="183"/>
      <c r="E54" s="183"/>
      <c r="F54" s="183"/>
      <c r="G54" s="183"/>
      <c r="H54" s="183"/>
      <c r="I54" s="183"/>
    </row>
    <row r="55" spans="2:9">
      <c r="B55" s="186"/>
      <c r="C55" s="183"/>
      <c r="D55" s="183"/>
      <c r="E55" s="183"/>
      <c r="F55" s="183"/>
      <c r="G55" s="183"/>
      <c r="H55" s="183"/>
      <c r="I55" s="183"/>
    </row>
    <row r="56" spans="2:9">
      <c r="B56" s="186"/>
      <c r="C56" s="183"/>
      <c r="D56" s="183"/>
      <c r="E56" s="183"/>
      <c r="F56" s="183"/>
      <c r="G56" s="183"/>
      <c r="H56" s="183"/>
      <c r="I56" s="183"/>
    </row>
    <row r="57" spans="2:9">
      <c r="B57" s="186"/>
      <c r="C57" s="183"/>
      <c r="D57" s="183"/>
      <c r="E57" s="183"/>
      <c r="F57" s="183"/>
      <c r="G57" s="183"/>
      <c r="H57" s="183"/>
      <c r="I57" s="183"/>
    </row>
    <row r="58" spans="2:9">
      <c r="B58" s="186"/>
      <c r="C58" s="183"/>
      <c r="D58" s="183"/>
      <c r="E58" s="183"/>
      <c r="F58" s="183"/>
      <c r="G58" s="183"/>
      <c r="H58" s="183"/>
      <c r="I58" s="183"/>
    </row>
    <row r="59" spans="2:9">
      <c r="B59" s="186"/>
      <c r="C59" s="183"/>
      <c r="D59" s="183"/>
      <c r="E59" s="183"/>
      <c r="F59" s="183"/>
      <c r="G59" s="183"/>
      <c r="H59" s="183"/>
      <c r="I59" s="183"/>
    </row>
    <row r="60" spans="2:9">
      <c r="B60" s="186"/>
      <c r="C60" s="183"/>
      <c r="D60" s="183"/>
      <c r="E60" s="183"/>
      <c r="F60" s="183"/>
      <c r="G60" s="183"/>
      <c r="H60" s="183"/>
      <c r="I60" s="183"/>
    </row>
    <row r="61" spans="2:9">
      <c r="B61" s="186"/>
      <c r="C61" s="183"/>
      <c r="D61" s="183"/>
      <c r="E61" s="183"/>
      <c r="F61" s="183"/>
      <c r="G61" s="183"/>
      <c r="H61" s="183"/>
      <c r="I61" s="183"/>
    </row>
    <row r="62" spans="2:9">
      <c r="B62" s="186"/>
      <c r="C62" s="183"/>
      <c r="D62" s="183"/>
      <c r="E62" s="183"/>
      <c r="F62" s="183"/>
      <c r="G62" s="183"/>
      <c r="H62" s="183"/>
      <c r="I62" s="183"/>
    </row>
    <row r="63" spans="2:9">
      <c r="B63" s="186"/>
      <c r="C63" s="183"/>
      <c r="D63" s="183"/>
      <c r="E63" s="183"/>
      <c r="F63" s="183"/>
      <c r="G63" s="183"/>
      <c r="H63" s="183"/>
      <c r="I63" s="183"/>
    </row>
    <row r="64" spans="2:9">
      <c r="B64" s="186"/>
      <c r="C64" s="183"/>
      <c r="D64" s="183"/>
      <c r="E64" s="183"/>
      <c r="F64" s="183"/>
      <c r="G64" s="183"/>
      <c r="H64" s="183"/>
      <c r="I64" s="183"/>
    </row>
    <row r="65" spans="2:9">
      <c r="B65" s="186"/>
      <c r="C65" s="183"/>
      <c r="D65" s="183"/>
      <c r="E65" s="183"/>
      <c r="F65" s="183"/>
      <c r="G65" s="183"/>
      <c r="H65" s="183"/>
      <c r="I65" s="183"/>
    </row>
    <row r="66" spans="2:9">
      <c r="B66" s="186"/>
      <c r="C66" s="183"/>
      <c r="D66" s="183"/>
      <c r="E66" s="183"/>
      <c r="F66" s="183"/>
      <c r="G66" s="183"/>
      <c r="H66" s="183"/>
      <c r="I66" s="183"/>
    </row>
    <row r="67" spans="2:9">
      <c r="B67" s="186"/>
      <c r="C67" s="183"/>
      <c r="D67" s="183"/>
      <c r="E67" s="183"/>
      <c r="F67" s="183"/>
      <c r="G67" s="183"/>
      <c r="H67" s="183"/>
      <c r="I67" s="183"/>
    </row>
    <row r="68" spans="2:9">
      <c r="B68" s="186"/>
      <c r="C68" s="183"/>
      <c r="D68" s="183"/>
      <c r="E68" s="183"/>
      <c r="F68" s="183"/>
      <c r="G68" s="183"/>
      <c r="H68" s="183"/>
      <c r="I68" s="183"/>
    </row>
    <row r="69" spans="2:9">
      <c r="B69" s="186"/>
      <c r="C69" s="183"/>
      <c r="D69" s="183"/>
      <c r="E69" s="183"/>
      <c r="F69" s="183"/>
      <c r="G69" s="183"/>
      <c r="H69" s="183"/>
      <c r="I69" s="183"/>
    </row>
    <row r="70" spans="2:9">
      <c r="B70" s="186"/>
      <c r="C70" s="183"/>
      <c r="D70" s="183"/>
      <c r="E70" s="183"/>
      <c r="F70" s="183"/>
      <c r="G70" s="183"/>
      <c r="H70" s="183"/>
      <c r="I70" s="183"/>
    </row>
    <row r="71" spans="2:9">
      <c r="B71" s="186"/>
      <c r="C71" s="183"/>
      <c r="D71" s="183"/>
      <c r="E71" s="183"/>
      <c r="F71" s="183"/>
      <c r="G71" s="183"/>
      <c r="H71" s="183"/>
      <c r="I71" s="183"/>
    </row>
    <row r="72" spans="2:9">
      <c r="B72" s="186"/>
      <c r="C72" s="183"/>
      <c r="D72" s="183"/>
      <c r="E72" s="183"/>
      <c r="F72" s="183"/>
      <c r="G72" s="183"/>
      <c r="H72" s="183"/>
      <c r="I72" s="183"/>
    </row>
    <row r="73" spans="2:9">
      <c r="B73" s="186"/>
      <c r="C73" s="183"/>
      <c r="D73" s="183"/>
      <c r="E73" s="183"/>
      <c r="F73" s="183"/>
      <c r="G73" s="183"/>
      <c r="H73" s="183"/>
      <c r="I73" s="183"/>
    </row>
    <row r="74" spans="2:9">
      <c r="B74" s="186"/>
      <c r="C74" s="183"/>
      <c r="D74" s="183"/>
      <c r="E74" s="183"/>
      <c r="F74" s="183"/>
      <c r="G74" s="183"/>
      <c r="H74" s="183"/>
      <c r="I74" s="183"/>
    </row>
    <row r="75" spans="2:9">
      <c r="B75" s="186"/>
      <c r="C75" s="183"/>
      <c r="D75" s="183"/>
      <c r="E75" s="183"/>
      <c r="F75" s="183"/>
      <c r="G75" s="183"/>
      <c r="H75" s="183"/>
      <c r="I75" s="183"/>
    </row>
    <row r="76" spans="2:9">
      <c r="B76" s="186"/>
      <c r="C76" s="183"/>
      <c r="D76" s="183"/>
      <c r="E76" s="183"/>
      <c r="F76" s="183"/>
      <c r="G76" s="183"/>
      <c r="H76" s="183"/>
      <c r="I76" s="183"/>
    </row>
    <row r="77" spans="2:9">
      <c r="B77" s="186"/>
      <c r="C77" s="183"/>
      <c r="D77" s="183"/>
      <c r="E77" s="183"/>
      <c r="F77" s="183"/>
      <c r="G77" s="183"/>
      <c r="H77" s="183"/>
      <c r="I77" s="183"/>
    </row>
    <row r="78" spans="2:9">
      <c r="B78" s="186"/>
      <c r="C78" s="183"/>
      <c r="D78" s="183"/>
      <c r="E78" s="183"/>
      <c r="F78" s="183"/>
      <c r="G78" s="183"/>
      <c r="H78" s="183"/>
      <c r="I78" s="183"/>
    </row>
    <row r="79" spans="2:9">
      <c r="B79" s="186"/>
      <c r="C79" s="183"/>
      <c r="D79" s="183"/>
      <c r="E79" s="183"/>
      <c r="F79" s="183"/>
      <c r="G79" s="183"/>
      <c r="H79" s="183"/>
      <c r="I79" s="183"/>
    </row>
    <row r="80" spans="2:9">
      <c r="B80" s="186"/>
      <c r="C80" s="183"/>
      <c r="D80" s="183"/>
      <c r="E80" s="183"/>
      <c r="F80" s="183"/>
      <c r="G80" s="183"/>
      <c r="H80" s="183"/>
      <c r="I80" s="183"/>
    </row>
    <row r="81" spans="2:9">
      <c r="B81" s="186"/>
      <c r="C81" s="183"/>
      <c r="D81" s="183"/>
      <c r="E81" s="183"/>
      <c r="F81" s="183"/>
      <c r="G81" s="183"/>
      <c r="H81" s="183"/>
      <c r="I81" s="183"/>
    </row>
    <row r="82" spans="2:9">
      <c r="B82" s="186"/>
      <c r="C82" s="183"/>
      <c r="D82" s="183"/>
      <c r="E82" s="183"/>
      <c r="F82" s="183"/>
      <c r="G82" s="183"/>
      <c r="H82" s="183"/>
      <c r="I82" s="183"/>
    </row>
    <row r="83" spans="2:9">
      <c r="B83" s="186"/>
      <c r="C83" s="183"/>
      <c r="D83" s="183"/>
      <c r="E83" s="183"/>
      <c r="F83" s="183"/>
      <c r="G83" s="183"/>
      <c r="H83" s="183"/>
      <c r="I83" s="183"/>
    </row>
    <row r="84" spans="2:9">
      <c r="B84" s="186"/>
      <c r="C84" s="183"/>
      <c r="D84" s="183"/>
      <c r="E84" s="183"/>
      <c r="F84" s="183"/>
      <c r="G84" s="183"/>
      <c r="H84" s="183"/>
      <c r="I84" s="183"/>
    </row>
    <row r="85" spans="2:9">
      <c r="B85" s="186"/>
      <c r="C85" s="183"/>
      <c r="D85" s="183"/>
      <c r="E85" s="183"/>
      <c r="F85" s="183"/>
      <c r="G85" s="183"/>
      <c r="H85" s="183"/>
      <c r="I85" s="183"/>
    </row>
    <row r="86" spans="2:9">
      <c r="B86" s="186"/>
      <c r="C86" s="183"/>
      <c r="D86" s="183"/>
      <c r="E86" s="183"/>
      <c r="F86" s="183"/>
      <c r="G86" s="183"/>
      <c r="H86" s="183"/>
      <c r="I86" s="183"/>
    </row>
    <row r="87" spans="2:9">
      <c r="B87" s="186"/>
      <c r="C87" s="183"/>
      <c r="D87" s="183"/>
      <c r="E87" s="183"/>
      <c r="F87" s="183"/>
      <c r="G87" s="183"/>
      <c r="H87" s="183"/>
      <c r="I87" s="183"/>
    </row>
    <row r="88" spans="2:9">
      <c r="B88" s="186"/>
      <c r="C88" s="183"/>
      <c r="D88" s="183"/>
      <c r="E88" s="183"/>
      <c r="F88" s="183"/>
      <c r="G88" s="183"/>
      <c r="H88" s="183"/>
      <c r="I88" s="183"/>
    </row>
    <row r="89" spans="2:9">
      <c r="B89" s="186"/>
      <c r="C89" s="183"/>
      <c r="D89" s="183"/>
      <c r="E89" s="183"/>
      <c r="F89" s="183"/>
      <c r="G89" s="183"/>
      <c r="H89" s="183"/>
      <c r="I89" s="183"/>
    </row>
    <row r="90" spans="2:9">
      <c r="B90" s="186"/>
      <c r="C90" s="183"/>
      <c r="D90" s="183"/>
      <c r="E90" s="183"/>
      <c r="F90" s="183"/>
      <c r="G90" s="183"/>
      <c r="H90" s="183"/>
      <c r="I90" s="183"/>
    </row>
    <row r="91" spans="2:9">
      <c r="B91" s="186"/>
      <c r="C91" s="183"/>
      <c r="D91" s="183"/>
      <c r="E91" s="183"/>
      <c r="F91" s="183"/>
      <c r="G91" s="183"/>
      <c r="H91" s="183"/>
      <c r="I91" s="183"/>
    </row>
    <row r="92" spans="2:9">
      <c r="B92" s="186"/>
      <c r="C92" s="183"/>
      <c r="D92" s="183"/>
      <c r="E92" s="183"/>
      <c r="F92" s="183"/>
      <c r="G92" s="183"/>
      <c r="H92" s="183"/>
      <c r="I92" s="183"/>
    </row>
    <row r="93" spans="2:9">
      <c r="B93" s="186"/>
      <c r="C93" s="183"/>
      <c r="D93" s="183"/>
      <c r="E93" s="183"/>
      <c r="F93" s="183"/>
      <c r="G93" s="183"/>
      <c r="H93" s="183"/>
      <c r="I93" s="183"/>
    </row>
    <row r="94" spans="2:9">
      <c r="B94" s="186"/>
      <c r="C94" s="183"/>
      <c r="D94" s="183"/>
      <c r="E94" s="183"/>
      <c r="F94" s="183"/>
      <c r="G94" s="183"/>
      <c r="H94" s="183"/>
      <c r="I94" s="183"/>
    </row>
    <row r="95" spans="2:9">
      <c r="B95" s="186"/>
      <c r="C95" s="183"/>
      <c r="D95" s="183"/>
      <c r="E95" s="183"/>
      <c r="F95" s="183"/>
      <c r="G95" s="183"/>
      <c r="H95" s="183"/>
      <c r="I95" s="183"/>
    </row>
    <row r="96" spans="2:9">
      <c r="B96" s="186"/>
      <c r="C96" s="183"/>
      <c r="D96" s="183"/>
      <c r="E96" s="183"/>
      <c r="F96" s="183"/>
      <c r="G96" s="183"/>
      <c r="H96" s="183"/>
      <c r="I96" s="183"/>
    </row>
    <row r="97" spans="2:9">
      <c r="B97" s="186"/>
      <c r="C97" s="183"/>
      <c r="D97" s="183"/>
      <c r="E97" s="183"/>
      <c r="F97" s="183"/>
      <c r="G97" s="183"/>
      <c r="H97" s="183"/>
      <c r="I97" s="183"/>
    </row>
    <row r="98" spans="2:9">
      <c r="B98" s="186"/>
      <c r="C98" s="183"/>
      <c r="D98" s="183"/>
      <c r="E98" s="183"/>
      <c r="F98" s="183"/>
      <c r="G98" s="183"/>
      <c r="H98" s="183"/>
      <c r="I98" s="183"/>
    </row>
    <row r="99" spans="2:9">
      <c r="B99" s="186"/>
      <c r="C99" s="183"/>
      <c r="D99" s="183"/>
      <c r="E99" s="183"/>
      <c r="F99" s="183"/>
      <c r="G99" s="183"/>
      <c r="H99" s="183"/>
      <c r="I99" s="183"/>
    </row>
    <row r="100" spans="2:9">
      <c r="B100" s="186"/>
      <c r="C100" s="183"/>
      <c r="D100" s="183"/>
      <c r="E100" s="183"/>
      <c r="F100" s="183"/>
      <c r="G100" s="183"/>
      <c r="H100" s="183"/>
      <c r="I100" s="183"/>
    </row>
    <row r="101" spans="2:9">
      <c r="B101" s="186"/>
      <c r="C101" s="183"/>
      <c r="D101" s="183"/>
      <c r="E101" s="183"/>
      <c r="F101" s="183"/>
      <c r="G101" s="183"/>
      <c r="H101" s="183"/>
      <c r="I101" s="183"/>
    </row>
    <row r="102" spans="2:9">
      <c r="B102" s="186"/>
      <c r="C102" s="183"/>
      <c r="D102" s="183"/>
      <c r="E102" s="183"/>
      <c r="F102" s="183"/>
      <c r="G102" s="183"/>
      <c r="H102" s="183"/>
      <c r="I102" s="183"/>
    </row>
    <row r="103" spans="2:9">
      <c r="B103" s="186"/>
      <c r="C103" s="183"/>
      <c r="D103" s="183"/>
      <c r="E103" s="183"/>
      <c r="F103" s="183"/>
      <c r="G103" s="183"/>
      <c r="H103" s="183"/>
      <c r="I103" s="183"/>
    </row>
    <row r="104" spans="2:9">
      <c r="B104" s="186"/>
      <c r="C104" s="183"/>
      <c r="D104" s="183"/>
      <c r="E104" s="183"/>
      <c r="F104" s="183"/>
      <c r="G104" s="183"/>
      <c r="H104" s="183"/>
      <c r="I104" s="183"/>
    </row>
    <row r="105" spans="2:9">
      <c r="B105" s="186"/>
      <c r="C105" s="183"/>
      <c r="D105" s="183"/>
      <c r="E105" s="183"/>
      <c r="F105" s="183"/>
      <c r="G105" s="183"/>
      <c r="H105" s="183"/>
      <c r="I105" s="183"/>
    </row>
    <row r="106" spans="2:9">
      <c r="B106" s="186"/>
      <c r="C106" s="183"/>
      <c r="D106" s="183"/>
      <c r="E106" s="183"/>
      <c r="F106" s="183"/>
      <c r="G106" s="183"/>
      <c r="H106" s="183"/>
      <c r="I106" s="183"/>
    </row>
    <row r="107" spans="2:9">
      <c r="B107" s="186"/>
      <c r="C107" s="183"/>
      <c r="D107" s="183"/>
      <c r="E107" s="183"/>
      <c r="F107" s="183"/>
      <c r="G107" s="183"/>
      <c r="H107" s="183"/>
      <c r="I107" s="183"/>
    </row>
    <row r="108" spans="2:9">
      <c r="B108" s="186"/>
      <c r="C108" s="183"/>
      <c r="D108" s="183"/>
      <c r="E108" s="183"/>
      <c r="F108" s="183"/>
      <c r="G108" s="183"/>
      <c r="H108" s="183"/>
      <c r="I108" s="183"/>
    </row>
    <row r="109" spans="2:9">
      <c r="B109" s="186"/>
      <c r="C109" s="183"/>
      <c r="D109" s="183"/>
      <c r="E109" s="183"/>
      <c r="F109" s="183"/>
      <c r="G109" s="183"/>
      <c r="H109" s="183"/>
      <c r="I109" s="183"/>
    </row>
    <row r="110" spans="2:9">
      <c r="B110" s="186"/>
      <c r="C110" s="183"/>
      <c r="D110" s="183"/>
      <c r="E110" s="183"/>
      <c r="F110" s="183"/>
      <c r="G110" s="183"/>
      <c r="H110" s="183"/>
      <c r="I110" s="183"/>
    </row>
    <row r="111" spans="2:9">
      <c r="B111" s="186"/>
      <c r="C111" s="183"/>
      <c r="D111" s="183"/>
      <c r="E111" s="183"/>
      <c r="F111" s="183"/>
      <c r="G111" s="183"/>
      <c r="H111" s="183"/>
      <c r="I111" s="183"/>
    </row>
    <row r="112" spans="2:9">
      <c r="B112" s="186"/>
      <c r="C112" s="183"/>
      <c r="D112" s="183"/>
      <c r="E112" s="183"/>
      <c r="F112" s="183"/>
      <c r="G112" s="183"/>
      <c r="H112" s="183"/>
      <c r="I112" s="183"/>
    </row>
    <row r="113" spans="2:9">
      <c r="B113" s="186"/>
      <c r="C113" s="183"/>
      <c r="D113" s="183"/>
      <c r="E113" s="183"/>
      <c r="F113" s="183"/>
      <c r="G113" s="183"/>
      <c r="H113" s="183"/>
      <c r="I113" s="183"/>
    </row>
    <row r="114" spans="2:9">
      <c r="B114" s="186"/>
      <c r="C114" s="183"/>
      <c r="D114" s="183"/>
      <c r="E114" s="183"/>
      <c r="F114" s="183"/>
      <c r="G114" s="183"/>
      <c r="H114" s="183"/>
      <c r="I114" s="183"/>
    </row>
    <row r="115" spans="2:9">
      <c r="B115" s="186"/>
      <c r="C115" s="183"/>
      <c r="D115" s="183"/>
      <c r="E115" s="183"/>
      <c r="F115" s="183"/>
      <c r="G115" s="183"/>
      <c r="H115" s="183"/>
      <c r="I115" s="183"/>
    </row>
    <row r="116" spans="2:9">
      <c r="B116" s="186"/>
      <c r="C116" s="183"/>
      <c r="D116" s="183"/>
      <c r="E116" s="183"/>
      <c r="F116" s="183"/>
      <c r="G116" s="183"/>
      <c r="H116" s="183"/>
      <c r="I116" s="183"/>
    </row>
    <row r="117" spans="2:9">
      <c r="B117" s="186"/>
      <c r="C117" s="183"/>
      <c r="D117" s="183"/>
      <c r="E117" s="183"/>
      <c r="F117" s="183"/>
      <c r="G117" s="183"/>
      <c r="H117" s="183"/>
      <c r="I117" s="183"/>
    </row>
    <row r="118" spans="2:9">
      <c r="B118" s="186"/>
      <c r="C118" s="183"/>
      <c r="D118" s="183"/>
      <c r="E118" s="183"/>
      <c r="F118" s="183"/>
      <c r="G118" s="183"/>
      <c r="H118" s="183"/>
      <c r="I118" s="183"/>
    </row>
    <row r="119" spans="2:9">
      <c r="B119" s="186"/>
      <c r="C119" s="183"/>
      <c r="D119" s="183"/>
      <c r="E119" s="183"/>
      <c r="F119" s="183"/>
      <c r="G119" s="183"/>
      <c r="H119" s="183"/>
      <c r="I119" s="183"/>
    </row>
    <row r="120" spans="2:9">
      <c r="B120" s="186"/>
      <c r="C120" s="183"/>
      <c r="D120" s="183"/>
      <c r="E120" s="183"/>
      <c r="F120" s="183"/>
      <c r="G120" s="183"/>
      <c r="H120" s="183"/>
      <c r="I120" s="183"/>
    </row>
    <row r="121" spans="2:9">
      <c r="B121" s="186"/>
      <c r="C121" s="183"/>
      <c r="D121" s="183"/>
      <c r="E121" s="183"/>
      <c r="F121" s="183"/>
      <c r="G121" s="183"/>
      <c r="H121" s="183"/>
      <c r="I121" s="183"/>
    </row>
    <row r="122" spans="2:9">
      <c r="B122" s="186"/>
      <c r="C122" s="183"/>
      <c r="D122" s="183"/>
      <c r="E122" s="183"/>
      <c r="F122" s="183"/>
      <c r="G122" s="183"/>
      <c r="H122" s="183"/>
      <c r="I122" s="183"/>
    </row>
    <row r="123" spans="2:9">
      <c r="B123" s="186"/>
      <c r="C123" s="183"/>
      <c r="D123" s="183"/>
      <c r="E123" s="183"/>
      <c r="F123" s="183"/>
      <c r="G123" s="183"/>
      <c r="H123" s="183"/>
      <c r="I123" s="183"/>
    </row>
    <row r="124" spans="2:9">
      <c r="B124" s="186"/>
      <c r="C124" s="183"/>
      <c r="D124" s="183"/>
      <c r="E124" s="183"/>
      <c r="F124" s="183"/>
      <c r="G124" s="183"/>
      <c r="H124" s="183"/>
      <c r="I124" s="183"/>
    </row>
    <row r="125" spans="2:9">
      <c r="B125" s="186"/>
      <c r="C125" s="183"/>
      <c r="D125" s="183"/>
      <c r="E125" s="183"/>
      <c r="F125" s="183"/>
      <c r="G125" s="183"/>
      <c r="H125" s="183"/>
      <c r="I125" s="183"/>
    </row>
    <row r="126" spans="2:9">
      <c r="B126" s="186"/>
      <c r="C126" s="183"/>
      <c r="D126" s="183"/>
      <c r="E126" s="183"/>
      <c r="F126" s="183"/>
      <c r="G126" s="183"/>
      <c r="H126" s="183"/>
      <c r="I126" s="183"/>
    </row>
    <row r="127" spans="2:9">
      <c r="B127" s="186"/>
      <c r="C127" s="183"/>
      <c r="D127" s="183"/>
      <c r="E127" s="183"/>
      <c r="F127" s="183"/>
      <c r="G127" s="183"/>
      <c r="H127" s="183"/>
      <c r="I127" s="183"/>
    </row>
    <row r="128" spans="2:9">
      <c r="B128" s="186"/>
      <c r="C128" s="183"/>
      <c r="D128" s="183"/>
      <c r="E128" s="183"/>
      <c r="F128" s="183"/>
      <c r="G128" s="183"/>
      <c r="H128" s="183"/>
      <c r="I128" s="183"/>
    </row>
    <row r="129" spans="2:9">
      <c r="B129" s="186"/>
      <c r="C129" s="183"/>
      <c r="D129" s="183"/>
      <c r="E129" s="183"/>
      <c r="F129" s="183"/>
      <c r="G129" s="183"/>
      <c r="H129" s="183"/>
      <c r="I129" s="183"/>
    </row>
    <row r="130" spans="2:9">
      <c r="B130" s="186"/>
      <c r="C130" s="183"/>
      <c r="D130" s="183"/>
      <c r="E130" s="183"/>
      <c r="F130" s="183"/>
      <c r="G130" s="183"/>
      <c r="H130" s="183"/>
      <c r="I130" s="183"/>
    </row>
    <row r="131" spans="2:9">
      <c r="B131" s="186"/>
      <c r="C131" s="183"/>
      <c r="D131" s="183"/>
      <c r="E131" s="183"/>
      <c r="F131" s="183"/>
      <c r="G131" s="183"/>
      <c r="H131" s="183"/>
      <c r="I131" s="183"/>
    </row>
    <row r="132" spans="2:9">
      <c r="B132" s="186"/>
      <c r="C132" s="183"/>
      <c r="D132" s="183"/>
      <c r="E132" s="183"/>
      <c r="F132" s="183"/>
      <c r="G132" s="183"/>
      <c r="H132" s="183"/>
      <c r="I132" s="183"/>
    </row>
    <row r="133" spans="2:9">
      <c r="B133" s="186"/>
      <c r="C133" s="183"/>
      <c r="D133" s="183"/>
      <c r="E133" s="183"/>
      <c r="F133" s="183"/>
      <c r="G133" s="183"/>
      <c r="H133" s="183"/>
      <c r="I133" s="183"/>
    </row>
    <row r="134" spans="2:9">
      <c r="B134" s="186"/>
      <c r="C134" s="183"/>
      <c r="D134" s="183"/>
      <c r="E134" s="183"/>
      <c r="F134" s="183"/>
      <c r="G134" s="183"/>
      <c r="H134" s="183"/>
      <c r="I134" s="183"/>
    </row>
    <row r="135" spans="2:9">
      <c r="B135" s="186"/>
      <c r="C135" s="183"/>
      <c r="D135" s="183"/>
      <c r="E135" s="183"/>
      <c r="F135" s="183"/>
      <c r="G135" s="183"/>
      <c r="H135" s="183"/>
      <c r="I135" s="183"/>
    </row>
    <row r="136" spans="2:9">
      <c r="B136" s="186"/>
      <c r="C136" s="183"/>
      <c r="D136" s="183"/>
      <c r="E136" s="183"/>
      <c r="F136" s="183"/>
      <c r="G136" s="183"/>
      <c r="H136" s="183"/>
      <c r="I136" s="183"/>
    </row>
    <row r="137" spans="2:9">
      <c r="B137" s="186"/>
      <c r="C137" s="183"/>
      <c r="D137" s="183"/>
      <c r="E137" s="183"/>
      <c r="F137" s="183"/>
      <c r="G137" s="183"/>
      <c r="H137" s="183"/>
      <c r="I137" s="183"/>
    </row>
    <row r="138" spans="2:9">
      <c r="B138" s="186"/>
      <c r="C138" s="183"/>
      <c r="D138" s="183"/>
      <c r="E138" s="183"/>
      <c r="F138" s="183"/>
      <c r="G138" s="183"/>
      <c r="H138" s="183"/>
      <c r="I138" s="183"/>
    </row>
    <row r="139" spans="2:9">
      <c r="B139" s="186"/>
      <c r="C139" s="183"/>
      <c r="D139" s="183"/>
      <c r="E139" s="183"/>
      <c r="F139" s="183"/>
      <c r="G139" s="183"/>
      <c r="H139" s="183"/>
      <c r="I139" s="183"/>
    </row>
    <row r="140" spans="2:9">
      <c r="B140" s="186"/>
      <c r="C140" s="183"/>
      <c r="D140" s="183"/>
      <c r="E140" s="183"/>
      <c r="F140" s="183"/>
      <c r="G140" s="183"/>
      <c r="H140" s="183"/>
      <c r="I140" s="183"/>
    </row>
    <row r="141" spans="2:9">
      <c r="B141" s="186"/>
      <c r="C141" s="183"/>
      <c r="D141" s="183"/>
      <c r="E141" s="183"/>
      <c r="F141" s="183"/>
      <c r="G141" s="183"/>
      <c r="H141" s="183"/>
      <c r="I141" s="183"/>
    </row>
    <row r="142" spans="2:9">
      <c r="B142" s="186"/>
      <c r="C142" s="183"/>
      <c r="D142" s="183"/>
      <c r="E142" s="183"/>
      <c r="F142" s="183"/>
      <c r="G142" s="183"/>
      <c r="H142" s="183"/>
      <c r="I142" s="183"/>
    </row>
    <row r="143" spans="2:9">
      <c r="B143" s="186"/>
      <c r="C143" s="183"/>
      <c r="D143" s="183"/>
      <c r="E143" s="183"/>
      <c r="F143" s="183"/>
      <c r="G143" s="183"/>
      <c r="H143" s="183"/>
      <c r="I143" s="183"/>
    </row>
    <row r="144" spans="2:9">
      <c r="B144" s="186"/>
      <c r="C144" s="183"/>
      <c r="D144" s="183"/>
      <c r="E144" s="183"/>
      <c r="F144" s="183"/>
      <c r="G144" s="183"/>
      <c r="H144" s="183"/>
      <c r="I144" s="183"/>
    </row>
    <row r="145" spans="2:9">
      <c r="B145" s="186"/>
      <c r="C145" s="183"/>
      <c r="D145" s="183"/>
      <c r="E145" s="183"/>
      <c r="F145" s="183"/>
      <c r="G145" s="183"/>
      <c r="H145" s="183"/>
      <c r="I145" s="183"/>
    </row>
    <row r="146" spans="2:9">
      <c r="B146" s="186"/>
      <c r="C146" s="183"/>
      <c r="D146" s="183"/>
      <c r="E146" s="183"/>
      <c r="F146" s="183"/>
      <c r="G146" s="183"/>
      <c r="H146" s="183"/>
      <c r="I146" s="183"/>
    </row>
    <row r="147" spans="2:9">
      <c r="B147" s="186"/>
      <c r="C147" s="183"/>
      <c r="D147" s="183"/>
      <c r="E147" s="183"/>
      <c r="F147" s="183"/>
      <c r="G147" s="183"/>
      <c r="H147" s="183"/>
      <c r="I147" s="183"/>
    </row>
    <row r="148" spans="2:9">
      <c r="B148" s="186"/>
      <c r="C148" s="183"/>
      <c r="D148" s="183"/>
      <c r="E148" s="183"/>
      <c r="F148" s="183"/>
      <c r="G148" s="183"/>
      <c r="H148" s="183"/>
      <c r="I148" s="183"/>
    </row>
    <row r="149" spans="2:9">
      <c r="B149" s="186"/>
      <c r="C149" s="183"/>
      <c r="D149" s="183"/>
      <c r="E149" s="183"/>
      <c r="F149" s="183"/>
      <c r="G149" s="183"/>
      <c r="H149" s="183"/>
      <c r="I149" s="183"/>
    </row>
    <row r="150" spans="2:9">
      <c r="B150" s="186"/>
      <c r="C150" s="183"/>
      <c r="D150" s="183"/>
      <c r="E150" s="183"/>
      <c r="F150" s="183"/>
      <c r="G150" s="183"/>
      <c r="H150" s="183"/>
      <c r="I150" s="183"/>
    </row>
    <row r="151" spans="2:9">
      <c r="B151" s="186"/>
      <c r="C151" s="183"/>
      <c r="D151" s="183"/>
      <c r="E151" s="183"/>
      <c r="F151" s="183"/>
      <c r="G151" s="183"/>
      <c r="H151" s="183"/>
      <c r="I151" s="183"/>
    </row>
    <row r="152" spans="2:9">
      <c r="B152" s="186"/>
      <c r="C152" s="183"/>
      <c r="D152" s="183"/>
      <c r="E152" s="183"/>
      <c r="F152" s="183"/>
      <c r="G152" s="183"/>
      <c r="H152" s="183"/>
      <c r="I152" s="183"/>
    </row>
    <row r="153" spans="2:9">
      <c r="B153" s="186"/>
      <c r="C153" s="183"/>
      <c r="D153" s="183"/>
      <c r="E153" s="183"/>
      <c r="F153" s="183"/>
      <c r="G153" s="183"/>
      <c r="H153" s="183"/>
      <c r="I153" s="183"/>
    </row>
    <row r="154" spans="2:9">
      <c r="B154" s="186"/>
      <c r="C154" s="183"/>
      <c r="D154" s="183"/>
      <c r="E154" s="183"/>
      <c r="F154" s="183"/>
      <c r="G154" s="183"/>
      <c r="H154" s="183"/>
      <c r="I154" s="183"/>
    </row>
    <row r="155" spans="2:9">
      <c r="B155" s="186"/>
      <c r="C155" s="183"/>
      <c r="D155" s="183"/>
      <c r="E155" s="183"/>
      <c r="F155" s="183"/>
      <c r="G155" s="183"/>
      <c r="H155" s="183"/>
      <c r="I155" s="183"/>
    </row>
    <row r="156" spans="2:9">
      <c r="B156" s="186"/>
      <c r="C156" s="183"/>
      <c r="D156" s="183"/>
      <c r="E156" s="183"/>
      <c r="F156" s="183"/>
      <c r="G156" s="183"/>
      <c r="H156" s="183"/>
      <c r="I156" s="183"/>
    </row>
    <row r="157" spans="2:9">
      <c r="B157" s="186"/>
      <c r="C157" s="183"/>
      <c r="D157" s="183"/>
      <c r="E157" s="183"/>
      <c r="F157" s="183"/>
      <c r="G157" s="183"/>
      <c r="H157" s="183"/>
      <c r="I157" s="183"/>
    </row>
    <row r="158" spans="2:9">
      <c r="B158" s="186"/>
      <c r="C158" s="183"/>
      <c r="D158" s="183"/>
      <c r="E158" s="183"/>
      <c r="F158" s="183"/>
      <c r="G158" s="183"/>
      <c r="H158" s="183"/>
      <c r="I158" s="183"/>
    </row>
    <row r="159" spans="2:9">
      <c r="B159" s="186"/>
      <c r="C159" s="183"/>
      <c r="D159" s="183"/>
      <c r="E159" s="183"/>
      <c r="F159" s="183"/>
      <c r="G159" s="183"/>
      <c r="H159" s="183"/>
      <c r="I159" s="183"/>
    </row>
    <row r="160" spans="2:9">
      <c r="B160" s="186"/>
      <c r="C160" s="183"/>
      <c r="D160" s="183"/>
      <c r="E160" s="183"/>
      <c r="F160" s="183"/>
      <c r="G160" s="183"/>
      <c r="H160" s="183"/>
      <c r="I160" s="183"/>
    </row>
    <row r="161" spans="2:9">
      <c r="B161" s="186"/>
      <c r="C161" s="183"/>
      <c r="D161" s="183"/>
      <c r="E161" s="183"/>
      <c r="F161" s="183"/>
      <c r="G161" s="183"/>
      <c r="H161" s="183"/>
      <c r="I161" s="183"/>
    </row>
    <row r="162" spans="2:9">
      <c r="B162" s="186"/>
      <c r="C162" s="183"/>
      <c r="D162" s="183"/>
      <c r="E162" s="183"/>
      <c r="F162" s="183"/>
      <c r="G162" s="183"/>
      <c r="H162" s="183"/>
      <c r="I162" s="183"/>
    </row>
    <row r="163" spans="2:9">
      <c r="B163" s="186"/>
      <c r="C163" s="183"/>
      <c r="D163" s="183"/>
      <c r="E163" s="183"/>
      <c r="F163" s="183"/>
      <c r="G163" s="183"/>
      <c r="H163" s="183"/>
      <c r="I163" s="183"/>
    </row>
    <row r="164" spans="2:9">
      <c r="B164" s="186"/>
      <c r="C164" s="183"/>
      <c r="D164" s="183"/>
      <c r="E164" s="183"/>
      <c r="F164" s="183"/>
      <c r="G164" s="183"/>
      <c r="H164" s="183"/>
      <c r="I164" s="183"/>
    </row>
    <row r="165" spans="2:9">
      <c r="B165" s="186"/>
      <c r="C165" s="183"/>
      <c r="D165" s="183"/>
      <c r="E165" s="183"/>
      <c r="F165" s="183"/>
      <c r="G165" s="183"/>
      <c r="H165" s="183"/>
      <c r="I165" s="183"/>
    </row>
    <row r="166" spans="2:9">
      <c r="B166" s="186"/>
      <c r="C166" s="183"/>
      <c r="D166" s="183"/>
      <c r="E166" s="183"/>
      <c r="F166" s="183"/>
      <c r="G166" s="183"/>
      <c r="H166" s="183"/>
      <c r="I166" s="183"/>
    </row>
    <row r="167" spans="2:9">
      <c r="B167" s="186"/>
      <c r="C167" s="183"/>
      <c r="D167" s="183"/>
      <c r="E167" s="183"/>
      <c r="F167" s="183"/>
      <c r="G167" s="183"/>
      <c r="H167" s="183"/>
      <c r="I167" s="183"/>
    </row>
    <row r="168" spans="2:9">
      <c r="B168" s="186"/>
      <c r="C168" s="183"/>
      <c r="D168" s="183"/>
      <c r="E168" s="183"/>
      <c r="F168" s="183"/>
      <c r="G168" s="183"/>
      <c r="H168" s="183"/>
      <c r="I168" s="183"/>
    </row>
    <row r="169" spans="2:9">
      <c r="B169" s="186"/>
      <c r="C169" s="183"/>
      <c r="D169" s="183"/>
      <c r="E169" s="183"/>
      <c r="F169" s="183"/>
      <c r="G169" s="183"/>
      <c r="H169" s="183"/>
      <c r="I169" s="183"/>
    </row>
    <row r="170" spans="2:9">
      <c r="B170" s="186"/>
      <c r="C170" s="183"/>
      <c r="D170" s="183"/>
      <c r="E170" s="183"/>
      <c r="F170" s="183"/>
      <c r="G170" s="183"/>
      <c r="H170" s="183"/>
      <c r="I170" s="183"/>
    </row>
    <row r="171" spans="2:9">
      <c r="B171" s="186"/>
      <c r="C171" s="183"/>
      <c r="D171" s="183"/>
      <c r="E171" s="183"/>
      <c r="F171" s="183"/>
      <c r="G171" s="183"/>
      <c r="H171" s="183"/>
      <c r="I171" s="183"/>
    </row>
    <row r="172" spans="2:9">
      <c r="B172" s="186"/>
      <c r="C172" s="183"/>
      <c r="D172" s="183"/>
      <c r="E172" s="183"/>
      <c r="F172" s="183"/>
      <c r="G172" s="183"/>
      <c r="H172" s="183"/>
      <c r="I172" s="183"/>
    </row>
    <row r="173" spans="2:9">
      <c r="B173" s="186"/>
      <c r="C173" s="183"/>
      <c r="D173" s="183"/>
      <c r="E173" s="183"/>
      <c r="F173" s="183"/>
      <c r="G173" s="183"/>
      <c r="H173" s="183"/>
      <c r="I173" s="183"/>
    </row>
    <row r="174" spans="2:9">
      <c r="B174" s="186"/>
      <c r="C174" s="183"/>
      <c r="D174" s="183"/>
      <c r="E174" s="183"/>
      <c r="F174" s="183"/>
      <c r="G174" s="183"/>
      <c r="H174" s="183"/>
      <c r="I174" s="183"/>
    </row>
    <row r="175" spans="2:9">
      <c r="B175" s="186"/>
      <c r="C175" s="183"/>
      <c r="D175" s="183"/>
      <c r="E175" s="183"/>
      <c r="F175" s="183"/>
      <c r="G175" s="183"/>
      <c r="H175" s="183"/>
      <c r="I175" s="183"/>
    </row>
    <row r="176" spans="2:9">
      <c r="B176" s="186"/>
      <c r="C176" s="183"/>
      <c r="D176" s="183"/>
      <c r="E176" s="183"/>
      <c r="F176" s="183"/>
      <c r="G176" s="183"/>
      <c r="H176" s="183"/>
      <c r="I176" s="183"/>
    </row>
    <row r="177" spans="2:9">
      <c r="B177" s="186"/>
      <c r="C177" s="183"/>
      <c r="D177" s="183"/>
      <c r="E177" s="183"/>
      <c r="F177" s="183"/>
      <c r="G177" s="183"/>
      <c r="H177" s="183"/>
      <c r="I177" s="183"/>
    </row>
    <row r="178" spans="2:9">
      <c r="B178" s="186"/>
      <c r="C178" s="183"/>
      <c r="D178" s="183"/>
      <c r="E178" s="183"/>
      <c r="F178" s="183"/>
      <c r="G178" s="183"/>
      <c r="H178" s="183"/>
      <c r="I178" s="183"/>
    </row>
    <row r="179" spans="2:9">
      <c r="B179" s="186"/>
      <c r="C179" s="183"/>
      <c r="D179" s="183"/>
      <c r="E179" s="183"/>
      <c r="F179" s="183"/>
      <c r="G179" s="183"/>
      <c r="H179" s="183"/>
      <c r="I179" s="183"/>
    </row>
    <row r="180" spans="2:9">
      <c r="B180" s="186"/>
      <c r="C180" s="183"/>
      <c r="D180" s="183"/>
      <c r="E180" s="183"/>
      <c r="F180" s="183"/>
      <c r="G180" s="183"/>
      <c r="H180" s="183"/>
      <c r="I180" s="183"/>
    </row>
    <row r="181" spans="2:9">
      <c r="B181" s="186"/>
      <c r="C181" s="183"/>
      <c r="D181" s="183"/>
      <c r="E181" s="183"/>
      <c r="F181" s="183"/>
      <c r="G181" s="183"/>
      <c r="H181" s="183"/>
      <c r="I181" s="183"/>
    </row>
    <row r="182" spans="2:9">
      <c r="B182" s="186"/>
      <c r="C182" s="183"/>
      <c r="D182" s="183"/>
      <c r="E182" s="183"/>
      <c r="F182" s="183"/>
      <c r="G182" s="183"/>
      <c r="H182" s="183"/>
      <c r="I182" s="183"/>
    </row>
    <row r="183" spans="2:9">
      <c r="B183" s="186"/>
      <c r="C183" s="183"/>
      <c r="D183" s="183"/>
      <c r="E183" s="183"/>
      <c r="F183" s="183"/>
      <c r="G183" s="183"/>
      <c r="H183" s="183"/>
      <c r="I183" s="183"/>
    </row>
    <row r="184" spans="2:9">
      <c r="B184" s="186"/>
      <c r="C184" s="183"/>
      <c r="D184" s="183"/>
      <c r="E184" s="183"/>
      <c r="F184" s="183"/>
      <c r="G184" s="183"/>
      <c r="H184" s="183"/>
      <c r="I184" s="183"/>
    </row>
    <row r="185" spans="2:9">
      <c r="B185" s="186"/>
      <c r="C185" s="183"/>
      <c r="D185" s="183"/>
      <c r="E185" s="183"/>
      <c r="F185" s="183"/>
      <c r="G185" s="183"/>
      <c r="H185" s="183"/>
      <c r="I185" s="183"/>
    </row>
    <row r="186" spans="2:9">
      <c r="B186" s="186"/>
      <c r="C186" s="183"/>
      <c r="D186" s="183"/>
      <c r="E186" s="183"/>
      <c r="F186" s="183"/>
      <c r="G186" s="183"/>
      <c r="H186" s="183"/>
      <c r="I186" s="183"/>
    </row>
    <row r="187" spans="2:9">
      <c r="B187" s="186"/>
      <c r="C187" s="183"/>
      <c r="D187" s="183"/>
      <c r="E187" s="183"/>
      <c r="F187" s="183"/>
      <c r="G187" s="183"/>
      <c r="H187" s="183"/>
      <c r="I187" s="183"/>
    </row>
    <row r="188" spans="2:9">
      <c r="B188" s="186"/>
      <c r="C188" s="183"/>
      <c r="D188" s="183"/>
      <c r="E188" s="183"/>
      <c r="F188" s="183"/>
      <c r="G188" s="183"/>
      <c r="H188" s="183"/>
      <c r="I188" s="183"/>
    </row>
    <row r="189" spans="2:9">
      <c r="B189" s="186"/>
      <c r="C189" s="183"/>
      <c r="D189" s="183"/>
      <c r="E189" s="183"/>
      <c r="F189" s="183"/>
      <c r="G189" s="183"/>
      <c r="H189" s="183"/>
      <c r="I189" s="183"/>
    </row>
    <row r="190" spans="2:9">
      <c r="B190" s="186"/>
      <c r="C190" s="183"/>
      <c r="D190" s="183"/>
      <c r="E190" s="183"/>
      <c r="F190" s="183"/>
      <c r="G190" s="183"/>
      <c r="H190" s="183"/>
      <c r="I190" s="183"/>
    </row>
    <row r="191" spans="2:9">
      <c r="B191" s="186"/>
      <c r="C191" s="183"/>
      <c r="D191" s="183"/>
      <c r="E191" s="183"/>
      <c r="F191" s="183"/>
      <c r="G191" s="183"/>
      <c r="H191" s="183"/>
      <c r="I191" s="183"/>
    </row>
    <row r="192" spans="2:9">
      <c r="B192" s="186"/>
      <c r="C192" s="183"/>
      <c r="D192" s="183"/>
      <c r="E192" s="183"/>
      <c r="F192" s="183"/>
      <c r="G192" s="183"/>
      <c r="H192" s="183"/>
      <c r="I192" s="183"/>
    </row>
    <row r="193" spans="2:9">
      <c r="B193" s="186"/>
      <c r="C193" s="183"/>
      <c r="D193" s="183"/>
      <c r="E193" s="183"/>
      <c r="F193" s="183"/>
      <c r="G193" s="183"/>
      <c r="H193" s="183"/>
      <c r="I193" s="183"/>
    </row>
    <row r="194" spans="2:9">
      <c r="B194" s="186"/>
      <c r="C194" s="183"/>
      <c r="D194" s="183"/>
      <c r="E194" s="183"/>
      <c r="F194" s="183"/>
      <c r="G194" s="183"/>
      <c r="H194" s="183"/>
      <c r="I194" s="183"/>
    </row>
    <row r="195" spans="2:9">
      <c r="B195" s="186"/>
      <c r="C195" s="183"/>
      <c r="D195" s="183"/>
      <c r="E195" s="183"/>
      <c r="F195" s="183"/>
      <c r="G195" s="183"/>
      <c r="H195" s="183"/>
      <c r="I195" s="183"/>
    </row>
    <row r="196" spans="2:9">
      <c r="B196" s="186"/>
      <c r="C196" s="183"/>
      <c r="D196" s="183"/>
      <c r="E196" s="183"/>
      <c r="F196" s="183"/>
      <c r="G196" s="183"/>
      <c r="H196" s="183"/>
      <c r="I196" s="183"/>
    </row>
    <row r="197" spans="2:9">
      <c r="B197" s="186"/>
      <c r="C197" s="183"/>
      <c r="D197" s="183"/>
      <c r="E197" s="183"/>
      <c r="F197" s="183"/>
      <c r="G197" s="183"/>
      <c r="H197" s="183"/>
      <c r="I197" s="183"/>
    </row>
    <row r="198" spans="2:9">
      <c r="B198" s="186"/>
      <c r="C198" s="183"/>
      <c r="D198" s="183"/>
      <c r="E198" s="183"/>
      <c r="F198" s="183"/>
      <c r="G198" s="183"/>
      <c r="H198" s="183"/>
      <c r="I198" s="183"/>
    </row>
    <row r="199" spans="2:9">
      <c r="B199" s="186"/>
      <c r="C199" s="183"/>
      <c r="D199" s="183"/>
      <c r="E199" s="183"/>
      <c r="F199" s="183"/>
      <c r="G199" s="183"/>
      <c r="H199" s="183"/>
      <c r="I199" s="183"/>
    </row>
    <row r="200" spans="2:9">
      <c r="B200" s="186"/>
      <c r="C200" s="183"/>
      <c r="D200" s="183"/>
      <c r="E200" s="183"/>
      <c r="F200" s="183"/>
      <c r="G200" s="183"/>
      <c r="H200" s="183"/>
      <c r="I200" s="183"/>
    </row>
    <row r="201" spans="2:9">
      <c r="B201" s="186"/>
      <c r="C201" s="183"/>
      <c r="D201" s="183"/>
      <c r="E201" s="183"/>
      <c r="F201" s="183"/>
      <c r="G201" s="183"/>
      <c r="H201" s="183"/>
      <c r="I201" s="183"/>
    </row>
    <row r="202" spans="2:9">
      <c r="B202" s="186"/>
      <c r="C202" s="183"/>
      <c r="D202" s="183"/>
      <c r="E202" s="183"/>
      <c r="F202" s="183"/>
      <c r="G202" s="183"/>
      <c r="H202" s="183"/>
      <c r="I202" s="183"/>
    </row>
    <row r="203" spans="2:9">
      <c r="B203" s="186"/>
      <c r="C203" s="183"/>
      <c r="D203" s="183"/>
      <c r="E203" s="183"/>
      <c r="F203" s="183"/>
      <c r="G203" s="183"/>
      <c r="H203" s="183"/>
      <c r="I203" s="183"/>
    </row>
    <row r="204" spans="2:9">
      <c r="B204" s="186"/>
      <c r="C204" s="183"/>
      <c r="D204" s="183"/>
      <c r="E204" s="183"/>
      <c r="F204" s="183"/>
      <c r="G204" s="183"/>
      <c r="H204" s="183"/>
      <c r="I204" s="183"/>
    </row>
    <row r="205" spans="2:9">
      <c r="B205" s="186"/>
      <c r="C205" s="183"/>
      <c r="D205" s="183"/>
      <c r="E205" s="183"/>
      <c r="F205" s="183"/>
      <c r="G205" s="183"/>
      <c r="H205" s="183"/>
      <c r="I205" s="183"/>
    </row>
    <row r="206" spans="2:9">
      <c r="B206" s="186"/>
      <c r="C206" s="183"/>
      <c r="D206" s="183"/>
      <c r="E206" s="183"/>
      <c r="F206" s="183"/>
      <c r="G206" s="183"/>
      <c r="H206" s="183"/>
      <c r="I206" s="183"/>
    </row>
    <row r="207" spans="2:9">
      <c r="B207" s="186"/>
      <c r="C207" s="183"/>
      <c r="D207" s="183"/>
      <c r="E207" s="183"/>
      <c r="F207" s="183"/>
      <c r="G207" s="183"/>
      <c r="H207" s="183"/>
      <c r="I207" s="183"/>
    </row>
    <row r="208" spans="2:9">
      <c r="B208" s="186"/>
      <c r="C208" s="183"/>
      <c r="D208" s="183"/>
      <c r="E208" s="183"/>
      <c r="F208" s="183"/>
      <c r="G208" s="183"/>
      <c r="H208" s="183"/>
      <c r="I208" s="183"/>
    </row>
    <row r="209" spans="2:9">
      <c r="B209" s="186"/>
      <c r="C209" s="183"/>
      <c r="D209" s="183"/>
      <c r="E209" s="183"/>
      <c r="F209" s="183"/>
      <c r="G209" s="183"/>
      <c r="H209" s="183"/>
      <c r="I209" s="183"/>
    </row>
    <row r="210" spans="2:9">
      <c r="B210" s="186"/>
      <c r="C210" s="183"/>
      <c r="D210" s="183"/>
      <c r="E210" s="183"/>
      <c r="F210" s="183"/>
      <c r="G210" s="183"/>
      <c r="H210" s="183"/>
      <c r="I210" s="183"/>
    </row>
    <row r="211" spans="2:9">
      <c r="B211" s="186"/>
      <c r="C211" s="183"/>
      <c r="D211" s="183"/>
      <c r="E211" s="183"/>
      <c r="F211" s="183"/>
      <c r="G211" s="183"/>
      <c r="H211" s="183"/>
      <c r="I211" s="183"/>
    </row>
    <row r="212" spans="2:9">
      <c r="B212" s="186"/>
      <c r="C212" s="183"/>
      <c r="D212" s="183"/>
      <c r="E212" s="183"/>
      <c r="F212" s="183"/>
      <c r="G212" s="183"/>
      <c r="H212" s="183"/>
      <c r="I212" s="183"/>
    </row>
    <row r="213" spans="2:9">
      <c r="B213" s="186"/>
      <c r="C213" s="183"/>
      <c r="D213" s="183"/>
      <c r="E213" s="183"/>
      <c r="F213" s="183"/>
      <c r="G213" s="183"/>
      <c r="H213" s="183"/>
      <c r="I213" s="183"/>
    </row>
    <row r="214" spans="2:9">
      <c r="B214" s="186"/>
      <c r="C214" s="183"/>
      <c r="D214" s="183"/>
      <c r="E214" s="183"/>
      <c r="F214" s="183"/>
      <c r="G214" s="183"/>
      <c r="H214" s="183"/>
      <c r="I214" s="183"/>
    </row>
    <row r="215" spans="2:9">
      <c r="B215" s="186"/>
      <c r="C215" s="183"/>
      <c r="D215" s="183"/>
      <c r="E215" s="183"/>
      <c r="F215" s="183"/>
      <c r="G215" s="183"/>
      <c r="H215" s="183"/>
      <c r="I215" s="183"/>
    </row>
    <row r="216" spans="2:9">
      <c r="B216" s="186"/>
      <c r="C216" s="183"/>
      <c r="D216" s="183"/>
      <c r="E216" s="183"/>
      <c r="F216" s="183"/>
      <c r="G216" s="183"/>
      <c r="H216" s="183"/>
      <c r="I216" s="183"/>
    </row>
    <row r="217" spans="2:9">
      <c r="B217" s="186"/>
      <c r="C217" s="183"/>
      <c r="D217" s="183"/>
      <c r="E217" s="183"/>
      <c r="F217" s="183"/>
      <c r="G217" s="183"/>
      <c r="H217" s="183"/>
      <c r="I217" s="183"/>
    </row>
    <row r="218" spans="2:9">
      <c r="B218" s="186"/>
      <c r="C218" s="183"/>
      <c r="D218" s="183"/>
      <c r="E218" s="183"/>
      <c r="F218" s="183"/>
      <c r="G218" s="183"/>
      <c r="H218" s="183"/>
      <c r="I218" s="183"/>
    </row>
    <row r="219" spans="2:9">
      <c r="B219" s="186"/>
      <c r="C219" s="183"/>
      <c r="D219" s="183"/>
      <c r="E219" s="183"/>
      <c r="F219" s="183"/>
      <c r="G219" s="183"/>
      <c r="H219" s="183"/>
      <c r="I219" s="183"/>
    </row>
    <row r="220" spans="2:9">
      <c r="B220" s="186"/>
      <c r="C220" s="183"/>
      <c r="D220" s="183"/>
      <c r="E220" s="183"/>
      <c r="F220" s="183"/>
      <c r="G220" s="183"/>
      <c r="H220" s="183"/>
      <c r="I220" s="183"/>
    </row>
    <row r="221" spans="2:9">
      <c r="B221" s="186"/>
      <c r="C221" s="183"/>
      <c r="D221" s="183"/>
      <c r="E221" s="183"/>
      <c r="F221" s="183"/>
      <c r="G221" s="183"/>
      <c r="H221" s="183"/>
      <c r="I221" s="183"/>
    </row>
    <row r="222" spans="2:9">
      <c r="B222" s="186"/>
      <c r="C222" s="183"/>
      <c r="D222" s="183"/>
      <c r="E222" s="183"/>
      <c r="F222" s="183"/>
      <c r="G222" s="183"/>
      <c r="H222" s="183"/>
      <c r="I222" s="183"/>
    </row>
    <row r="223" spans="2:9">
      <c r="B223" s="186"/>
      <c r="C223" s="183"/>
      <c r="D223" s="183"/>
      <c r="E223" s="183"/>
      <c r="F223" s="183"/>
      <c r="G223" s="183"/>
      <c r="H223" s="183"/>
      <c r="I223" s="183"/>
    </row>
    <row r="224" spans="2:9">
      <c r="B224" s="186"/>
      <c r="C224" s="183"/>
      <c r="D224" s="183"/>
      <c r="E224" s="183"/>
      <c r="F224" s="183"/>
      <c r="G224" s="183"/>
      <c r="H224" s="183"/>
      <c r="I224" s="183"/>
    </row>
    <row r="225" spans="2:9">
      <c r="B225" s="186"/>
      <c r="C225" s="183"/>
      <c r="D225" s="183"/>
      <c r="E225" s="183"/>
      <c r="F225" s="183"/>
      <c r="G225" s="183"/>
      <c r="H225" s="183"/>
      <c r="I225" s="183"/>
    </row>
    <row r="226" spans="2:9">
      <c r="B226" s="186"/>
      <c r="C226" s="183"/>
      <c r="D226" s="183"/>
      <c r="E226" s="183"/>
      <c r="F226" s="183"/>
      <c r="G226" s="183"/>
      <c r="H226" s="183"/>
      <c r="I226" s="183"/>
    </row>
    <row r="227" spans="2:9">
      <c r="B227" s="186"/>
      <c r="C227" s="183"/>
      <c r="D227" s="183"/>
      <c r="E227" s="183"/>
      <c r="F227" s="183"/>
      <c r="G227" s="183"/>
      <c r="H227" s="183"/>
      <c r="I227" s="183"/>
    </row>
    <row r="228" spans="2:9">
      <c r="B228" s="186"/>
      <c r="C228" s="183"/>
      <c r="D228" s="183"/>
      <c r="E228" s="183"/>
      <c r="F228" s="183"/>
      <c r="G228" s="183"/>
      <c r="H228" s="183"/>
      <c r="I228" s="183"/>
    </row>
    <row r="229" spans="2:9">
      <c r="B229" s="186"/>
      <c r="C229" s="183"/>
      <c r="D229" s="183"/>
      <c r="E229" s="183"/>
      <c r="F229" s="183"/>
      <c r="G229" s="183"/>
      <c r="H229" s="183"/>
      <c r="I229" s="183"/>
    </row>
    <row r="230" spans="2:9">
      <c r="B230" s="186"/>
      <c r="C230" s="183"/>
      <c r="D230" s="183"/>
      <c r="E230" s="183"/>
      <c r="F230" s="183"/>
      <c r="G230" s="183"/>
      <c r="H230" s="183"/>
      <c r="I230" s="183"/>
    </row>
    <row r="231" spans="2:9">
      <c r="B231" s="186"/>
      <c r="C231" s="183"/>
      <c r="D231" s="183"/>
      <c r="E231" s="183"/>
      <c r="F231" s="183"/>
      <c r="G231" s="183"/>
      <c r="H231" s="183"/>
      <c r="I231" s="183"/>
    </row>
    <row r="232" spans="2:9">
      <c r="B232" s="186"/>
      <c r="C232" s="183"/>
      <c r="D232" s="183"/>
      <c r="E232" s="183"/>
      <c r="F232" s="183"/>
      <c r="G232" s="183"/>
      <c r="H232" s="183"/>
      <c r="I232" s="183"/>
    </row>
    <row r="233" spans="2:9">
      <c r="B233" s="186"/>
      <c r="C233" s="183"/>
      <c r="D233" s="183"/>
      <c r="E233" s="183"/>
      <c r="F233" s="183"/>
      <c r="G233" s="183"/>
      <c r="H233" s="183"/>
      <c r="I233" s="183"/>
    </row>
    <row r="234" spans="2:9">
      <c r="B234" s="186"/>
      <c r="C234" s="183"/>
      <c r="D234" s="183"/>
      <c r="E234" s="183"/>
      <c r="F234" s="183"/>
      <c r="G234" s="183"/>
      <c r="H234" s="183"/>
      <c r="I234" s="183"/>
    </row>
    <row r="235" spans="2:9">
      <c r="B235" s="186"/>
      <c r="C235" s="183"/>
      <c r="D235" s="183"/>
      <c r="E235" s="183"/>
      <c r="F235" s="183"/>
      <c r="G235" s="183"/>
      <c r="H235" s="183"/>
      <c r="I235" s="183"/>
    </row>
    <row r="236" spans="2:9">
      <c r="B236" s="186"/>
      <c r="C236" s="183"/>
      <c r="D236" s="183"/>
      <c r="E236" s="183"/>
      <c r="F236" s="183"/>
      <c r="G236" s="183"/>
      <c r="H236" s="183"/>
      <c r="I236" s="183"/>
    </row>
    <row r="237" spans="2:9">
      <c r="B237" s="186"/>
      <c r="C237" s="183"/>
      <c r="D237" s="183"/>
      <c r="E237" s="183"/>
      <c r="F237" s="183"/>
      <c r="G237" s="183"/>
      <c r="H237" s="183"/>
      <c r="I237" s="183"/>
    </row>
    <row r="238" spans="2:9">
      <c r="B238" s="186"/>
      <c r="C238" s="183"/>
      <c r="D238" s="183"/>
      <c r="E238" s="183"/>
      <c r="F238" s="183"/>
      <c r="G238" s="183"/>
      <c r="H238" s="183"/>
      <c r="I238" s="183"/>
    </row>
    <row r="239" spans="2:9">
      <c r="B239" s="186"/>
      <c r="C239" s="183"/>
      <c r="D239" s="183"/>
      <c r="E239" s="183"/>
      <c r="F239" s="183"/>
      <c r="G239" s="183"/>
      <c r="H239" s="183"/>
      <c r="I239" s="183"/>
    </row>
    <row r="240" spans="2:9">
      <c r="B240" s="186"/>
      <c r="C240" s="183"/>
      <c r="D240" s="183"/>
      <c r="E240" s="183"/>
      <c r="F240" s="183"/>
      <c r="G240" s="183"/>
      <c r="H240" s="183"/>
      <c r="I240" s="183"/>
    </row>
    <row r="241" spans="2:9">
      <c r="B241" s="186"/>
      <c r="C241" s="183"/>
      <c r="D241" s="183"/>
      <c r="E241" s="183"/>
      <c r="F241" s="183"/>
      <c r="G241" s="183"/>
      <c r="H241" s="183"/>
      <c r="I241" s="183"/>
    </row>
    <row r="242" spans="2:9">
      <c r="B242" s="186"/>
      <c r="C242" s="183"/>
      <c r="D242" s="183"/>
      <c r="E242" s="183"/>
      <c r="F242" s="183"/>
      <c r="G242" s="183"/>
      <c r="H242" s="183"/>
      <c r="I242" s="183"/>
    </row>
    <row r="243" spans="2:9">
      <c r="B243" s="186"/>
      <c r="C243" s="183"/>
      <c r="D243" s="183"/>
      <c r="E243" s="183"/>
      <c r="F243" s="183"/>
      <c r="G243" s="183"/>
      <c r="H243" s="183"/>
      <c r="I243" s="183"/>
    </row>
    <row r="244" spans="2:9">
      <c r="B244" s="186"/>
      <c r="C244" s="183"/>
      <c r="D244" s="183"/>
      <c r="E244" s="183"/>
      <c r="F244" s="183"/>
      <c r="G244" s="183"/>
      <c r="H244" s="183"/>
      <c r="I244" s="183"/>
    </row>
    <row r="245" spans="2:9">
      <c r="B245" s="186"/>
      <c r="C245" s="183"/>
      <c r="D245" s="183"/>
      <c r="E245" s="183"/>
      <c r="F245" s="183"/>
      <c r="G245" s="183"/>
      <c r="H245" s="183"/>
      <c r="I245" s="183"/>
    </row>
    <row r="246" spans="2:9">
      <c r="B246" s="186"/>
      <c r="C246" s="183"/>
      <c r="D246" s="183"/>
      <c r="E246" s="183"/>
      <c r="F246" s="183"/>
      <c r="G246" s="183"/>
      <c r="H246" s="183"/>
      <c r="I246" s="183"/>
    </row>
    <row r="247" spans="2:9">
      <c r="B247" s="186"/>
      <c r="C247" s="183"/>
      <c r="D247" s="183"/>
      <c r="E247" s="183"/>
      <c r="F247" s="183"/>
      <c r="G247" s="183"/>
      <c r="H247" s="183"/>
      <c r="I247" s="183"/>
    </row>
    <row r="248" spans="2:9">
      <c r="B248" s="186"/>
      <c r="C248" s="183"/>
      <c r="D248" s="183"/>
      <c r="E248" s="183"/>
      <c r="F248" s="183"/>
      <c r="G248" s="183"/>
      <c r="H248" s="183"/>
      <c r="I248" s="183"/>
    </row>
    <row r="249" spans="2:9">
      <c r="B249" s="186"/>
      <c r="C249" s="183"/>
      <c r="D249" s="183"/>
      <c r="E249" s="183"/>
      <c r="F249" s="183"/>
      <c r="G249" s="183"/>
      <c r="H249" s="183"/>
      <c r="I249" s="183"/>
    </row>
    <row r="250" spans="2:9">
      <c r="B250" s="186"/>
      <c r="C250" s="183"/>
      <c r="D250" s="183"/>
      <c r="E250" s="183"/>
      <c r="F250" s="183"/>
      <c r="G250" s="183"/>
      <c r="H250" s="183"/>
      <c r="I250" s="183"/>
    </row>
    <row r="251" spans="2:9">
      <c r="B251" s="186"/>
      <c r="C251" s="183"/>
      <c r="D251" s="183"/>
      <c r="E251" s="183"/>
      <c r="F251" s="183"/>
      <c r="G251" s="183"/>
      <c r="H251" s="183"/>
      <c r="I251" s="183"/>
    </row>
    <row r="252" spans="2:9">
      <c r="B252" s="186"/>
      <c r="C252" s="183"/>
      <c r="D252" s="183"/>
      <c r="E252" s="183"/>
      <c r="F252" s="183"/>
      <c r="G252" s="183"/>
      <c r="H252" s="183"/>
      <c r="I252" s="183"/>
    </row>
    <row r="253" spans="2:9">
      <c r="B253" s="186"/>
      <c r="C253" s="183"/>
      <c r="D253" s="183"/>
      <c r="E253" s="183"/>
      <c r="F253" s="183"/>
      <c r="G253" s="183"/>
      <c r="H253" s="183"/>
      <c r="I253" s="183"/>
    </row>
    <row r="254" spans="2:9">
      <c r="B254" s="186"/>
      <c r="C254" s="183"/>
      <c r="D254" s="183"/>
      <c r="E254" s="183"/>
      <c r="F254" s="183"/>
      <c r="G254" s="183"/>
      <c r="H254" s="183"/>
      <c r="I254" s="183"/>
    </row>
    <row r="255" spans="2:9">
      <c r="B255" s="186"/>
      <c r="C255" s="183"/>
      <c r="D255" s="183"/>
      <c r="E255" s="183"/>
      <c r="F255" s="183"/>
      <c r="G255" s="183"/>
      <c r="H255" s="183"/>
      <c r="I255" s="183"/>
    </row>
    <row r="256" spans="2:9">
      <c r="B256" s="186"/>
      <c r="C256" s="183"/>
      <c r="D256" s="183"/>
      <c r="E256" s="183"/>
      <c r="F256" s="183"/>
      <c r="G256" s="183"/>
      <c r="H256" s="183"/>
      <c r="I256" s="183"/>
    </row>
    <row r="257" spans="2:9">
      <c r="B257" s="186"/>
      <c r="C257" s="183"/>
      <c r="D257" s="183"/>
      <c r="E257" s="183"/>
      <c r="F257" s="183"/>
      <c r="G257" s="183"/>
      <c r="H257" s="183"/>
      <c r="I257" s="183"/>
    </row>
    <row r="258" spans="2:9">
      <c r="B258" s="186"/>
      <c r="C258" s="183"/>
      <c r="D258" s="183"/>
      <c r="E258" s="183"/>
      <c r="F258" s="183"/>
      <c r="G258" s="183"/>
      <c r="H258" s="183"/>
      <c r="I258" s="183"/>
    </row>
    <row r="259" spans="2:9">
      <c r="B259" s="186"/>
      <c r="C259" s="183"/>
      <c r="D259" s="183"/>
      <c r="E259" s="183"/>
      <c r="F259" s="183"/>
      <c r="G259" s="183"/>
      <c r="H259" s="183"/>
      <c r="I259" s="183"/>
    </row>
    <row r="260" spans="2:9">
      <c r="B260" s="186"/>
      <c r="C260" s="183"/>
      <c r="D260" s="183"/>
      <c r="E260" s="183"/>
      <c r="F260" s="183"/>
      <c r="G260" s="183"/>
      <c r="H260" s="183"/>
      <c r="I260" s="183"/>
    </row>
    <row r="261" spans="2:9">
      <c r="B261" s="186"/>
      <c r="C261" s="183"/>
      <c r="D261" s="183"/>
      <c r="E261" s="183"/>
      <c r="F261" s="183"/>
      <c r="G261" s="183"/>
      <c r="H261" s="183"/>
      <c r="I261" s="183"/>
    </row>
    <row r="262" spans="2:9">
      <c r="B262" s="186"/>
      <c r="C262" s="183"/>
      <c r="D262" s="183"/>
      <c r="E262" s="183"/>
      <c r="F262" s="183"/>
      <c r="G262" s="183"/>
      <c r="H262" s="183"/>
      <c r="I262" s="183"/>
    </row>
    <row r="263" spans="2:9">
      <c r="B263" s="186"/>
      <c r="C263" s="183"/>
      <c r="D263" s="183"/>
      <c r="E263" s="183"/>
      <c r="F263" s="183"/>
      <c r="G263" s="183"/>
      <c r="H263" s="183"/>
      <c r="I263" s="183"/>
    </row>
    <row r="264" spans="2:9">
      <c r="B264" s="186"/>
      <c r="C264" s="183"/>
      <c r="D264" s="183"/>
      <c r="E264" s="183"/>
      <c r="F264" s="183"/>
      <c r="G264" s="183"/>
      <c r="H264" s="183"/>
      <c r="I264" s="183"/>
    </row>
    <row r="265" spans="2:9">
      <c r="B265" s="186"/>
      <c r="C265" s="183"/>
      <c r="D265" s="183"/>
      <c r="E265" s="183"/>
      <c r="F265" s="183"/>
      <c r="G265" s="183"/>
      <c r="H265" s="183"/>
      <c r="I265" s="183"/>
    </row>
    <row r="266" spans="2:9">
      <c r="B266" s="186"/>
      <c r="C266" s="183"/>
      <c r="D266" s="183"/>
      <c r="E266" s="183"/>
      <c r="F266" s="183"/>
      <c r="G266" s="183"/>
      <c r="H266" s="183"/>
      <c r="I266" s="183"/>
    </row>
    <row r="267" spans="2:9">
      <c r="B267" s="186"/>
      <c r="C267" s="183"/>
      <c r="D267" s="183"/>
      <c r="E267" s="183"/>
      <c r="F267" s="183"/>
      <c r="G267" s="183"/>
      <c r="H267" s="183"/>
      <c r="I267" s="183"/>
    </row>
    <row r="268" spans="2:9">
      <c r="B268" s="186"/>
      <c r="C268" s="183"/>
      <c r="D268" s="183"/>
      <c r="E268" s="183"/>
      <c r="F268" s="183"/>
      <c r="G268" s="183"/>
      <c r="H268" s="183"/>
      <c r="I268" s="183"/>
    </row>
    <row r="269" spans="2:9">
      <c r="B269" s="186"/>
      <c r="C269" s="183"/>
      <c r="D269" s="183"/>
      <c r="E269" s="183"/>
      <c r="F269" s="183"/>
      <c r="G269" s="183"/>
      <c r="H269" s="183"/>
      <c r="I269" s="183"/>
    </row>
    <row r="270" spans="2:9">
      <c r="B270" s="186"/>
      <c r="C270" s="183"/>
      <c r="D270" s="183"/>
      <c r="E270" s="183"/>
      <c r="F270" s="183"/>
      <c r="G270" s="183"/>
      <c r="H270" s="183"/>
      <c r="I270" s="183"/>
    </row>
    <row r="271" spans="2:9">
      <c r="B271" s="186"/>
      <c r="C271" s="183"/>
      <c r="D271" s="183"/>
      <c r="E271" s="183"/>
      <c r="F271" s="183"/>
      <c r="G271" s="183"/>
      <c r="H271" s="183"/>
      <c r="I271" s="183"/>
    </row>
    <row r="272" spans="2:9">
      <c r="B272" s="186"/>
      <c r="C272" s="183"/>
      <c r="D272" s="183"/>
      <c r="E272" s="183"/>
      <c r="F272" s="183"/>
      <c r="G272" s="183"/>
      <c r="H272" s="183"/>
      <c r="I272" s="183"/>
    </row>
    <row r="273" spans="2:9">
      <c r="B273" s="186"/>
      <c r="C273" s="183"/>
      <c r="D273" s="183"/>
      <c r="E273" s="183"/>
      <c r="F273" s="183"/>
      <c r="G273" s="183"/>
      <c r="H273" s="183"/>
      <c r="I273" s="183"/>
    </row>
    <row r="274" spans="2:9">
      <c r="B274" s="186"/>
      <c r="C274" s="183"/>
      <c r="D274" s="183"/>
      <c r="E274" s="183"/>
      <c r="F274" s="183"/>
      <c r="G274" s="183"/>
      <c r="H274" s="183"/>
      <c r="I274" s="183"/>
    </row>
    <row r="275" spans="2:9">
      <c r="B275" s="186"/>
      <c r="C275" s="183"/>
      <c r="D275" s="183"/>
      <c r="E275" s="183"/>
      <c r="F275" s="183"/>
      <c r="G275" s="183"/>
      <c r="H275" s="183"/>
      <c r="I275" s="183"/>
    </row>
    <row r="276" spans="2:9">
      <c r="B276" s="186"/>
      <c r="C276" s="183"/>
      <c r="D276" s="183"/>
      <c r="E276" s="183"/>
      <c r="F276" s="183"/>
      <c r="G276" s="183"/>
      <c r="H276" s="183"/>
      <c r="I276" s="183"/>
    </row>
    <row r="277" spans="2:9">
      <c r="B277" s="186"/>
      <c r="C277" s="183"/>
      <c r="D277" s="183"/>
      <c r="E277" s="183"/>
      <c r="F277" s="183"/>
      <c r="G277" s="183"/>
      <c r="H277" s="183"/>
      <c r="I277" s="183"/>
    </row>
    <row r="278" spans="2:9">
      <c r="B278" s="186"/>
      <c r="C278" s="183"/>
      <c r="D278" s="183"/>
      <c r="E278" s="183"/>
      <c r="F278" s="183"/>
      <c r="G278" s="183"/>
      <c r="H278" s="183"/>
      <c r="I278" s="183"/>
    </row>
    <row r="279" spans="2:9">
      <c r="B279" s="186"/>
      <c r="C279" s="183"/>
      <c r="D279" s="183"/>
      <c r="E279" s="183"/>
      <c r="F279" s="183"/>
      <c r="G279" s="183"/>
      <c r="H279" s="183"/>
      <c r="I279" s="183"/>
    </row>
    <row r="280" spans="2:9">
      <c r="B280" s="186"/>
      <c r="C280" s="183"/>
      <c r="D280" s="183"/>
      <c r="E280" s="183"/>
      <c r="F280" s="183"/>
      <c r="G280" s="183"/>
      <c r="H280" s="183"/>
      <c r="I280" s="183"/>
    </row>
    <row r="281" spans="2:9">
      <c r="B281" s="186"/>
      <c r="C281" s="183"/>
      <c r="D281" s="183"/>
      <c r="E281" s="183"/>
      <c r="F281" s="183"/>
      <c r="G281" s="183"/>
      <c r="H281" s="183"/>
      <c r="I281" s="183"/>
    </row>
    <row r="282" spans="2:9">
      <c r="B282" s="186"/>
      <c r="C282" s="183"/>
      <c r="D282" s="183"/>
      <c r="E282" s="183"/>
      <c r="F282" s="183"/>
      <c r="G282" s="183"/>
      <c r="H282" s="183"/>
      <c r="I282" s="183"/>
    </row>
    <row r="283" spans="2:9">
      <c r="B283" s="186"/>
      <c r="C283" s="183"/>
      <c r="D283" s="183"/>
      <c r="E283" s="183"/>
      <c r="F283" s="183"/>
      <c r="G283" s="183"/>
      <c r="H283" s="183"/>
      <c r="I283" s="183"/>
    </row>
    <row r="284" spans="2:9">
      <c r="B284" s="186"/>
      <c r="C284" s="183"/>
      <c r="D284" s="183"/>
      <c r="E284" s="183"/>
      <c r="F284" s="183"/>
      <c r="G284" s="183"/>
      <c r="H284" s="183"/>
      <c r="I284" s="183"/>
    </row>
    <row r="285" spans="2:9">
      <c r="B285" s="186"/>
      <c r="C285" s="183"/>
      <c r="D285" s="183"/>
      <c r="E285" s="183"/>
      <c r="F285" s="183"/>
      <c r="G285" s="183"/>
      <c r="H285" s="183"/>
      <c r="I285" s="183"/>
    </row>
    <row r="286" spans="2:9">
      <c r="B286" s="186"/>
      <c r="C286" s="183"/>
      <c r="D286" s="183"/>
      <c r="E286" s="183"/>
      <c r="F286" s="183"/>
      <c r="G286" s="183"/>
      <c r="H286" s="183"/>
      <c r="I286" s="183"/>
    </row>
    <row r="287" spans="2:9">
      <c r="B287" s="186"/>
      <c r="C287" s="183"/>
      <c r="D287" s="183"/>
      <c r="E287" s="183"/>
      <c r="F287" s="183"/>
      <c r="G287" s="183"/>
      <c r="H287" s="183"/>
      <c r="I287" s="183"/>
    </row>
    <row r="288" spans="2:9">
      <c r="B288" s="186"/>
      <c r="C288" s="183"/>
      <c r="D288" s="183"/>
      <c r="E288" s="183"/>
      <c r="F288" s="183"/>
      <c r="G288" s="183"/>
      <c r="H288" s="183"/>
      <c r="I288" s="183"/>
    </row>
    <row r="289" spans="2:9">
      <c r="B289" s="186"/>
      <c r="C289" s="183"/>
      <c r="D289" s="183"/>
      <c r="E289" s="183"/>
      <c r="F289" s="183"/>
      <c r="G289" s="183"/>
      <c r="H289" s="183"/>
      <c r="I289" s="183"/>
    </row>
    <row r="290" spans="2:9">
      <c r="B290" s="186"/>
      <c r="C290" s="183"/>
      <c r="D290" s="183"/>
      <c r="E290" s="183"/>
      <c r="F290" s="183"/>
      <c r="G290" s="183"/>
      <c r="H290" s="183"/>
      <c r="I290" s="183"/>
    </row>
    <row r="291" spans="2:9">
      <c r="B291" s="186"/>
      <c r="C291" s="183"/>
      <c r="D291" s="183"/>
      <c r="E291" s="183"/>
      <c r="F291" s="183"/>
      <c r="G291" s="183"/>
      <c r="H291" s="183"/>
      <c r="I291" s="183"/>
    </row>
    <row r="292" spans="2:9">
      <c r="B292" s="186"/>
      <c r="C292" s="183"/>
      <c r="D292" s="183"/>
      <c r="E292" s="183"/>
      <c r="F292" s="183"/>
      <c r="G292" s="183"/>
      <c r="H292" s="183"/>
      <c r="I292" s="183"/>
    </row>
    <row r="293" spans="2:9">
      <c r="B293" s="186"/>
      <c r="C293" s="183"/>
      <c r="D293" s="183"/>
      <c r="E293" s="183"/>
      <c r="F293" s="183"/>
      <c r="G293" s="183"/>
      <c r="H293" s="183"/>
      <c r="I293" s="183"/>
    </row>
    <row r="294" spans="2:9">
      <c r="B294" s="186"/>
      <c r="C294" s="183"/>
      <c r="D294" s="183"/>
      <c r="E294" s="183"/>
      <c r="F294" s="183"/>
      <c r="G294" s="183"/>
      <c r="H294" s="183"/>
      <c r="I294" s="183"/>
    </row>
    <row r="295" spans="2:9">
      <c r="B295" s="186"/>
      <c r="C295" s="183"/>
      <c r="D295" s="183"/>
      <c r="E295" s="183"/>
      <c r="F295" s="183"/>
      <c r="G295" s="183"/>
      <c r="H295" s="183"/>
      <c r="I295" s="183"/>
    </row>
    <row r="296" spans="2:9">
      <c r="B296" s="186"/>
      <c r="C296" s="183"/>
      <c r="D296" s="183"/>
      <c r="E296" s="183"/>
      <c r="F296" s="183"/>
      <c r="G296" s="183"/>
      <c r="H296" s="183"/>
      <c r="I296" s="183"/>
    </row>
    <row r="297" spans="2:9">
      <c r="B297" s="186"/>
      <c r="C297" s="183"/>
      <c r="D297" s="183"/>
      <c r="E297" s="183"/>
      <c r="F297" s="183"/>
      <c r="G297" s="183"/>
      <c r="H297" s="183"/>
      <c r="I297" s="183"/>
    </row>
    <row r="298" spans="2:9">
      <c r="B298" s="186"/>
      <c r="C298" s="183"/>
      <c r="D298" s="183"/>
      <c r="E298" s="183"/>
      <c r="F298" s="183"/>
      <c r="G298" s="183"/>
      <c r="H298" s="183"/>
      <c r="I298" s="183"/>
    </row>
    <row r="299" spans="2:9">
      <c r="B299" s="186"/>
      <c r="C299" s="183"/>
      <c r="D299" s="183"/>
      <c r="E299" s="183"/>
      <c r="F299" s="183"/>
      <c r="G299" s="183"/>
      <c r="H299" s="183"/>
      <c r="I299" s="183"/>
    </row>
    <row r="300" spans="2:9">
      <c r="B300" s="186"/>
      <c r="C300" s="183"/>
      <c r="D300" s="183"/>
      <c r="E300" s="183"/>
      <c r="F300" s="183"/>
      <c r="G300" s="183"/>
      <c r="H300" s="183"/>
      <c r="I300" s="183"/>
    </row>
    <row r="301" spans="2:9">
      <c r="B301" s="186"/>
      <c r="C301" s="183"/>
      <c r="D301" s="183"/>
      <c r="E301" s="183"/>
      <c r="F301" s="183"/>
      <c r="G301" s="183"/>
      <c r="H301" s="183"/>
      <c r="I301" s="183"/>
    </row>
    <row r="302" spans="2:9">
      <c r="B302" s="186"/>
      <c r="C302" s="183"/>
      <c r="D302" s="183"/>
      <c r="E302" s="183"/>
      <c r="F302" s="183"/>
      <c r="G302" s="183"/>
      <c r="H302" s="183"/>
      <c r="I302" s="183"/>
    </row>
    <row r="303" spans="2:9">
      <c r="B303" s="186"/>
      <c r="C303" s="183"/>
      <c r="D303" s="183"/>
      <c r="E303" s="183"/>
      <c r="F303" s="183"/>
      <c r="G303" s="183"/>
      <c r="H303" s="183"/>
      <c r="I303" s="183"/>
    </row>
    <row r="304" spans="2:9">
      <c r="B304" s="186"/>
      <c r="C304" s="183"/>
      <c r="D304" s="183"/>
      <c r="E304" s="183"/>
      <c r="F304" s="183"/>
      <c r="G304" s="183"/>
      <c r="H304" s="183"/>
      <c r="I304" s="183"/>
    </row>
    <row r="305" spans="2:9">
      <c r="B305" s="186"/>
      <c r="C305" s="183"/>
      <c r="D305" s="183"/>
      <c r="E305" s="183"/>
      <c r="F305" s="183"/>
      <c r="G305" s="183"/>
      <c r="H305" s="183"/>
      <c r="I305" s="183"/>
    </row>
    <row r="306" spans="2:9">
      <c r="B306" s="186"/>
      <c r="C306" s="183"/>
      <c r="D306" s="183"/>
      <c r="E306" s="183"/>
      <c r="F306" s="183"/>
      <c r="G306" s="183"/>
      <c r="H306" s="183"/>
      <c r="I306" s="183"/>
    </row>
    <row r="307" spans="2:9">
      <c r="B307" s="186"/>
      <c r="C307" s="183"/>
      <c r="D307" s="183"/>
      <c r="E307" s="183"/>
      <c r="F307" s="183"/>
      <c r="G307" s="183"/>
      <c r="H307" s="183"/>
      <c r="I307" s="183"/>
    </row>
    <row r="308" spans="2:9">
      <c r="B308" s="186"/>
      <c r="C308" s="183"/>
      <c r="D308" s="183"/>
      <c r="E308" s="183"/>
      <c r="F308" s="183"/>
      <c r="G308" s="183"/>
      <c r="H308" s="183"/>
      <c r="I308" s="183"/>
    </row>
    <row r="309" spans="2:9">
      <c r="B309" s="186"/>
      <c r="C309" s="183"/>
      <c r="D309" s="183"/>
      <c r="E309" s="183"/>
      <c r="F309" s="183"/>
      <c r="G309" s="183"/>
      <c r="H309" s="183"/>
      <c r="I309" s="183"/>
    </row>
    <row r="310" spans="2:9">
      <c r="B310" s="186"/>
      <c r="C310" s="183"/>
      <c r="D310" s="183"/>
      <c r="E310" s="183"/>
      <c r="F310" s="183"/>
      <c r="G310" s="183"/>
      <c r="H310" s="183"/>
      <c r="I310" s="183"/>
    </row>
    <row r="311" spans="2:9">
      <c r="B311" s="186"/>
      <c r="C311" s="183"/>
      <c r="D311" s="183"/>
      <c r="E311" s="183"/>
      <c r="F311" s="183"/>
      <c r="G311" s="183"/>
      <c r="H311" s="183"/>
      <c r="I311" s="183"/>
    </row>
    <row r="312" spans="2:9">
      <c r="B312" s="186"/>
      <c r="C312" s="183"/>
      <c r="D312" s="183"/>
      <c r="E312" s="183"/>
      <c r="F312" s="183"/>
      <c r="G312" s="183"/>
      <c r="H312" s="183"/>
      <c r="I312" s="183"/>
    </row>
    <row r="313" spans="2:9">
      <c r="B313" s="186"/>
      <c r="C313" s="183"/>
      <c r="D313" s="183"/>
      <c r="E313" s="183"/>
      <c r="F313" s="183"/>
      <c r="G313" s="183"/>
      <c r="H313" s="183"/>
      <c r="I313" s="183"/>
    </row>
    <row r="314" spans="2:9">
      <c r="B314" s="186"/>
      <c r="C314" s="183"/>
      <c r="D314" s="183"/>
      <c r="E314" s="183"/>
      <c r="F314" s="183"/>
      <c r="G314" s="183"/>
      <c r="H314" s="183"/>
      <c r="I314" s="183"/>
    </row>
    <row r="315" spans="2:9">
      <c r="B315" s="186"/>
      <c r="C315" s="183"/>
      <c r="D315" s="183"/>
      <c r="E315" s="183"/>
      <c r="F315" s="183"/>
      <c r="G315" s="183"/>
      <c r="H315" s="183"/>
      <c r="I315" s="183"/>
    </row>
    <row r="316" spans="2:9">
      <c r="B316" s="186"/>
      <c r="C316" s="183"/>
      <c r="D316" s="183"/>
      <c r="E316" s="183"/>
      <c r="F316" s="183"/>
      <c r="G316" s="183"/>
      <c r="H316" s="183"/>
      <c r="I316" s="183"/>
    </row>
    <row r="317" spans="2:9">
      <c r="B317" s="186"/>
      <c r="C317" s="183"/>
      <c r="D317" s="183"/>
      <c r="E317" s="183"/>
      <c r="F317" s="183"/>
      <c r="G317" s="183"/>
      <c r="H317" s="183"/>
      <c r="I317" s="183"/>
    </row>
    <row r="318" spans="2:9">
      <c r="B318" s="186"/>
      <c r="C318" s="183"/>
      <c r="D318" s="183"/>
      <c r="E318" s="183"/>
      <c r="F318" s="183"/>
      <c r="G318" s="183"/>
      <c r="H318" s="183"/>
      <c r="I318" s="183"/>
    </row>
    <row r="319" spans="2:9">
      <c r="B319" s="186"/>
      <c r="C319" s="183"/>
      <c r="D319" s="183"/>
      <c r="E319" s="183"/>
      <c r="F319" s="183"/>
      <c r="G319" s="183"/>
      <c r="H319" s="183"/>
      <c r="I319" s="183"/>
    </row>
    <row r="320" spans="2:9">
      <c r="B320" s="186"/>
      <c r="C320" s="183"/>
      <c r="D320" s="183"/>
      <c r="E320" s="183"/>
      <c r="F320" s="183"/>
      <c r="G320" s="183"/>
      <c r="H320" s="183"/>
      <c r="I320" s="183"/>
    </row>
    <row r="321" spans="2:9">
      <c r="B321" s="186"/>
      <c r="C321" s="183"/>
      <c r="D321" s="183"/>
      <c r="E321" s="183"/>
      <c r="F321" s="183"/>
      <c r="G321" s="183"/>
      <c r="H321" s="183"/>
      <c r="I321" s="183"/>
    </row>
    <row r="322" spans="2:9">
      <c r="B322" s="186"/>
      <c r="C322" s="183"/>
      <c r="D322" s="183"/>
      <c r="E322" s="183"/>
      <c r="F322" s="183"/>
      <c r="G322" s="183"/>
      <c r="H322" s="183"/>
      <c r="I322" s="183"/>
    </row>
    <row r="323" spans="2:9">
      <c r="B323" s="186"/>
      <c r="C323" s="183"/>
      <c r="D323" s="183"/>
      <c r="E323" s="183"/>
      <c r="F323" s="183"/>
      <c r="G323" s="183"/>
      <c r="H323" s="183"/>
      <c r="I323" s="183"/>
    </row>
    <row r="324" spans="2:9">
      <c r="B324" s="186"/>
      <c r="C324" s="183"/>
      <c r="D324" s="183"/>
      <c r="E324" s="183"/>
      <c r="F324" s="183"/>
      <c r="G324" s="183"/>
      <c r="H324" s="183"/>
      <c r="I324" s="183"/>
    </row>
    <row r="325" spans="2:9">
      <c r="B325" s="186"/>
      <c r="C325" s="183"/>
      <c r="D325" s="183"/>
      <c r="E325" s="183"/>
      <c r="F325" s="183"/>
      <c r="G325" s="183"/>
      <c r="H325" s="183"/>
      <c r="I325" s="183"/>
    </row>
    <row r="326" spans="2:9">
      <c r="B326" s="186"/>
      <c r="C326" s="183"/>
      <c r="D326" s="183"/>
      <c r="E326" s="183"/>
      <c r="F326" s="183"/>
      <c r="G326" s="183"/>
      <c r="H326" s="183"/>
      <c r="I326" s="183"/>
    </row>
    <row r="327" spans="2:9">
      <c r="B327" s="186"/>
      <c r="C327" s="183"/>
      <c r="D327" s="183"/>
      <c r="E327" s="183"/>
      <c r="F327" s="183"/>
      <c r="G327" s="183"/>
      <c r="H327" s="183"/>
      <c r="I327" s="183"/>
    </row>
    <row r="328" spans="2:9">
      <c r="B328" s="186"/>
      <c r="C328" s="183"/>
      <c r="D328" s="183"/>
      <c r="E328" s="183"/>
      <c r="F328" s="183"/>
      <c r="G328" s="183"/>
      <c r="H328" s="183"/>
      <c r="I328" s="183"/>
    </row>
    <row r="329" spans="2:9">
      <c r="B329" s="186"/>
      <c r="C329" s="183"/>
      <c r="D329" s="183"/>
      <c r="E329" s="183"/>
      <c r="F329" s="183"/>
      <c r="G329" s="183"/>
      <c r="H329" s="183"/>
      <c r="I329" s="183"/>
    </row>
    <row r="330" spans="2:9">
      <c r="B330" s="186"/>
      <c r="C330" s="183"/>
      <c r="D330" s="183"/>
      <c r="E330" s="183"/>
      <c r="F330" s="183"/>
      <c r="G330" s="183"/>
      <c r="H330" s="183"/>
      <c r="I330" s="183"/>
    </row>
    <row r="331" spans="2:9">
      <c r="B331" s="186"/>
      <c r="C331" s="183"/>
      <c r="D331" s="183"/>
      <c r="E331" s="183"/>
      <c r="F331" s="183"/>
      <c r="G331" s="183"/>
      <c r="H331" s="183"/>
      <c r="I331" s="183"/>
    </row>
    <row r="332" spans="2:9">
      <c r="B332" s="186"/>
      <c r="C332" s="183"/>
      <c r="D332" s="183"/>
      <c r="E332" s="183"/>
      <c r="F332" s="183"/>
      <c r="G332" s="183"/>
      <c r="H332" s="183"/>
      <c r="I332" s="183"/>
    </row>
    <row r="333" spans="2:9">
      <c r="B333" s="186"/>
      <c r="C333" s="183"/>
      <c r="D333" s="183"/>
      <c r="E333" s="183"/>
      <c r="F333" s="183"/>
      <c r="G333" s="183"/>
      <c r="H333" s="183"/>
      <c r="I333" s="183"/>
    </row>
    <row r="334" spans="2:9">
      <c r="B334" s="186"/>
      <c r="C334" s="183"/>
      <c r="D334" s="183"/>
      <c r="E334" s="183"/>
      <c r="F334" s="183"/>
      <c r="G334" s="183"/>
      <c r="H334" s="183"/>
      <c r="I334" s="183"/>
    </row>
    <row r="335" spans="2:9">
      <c r="B335" s="186"/>
      <c r="C335" s="183"/>
      <c r="D335" s="183"/>
      <c r="E335" s="183"/>
      <c r="F335" s="183"/>
      <c r="G335" s="183"/>
      <c r="H335" s="183"/>
      <c r="I335" s="183"/>
    </row>
    <row r="336" spans="2:9">
      <c r="B336" s="186"/>
      <c r="C336" s="183"/>
      <c r="D336" s="183"/>
      <c r="E336" s="183"/>
      <c r="F336" s="183"/>
      <c r="G336" s="183"/>
      <c r="H336" s="183"/>
      <c r="I336" s="183"/>
    </row>
    <row r="337" spans="2:9">
      <c r="B337" s="186"/>
      <c r="C337" s="183"/>
      <c r="D337" s="183"/>
      <c r="E337" s="183"/>
      <c r="F337" s="183"/>
      <c r="G337" s="183"/>
      <c r="H337" s="183"/>
      <c r="I337" s="183"/>
    </row>
    <row r="338" spans="2:9">
      <c r="B338" s="186"/>
      <c r="C338" s="183"/>
      <c r="D338" s="183"/>
      <c r="E338" s="183"/>
      <c r="F338" s="183"/>
      <c r="G338" s="183"/>
      <c r="H338" s="183"/>
      <c r="I338" s="183"/>
    </row>
    <row r="339" spans="2:9">
      <c r="B339" s="186"/>
      <c r="C339" s="183"/>
      <c r="D339" s="183"/>
      <c r="E339" s="183"/>
      <c r="F339" s="183"/>
      <c r="G339" s="183"/>
      <c r="H339" s="183"/>
      <c r="I339" s="183"/>
    </row>
    <row r="340" spans="2:9">
      <c r="B340" s="186"/>
      <c r="C340" s="183"/>
      <c r="D340" s="183"/>
      <c r="E340" s="183"/>
      <c r="F340" s="183"/>
      <c r="G340" s="183"/>
      <c r="H340" s="183"/>
      <c r="I340" s="183"/>
    </row>
    <row r="341" spans="2:9">
      <c r="B341" s="186"/>
      <c r="C341" s="183"/>
      <c r="D341" s="183"/>
      <c r="E341" s="183"/>
      <c r="F341" s="183"/>
      <c r="G341" s="183"/>
      <c r="H341" s="183"/>
      <c r="I341" s="183"/>
    </row>
    <row r="342" spans="2:9">
      <c r="B342" s="186"/>
      <c r="C342" s="183"/>
      <c r="D342" s="183"/>
      <c r="E342" s="183"/>
      <c r="F342" s="183"/>
      <c r="G342" s="183"/>
      <c r="H342" s="183"/>
      <c r="I342" s="183"/>
    </row>
    <row r="343" spans="2:9">
      <c r="B343" s="186"/>
      <c r="C343" s="183"/>
      <c r="D343" s="183"/>
      <c r="E343" s="183"/>
      <c r="F343" s="183"/>
      <c r="G343" s="183"/>
      <c r="H343" s="183"/>
      <c r="I343" s="183"/>
    </row>
    <row r="344" spans="2:9">
      <c r="B344" s="186"/>
      <c r="C344" s="183"/>
      <c r="D344" s="183"/>
      <c r="E344" s="183"/>
      <c r="F344" s="183"/>
      <c r="G344" s="183"/>
      <c r="H344" s="183"/>
      <c r="I344" s="183"/>
    </row>
    <row r="345" spans="2:9">
      <c r="B345" s="186"/>
      <c r="C345" s="183"/>
      <c r="D345" s="183"/>
      <c r="E345" s="183"/>
      <c r="F345" s="183"/>
      <c r="G345" s="183"/>
      <c r="H345" s="183"/>
      <c r="I345" s="183"/>
    </row>
    <row r="346" spans="2:9">
      <c r="B346" s="186"/>
      <c r="C346" s="183"/>
      <c r="D346" s="183"/>
      <c r="E346" s="183"/>
      <c r="F346" s="183"/>
      <c r="G346" s="183"/>
      <c r="H346" s="183"/>
      <c r="I346" s="183"/>
    </row>
    <row r="347" spans="2:9">
      <c r="B347" s="186"/>
      <c r="C347" s="183"/>
      <c r="D347" s="183"/>
      <c r="E347" s="183"/>
      <c r="F347" s="183"/>
      <c r="G347" s="183"/>
      <c r="H347" s="183"/>
      <c r="I347" s="183"/>
    </row>
    <row r="348" spans="2:9">
      <c r="B348" s="186"/>
      <c r="C348" s="183"/>
      <c r="D348" s="183"/>
      <c r="E348" s="183"/>
      <c r="F348" s="183"/>
      <c r="G348" s="183"/>
      <c r="H348" s="183"/>
      <c r="I348" s="183"/>
    </row>
    <row r="349" spans="2:9">
      <c r="B349" s="186"/>
      <c r="C349" s="183"/>
      <c r="D349" s="183"/>
      <c r="E349" s="183"/>
      <c r="F349" s="183"/>
      <c r="G349" s="183"/>
      <c r="H349" s="183"/>
      <c r="I349" s="183"/>
    </row>
    <row r="350" spans="2:9">
      <c r="B350" s="186"/>
      <c r="C350" s="183"/>
      <c r="D350" s="183"/>
      <c r="E350" s="183"/>
      <c r="F350" s="183"/>
      <c r="G350" s="183"/>
      <c r="H350" s="183"/>
      <c r="I350" s="183"/>
    </row>
    <row r="351" spans="2:9">
      <c r="B351" s="186"/>
      <c r="C351" s="183"/>
      <c r="D351" s="183"/>
      <c r="E351" s="183"/>
      <c r="F351" s="183"/>
      <c r="G351" s="183"/>
      <c r="H351" s="183"/>
      <c r="I351" s="183"/>
    </row>
    <row r="352" spans="2:9">
      <c r="B352" s="186"/>
      <c r="C352" s="183"/>
      <c r="D352" s="183"/>
      <c r="E352" s="183"/>
      <c r="F352" s="183"/>
      <c r="G352" s="183"/>
      <c r="H352" s="183"/>
      <c r="I352" s="183"/>
    </row>
    <row r="353" spans="2:9">
      <c r="B353" s="186"/>
      <c r="C353" s="183"/>
      <c r="D353" s="183"/>
      <c r="E353" s="183"/>
      <c r="F353" s="183"/>
      <c r="G353" s="183"/>
      <c r="H353" s="183"/>
      <c r="I353" s="183"/>
    </row>
    <row r="354" spans="2:9">
      <c r="B354" s="186"/>
      <c r="C354" s="183"/>
      <c r="D354" s="183"/>
      <c r="E354" s="183"/>
      <c r="F354" s="183"/>
      <c r="G354" s="183"/>
      <c r="H354" s="183"/>
      <c r="I354" s="183"/>
    </row>
    <row r="355" spans="2:9">
      <c r="B355" s="186"/>
      <c r="C355" s="183"/>
      <c r="D355" s="183"/>
      <c r="E355" s="183"/>
      <c r="F355" s="183"/>
      <c r="G355" s="183"/>
      <c r="H355" s="183"/>
      <c r="I355" s="183"/>
    </row>
    <row r="356" spans="2:9">
      <c r="B356" s="186"/>
      <c r="C356" s="183"/>
      <c r="D356" s="183"/>
      <c r="E356" s="183"/>
      <c r="F356" s="183"/>
      <c r="G356" s="183"/>
      <c r="H356" s="183"/>
      <c r="I356" s="183"/>
    </row>
    <row r="357" spans="2:9">
      <c r="B357" s="186"/>
      <c r="C357" s="183"/>
      <c r="D357" s="183"/>
      <c r="E357" s="183"/>
      <c r="F357" s="183"/>
      <c r="G357" s="183"/>
      <c r="H357" s="183"/>
      <c r="I357" s="183"/>
    </row>
    <row r="358" spans="2:9">
      <c r="B358" s="186"/>
      <c r="C358" s="183"/>
      <c r="D358" s="183"/>
      <c r="E358" s="183"/>
      <c r="F358" s="183"/>
      <c r="G358" s="183"/>
      <c r="H358" s="183"/>
      <c r="I358" s="183"/>
    </row>
    <row r="359" spans="2:9">
      <c r="B359" s="186"/>
      <c r="C359" s="183"/>
      <c r="D359" s="183"/>
      <c r="E359" s="183"/>
      <c r="F359" s="183"/>
      <c r="G359" s="183"/>
      <c r="H359" s="183"/>
      <c r="I359" s="183"/>
    </row>
    <row r="360" spans="2:9">
      <c r="B360" s="186"/>
      <c r="C360" s="183"/>
      <c r="D360" s="183"/>
      <c r="E360" s="183"/>
      <c r="F360" s="183"/>
      <c r="G360" s="183"/>
      <c r="H360" s="183"/>
      <c r="I360" s="183"/>
    </row>
    <row r="361" spans="2:9">
      <c r="B361" s="186"/>
      <c r="C361" s="183"/>
      <c r="D361" s="183"/>
      <c r="E361" s="183"/>
      <c r="F361" s="183"/>
      <c r="G361" s="183"/>
      <c r="H361" s="183"/>
      <c r="I361" s="183"/>
    </row>
    <row r="362" spans="2:9">
      <c r="B362" s="186"/>
      <c r="C362" s="183"/>
      <c r="D362" s="183"/>
      <c r="E362" s="183"/>
      <c r="F362" s="183"/>
      <c r="G362" s="183"/>
      <c r="H362" s="183"/>
      <c r="I362" s="183"/>
    </row>
    <row r="363" spans="2:9">
      <c r="B363" s="186"/>
      <c r="C363" s="183"/>
      <c r="D363" s="183"/>
      <c r="E363" s="183"/>
      <c r="F363" s="183"/>
      <c r="G363" s="183"/>
      <c r="H363" s="183"/>
      <c r="I363" s="183"/>
    </row>
    <row r="364" spans="2:9">
      <c r="B364" s="186"/>
      <c r="C364" s="183"/>
      <c r="D364" s="183"/>
      <c r="E364" s="183"/>
      <c r="F364" s="183"/>
      <c r="G364" s="183"/>
      <c r="H364" s="183"/>
      <c r="I364" s="183"/>
    </row>
    <row r="365" spans="2:9">
      <c r="B365" s="186"/>
      <c r="C365" s="183"/>
      <c r="D365" s="183"/>
      <c r="E365" s="183"/>
      <c r="F365" s="183"/>
      <c r="G365" s="183"/>
      <c r="H365" s="183"/>
      <c r="I365" s="183"/>
    </row>
    <row r="366" spans="2:9">
      <c r="B366" s="186"/>
      <c r="C366" s="183"/>
      <c r="D366" s="183"/>
      <c r="E366" s="183"/>
      <c r="F366" s="183"/>
      <c r="G366" s="183"/>
      <c r="H366" s="183"/>
      <c r="I366" s="183"/>
    </row>
    <row r="367" spans="2:9">
      <c r="B367" s="186"/>
      <c r="C367" s="183"/>
      <c r="D367" s="183"/>
      <c r="E367" s="183"/>
      <c r="F367" s="183"/>
      <c r="G367" s="183"/>
      <c r="H367" s="183"/>
      <c r="I367" s="183"/>
    </row>
    <row r="368" spans="2:9">
      <c r="B368" s="186"/>
      <c r="C368" s="183"/>
      <c r="D368" s="183"/>
      <c r="E368" s="183"/>
      <c r="F368" s="183"/>
      <c r="G368" s="183"/>
      <c r="H368" s="183"/>
      <c r="I368" s="183"/>
    </row>
    <row r="369" spans="2:9">
      <c r="B369" s="186"/>
      <c r="C369" s="183"/>
      <c r="D369" s="183"/>
      <c r="E369" s="183"/>
      <c r="F369" s="183"/>
      <c r="G369" s="183"/>
      <c r="H369" s="183"/>
      <c r="I369" s="183"/>
    </row>
    <row r="370" spans="2:9">
      <c r="B370" s="186"/>
      <c r="C370" s="183"/>
      <c r="D370" s="183"/>
      <c r="E370" s="183"/>
      <c r="F370" s="183"/>
      <c r="G370" s="183"/>
      <c r="H370" s="183"/>
      <c r="I370" s="183"/>
    </row>
    <row r="371" spans="2:9">
      <c r="B371" s="186"/>
      <c r="C371" s="183"/>
      <c r="D371" s="183"/>
      <c r="E371" s="183"/>
      <c r="F371" s="183"/>
      <c r="G371" s="183"/>
      <c r="H371" s="183"/>
      <c r="I371" s="183"/>
    </row>
    <row r="372" spans="2:9">
      <c r="B372" s="186"/>
      <c r="C372" s="183"/>
      <c r="D372" s="183"/>
      <c r="E372" s="183"/>
      <c r="F372" s="183"/>
      <c r="G372" s="183"/>
      <c r="H372" s="183"/>
      <c r="I372" s="183"/>
    </row>
    <row r="373" spans="2:9">
      <c r="B373" s="186"/>
      <c r="C373" s="183"/>
      <c r="D373" s="183"/>
      <c r="E373" s="183"/>
      <c r="F373" s="183"/>
      <c r="G373" s="183"/>
      <c r="H373" s="183"/>
      <c r="I373" s="183"/>
    </row>
    <row r="374" spans="2:9">
      <c r="B374" s="186"/>
      <c r="C374" s="183"/>
      <c r="D374" s="183"/>
      <c r="E374" s="183"/>
      <c r="F374" s="183"/>
      <c r="G374" s="183"/>
      <c r="H374" s="183"/>
      <c r="I374" s="183"/>
    </row>
    <row r="375" spans="2:9">
      <c r="B375" s="186"/>
      <c r="C375" s="183"/>
      <c r="D375" s="183"/>
      <c r="E375" s="183"/>
      <c r="F375" s="183"/>
      <c r="G375" s="183"/>
      <c r="H375" s="183"/>
      <c r="I375" s="183"/>
    </row>
    <row r="376" spans="2:9">
      <c r="B376" s="186"/>
      <c r="C376" s="183"/>
      <c r="D376" s="183"/>
      <c r="E376" s="183"/>
      <c r="F376" s="183"/>
      <c r="G376" s="183"/>
      <c r="H376" s="183"/>
      <c r="I376" s="183"/>
    </row>
    <row r="377" spans="2:9">
      <c r="B377" s="186"/>
      <c r="C377" s="183"/>
      <c r="D377" s="183"/>
      <c r="E377" s="183"/>
      <c r="F377" s="183"/>
      <c r="G377" s="183"/>
      <c r="H377" s="183"/>
      <c r="I377" s="183"/>
    </row>
    <row r="378" spans="2:9">
      <c r="B378" s="186"/>
      <c r="C378" s="183"/>
      <c r="D378" s="183"/>
      <c r="E378" s="183"/>
      <c r="F378" s="183"/>
      <c r="G378" s="183"/>
      <c r="H378" s="183"/>
      <c r="I378" s="183"/>
    </row>
    <row r="379" spans="2:9">
      <c r="B379" s="186"/>
      <c r="C379" s="183"/>
      <c r="D379" s="183"/>
      <c r="E379" s="183"/>
      <c r="F379" s="183"/>
      <c r="G379" s="183"/>
      <c r="H379" s="183"/>
      <c r="I379" s="183"/>
    </row>
    <row r="380" spans="2:9">
      <c r="B380" s="186"/>
      <c r="C380" s="183"/>
      <c r="D380" s="183"/>
      <c r="E380" s="183"/>
      <c r="F380" s="183"/>
      <c r="G380" s="183"/>
      <c r="H380" s="183"/>
      <c r="I380" s="183"/>
    </row>
    <row r="381" spans="2:9">
      <c r="B381" s="186"/>
      <c r="C381" s="183"/>
      <c r="D381" s="183"/>
      <c r="E381" s="183"/>
      <c r="F381" s="183"/>
      <c r="G381" s="183"/>
      <c r="H381" s="183"/>
      <c r="I381" s="183"/>
    </row>
    <row r="382" spans="2:9">
      <c r="B382" s="186"/>
      <c r="C382" s="183"/>
      <c r="D382" s="183"/>
      <c r="E382" s="183"/>
      <c r="F382" s="183"/>
      <c r="G382" s="183"/>
      <c r="H382" s="183"/>
      <c r="I382" s="183"/>
    </row>
    <row r="383" spans="2:9">
      <c r="B383" s="186"/>
      <c r="C383" s="183"/>
      <c r="D383" s="183"/>
      <c r="E383" s="183"/>
      <c r="F383" s="183"/>
      <c r="G383" s="183"/>
      <c r="H383" s="183"/>
      <c r="I383" s="183"/>
    </row>
    <row r="384" spans="2:9">
      <c r="B384" s="186"/>
      <c r="C384" s="183"/>
      <c r="D384" s="183"/>
      <c r="E384" s="183"/>
      <c r="F384" s="183"/>
      <c r="G384" s="183"/>
      <c r="H384" s="183"/>
      <c r="I384" s="183"/>
    </row>
    <row r="385" spans="2:9">
      <c r="B385" s="186"/>
      <c r="C385" s="183"/>
      <c r="D385" s="183"/>
      <c r="E385" s="183"/>
      <c r="F385" s="183"/>
      <c r="G385" s="183"/>
      <c r="H385" s="183"/>
      <c r="I385" s="183"/>
    </row>
    <row r="386" spans="2:9">
      <c r="B386" s="186"/>
      <c r="C386" s="183"/>
      <c r="D386" s="183"/>
      <c r="E386" s="183"/>
      <c r="F386" s="183"/>
      <c r="G386" s="183"/>
      <c r="H386" s="183"/>
      <c r="I386" s="183"/>
    </row>
    <row r="387" spans="2:9">
      <c r="B387" s="186"/>
      <c r="C387" s="183"/>
      <c r="D387" s="183"/>
      <c r="E387" s="183"/>
      <c r="F387" s="183"/>
      <c r="G387" s="183"/>
      <c r="H387" s="183"/>
      <c r="I387" s="183"/>
    </row>
    <row r="388" spans="2:9">
      <c r="B388" s="186"/>
      <c r="C388" s="183"/>
      <c r="D388" s="183"/>
      <c r="E388" s="183"/>
      <c r="F388" s="183"/>
      <c r="G388" s="183"/>
      <c r="H388" s="183"/>
      <c r="I388" s="183"/>
    </row>
    <row r="389" spans="2:9">
      <c r="B389" s="186"/>
      <c r="C389" s="183"/>
      <c r="D389" s="183"/>
      <c r="E389" s="183"/>
      <c r="F389" s="183"/>
      <c r="G389" s="183"/>
      <c r="H389" s="183"/>
      <c r="I389" s="183"/>
    </row>
    <row r="390" spans="2:9">
      <c r="B390" s="186"/>
      <c r="C390" s="183"/>
      <c r="D390" s="183"/>
      <c r="E390" s="183"/>
      <c r="F390" s="183"/>
      <c r="G390" s="183"/>
      <c r="H390" s="183"/>
      <c r="I390" s="183"/>
    </row>
    <row r="391" spans="2:9">
      <c r="B391" s="186"/>
      <c r="C391" s="183"/>
      <c r="D391" s="183"/>
      <c r="E391" s="183"/>
      <c r="F391" s="183"/>
      <c r="G391" s="183"/>
      <c r="H391" s="183"/>
      <c r="I391" s="183"/>
    </row>
    <row r="392" spans="2:9">
      <c r="B392" s="186"/>
      <c r="C392" s="183"/>
      <c r="D392" s="183"/>
      <c r="E392" s="183"/>
      <c r="F392" s="183"/>
      <c r="G392" s="183"/>
      <c r="H392" s="183"/>
      <c r="I392" s="183"/>
    </row>
    <row r="393" spans="2:9">
      <c r="B393" s="186"/>
      <c r="C393" s="183"/>
      <c r="D393" s="183"/>
      <c r="E393" s="183"/>
      <c r="F393" s="183"/>
      <c r="G393" s="183"/>
      <c r="H393" s="183"/>
      <c r="I393" s="183"/>
    </row>
    <row r="394" spans="2:9">
      <c r="B394" s="186"/>
      <c r="C394" s="183"/>
      <c r="D394" s="183"/>
      <c r="E394" s="183"/>
      <c r="F394" s="183"/>
      <c r="G394" s="183"/>
      <c r="H394" s="183"/>
      <c r="I394" s="183"/>
    </row>
    <row r="395" spans="2:9">
      <c r="B395" s="186"/>
      <c r="C395" s="183"/>
      <c r="D395" s="183"/>
      <c r="E395" s="183"/>
      <c r="F395" s="183"/>
      <c r="G395" s="183"/>
      <c r="H395" s="183"/>
      <c r="I395" s="183"/>
    </row>
    <row r="396" spans="2:9">
      <c r="B396" s="186"/>
      <c r="C396" s="183"/>
      <c r="D396" s="183"/>
      <c r="E396" s="183"/>
      <c r="F396" s="183"/>
      <c r="G396" s="183"/>
      <c r="H396" s="183"/>
      <c r="I396" s="183"/>
    </row>
    <row r="397" spans="2:9">
      <c r="B397" s="186"/>
      <c r="C397" s="183"/>
      <c r="D397" s="183"/>
      <c r="E397" s="183"/>
      <c r="F397" s="183"/>
      <c r="G397" s="183"/>
      <c r="H397" s="183"/>
      <c r="I397" s="183"/>
    </row>
    <row r="398" spans="2:9">
      <c r="B398" s="186"/>
      <c r="C398" s="183"/>
      <c r="D398" s="183"/>
      <c r="E398" s="183"/>
      <c r="F398" s="183"/>
      <c r="G398" s="183"/>
      <c r="H398" s="183"/>
      <c r="I398" s="183"/>
    </row>
    <row r="399" spans="2:9">
      <c r="B399" s="186"/>
      <c r="C399" s="183"/>
      <c r="D399" s="183"/>
      <c r="E399" s="183"/>
      <c r="F399" s="183"/>
      <c r="G399" s="183"/>
      <c r="H399" s="183"/>
      <c r="I399" s="183"/>
    </row>
    <row r="400" spans="2:9">
      <c r="B400" s="186"/>
      <c r="C400" s="183"/>
      <c r="D400" s="183"/>
      <c r="E400" s="183"/>
      <c r="F400" s="183"/>
      <c r="G400" s="183"/>
      <c r="H400" s="183"/>
      <c r="I400" s="183"/>
    </row>
    <row r="401" spans="2:9">
      <c r="B401" s="186"/>
      <c r="C401" s="183"/>
      <c r="D401" s="183"/>
      <c r="E401" s="183"/>
      <c r="F401" s="183"/>
      <c r="G401" s="183"/>
      <c r="H401" s="183"/>
      <c r="I401" s="183"/>
    </row>
    <row r="402" spans="2:9">
      <c r="B402" s="186"/>
      <c r="C402" s="183"/>
      <c r="D402" s="183"/>
      <c r="E402" s="183"/>
      <c r="F402" s="183"/>
      <c r="G402" s="183"/>
      <c r="H402" s="183"/>
      <c r="I402" s="183"/>
    </row>
    <row r="403" spans="2:9">
      <c r="B403" s="186"/>
      <c r="C403" s="183"/>
      <c r="D403" s="183"/>
      <c r="E403" s="183"/>
      <c r="F403" s="183"/>
      <c r="G403" s="183"/>
      <c r="H403" s="183"/>
      <c r="I403" s="183"/>
    </row>
    <row r="404" spans="2:9">
      <c r="B404" s="186"/>
      <c r="C404" s="183"/>
      <c r="D404" s="183"/>
      <c r="E404" s="183"/>
      <c r="F404" s="183"/>
      <c r="G404" s="183"/>
      <c r="H404" s="183"/>
      <c r="I404" s="183"/>
    </row>
    <row r="405" spans="2:9">
      <c r="B405" s="186"/>
      <c r="C405" s="183"/>
      <c r="D405" s="183"/>
      <c r="E405" s="183"/>
      <c r="F405" s="183"/>
      <c r="G405" s="183"/>
      <c r="H405" s="183"/>
      <c r="I405" s="183"/>
    </row>
    <row r="406" spans="2:9">
      <c r="B406" s="186"/>
      <c r="C406" s="183"/>
      <c r="D406" s="183"/>
      <c r="E406" s="183"/>
      <c r="F406" s="183"/>
      <c r="G406" s="183"/>
      <c r="H406" s="183"/>
      <c r="I406" s="183"/>
    </row>
    <row r="407" spans="2:9">
      <c r="B407" s="186"/>
      <c r="C407" s="183"/>
      <c r="D407" s="183"/>
      <c r="E407" s="183"/>
      <c r="F407" s="183"/>
      <c r="G407" s="183"/>
      <c r="H407" s="183"/>
      <c r="I407" s="183"/>
    </row>
    <row r="408" spans="2:9">
      <c r="B408" s="186"/>
      <c r="C408" s="183"/>
      <c r="D408" s="183"/>
      <c r="E408" s="183"/>
      <c r="F408" s="183"/>
      <c r="G408" s="183"/>
      <c r="H408" s="183"/>
      <c r="I408" s="183"/>
    </row>
    <row r="409" spans="2:9">
      <c r="B409" s="186"/>
      <c r="C409" s="183"/>
      <c r="D409" s="183"/>
      <c r="E409" s="183"/>
      <c r="F409" s="183"/>
      <c r="G409" s="183"/>
      <c r="H409" s="183"/>
      <c r="I409" s="183"/>
    </row>
    <row r="410" spans="2:9">
      <c r="B410" s="186"/>
      <c r="C410" s="183"/>
      <c r="D410" s="183"/>
      <c r="E410" s="183"/>
      <c r="F410" s="183"/>
      <c r="G410" s="183"/>
      <c r="H410" s="183"/>
      <c r="I410" s="183"/>
    </row>
    <row r="411" spans="2:9">
      <c r="B411" s="186"/>
      <c r="C411" s="183"/>
      <c r="D411" s="183"/>
      <c r="E411" s="183"/>
      <c r="F411" s="183"/>
      <c r="G411" s="183"/>
      <c r="H411" s="183"/>
      <c r="I411" s="183"/>
    </row>
    <row r="412" spans="2:9">
      <c r="B412" s="186"/>
      <c r="C412" s="183"/>
      <c r="D412" s="183"/>
      <c r="E412" s="183"/>
      <c r="F412" s="183"/>
      <c r="G412" s="183"/>
      <c r="H412" s="183"/>
      <c r="I412" s="183"/>
    </row>
    <row r="413" spans="2:9">
      <c r="B413" s="186"/>
      <c r="C413" s="183"/>
      <c r="D413" s="183"/>
      <c r="E413" s="183"/>
      <c r="F413" s="183"/>
      <c r="G413" s="183"/>
      <c r="H413" s="183"/>
      <c r="I413" s="183"/>
    </row>
    <row r="414" spans="2:9">
      <c r="B414" s="186"/>
      <c r="C414" s="183"/>
      <c r="D414" s="183"/>
      <c r="E414" s="183"/>
      <c r="F414" s="183"/>
      <c r="G414" s="183"/>
      <c r="H414" s="183"/>
      <c r="I414" s="183"/>
    </row>
    <row r="415" spans="2:9">
      <c r="B415" s="186"/>
      <c r="C415" s="183"/>
      <c r="D415" s="183"/>
      <c r="E415" s="183"/>
      <c r="F415" s="183"/>
      <c r="G415" s="183"/>
      <c r="H415" s="183"/>
      <c r="I415" s="183"/>
    </row>
    <row r="416" spans="2:9">
      <c r="B416" s="186"/>
      <c r="C416" s="183"/>
      <c r="D416" s="183"/>
      <c r="E416" s="183"/>
      <c r="F416" s="183"/>
      <c r="G416" s="183"/>
      <c r="H416" s="183"/>
      <c r="I416" s="183"/>
    </row>
    <row r="417" spans="2:9">
      <c r="B417" s="186"/>
      <c r="C417" s="183"/>
      <c r="D417" s="183"/>
      <c r="E417" s="183"/>
      <c r="F417" s="183"/>
      <c r="G417" s="183"/>
      <c r="H417" s="183"/>
      <c r="I417" s="183"/>
    </row>
    <row r="418" spans="2:9">
      <c r="B418" s="186"/>
      <c r="C418" s="183"/>
      <c r="D418" s="183"/>
      <c r="E418" s="183"/>
      <c r="F418" s="183"/>
      <c r="G418" s="183"/>
      <c r="H418" s="183"/>
      <c r="I418" s="183"/>
    </row>
    <row r="419" spans="2:9">
      <c r="B419" s="186"/>
      <c r="C419" s="183"/>
      <c r="D419" s="183"/>
      <c r="E419" s="183"/>
      <c r="F419" s="183"/>
      <c r="G419" s="183"/>
      <c r="H419" s="183"/>
      <c r="I419" s="183"/>
    </row>
    <row r="420" spans="2:9">
      <c r="B420" s="186"/>
      <c r="C420" s="183"/>
      <c r="D420" s="183"/>
      <c r="E420" s="183"/>
      <c r="F420" s="183"/>
      <c r="G420" s="183"/>
      <c r="H420" s="183"/>
      <c r="I420" s="183"/>
    </row>
    <row r="421" spans="2:9">
      <c r="B421" s="186"/>
      <c r="C421" s="183"/>
      <c r="D421" s="183"/>
      <c r="E421" s="183"/>
      <c r="F421" s="183"/>
      <c r="G421" s="183"/>
      <c r="H421" s="183"/>
      <c r="I421" s="183"/>
    </row>
    <row r="422" spans="2:9">
      <c r="B422" s="186"/>
      <c r="C422" s="183"/>
      <c r="D422" s="183"/>
      <c r="E422" s="183"/>
      <c r="F422" s="183"/>
      <c r="G422" s="183"/>
      <c r="H422" s="183"/>
      <c r="I422" s="183"/>
    </row>
    <row r="423" spans="2:9">
      <c r="B423" s="186"/>
      <c r="C423" s="183"/>
      <c r="D423" s="183"/>
      <c r="E423" s="183"/>
      <c r="F423" s="183"/>
      <c r="G423" s="183"/>
      <c r="H423" s="183"/>
      <c r="I423" s="183"/>
    </row>
    <row r="424" spans="2:9">
      <c r="B424" s="186"/>
      <c r="C424" s="183"/>
      <c r="D424" s="183"/>
      <c r="E424" s="183"/>
      <c r="F424" s="183"/>
      <c r="G424" s="183"/>
      <c r="H424" s="183"/>
      <c r="I424" s="183"/>
    </row>
    <row r="425" spans="2:9">
      <c r="B425" s="186"/>
      <c r="C425" s="183"/>
      <c r="D425" s="183"/>
      <c r="E425" s="183"/>
      <c r="F425" s="183"/>
      <c r="G425" s="183"/>
      <c r="H425" s="183"/>
      <c r="I425" s="183"/>
    </row>
    <row r="426" spans="2:9">
      <c r="B426" s="186"/>
      <c r="C426" s="183"/>
      <c r="D426" s="183"/>
      <c r="E426" s="183"/>
      <c r="F426" s="183"/>
      <c r="G426" s="183"/>
      <c r="H426" s="183"/>
      <c r="I426" s="183"/>
    </row>
    <row r="427" spans="2:9">
      <c r="B427" s="186"/>
      <c r="C427" s="183"/>
      <c r="D427" s="183"/>
      <c r="E427" s="183"/>
      <c r="F427" s="183"/>
      <c r="G427" s="183"/>
      <c r="H427" s="183"/>
      <c r="I427" s="183"/>
    </row>
    <row r="428" spans="2:9">
      <c r="B428" s="186"/>
      <c r="C428" s="183"/>
      <c r="D428" s="183"/>
      <c r="E428" s="183"/>
      <c r="F428" s="183"/>
      <c r="G428" s="183"/>
      <c r="H428" s="183"/>
      <c r="I428" s="183"/>
    </row>
    <row r="429" spans="2:9">
      <c r="B429" s="186"/>
      <c r="C429" s="183"/>
      <c r="D429" s="183"/>
      <c r="E429" s="183"/>
      <c r="F429" s="183"/>
      <c r="G429" s="183"/>
      <c r="H429" s="183"/>
      <c r="I429" s="183"/>
    </row>
    <row r="430" spans="2:9">
      <c r="B430" s="186"/>
      <c r="C430" s="183"/>
      <c r="D430" s="183"/>
      <c r="E430" s="183"/>
      <c r="F430" s="183"/>
      <c r="G430" s="183"/>
      <c r="H430" s="183"/>
      <c r="I430" s="183"/>
    </row>
    <row r="431" spans="2:9">
      <c r="B431" s="186"/>
      <c r="C431" s="183"/>
      <c r="D431" s="183"/>
      <c r="E431" s="183"/>
      <c r="F431" s="183"/>
      <c r="G431" s="183"/>
      <c r="H431" s="183"/>
      <c r="I431" s="183"/>
    </row>
    <row r="432" spans="2:9">
      <c r="B432" s="186"/>
      <c r="C432" s="183"/>
      <c r="D432" s="183"/>
      <c r="E432" s="183"/>
      <c r="F432" s="183"/>
      <c r="G432" s="183"/>
      <c r="H432" s="183"/>
      <c r="I432" s="183"/>
    </row>
    <row r="433" spans="2:9">
      <c r="B433" s="186"/>
      <c r="C433" s="183"/>
      <c r="D433" s="183"/>
      <c r="E433" s="183"/>
      <c r="F433" s="183"/>
      <c r="G433" s="183"/>
      <c r="H433" s="183"/>
      <c r="I433" s="183"/>
    </row>
    <row r="434" spans="2:9">
      <c r="B434" s="186"/>
      <c r="C434" s="183"/>
      <c r="D434" s="183"/>
      <c r="E434" s="183"/>
      <c r="F434" s="183"/>
      <c r="G434" s="183"/>
      <c r="H434" s="183"/>
      <c r="I434" s="183"/>
    </row>
    <row r="435" spans="2:9">
      <c r="B435" s="186"/>
      <c r="C435" s="183"/>
      <c r="D435" s="183"/>
      <c r="E435" s="183"/>
      <c r="F435" s="183"/>
      <c r="G435" s="183"/>
      <c r="H435" s="183"/>
      <c r="I435" s="183"/>
    </row>
    <row r="436" spans="2:9">
      <c r="B436" s="186"/>
      <c r="C436" s="183"/>
      <c r="D436" s="183"/>
      <c r="E436" s="183"/>
      <c r="F436" s="183"/>
      <c r="G436" s="183"/>
      <c r="H436" s="183"/>
      <c r="I436" s="183"/>
    </row>
    <row r="437" spans="2:9">
      <c r="B437" s="186"/>
      <c r="C437" s="183"/>
      <c r="D437" s="183"/>
      <c r="E437" s="183"/>
      <c r="F437" s="183"/>
      <c r="G437" s="183"/>
      <c r="H437" s="183"/>
      <c r="I437" s="183"/>
    </row>
    <row r="438" spans="2:9">
      <c r="B438" s="186"/>
      <c r="C438" s="183"/>
      <c r="D438" s="183"/>
      <c r="E438" s="183"/>
      <c r="F438" s="183"/>
      <c r="G438" s="183"/>
      <c r="H438" s="183"/>
      <c r="I438" s="183"/>
    </row>
    <row r="439" spans="2:9">
      <c r="B439" s="186"/>
      <c r="C439" s="183"/>
      <c r="D439" s="183"/>
      <c r="E439" s="183"/>
      <c r="F439" s="183"/>
      <c r="G439" s="183"/>
      <c r="H439" s="183"/>
      <c r="I439" s="183"/>
    </row>
    <row r="440" spans="2:9">
      <c r="B440" s="186"/>
      <c r="C440" s="183"/>
      <c r="D440" s="183"/>
      <c r="E440" s="183"/>
      <c r="F440" s="183"/>
      <c r="G440" s="183"/>
      <c r="H440" s="183"/>
      <c r="I440" s="183"/>
    </row>
    <row r="441" spans="2:9">
      <c r="B441" s="186"/>
      <c r="C441" s="183"/>
      <c r="D441" s="183"/>
      <c r="E441" s="183"/>
      <c r="F441" s="183"/>
      <c r="G441" s="183"/>
      <c r="H441" s="183"/>
      <c r="I441" s="183"/>
    </row>
    <row r="442" spans="2:9">
      <c r="B442" s="186"/>
      <c r="C442" s="183"/>
      <c r="D442" s="183"/>
      <c r="E442" s="183"/>
      <c r="F442" s="183"/>
      <c r="G442" s="183"/>
      <c r="H442" s="183"/>
      <c r="I442" s="183"/>
    </row>
    <row r="443" spans="2:9">
      <c r="B443" s="186"/>
      <c r="C443" s="183"/>
      <c r="D443" s="183"/>
      <c r="E443" s="183"/>
      <c r="F443" s="183"/>
      <c r="G443" s="183"/>
      <c r="H443" s="183"/>
      <c r="I443" s="183"/>
    </row>
    <row r="444" spans="2:9">
      <c r="B444" s="186"/>
      <c r="C444" s="183"/>
      <c r="D444" s="183"/>
      <c r="E444" s="183"/>
      <c r="F444" s="183"/>
      <c r="G444" s="183"/>
      <c r="H444" s="183"/>
      <c r="I444" s="183"/>
    </row>
    <row r="445" spans="2:9">
      <c r="B445" s="186"/>
      <c r="C445" s="183"/>
      <c r="D445" s="183"/>
      <c r="E445" s="183"/>
      <c r="F445" s="183"/>
      <c r="G445" s="183"/>
      <c r="H445" s="183"/>
      <c r="I445" s="183"/>
    </row>
    <row r="446" spans="2:9">
      <c r="B446" s="186"/>
      <c r="C446" s="183"/>
      <c r="D446" s="183"/>
      <c r="E446" s="183"/>
      <c r="F446" s="183"/>
      <c r="G446" s="183"/>
      <c r="H446" s="183"/>
      <c r="I446" s="183"/>
    </row>
    <row r="447" spans="2:9">
      <c r="B447" s="186"/>
      <c r="C447" s="183"/>
      <c r="D447" s="183"/>
      <c r="E447" s="183"/>
      <c r="F447" s="183"/>
      <c r="G447" s="183"/>
      <c r="H447" s="183"/>
      <c r="I447" s="183"/>
    </row>
    <row r="448" spans="2:9">
      <c r="B448" s="186"/>
      <c r="C448" s="183"/>
      <c r="D448" s="183"/>
      <c r="E448" s="183"/>
      <c r="F448" s="183"/>
      <c r="G448" s="183"/>
      <c r="H448" s="183"/>
      <c r="I448" s="183"/>
    </row>
    <row r="449" spans="2:9">
      <c r="B449" s="186"/>
      <c r="C449" s="183"/>
      <c r="D449" s="183"/>
      <c r="E449" s="183"/>
      <c r="F449" s="183"/>
      <c r="G449" s="183"/>
      <c r="H449" s="183"/>
      <c r="I449" s="183"/>
    </row>
    <row r="450" spans="2:9">
      <c r="B450" s="186"/>
      <c r="C450" s="183"/>
      <c r="D450" s="183"/>
      <c r="E450" s="183"/>
      <c r="F450" s="183"/>
      <c r="G450" s="183"/>
      <c r="H450" s="183"/>
      <c r="I450" s="183"/>
    </row>
    <row r="451" spans="2:9">
      <c r="B451" s="186"/>
      <c r="C451" s="183"/>
      <c r="D451" s="183"/>
      <c r="E451" s="183"/>
      <c r="F451" s="183"/>
      <c r="G451" s="183"/>
      <c r="H451" s="183"/>
      <c r="I451" s="183"/>
    </row>
    <row r="452" spans="2:9">
      <c r="B452" s="186"/>
      <c r="C452" s="183"/>
      <c r="D452" s="183"/>
      <c r="E452" s="183"/>
      <c r="F452" s="183"/>
      <c r="G452" s="183"/>
      <c r="H452" s="183"/>
      <c r="I452" s="183"/>
    </row>
    <row r="453" spans="2:9">
      <c r="B453" s="186"/>
      <c r="C453" s="183"/>
      <c r="D453" s="183"/>
      <c r="E453" s="183"/>
      <c r="F453" s="183"/>
      <c r="G453" s="183"/>
      <c r="H453" s="183"/>
      <c r="I453" s="183"/>
    </row>
    <row r="454" spans="2:9">
      <c r="B454" s="186"/>
      <c r="C454" s="183"/>
      <c r="D454" s="183"/>
      <c r="E454" s="183"/>
      <c r="F454" s="183"/>
      <c r="G454" s="183"/>
      <c r="H454" s="183"/>
      <c r="I454" s="183"/>
    </row>
    <row r="455" spans="2:9">
      <c r="B455" s="186"/>
      <c r="C455" s="183"/>
      <c r="D455" s="183"/>
      <c r="E455" s="183"/>
      <c r="F455" s="183"/>
      <c r="G455" s="183"/>
      <c r="H455" s="183"/>
      <c r="I455" s="183"/>
    </row>
    <row r="456" spans="2:9">
      <c r="B456" s="186"/>
      <c r="C456" s="183"/>
      <c r="D456" s="183"/>
      <c r="E456" s="183"/>
      <c r="F456" s="183"/>
      <c r="G456" s="183"/>
      <c r="H456" s="183"/>
      <c r="I456" s="183"/>
    </row>
    <row r="457" spans="2:9">
      <c r="B457" s="186"/>
      <c r="C457" s="183"/>
      <c r="D457" s="183"/>
      <c r="E457" s="183"/>
      <c r="F457" s="183"/>
      <c r="G457" s="183"/>
      <c r="H457" s="183"/>
      <c r="I457" s="183"/>
    </row>
    <row r="458" spans="2:9">
      <c r="B458" s="186"/>
      <c r="C458" s="183"/>
      <c r="D458" s="183"/>
      <c r="E458" s="183"/>
      <c r="F458" s="183"/>
      <c r="G458" s="183"/>
      <c r="H458" s="183"/>
      <c r="I458" s="183"/>
    </row>
    <row r="459" spans="2:9">
      <c r="B459" s="186"/>
      <c r="C459" s="183"/>
      <c r="D459" s="183"/>
      <c r="E459" s="183"/>
      <c r="F459" s="183"/>
      <c r="G459" s="183"/>
      <c r="H459" s="183"/>
      <c r="I459" s="183"/>
    </row>
    <row r="460" spans="2:9">
      <c r="B460" s="186"/>
      <c r="C460" s="183"/>
      <c r="D460" s="183"/>
      <c r="E460" s="183"/>
      <c r="F460" s="183"/>
      <c r="G460" s="183"/>
      <c r="H460" s="183"/>
      <c r="I460" s="183"/>
    </row>
    <row r="461" spans="2:9">
      <c r="B461" s="186"/>
      <c r="C461" s="183"/>
      <c r="D461" s="183"/>
      <c r="E461" s="183"/>
      <c r="F461" s="183"/>
      <c r="G461" s="183"/>
      <c r="H461" s="183"/>
      <c r="I461" s="183"/>
    </row>
    <row r="462" spans="2:9">
      <c r="B462" s="186"/>
      <c r="C462" s="183"/>
      <c r="D462" s="183"/>
      <c r="E462" s="183"/>
      <c r="F462" s="183"/>
      <c r="G462" s="183"/>
      <c r="H462" s="183"/>
      <c r="I462" s="183"/>
    </row>
    <row r="463" spans="2:9">
      <c r="B463" s="186"/>
      <c r="C463" s="183"/>
      <c r="D463" s="183"/>
      <c r="E463" s="183"/>
      <c r="F463" s="183"/>
      <c r="G463" s="183"/>
      <c r="H463" s="183"/>
      <c r="I463" s="183"/>
    </row>
    <row r="464" spans="2:9">
      <c r="B464" s="186"/>
      <c r="C464" s="183"/>
      <c r="D464" s="183"/>
      <c r="E464" s="183"/>
      <c r="F464" s="183"/>
      <c r="G464" s="183"/>
      <c r="H464" s="183"/>
      <c r="I464" s="183"/>
    </row>
    <row r="465" spans="2:9">
      <c r="B465" s="186"/>
      <c r="C465" s="183"/>
      <c r="D465" s="183"/>
      <c r="E465" s="183"/>
      <c r="F465" s="183"/>
      <c r="G465" s="183"/>
      <c r="H465" s="183"/>
      <c r="I465" s="183"/>
    </row>
    <row r="466" spans="2:9">
      <c r="B466" s="186"/>
      <c r="C466" s="183"/>
      <c r="D466" s="183"/>
      <c r="E466" s="183"/>
      <c r="F466" s="183"/>
      <c r="G466" s="183"/>
      <c r="H466" s="183"/>
      <c r="I466" s="183"/>
    </row>
    <row r="467" spans="2:9">
      <c r="B467" s="186"/>
      <c r="C467" s="183"/>
      <c r="D467" s="183"/>
      <c r="E467" s="183"/>
      <c r="F467" s="183"/>
      <c r="G467" s="183"/>
      <c r="H467" s="183"/>
      <c r="I467" s="183"/>
    </row>
    <row r="468" spans="2:9">
      <c r="B468" s="186"/>
      <c r="C468" s="183"/>
      <c r="D468" s="183"/>
      <c r="E468" s="183"/>
      <c r="F468" s="183"/>
      <c r="G468" s="183"/>
      <c r="H468" s="183"/>
      <c r="I468" s="183"/>
    </row>
    <row r="469" spans="2:9">
      <c r="B469" s="186"/>
      <c r="C469" s="183"/>
      <c r="D469" s="183"/>
      <c r="E469" s="183"/>
      <c r="F469" s="183"/>
      <c r="G469" s="183"/>
      <c r="H469" s="183"/>
      <c r="I469" s="183"/>
    </row>
    <row r="470" spans="2:9">
      <c r="B470" s="186"/>
      <c r="C470" s="183"/>
      <c r="D470" s="183"/>
      <c r="E470" s="183"/>
      <c r="F470" s="183"/>
      <c r="G470" s="183"/>
      <c r="H470" s="183"/>
      <c r="I470" s="183"/>
    </row>
    <row r="471" spans="2:9">
      <c r="B471" s="186"/>
      <c r="C471" s="183"/>
      <c r="D471" s="183"/>
      <c r="E471" s="183"/>
      <c r="F471" s="183"/>
      <c r="G471" s="183"/>
      <c r="H471" s="183"/>
      <c r="I471" s="183"/>
    </row>
    <row r="472" spans="2:9">
      <c r="B472" s="186"/>
      <c r="C472" s="183"/>
      <c r="D472" s="183"/>
      <c r="E472" s="183"/>
      <c r="F472" s="183"/>
      <c r="G472" s="183"/>
      <c r="H472" s="183"/>
      <c r="I472" s="183"/>
    </row>
    <row r="473" spans="2:9">
      <c r="B473" s="186"/>
      <c r="C473" s="183"/>
      <c r="D473" s="183"/>
      <c r="E473" s="183"/>
      <c r="F473" s="183"/>
      <c r="G473" s="183"/>
      <c r="H473" s="183"/>
      <c r="I473" s="183"/>
    </row>
    <row r="474" spans="2:9">
      <c r="B474" s="186"/>
      <c r="C474" s="183"/>
      <c r="D474" s="183"/>
      <c r="E474" s="183"/>
      <c r="F474" s="183"/>
      <c r="G474" s="183"/>
      <c r="H474" s="183"/>
      <c r="I474" s="183"/>
    </row>
    <row r="475" spans="2:9">
      <c r="B475" s="186"/>
      <c r="C475" s="183"/>
      <c r="D475" s="183"/>
      <c r="E475" s="183"/>
      <c r="F475" s="183"/>
      <c r="G475" s="183"/>
      <c r="H475" s="183"/>
      <c r="I475" s="183"/>
    </row>
    <row r="476" spans="2:9">
      <c r="B476" s="186"/>
      <c r="C476" s="183"/>
      <c r="D476" s="183"/>
      <c r="E476" s="183"/>
      <c r="F476" s="183"/>
      <c r="G476" s="183"/>
      <c r="H476" s="183"/>
      <c r="I476" s="183"/>
    </row>
    <row r="477" spans="2:9">
      <c r="B477" s="186"/>
      <c r="C477" s="183"/>
      <c r="D477" s="183"/>
      <c r="E477" s="183"/>
      <c r="F477" s="183"/>
      <c r="G477" s="183"/>
      <c r="H477" s="183"/>
      <c r="I477" s="183"/>
    </row>
    <row r="478" spans="2:9">
      <c r="B478" s="186"/>
      <c r="C478" s="183"/>
      <c r="D478" s="183"/>
      <c r="E478" s="183"/>
      <c r="F478" s="183"/>
      <c r="G478" s="183"/>
      <c r="H478" s="183"/>
      <c r="I478" s="183"/>
    </row>
    <row r="479" spans="2:9">
      <c r="B479" s="186"/>
      <c r="C479" s="183"/>
      <c r="D479" s="183"/>
      <c r="E479" s="183"/>
      <c r="F479" s="183"/>
      <c r="G479" s="183"/>
      <c r="H479" s="183"/>
      <c r="I479" s="183"/>
    </row>
    <row r="480" spans="2:9">
      <c r="B480" s="186"/>
      <c r="C480" s="183"/>
      <c r="D480" s="183"/>
      <c r="E480" s="183"/>
      <c r="F480" s="183"/>
      <c r="G480" s="183"/>
      <c r="H480" s="183"/>
      <c r="I480" s="183"/>
    </row>
    <row r="481" spans="2:9">
      <c r="B481" s="186"/>
      <c r="C481" s="183"/>
      <c r="D481" s="183"/>
      <c r="E481" s="183"/>
      <c r="F481" s="183"/>
      <c r="G481" s="183"/>
      <c r="H481" s="183"/>
      <c r="I481" s="183"/>
    </row>
    <row r="482" spans="2:9">
      <c r="B482" s="186"/>
      <c r="C482" s="183"/>
      <c r="D482" s="183"/>
      <c r="E482" s="183"/>
      <c r="F482" s="183"/>
      <c r="G482" s="183"/>
      <c r="H482" s="183"/>
      <c r="I482" s="183"/>
    </row>
    <row r="483" spans="2:9">
      <c r="B483" s="186"/>
      <c r="C483" s="183"/>
      <c r="D483" s="183"/>
      <c r="E483" s="183"/>
      <c r="F483" s="183"/>
      <c r="G483" s="183"/>
      <c r="H483" s="183"/>
      <c r="I483" s="183"/>
    </row>
    <row r="484" spans="2:9">
      <c r="B484" s="186"/>
      <c r="C484" s="183"/>
      <c r="D484" s="183"/>
      <c r="E484" s="183"/>
      <c r="F484" s="183"/>
      <c r="G484" s="183"/>
      <c r="H484" s="183"/>
      <c r="I484" s="183"/>
    </row>
    <row r="485" spans="2:9">
      <c r="B485" s="186"/>
      <c r="C485" s="183"/>
      <c r="D485" s="183"/>
      <c r="E485" s="183"/>
      <c r="F485" s="183"/>
      <c r="G485" s="183"/>
      <c r="H485" s="183"/>
      <c r="I485" s="183"/>
    </row>
    <row r="486" spans="2:9">
      <c r="B486" s="186"/>
      <c r="C486" s="183"/>
      <c r="D486" s="183"/>
      <c r="E486" s="183"/>
      <c r="F486" s="183"/>
      <c r="G486" s="183"/>
      <c r="H486" s="183"/>
      <c r="I486" s="183"/>
    </row>
    <row r="487" spans="2:9">
      <c r="B487" s="186"/>
      <c r="C487" s="183"/>
      <c r="D487" s="183"/>
      <c r="E487" s="183"/>
      <c r="F487" s="183"/>
      <c r="G487" s="183"/>
      <c r="H487" s="183"/>
      <c r="I487" s="183"/>
    </row>
    <row r="488" spans="2:9">
      <c r="B488" s="186"/>
      <c r="C488" s="183"/>
      <c r="D488" s="183"/>
      <c r="E488" s="183"/>
      <c r="F488" s="183"/>
      <c r="G488" s="183"/>
      <c r="H488" s="183"/>
      <c r="I488" s="183"/>
    </row>
    <row r="489" spans="2:9">
      <c r="B489" s="186"/>
      <c r="C489" s="183"/>
      <c r="D489" s="183"/>
      <c r="E489" s="183"/>
      <c r="F489" s="183"/>
      <c r="G489" s="183"/>
      <c r="H489" s="183"/>
      <c r="I489" s="183"/>
    </row>
    <row r="490" spans="2:9">
      <c r="B490" s="186"/>
      <c r="C490" s="183"/>
      <c r="D490" s="183"/>
      <c r="E490" s="183"/>
      <c r="F490" s="183"/>
      <c r="G490" s="183"/>
      <c r="H490" s="183"/>
      <c r="I490" s="183"/>
    </row>
    <row r="491" spans="2:9">
      <c r="B491" s="186"/>
      <c r="C491" s="183"/>
      <c r="D491" s="183"/>
      <c r="E491" s="183"/>
      <c r="F491" s="183"/>
      <c r="G491" s="183"/>
      <c r="H491" s="183"/>
      <c r="I491" s="183"/>
    </row>
    <row r="492" spans="2:9">
      <c r="B492" s="186"/>
      <c r="C492" s="183"/>
      <c r="D492" s="183"/>
      <c r="E492" s="183"/>
      <c r="F492" s="183"/>
      <c r="G492" s="183"/>
      <c r="H492" s="183"/>
      <c r="I492" s="183"/>
    </row>
    <row r="493" spans="2:9">
      <c r="B493" s="186"/>
      <c r="C493" s="183"/>
      <c r="D493" s="183"/>
      <c r="E493" s="183"/>
      <c r="F493" s="183"/>
      <c r="G493" s="183"/>
      <c r="H493" s="183"/>
      <c r="I493" s="183"/>
    </row>
    <row r="494" spans="2:9">
      <c r="B494" s="186"/>
      <c r="C494" s="183"/>
      <c r="D494" s="183"/>
      <c r="E494" s="183"/>
      <c r="F494" s="183"/>
      <c r="G494" s="183"/>
      <c r="H494" s="183"/>
      <c r="I494" s="183"/>
    </row>
    <row r="495" spans="2:9">
      <c r="B495" s="186"/>
      <c r="C495" s="183"/>
      <c r="D495" s="183"/>
      <c r="E495" s="183"/>
      <c r="F495" s="183"/>
      <c r="G495" s="183"/>
      <c r="H495" s="183"/>
      <c r="I495" s="183"/>
    </row>
    <row r="496" spans="2:9">
      <c r="B496" s="186"/>
      <c r="C496" s="183"/>
      <c r="D496" s="183"/>
      <c r="E496" s="183"/>
      <c r="F496" s="183"/>
      <c r="G496" s="183"/>
      <c r="H496" s="183"/>
      <c r="I496" s="183"/>
    </row>
    <row r="497" spans="2:9">
      <c r="B497" s="186"/>
      <c r="C497" s="183"/>
      <c r="D497" s="183"/>
      <c r="E497" s="183"/>
      <c r="F497" s="183"/>
      <c r="G497" s="183"/>
      <c r="H497" s="183"/>
      <c r="I497" s="183"/>
    </row>
    <row r="498" spans="2:9">
      <c r="B498" s="186"/>
      <c r="C498" s="183"/>
      <c r="D498" s="183"/>
      <c r="E498" s="183"/>
      <c r="F498" s="183"/>
      <c r="G498" s="183"/>
      <c r="H498" s="183"/>
      <c r="I498" s="183"/>
    </row>
    <row r="499" spans="2:9">
      <c r="B499" s="186"/>
      <c r="C499" s="183"/>
      <c r="D499" s="183"/>
      <c r="E499" s="183"/>
      <c r="F499" s="183"/>
      <c r="G499" s="183"/>
      <c r="H499" s="183"/>
      <c r="I499" s="183"/>
    </row>
    <row r="500" spans="2:9">
      <c r="B500" s="186"/>
      <c r="C500" s="183"/>
      <c r="D500" s="183"/>
      <c r="E500" s="183"/>
      <c r="F500" s="183"/>
      <c r="G500" s="183"/>
      <c r="H500" s="183"/>
      <c r="I500" s="183"/>
    </row>
    <row r="501" spans="2:9">
      <c r="B501" s="186"/>
      <c r="C501" s="183"/>
      <c r="D501" s="183"/>
      <c r="E501" s="183"/>
      <c r="F501" s="183"/>
      <c r="G501" s="183"/>
      <c r="H501" s="183"/>
      <c r="I501" s="183"/>
    </row>
    <row r="502" spans="2:9">
      <c r="B502" s="186"/>
      <c r="C502" s="183"/>
      <c r="D502" s="183"/>
      <c r="E502" s="183"/>
      <c r="F502" s="183"/>
      <c r="G502" s="183"/>
      <c r="H502" s="183"/>
      <c r="I502" s="183"/>
    </row>
    <row r="503" spans="2:9">
      <c r="B503" s="186"/>
      <c r="C503" s="183"/>
      <c r="D503" s="183"/>
      <c r="E503" s="183"/>
      <c r="F503" s="183"/>
      <c r="G503" s="183"/>
      <c r="H503" s="183"/>
      <c r="I503" s="183"/>
    </row>
    <row r="504" spans="2:9">
      <c r="B504" s="186"/>
      <c r="C504" s="183"/>
      <c r="D504" s="183"/>
      <c r="E504" s="183"/>
      <c r="F504" s="183"/>
      <c r="G504" s="183"/>
      <c r="H504" s="183"/>
      <c r="I504" s="183"/>
    </row>
    <row r="505" spans="2:9">
      <c r="B505" s="186"/>
      <c r="C505" s="183"/>
      <c r="D505" s="183"/>
      <c r="E505" s="183"/>
      <c r="F505" s="183"/>
      <c r="G505" s="183"/>
      <c r="H505" s="183"/>
      <c r="I505" s="183"/>
    </row>
    <row r="506" spans="2:9">
      <c r="B506" s="186"/>
      <c r="C506" s="183"/>
      <c r="D506" s="183"/>
      <c r="E506" s="183"/>
      <c r="F506" s="183"/>
      <c r="G506" s="183"/>
      <c r="H506" s="183"/>
      <c r="I506" s="183"/>
    </row>
    <row r="507" spans="2:9">
      <c r="B507" s="186"/>
      <c r="C507" s="183"/>
      <c r="D507" s="183"/>
      <c r="E507" s="183"/>
      <c r="F507" s="183"/>
      <c r="G507" s="183"/>
      <c r="H507" s="183"/>
      <c r="I507" s="183"/>
    </row>
    <row r="508" spans="2:9">
      <c r="B508" s="186"/>
      <c r="C508" s="183"/>
      <c r="D508" s="183"/>
      <c r="E508" s="183"/>
      <c r="F508" s="183"/>
      <c r="G508" s="183"/>
      <c r="H508" s="183"/>
      <c r="I508" s="183"/>
    </row>
    <row r="509" spans="2:9">
      <c r="B509" s="186"/>
      <c r="C509" s="183"/>
      <c r="D509" s="183"/>
      <c r="E509" s="183"/>
      <c r="F509" s="183"/>
      <c r="G509" s="183"/>
      <c r="H509" s="183"/>
      <c r="I509" s="183"/>
    </row>
    <row r="510" spans="2:9">
      <c r="B510" s="186"/>
      <c r="C510" s="183"/>
      <c r="D510" s="183"/>
      <c r="E510" s="183"/>
      <c r="F510" s="183"/>
      <c r="G510" s="183"/>
      <c r="H510" s="183"/>
      <c r="I510" s="183"/>
    </row>
    <row r="511" spans="2:9">
      <c r="B511" s="186"/>
      <c r="C511" s="183"/>
      <c r="D511" s="183"/>
      <c r="E511" s="183"/>
      <c r="F511" s="183"/>
      <c r="G511" s="183"/>
      <c r="H511" s="183"/>
      <c r="I511" s="183"/>
    </row>
    <row r="512" spans="2:9">
      <c r="B512" s="186"/>
      <c r="C512" s="183"/>
      <c r="D512" s="183"/>
      <c r="E512" s="183"/>
      <c r="F512" s="183"/>
      <c r="G512" s="183"/>
      <c r="H512" s="183"/>
      <c r="I512" s="183"/>
    </row>
    <row r="513" spans="2:9">
      <c r="B513" s="186"/>
      <c r="C513" s="183"/>
      <c r="D513" s="183"/>
      <c r="E513" s="183"/>
      <c r="F513" s="183"/>
      <c r="G513" s="183"/>
      <c r="H513" s="183"/>
      <c r="I513" s="183"/>
    </row>
    <row r="514" spans="2:9">
      <c r="B514" s="186"/>
      <c r="C514" s="183"/>
      <c r="D514" s="183"/>
      <c r="E514" s="183"/>
      <c r="F514" s="183"/>
      <c r="G514" s="183"/>
      <c r="H514" s="183"/>
      <c r="I514" s="183"/>
    </row>
    <row r="515" spans="2:9">
      <c r="B515" s="186"/>
      <c r="C515" s="183"/>
      <c r="D515" s="183"/>
      <c r="E515" s="183"/>
      <c r="F515" s="183"/>
      <c r="G515" s="183"/>
      <c r="H515" s="183"/>
      <c r="I515" s="183"/>
    </row>
    <row r="516" spans="2:9">
      <c r="B516" s="186"/>
      <c r="C516" s="183"/>
      <c r="D516" s="183"/>
      <c r="E516" s="183"/>
      <c r="F516" s="183"/>
      <c r="G516" s="183"/>
      <c r="H516" s="183"/>
      <c r="I516" s="183"/>
    </row>
    <row r="517" spans="2:9">
      <c r="B517" s="186"/>
      <c r="C517" s="183"/>
      <c r="D517" s="183"/>
      <c r="E517" s="183"/>
      <c r="F517" s="183"/>
      <c r="G517" s="183"/>
      <c r="H517" s="183"/>
      <c r="I517" s="183"/>
    </row>
    <row r="518" spans="2:9">
      <c r="B518" s="186"/>
      <c r="C518" s="183"/>
      <c r="D518" s="183"/>
      <c r="E518" s="183"/>
      <c r="F518" s="183"/>
      <c r="G518" s="183"/>
      <c r="H518" s="183"/>
      <c r="I518" s="183"/>
    </row>
    <row r="519" spans="2:9">
      <c r="B519" s="186"/>
      <c r="C519" s="183"/>
      <c r="D519" s="183"/>
      <c r="E519" s="183"/>
      <c r="F519" s="183"/>
      <c r="G519" s="183"/>
      <c r="H519" s="183"/>
      <c r="I519" s="183"/>
    </row>
    <row r="520" spans="2:9">
      <c r="B520" s="186"/>
      <c r="C520" s="183"/>
      <c r="D520" s="183"/>
      <c r="E520" s="183"/>
      <c r="F520" s="183"/>
      <c r="G520" s="183"/>
      <c r="H520" s="183"/>
      <c r="I520" s="183"/>
    </row>
    <row r="521" spans="2:9">
      <c r="B521" s="186"/>
      <c r="C521" s="183"/>
      <c r="D521" s="183"/>
      <c r="E521" s="183"/>
      <c r="F521" s="183"/>
      <c r="G521" s="183"/>
      <c r="H521" s="183"/>
      <c r="I521" s="183"/>
    </row>
    <row r="522" spans="2:9">
      <c r="B522" s="186"/>
      <c r="C522" s="183"/>
      <c r="D522" s="183"/>
      <c r="E522" s="183"/>
      <c r="F522" s="183"/>
      <c r="G522" s="183"/>
      <c r="H522" s="183"/>
      <c r="I522" s="183"/>
    </row>
    <row r="523" spans="2:9">
      <c r="B523" s="186"/>
      <c r="C523" s="183"/>
      <c r="D523" s="183"/>
      <c r="E523" s="183"/>
      <c r="F523" s="183"/>
      <c r="G523" s="183"/>
      <c r="H523" s="183"/>
      <c r="I523" s="183"/>
    </row>
    <row r="524" spans="2:9">
      <c r="B524" s="186"/>
      <c r="C524" s="183"/>
      <c r="D524" s="183"/>
      <c r="E524" s="183"/>
      <c r="F524" s="183"/>
      <c r="G524" s="183"/>
      <c r="H524" s="183"/>
      <c r="I524" s="183"/>
    </row>
    <row r="525" spans="2:9">
      <c r="B525" s="186"/>
      <c r="C525" s="183"/>
      <c r="D525" s="183"/>
      <c r="E525" s="183"/>
      <c r="F525" s="183"/>
      <c r="G525" s="183"/>
      <c r="H525" s="183"/>
      <c r="I525" s="183"/>
    </row>
    <row r="526" spans="2:9">
      <c r="B526" s="186"/>
      <c r="C526" s="183"/>
      <c r="D526" s="183"/>
      <c r="E526" s="183"/>
      <c r="F526" s="183"/>
      <c r="G526" s="183"/>
      <c r="H526" s="183"/>
      <c r="I526" s="183"/>
    </row>
    <row r="527" spans="2:9">
      <c r="B527" s="186"/>
      <c r="C527" s="183"/>
      <c r="D527" s="183"/>
      <c r="E527" s="183"/>
      <c r="F527" s="183"/>
      <c r="G527" s="183"/>
      <c r="H527" s="183"/>
      <c r="I527" s="183"/>
    </row>
    <row r="528" spans="2:9">
      <c r="B528" s="186"/>
      <c r="C528" s="183"/>
      <c r="D528" s="183"/>
      <c r="E528" s="183"/>
      <c r="F528" s="183"/>
      <c r="G528" s="183"/>
      <c r="H528" s="183"/>
      <c r="I528" s="183"/>
    </row>
    <row r="529" spans="2:9">
      <c r="B529" s="186"/>
      <c r="C529" s="183"/>
      <c r="D529" s="183"/>
      <c r="E529" s="183"/>
      <c r="F529" s="183"/>
      <c r="G529" s="183"/>
      <c r="H529" s="183"/>
      <c r="I529" s="183"/>
    </row>
    <row r="530" spans="2:9">
      <c r="B530" s="186"/>
      <c r="C530" s="183"/>
      <c r="D530" s="183"/>
      <c r="E530" s="183"/>
      <c r="F530" s="183"/>
      <c r="G530" s="183"/>
      <c r="H530" s="183"/>
      <c r="I530" s="183"/>
    </row>
    <row r="531" spans="2:9">
      <c r="B531" s="186"/>
      <c r="C531" s="183"/>
      <c r="D531" s="183"/>
      <c r="E531" s="183"/>
      <c r="F531" s="183"/>
      <c r="G531" s="183"/>
      <c r="H531" s="183"/>
      <c r="I531" s="183"/>
    </row>
    <row r="532" spans="2:9">
      <c r="B532" s="186"/>
      <c r="C532" s="183"/>
      <c r="D532" s="183"/>
      <c r="E532" s="183"/>
      <c r="F532" s="183"/>
      <c r="G532" s="183"/>
      <c r="H532" s="183"/>
      <c r="I532" s="183"/>
    </row>
    <row r="533" spans="2:9">
      <c r="B533" s="186"/>
      <c r="C533" s="183"/>
      <c r="D533" s="183"/>
      <c r="E533" s="183"/>
      <c r="F533" s="183"/>
      <c r="G533" s="183"/>
      <c r="H533" s="183"/>
      <c r="I533" s="183"/>
    </row>
    <row r="534" spans="2:9">
      <c r="B534" s="186"/>
      <c r="C534" s="183"/>
      <c r="D534" s="183"/>
      <c r="E534" s="183"/>
      <c r="F534" s="183"/>
      <c r="G534" s="183"/>
      <c r="H534" s="183"/>
      <c r="I534" s="183"/>
    </row>
    <row r="535" spans="2:9">
      <c r="B535" s="186"/>
      <c r="C535" s="183"/>
      <c r="D535" s="183"/>
      <c r="E535" s="183"/>
      <c r="F535" s="183"/>
      <c r="G535" s="183"/>
      <c r="H535" s="183"/>
      <c r="I535" s="183"/>
    </row>
    <row r="536" spans="2:9">
      <c r="B536" s="186"/>
      <c r="C536" s="183"/>
      <c r="D536" s="183"/>
      <c r="E536" s="183"/>
      <c r="F536" s="183"/>
      <c r="G536" s="183"/>
      <c r="H536" s="183"/>
      <c r="I536" s="183"/>
    </row>
    <row r="537" spans="2:9">
      <c r="B537" s="186"/>
      <c r="C537" s="183"/>
      <c r="D537" s="183"/>
      <c r="E537" s="183"/>
      <c r="F537" s="183"/>
      <c r="G537" s="183"/>
      <c r="H537" s="183"/>
      <c r="I537" s="183"/>
    </row>
    <row r="538" spans="2:9">
      <c r="B538" s="186"/>
      <c r="C538" s="183"/>
      <c r="D538" s="183"/>
      <c r="E538" s="183"/>
      <c r="F538" s="183"/>
      <c r="G538" s="183"/>
      <c r="H538" s="183"/>
      <c r="I538" s="183"/>
    </row>
    <row r="539" spans="2:9">
      <c r="B539" s="186"/>
      <c r="C539" s="183"/>
      <c r="D539" s="183"/>
      <c r="E539" s="183"/>
      <c r="F539" s="183"/>
      <c r="G539" s="183"/>
      <c r="H539" s="183"/>
      <c r="I539" s="183"/>
    </row>
    <row r="540" spans="2:9">
      <c r="B540" s="186"/>
      <c r="C540" s="183"/>
      <c r="D540" s="183"/>
      <c r="E540" s="183"/>
      <c r="F540" s="183"/>
      <c r="G540" s="183"/>
      <c r="H540" s="183"/>
      <c r="I540" s="183"/>
    </row>
    <row r="541" spans="2:9">
      <c r="B541" s="186"/>
      <c r="C541" s="183"/>
      <c r="D541" s="183"/>
      <c r="E541" s="183"/>
      <c r="F541" s="183"/>
      <c r="G541" s="183"/>
      <c r="H541" s="183"/>
      <c r="I541" s="183"/>
    </row>
    <row r="542" spans="2:9">
      <c r="B542" s="186"/>
      <c r="C542" s="183"/>
      <c r="D542" s="183"/>
      <c r="E542" s="183"/>
      <c r="F542" s="183"/>
      <c r="G542" s="183"/>
      <c r="H542" s="183"/>
      <c r="I542" s="183"/>
    </row>
    <row r="543" spans="2:9">
      <c r="B543" s="186"/>
      <c r="C543" s="183"/>
      <c r="D543" s="183"/>
      <c r="E543" s="183"/>
      <c r="F543" s="183"/>
      <c r="G543" s="183"/>
      <c r="H543" s="183"/>
      <c r="I543" s="183"/>
    </row>
    <row r="544" spans="2:9">
      <c r="B544" s="186"/>
      <c r="C544" s="183"/>
      <c r="D544" s="183"/>
      <c r="E544" s="183"/>
      <c r="F544" s="183"/>
      <c r="G544" s="183"/>
      <c r="H544" s="183"/>
      <c r="I544" s="183"/>
    </row>
    <row r="545" spans="2:9">
      <c r="B545" s="186"/>
      <c r="C545" s="183"/>
      <c r="D545" s="183"/>
      <c r="E545" s="183"/>
      <c r="F545" s="183"/>
      <c r="G545" s="183"/>
      <c r="H545" s="183"/>
      <c r="I545" s="183"/>
    </row>
    <row r="546" spans="2:9">
      <c r="B546" s="186"/>
      <c r="C546" s="183"/>
      <c r="D546" s="183"/>
      <c r="E546" s="183"/>
      <c r="F546" s="183"/>
      <c r="G546" s="183"/>
      <c r="H546" s="183"/>
      <c r="I546" s="183"/>
    </row>
    <row r="547" spans="2:9">
      <c r="B547" s="186"/>
      <c r="C547" s="183"/>
      <c r="D547" s="183"/>
      <c r="E547" s="183"/>
      <c r="F547" s="183"/>
      <c r="G547" s="183"/>
      <c r="H547" s="183"/>
      <c r="I547" s="183"/>
    </row>
    <row r="548" spans="2:9">
      <c r="B548" s="186"/>
      <c r="C548" s="183"/>
      <c r="D548" s="183"/>
      <c r="E548" s="183"/>
      <c r="F548" s="183"/>
      <c r="G548" s="183"/>
      <c r="H548" s="183"/>
      <c r="I548" s="183"/>
    </row>
    <row r="549" spans="2:9">
      <c r="B549" s="186"/>
      <c r="C549" s="183"/>
      <c r="D549" s="183"/>
      <c r="E549" s="183"/>
      <c r="F549" s="183"/>
      <c r="G549" s="183"/>
      <c r="H549" s="183"/>
      <c r="I549" s="183"/>
    </row>
    <row r="550" spans="2:9">
      <c r="B550" s="186"/>
      <c r="C550" s="183"/>
      <c r="D550" s="183"/>
      <c r="E550" s="183"/>
      <c r="F550" s="183"/>
      <c r="G550" s="183"/>
      <c r="H550" s="183"/>
      <c r="I550" s="183"/>
    </row>
    <row r="551" spans="2:9">
      <c r="B551" s="186"/>
      <c r="C551" s="183"/>
      <c r="D551" s="183"/>
      <c r="E551" s="183"/>
      <c r="F551" s="183"/>
      <c r="G551" s="183"/>
      <c r="H551" s="183"/>
      <c r="I551" s="183"/>
    </row>
    <row r="552" spans="2:9">
      <c r="B552" s="186"/>
      <c r="C552" s="183"/>
      <c r="D552" s="183"/>
      <c r="E552" s="183"/>
      <c r="F552" s="183"/>
      <c r="G552" s="183"/>
      <c r="H552" s="183"/>
      <c r="I552" s="183"/>
    </row>
    <row r="553" spans="2:9">
      <c r="B553" s="186"/>
      <c r="C553" s="183"/>
      <c r="D553" s="183"/>
      <c r="E553" s="183"/>
      <c r="F553" s="183"/>
      <c r="G553" s="183"/>
      <c r="H553" s="183"/>
      <c r="I553" s="183"/>
    </row>
    <row r="554" spans="2:9">
      <c r="B554" s="186"/>
      <c r="C554" s="183"/>
      <c r="D554" s="183"/>
      <c r="E554" s="183"/>
      <c r="F554" s="183"/>
      <c r="G554" s="183"/>
      <c r="H554" s="183"/>
      <c r="I554" s="183"/>
    </row>
    <row r="555" spans="2:9">
      <c r="B555" s="186"/>
      <c r="C555" s="183"/>
      <c r="D555" s="183"/>
      <c r="E555" s="183"/>
      <c r="F555" s="183"/>
      <c r="G555" s="183"/>
      <c r="H555" s="183"/>
      <c r="I555" s="183"/>
    </row>
    <row r="556" spans="2:9">
      <c r="B556" s="186"/>
      <c r="C556" s="183"/>
      <c r="D556" s="183"/>
      <c r="E556" s="183"/>
      <c r="F556" s="183"/>
      <c r="G556" s="183"/>
      <c r="H556" s="183"/>
      <c r="I556" s="183"/>
    </row>
    <row r="557" spans="2:9">
      <c r="B557" s="186"/>
      <c r="C557" s="183"/>
      <c r="D557" s="183"/>
      <c r="E557" s="183"/>
      <c r="F557" s="183"/>
      <c r="G557" s="183"/>
      <c r="H557" s="183"/>
      <c r="I557" s="183"/>
    </row>
    <row r="558" spans="2:9">
      <c r="B558" s="186"/>
      <c r="C558" s="183"/>
      <c r="D558" s="183"/>
      <c r="E558" s="183"/>
      <c r="F558" s="183"/>
      <c r="G558" s="183"/>
      <c r="H558" s="183"/>
      <c r="I558" s="183"/>
    </row>
    <row r="559" spans="2:9">
      <c r="B559" s="186"/>
      <c r="C559" s="183"/>
      <c r="D559" s="183"/>
      <c r="E559" s="183"/>
      <c r="F559" s="183"/>
      <c r="G559" s="183"/>
      <c r="H559" s="183"/>
      <c r="I559" s="183"/>
    </row>
    <row r="560" spans="2:9">
      <c r="B560" s="186"/>
      <c r="C560" s="183"/>
      <c r="D560" s="183"/>
      <c r="E560" s="183"/>
      <c r="F560" s="183"/>
      <c r="G560" s="183"/>
      <c r="H560" s="183"/>
      <c r="I560" s="183"/>
    </row>
    <row r="561" spans="2:9">
      <c r="B561" s="186"/>
      <c r="C561" s="183"/>
      <c r="D561" s="183"/>
      <c r="E561" s="183"/>
      <c r="F561" s="183"/>
      <c r="G561" s="183"/>
      <c r="H561" s="183"/>
      <c r="I561" s="183"/>
    </row>
    <row r="562" spans="2:9">
      <c r="B562" s="186"/>
      <c r="C562" s="183"/>
      <c r="D562" s="183"/>
      <c r="E562" s="183"/>
      <c r="F562" s="183"/>
      <c r="G562" s="183"/>
      <c r="H562" s="183"/>
      <c r="I562" s="183"/>
    </row>
    <row r="563" spans="2:9">
      <c r="B563" s="186"/>
      <c r="C563" s="183"/>
      <c r="D563" s="183"/>
      <c r="E563" s="183"/>
      <c r="F563" s="183"/>
      <c r="G563" s="183"/>
      <c r="H563" s="183"/>
      <c r="I563" s="183"/>
    </row>
    <row r="564" spans="2:9">
      <c r="B564" s="186"/>
      <c r="C564" s="183"/>
      <c r="D564" s="183"/>
      <c r="E564" s="183"/>
      <c r="F564" s="183"/>
      <c r="G564" s="183"/>
      <c r="H564" s="183"/>
      <c r="I564" s="183"/>
    </row>
    <row r="565" spans="2:9">
      <c r="B565" s="186"/>
      <c r="C565" s="183"/>
      <c r="D565" s="183"/>
      <c r="E565" s="183"/>
      <c r="F565" s="183"/>
      <c r="G565" s="183"/>
      <c r="H565" s="183"/>
      <c r="I565" s="183"/>
    </row>
    <row r="566" spans="2:9">
      <c r="B566" s="186"/>
      <c r="C566" s="183"/>
      <c r="D566" s="183"/>
      <c r="E566" s="183"/>
      <c r="F566" s="183"/>
      <c r="G566" s="183"/>
      <c r="H566" s="183"/>
      <c r="I566" s="183"/>
    </row>
    <row r="567" spans="2:9">
      <c r="B567" s="186"/>
      <c r="C567" s="183"/>
      <c r="D567" s="183"/>
      <c r="E567" s="183"/>
      <c r="F567" s="183"/>
      <c r="G567" s="183"/>
      <c r="H567" s="183"/>
      <c r="I567" s="183"/>
    </row>
    <row r="568" spans="2:9">
      <c r="B568" s="186"/>
      <c r="C568" s="183"/>
      <c r="D568" s="183"/>
      <c r="E568" s="183"/>
      <c r="F568" s="183"/>
      <c r="G568" s="183"/>
      <c r="H568" s="183"/>
      <c r="I568" s="183"/>
    </row>
    <row r="569" spans="2:9">
      <c r="B569" s="186"/>
      <c r="C569" s="183"/>
      <c r="D569" s="183"/>
      <c r="E569" s="183"/>
      <c r="F569" s="183"/>
      <c r="G569" s="183"/>
      <c r="H569" s="183"/>
      <c r="I569" s="183"/>
    </row>
    <row r="570" spans="2:9">
      <c r="B570" s="186"/>
      <c r="C570" s="183"/>
      <c r="D570" s="183"/>
      <c r="E570" s="183"/>
      <c r="F570" s="183"/>
      <c r="G570" s="183"/>
      <c r="H570" s="183"/>
      <c r="I570" s="183"/>
    </row>
    <row r="571" spans="2:9">
      <c r="B571" s="186"/>
      <c r="C571" s="183"/>
      <c r="D571" s="183"/>
      <c r="E571" s="183"/>
      <c r="F571" s="183"/>
      <c r="G571" s="183"/>
      <c r="H571" s="183"/>
      <c r="I571" s="183"/>
    </row>
    <row r="572" spans="2:9">
      <c r="B572" s="186"/>
      <c r="C572" s="183"/>
      <c r="D572" s="183"/>
      <c r="E572" s="183"/>
      <c r="F572" s="183"/>
      <c r="G572" s="183"/>
      <c r="H572" s="183"/>
      <c r="I572" s="183"/>
    </row>
    <row r="573" spans="2:9">
      <c r="B573" s="186"/>
      <c r="C573" s="183"/>
      <c r="D573" s="183"/>
      <c r="E573" s="183"/>
      <c r="F573" s="183"/>
      <c r="G573" s="183"/>
      <c r="H573" s="183"/>
      <c r="I573" s="183"/>
    </row>
    <row r="574" spans="2:9">
      <c r="B574" s="186"/>
      <c r="C574" s="183"/>
      <c r="D574" s="183"/>
      <c r="E574" s="183"/>
      <c r="F574" s="183"/>
      <c r="G574" s="183"/>
      <c r="H574" s="183"/>
      <c r="I574" s="183"/>
    </row>
    <row r="575" spans="2:9">
      <c r="B575" s="186"/>
      <c r="C575" s="183"/>
      <c r="D575" s="183"/>
      <c r="E575" s="183"/>
      <c r="F575" s="183"/>
      <c r="G575" s="183"/>
      <c r="H575" s="183"/>
      <c r="I575" s="183"/>
    </row>
    <row r="576" spans="2:9">
      <c r="B576" s="186"/>
      <c r="C576" s="183"/>
      <c r="D576" s="183"/>
      <c r="E576" s="183"/>
      <c r="F576" s="183"/>
      <c r="G576" s="183"/>
      <c r="H576" s="183"/>
      <c r="I576" s="183"/>
    </row>
    <row r="577" spans="2:9">
      <c r="B577" s="186"/>
      <c r="C577" s="183"/>
      <c r="D577" s="183"/>
      <c r="E577" s="183"/>
      <c r="F577" s="183"/>
      <c r="G577" s="183"/>
      <c r="H577" s="183"/>
      <c r="I577" s="183"/>
    </row>
    <row r="578" spans="2:9">
      <c r="B578" s="186"/>
      <c r="C578" s="183"/>
      <c r="D578" s="183"/>
      <c r="E578" s="183"/>
      <c r="F578" s="183"/>
      <c r="G578" s="183"/>
      <c r="H578" s="183"/>
      <c r="I578" s="183"/>
    </row>
    <row r="579" spans="2:9">
      <c r="B579" s="186"/>
      <c r="C579" s="183"/>
      <c r="D579" s="183"/>
      <c r="E579" s="183"/>
      <c r="F579" s="183"/>
      <c r="G579" s="183"/>
      <c r="H579" s="183"/>
      <c r="I579" s="183"/>
    </row>
    <row r="580" spans="2:9">
      <c r="B580" s="186"/>
      <c r="C580" s="183"/>
      <c r="D580" s="183"/>
      <c r="E580" s="183"/>
      <c r="F580" s="183"/>
      <c r="G580" s="183"/>
      <c r="H580" s="183"/>
      <c r="I580" s="183"/>
    </row>
    <row r="581" spans="2:9">
      <c r="B581" s="186"/>
      <c r="C581" s="183"/>
      <c r="D581" s="183"/>
      <c r="E581" s="183"/>
      <c r="F581" s="183"/>
      <c r="G581" s="183"/>
      <c r="H581" s="183"/>
      <c r="I581" s="183"/>
    </row>
    <row r="582" spans="2:9">
      <c r="B582" s="186"/>
      <c r="C582" s="183"/>
      <c r="D582" s="183"/>
      <c r="E582" s="183"/>
      <c r="F582" s="183"/>
      <c r="G582" s="183"/>
      <c r="H582" s="183"/>
      <c r="I582" s="183"/>
    </row>
    <row r="583" spans="2:9">
      <c r="B583" s="186"/>
      <c r="C583" s="183"/>
      <c r="D583" s="183"/>
      <c r="E583" s="183"/>
      <c r="F583" s="183"/>
      <c r="G583" s="183"/>
      <c r="H583" s="183"/>
      <c r="I583" s="183"/>
    </row>
    <row r="584" spans="2:9">
      <c r="B584" s="186"/>
      <c r="C584" s="183"/>
      <c r="D584" s="183"/>
      <c r="E584" s="183"/>
      <c r="F584" s="183"/>
      <c r="G584" s="183"/>
      <c r="H584" s="183"/>
      <c r="I584" s="183"/>
    </row>
    <row r="585" spans="2:9">
      <c r="B585" s="186"/>
      <c r="C585" s="183"/>
      <c r="D585" s="183"/>
      <c r="E585" s="183"/>
      <c r="F585" s="183"/>
      <c r="G585" s="183"/>
      <c r="H585" s="183"/>
      <c r="I585" s="183"/>
    </row>
    <row r="586" spans="2:9">
      <c r="B586" s="186"/>
      <c r="C586" s="183"/>
      <c r="D586" s="183"/>
      <c r="E586" s="183"/>
      <c r="F586" s="183"/>
      <c r="G586" s="183"/>
      <c r="H586" s="183"/>
      <c r="I586" s="183"/>
    </row>
    <row r="587" spans="2:9">
      <c r="B587" s="186"/>
      <c r="C587" s="183"/>
      <c r="D587" s="183"/>
      <c r="E587" s="183"/>
      <c r="F587" s="183"/>
      <c r="G587" s="183"/>
      <c r="H587" s="183"/>
      <c r="I587" s="183"/>
    </row>
    <row r="588" spans="2:9">
      <c r="B588" s="186"/>
      <c r="C588" s="183"/>
      <c r="D588" s="183"/>
      <c r="E588" s="183"/>
      <c r="F588" s="183"/>
      <c r="G588" s="183"/>
      <c r="H588" s="183"/>
      <c r="I588" s="183"/>
    </row>
    <row r="589" spans="2:9">
      <c r="B589" s="186"/>
      <c r="C589" s="183"/>
      <c r="D589" s="183"/>
      <c r="E589" s="183"/>
      <c r="F589" s="183"/>
      <c r="G589" s="183"/>
      <c r="H589" s="183"/>
      <c r="I589" s="183"/>
    </row>
    <row r="590" spans="2:9">
      <c r="B590" s="186"/>
      <c r="C590" s="183"/>
      <c r="D590" s="183"/>
      <c r="E590" s="183"/>
      <c r="F590" s="183"/>
      <c r="G590" s="183"/>
      <c r="H590" s="183"/>
      <c r="I590" s="183"/>
    </row>
    <row r="591" spans="2:9">
      <c r="B591" s="186"/>
      <c r="C591" s="183"/>
      <c r="D591" s="183"/>
      <c r="E591" s="183"/>
      <c r="F591" s="183"/>
      <c r="G591" s="183"/>
      <c r="H591" s="183"/>
      <c r="I591" s="183"/>
    </row>
    <row r="592" spans="2:9">
      <c r="B592" s="186"/>
      <c r="C592" s="183"/>
      <c r="D592" s="183"/>
      <c r="E592" s="183"/>
      <c r="F592" s="183"/>
      <c r="G592" s="183"/>
      <c r="H592" s="183"/>
      <c r="I592" s="183"/>
    </row>
    <row r="593" spans="2:9">
      <c r="B593" s="186"/>
      <c r="C593" s="183"/>
      <c r="D593" s="183"/>
      <c r="E593" s="183"/>
      <c r="F593" s="183"/>
      <c r="G593" s="183"/>
      <c r="H593" s="183"/>
      <c r="I593" s="183"/>
    </row>
    <row r="594" spans="2:9">
      <c r="B594" s="186"/>
      <c r="C594" s="183"/>
      <c r="D594" s="183"/>
      <c r="E594" s="183"/>
      <c r="F594" s="183"/>
      <c r="G594" s="183"/>
      <c r="H594" s="183"/>
      <c r="I594" s="183"/>
    </row>
    <row r="595" spans="2:9">
      <c r="B595" s="186"/>
      <c r="C595" s="183"/>
      <c r="D595" s="183"/>
      <c r="E595" s="183"/>
      <c r="F595" s="183"/>
      <c r="G595" s="183"/>
      <c r="H595" s="183"/>
      <c r="I595" s="183"/>
    </row>
    <row r="596" spans="2:9">
      <c r="B596" s="186"/>
      <c r="C596" s="183"/>
      <c r="D596" s="183"/>
      <c r="E596" s="183"/>
      <c r="F596" s="183"/>
      <c r="G596" s="183"/>
      <c r="H596" s="183"/>
      <c r="I596" s="183"/>
    </row>
    <row r="597" spans="2:9">
      <c r="B597" s="186"/>
      <c r="C597" s="183"/>
      <c r="D597" s="183"/>
      <c r="E597" s="183"/>
      <c r="F597" s="183"/>
      <c r="G597" s="183"/>
      <c r="H597" s="183"/>
      <c r="I597" s="183"/>
    </row>
    <row r="598" spans="2:9">
      <c r="B598" s="186"/>
      <c r="C598" s="183"/>
      <c r="D598" s="183"/>
      <c r="E598" s="183"/>
      <c r="F598" s="183"/>
      <c r="G598" s="183"/>
      <c r="H598" s="183"/>
      <c r="I598" s="183"/>
    </row>
    <row r="599" spans="2:9">
      <c r="B599" s="186"/>
      <c r="C599" s="183"/>
      <c r="D599" s="183"/>
      <c r="E599" s="183"/>
      <c r="F599" s="183"/>
      <c r="G599" s="183"/>
      <c r="H599" s="183"/>
      <c r="I599" s="183"/>
    </row>
    <row r="600" spans="2:9">
      <c r="B600" s="186"/>
      <c r="C600" s="183"/>
      <c r="D600" s="183"/>
      <c r="E600" s="183"/>
      <c r="F600" s="183"/>
      <c r="G600" s="183"/>
      <c r="H600" s="183"/>
      <c r="I600" s="183"/>
    </row>
    <row r="601" spans="2:9">
      <c r="B601" s="186"/>
      <c r="C601" s="183"/>
      <c r="D601" s="183"/>
      <c r="E601" s="183"/>
      <c r="F601" s="183"/>
      <c r="G601" s="183"/>
      <c r="H601" s="183"/>
      <c r="I601" s="183"/>
    </row>
    <row r="602" spans="2:9">
      <c r="B602" s="186"/>
      <c r="C602" s="183"/>
      <c r="D602" s="183"/>
      <c r="E602" s="183"/>
      <c r="F602" s="183"/>
      <c r="G602" s="183"/>
      <c r="H602" s="183"/>
      <c r="I602" s="183"/>
    </row>
    <row r="603" spans="2:9">
      <c r="B603" s="186"/>
      <c r="C603" s="183"/>
      <c r="D603" s="183"/>
      <c r="E603" s="183"/>
      <c r="F603" s="183"/>
      <c r="G603" s="183"/>
      <c r="H603" s="183"/>
      <c r="I603" s="183"/>
    </row>
    <row r="604" spans="2:9">
      <c r="B604" s="186"/>
      <c r="C604" s="183"/>
      <c r="D604" s="183"/>
      <c r="E604" s="183"/>
      <c r="F604" s="183"/>
      <c r="G604" s="183"/>
      <c r="H604" s="183"/>
      <c r="I604" s="183"/>
    </row>
    <row r="605" spans="2:9">
      <c r="B605" s="186"/>
      <c r="C605" s="183"/>
      <c r="D605" s="183"/>
      <c r="E605" s="183"/>
      <c r="F605" s="183"/>
      <c r="G605" s="183"/>
      <c r="H605" s="183"/>
      <c r="I605" s="183"/>
    </row>
    <row r="606" spans="2:9">
      <c r="B606" s="186"/>
      <c r="C606" s="183"/>
      <c r="D606" s="183"/>
      <c r="E606" s="183"/>
      <c r="F606" s="183"/>
      <c r="G606" s="183"/>
      <c r="H606" s="183"/>
      <c r="I606" s="183"/>
    </row>
    <row r="607" spans="2:9">
      <c r="B607" s="186"/>
      <c r="C607" s="183"/>
      <c r="D607" s="183"/>
      <c r="E607" s="183"/>
      <c r="F607" s="183"/>
      <c r="G607" s="183"/>
      <c r="H607" s="183"/>
      <c r="I607" s="183"/>
    </row>
    <row r="608" spans="2:9">
      <c r="B608" s="186"/>
      <c r="C608" s="183"/>
      <c r="D608" s="183"/>
      <c r="E608" s="183"/>
      <c r="F608" s="183"/>
      <c r="G608" s="183"/>
      <c r="H608" s="183"/>
      <c r="I608" s="183"/>
    </row>
    <row r="609" spans="2:9">
      <c r="B609" s="186"/>
      <c r="C609" s="183"/>
      <c r="D609" s="183"/>
      <c r="E609" s="183"/>
      <c r="F609" s="183"/>
      <c r="G609" s="183"/>
      <c r="H609" s="183"/>
      <c r="I609" s="183"/>
    </row>
    <row r="610" spans="2:9">
      <c r="B610" s="186"/>
      <c r="C610" s="183"/>
      <c r="D610" s="183"/>
      <c r="E610" s="183"/>
      <c r="F610" s="183"/>
      <c r="G610" s="183"/>
      <c r="H610" s="183"/>
      <c r="I610" s="183"/>
    </row>
    <row r="611" spans="2:9">
      <c r="B611" s="186"/>
      <c r="C611" s="183"/>
      <c r="D611" s="183"/>
      <c r="E611" s="183"/>
      <c r="F611" s="183"/>
      <c r="G611" s="183"/>
      <c r="H611" s="183"/>
      <c r="I611" s="183"/>
    </row>
    <row r="612" spans="2:9">
      <c r="B612" s="186"/>
      <c r="C612" s="183"/>
      <c r="D612" s="183"/>
      <c r="E612" s="183"/>
      <c r="F612" s="183"/>
      <c r="G612" s="183"/>
      <c r="H612" s="183"/>
      <c r="I612" s="183"/>
    </row>
    <row r="613" spans="2:9">
      <c r="B613" s="186"/>
      <c r="C613" s="183"/>
      <c r="D613" s="183"/>
      <c r="E613" s="183"/>
      <c r="F613" s="183"/>
      <c r="G613" s="183"/>
      <c r="H613" s="183"/>
      <c r="I613" s="183"/>
    </row>
    <row r="614" spans="2:9">
      <c r="B614" s="186"/>
      <c r="C614" s="183"/>
      <c r="D614" s="183"/>
      <c r="E614" s="183"/>
      <c r="F614" s="183"/>
      <c r="G614" s="183"/>
      <c r="H614" s="183"/>
      <c r="I614" s="183"/>
    </row>
    <row r="615" spans="2:9">
      <c r="B615" s="186"/>
      <c r="C615" s="183"/>
      <c r="D615" s="183"/>
      <c r="E615" s="183"/>
      <c r="F615" s="183"/>
      <c r="G615" s="183"/>
      <c r="H615" s="183"/>
      <c r="I615" s="183"/>
    </row>
    <row r="616" spans="2:9">
      <c r="B616" s="186"/>
      <c r="C616" s="183"/>
      <c r="D616" s="183"/>
      <c r="E616" s="183"/>
      <c r="F616" s="183"/>
      <c r="G616" s="183"/>
      <c r="H616" s="183"/>
      <c r="I616" s="183"/>
    </row>
    <row r="617" spans="2:9">
      <c r="B617" s="186"/>
      <c r="C617" s="183"/>
      <c r="D617" s="183"/>
      <c r="E617" s="183"/>
      <c r="F617" s="183"/>
      <c r="G617" s="183"/>
      <c r="H617" s="183"/>
      <c r="I617" s="183"/>
    </row>
    <row r="618" spans="2:9">
      <c r="B618" s="186"/>
      <c r="C618" s="183"/>
      <c r="D618" s="183"/>
      <c r="E618" s="183"/>
      <c r="F618" s="183"/>
      <c r="G618" s="183"/>
      <c r="H618" s="183"/>
      <c r="I618" s="183"/>
    </row>
    <row r="619" spans="2:9">
      <c r="B619" s="186"/>
      <c r="C619" s="183"/>
      <c r="D619" s="183"/>
      <c r="E619" s="183"/>
      <c r="F619" s="183"/>
      <c r="G619" s="183"/>
      <c r="H619" s="183"/>
      <c r="I619" s="183"/>
    </row>
    <row r="620" spans="2:9">
      <c r="B620" s="186"/>
      <c r="C620" s="183"/>
      <c r="D620" s="183"/>
      <c r="E620" s="183"/>
      <c r="F620" s="183"/>
      <c r="G620" s="183"/>
      <c r="H620" s="183"/>
      <c r="I620" s="183"/>
    </row>
    <row r="621" spans="2:9">
      <c r="B621" s="186"/>
      <c r="C621" s="183"/>
      <c r="D621" s="183"/>
      <c r="E621" s="183"/>
      <c r="F621" s="183"/>
      <c r="G621" s="183"/>
      <c r="H621" s="183"/>
      <c r="I621" s="183"/>
    </row>
    <row r="622" spans="2:9">
      <c r="B622" s="186"/>
      <c r="C622" s="183"/>
      <c r="D622" s="183"/>
      <c r="E622" s="183"/>
      <c r="F622" s="183"/>
      <c r="G622" s="183"/>
      <c r="H622" s="183"/>
      <c r="I622" s="183"/>
    </row>
    <row r="623" spans="2:9">
      <c r="B623" s="186"/>
      <c r="C623" s="183"/>
      <c r="D623" s="183"/>
      <c r="E623" s="183"/>
      <c r="F623" s="183"/>
      <c r="G623" s="183"/>
      <c r="H623" s="183"/>
      <c r="I623" s="183"/>
    </row>
    <row r="624" spans="2:9">
      <c r="B624" s="186"/>
      <c r="C624" s="183"/>
      <c r="D624" s="183"/>
      <c r="E624" s="183"/>
      <c r="F624" s="183"/>
      <c r="G624" s="183"/>
      <c r="H624" s="183"/>
      <c r="I624" s="183"/>
    </row>
    <row r="625" spans="2:9">
      <c r="B625" s="186"/>
      <c r="C625" s="183"/>
      <c r="D625" s="183"/>
      <c r="E625" s="183"/>
      <c r="F625" s="183"/>
      <c r="G625" s="183"/>
      <c r="H625" s="183"/>
      <c r="I625" s="183"/>
    </row>
    <row r="626" spans="2:9">
      <c r="B626" s="186"/>
      <c r="C626" s="183"/>
      <c r="D626" s="183"/>
      <c r="E626" s="183"/>
      <c r="F626" s="183"/>
      <c r="G626" s="183"/>
      <c r="H626" s="183"/>
      <c r="I626" s="183"/>
    </row>
    <row r="627" spans="2:9">
      <c r="B627" s="186"/>
      <c r="C627" s="183"/>
      <c r="D627" s="183"/>
      <c r="E627" s="183"/>
      <c r="F627" s="183"/>
      <c r="G627" s="183"/>
      <c r="H627" s="183"/>
      <c r="I627" s="183"/>
    </row>
    <row r="628" spans="2:9">
      <c r="B628" s="186"/>
      <c r="C628" s="183"/>
      <c r="D628" s="183"/>
      <c r="E628" s="183"/>
      <c r="F628" s="183"/>
      <c r="G628" s="183"/>
      <c r="H628" s="183"/>
      <c r="I628" s="183"/>
    </row>
    <row r="629" spans="2:9">
      <c r="B629" s="186"/>
      <c r="C629" s="183"/>
      <c r="D629" s="183"/>
      <c r="E629" s="183"/>
      <c r="F629" s="183"/>
      <c r="G629" s="183"/>
      <c r="H629" s="183"/>
      <c r="I629" s="183"/>
    </row>
    <row r="630" spans="2:9">
      <c r="B630" s="186"/>
      <c r="C630" s="183"/>
      <c r="D630" s="183"/>
      <c r="E630" s="183"/>
      <c r="F630" s="183"/>
      <c r="G630" s="183"/>
      <c r="H630" s="183"/>
      <c r="I630" s="183"/>
    </row>
    <row r="631" spans="2:9">
      <c r="B631" s="186"/>
      <c r="C631" s="183"/>
      <c r="D631" s="183"/>
      <c r="E631" s="183"/>
      <c r="F631" s="183"/>
      <c r="G631" s="183"/>
      <c r="H631" s="183"/>
      <c r="I631" s="183"/>
    </row>
    <row r="632" spans="2:9">
      <c r="B632" s="186"/>
      <c r="C632" s="183"/>
      <c r="D632" s="183"/>
      <c r="E632" s="183"/>
      <c r="F632" s="183"/>
      <c r="G632" s="183"/>
      <c r="H632" s="183"/>
      <c r="I632" s="183"/>
    </row>
    <row r="633" spans="2:9">
      <c r="B633" s="186"/>
      <c r="C633" s="183"/>
      <c r="D633" s="183"/>
      <c r="E633" s="183"/>
      <c r="F633" s="183"/>
      <c r="G633" s="183"/>
      <c r="H633" s="183"/>
      <c r="I633" s="183"/>
    </row>
    <row r="634" spans="2:9">
      <c r="B634" s="186"/>
      <c r="C634" s="183"/>
      <c r="D634" s="183"/>
      <c r="E634" s="183"/>
      <c r="F634" s="183"/>
      <c r="G634" s="183"/>
      <c r="H634" s="183"/>
      <c r="I634" s="183"/>
    </row>
    <row r="635" spans="2:9">
      <c r="B635" s="186"/>
      <c r="C635" s="183"/>
      <c r="D635" s="183"/>
      <c r="E635" s="183"/>
      <c r="F635" s="183"/>
      <c r="G635" s="183"/>
      <c r="H635" s="183"/>
      <c r="I635" s="183"/>
    </row>
    <row r="636" spans="2:9">
      <c r="B636" s="186"/>
      <c r="C636" s="183"/>
      <c r="D636" s="183"/>
      <c r="E636" s="183"/>
      <c r="F636" s="183"/>
      <c r="G636" s="183"/>
      <c r="H636" s="183"/>
      <c r="I636" s="183"/>
    </row>
    <row r="637" spans="2:9">
      <c r="B637" s="186"/>
      <c r="C637" s="183"/>
      <c r="D637" s="183"/>
      <c r="E637" s="183"/>
      <c r="F637" s="183"/>
      <c r="G637" s="183"/>
      <c r="H637" s="183"/>
      <c r="I637" s="183"/>
    </row>
    <row r="638" spans="2:9">
      <c r="B638" s="186"/>
      <c r="C638" s="183"/>
      <c r="D638" s="183"/>
      <c r="E638" s="183"/>
      <c r="F638" s="183"/>
      <c r="G638" s="183"/>
      <c r="H638" s="183"/>
      <c r="I638" s="183"/>
    </row>
    <row r="639" spans="2:9">
      <c r="B639" s="186"/>
      <c r="C639" s="183"/>
      <c r="D639" s="183"/>
      <c r="E639" s="183"/>
      <c r="F639" s="183"/>
      <c r="G639" s="183"/>
      <c r="H639" s="183"/>
      <c r="I639" s="183"/>
    </row>
    <row r="640" spans="2:9">
      <c r="B640" s="186"/>
      <c r="C640" s="183"/>
      <c r="D640" s="183"/>
      <c r="E640" s="183"/>
      <c r="F640" s="183"/>
      <c r="G640" s="183"/>
      <c r="H640" s="183"/>
      <c r="I640" s="183"/>
    </row>
    <row r="641" spans="2:9">
      <c r="B641" s="186"/>
      <c r="C641" s="183"/>
      <c r="D641" s="183"/>
      <c r="E641" s="183"/>
      <c r="F641" s="183"/>
      <c r="G641" s="183"/>
      <c r="H641" s="183"/>
      <c r="I641" s="183"/>
    </row>
    <row r="642" spans="2:9">
      <c r="B642" s="186"/>
      <c r="C642" s="183"/>
      <c r="D642" s="183"/>
      <c r="E642" s="183"/>
      <c r="F642" s="183"/>
      <c r="G642" s="183"/>
      <c r="H642" s="183"/>
      <c r="I642" s="183"/>
    </row>
    <row r="643" spans="2:9">
      <c r="B643" s="186"/>
      <c r="C643" s="183"/>
      <c r="D643" s="183"/>
      <c r="E643" s="183"/>
      <c r="F643" s="183"/>
      <c r="G643" s="183"/>
      <c r="H643" s="183"/>
      <c r="I643" s="183"/>
    </row>
    <row r="644" spans="2:9">
      <c r="B644" s="186"/>
      <c r="C644" s="183"/>
      <c r="D644" s="183"/>
      <c r="E644" s="183"/>
      <c r="F644" s="183"/>
      <c r="G644" s="183"/>
      <c r="H644" s="183"/>
      <c r="I644" s="183"/>
    </row>
    <row r="645" spans="2:9">
      <c r="B645" s="186"/>
      <c r="C645" s="183"/>
      <c r="D645" s="183"/>
      <c r="E645" s="183"/>
      <c r="F645" s="183"/>
      <c r="G645" s="183"/>
      <c r="H645" s="183"/>
      <c r="I645" s="183"/>
    </row>
    <row r="646" spans="2:9">
      <c r="B646" s="186"/>
      <c r="C646" s="183"/>
      <c r="D646" s="183"/>
      <c r="E646" s="183"/>
      <c r="F646" s="183"/>
      <c r="G646" s="183"/>
      <c r="H646" s="183"/>
      <c r="I646" s="183"/>
    </row>
    <row r="647" spans="2:9">
      <c r="B647" s="186"/>
      <c r="C647" s="183"/>
      <c r="D647" s="183"/>
      <c r="E647" s="183"/>
      <c r="F647" s="183"/>
      <c r="G647" s="183"/>
      <c r="H647" s="183"/>
      <c r="I647" s="183"/>
    </row>
    <row r="648" spans="2:9">
      <c r="B648" s="186"/>
      <c r="C648" s="183"/>
      <c r="D648" s="183"/>
      <c r="E648" s="183"/>
      <c r="F648" s="183"/>
      <c r="G648" s="183"/>
      <c r="H648" s="183"/>
      <c r="I648" s="183"/>
    </row>
    <row r="649" spans="2:9">
      <c r="B649" s="186"/>
      <c r="C649" s="183"/>
      <c r="D649" s="183"/>
      <c r="E649" s="183"/>
      <c r="F649" s="183"/>
      <c r="G649" s="183"/>
      <c r="H649" s="183"/>
      <c r="I649" s="183"/>
    </row>
    <row r="650" spans="2:9">
      <c r="B650" s="186"/>
      <c r="C650" s="183"/>
      <c r="D650" s="183"/>
      <c r="E650" s="183"/>
      <c r="F650" s="183"/>
      <c r="G650" s="183"/>
      <c r="H650" s="183"/>
      <c r="I650" s="183"/>
    </row>
    <row r="651" spans="2:9">
      <c r="B651" s="186"/>
      <c r="C651" s="183"/>
      <c r="D651" s="183"/>
      <c r="E651" s="183"/>
      <c r="F651" s="183"/>
      <c r="G651" s="183"/>
      <c r="H651" s="183"/>
      <c r="I651" s="183"/>
    </row>
    <row r="652" spans="2:9">
      <c r="B652" s="186"/>
      <c r="C652" s="183"/>
      <c r="D652" s="183"/>
      <c r="E652" s="183"/>
      <c r="F652" s="183"/>
      <c r="G652" s="183"/>
      <c r="H652" s="183"/>
      <c r="I652" s="183"/>
    </row>
    <row r="653" spans="2:9">
      <c r="B653" s="186"/>
      <c r="C653" s="183"/>
      <c r="D653" s="183"/>
      <c r="E653" s="183"/>
      <c r="F653" s="183"/>
      <c r="G653" s="183"/>
      <c r="H653" s="183"/>
      <c r="I653" s="183"/>
    </row>
    <row r="654" spans="2:9">
      <c r="B654" s="186"/>
      <c r="C654" s="183"/>
      <c r="D654" s="183"/>
      <c r="E654" s="183"/>
      <c r="F654" s="183"/>
      <c r="G654" s="183"/>
      <c r="H654" s="183"/>
      <c r="I654" s="183"/>
    </row>
    <row r="655" spans="2:9">
      <c r="B655" s="186"/>
      <c r="C655" s="183"/>
      <c r="D655" s="183"/>
      <c r="E655" s="183"/>
      <c r="F655" s="183"/>
      <c r="G655" s="183"/>
      <c r="H655" s="183"/>
      <c r="I655" s="183"/>
    </row>
    <row r="656" spans="2:9">
      <c r="B656" s="186"/>
      <c r="C656" s="183"/>
      <c r="D656" s="183"/>
      <c r="E656" s="183"/>
      <c r="F656" s="183"/>
      <c r="G656" s="183"/>
      <c r="H656" s="183"/>
      <c r="I656" s="183"/>
    </row>
    <row r="657" spans="2:9">
      <c r="B657" s="186"/>
      <c r="C657" s="183"/>
      <c r="D657" s="183"/>
      <c r="E657" s="183"/>
      <c r="F657" s="183"/>
      <c r="G657" s="183"/>
      <c r="H657" s="183"/>
      <c r="I657" s="183"/>
    </row>
    <row r="658" spans="2:9">
      <c r="B658" s="186"/>
      <c r="C658" s="183"/>
      <c r="D658" s="183"/>
      <c r="E658" s="183"/>
      <c r="F658" s="183"/>
      <c r="G658" s="183"/>
      <c r="H658" s="183"/>
      <c r="I658" s="183"/>
    </row>
    <row r="659" spans="2:9">
      <c r="B659" s="186"/>
      <c r="C659" s="183"/>
      <c r="D659" s="183"/>
      <c r="E659" s="183"/>
      <c r="F659" s="183"/>
      <c r="G659" s="183"/>
      <c r="H659" s="183"/>
      <c r="I659" s="183"/>
    </row>
    <row r="660" spans="2:9">
      <c r="B660" s="186"/>
      <c r="C660" s="183"/>
      <c r="D660" s="183"/>
      <c r="E660" s="183"/>
      <c r="F660" s="183"/>
      <c r="G660" s="183"/>
      <c r="H660" s="183"/>
      <c r="I660" s="183"/>
    </row>
    <row r="661" spans="2:9">
      <c r="B661" s="186"/>
      <c r="C661" s="183"/>
      <c r="D661" s="183"/>
      <c r="E661" s="183"/>
      <c r="F661" s="183"/>
      <c r="G661" s="183"/>
      <c r="H661" s="183"/>
      <c r="I661" s="183"/>
    </row>
    <row r="662" spans="2:9">
      <c r="B662" s="186"/>
      <c r="C662" s="183"/>
      <c r="D662" s="183"/>
      <c r="E662" s="183"/>
      <c r="F662" s="183"/>
      <c r="G662" s="183"/>
      <c r="H662" s="183"/>
      <c r="I662" s="183"/>
    </row>
    <row r="663" spans="2:9">
      <c r="B663" s="186"/>
      <c r="C663" s="183"/>
      <c r="D663" s="183"/>
      <c r="E663" s="183"/>
      <c r="F663" s="183"/>
      <c r="G663" s="183"/>
      <c r="H663" s="183"/>
      <c r="I663" s="183"/>
    </row>
    <row r="664" spans="2:9">
      <c r="B664" s="186"/>
      <c r="C664" s="183"/>
      <c r="D664" s="183"/>
      <c r="E664" s="183"/>
      <c r="F664" s="183"/>
      <c r="G664" s="183"/>
      <c r="H664" s="183"/>
      <c r="I664" s="183"/>
    </row>
    <row r="665" spans="2:9">
      <c r="B665" s="186"/>
      <c r="C665" s="183"/>
      <c r="D665" s="183"/>
      <c r="E665" s="183"/>
      <c r="F665" s="183"/>
      <c r="G665" s="183"/>
      <c r="H665" s="183"/>
      <c r="I665" s="183"/>
    </row>
    <row r="666" spans="2:9">
      <c r="B666" s="186"/>
      <c r="C666" s="183"/>
      <c r="D666" s="183"/>
      <c r="E666" s="183"/>
      <c r="F666" s="183"/>
      <c r="G666" s="183"/>
      <c r="H666" s="183"/>
      <c r="I666" s="183"/>
    </row>
    <row r="667" spans="2:9">
      <c r="B667" s="186"/>
      <c r="C667" s="183"/>
      <c r="D667" s="183"/>
      <c r="E667" s="183"/>
      <c r="F667" s="183"/>
      <c r="G667" s="183"/>
      <c r="H667" s="183"/>
      <c r="I667" s="183"/>
    </row>
    <row r="668" spans="2:9">
      <c r="B668" s="186"/>
      <c r="C668" s="183"/>
      <c r="D668" s="183"/>
      <c r="E668" s="183"/>
      <c r="F668" s="183"/>
      <c r="G668" s="183"/>
      <c r="H668" s="183"/>
      <c r="I668" s="183"/>
    </row>
    <row r="669" spans="2:9">
      <c r="B669" s="186"/>
      <c r="C669" s="183"/>
      <c r="D669" s="183"/>
      <c r="E669" s="183"/>
      <c r="F669" s="183"/>
      <c r="G669" s="183"/>
      <c r="H669" s="183"/>
      <c r="I669" s="183"/>
    </row>
    <row r="670" spans="2:9">
      <c r="B670" s="186"/>
      <c r="C670" s="183"/>
      <c r="D670" s="183"/>
      <c r="E670" s="183"/>
      <c r="F670" s="183"/>
      <c r="G670" s="183"/>
      <c r="H670" s="183"/>
      <c r="I670" s="183"/>
    </row>
    <row r="671" spans="2:9">
      <c r="B671" s="186"/>
      <c r="C671" s="183"/>
      <c r="D671" s="183"/>
      <c r="E671" s="183"/>
      <c r="F671" s="183"/>
      <c r="G671" s="183"/>
      <c r="H671" s="183"/>
      <c r="I671" s="183"/>
    </row>
    <row r="672" spans="2:9">
      <c r="B672" s="186"/>
      <c r="C672" s="183"/>
      <c r="D672" s="183"/>
      <c r="E672" s="183"/>
      <c r="F672" s="183"/>
      <c r="G672" s="183"/>
      <c r="H672" s="183"/>
      <c r="I672" s="183"/>
    </row>
    <row r="673" spans="2:9">
      <c r="B673" s="186"/>
      <c r="C673" s="183"/>
      <c r="D673" s="183"/>
      <c r="E673" s="183"/>
      <c r="F673" s="183"/>
      <c r="G673" s="183"/>
      <c r="H673" s="183"/>
      <c r="I673" s="183"/>
    </row>
    <row r="674" spans="2:9">
      <c r="B674" s="186"/>
      <c r="C674" s="183"/>
      <c r="D674" s="183"/>
      <c r="E674" s="183"/>
      <c r="F674" s="183"/>
      <c r="G674" s="183"/>
      <c r="H674" s="183"/>
      <c r="I674" s="183"/>
    </row>
    <row r="675" spans="2:9">
      <c r="B675" s="186"/>
      <c r="C675" s="183"/>
      <c r="D675" s="183"/>
      <c r="E675" s="183"/>
      <c r="F675" s="183"/>
      <c r="G675" s="183"/>
      <c r="H675" s="183"/>
      <c r="I675" s="183"/>
    </row>
    <row r="676" spans="2:9">
      <c r="B676" s="186"/>
      <c r="C676" s="183"/>
      <c r="D676" s="183"/>
      <c r="E676" s="183"/>
      <c r="F676" s="183"/>
      <c r="G676" s="183"/>
      <c r="H676" s="183"/>
      <c r="I676" s="183"/>
    </row>
    <row r="677" spans="2:9">
      <c r="B677" s="186"/>
      <c r="C677" s="183"/>
      <c r="D677" s="183"/>
      <c r="E677" s="183"/>
      <c r="F677" s="183"/>
      <c r="G677" s="183"/>
      <c r="H677" s="183"/>
      <c r="I677" s="183"/>
    </row>
    <row r="678" spans="2:9">
      <c r="B678" s="186"/>
      <c r="C678" s="183"/>
      <c r="D678" s="183"/>
      <c r="E678" s="183"/>
      <c r="F678" s="183"/>
      <c r="G678" s="183"/>
      <c r="H678" s="183"/>
      <c r="I678" s="183"/>
    </row>
    <row r="679" spans="2:9">
      <c r="B679" s="186"/>
      <c r="C679" s="183"/>
      <c r="D679" s="183"/>
      <c r="E679" s="183"/>
      <c r="F679" s="183"/>
      <c r="G679" s="183"/>
      <c r="H679" s="183"/>
      <c r="I679" s="183"/>
    </row>
    <row r="680" spans="2:9">
      <c r="B680" s="186"/>
      <c r="C680" s="183"/>
      <c r="D680" s="183"/>
      <c r="E680" s="183"/>
      <c r="F680" s="183"/>
      <c r="G680" s="183"/>
      <c r="H680" s="183"/>
      <c r="I680" s="183"/>
    </row>
    <row r="681" spans="2:9">
      <c r="B681" s="186"/>
      <c r="C681" s="183"/>
      <c r="D681" s="183"/>
      <c r="E681" s="183"/>
      <c r="F681" s="183"/>
      <c r="G681" s="183"/>
      <c r="H681" s="183"/>
      <c r="I681" s="183"/>
    </row>
    <row r="682" spans="2:9">
      <c r="B682" s="186"/>
      <c r="C682" s="183"/>
      <c r="D682" s="183"/>
      <c r="E682" s="183"/>
      <c r="F682" s="183"/>
      <c r="G682" s="183"/>
      <c r="H682" s="183"/>
      <c r="I682" s="183"/>
    </row>
    <row r="683" spans="2:9">
      <c r="B683" s="186"/>
      <c r="C683" s="183"/>
      <c r="D683" s="183"/>
      <c r="E683" s="183"/>
      <c r="F683" s="183"/>
      <c r="G683" s="183"/>
      <c r="H683" s="183"/>
      <c r="I683" s="183"/>
    </row>
    <row r="684" spans="2:9">
      <c r="B684" s="186"/>
      <c r="C684" s="183"/>
      <c r="D684" s="183"/>
      <c r="E684" s="183"/>
      <c r="F684" s="183"/>
      <c r="G684" s="183"/>
      <c r="H684" s="183"/>
      <c r="I684" s="183"/>
    </row>
    <row r="685" spans="2:9">
      <c r="B685" s="186"/>
      <c r="C685" s="183"/>
      <c r="D685" s="183"/>
      <c r="E685" s="183"/>
      <c r="F685" s="183"/>
      <c r="G685" s="183"/>
      <c r="H685" s="183"/>
      <c r="I685" s="183"/>
    </row>
    <row r="686" spans="2:9">
      <c r="B686" s="186"/>
      <c r="C686" s="183"/>
      <c r="D686" s="183"/>
      <c r="E686" s="183"/>
      <c r="F686" s="183"/>
      <c r="G686" s="183"/>
      <c r="H686" s="183"/>
      <c r="I686" s="183"/>
    </row>
    <row r="687" spans="2:9">
      <c r="B687" s="186"/>
      <c r="C687" s="183"/>
      <c r="D687" s="183"/>
      <c r="E687" s="183"/>
      <c r="F687" s="183"/>
      <c r="G687" s="183"/>
      <c r="H687" s="183"/>
      <c r="I687" s="183"/>
    </row>
    <row r="688" spans="2:9">
      <c r="B688" s="186"/>
      <c r="C688" s="183"/>
      <c r="D688" s="183"/>
      <c r="E688" s="183"/>
      <c r="F688" s="183"/>
      <c r="G688" s="183"/>
      <c r="H688" s="183"/>
      <c r="I688" s="183"/>
    </row>
    <row r="689" spans="2:9">
      <c r="B689" s="186"/>
      <c r="C689" s="183"/>
      <c r="D689" s="183"/>
      <c r="E689" s="183"/>
      <c r="F689" s="183"/>
      <c r="G689" s="183"/>
      <c r="H689" s="183"/>
      <c r="I689" s="183"/>
    </row>
    <row r="690" spans="2:9">
      <c r="B690" s="186"/>
      <c r="C690" s="183"/>
      <c r="D690" s="183"/>
      <c r="E690" s="183"/>
      <c r="F690" s="183"/>
      <c r="G690" s="183"/>
      <c r="H690" s="183"/>
      <c r="I690" s="183"/>
    </row>
    <row r="691" spans="2:9">
      <c r="B691" s="186"/>
      <c r="C691" s="183"/>
      <c r="D691" s="183"/>
      <c r="E691" s="183"/>
      <c r="F691" s="183"/>
      <c r="G691" s="183"/>
      <c r="H691" s="183"/>
      <c r="I691" s="183"/>
    </row>
    <row r="692" spans="2:9">
      <c r="B692" s="186"/>
      <c r="C692" s="183"/>
      <c r="D692" s="183"/>
      <c r="E692" s="183"/>
      <c r="F692" s="183"/>
      <c r="G692" s="183"/>
      <c r="H692" s="183"/>
      <c r="I692" s="183"/>
    </row>
    <row r="693" spans="2:9">
      <c r="B693" s="186"/>
      <c r="C693" s="183"/>
      <c r="D693" s="183"/>
      <c r="E693" s="183"/>
      <c r="F693" s="183"/>
      <c r="G693" s="183"/>
      <c r="H693" s="183"/>
      <c r="I693" s="183"/>
    </row>
    <row r="694" spans="2:9">
      <c r="B694" s="186"/>
      <c r="C694" s="183"/>
      <c r="D694" s="183"/>
      <c r="E694" s="183"/>
      <c r="F694" s="183"/>
      <c r="G694" s="183"/>
      <c r="H694" s="183"/>
      <c r="I694" s="183"/>
    </row>
    <row r="695" spans="2:9">
      <c r="B695" s="186"/>
      <c r="C695" s="183"/>
      <c r="D695" s="183"/>
      <c r="E695" s="183"/>
      <c r="F695" s="183"/>
      <c r="G695" s="183"/>
      <c r="H695" s="183"/>
      <c r="I695" s="183"/>
    </row>
    <row r="696" spans="2:9">
      <c r="B696" s="186"/>
      <c r="C696" s="183"/>
      <c r="D696" s="183"/>
      <c r="E696" s="183"/>
      <c r="F696" s="183"/>
      <c r="G696" s="183"/>
      <c r="H696" s="183"/>
      <c r="I696" s="183"/>
    </row>
    <row r="697" spans="2:9">
      <c r="B697" s="186"/>
      <c r="C697" s="183"/>
      <c r="D697" s="183"/>
      <c r="E697" s="183"/>
      <c r="F697" s="183"/>
      <c r="G697" s="183"/>
      <c r="H697" s="183"/>
      <c r="I697" s="183"/>
    </row>
    <row r="698" spans="2:9">
      <c r="B698" s="186"/>
      <c r="C698" s="183"/>
      <c r="D698" s="183"/>
      <c r="E698" s="183"/>
      <c r="F698" s="183"/>
      <c r="G698" s="183"/>
      <c r="H698" s="183"/>
      <c r="I698" s="183"/>
    </row>
    <row r="699" spans="2:9">
      <c r="B699" s="186"/>
      <c r="C699" s="183"/>
      <c r="D699" s="183"/>
      <c r="E699" s="183"/>
      <c r="F699" s="183"/>
      <c r="G699" s="183"/>
      <c r="H699" s="183"/>
      <c r="I699" s="183"/>
    </row>
    <row r="700" spans="2:9">
      <c r="B700" s="186"/>
      <c r="C700" s="183"/>
      <c r="D700" s="183"/>
      <c r="E700" s="183"/>
      <c r="F700" s="183"/>
      <c r="G700" s="183"/>
      <c r="H700" s="183"/>
      <c r="I700" s="183"/>
    </row>
    <row r="701" spans="2:9">
      <c r="B701" s="186"/>
      <c r="C701" s="183"/>
      <c r="D701" s="183"/>
      <c r="E701" s="183"/>
      <c r="F701" s="183"/>
      <c r="G701" s="183"/>
      <c r="H701" s="183"/>
      <c r="I701" s="183"/>
    </row>
    <row r="702" spans="2:9">
      <c r="B702" s="186"/>
      <c r="C702" s="183"/>
      <c r="D702" s="183"/>
      <c r="E702" s="183"/>
      <c r="F702" s="183"/>
      <c r="G702" s="183"/>
      <c r="H702" s="183"/>
      <c r="I702" s="183"/>
    </row>
    <row r="703" spans="2:9">
      <c r="B703" s="186"/>
      <c r="C703" s="183"/>
      <c r="D703" s="183"/>
      <c r="E703" s="183"/>
      <c r="F703" s="183"/>
      <c r="G703" s="183"/>
      <c r="H703" s="183"/>
      <c r="I703" s="183"/>
    </row>
    <row r="704" spans="2:9">
      <c r="B704" s="186"/>
      <c r="C704" s="183"/>
      <c r="D704" s="183"/>
      <c r="E704" s="183"/>
      <c r="F704" s="183"/>
      <c r="G704" s="183"/>
      <c r="H704" s="183"/>
      <c r="I704" s="183"/>
    </row>
    <row r="705" spans="2:9">
      <c r="B705" s="186"/>
      <c r="C705" s="183"/>
      <c r="D705" s="183"/>
      <c r="E705" s="183"/>
      <c r="F705" s="183"/>
      <c r="G705" s="183"/>
      <c r="H705" s="183"/>
      <c r="I705" s="183"/>
    </row>
    <row r="706" spans="2:9">
      <c r="B706" s="186"/>
      <c r="C706" s="183"/>
      <c r="D706" s="183"/>
      <c r="E706" s="183"/>
      <c r="F706" s="183"/>
      <c r="G706" s="183"/>
      <c r="H706" s="183"/>
      <c r="I706" s="183"/>
    </row>
    <row r="707" spans="2:9">
      <c r="B707" s="186"/>
      <c r="C707" s="183"/>
      <c r="D707" s="183"/>
      <c r="E707" s="183"/>
      <c r="F707" s="183"/>
      <c r="G707" s="183"/>
      <c r="H707" s="183"/>
      <c r="I707" s="183"/>
    </row>
    <row r="708" spans="2:9">
      <c r="B708" s="186"/>
      <c r="C708" s="183"/>
      <c r="D708" s="183"/>
      <c r="E708" s="183"/>
      <c r="F708" s="183"/>
      <c r="G708" s="183"/>
      <c r="H708" s="183"/>
      <c r="I708" s="183"/>
    </row>
    <row r="709" spans="2:9">
      <c r="B709" s="186"/>
      <c r="C709" s="183"/>
      <c r="D709" s="183"/>
      <c r="E709" s="183"/>
      <c r="F709" s="183"/>
      <c r="G709" s="183"/>
      <c r="H709" s="183"/>
      <c r="I709" s="183"/>
    </row>
    <row r="710" spans="2:9">
      <c r="B710" s="186"/>
      <c r="C710" s="183"/>
      <c r="D710" s="183"/>
      <c r="E710" s="183"/>
      <c r="F710" s="183"/>
      <c r="G710" s="183"/>
      <c r="H710" s="183"/>
      <c r="I710" s="183"/>
    </row>
    <row r="711" spans="2:9">
      <c r="B711" s="186"/>
      <c r="C711" s="183"/>
      <c r="D711" s="183"/>
      <c r="E711" s="183"/>
      <c r="F711" s="183"/>
      <c r="G711" s="183"/>
      <c r="H711" s="183"/>
      <c r="I711" s="183"/>
    </row>
    <row r="712" spans="2:9">
      <c r="B712" s="186"/>
      <c r="C712" s="183"/>
      <c r="D712" s="183"/>
      <c r="E712" s="183"/>
      <c r="F712" s="183"/>
      <c r="G712" s="183"/>
      <c r="H712" s="183"/>
      <c r="I712" s="183"/>
    </row>
    <row r="713" spans="2:9">
      <c r="B713" s="186"/>
      <c r="C713" s="183"/>
      <c r="D713" s="183"/>
      <c r="E713" s="183"/>
      <c r="F713" s="183"/>
      <c r="G713" s="183"/>
      <c r="H713" s="183"/>
      <c r="I713" s="183"/>
    </row>
    <row r="714" spans="2:9">
      <c r="B714" s="186"/>
      <c r="C714" s="183"/>
      <c r="D714" s="183"/>
      <c r="E714" s="183"/>
      <c r="F714" s="183"/>
      <c r="G714" s="183"/>
      <c r="H714" s="183"/>
      <c r="I714" s="183"/>
    </row>
    <row r="715" spans="2:9">
      <c r="B715" s="186"/>
      <c r="C715" s="183"/>
      <c r="D715" s="183"/>
      <c r="E715" s="183"/>
      <c r="F715" s="183"/>
      <c r="G715" s="183"/>
      <c r="H715" s="183"/>
      <c r="I715" s="183"/>
    </row>
    <row r="716" spans="2:9">
      <c r="B716" s="186"/>
      <c r="C716" s="183"/>
      <c r="D716" s="183"/>
      <c r="E716" s="183"/>
      <c r="F716" s="183"/>
      <c r="G716" s="183"/>
      <c r="H716" s="183"/>
      <c r="I716" s="183"/>
    </row>
    <row r="717" spans="2:9">
      <c r="B717" s="186"/>
      <c r="C717" s="183"/>
      <c r="D717" s="183"/>
      <c r="E717" s="183"/>
      <c r="F717" s="183"/>
      <c r="G717" s="183"/>
      <c r="H717" s="183"/>
      <c r="I717" s="183"/>
    </row>
    <row r="718" spans="2:9">
      <c r="B718" s="186"/>
      <c r="C718" s="183"/>
      <c r="D718" s="183"/>
      <c r="E718" s="183"/>
      <c r="F718" s="183"/>
      <c r="G718" s="183"/>
      <c r="H718" s="183"/>
      <c r="I718" s="183"/>
    </row>
    <row r="719" spans="2:9">
      <c r="B719" s="186"/>
      <c r="C719" s="183"/>
      <c r="D719" s="183"/>
      <c r="E719" s="183"/>
      <c r="F719" s="183"/>
      <c r="G719" s="183"/>
      <c r="H719" s="183"/>
      <c r="I719" s="183"/>
    </row>
    <row r="720" spans="2:9">
      <c r="B720" s="186"/>
      <c r="C720" s="183"/>
      <c r="D720" s="183"/>
      <c r="E720" s="183"/>
      <c r="F720" s="183"/>
      <c r="G720" s="183"/>
      <c r="H720" s="183"/>
      <c r="I720" s="183"/>
    </row>
    <row r="721" spans="2:9">
      <c r="B721" s="186"/>
      <c r="C721" s="183"/>
      <c r="D721" s="183"/>
      <c r="E721" s="183"/>
      <c r="F721" s="183"/>
      <c r="G721" s="183"/>
      <c r="H721" s="183"/>
      <c r="I721" s="183"/>
    </row>
    <row r="722" spans="2:9">
      <c r="B722" s="186"/>
      <c r="C722" s="183"/>
      <c r="D722" s="183"/>
      <c r="E722" s="183"/>
      <c r="F722" s="183"/>
      <c r="G722" s="183"/>
      <c r="H722" s="183"/>
      <c r="I722" s="183"/>
    </row>
    <row r="723" spans="2:9">
      <c r="B723" s="186"/>
      <c r="C723" s="183"/>
      <c r="D723" s="183"/>
      <c r="E723" s="183"/>
      <c r="F723" s="183"/>
      <c r="G723" s="183"/>
      <c r="H723" s="183"/>
      <c r="I723" s="183"/>
    </row>
    <row r="724" spans="2:9">
      <c r="B724" s="186"/>
      <c r="C724" s="183"/>
      <c r="D724" s="183"/>
      <c r="E724" s="183"/>
      <c r="F724" s="183"/>
      <c r="G724" s="183"/>
      <c r="H724" s="183"/>
      <c r="I724" s="183"/>
    </row>
    <row r="725" spans="2:9">
      <c r="B725" s="186"/>
      <c r="C725" s="183"/>
      <c r="D725" s="183"/>
      <c r="E725" s="183"/>
      <c r="F725" s="183"/>
      <c r="G725" s="183"/>
      <c r="H725" s="183"/>
      <c r="I725" s="183"/>
    </row>
    <row r="726" spans="2:9">
      <c r="B726" s="186"/>
      <c r="C726" s="183"/>
      <c r="D726" s="183"/>
      <c r="E726" s="183"/>
      <c r="F726" s="183"/>
      <c r="G726" s="183"/>
      <c r="H726" s="183"/>
      <c r="I726" s="183"/>
    </row>
    <row r="727" spans="2:9">
      <c r="B727" s="186"/>
      <c r="C727" s="183"/>
      <c r="D727" s="183"/>
      <c r="E727" s="183"/>
      <c r="F727" s="183"/>
      <c r="G727" s="183"/>
      <c r="H727" s="183"/>
      <c r="I727" s="183"/>
    </row>
    <row r="728" spans="2:9">
      <c r="B728" s="186"/>
      <c r="C728" s="183"/>
      <c r="D728" s="183"/>
      <c r="E728" s="183"/>
      <c r="F728" s="183"/>
      <c r="G728" s="183"/>
      <c r="H728" s="183"/>
      <c r="I728" s="183"/>
    </row>
    <row r="729" spans="2:9">
      <c r="B729" s="186"/>
      <c r="C729" s="183"/>
      <c r="D729" s="183"/>
      <c r="E729" s="183"/>
      <c r="F729" s="183"/>
      <c r="G729" s="183"/>
      <c r="H729" s="183"/>
      <c r="I729" s="183"/>
    </row>
    <row r="730" spans="2:9">
      <c r="B730" s="186"/>
      <c r="C730" s="183"/>
      <c r="D730" s="183"/>
      <c r="E730" s="183"/>
      <c r="F730" s="183"/>
      <c r="G730" s="183"/>
      <c r="H730" s="183"/>
      <c r="I730" s="183"/>
    </row>
    <row r="731" spans="2:9">
      <c r="B731" s="186"/>
      <c r="C731" s="183"/>
      <c r="D731" s="183"/>
      <c r="E731" s="183"/>
      <c r="F731" s="183"/>
      <c r="G731" s="183"/>
      <c r="H731" s="183"/>
      <c r="I731" s="183"/>
    </row>
    <row r="732" spans="2:9">
      <c r="B732" s="186"/>
      <c r="C732" s="183"/>
      <c r="D732" s="183"/>
      <c r="E732" s="183"/>
      <c r="F732" s="183"/>
      <c r="G732" s="183"/>
      <c r="H732" s="183"/>
      <c r="I732" s="183"/>
    </row>
    <row r="733" spans="2:9">
      <c r="B733" s="186"/>
      <c r="C733" s="183"/>
      <c r="D733" s="183"/>
      <c r="E733" s="183"/>
      <c r="F733" s="183"/>
      <c r="G733" s="183"/>
      <c r="H733" s="183"/>
      <c r="I733" s="183"/>
    </row>
    <row r="734" spans="2:9">
      <c r="B734" s="186"/>
      <c r="C734" s="183"/>
      <c r="D734" s="183"/>
      <c r="E734" s="183"/>
      <c r="F734" s="183"/>
      <c r="G734" s="183"/>
      <c r="H734" s="183"/>
      <c r="I734" s="183"/>
    </row>
    <row r="735" spans="2:9">
      <c r="B735" s="186"/>
      <c r="C735" s="183"/>
      <c r="D735" s="183"/>
      <c r="E735" s="183"/>
      <c r="F735" s="183"/>
      <c r="G735" s="183"/>
      <c r="H735" s="183"/>
      <c r="I735" s="183"/>
    </row>
    <row r="736" spans="2:9">
      <c r="B736" s="186"/>
      <c r="C736" s="183"/>
      <c r="D736" s="183"/>
      <c r="E736" s="183"/>
      <c r="F736" s="183"/>
      <c r="G736" s="183"/>
      <c r="H736" s="183"/>
      <c r="I736" s="183"/>
    </row>
    <row r="737" spans="2:9">
      <c r="B737" s="186"/>
      <c r="C737" s="183"/>
      <c r="D737" s="183"/>
      <c r="E737" s="183"/>
      <c r="F737" s="183"/>
      <c r="G737" s="183"/>
      <c r="H737" s="183"/>
      <c r="I737" s="183"/>
    </row>
    <row r="738" spans="2:9">
      <c r="B738" s="186"/>
      <c r="C738" s="183"/>
      <c r="D738" s="183"/>
      <c r="E738" s="183"/>
      <c r="F738" s="183"/>
      <c r="G738" s="183"/>
      <c r="H738" s="183"/>
      <c r="I738" s="183"/>
    </row>
    <row r="739" spans="2:9">
      <c r="B739" s="186"/>
      <c r="C739" s="183"/>
      <c r="D739" s="183"/>
      <c r="E739" s="183"/>
      <c r="F739" s="183"/>
      <c r="G739" s="183"/>
      <c r="H739" s="183"/>
      <c r="I739" s="183"/>
    </row>
    <row r="740" spans="2:9">
      <c r="B740" s="186"/>
      <c r="C740" s="183"/>
      <c r="D740" s="183"/>
      <c r="E740" s="183"/>
      <c r="F740" s="183"/>
      <c r="G740" s="183"/>
      <c r="H740" s="183"/>
      <c r="I740" s="183"/>
    </row>
    <row r="741" spans="2:9">
      <c r="B741" s="186"/>
      <c r="C741" s="183"/>
      <c r="D741" s="183"/>
      <c r="E741" s="183"/>
      <c r="F741" s="183"/>
      <c r="G741" s="183"/>
      <c r="H741" s="183"/>
      <c r="I741" s="183"/>
    </row>
    <row r="742" spans="2:9">
      <c r="B742" s="186"/>
      <c r="C742" s="183"/>
      <c r="D742" s="183"/>
      <c r="E742" s="183"/>
      <c r="F742" s="183"/>
      <c r="G742" s="183"/>
      <c r="H742" s="183"/>
      <c r="I742" s="183"/>
    </row>
    <row r="743" spans="2:9">
      <c r="B743" s="186"/>
      <c r="C743" s="183"/>
      <c r="D743" s="183"/>
      <c r="E743" s="183"/>
      <c r="F743" s="183"/>
      <c r="G743" s="183"/>
      <c r="H743" s="183"/>
      <c r="I743" s="183"/>
    </row>
    <row r="744" spans="2:9">
      <c r="B744" s="186"/>
      <c r="C744" s="183"/>
      <c r="D744" s="183"/>
      <c r="E744" s="183"/>
      <c r="F744" s="183"/>
      <c r="G744" s="183"/>
      <c r="H744" s="183"/>
      <c r="I744" s="183"/>
    </row>
    <row r="745" spans="2:9">
      <c r="B745" s="186"/>
      <c r="C745" s="183"/>
      <c r="D745" s="183"/>
      <c r="E745" s="183"/>
      <c r="F745" s="183"/>
      <c r="G745" s="183"/>
      <c r="H745" s="183"/>
      <c r="I745" s="183"/>
    </row>
    <row r="746" spans="2:9">
      <c r="B746" s="186"/>
      <c r="C746" s="183"/>
      <c r="D746" s="183"/>
      <c r="E746" s="183"/>
      <c r="F746" s="183"/>
      <c r="G746" s="183"/>
      <c r="H746" s="183"/>
      <c r="I746" s="183"/>
    </row>
    <row r="747" spans="2:9">
      <c r="B747" s="186"/>
      <c r="C747" s="183"/>
      <c r="D747" s="183"/>
      <c r="E747" s="183"/>
      <c r="F747" s="183"/>
      <c r="G747" s="183"/>
      <c r="H747" s="183"/>
      <c r="I747" s="183"/>
    </row>
    <row r="748" spans="2:9">
      <c r="B748" s="186"/>
      <c r="C748" s="183"/>
      <c r="D748" s="183"/>
      <c r="E748" s="183"/>
      <c r="F748" s="183"/>
      <c r="G748" s="183"/>
      <c r="H748" s="183"/>
      <c r="I748" s="183"/>
    </row>
    <row r="749" spans="2:9">
      <c r="B749" s="186"/>
      <c r="C749" s="183"/>
      <c r="D749" s="183"/>
      <c r="E749" s="183"/>
      <c r="F749" s="183"/>
      <c r="G749" s="183"/>
      <c r="H749" s="183"/>
      <c r="I749" s="183"/>
    </row>
    <row r="750" spans="2:9">
      <c r="B750" s="186"/>
      <c r="C750" s="183"/>
      <c r="D750" s="183"/>
      <c r="E750" s="183"/>
      <c r="F750" s="183"/>
      <c r="G750" s="183"/>
      <c r="H750" s="183"/>
      <c r="I750" s="183"/>
    </row>
    <row r="751" spans="2:9">
      <c r="B751" s="186"/>
      <c r="C751" s="183"/>
      <c r="D751" s="183"/>
      <c r="E751" s="183"/>
      <c r="F751" s="183"/>
      <c r="G751" s="183"/>
      <c r="H751" s="183"/>
      <c r="I751" s="183"/>
    </row>
    <row r="752" spans="2:9">
      <c r="B752" s="186"/>
      <c r="C752" s="183"/>
      <c r="D752" s="183"/>
      <c r="E752" s="183"/>
      <c r="F752" s="183"/>
      <c r="G752" s="183"/>
      <c r="H752" s="183"/>
      <c r="I752" s="183"/>
    </row>
    <row r="753" spans="2:9">
      <c r="B753" s="186"/>
      <c r="C753" s="183"/>
      <c r="D753" s="183"/>
      <c r="E753" s="183"/>
      <c r="F753" s="183"/>
      <c r="G753" s="183"/>
      <c r="H753" s="183"/>
      <c r="I753" s="183"/>
    </row>
    <row r="754" spans="2:9">
      <c r="B754" s="186"/>
      <c r="C754" s="183"/>
      <c r="D754" s="183"/>
      <c r="E754" s="183"/>
      <c r="F754" s="183"/>
      <c r="G754" s="183"/>
      <c r="H754" s="183"/>
      <c r="I754" s="183"/>
    </row>
    <row r="755" spans="2:9">
      <c r="B755" s="186"/>
      <c r="C755" s="183"/>
      <c r="D755" s="183"/>
      <c r="E755" s="183"/>
      <c r="F755" s="183"/>
      <c r="G755" s="183"/>
      <c r="H755" s="183"/>
      <c r="I755" s="183"/>
    </row>
    <row r="756" spans="2:9">
      <c r="B756" s="186"/>
      <c r="C756" s="183"/>
      <c r="D756" s="183"/>
      <c r="E756" s="183"/>
      <c r="F756" s="183"/>
      <c r="G756" s="183"/>
      <c r="H756" s="183"/>
      <c r="I756" s="183"/>
    </row>
    <row r="757" spans="2:9">
      <c r="B757" s="186"/>
      <c r="C757" s="183"/>
      <c r="D757" s="183"/>
      <c r="E757" s="183"/>
      <c r="F757" s="183"/>
      <c r="G757" s="183"/>
      <c r="H757" s="183"/>
      <c r="I757" s="183"/>
    </row>
    <row r="758" spans="2:9">
      <c r="B758" s="186"/>
      <c r="C758" s="183"/>
      <c r="D758" s="183"/>
      <c r="E758" s="183"/>
      <c r="F758" s="183"/>
      <c r="G758" s="183"/>
      <c r="H758" s="183"/>
      <c r="I758" s="183"/>
    </row>
    <row r="759" spans="2:9">
      <c r="B759" s="186"/>
      <c r="C759" s="183"/>
      <c r="D759" s="183"/>
      <c r="E759" s="183"/>
      <c r="F759" s="183"/>
      <c r="G759" s="183"/>
      <c r="H759" s="183"/>
      <c r="I759" s="183"/>
    </row>
    <row r="760" spans="2:9">
      <c r="B760" s="186"/>
      <c r="C760" s="183"/>
      <c r="D760" s="183"/>
      <c r="E760" s="183"/>
      <c r="F760" s="183"/>
      <c r="G760" s="183"/>
      <c r="H760" s="183"/>
      <c r="I760" s="183"/>
    </row>
    <row r="761" spans="2:9">
      <c r="B761" s="186"/>
      <c r="C761" s="183"/>
      <c r="D761" s="183"/>
      <c r="E761" s="183"/>
      <c r="F761" s="183"/>
      <c r="G761" s="183"/>
      <c r="H761" s="183"/>
      <c r="I761" s="183"/>
    </row>
    <row r="762" spans="2:9">
      <c r="B762" s="186"/>
      <c r="C762" s="183"/>
      <c r="D762" s="183"/>
      <c r="E762" s="183"/>
      <c r="F762" s="183"/>
      <c r="G762" s="183"/>
      <c r="H762" s="183"/>
      <c r="I762" s="183"/>
    </row>
    <row r="763" spans="2:9">
      <c r="B763" s="186"/>
      <c r="C763" s="183"/>
      <c r="D763" s="183"/>
      <c r="E763" s="183"/>
      <c r="F763" s="183"/>
      <c r="G763" s="183"/>
      <c r="H763" s="183"/>
      <c r="I763" s="183"/>
    </row>
    <row r="764" spans="2:9">
      <c r="B764" s="186"/>
      <c r="C764" s="183"/>
      <c r="D764" s="183"/>
      <c r="E764" s="183"/>
      <c r="F764" s="183"/>
      <c r="G764" s="183"/>
      <c r="H764" s="183"/>
      <c r="I764" s="183"/>
    </row>
    <row r="765" spans="2:9">
      <c r="B765" s="186"/>
      <c r="C765" s="183"/>
      <c r="D765" s="183"/>
      <c r="E765" s="183"/>
      <c r="F765" s="183"/>
      <c r="G765" s="183"/>
      <c r="H765" s="183"/>
      <c r="I765" s="183"/>
    </row>
    <row r="766" spans="2:9">
      <c r="B766" s="186"/>
      <c r="C766" s="183"/>
      <c r="D766" s="183"/>
      <c r="E766" s="183"/>
      <c r="F766" s="183"/>
      <c r="G766" s="183"/>
      <c r="H766" s="183"/>
      <c r="I766" s="183"/>
    </row>
    <row r="767" spans="2:9">
      <c r="B767" s="186"/>
      <c r="C767" s="183"/>
      <c r="D767" s="183"/>
      <c r="E767" s="183"/>
      <c r="F767" s="183"/>
      <c r="G767" s="183"/>
      <c r="H767" s="183"/>
      <c r="I767" s="183"/>
    </row>
    <row r="768" spans="2:9">
      <c r="B768" s="186"/>
      <c r="C768" s="183"/>
      <c r="D768" s="183"/>
      <c r="E768" s="183"/>
      <c r="F768" s="183"/>
      <c r="G768" s="183"/>
      <c r="H768" s="183"/>
      <c r="I768" s="183"/>
    </row>
    <row r="769" spans="2:9">
      <c r="B769" s="186"/>
      <c r="C769" s="183"/>
      <c r="D769" s="183"/>
      <c r="E769" s="183"/>
      <c r="F769" s="183"/>
      <c r="G769" s="183"/>
      <c r="H769" s="183"/>
      <c r="I769" s="183"/>
    </row>
    <row r="770" spans="2:9">
      <c r="B770" s="186"/>
      <c r="C770" s="183"/>
      <c r="D770" s="183"/>
      <c r="E770" s="183"/>
      <c r="F770" s="183"/>
      <c r="G770" s="183"/>
      <c r="H770" s="183"/>
      <c r="I770" s="183"/>
    </row>
    <row r="771" spans="2:9">
      <c r="B771" s="186"/>
      <c r="C771" s="183"/>
      <c r="D771" s="183"/>
      <c r="E771" s="183"/>
      <c r="F771" s="183"/>
      <c r="G771" s="183"/>
      <c r="H771" s="183"/>
      <c r="I771" s="183"/>
    </row>
    <row r="772" spans="2:9">
      <c r="B772" s="186"/>
      <c r="C772" s="183"/>
      <c r="D772" s="183"/>
      <c r="E772" s="183"/>
      <c r="F772" s="183"/>
      <c r="G772" s="183"/>
      <c r="H772" s="183"/>
      <c r="I772" s="183"/>
    </row>
    <row r="773" spans="2:9">
      <c r="B773" s="186"/>
      <c r="C773" s="183"/>
      <c r="D773" s="183"/>
      <c r="E773" s="183"/>
      <c r="F773" s="183"/>
      <c r="G773" s="183"/>
      <c r="H773" s="183"/>
      <c r="I773" s="183"/>
    </row>
    <row r="774" spans="2:9">
      <c r="B774" s="186"/>
      <c r="C774" s="183"/>
      <c r="D774" s="183"/>
      <c r="E774" s="183"/>
      <c r="F774" s="183"/>
      <c r="G774" s="183"/>
      <c r="H774" s="183"/>
      <c r="I774" s="183"/>
    </row>
    <row r="775" spans="2:9">
      <c r="B775" s="186"/>
      <c r="C775" s="183"/>
      <c r="D775" s="183"/>
      <c r="E775" s="183"/>
      <c r="F775" s="183"/>
      <c r="G775" s="183"/>
      <c r="H775" s="183"/>
      <c r="I775" s="183"/>
    </row>
    <row r="776" spans="2:9">
      <c r="B776" s="186"/>
      <c r="C776" s="183"/>
      <c r="D776" s="183"/>
      <c r="E776" s="183"/>
      <c r="F776" s="183"/>
      <c r="G776" s="183"/>
      <c r="H776" s="183"/>
      <c r="I776" s="183"/>
    </row>
    <row r="777" spans="2:9">
      <c r="B777" s="186"/>
      <c r="C777" s="183"/>
      <c r="D777" s="183"/>
      <c r="E777" s="183"/>
      <c r="F777" s="183"/>
      <c r="G777" s="183"/>
      <c r="H777" s="183"/>
      <c r="I777" s="183"/>
    </row>
    <row r="778" spans="2:9">
      <c r="B778" s="186"/>
      <c r="C778" s="183"/>
      <c r="D778" s="183"/>
      <c r="E778" s="183"/>
      <c r="F778" s="183"/>
      <c r="G778" s="183"/>
      <c r="H778" s="183"/>
      <c r="I778" s="183"/>
    </row>
    <row r="779" spans="2:9">
      <c r="B779" s="186"/>
      <c r="C779" s="183"/>
      <c r="D779" s="183"/>
      <c r="E779" s="183"/>
      <c r="F779" s="183"/>
      <c r="G779" s="183"/>
      <c r="H779" s="183"/>
      <c r="I779" s="183"/>
    </row>
    <row r="780" spans="2:9">
      <c r="B780" s="186"/>
      <c r="C780" s="183"/>
      <c r="D780" s="183"/>
      <c r="E780" s="183"/>
      <c r="F780" s="183"/>
      <c r="G780" s="183"/>
      <c r="H780" s="183"/>
      <c r="I780" s="183"/>
    </row>
    <row r="781" spans="2:9">
      <c r="B781" s="186"/>
      <c r="C781" s="183"/>
      <c r="D781" s="183"/>
      <c r="E781" s="183"/>
      <c r="F781" s="183"/>
      <c r="G781" s="183"/>
      <c r="H781" s="183"/>
      <c r="I781" s="183"/>
    </row>
    <row r="782" spans="2:9">
      <c r="B782" s="186"/>
      <c r="C782" s="183"/>
      <c r="D782" s="183"/>
      <c r="E782" s="183"/>
      <c r="F782" s="183"/>
      <c r="G782" s="183"/>
      <c r="H782" s="183"/>
      <c r="I782" s="183"/>
    </row>
    <row r="783" spans="2:9">
      <c r="B783" s="186"/>
      <c r="C783" s="183"/>
      <c r="D783" s="183"/>
      <c r="E783" s="183"/>
      <c r="F783" s="183"/>
      <c r="G783" s="183"/>
      <c r="H783" s="183"/>
      <c r="I783" s="183"/>
    </row>
    <row r="784" spans="2:9">
      <c r="B784" s="186"/>
      <c r="C784" s="183"/>
      <c r="D784" s="183"/>
      <c r="E784" s="183"/>
      <c r="F784" s="183"/>
      <c r="G784" s="183"/>
      <c r="H784" s="183"/>
      <c r="I784" s="183"/>
    </row>
    <row r="785" spans="2:9">
      <c r="B785" s="186"/>
      <c r="C785" s="183"/>
      <c r="D785" s="183"/>
      <c r="E785" s="183"/>
      <c r="F785" s="183"/>
      <c r="G785" s="183"/>
      <c r="H785" s="183"/>
      <c r="I785" s="183"/>
    </row>
    <row r="786" spans="2:9">
      <c r="B786" s="186"/>
      <c r="C786" s="183"/>
      <c r="D786" s="183"/>
      <c r="E786" s="183"/>
      <c r="F786" s="183"/>
      <c r="G786" s="183"/>
      <c r="H786" s="183"/>
      <c r="I786" s="183"/>
    </row>
    <row r="787" spans="2:9">
      <c r="B787" s="186"/>
      <c r="C787" s="183"/>
      <c r="D787" s="183"/>
      <c r="E787" s="183"/>
      <c r="F787" s="183"/>
      <c r="G787" s="183"/>
      <c r="H787" s="183"/>
      <c r="I787" s="183"/>
    </row>
    <row r="788" spans="2:9">
      <c r="B788" s="186"/>
      <c r="C788" s="183"/>
      <c r="D788" s="183"/>
      <c r="E788" s="183"/>
      <c r="F788" s="183"/>
      <c r="G788" s="183"/>
      <c r="H788" s="183"/>
      <c r="I788" s="183"/>
    </row>
    <row r="789" spans="2:9">
      <c r="B789" s="186"/>
      <c r="C789" s="183"/>
      <c r="D789" s="183"/>
      <c r="E789" s="183"/>
      <c r="F789" s="183"/>
      <c r="G789" s="183"/>
      <c r="H789" s="183"/>
      <c r="I789" s="183"/>
    </row>
    <row r="790" spans="2:9">
      <c r="B790" s="186"/>
      <c r="C790" s="183"/>
      <c r="D790" s="183"/>
      <c r="E790" s="183"/>
      <c r="F790" s="183"/>
      <c r="G790" s="183"/>
      <c r="H790" s="183"/>
      <c r="I790" s="183"/>
    </row>
    <row r="791" spans="2:9">
      <c r="B791" s="186"/>
      <c r="C791" s="183"/>
      <c r="D791" s="183"/>
      <c r="E791" s="183"/>
      <c r="F791" s="183"/>
      <c r="G791" s="183"/>
      <c r="H791" s="183"/>
      <c r="I791" s="183"/>
    </row>
    <row r="792" spans="2:9">
      <c r="B792" s="186"/>
      <c r="C792" s="183"/>
      <c r="D792" s="183"/>
      <c r="E792" s="183"/>
      <c r="F792" s="183"/>
      <c r="G792" s="183"/>
      <c r="H792" s="183"/>
      <c r="I792" s="183"/>
    </row>
    <row r="793" spans="2:9">
      <c r="B793" s="186"/>
      <c r="C793" s="183"/>
      <c r="D793" s="183"/>
      <c r="E793" s="183"/>
      <c r="F793" s="183"/>
      <c r="G793" s="183"/>
      <c r="H793" s="183"/>
      <c r="I793" s="183"/>
    </row>
    <row r="794" spans="2:9">
      <c r="B794" s="186"/>
      <c r="C794" s="183"/>
      <c r="D794" s="183"/>
      <c r="E794" s="183"/>
      <c r="F794" s="183"/>
      <c r="G794" s="183"/>
      <c r="H794" s="183"/>
      <c r="I794" s="183"/>
    </row>
    <row r="795" spans="2:9">
      <c r="B795" s="186"/>
      <c r="C795" s="183"/>
      <c r="D795" s="183"/>
      <c r="E795" s="183"/>
      <c r="F795" s="183"/>
      <c r="G795" s="183"/>
      <c r="H795" s="183"/>
      <c r="I795" s="183"/>
    </row>
    <row r="796" spans="2:9">
      <c r="B796" s="186"/>
      <c r="C796" s="183"/>
      <c r="D796" s="183"/>
      <c r="E796" s="183"/>
      <c r="F796" s="183"/>
      <c r="G796" s="183"/>
      <c r="H796" s="183"/>
      <c r="I796" s="183"/>
    </row>
    <row r="797" spans="2:9">
      <c r="B797" s="186"/>
      <c r="C797" s="183"/>
      <c r="D797" s="183"/>
      <c r="E797" s="183"/>
      <c r="F797" s="183"/>
      <c r="G797" s="183"/>
      <c r="H797" s="183"/>
      <c r="I797" s="183"/>
    </row>
    <row r="798" spans="2:9">
      <c r="B798" s="186"/>
      <c r="C798" s="183"/>
      <c r="D798" s="183"/>
      <c r="E798" s="183"/>
      <c r="F798" s="183"/>
      <c r="G798" s="183"/>
      <c r="H798" s="183"/>
      <c r="I798" s="183"/>
    </row>
    <row r="799" spans="2:9">
      <c r="B799" s="186"/>
      <c r="C799" s="183"/>
      <c r="D799" s="183"/>
      <c r="E799" s="183"/>
      <c r="F799" s="183"/>
      <c r="G799" s="183"/>
      <c r="H799" s="183"/>
      <c r="I799" s="183"/>
    </row>
    <row r="800" spans="2:9">
      <c r="B800" s="186"/>
      <c r="C800" s="183"/>
      <c r="D800" s="183"/>
      <c r="E800" s="183"/>
      <c r="F800" s="183"/>
      <c r="G800" s="183"/>
      <c r="H800" s="183"/>
      <c r="I800" s="183"/>
    </row>
    <row r="801" spans="2:9">
      <c r="B801" s="186"/>
      <c r="C801" s="183"/>
      <c r="D801" s="183"/>
      <c r="E801" s="183"/>
      <c r="F801" s="183"/>
      <c r="G801" s="183"/>
      <c r="H801" s="183"/>
      <c r="I801" s="183"/>
    </row>
    <row r="802" spans="2:9">
      <c r="B802" s="186"/>
      <c r="C802" s="183"/>
      <c r="D802" s="183"/>
      <c r="E802" s="183"/>
      <c r="F802" s="183"/>
      <c r="G802" s="183"/>
      <c r="H802" s="183"/>
      <c r="I802" s="183"/>
    </row>
    <row r="803" spans="2:9">
      <c r="B803" s="186"/>
      <c r="C803" s="183"/>
      <c r="D803" s="183"/>
      <c r="E803" s="183"/>
      <c r="F803" s="183"/>
      <c r="G803" s="183"/>
      <c r="H803" s="183"/>
      <c r="I803" s="183"/>
    </row>
    <row r="804" spans="2:9">
      <c r="B804" s="186"/>
      <c r="C804" s="183"/>
      <c r="D804" s="183"/>
      <c r="E804" s="183"/>
      <c r="F804" s="183"/>
      <c r="G804" s="183"/>
      <c r="H804" s="183"/>
      <c r="I804" s="183"/>
    </row>
    <row r="805" spans="2:9">
      <c r="B805" s="186"/>
      <c r="C805" s="183"/>
      <c r="D805" s="183"/>
      <c r="E805" s="183"/>
      <c r="F805" s="183"/>
      <c r="G805" s="183"/>
      <c r="H805" s="183"/>
      <c r="I805" s="183"/>
    </row>
    <row r="806" spans="2:9">
      <c r="B806" s="186"/>
      <c r="C806" s="183"/>
      <c r="D806" s="183"/>
      <c r="E806" s="183"/>
      <c r="F806" s="183"/>
      <c r="G806" s="183"/>
      <c r="H806" s="183"/>
      <c r="I806" s="183"/>
    </row>
    <row r="807" spans="2:9">
      <c r="B807" s="186"/>
      <c r="C807" s="183"/>
      <c r="D807" s="183"/>
      <c r="E807" s="183"/>
      <c r="F807" s="183"/>
      <c r="G807" s="183"/>
      <c r="H807" s="183"/>
      <c r="I807" s="183"/>
    </row>
    <row r="808" spans="2:9">
      <c r="B808" s="186"/>
      <c r="C808" s="183"/>
      <c r="D808" s="183"/>
      <c r="E808" s="183"/>
      <c r="F808" s="183"/>
      <c r="G808" s="183"/>
      <c r="H808" s="183"/>
      <c r="I808" s="183"/>
    </row>
    <row r="809" spans="2:9">
      <c r="B809" s="186"/>
      <c r="C809" s="183"/>
      <c r="D809" s="183"/>
      <c r="E809" s="183"/>
      <c r="F809" s="183"/>
      <c r="G809" s="183"/>
      <c r="H809" s="183"/>
      <c r="I809" s="183"/>
    </row>
    <row r="810" spans="2:9">
      <c r="B810" s="186"/>
      <c r="C810" s="183"/>
      <c r="D810" s="183"/>
      <c r="E810" s="183"/>
      <c r="F810" s="183"/>
      <c r="G810" s="183"/>
      <c r="H810" s="183"/>
      <c r="I810" s="183"/>
    </row>
    <row r="811" spans="2:9">
      <c r="B811" s="186"/>
      <c r="C811" s="183"/>
      <c r="D811" s="183"/>
      <c r="E811" s="183"/>
      <c r="F811" s="183"/>
      <c r="G811" s="183"/>
      <c r="H811" s="183"/>
      <c r="I811" s="183"/>
    </row>
    <row r="812" spans="2:9">
      <c r="B812" s="186"/>
      <c r="C812" s="183"/>
      <c r="D812" s="183"/>
      <c r="E812" s="183"/>
      <c r="F812" s="183"/>
      <c r="G812" s="183"/>
      <c r="H812" s="183"/>
      <c r="I812" s="183"/>
    </row>
    <row r="813" spans="2:9">
      <c r="B813" s="186"/>
      <c r="C813" s="183"/>
      <c r="D813" s="183"/>
      <c r="E813" s="183"/>
      <c r="F813" s="183"/>
      <c r="G813" s="183"/>
      <c r="H813" s="183"/>
      <c r="I813" s="183"/>
    </row>
    <row r="814" spans="2:9">
      <c r="B814" s="186"/>
      <c r="C814" s="183"/>
      <c r="D814" s="183"/>
      <c r="E814" s="183"/>
      <c r="F814" s="183"/>
      <c r="G814" s="183"/>
      <c r="H814" s="183"/>
      <c r="I814" s="183"/>
    </row>
    <row r="815" spans="2:9">
      <c r="B815" s="186"/>
      <c r="C815" s="183"/>
      <c r="D815" s="183"/>
      <c r="E815" s="183"/>
      <c r="F815" s="183"/>
      <c r="G815" s="183"/>
      <c r="H815" s="183"/>
      <c r="I815" s="183"/>
    </row>
    <row r="816" spans="2:9">
      <c r="B816" s="186"/>
      <c r="C816" s="183"/>
      <c r="D816" s="183"/>
      <c r="E816" s="183"/>
      <c r="F816" s="183"/>
      <c r="G816" s="183"/>
      <c r="H816" s="183"/>
      <c r="I816" s="183"/>
    </row>
    <row r="817" spans="2:9">
      <c r="B817" s="186"/>
      <c r="C817" s="183"/>
      <c r="D817" s="183"/>
      <c r="E817" s="183"/>
      <c r="F817" s="183"/>
      <c r="G817" s="183"/>
      <c r="H817" s="183"/>
      <c r="I817" s="183"/>
    </row>
    <row r="818" spans="2:9">
      <c r="B818" s="186"/>
      <c r="C818" s="183"/>
      <c r="D818" s="183"/>
      <c r="E818" s="183"/>
      <c r="F818" s="183"/>
      <c r="G818" s="183"/>
      <c r="H818" s="183"/>
      <c r="I818" s="183"/>
    </row>
    <row r="819" spans="2:9">
      <c r="B819" s="186"/>
      <c r="C819" s="183"/>
      <c r="D819" s="183"/>
      <c r="E819" s="183"/>
      <c r="F819" s="183"/>
      <c r="G819" s="183"/>
      <c r="H819" s="183"/>
      <c r="I819" s="183"/>
    </row>
    <row r="820" spans="2:9">
      <c r="B820" s="186"/>
      <c r="C820" s="183"/>
      <c r="D820" s="183"/>
      <c r="E820" s="183"/>
      <c r="F820" s="183"/>
      <c r="G820" s="183"/>
      <c r="H820" s="183"/>
      <c r="I820" s="183"/>
    </row>
    <row r="821" spans="2:9">
      <c r="B821" s="186"/>
      <c r="C821" s="183"/>
      <c r="D821" s="183"/>
      <c r="E821" s="183"/>
      <c r="F821" s="183"/>
      <c r="G821" s="183"/>
      <c r="H821" s="183"/>
      <c r="I821" s="183"/>
    </row>
    <row r="822" spans="2:9">
      <c r="B822" s="186"/>
      <c r="C822" s="183"/>
      <c r="D822" s="183"/>
      <c r="E822" s="183"/>
      <c r="F822" s="183"/>
      <c r="G822" s="183"/>
      <c r="H822" s="183"/>
      <c r="I822" s="183"/>
    </row>
    <row r="823" spans="2:9">
      <c r="B823" s="186"/>
      <c r="C823" s="183"/>
      <c r="D823" s="183"/>
      <c r="E823" s="183"/>
      <c r="F823" s="183"/>
      <c r="G823" s="183"/>
      <c r="H823" s="183"/>
      <c r="I823" s="183"/>
    </row>
    <row r="824" spans="2:9">
      <c r="B824" s="186"/>
      <c r="C824" s="183"/>
      <c r="D824" s="183"/>
      <c r="E824" s="183"/>
      <c r="F824" s="183"/>
      <c r="G824" s="183"/>
      <c r="H824" s="183"/>
      <c r="I824" s="183"/>
    </row>
    <row r="825" spans="2:9">
      <c r="B825" s="186"/>
      <c r="C825" s="183"/>
      <c r="D825" s="183"/>
      <c r="E825" s="183"/>
      <c r="F825" s="183"/>
      <c r="G825" s="183"/>
      <c r="H825" s="183"/>
      <c r="I825" s="183"/>
    </row>
    <row r="826" spans="2:9">
      <c r="B826" s="186"/>
      <c r="C826" s="183"/>
      <c r="D826" s="183"/>
      <c r="E826" s="183"/>
      <c r="F826" s="183"/>
      <c r="G826" s="183"/>
      <c r="H826" s="183"/>
      <c r="I826" s="183"/>
    </row>
    <row r="827" spans="2:9">
      <c r="B827" s="186"/>
      <c r="C827" s="183"/>
      <c r="D827" s="183"/>
      <c r="E827" s="183"/>
      <c r="F827" s="183"/>
      <c r="G827" s="183"/>
      <c r="H827" s="183"/>
      <c r="I827" s="183"/>
    </row>
    <row r="828" spans="2:9">
      <c r="B828" s="186"/>
      <c r="C828" s="183"/>
      <c r="D828" s="183"/>
      <c r="E828" s="183"/>
      <c r="F828" s="183"/>
      <c r="G828" s="183"/>
      <c r="H828" s="183"/>
      <c r="I828" s="183"/>
    </row>
    <row r="829" spans="2:9">
      <c r="B829" s="186"/>
      <c r="C829" s="183"/>
      <c r="D829" s="183"/>
      <c r="E829" s="183"/>
      <c r="F829" s="183"/>
      <c r="G829" s="183"/>
      <c r="H829" s="183"/>
      <c r="I829" s="183"/>
    </row>
    <row r="830" spans="2:9">
      <c r="B830" s="186"/>
      <c r="C830" s="183"/>
      <c r="D830" s="183"/>
      <c r="E830" s="183"/>
      <c r="F830" s="183"/>
      <c r="G830" s="183"/>
      <c r="H830" s="183"/>
      <c r="I830" s="183"/>
    </row>
    <row r="831" spans="2:9">
      <c r="B831" s="186"/>
      <c r="C831" s="183"/>
      <c r="D831" s="183"/>
      <c r="E831" s="183"/>
      <c r="F831" s="183"/>
      <c r="G831" s="183"/>
      <c r="H831" s="183"/>
      <c r="I831" s="183"/>
    </row>
    <row r="832" spans="2:9">
      <c r="B832" s="186"/>
      <c r="C832" s="183"/>
      <c r="D832" s="183"/>
      <c r="E832" s="183"/>
      <c r="F832" s="183"/>
      <c r="G832" s="183"/>
      <c r="H832" s="183"/>
      <c r="I832" s="183"/>
    </row>
    <row r="833" spans="2:9">
      <c r="B833" s="186"/>
      <c r="C833" s="183"/>
      <c r="D833" s="183"/>
      <c r="E833" s="183"/>
      <c r="F833" s="183"/>
      <c r="G833" s="183"/>
      <c r="H833" s="183"/>
      <c r="I833" s="183"/>
    </row>
    <row r="834" spans="2:9">
      <c r="B834" s="186"/>
      <c r="C834" s="183"/>
      <c r="D834" s="183"/>
      <c r="E834" s="183"/>
      <c r="F834" s="183"/>
      <c r="G834" s="183"/>
      <c r="H834" s="183"/>
      <c r="I834" s="183"/>
    </row>
    <row r="835" spans="2:9">
      <c r="B835" s="186"/>
      <c r="C835" s="183"/>
      <c r="D835" s="183"/>
      <c r="E835" s="183"/>
      <c r="F835" s="183"/>
      <c r="G835" s="183"/>
      <c r="H835" s="183"/>
      <c r="I835" s="183"/>
    </row>
    <row r="836" spans="2:9">
      <c r="B836" s="186"/>
      <c r="C836" s="183"/>
      <c r="D836" s="183"/>
      <c r="E836" s="183"/>
      <c r="F836" s="183"/>
      <c r="G836" s="183"/>
      <c r="H836" s="183"/>
      <c r="I836" s="183"/>
    </row>
    <row r="837" spans="2:9">
      <c r="B837" s="186"/>
      <c r="C837" s="183"/>
      <c r="D837" s="183"/>
      <c r="E837" s="183"/>
      <c r="F837" s="183"/>
      <c r="G837" s="183"/>
      <c r="H837" s="183"/>
      <c r="I837" s="183"/>
    </row>
    <row r="838" spans="2:9">
      <c r="B838" s="186"/>
      <c r="C838" s="183"/>
      <c r="D838" s="183"/>
      <c r="E838" s="183"/>
      <c r="F838" s="183"/>
      <c r="G838" s="183"/>
      <c r="H838" s="183"/>
      <c r="I838" s="183"/>
    </row>
    <row r="839" spans="2:9">
      <c r="B839" s="186"/>
      <c r="C839" s="183"/>
      <c r="D839" s="183"/>
      <c r="E839" s="183"/>
      <c r="F839" s="183"/>
      <c r="G839" s="183"/>
      <c r="H839" s="183"/>
      <c r="I839" s="183"/>
    </row>
    <row r="840" spans="2:9">
      <c r="B840" s="186"/>
      <c r="C840" s="183"/>
      <c r="D840" s="183"/>
      <c r="E840" s="183"/>
      <c r="F840" s="183"/>
      <c r="G840" s="183"/>
      <c r="H840" s="183"/>
      <c r="I840" s="183"/>
    </row>
    <row r="841" spans="2:9">
      <c r="B841" s="186"/>
      <c r="C841" s="183"/>
      <c r="D841" s="183"/>
      <c r="E841" s="183"/>
      <c r="F841" s="183"/>
      <c r="G841" s="183"/>
      <c r="H841" s="183"/>
      <c r="I841" s="183"/>
    </row>
    <row r="842" spans="2:9">
      <c r="B842" s="186"/>
      <c r="C842" s="183"/>
      <c r="D842" s="183"/>
      <c r="E842" s="183"/>
      <c r="F842" s="183"/>
      <c r="G842" s="183"/>
      <c r="H842" s="183"/>
      <c r="I842" s="183"/>
    </row>
    <row r="843" spans="2:9">
      <c r="B843" s="186"/>
      <c r="C843" s="183"/>
      <c r="D843" s="183"/>
      <c r="E843" s="183"/>
      <c r="F843" s="183"/>
      <c r="G843" s="183"/>
      <c r="H843" s="183"/>
      <c r="I843" s="183"/>
    </row>
    <row r="844" spans="2:9">
      <c r="B844" s="186"/>
      <c r="C844" s="183"/>
      <c r="D844" s="183"/>
      <c r="E844" s="183"/>
      <c r="F844" s="183"/>
      <c r="G844" s="183"/>
      <c r="H844" s="183"/>
      <c r="I844" s="183"/>
    </row>
    <row r="845" spans="2:9">
      <c r="B845" s="186"/>
      <c r="C845" s="183"/>
      <c r="D845" s="183"/>
      <c r="E845" s="183"/>
      <c r="F845" s="183"/>
      <c r="G845" s="183"/>
      <c r="H845" s="183"/>
      <c r="I845" s="183"/>
    </row>
    <row r="846" spans="2:9">
      <c r="B846" s="186"/>
      <c r="C846" s="183"/>
      <c r="D846" s="183"/>
      <c r="E846" s="183"/>
      <c r="F846" s="183"/>
      <c r="G846" s="183"/>
      <c r="H846" s="183"/>
      <c r="I846" s="183"/>
    </row>
    <row r="847" spans="2:9">
      <c r="B847" s="186"/>
      <c r="C847" s="183"/>
      <c r="D847" s="183"/>
      <c r="E847" s="183"/>
      <c r="F847" s="183"/>
      <c r="G847" s="183"/>
      <c r="H847" s="183"/>
      <c r="I847" s="183"/>
    </row>
    <row r="848" spans="2:9">
      <c r="B848" s="186"/>
      <c r="C848" s="183"/>
      <c r="D848" s="183"/>
      <c r="E848" s="183"/>
      <c r="F848" s="183"/>
      <c r="G848" s="183"/>
      <c r="H848" s="183"/>
      <c r="I848" s="183"/>
    </row>
    <row r="849" spans="2:9">
      <c r="B849" s="186"/>
      <c r="C849" s="183"/>
      <c r="D849" s="183"/>
      <c r="E849" s="183"/>
      <c r="F849" s="183"/>
      <c r="G849" s="183"/>
      <c r="H849" s="183"/>
      <c r="I849" s="183"/>
    </row>
    <row r="850" spans="2:9">
      <c r="B850" s="186"/>
      <c r="C850" s="183"/>
      <c r="D850" s="183"/>
      <c r="E850" s="183"/>
      <c r="F850" s="183"/>
      <c r="G850" s="183"/>
      <c r="H850" s="183"/>
      <c r="I850" s="183"/>
    </row>
    <row r="851" spans="2:9">
      <c r="B851" s="186"/>
      <c r="C851" s="183"/>
      <c r="D851" s="183"/>
      <c r="E851" s="183"/>
      <c r="F851" s="183"/>
      <c r="G851" s="183"/>
      <c r="H851" s="183"/>
      <c r="I851" s="183"/>
    </row>
    <row r="852" spans="2:9">
      <c r="B852" s="186"/>
      <c r="C852" s="183"/>
      <c r="D852" s="183"/>
      <c r="E852" s="183"/>
      <c r="F852" s="183"/>
      <c r="G852" s="183"/>
      <c r="H852" s="183"/>
      <c r="I852" s="183"/>
    </row>
    <row r="853" spans="2:9">
      <c r="B853" s="186"/>
      <c r="C853" s="183"/>
      <c r="D853" s="183"/>
      <c r="E853" s="183"/>
      <c r="F853" s="183"/>
      <c r="G853" s="183"/>
      <c r="H853" s="183"/>
      <c r="I853" s="183"/>
    </row>
    <row r="854" spans="2:9">
      <c r="B854" s="186"/>
      <c r="C854" s="183"/>
      <c r="D854" s="183"/>
      <c r="E854" s="183"/>
      <c r="F854" s="183"/>
      <c r="G854" s="183"/>
      <c r="H854" s="183"/>
      <c r="I854" s="183"/>
    </row>
    <row r="855" spans="2:9">
      <c r="B855" s="186"/>
      <c r="C855" s="183"/>
      <c r="D855" s="183"/>
      <c r="E855" s="183"/>
      <c r="F855" s="183"/>
      <c r="G855" s="183"/>
      <c r="H855" s="183"/>
      <c r="I855" s="183"/>
    </row>
    <row r="856" spans="2:9">
      <c r="B856" s="186"/>
      <c r="C856" s="183"/>
      <c r="D856" s="183"/>
      <c r="E856" s="183"/>
      <c r="F856" s="183"/>
      <c r="G856" s="183"/>
      <c r="H856" s="183"/>
      <c r="I856" s="183"/>
    </row>
    <row r="857" spans="2:9">
      <c r="B857" s="186"/>
      <c r="C857" s="183"/>
      <c r="D857" s="183"/>
      <c r="E857" s="183"/>
      <c r="F857" s="183"/>
      <c r="G857" s="183"/>
      <c r="H857" s="183"/>
      <c r="I857" s="183"/>
    </row>
    <row r="858" spans="2:9">
      <c r="B858" s="186"/>
      <c r="C858" s="183"/>
      <c r="D858" s="183"/>
      <c r="E858" s="183"/>
      <c r="F858" s="183"/>
      <c r="G858" s="183"/>
      <c r="H858" s="183"/>
      <c r="I858" s="183"/>
    </row>
    <row r="859" spans="2:9">
      <c r="B859" s="186"/>
      <c r="C859" s="183"/>
      <c r="D859" s="183"/>
      <c r="E859" s="183"/>
      <c r="F859" s="183"/>
      <c r="G859" s="183"/>
      <c r="H859" s="183"/>
      <c r="I859" s="183"/>
    </row>
    <row r="860" spans="2:9">
      <c r="B860" s="186"/>
      <c r="C860" s="183"/>
      <c r="D860" s="183"/>
      <c r="E860" s="183"/>
      <c r="F860" s="183"/>
      <c r="G860" s="183"/>
      <c r="H860" s="183"/>
      <c r="I860" s="183"/>
    </row>
    <row r="861" spans="2:9">
      <c r="B861" s="186"/>
      <c r="C861" s="183"/>
      <c r="D861" s="183"/>
      <c r="E861" s="183"/>
      <c r="F861" s="183"/>
      <c r="G861" s="183"/>
      <c r="H861" s="183"/>
      <c r="I861" s="183"/>
    </row>
    <row r="862" spans="2:9">
      <c r="B862" s="186"/>
      <c r="C862" s="183"/>
      <c r="D862" s="183"/>
      <c r="E862" s="183"/>
      <c r="F862" s="183"/>
      <c r="G862" s="183"/>
      <c r="H862" s="183"/>
      <c r="I862" s="183"/>
    </row>
    <row r="863" spans="2:9">
      <c r="B863" s="186"/>
      <c r="C863" s="183"/>
      <c r="D863" s="183"/>
      <c r="E863" s="183"/>
      <c r="F863" s="183"/>
      <c r="G863" s="183"/>
      <c r="H863" s="183"/>
      <c r="I863" s="183"/>
    </row>
    <row r="864" spans="2:9">
      <c r="B864" s="186"/>
      <c r="C864" s="183"/>
      <c r="D864" s="183"/>
      <c r="E864" s="183"/>
      <c r="F864" s="183"/>
      <c r="G864" s="183"/>
      <c r="H864" s="183"/>
      <c r="I864" s="183"/>
    </row>
    <row r="865" spans="2:9">
      <c r="B865" s="186"/>
      <c r="C865" s="183"/>
      <c r="D865" s="183"/>
      <c r="E865" s="183"/>
      <c r="F865" s="183"/>
      <c r="G865" s="183"/>
      <c r="H865" s="183"/>
      <c r="I865" s="183"/>
    </row>
    <row r="866" spans="2:9">
      <c r="B866" s="186"/>
      <c r="C866" s="183"/>
      <c r="D866" s="183"/>
      <c r="E866" s="183"/>
      <c r="F866" s="183"/>
      <c r="G866" s="183"/>
      <c r="H866" s="183"/>
      <c r="I866" s="183"/>
    </row>
    <row r="867" spans="2:9">
      <c r="B867" s="186"/>
      <c r="C867" s="183"/>
      <c r="D867" s="183"/>
      <c r="E867" s="183"/>
      <c r="F867" s="183"/>
      <c r="G867" s="183"/>
      <c r="H867" s="183"/>
      <c r="I867" s="183"/>
    </row>
    <row r="868" spans="2:9">
      <c r="B868" s="186"/>
      <c r="C868" s="183"/>
      <c r="D868" s="183"/>
      <c r="E868" s="183"/>
      <c r="F868" s="183"/>
      <c r="G868" s="183"/>
      <c r="H868" s="183"/>
      <c r="I868" s="183"/>
    </row>
    <row r="869" spans="2:9">
      <c r="B869" s="186"/>
      <c r="C869" s="183"/>
      <c r="D869" s="183"/>
      <c r="E869" s="183"/>
      <c r="F869" s="183"/>
      <c r="G869" s="183"/>
      <c r="H869" s="183"/>
      <c r="I869" s="183"/>
    </row>
    <row r="870" spans="2:9">
      <c r="B870" s="186"/>
      <c r="C870" s="183"/>
      <c r="D870" s="183"/>
      <c r="E870" s="183"/>
      <c r="F870" s="183"/>
      <c r="G870" s="183"/>
      <c r="H870" s="183"/>
      <c r="I870" s="183"/>
    </row>
    <row r="871" spans="2:9">
      <c r="B871" s="186"/>
      <c r="C871" s="183"/>
      <c r="D871" s="183"/>
      <c r="E871" s="183"/>
      <c r="F871" s="183"/>
      <c r="G871" s="183"/>
      <c r="H871" s="183"/>
      <c r="I871" s="183"/>
    </row>
    <row r="872" spans="2:9">
      <c r="B872" s="186"/>
      <c r="C872" s="183"/>
      <c r="D872" s="183"/>
      <c r="E872" s="183"/>
      <c r="F872" s="183"/>
      <c r="G872" s="183"/>
      <c r="H872" s="183"/>
      <c r="I872" s="183"/>
    </row>
    <row r="873" spans="2:9">
      <c r="B873" s="186"/>
      <c r="C873" s="183"/>
      <c r="D873" s="183"/>
      <c r="E873" s="183"/>
      <c r="F873" s="183"/>
      <c r="G873" s="183"/>
      <c r="H873" s="183"/>
      <c r="I873" s="183"/>
    </row>
    <row r="874" spans="2:9">
      <c r="B874" s="186"/>
      <c r="C874" s="183"/>
      <c r="D874" s="183"/>
      <c r="E874" s="183"/>
      <c r="F874" s="183"/>
      <c r="G874" s="183"/>
      <c r="H874" s="183"/>
      <c r="I874" s="183"/>
    </row>
    <row r="875" spans="2:9">
      <c r="B875" s="186"/>
      <c r="C875" s="183"/>
      <c r="D875" s="183"/>
      <c r="E875" s="183"/>
      <c r="F875" s="183"/>
      <c r="G875" s="183"/>
      <c r="H875" s="183"/>
      <c r="I875" s="183"/>
    </row>
    <row r="876" spans="2:9">
      <c r="B876" s="186"/>
      <c r="C876" s="183"/>
      <c r="D876" s="183"/>
      <c r="E876" s="183"/>
      <c r="F876" s="183"/>
      <c r="G876" s="183"/>
      <c r="H876" s="183"/>
      <c r="I876" s="183"/>
    </row>
    <row r="877" spans="2:9">
      <c r="B877" s="186"/>
      <c r="C877" s="183"/>
      <c r="D877" s="183"/>
      <c r="E877" s="183"/>
      <c r="F877" s="183"/>
      <c r="G877" s="183"/>
      <c r="H877" s="183"/>
      <c r="I877" s="183"/>
    </row>
    <row r="878" spans="2:9">
      <c r="B878" s="186"/>
      <c r="C878" s="183"/>
      <c r="D878" s="183"/>
      <c r="E878" s="183"/>
      <c r="F878" s="183"/>
      <c r="G878" s="183"/>
      <c r="H878" s="183"/>
      <c r="I878" s="183"/>
    </row>
    <row r="879" spans="2:9">
      <c r="B879" s="186"/>
      <c r="C879" s="183"/>
      <c r="D879" s="183"/>
      <c r="E879" s="183"/>
      <c r="F879" s="183"/>
      <c r="G879" s="183"/>
      <c r="H879" s="183"/>
      <c r="I879" s="183"/>
    </row>
    <row r="880" spans="2:9">
      <c r="B880" s="186"/>
      <c r="C880" s="183"/>
      <c r="D880" s="183"/>
      <c r="E880" s="183"/>
      <c r="F880" s="183"/>
      <c r="G880" s="183"/>
      <c r="H880" s="183"/>
      <c r="I880" s="183"/>
    </row>
    <row r="881" spans="2:9">
      <c r="B881" s="186"/>
      <c r="C881" s="183"/>
      <c r="D881" s="183"/>
      <c r="E881" s="183"/>
      <c r="F881" s="183"/>
      <c r="G881" s="183"/>
      <c r="H881" s="183"/>
      <c r="I881" s="183"/>
    </row>
    <row r="882" spans="2:9">
      <c r="B882" s="186"/>
      <c r="C882" s="183"/>
      <c r="D882" s="183"/>
      <c r="E882" s="183"/>
      <c r="F882" s="183"/>
      <c r="G882" s="183"/>
      <c r="H882" s="183"/>
      <c r="I882" s="183"/>
    </row>
    <row r="883" spans="2:9">
      <c r="B883" s="186"/>
      <c r="C883" s="183"/>
      <c r="D883" s="183"/>
      <c r="E883" s="183"/>
      <c r="F883" s="183"/>
      <c r="G883" s="183"/>
      <c r="H883" s="183"/>
      <c r="I883" s="183"/>
    </row>
    <row r="884" spans="2:9">
      <c r="B884" s="186"/>
      <c r="C884" s="183"/>
      <c r="D884" s="183"/>
      <c r="E884" s="183"/>
      <c r="F884" s="183"/>
      <c r="G884" s="183"/>
      <c r="H884" s="183"/>
      <c r="I884" s="183"/>
    </row>
    <row r="885" spans="2:9">
      <c r="B885" s="186"/>
      <c r="C885" s="183"/>
      <c r="D885" s="183"/>
      <c r="E885" s="183"/>
      <c r="F885" s="183"/>
      <c r="G885" s="183"/>
      <c r="H885" s="183"/>
      <c r="I885" s="183"/>
    </row>
    <row r="886" spans="2:9">
      <c r="B886" s="186"/>
      <c r="C886" s="183"/>
      <c r="D886" s="183"/>
      <c r="E886" s="183"/>
      <c r="F886" s="183"/>
      <c r="G886" s="183"/>
      <c r="H886" s="183"/>
      <c r="I886" s="183"/>
    </row>
    <row r="887" spans="2:9">
      <c r="B887" s="186"/>
      <c r="C887" s="183"/>
      <c r="D887" s="183"/>
      <c r="E887" s="183"/>
      <c r="F887" s="183"/>
      <c r="G887" s="183"/>
      <c r="H887" s="183"/>
      <c r="I887" s="183"/>
    </row>
    <row r="888" spans="2:9">
      <c r="B888" s="186"/>
      <c r="C888" s="183"/>
      <c r="D888" s="183"/>
      <c r="E888" s="183"/>
      <c r="F888" s="183"/>
      <c r="G888" s="183"/>
      <c r="H888" s="183"/>
      <c r="I888" s="183"/>
    </row>
    <row r="889" spans="2:9">
      <c r="B889" s="186"/>
      <c r="C889" s="183"/>
      <c r="D889" s="183"/>
      <c r="E889" s="183"/>
      <c r="F889" s="183"/>
      <c r="G889" s="183"/>
      <c r="H889" s="183"/>
      <c r="I889" s="183"/>
    </row>
    <row r="890" spans="2:9">
      <c r="B890" s="186"/>
      <c r="C890" s="183"/>
      <c r="D890" s="183"/>
      <c r="E890" s="183"/>
      <c r="F890" s="183"/>
      <c r="G890" s="183"/>
      <c r="H890" s="183"/>
      <c r="I890" s="183"/>
    </row>
    <row r="891" spans="2:9">
      <c r="B891" s="186"/>
      <c r="C891" s="183"/>
      <c r="D891" s="183"/>
      <c r="E891" s="183"/>
      <c r="F891" s="183"/>
      <c r="G891" s="183"/>
      <c r="H891" s="183"/>
      <c r="I891" s="183"/>
    </row>
    <row r="892" spans="2:9">
      <c r="B892" s="186"/>
      <c r="C892" s="183"/>
      <c r="D892" s="183"/>
      <c r="E892" s="183"/>
      <c r="F892" s="183"/>
      <c r="G892" s="183"/>
      <c r="H892" s="183"/>
      <c r="I892" s="183"/>
    </row>
    <row r="893" spans="2:9">
      <c r="B893" s="186"/>
      <c r="C893" s="183"/>
      <c r="D893" s="183"/>
      <c r="E893" s="183"/>
      <c r="F893" s="183"/>
      <c r="G893" s="183"/>
      <c r="H893" s="183"/>
      <c r="I893" s="183"/>
    </row>
    <row r="894" spans="2:9">
      <c r="B894" s="186"/>
      <c r="C894" s="183"/>
      <c r="D894" s="183"/>
      <c r="E894" s="183"/>
      <c r="F894" s="183"/>
      <c r="G894" s="183"/>
      <c r="H894" s="183"/>
      <c r="I894" s="183"/>
    </row>
    <row r="895" spans="2:9">
      <c r="B895" s="186"/>
      <c r="C895" s="183"/>
      <c r="D895" s="183"/>
      <c r="E895" s="183"/>
      <c r="F895" s="183"/>
      <c r="G895" s="183"/>
      <c r="H895" s="183"/>
      <c r="I895" s="183"/>
    </row>
    <row r="896" spans="2:9">
      <c r="B896" s="186"/>
      <c r="C896" s="183"/>
      <c r="D896" s="183"/>
      <c r="E896" s="183"/>
      <c r="F896" s="183"/>
      <c r="G896" s="183"/>
      <c r="H896" s="183"/>
      <c r="I896" s="183"/>
    </row>
    <row r="897" spans="2:9">
      <c r="B897" s="186"/>
      <c r="C897" s="183"/>
      <c r="D897" s="183"/>
      <c r="E897" s="183"/>
      <c r="F897" s="183"/>
      <c r="G897" s="183"/>
      <c r="H897" s="183"/>
      <c r="I897" s="183"/>
    </row>
    <row r="898" spans="2:9">
      <c r="B898" s="186"/>
      <c r="C898" s="183"/>
      <c r="D898" s="183"/>
      <c r="E898" s="183"/>
      <c r="F898" s="183"/>
      <c r="G898" s="183"/>
      <c r="H898" s="183"/>
      <c r="I898" s="183"/>
    </row>
    <row r="899" spans="2:9">
      <c r="B899" s="186"/>
      <c r="C899" s="183"/>
      <c r="D899" s="183"/>
      <c r="E899" s="183"/>
      <c r="F899" s="183"/>
      <c r="G899" s="183"/>
      <c r="H899" s="183"/>
      <c r="I899" s="183"/>
    </row>
    <row r="900" spans="2:9">
      <c r="B900" s="186"/>
      <c r="C900" s="183"/>
      <c r="D900" s="183"/>
      <c r="E900" s="183"/>
      <c r="F900" s="183"/>
      <c r="G900" s="183"/>
      <c r="H900" s="183"/>
      <c r="I900" s="183"/>
    </row>
    <row r="901" spans="2:9">
      <c r="B901" s="186"/>
      <c r="C901" s="183"/>
      <c r="D901" s="183"/>
      <c r="E901" s="183"/>
      <c r="F901" s="183"/>
      <c r="G901" s="183"/>
      <c r="H901" s="183"/>
      <c r="I901" s="183"/>
    </row>
    <row r="902" spans="2:9">
      <c r="B902" s="186"/>
      <c r="C902" s="183"/>
      <c r="D902" s="183"/>
      <c r="E902" s="183"/>
      <c r="F902" s="183"/>
      <c r="G902" s="183"/>
      <c r="H902" s="183"/>
      <c r="I902" s="183"/>
    </row>
    <row r="903" spans="2:9">
      <c r="B903" s="186"/>
      <c r="C903" s="183"/>
      <c r="D903" s="183"/>
      <c r="E903" s="183"/>
      <c r="F903" s="183"/>
      <c r="G903" s="183"/>
      <c r="H903" s="183"/>
      <c r="I903" s="183"/>
    </row>
    <row r="904" spans="2:9">
      <c r="B904" s="186"/>
      <c r="C904" s="183"/>
      <c r="D904" s="183"/>
      <c r="E904" s="183"/>
      <c r="F904" s="183"/>
      <c r="G904" s="183"/>
      <c r="H904" s="183"/>
      <c r="I904" s="183"/>
    </row>
    <row r="905" spans="2:9">
      <c r="B905" s="186"/>
      <c r="C905" s="183"/>
      <c r="D905" s="183"/>
      <c r="E905" s="183"/>
      <c r="F905" s="183"/>
      <c r="G905" s="183"/>
      <c r="H905" s="183"/>
      <c r="I905" s="183"/>
    </row>
    <row r="906" spans="2:9">
      <c r="B906" s="186"/>
      <c r="C906" s="183"/>
      <c r="D906" s="183"/>
      <c r="E906" s="183"/>
      <c r="F906" s="183"/>
      <c r="G906" s="183"/>
      <c r="H906" s="183"/>
      <c r="I906" s="183"/>
    </row>
    <row r="907" spans="2:9">
      <c r="B907" s="186"/>
      <c r="C907" s="183"/>
      <c r="D907" s="183"/>
      <c r="E907" s="183"/>
      <c r="F907" s="183"/>
      <c r="G907" s="183"/>
      <c r="H907" s="183"/>
      <c r="I907" s="183"/>
    </row>
    <row r="908" spans="2:9">
      <c r="B908" s="186"/>
      <c r="C908" s="183"/>
      <c r="D908" s="183"/>
      <c r="E908" s="183"/>
      <c r="F908" s="183"/>
      <c r="G908" s="183"/>
      <c r="H908" s="183"/>
      <c r="I908" s="183"/>
    </row>
    <row r="909" spans="2:9">
      <c r="B909" s="186"/>
      <c r="C909" s="183"/>
      <c r="D909" s="183"/>
      <c r="E909" s="183"/>
      <c r="F909" s="183"/>
      <c r="G909" s="183"/>
      <c r="H909" s="183"/>
      <c r="I909" s="183"/>
    </row>
    <row r="910" spans="2:9">
      <c r="B910" s="186"/>
      <c r="C910" s="183"/>
      <c r="D910" s="183"/>
      <c r="E910" s="183"/>
      <c r="F910" s="183"/>
      <c r="G910" s="183"/>
      <c r="H910" s="183"/>
      <c r="I910" s="183"/>
    </row>
    <row r="911" spans="2:9">
      <c r="B911" s="186"/>
      <c r="C911" s="183"/>
      <c r="D911" s="183"/>
      <c r="E911" s="183"/>
      <c r="F911" s="183"/>
      <c r="G911" s="183"/>
      <c r="H911" s="183"/>
      <c r="I911" s="183"/>
    </row>
    <row r="912" spans="2:9">
      <c r="B912" s="186"/>
      <c r="C912" s="183"/>
      <c r="D912" s="183"/>
      <c r="E912" s="183"/>
      <c r="F912" s="183"/>
      <c r="G912" s="183"/>
      <c r="H912" s="183"/>
      <c r="I912" s="183"/>
    </row>
    <row r="913" spans="2:9">
      <c r="B913" s="186"/>
      <c r="C913" s="183"/>
      <c r="D913" s="183"/>
      <c r="E913" s="183"/>
      <c r="F913" s="183"/>
      <c r="G913" s="183"/>
      <c r="H913" s="183"/>
      <c r="I913" s="183"/>
    </row>
    <row r="914" spans="2:9">
      <c r="B914" s="186"/>
      <c r="C914" s="183"/>
      <c r="D914" s="183"/>
      <c r="E914" s="183"/>
      <c r="F914" s="183"/>
      <c r="G914" s="183"/>
      <c r="H914" s="183"/>
      <c r="I914" s="183"/>
    </row>
    <row r="915" spans="2:9">
      <c r="B915" s="186"/>
      <c r="C915" s="183"/>
      <c r="D915" s="183"/>
      <c r="E915" s="183"/>
      <c r="F915" s="183"/>
      <c r="G915" s="183"/>
      <c r="H915" s="183"/>
      <c r="I915" s="183"/>
    </row>
    <row r="916" spans="2:9">
      <c r="B916" s="186"/>
      <c r="C916" s="183"/>
      <c r="D916" s="183"/>
      <c r="E916" s="183"/>
      <c r="F916" s="183"/>
      <c r="G916" s="183"/>
      <c r="H916" s="183"/>
      <c r="I916" s="183"/>
    </row>
    <row r="917" spans="2:9">
      <c r="B917" s="186"/>
      <c r="C917" s="183"/>
      <c r="D917" s="183"/>
      <c r="E917" s="183"/>
      <c r="F917" s="183"/>
      <c r="G917" s="183"/>
      <c r="H917" s="183"/>
      <c r="I917" s="183"/>
    </row>
    <row r="918" spans="2:9">
      <c r="B918" s="186"/>
      <c r="C918" s="183"/>
      <c r="D918" s="183"/>
      <c r="E918" s="183"/>
      <c r="F918" s="183"/>
      <c r="G918" s="183"/>
      <c r="H918" s="183"/>
      <c r="I918" s="183"/>
    </row>
    <row r="919" spans="2:9">
      <c r="B919" s="186"/>
      <c r="C919" s="183"/>
      <c r="D919" s="183"/>
      <c r="E919" s="183"/>
      <c r="F919" s="183"/>
      <c r="G919" s="183"/>
      <c r="H919" s="183"/>
      <c r="I919" s="183"/>
    </row>
    <row r="920" spans="2:9">
      <c r="B920" s="186"/>
      <c r="C920" s="183"/>
      <c r="D920" s="183"/>
      <c r="E920" s="183"/>
      <c r="F920" s="183"/>
      <c r="G920" s="183"/>
      <c r="H920" s="183"/>
      <c r="I920" s="183"/>
    </row>
    <row r="921" spans="2:9">
      <c r="B921" s="186"/>
      <c r="C921" s="183"/>
      <c r="D921" s="183"/>
      <c r="E921" s="183"/>
      <c r="F921" s="183"/>
      <c r="G921" s="183"/>
      <c r="H921" s="183"/>
      <c r="I921" s="183"/>
    </row>
    <row r="922" spans="2:9">
      <c r="B922" s="186"/>
      <c r="C922" s="183"/>
      <c r="D922" s="183"/>
      <c r="E922" s="183"/>
      <c r="F922" s="183"/>
      <c r="G922" s="183"/>
      <c r="H922" s="183"/>
      <c r="I922" s="183"/>
    </row>
    <row r="923" spans="2:9">
      <c r="B923" s="186"/>
      <c r="C923" s="183"/>
      <c r="D923" s="183"/>
      <c r="E923" s="183"/>
      <c r="F923" s="183"/>
      <c r="G923" s="183"/>
      <c r="H923" s="183"/>
      <c r="I923" s="183"/>
    </row>
    <row r="924" spans="2:9">
      <c r="B924" s="186"/>
      <c r="C924" s="183"/>
      <c r="D924" s="183"/>
      <c r="E924" s="183"/>
      <c r="F924" s="183"/>
      <c r="G924" s="183"/>
      <c r="H924" s="183"/>
      <c r="I924" s="183"/>
    </row>
    <row r="925" spans="2:9">
      <c r="B925" s="186"/>
      <c r="C925" s="183"/>
      <c r="D925" s="183"/>
      <c r="E925" s="183"/>
      <c r="F925" s="183"/>
      <c r="G925" s="183"/>
      <c r="H925" s="183"/>
      <c r="I925" s="183"/>
    </row>
    <row r="926" spans="2:9">
      <c r="B926" s="186"/>
      <c r="C926" s="183"/>
      <c r="D926" s="183"/>
      <c r="E926" s="183"/>
      <c r="F926" s="183"/>
      <c r="G926" s="183"/>
      <c r="H926" s="183"/>
      <c r="I926" s="183"/>
    </row>
    <row r="927" spans="2:9">
      <c r="B927" s="186"/>
      <c r="C927" s="183"/>
      <c r="D927" s="183"/>
      <c r="E927" s="183"/>
      <c r="F927" s="183"/>
      <c r="G927" s="183"/>
      <c r="H927" s="183"/>
      <c r="I927" s="183"/>
    </row>
    <row r="928" spans="2:9">
      <c r="B928" s="186"/>
      <c r="C928" s="183"/>
      <c r="D928" s="183"/>
      <c r="E928" s="183"/>
      <c r="F928" s="183"/>
      <c r="G928" s="183"/>
      <c r="H928" s="183"/>
      <c r="I928" s="183"/>
    </row>
    <row r="929" spans="2:9">
      <c r="B929" s="186"/>
      <c r="C929" s="183"/>
      <c r="D929" s="183"/>
      <c r="E929" s="183"/>
      <c r="F929" s="183"/>
      <c r="G929" s="183"/>
      <c r="H929" s="183"/>
      <c r="I929" s="183"/>
    </row>
    <row r="930" spans="2:9">
      <c r="B930" s="186"/>
      <c r="C930" s="183"/>
      <c r="D930" s="183"/>
      <c r="E930" s="183"/>
      <c r="F930" s="183"/>
      <c r="G930" s="183"/>
      <c r="H930" s="183"/>
      <c r="I930" s="183"/>
    </row>
    <row r="931" spans="2:9">
      <c r="B931" s="186"/>
      <c r="C931" s="183"/>
      <c r="D931" s="183"/>
      <c r="E931" s="183"/>
      <c r="F931" s="183"/>
      <c r="G931" s="183"/>
      <c r="H931" s="183"/>
      <c r="I931" s="183"/>
    </row>
    <row r="932" spans="2:9">
      <c r="B932" s="186"/>
      <c r="C932" s="183"/>
      <c r="D932" s="183"/>
      <c r="E932" s="183"/>
      <c r="F932" s="183"/>
      <c r="G932" s="183"/>
      <c r="H932" s="183"/>
      <c r="I932" s="183"/>
    </row>
    <row r="933" spans="2:9">
      <c r="B933" s="186"/>
      <c r="C933" s="183"/>
      <c r="D933" s="183"/>
      <c r="E933" s="183"/>
      <c r="F933" s="183"/>
      <c r="G933" s="183"/>
      <c r="H933" s="183"/>
      <c r="I933" s="183"/>
    </row>
    <row r="934" spans="2:9">
      <c r="B934" s="186"/>
      <c r="C934" s="183"/>
      <c r="D934" s="183"/>
      <c r="E934" s="183"/>
      <c r="F934" s="183"/>
      <c r="G934" s="183"/>
      <c r="H934" s="183"/>
      <c r="I934" s="183"/>
    </row>
    <row r="935" spans="2:9">
      <c r="B935" s="186"/>
      <c r="C935" s="183"/>
      <c r="D935" s="183"/>
      <c r="E935" s="183"/>
      <c r="F935" s="183"/>
      <c r="G935" s="183"/>
      <c r="H935" s="183"/>
      <c r="I935" s="183"/>
    </row>
    <row r="936" spans="2:9">
      <c r="B936" s="186"/>
      <c r="C936" s="183"/>
      <c r="D936" s="183"/>
      <c r="E936" s="183"/>
      <c r="F936" s="183"/>
      <c r="G936" s="183"/>
      <c r="H936" s="183"/>
      <c r="I936" s="183"/>
    </row>
    <row r="937" spans="2:9">
      <c r="B937" s="186"/>
      <c r="C937" s="183"/>
      <c r="D937" s="183"/>
      <c r="E937" s="183"/>
      <c r="F937" s="183"/>
      <c r="G937" s="183"/>
      <c r="H937" s="183"/>
      <c r="I937" s="183"/>
    </row>
    <row r="938" spans="2:9">
      <c r="B938" s="186"/>
      <c r="C938" s="183"/>
      <c r="D938" s="183"/>
      <c r="E938" s="183"/>
      <c r="F938" s="183"/>
      <c r="G938" s="183"/>
      <c r="H938" s="183"/>
      <c r="I938" s="183"/>
    </row>
    <row r="939" spans="2:9">
      <c r="B939" s="186"/>
      <c r="C939" s="183"/>
      <c r="D939" s="183"/>
      <c r="E939" s="183"/>
      <c r="F939" s="183"/>
      <c r="G939" s="183"/>
      <c r="H939" s="183"/>
      <c r="I939" s="183"/>
    </row>
    <row r="940" spans="2:9">
      <c r="B940" s="186"/>
      <c r="C940" s="183"/>
      <c r="D940" s="183"/>
      <c r="E940" s="183"/>
      <c r="F940" s="183"/>
      <c r="G940" s="183"/>
      <c r="H940" s="183"/>
      <c r="I940" s="183"/>
    </row>
    <row r="941" spans="2:9">
      <c r="B941" s="186"/>
      <c r="C941" s="183"/>
      <c r="D941" s="183"/>
      <c r="E941" s="183"/>
      <c r="F941" s="183"/>
      <c r="G941" s="183"/>
      <c r="H941" s="183"/>
      <c r="I941" s="183"/>
    </row>
    <row r="942" spans="2:9">
      <c r="B942" s="186"/>
      <c r="C942" s="183"/>
      <c r="D942" s="183"/>
      <c r="E942" s="183"/>
      <c r="F942" s="183"/>
      <c r="G942" s="183"/>
      <c r="H942" s="183"/>
      <c r="I942" s="183"/>
    </row>
    <row r="943" spans="2:9">
      <c r="B943" s="186"/>
      <c r="C943" s="183"/>
      <c r="D943" s="183"/>
      <c r="E943" s="183"/>
      <c r="F943" s="183"/>
      <c r="G943" s="183"/>
      <c r="H943" s="183"/>
      <c r="I943" s="183"/>
    </row>
    <row r="944" spans="2:9">
      <c r="B944" s="186"/>
      <c r="C944" s="183"/>
      <c r="D944" s="183"/>
      <c r="E944" s="183"/>
      <c r="F944" s="183"/>
      <c r="G944" s="183"/>
      <c r="H944" s="183"/>
      <c r="I944" s="183"/>
    </row>
    <row r="945" spans="2:9">
      <c r="B945" s="186"/>
      <c r="C945" s="183"/>
      <c r="D945" s="183"/>
      <c r="E945" s="183"/>
      <c r="F945" s="183"/>
      <c r="G945" s="183"/>
      <c r="H945" s="183"/>
      <c r="I945" s="183"/>
    </row>
    <row r="946" spans="2:9">
      <c r="B946" s="186"/>
      <c r="C946" s="183"/>
      <c r="D946" s="183"/>
      <c r="E946" s="183"/>
      <c r="F946" s="183"/>
      <c r="G946" s="183"/>
      <c r="H946" s="183"/>
      <c r="I946" s="183"/>
    </row>
    <row r="947" spans="2:9">
      <c r="B947" s="186"/>
      <c r="C947" s="183"/>
      <c r="D947" s="183"/>
      <c r="E947" s="183"/>
      <c r="F947" s="183"/>
      <c r="G947" s="183"/>
      <c r="H947" s="183"/>
      <c r="I947" s="183"/>
    </row>
    <row r="948" spans="2:9">
      <c r="B948" s="186"/>
      <c r="C948" s="183"/>
      <c r="D948" s="183"/>
      <c r="E948" s="183"/>
      <c r="F948" s="183"/>
      <c r="G948" s="183"/>
      <c r="H948" s="183"/>
      <c r="I948" s="183"/>
    </row>
    <row r="949" spans="2:9">
      <c r="B949" s="186"/>
      <c r="C949" s="183"/>
      <c r="D949" s="183"/>
      <c r="E949" s="183"/>
      <c r="F949" s="183"/>
      <c r="G949" s="183"/>
      <c r="H949" s="183"/>
      <c r="I949" s="183"/>
    </row>
    <row r="950" spans="2:9">
      <c r="B950" s="186"/>
      <c r="C950" s="183"/>
      <c r="D950" s="183"/>
      <c r="E950" s="183"/>
      <c r="F950" s="183"/>
      <c r="G950" s="183"/>
      <c r="H950" s="183"/>
      <c r="I950" s="183"/>
    </row>
    <row r="951" spans="2:9">
      <c r="B951" s="186"/>
      <c r="C951" s="183"/>
      <c r="D951" s="183"/>
      <c r="E951" s="183"/>
      <c r="F951" s="183"/>
      <c r="G951" s="183"/>
      <c r="H951" s="183"/>
      <c r="I951" s="183"/>
    </row>
    <row r="952" spans="2:9">
      <c r="B952" s="186"/>
      <c r="C952" s="183"/>
      <c r="D952" s="183"/>
      <c r="E952" s="183"/>
      <c r="F952" s="183"/>
      <c r="G952" s="183"/>
      <c r="H952" s="183"/>
      <c r="I952" s="183"/>
    </row>
    <row r="953" spans="2:9">
      <c r="B953" s="186"/>
      <c r="C953" s="183"/>
      <c r="D953" s="183"/>
      <c r="E953" s="183"/>
      <c r="F953" s="183"/>
      <c r="G953" s="183"/>
      <c r="H953" s="183"/>
      <c r="I953" s="183"/>
    </row>
    <row r="954" spans="2:9">
      <c r="B954" s="186"/>
      <c r="C954" s="183"/>
      <c r="D954" s="183"/>
      <c r="E954" s="183"/>
      <c r="F954" s="183"/>
      <c r="G954" s="183"/>
      <c r="H954" s="183"/>
      <c r="I954" s="183"/>
    </row>
    <row r="955" spans="2:9">
      <c r="B955" s="186"/>
      <c r="C955" s="183"/>
      <c r="D955" s="183"/>
      <c r="E955" s="183"/>
      <c r="F955" s="183"/>
      <c r="G955" s="183"/>
      <c r="H955" s="183"/>
      <c r="I955" s="183"/>
    </row>
    <row r="956" spans="2:9">
      <c r="B956" s="186"/>
      <c r="C956" s="183"/>
      <c r="D956" s="183"/>
      <c r="E956" s="183"/>
      <c r="F956" s="183"/>
      <c r="G956" s="183"/>
      <c r="H956" s="183"/>
      <c r="I956" s="183"/>
    </row>
    <row r="957" spans="2:9">
      <c r="B957" s="186"/>
      <c r="C957" s="183"/>
      <c r="D957" s="183"/>
      <c r="E957" s="183"/>
      <c r="F957" s="183"/>
      <c r="G957" s="183"/>
      <c r="H957" s="183"/>
      <c r="I957" s="183"/>
    </row>
    <row r="958" spans="2:9">
      <c r="B958" s="186"/>
      <c r="C958" s="183"/>
      <c r="D958" s="183"/>
      <c r="E958" s="183"/>
      <c r="F958" s="183"/>
      <c r="G958" s="183"/>
      <c r="H958" s="183"/>
      <c r="I958" s="183"/>
    </row>
    <row r="959" spans="2:9">
      <c r="B959" s="186"/>
      <c r="C959" s="183"/>
      <c r="D959" s="183"/>
      <c r="E959" s="183"/>
      <c r="F959" s="183"/>
      <c r="G959" s="183"/>
      <c r="H959" s="183"/>
      <c r="I959" s="183"/>
    </row>
    <row r="960" spans="2:9">
      <c r="B960" s="186"/>
      <c r="C960" s="183"/>
      <c r="D960" s="183"/>
      <c r="E960" s="183"/>
      <c r="F960" s="183"/>
      <c r="G960" s="183"/>
      <c r="H960" s="183"/>
      <c r="I960" s="183"/>
    </row>
    <row r="961" spans="2:9">
      <c r="B961" s="186"/>
      <c r="C961" s="183"/>
      <c r="D961" s="183"/>
      <c r="E961" s="183"/>
      <c r="F961" s="183"/>
      <c r="G961" s="183"/>
      <c r="H961" s="183"/>
      <c r="I961" s="183"/>
    </row>
    <row r="962" spans="2:9">
      <c r="B962" s="186"/>
      <c r="C962" s="183"/>
      <c r="D962" s="183"/>
      <c r="E962" s="183"/>
      <c r="F962" s="183"/>
      <c r="G962" s="183"/>
      <c r="H962" s="183"/>
      <c r="I962" s="183"/>
    </row>
    <row r="963" spans="2:9">
      <c r="B963" s="186"/>
      <c r="C963" s="183"/>
      <c r="D963" s="183"/>
      <c r="E963" s="183"/>
      <c r="F963" s="183"/>
      <c r="G963" s="183"/>
      <c r="H963" s="183"/>
      <c r="I963" s="183"/>
    </row>
    <row r="964" spans="2:9">
      <c r="B964" s="186"/>
      <c r="C964" s="183"/>
      <c r="D964" s="183"/>
      <c r="E964" s="183"/>
      <c r="F964" s="183"/>
      <c r="G964" s="183"/>
      <c r="H964" s="183"/>
      <c r="I964" s="183"/>
    </row>
    <row r="965" spans="2:9">
      <c r="B965" s="186"/>
      <c r="C965" s="183"/>
      <c r="D965" s="183"/>
      <c r="E965" s="183"/>
      <c r="F965" s="183"/>
      <c r="G965" s="183"/>
      <c r="H965" s="183"/>
      <c r="I965" s="183"/>
    </row>
    <row r="966" spans="2:9">
      <c r="B966" s="186"/>
      <c r="C966" s="183"/>
      <c r="D966" s="183"/>
      <c r="E966" s="183"/>
      <c r="F966" s="183"/>
      <c r="G966" s="183"/>
      <c r="H966" s="183"/>
      <c r="I966" s="183"/>
    </row>
    <row r="967" spans="2:9">
      <c r="B967" s="186"/>
      <c r="C967" s="183"/>
      <c r="D967" s="183"/>
      <c r="E967" s="183"/>
      <c r="F967" s="183"/>
      <c r="G967" s="183"/>
      <c r="H967" s="183"/>
      <c r="I967" s="183"/>
    </row>
    <row r="968" spans="2:9">
      <c r="B968" s="186"/>
      <c r="C968" s="183"/>
      <c r="D968" s="183"/>
      <c r="E968" s="183"/>
      <c r="F968" s="183"/>
      <c r="G968" s="183"/>
      <c r="H968" s="183"/>
      <c r="I968" s="183"/>
    </row>
    <row r="969" spans="2:9">
      <c r="B969" s="186"/>
      <c r="C969" s="183"/>
      <c r="D969" s="183"/>
      <c r="E969" s="183"/>
      <c r="F969" s="183"/>
      <c r="G969" s="183"/>
      <c r="H969" s="183"/>
      <c r="I969" s="183"/>
    </row>
    <row r="970" spans="2:9">
      <c r="B970" s="186"/>
      <c r="C970" s="183"/>
      <c r="D970" s="183"/>
      <c r="E970" s="183"/>
      <c r="F970" s="183"/>
      <c r="G970" s="183"/>
      <c r="H970" s="183"/>
      <c r="I970" s="183"/>
    </row>
    <row r="971" spans="2:9">
      <c r="B971" s="186"/>
      <c r="C971" s="183"/>
      <c r="D971" s="183"/>
      <c r="E971" s="183"/>
      <c r="F971" s="183"/>
      <c r="G971" s="183"/>
      <c r="H971" s="183"/>
      <c r="I971" s="183"/>
    </row>
    <row r="972" spans="2:9">
      <c r="B972" s="186"/>
      <c r="C972" s="183"/>
      <c r="D972" s="183"/>
      <c r="E972" s="183"/>
      <c r="F972" s="183"/>
      <c r="G972" s="183"/>
      <c r="H972" s="183"/>
      <c r="I972" s="183"/>
    </row>
    <row r="973" spans="2:9">
      <c r="B973" s="186"/>
      <c r="C973" s="183"/>
      <c r="D973" s="183"/>
      <c r="E973" s="183"/>
      <c r="F973" s="183"/>
      <c r="G973" s="183"/>
      <c r="H973" s="183"/>
      <c r="I973" s="183"/>
    </row>
    <row r="974" spans="2:9">
      <c r="B974" s="186"/>
      <c r="C974" s="183"/>
      <c r="D974" s="183"/>
      <c r="E974" s="183"/>
      <c r="F974" s="183"/>
      <c r="G974" s="183"/>
      <c r="H974" s="183"/>
      <c r="I974" s="183"/>
    </row>
    <row r="975" spans="2:9">
      <c r="B975" s="186"/>
      <c r="C975" s="183"/>
      <c r="D975" s="183"/>
      <c r="E975" s="183"/>
      <c r="F975" s="183"/>
      <c r="G975" s="183"/>
      <c r="H975" s="183"/>
      <c r="I975" s="183"/>
    </row>
    <row r="976" spans="2:9">
      <c r="B976" s="186"/>
      <c r="C976" s="183"/>
      <c r="D976" s="183"/>
      <c r="E976" s="183"/>
      <c r="F976" s="183"/>
      <c r="G976" s="183"/>
      <c r="H976" s="183"/>
      <c r="I976" s="183"/>
    </row>
    <row r="977" spans="2:9">
      <c r="B977" s="186"/>
      <c r="C977" s="183"/>
      <c r="D977" s="183"/>
      <c r="E977" s="183"/>
      <c r="F977" s="183"/>
      <c r="G977" s="183"/>
      <c r="H977" s="183"/>
      <c r="I977" s="183"/>
    </row>
    <row r="978" spans="2:9">
      <c r="B978" s="186"/>
      <c r="C978" s="183"/>
      <c r="D978" s="183"/>
      <c r="E978" s="183"/>
      <c r="F978" s="183"/>
      <c r="G978" s="183"/>
      <c r="H978" s="183"/>
      <c r="I978" s="183"/>
    </row>
    <row r="979" spans="2:9">
      <c r="B979" s="186"/>
      <c r="C979" s="183"/>
      <c r="D979" s="183"/>
      <c r="E979" s="183"/>
      <c r="F979" s="183"/>
      <c r="G979" s="183"/>
      <c r="H979" s="183"/>
      <c r="I979" s="183"/>
    </row>
    <row r="980" spans="2:9">
      <c r="B980" s="186"/>
      <c r="C980" s="183"/>
      <c r="D980" s="183"/>
      <c r="E980" s="183"/>
      <c r="F980" s="183"/>
      <c r="G980" s="183"/>
      <c r="H980" s="183"/>
      <c r="I980" s="183"/>
    </row>
    <row r="981" spans="2:9">
      <c r="B981" s="186"/>
      <c r="C981" s="183"/>
      <c r="D981" s="183"/>
      <c r="E981" s="183"/>
      <c r="F981" s="183"/>
      <c r="G981" s="183"/>
      <c r="H981" s="183"/>
      <c r="I981" s="183"/>
    </row>
    <row r="982" spans="2:9">
      <c r="B982" s="186"/>
      <c r="C982" s="183"/>
      <c r="D982" s="183"/>
      <c r="E982" s="183"/>
      <c r="F982" s="183"/>
      <c r="G982" s="183"/>
      <c r="H982" s="183"/>
      <c r="I982" s="183"/>
    </row>
    <row r="983" spans="2:9">
      <c r="B983" s="186"/>
      <c r="C983" s="183"/>
      <c r="D983" s="183"/>
      <c r="E983" s="183"/>
      <c r="F983" s="183"/>
      <c r="G983" s="183"/>
      <c r="H983" s="183"/>
      <c r="I983" s="183"/>
    </row>
    <row r="984" spans="2:9">
      <c r="B984" s="186"/>
      <c r="C984" s="183"/>
      <c r="D984" s="183"/>
      <c r="E984" s="183"/>
      <c r="F984" s="183"/>
      <c r="G984" s="183"/>
      <c r="H984" s="183"/>
      <c r="I984" s="183"/>
    </row>
    <row r="985" spans="2:9">
      <c r="B985" s="186"/>
      <c r="C985" s="183"/>
      <c r="D985" s="183"/>
      <c r="E985" s="183"/>
      <c r="F985" s="183"/>
      <c r="G985" s="183"/>
      <c r="H985" s="183"/>
      <c r="I985" s="183"/>
    </row>
    <row r="986" spans="2:9">
      <c r="B986" s="186"/>
      <c r="C986" s="183"/>
      <c r="D986" s="183"/>
      <c r="E986" s="183"/>
      <c r="F986" s="183"/>
      <c r="G986" s="183"/>
      <c r="H986" s="183"/>
      <c r="I986" s="183"/>
    </row>
    <row r="987" spans="2:9">
      <c r="B987" s="186"/>
      <c r="C987" s="183"/>
      <c r="D987" s="183"/>
      <c r="E987" s="183"/>
      <c r="F987" s="183"/>
      <c r="G987" s="183"/>
      <c r="H987" s="183"/>
      <c r="I987" s="183"/>
    </row>
    <row r="988" spans="2:9">
      <c r="B988" s="186"/>
      <c r="C988" s="183"/>
      <c r="D988" s="183"/>
      <c r="E988" s="183"/>
      <c r="F988" s="183"/>
      <c r="G988" s="183"/>
      <c r="H988" s="183"/>
      <c r="I988" s="183"/>
    </row>
    <row r="989" spans="2:9">
      <c r="B989" s="186"/>
      <c r="C989" s="183"/>
      <c r="D989" s="183"/>
      <c r="E989" s="183"/>
      <c r="F989" s="183"/>
      <c r="G989" s="183"/>
      <c r="H989" s="183"/>
      <c r="I989" s="183"/>
    </row>
    <row r="990" spans="2:9">
      <c r="B990" s="186"/>
      <c r="C990" s="183"/>
      <c r="D990" s="183"/>
      <c r="E990" s="183"/>
      <c r="F990" s="183"/>
      <c r="G990" s="183"/>
      <c r="H990" s="183"/>
      <c r="I990" s="183"/>
    </row>
    <row r="991" spans="2:9">
      <c r="B991" s="186"/>
      <c r="C991" s="183"/>
      <c r="D991" s="183"/>
      <c r="E991" s="183"/>
      <c r="F991" s="183"/>
      <c r="G991" s="183"/>
      <c r="H991" s="183"/>
      <c r="I991" s="183"/>
    </row>
    <row r="992" spans="2:9">
      <c r="B992" s="186"/>
      <c r="C992" s="183"/>
      <c r="D992" s="183"/>
      <c r="E992" s="183"/>
      <c r="F992" s="183"/>
      <c r="G992" s="183"/>
      <c r="H992" s="183"/>
      <c r="I992" s="183"/>
    </row>
    <row r="993" spans="2:9">
      <c r="B993" s="186"/>
      <c r="C993" s="183"/>
      <c r="D993" s="183"/>
      <c r="E993" s="183"/>
      <c r="F993" s="183"/>
      <c r="G993" s="183"/>
      <c r="H993" s="183"/>
      <c r="I993" s="183"/>
    </row>
    <row r="994" spans="2:9">
      <c r="B994" s="186"/>
      <c r="C994" s="183"/>
      <c r="D994" s="183"/>
      <c r="E994" s="183"/>
      <c r="F994" s="183"/>
      <c r="G994" s="183"/>
      <c r="H994" s="183"/>
      <c r="I994" s="183"/>
    </row>
    <row r="995" spans="2:9">
      <c r="B995" s="186"/>
      <c r="C995" s="183"/>
      <c r="D995" s="183"/>
      <c r="E995" s="183"/>
      <c r="F995" s="183"/>
      <c r="G995" s="183"/>
      <c r="H995" s="183"/>
      <c r="I995" s="183"/>
    </row>
    <row r="996" spans="2:9">
      <c r="B996" s="186"/>
      <c r="C996" s="183"/>
      <c r="D996" s="183"/>
      <c r="E996" s="183"/>
      <c r="F996" s="183"/>
      <c r="G996" s="183"/>
      <c r="H996" s="183"/>
      <c r="I996" s="183"/>
    </row>
    <row r="997" spans="2:9">
      <c r="B997" s="186"/>
      <c r="C997" s="183"/>
      <c r="D997" s="183"/>
      <c r="E997" s="183"/>
      <c r="F997" s="183"/>
      <c r="G997" s="183"/>
      <c r="H997" s="183"/>
      <c r="I997" s="183"/>
    </row>
    <row r="998" spans="2:9">
      <c r="B998" s="186"/>
      <c r="C998" s="183"/>
      <c r="D998" s="183"/>
      <c r="E998" s="183"/>
      <c r="F998" s="183"/>
      <c r="G998" s="183"/>
      <c r="H998" s="183"/>
      <c r="I998" s="183"/>
    </row>
    <row r="999" spans="2:9">
      <c r="B999" s="186"/>
      <c r="C999" s="183"/>
      <c r="D999" s="183"/>
      <c r="E999" s="183"/>
      <c r="F999" s="183"/>
      <c r="G999" s="183"/>
      <c r="H999" s="183"/>
      <c r="I999" s="183"/>
    </row>
    <row r="1000" spans="2:9">
      <c r="B1000" s="186"/>
      <c r="C1000" s="183"/>
      <c r="D1000" s="183"/>
      <c r="E1000" s="183"/>
      <c r="F1000" s="183"/>
      <c r="G1000" s="183"/>
      <c r="H1000" s="183"/>
      <c r="I1000" s="183"/>
    </row>
    <row r="1001" spans="2:9">
      <c r="B1001" s="186"/>
      <c r="C1001" s="183"/>
      <c r="D1001" s="183"/>
      <c r="E1001" s="183"/>
      <c r="F1001" s="183"/>
      <c r="G1001" s="183"/>
      <c r="H1001" s="183"/>
      <c r="I1001" s="183"/>
    </row>
    <row r="1002" spans="2:9">
      <c r="B1002" s="186"/>
      <c r="C1002" s="183"/>
      <c r="D1002" s="183"/>
      <c r="E1002" s="183"/>
      <c r="F1002" s="183"/>
      <c r="G1002" s="183"/>
      <c r="H1002" s="183"/>
      <c r="I1002" s="183"/>
    </row>
  </sheetData>
  <sheetProtection algorithmName="SHA-512" hashValue="visSkk1rt+c14mt5hQGkR7uXheNVVOa0GoAZlXtip9DSirXqs8rM+MgpEH00MTSfNLflYLz5cY3IjwsDoOLCgw==" saltValue="hEd6QyR6XdfG/aXjoSXR8A=="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4"/>
  <dimension ref="B1:N1002"/>
  <sheetViews>
    <sheetView workbookViewId="0"/>
  </sheetViews>
  <sheetFormatPr defaultColWidth="9.109375" defaultRowHeight="13.2"/>
  <cols>
    <col min="2" max="2" width="12.88671875" customWidth="1"/>
    <col min="3" max="3" width="19.44140625" customWidth="1"/>
    <col min="4" max="4" width="20.109375" customWidth="1"/>
    <col min="5" max="5" width="28" customWidth="1"/>
    <col min="6" max="8" width="21.88671875" customWidth="1"/>
  </cols>
  <sheetData>
    <row r="1" spans="2:8">
      <c r="B1" s="178" t="s">
        <v>440</v>
      </c>
      <c r="C1" s="189"/>
      <c r="D1" s="188"/>
      <c r="E1" s="182"/>
      <c r="F1" s="182"/>
      <c r="G1" s="182"/>
      <c r="H1" s="182"/>
    </row>
    <row r="2" spans="2:8">
      <c r="B2" s="178" t="s">
        <v>25</v>
      </c>
      <c r="C2" s="158" t="s">
        <v>455</v>
      </c>
      <c r="D2" s="182"/>
      <c r="E2" s="182"/>
      <c r="F2" s="182"/>
      <c r="G2" s="182"/>
      <c r="H2" s="182"/>
    </row>
    <row r="3" spans="2:8">
      <c r="B3" s="193" t="s">
        <v>311</v>
      </c>
      <c r="C3" s="192" t="s">
        <v>448</v>
      </c>
      <c r="D3" s="192" t="s">
        <v>449</v>
      </c>
      <c r="E3" s="192" t="s">
        <v>450</v>
      </c>
      <c r="F3" s="192" t="s">
        <v>451</v>
      </c>
      <c r="G3" s="193"/>
      <c r="H3" s="193"/>
    </row>
    <row r="4" spans="2:8" ht="26.4">
      <c r="B4" s="185" t="s">
        <v>270</v>
      </c>
      <c r="C4" s="760" t="s">
        <v>441</v>
      </c>
      <c r="D4" s="760" t="s">
        <v>442</v>
      </c>
      <c r="E4" s="200" t="s">
        <v>404</v>
      </c>
      <c r="F4" s="108" t="s">
        <v>443</v>
      </c>
      <c r="G4" s="194"/>
    </row>
    <row r="5" spans="2:8" ht="79.2">
      <c r="B5" s="185" t="s">
        <v>444</v>
      </c>
      <c r="C5" s="761" t="s">
        <v>445</v>
      </c>
      <c r="D5" s="761" t="s">
        <v>446</v>
      </c>
      <c r="E5" s="184" t="s">
        <v>823</v>
      </c>
      <c r="F5" s="184" t="s">
        <v>447</v>
      </c>
      <c r="G5" s="193"/>
      <c r="H5" s="193"/>
    </row>
    <row r="6" spans="2:8">
      <c r="B6" s="195">
        <v>1</v>
      </c>
      <c r="C6" s="755"/>
      <c r="D6" s="755"/>
      <c r="F6" s="174"/>
      <c r="G6" s="195">
        <v>1</v>
      </c>
    </row>
    <row r="7" spans="2:8">
      <c r="B7" s="195">
        <v>2</v>
      </c>
      <c r="C7" s="755" t="s">
        <v>263</v>
      </c>
      <c r="D7" s="755" t="s">
        <v>452</v>
      </c>
      <c r="E7" s="756"/>
      <c r="F7" s="184" t="s">
        <v>453</v>
      </c>
      <c r="G7" s="195">
        <v>2</v>
      </c>
      <c r="H7" s="193"/>
    </row>
    <row r="8" spans="2:8">
      <c r="B8" s="195">
        <v>3</v>
      </c>
      <c r="C8" s="184"/>
      <c r="D8" s="755"/>
      <c r="E8" s="756"/>
      <c r="F8" s="174"/>
      <c r="G8" s="195">
        <v>3</v>
      </c>
    </row>
    <row r="9" spans="2:8" ht="52.8">
      <c r="B9" s="195">
        <v>4</v>
      </c>
      <c r="C9" s="755" t="s">
        <v>726</v>
      </c>
      <c r="D9" s="755"/>
      <c r="G9" s="195">
        <v>4</v>
      </c>
      <c r="H9" s="193"/>
    </row>
    <row r="10" spans="2:8">
      <c r="B10" s="195">
        <v>5</v>
      </c>
      <c r="C10" s="758"/>
      <c r="D10" s="763"/>
      <c r="E10" s="756" t="s">
        <v>725</v>
      </c>
      <c r="F10" s="184" t="s">
        <v>725</v>
      </c>
      <c r="G10" s="195">
        <v>5</v>
      </c>
    </row>
    <row r="11" spans="2:8" ht="26.4">
      <c r="B11" s="195">
        <v>6</v>
      </c>
      <c r="C11" s="184"/>
      <c r="D11" s="755" t="s">
        <v>727</v>
      </c>
      <c r="G11" s="195">
        <v>6</v>
      </c>
      <c r="H11" s="193"/>
    </row>
    <row r="12" spans="2:8">
      <c r="B12" s="195">
        <v>7</v>
      </c>
      <c r="C12" s="758"/>
      <c r="D12" s="764"/>
      <c r="E12" s="756" t="s">
        <v>265</v>
      </c>
      <c r="F12" s="184" t="s">
        <v>265</v>
      </c>
      <c r="G12" s="195">
        <v>7</v>
      </c>
    </row>
    <row r="13" spans="2:8" ht="39.6">
      <c r="B13" s="195">
        <v>8</v>
      </c>
      <c r="C13" s="755"/>
      <c r="D13" s="755"/>
      <c r="E13" s="756" t="s">
        <v>411</v>
      </c>
      <c r="F13" s="612" t="s">
        <v>728</v>
      </c>
      <c r="G13" s="195">
        <v>8</v>
      </c>
      <c r="H13" s="193"/>
    </row>
    <row r="14" spans="2:8">
      <c r="B14" s="195">
        <v>9</v>
      </c>
      <c r="C14" s="755"/>
      <c r="D14" s="755"/>
      <c r="E14" s="756" t="s">
        <v>412</v>
      </c>
      <c r="F14" s="174"/>
      <c r="G14" s="195">
        <v>9</v>
      </c>
    </row>
    <row r="15" spans="2:8" ht="26.4">
      <c r="B15" s="195">
        <v>10</v>
      </c>
      <c r="C15" s="755" t="s">
        <v>729</v>
      </c>
      <c r="D15" s="755" t="s">
        <v>730</v>
      </c>
      <c r="E15" s="756" t="s">
        <v>824</v>
      </c>
      <c r="F15" s="612" t="s">
        <v>731</v>
      </c>
      <c r="G15" s="195">
        <v>10</v>
      </c>
      <c r="H15" s="193"/>
    </row>
    <row r="16" spans="2:8">
      <c r="B16" s="178"/>
      <c r="C16" s="182"/>
      <c r="D16" s="182"/>
      <c r="E16" s="194"/>
      <c r="G16" s="194"/>
    </row>
    <row r="17" spans="2:14">
      <c r="B17" s="178"/>
      <c r="C17" s="182"/>
      <c r="D17" s="182"/>
      <c r="E17" s="193"/>
      <c r="F17" s="193"/>
      <c r="G17" s="193"/>
      <c r="H17" s="193"/>
    </row>
    <row r="18" spans="2:14">
      <c r="B18" s="178"/>
      <c r="C18" s="182"/>
      <c r="D18" s="182"/>
      <c r="E18" s="194"/>
      <c r="G18" s="194"/>
    </row>
    <row r="19" spans="2:14">
      <c r="B19" s="178"/>
      <c r="C19" s="182"/>
      <c r="D19" s="182"/>
      <c r="E19" s="182"/>
      <c r="F19" s="182"/>
      <c r="G19" s="182"/>
      <c r="H19" s="182"/>
    </row>
    <row r="20" spans="2:14">
      <c r="B20" s="178"/>
      <c r="C20" s="182"/>
      <c r="D20" s="182"/>
      <c r="E20" s="182"/>
      <c r="F20" s="182"/>
      <c r="G20" s="182"/>
      <c r="H20" s="182"/>
    </row>
    <row r="21" spans="2:14">
      <c r="B21" s="178"/>
      <c r="C21" s="182"/>
      <c r="D21" s="182"/>
      <c r="E21" s="182"/>
      <c r="F21" s="182"/>
      <c r="G21" s="182"/>
      <c r="H21" s="182"/>
    </row>
    <row r="22" spans="2:14">
      <c r="B22" s="178"/>
      <c r="C22" s="182"/>
      <c r="D22" s="182"/>
      <c r="E22" s="182"/>
      <c r="F22" s="182"/>
      <c r="G22" s="182"/>
      <c r="H22" s="182"/>
    </row>
    <row r="23" spans="2:14">
      <c r="B23" s="159" t="s">
        <v>336</v>
      </c>
      <c r="C23" s="182" t="str">
        <f>C7</f>
        <v>No</v>
      </c>
      <c r="D23" s="182" t="str">
        <f>D7</f>
        <v>Unknown</v>
      </c>
      <c r="E23" s="182" t="str">
        <f>E10</f>
        <v>Less than annually</v>
      </c>
      <c r="F23" s="182" t="str">
        <f>F7</f>
        <v>No review conducted</v>
      </c>
      <c r="G23" s="182"/>
      <c r="H23" s="182"/>
    </row>
    <row r="24" spans="2:14">
      <c r="B24" s="159"/>
      <c r="C24" s="182" t="str">
        <f>C9</f>
        <v>Policy broadly addresses and there exists a collective understanding</v>
      </c>
      <c r="D24" s="182" t="str">
        <f>D11</f>
        <v>Estimated total available</v>
      </c>
      <c r="E24" s="182" t="str">
        <f>E12</f>
        <v>Annually</v>
      </c>
      <c r="F24" s="182" t="str">
        <f>F10</f>
        <v>Less than annually</v>
      </c>
      <c r="G24" s="182"/>
      <c r="H24" s="182"/>
    </row>
    <row r="25" spans="2:14">
      <c r="B25" s="159"/>
      <c r="C25" s="182" t="str">
        <f>C15</f>
        <v>Policy includes specific exemptions</v>
      </c>
      <c r="D25" s="182" t="str">
        <f>D15</f>
        <v>Monitored, count available</v>
      </c>
      <c r="E25" s="182" t="str">
        <f>E13</f>
        <v>Quarterly</v>
      </c>
      <c r="F25" s="182" t="str">
        <f>F12</f>
        <v>Annually</v>
      </c>
      <c r="G25" s="182"/>
      <c r="H25" s="182"/>
    </row>
    <row r="26" spans="2:14">
      <c r="B26" s="159"/>
      <c r="C26" s="182"/>
      <c r="D26" s="182"/>
      <c r="E26" t="str">
        <f>E14</f>
        <v>Bi-Monthly</v>
      </c>
      <c r="F26" t="str">
        <f>F13</f>
        <v>More than annually, but less than every billing cycle</v>
      </c>
      <c r="H26" s="182"/>
      <c r="L26" s="182"/>
      <c r="N26" s="182"/>
    </row>
    <row r="27" spans="2:14">
      <c r="B27" s="159"/>
      <c r="C27" s="182"/>
      <c r="D27" s="182"/>
      <c r="E27" t="str">
        <f>E15</f>
        <v>Monthly or more frequently</v>
      </c>
      <c r="F27" t="str">
        <f>F15</f>
        <v>Each billing cycle</v>
      </c>
      <c r="H27" s="182"/>
      <c r="N27" s="182"/>
    </row>
    <row r="28" spans="2:14">
      <c r="B28" s="159"/>
      <c r="C28" s="182"/>
      <c r="D28" s="182"/>
      <c r="E28" s="182"/>
      <c r="F28" s="182"/>
      <c r="G28" s="182"/>
      <c r="H28" s="182"/>
    </row>
    <row r="29" spans="2:14">
      <c r="B29" s="159"/>
      <c r="C29" s="182"/>
      <c r="D29" s="182"/>
      <c r="E29" s="182"/>
      <c r="F29" s="182"/>
      <c r="G29" s="182"/>
      <c r="H29" s="182"/>
    </row>
    <row r="30" spans="2:14">
      <c r="B30" s="161"/>
      <c r="C30" s="182"/>
      <c r="D30" s="182"/>
      <c r="E30" s="182"/>
      <c r="F30" s="182"/>
      <c r="G30" s="182"/>
      <c r="H30" s="182"/>
    </row>
    <row r="31" spans="2:14">
      <c r="B31" s="161"/>
      <c r="C31" s="182"/>
      <c r="D31" s="182"/>
      <c r="E31" s="182"/>
      <c r="F31" s="182"/>
      <c r="G31" s="182"/>
      <c r="H31" s="182"/>
    </row>
    <row r="32" spans="2:14">
      <c r="B32" s="159"/>
      <c r="C32" s="182"/>
      <c r="D32" s="182"/>
      <c r="E32" s="182"/>
      <c r="F32" s="182"/>
      <c r="G32" s="182"/>
      <c r="H32" s="182"/>
    </row>
    <row r="33" spans="2:8">
      <c r="B33" s="159" t="s">
        <v>812</v>
      </c>
      <c r="C33" s="182"/>
      <c r="D33" s="182"/>
      <c r="E33" s="182"/>
      <c r="F33" s="182"/>
      <c r="G33" s="182"/>
      <c r="H33" s="182"/>
    </row>
    <row r="34" spans="2:8">
      <c r="B34" s="176" t="s">
        <v>455</v>
      </c>
      <c r="C34" s="182"/>
      <c r="D34" s="182"/>
      <c r="E34" s="182"/>
      <c r="F34" s="182"/>
      <c r="G34" s="182"/>
      <c r="H34" s="182"/>
    </row>
    <row r="35" spans="2:8">
      <c r="B35" s="176" t="s">
        <v>445</v>
      </c>
      <c r="C35" s="182"/>
      <c r="D35" s="182"/>
      <c r="E35" s="182"/>
      <c r="F35" s="182"/>
      <c r="G35" s="182"/>
      <c r="H35" s="182"/>
    </row>
    <row r="36" spans="2:8">
      <c r="B36" s="176" t="s">
        <v>446</v>
      </c>
      <c r="C36" s="182"/>
      <c r="D36" s="182"/>
      <c r="E36" s="182"/>
      <c r="F36" s="182"/>
      <c r="G36" s="182"/>
      <c r="H36" s="182"/>
    </row>
    <row r="37" spans="2:8">
      <c r="B37" s="176" t="s">
        <v>823</v>
      </c>
      <c r="C37" s="182"/>
      <c r="D37" s="182"/>
      <c r="E37" s="182"/>
      <c r="F37" s="182"/>
      <c r="G37" s="182"/>
      <c r="H37" s="182"/>
    </row>
    <row r="38" spans="2:8">
      <c r="B38" s="176" t="s">
        <v>447</v>
      </c>
      <c r="C38" s="182"/>
      <c r="D38" s="182"/>
      <c r="E38" s="182"/>
      <c r="F38" s="182"/>
      <c r="G38" s="182"/>
      <c r="H38" s="182"/>
    </row>
    <row r="39" spans="2:8">
      <c r="B39" s="176"/>
      <c r="C39" s="182"/>
      <c r="D39" s="182"/>
      <c r="E39" s="182"/>
      <c r="F39" s="182"/>
      <c r="G39" s="182"/>
      <c r="H39" s="182"/>
    </row>
    <row r="40" spans="2:8">
      <c r="B40" s="176"/>
      <c r="C40" s="182"/>
      <c r="D40" s="182"/>
      <c r="E40" s="182"/>
      <c r="F40" s="182"/>
      <c r="G40" s="182"/>
      <c r="H40" s="182"/>
    </row>
    <row r="41" spans="2:8">
      <c r="B41" s="176"/>
      <c r="C41" s="182"/>
      <c r="D41" s="182"/>
      <c r="E41" s="182"/>
      <c r="F41" s="182"/>
      <c r="G41" s="182"/>
      <c r="H41" s="182"/>
    </row>
    <row r="42" spans="2:8">
      <c r="B42" s="176"/>
      <c r="C42" s="182"/>
      <c r="D42" s="182"/>
      <c r="E42" s="182"/>
      <c r="F42" s="182"/>
      <c r="G42" s="182"/>
      <c r="H42" s="182"/>
    </row>
    <row r="43" spans="2:8">
      <c r="B43" s="178"/>
      <c r="C43" s="182"/>
      <c r="D43" s="182"/>
      <c r="E43" s="182"/>
      <c r="F43" s="182"/>
      <c r="G43" s="182"/>
      <c r="H43" s="182"/>
    </row>
    <row r="44" spans="2:8">
      <c r="B44" s="178"/>
      <c r="C44" s="182"/>
      <c r="D44" s="182"/>
      <c r="E44" s="182"/>
      <c r="F44" s="182"/>
      <c r="G44" s="182"/>
      <c r="H44" s="182"/>
    </row>
    <row r="45" spans="2:8">
      <c r="B45" s="178"/>
      <c r="C45" s="182"/>
      <c r="D45" s="182"/>
      <c r="E45" s="182"/>
      <c r="F45" s="182"/>
      <c r="G45" s="182"/>
      <c r="H45" s="182"/>
    </row>
    <row r="46" spans="2:8">
      <c r="B46" s="178"/>
      <c r="C46" s="182"/>
      <c r="D46" s="182"/>
      <c r="E46" s="182"/>
      <c r="F46" s="182"/>
      <c r="G46" s="182"/>
      <c r="H46" s="182"/>
    </row>
    <row r="47" spans="2:8">
      <c r="B47" s="178"/>
      <c r="C47" s="182"/>
      <c r="D47" s="182"/>
      <c r="E47" s="182"/>
      <c r="F47" s="182"/>
      <c r="G47" s="182"/>
      <c r="H47" s="182"/>
    </row>
    <row r="48" spans="2:8">
      <c r="B48" s="178"/>
      <c r="C48" s="182"/>
      <c r="D48" s="182"/>
      <c r="E48" s="182"/>
      <c r="F48" s="182"/>
      <c r="G48" s="182"/>
      <c r="H48" s="182"/>
    </row>
    <row r="49" spans="2:8">
      <c r="B49" s="178"/>
      <c r="C49" s="182"/>
      <c r="D49" s="182"/>
      <c r="E49" s="182"/>
      <c r="F49" s="182"/>
      <c r="G49" s="182"/>
      <c r="H49" s="182"/>
    </row>
    <row r="50" spans="2:8">
      <c r="B50" s="178"/>
      <c r="C50" s="182"/>
      <c r="D50" s="182"/>
      <c r="E50" s="182"/>
      <c r="F50" s="182"/>
      <c r="G50" s="182"/>
      <c r="H50" s="182"/>
    </row>
    <row r="51" spans="2:8">
      <c r="B51" s="178"/>
      <c r="C51" s="182"/>
      <c r="D51" s="182"/>
      <c r="E51" s="182"/>
      <c r="F51" s="182"/>
      <c r="G51" s="182"/>
      <c r="H51" s="182"/>
    </row>
    <row r="52" spans="2:8">
      <c r="B52" s="178"/>
      <c r="C52" s="182"/>
      <c r="D52" s="182"/>
      <c r="E52" s="182"/>
      <c r="F52" s="182"/>
      <c r="G52" s="182"/>
      <c r="H52" s="182"/>
    </row>
    <row r="53" spans="2:8">
      <c r="B53" s="178"/>
      <c r="C53" s="182"/>
      <c r="D53" s="182"/>
      <c r="E53" s="182"/>
      <c r="F53" s="182"/>
      <c r="G53" s="182"/>
      <c r="H53" s="182"/>
    </row>
    <row r="54" spans="2:8">
      <c r="B54" s="178"/>
      <c r="C54" s="182"/>
      <c r="D54" s="182"/>
      <c r="E54" s="182"/>
      <c r="F54" s="182"/>
      <c r="G54" s="182"/>
      <c r="H54" s="182"/>
    </row>
    <row r="55" spans="2:8">
      <c r="B55" s="178"/>
      <c r="C55" s="182"/>
      <c r="D55" s="182"/>
      <c r="E55" s="182"/>
      <c r="F55" s="182"/>
      <c r="G55" s="182"/>
      <c r="H55" s="182"/>
    </row>
    <row r="56" spans="2:8">
      <c r="B56" s="178"/>
      <c r="C56" s="182"/>
      <c r="D56" s="182"/>
      <c r="E56" s="182"/>
      <c r="F56" s="182"/>
      <c r="G56" s="182"/>
      <c r="H56" s="182"/>
    </row>
    <row r="57" spans="2:8">
      <c r="B57" s="178"/>
      <c r="C57" s="182"/>
      <c r="D57" s="182"/>
      <c r="E57" s="182"/>
      <c r="F57" s="182"/>
      <c r="G57" s="182"/>
      <c r="H57" s="182"/>
    </row>
    <row r="58" spans="2:8">
      <c r="B58" s="178"/>
      <c r="C58" s="182"/>
      <c r="D58" s="182"/>
      <c r="E58" s="182"/>
      <c r="F58" s="182"/>
      <c r="G58" s="182"/>
      <c r="H58" s="182"/>
    </row>
    <row r="59" spans="2:8">
      <c r="B59" s="178"/>
      <c r="C59" s="182"/>
      <c r="D59" s="182"/>
      <c r="E59" s="182"/>
      <c r="F59" s="182"/>
      <c r="G59" s="182"/>
      <c r="H59" s="182"/>
    </row>
    <row r="60" spans="2:8">
      <c r="B60" s="178"/>
      <c r="C60" s="182"/>
      <c r="D60" s="182"/>
      <c r="E60" s="182"/>
      <c r="F60" s="182"/>
      <c r="G60" s="182"/>
      <c r="H60" s="182"/>
    </row>
    <row r="61" spans="2:8">
      <c r="B61" s="178"/>
      <c r="C61" s="182"/>
      <c r="D61" s="182"/>
      <c r="E61" s="182"/>
      <c r="F61" s="182"/>
      <c r="G61" s="182"/>
      <c r="H61" s="182"/>
    </row>
    <row r="62" spans="2:8">
      <c r="B62" s="178"/>
      <c r="C62" s="182"/>
      <c r="D62" s="182"/>
      <c r="E62" s="182"/>
      <c r="F62" s="182"/>
      <c r="G62" s="182"/>
      <c r="H62" s="182"/>
    </row>
    <row r="63" spans="2:8">
      <c r="B63" s="178"/>
      <c r="C63" s="182"/>
      <c r="D63" s="182"/>
      <c r="E63" s="182"/>
      <c r="F63" s="182"/>
      <c r="G63" s="182"/>
      <c r="H63" s="182"/>
    </row>
    <row r="64" spans="2:8">
      <c r="B64" s="178"/>
      <c r="C64" s="182"/>
      <c r="D64" s="182"/>
      <c r="E64" s="182"/>
      <c r="F64" s="182"/>
      <c r="G64" s="182"/>
      <c r="H64" s="182"/>
    </row>
    <row r="65" spans="2:8">
      <c r="B65" s="178"/>
      <c r="C65" s="182"/>
      <c r="D65" s="182"/>
      <c r="E65" s="182"/>
      <c r="F65" s="182"/>
      <c r="G65" s="182"/>
      <c r="H65" s="182"/>
    </row>
    <row r="66" spans="2:8">
      <c r="B66" s="178"/>
      <c r="C66" s="182"/>
      <c r="D66" s="182"/>
      <c r="E66" s="182"/>
      <c r="F66" s="182"/>
      <c r="G66" s="182"/>
      <c r="H66" s="182"/>
    </row>
    <row r="67" spans="2:8">
      <c r="B67" s="178"/>
      <c r="C67" s="182"/>
      <c r="D67" s="182"/>
      <c r="E67" s="182"/>
      <c r="F67" s="182"/>
      <c r="G67" s="182"/>
      <c r="H67" s="182"/>
    </row>
    <row r="68" spans="2:8">
      <c r="B68" s="178"/>
      <c r="C68" s="182"/>
      <c r="D68" s="182"/>
      <c r="E68" s="182"/>
      <c r="F68" s="182"/>
      <c r="G68" s="182"/>
      <c r="H68" s="182"/>
    </row>
    <row r="69" spans="2:8">
      <c r="B69" s="178"/>
      <c r="C69" s="182"/>
      <c r="D69" s="182"/>
      <c r="E69" s="182"/>
      <c r="F69" s="182"/>
      <c r="G69" s="182"/>
      <c r="H69" s="182"/>
    </row>
    <row r="70" spans="2:8">
      <c r="B70" s="178"/>
      <c r="C70" s="182"/>
      <c r="D70" s="182"/>
      <c r="E70" s="182"/>
      <c r="F70" s="182"/>
      <c r="G70" s="182"/>
      <c r="H70" s="182"/>
    </row>
    <row r="71" spans="2:8">
      <c r="B71" s="178"/>
      <c r="C71" s="182"/>
      <c r="D71" s="182"/>
      <c r="E71" s="182"/>
      <c r="F71" s="182"/>
      <c r="G71" s="182"/>
      <c r="H71" s="182"/>
    </row>
    <row r="72" spans="2:8">
      <c r="B72" s="178"/>
      <c r="C72" s="182"/>
      <c r="D72" s="182"/>
      <c r="E72" s="182"/>
      <c r="F72" s="182"/>
      <c r="G72" s="182"/>
      <c r="H72" s="182"/>
    </row>
    <row r="73" spans="2:8">
      <c r="B73" s="178"/>
      <c r="C73" s="182"/>
      <c r="D73" s="182"/>
      <c r="E73" s="182"/>
      <c r="F73" s="182"/>
      <c r="G73" s="182"/>
      <c r="H73" s="182"/>
    </row>
    <row r="74" spans="2:8">
      <c r="B74" s="178"/>
      <c r="C74" s="182"/>
      <c r="D74" s="182"/>
      <c r="E74" s="182"/>
      <c r="F74" s="182"/>
      <c r="G74" s="182"/>
      <c r="H74" s="182"/>
    </row>
    <row r="75" spans="2:8">
      <c r="B75" s="178"/>
      <c r="C75" s="182"/>
      <c r="D75" s="182"/>
      <c r="E75" s="182"/>
      <c r="F75" s="182"/>
      <c r="G75" s="182"/>
      <c r="H75" s="182"/>
    </row>
    <row r="76" spans="2:8">
      <c r="B76" s="178"/>
      <c r="C76" s="182"/>
      <c r="D76" s="182"/>
      <c r="E76" s="182"/>
      <c r="F76" s="182"/>
      <c r="G76" s="182"/>
      <c r="H76" s="182"/>
    </row>
    <row r="77" spans="2:8">
      <c r="B77" s="178"/>
      <c r="C77" s="182"/>
      <c r="D77" s="182"/>
      <c r="E77" s="182"/>
      <c r="F77" s="182"/>
      <c r="G77" s="182"/>
      <c r="H77" s="182"/>
    </row>
    <row r="78" spans="2:8">
      <c r="B78" s="178"/>
      <c r="C78" s="182"/>
      <c r="D78" s="182"/>
      <c r="E78" s="182"/>
      <c r="F78" s="182"/>
      <c r="G78" s="182"/>
      <c r="H78" s="182"/>
    </row>
    <row r="79" spans="2:8">
      <c r="B79" s="178"/>
      <c r="C79" s="182"/>
      <c r="D79" s="182"/>
      <c r="E79" s="182"/>
      <c r="F79" s="182"/>
      <c r="G79" s="182"/>
      <c r="H79" s="182"/>
    </row>
    <row r="80" spans="2:8">
      <c r="B80" s="178"/>
      <c r="C80" s="182"/>
      <c r="D80" s="182"/>
      <c r="E80" s="182"/>
      <c r="F80" s="182"/>
      <c r="G80" s="182"/>
      <c r="H80" s="182"/>
    </row>
    <row r="81" spans="2:8">
      <c r="B81" s="178"/>
      <c r="C81" s="182"/>
      <c r="D81" s="182"/>
      <c r="E81" s="182"/>
      <c r="F81" s="182"/>
      <c r="G81" s="182"/>
      <c r="H81" s="182"/>
    </row>
    <row r="82" spans="2:8">
      <c r="B82" s="178"/>
      <c r="C82" s="182"/>
      <c r="D82" s="182"/>
      <c r="E82" s="182"/>
      <c r="F82" s="182"/>
      <c r="G82" s="182"/>
      <c r="H82" s="182"/>
    </row>
    <row r="83" spans="2:8">
      <c r="B83" s="178"/>
      <c r="C83" s="182"/>
      <c r="D83" s="182"/>
      <c r="E83" s="182"/>
      <c r="F83" s="182"/>
      <c r="G83" s="182"/>
      <c r="H83" s="182"/>
    </row>
    <row r="84" spans="2:8">
      <c r="B84" s="178"/>
      <c r="C84" s="182"/>
      <c r="D84" s="182"/>
      <c r="E84" s="182"/>
      <c r="F84" s="182"/>
      <c r="G84" s="182"/>
      <c r="H84" s="182"/>
    </row>
    <row r="85" spans="2:8">
      <c r="B85" s="178"/>
      <c r="C85" s="182"/>
      <c r="D85" s="182"/>
      <c r="E85" s="182"/>
      <c r="F85" s="182"/>
      <c r="G85" s="182"/>
      <c r="H85" s="182"/>
    </row>
    <row r="86" spans="2:8">
      <c r="B86" s="178"/>
      <c r="C86" s="182"/>
      <c r="D86" s="182"/>
      <c r="E86" s="182"/>
      <c r="F86" s="182"/>
      <c r="G86" s="182"/>
      <c r="H86" s="182"/>
    </row>
    <row r="87" spans="2:8">
      <c r="B87" s="178"/>
      <c r="C87" s="182"/>
      <c r="D87" s="182"/>
      <c r="E87" s="182"/>
      <c r="F87" s="182"/>
      <c r="G87" s="182"/>
      <c r="H87" s="182"/>
    </row>
    <row r="88" spans="2:8">
      <c r="B88" s="178"/>
      <c r="C88" s="182"/>
      <c r="D88" s="182"/>
      <c r="E88" s="182"/>
      <c r="F88" s="182"/>
      <c r="G88" s="182"/>
      <c r="H88" s="182"/>
    </row>
    <row r="89" spans="2:8">
      <c r="B89" s="178"/>
      <c r="C89" s="182"/>
      <c r="D89" s="182"/>
      <c r="E89" s="182"/>
      <c r="F89" s="182"/>
      <c r="G89" s="182"/>
      <c r="H89" s="182"/>
    </row>
    <row r="90" spans="2:8">
      <c r="B90" s="178"/>
      <c r="C90" s="182"/>
      <c r="D90" s="182"/>
      <c r="E90" s="182"/>
      <c r="F90" s="182"/>
      <c r="G90" s="182"/>
      <c r="H90" s="182"/>
    </row>
    <row r="91" spans="2:8">
      <c r="B91" s="178"/>
      <c r="C91" s="182"/>
      <c r="D91" s="182"/>
      <c r="E91" s="182"/>
      <c r="F91" s="182"/>
      <c r="G91" s="182"/>
      <c r="H91" s="182"/>
    </row>
    <row r="92" spans="2:8">
      <c r="B92" s="178"/>
      <c r="C92" s="182"/>
      <c r="D92" s="182"/>
      <c r="E92" s="182"/>
      <c r="F92" s="182"/>
      <c r="G92" s="182"/>
      <c r="H92" s="182"/>
    </row>
    <row r="93" spans="2:8">
      <c r="B93" s="178"/>
      <c r="C93" s="182"/>
      <c r="D93" s="182"/>
      <c r="E93" s="182"/>
      <c r="F93" s="182"/>
      <c r="G93" s="182"/>
      <c r="H93" s="182"/>
    </row>
    <row r="94" spans="2:8">
      <c r="B94" s="178"/>
      <c r="C94" s="182"/>
      <c r="D94" s="182"/>
      <c r="E94" s="182"/>
      <c r="F94" s="182"/>
      <c r="G94" s="182"/>
      <c r="H94" s="182"/>
    </row>
    <row r="95" spans="2:8">
      <c r="B95" s="178"/>
      <c r="C95" s="182"/>
      <c r="D95" s="182"/>
      <c r="E95" s="182"/>
      <c r="F95" s="182"/>
      <c r="G95" s="182"/>
      <c r="H95" s="182"/>
    </row>
    <row r="96" spans="2:8">
      <c r="B96" s="178"/>
      <c r="C96" s="182"/>
      <c r="D96" s="182"/>
      <c r="E96" s="182"/>
      <c r="F96" s="182"/>
      <c r="G96" s="182"/>
      <c r="H96" s="182"/>
    </row>
    <row r="97" spans="2:8">
      <c r="B97" s="178"/>
      <c r="C97" s="182"/>
      <c r="D97" s="182"/>
      <c r="E97" s="182"/>
      <c r="F97" s="182"/>
      <c r="G97" s="182"/>
      <c r="H97" s="182"/>
    </row>
    <row r="98" spans="2:8">
      <c r="B98" s="178"/>
      <c r="C98" s="182"/>
      <c r="D98" s="182"/>
      <c r="E98" s="182"/>
      <c r="F98" s="182"/>
      <c r="G98" s="182"/>
      <c r="H98" s="182"/>
    </row>
    <row r="99" spans="2:8">
      <c r="B99" s="178"/>
      <c r="C99" s="182"/>
      <c r="D99" s="182"/>
      <c r="E99" s="182"/>
      <c r="F99" s="182"/>
      <c r="G99" s="182"/>
      <c r="H99" s="182"/>
    </row>
    <row r="100" spans="2:8">
      <c r="B100" s="178"/>
      <c r="C100" s="182"/>
      <c r="D100" s="182"/>
      <c r="E100" s="182"/>
      <c r="F100" s="182"/>
      <c r="G100" s="182"/>
      <c r="H100" s="182"/>
    </row>
    <row r="101" spans="2:8">
      <c r="B101" s="178"/>
      <c r="C101" s="182"/>
      <c r="D101" s="182"/>
      <c r="E101" s="182"/>
      <c r="F101" s="182"/>
      <c r="G101" s="182"/>
      <c r="H101" s="182"/>
    </row>
    <row r="102" spans="2:8">
      <c r="B102" s="178"/>
      <c r="C102" s="182"/>
      <c r="D102" s="182"/>
      <c r="E102" s="182"/>
      <c r="F102" s="182"/>
      <c r="G102" s="182"/>
      <c r="H102" s="182"/>
    </row>
    <row r="103" spans="2:8">
      <c r="B103" s="178"/>
      <c r="C103" s="182"/>
      <c r="D103" s="182"/>
      <c r="E103" s="182"/>
      <c r="F103" s="182"/>
      <c r="G103" s="182"/>
      <c r="H103" s="182"/>
    </row>
    <row r="104" spans="2:8">
      <c r="B104" s="178"/>
      <c r="C104" s="182"/>
      <c r="D104" s="182"/>
      <c r="E104" s="182"/>
      <c r="F104" s="182"/>
      <c r="G104" s="182"/>
      <c r="H104" s="182"/>
    </row>
    <row r="105" spans="2:8">
      <c r="B105" s="178"/>
      <c r="C105" s="182"/>
      <c r="D105" s="182"/>
      <c r="E105" s="182"/>
      <c r="F105" s="182"/>
      <c r="G105" s="182"/>
      <c r="H105" s="182"/>
    </row>
    <row r="106" spans="2:8">
      <c r="B106" s="178"/>
      <c r="C106" s="182"/>
      <c r="D106" s="182"/>
      <c r="E106" s="182"/>
      <c r="F106" s="182"/>
      <c r="G106" s="182"/>
      <c r="H106" s="182"/>
    </row>
    <row r="107" spans="2:8">
      <c r="B107" s="178"/>
      <c r="C107" s="182"/>
      <c r="D107" s="182"/>
      <c r="E107" s="182"/>
      <c r="F107" s="182"/>
      <c r="G107" s="182"/>
      <c r="H107" s="182"/>
    </row>
    <row r="108" spans="2:8">
      <c r="B108" s="178"/>
      <c r="C108" s="182"/>
      <c r="D108" s="182"/>
      <c r="E108" s="182"/>
      <c r="F108" s="182"/>
      <c r="G108" s="182"/>
      <c r="H108" s="182"/>
    </row>
    <row r="109" spans="2:8">
      <c r="B109" s="178"/>
      <c r="C109" s="182"/>
      <c r="D109" s="182"/>
      <c r="E109" s="182"/>
      <c r="F109" s="182"/>
      <c r="G109" s="182"/>
      <c r="H109" s="182"/>
    </row>
    <row r="110" spans="2:8">
      <c r="B110" s="178"/>
      <c r="C110" s="182"/>
      <c r="D110" s="182"/>
      <c r="E110" s="182"/>
      <c r="F110" s="182"/>
      <c r="G110" s="182"/>
      <c r="H110" s="182"/>
    </row>
    <row r="111" spans="2:8">
      <c r="B111" s="178"/>
      <c r="C111" s="182"/>
      <c r="D111" s="182"/>
      <c r="E111" s="182"/>
      <c r="F111" s="182"/>
      <c r="G111" s="182"/>
      <c r="H111" s="182"/>
    </row>
    <row r="112" spans="2:8">
      <c r="B112" s="178"/>
      <c r="C112" s="182"/>
      <c r="D112" s="182"/>
      <c r="E112" s="182"/>
      <c r="F112" s="182"/>
      <c r="G112" s="182"/>
      <c r="H112" s="182"/>
    </row>
    <row r="113" spans="2:8">
      <c r="B113" s="178"/>
      <c r="C113" s="182"/>
      <c r="D113" s="182"/>
      <c r="E113" s="182"/>
      <c r="F113" s="182"/>
      <c r="G113" s="182"/>
      <c r="H113" s="182"/>
    </row>
    <row r="114" spans="2:8">
      <c r="B114" s="178"/>
      <c r="C114" s="182"/>
      <c r="D114" s="182"/>
      <c r="E114" s="182"/>
      <c r="F114" s="182"/>
      <c r="G114" s="182"/>
      <c r="H114" s="182"/>
    </row>
    <row r="115" spans="2:8">
      <c r="B115" s="178"/>
      <c r="C115" s="182"/>
      <c r="D115" s="182"/>
      <c r="E115" s="182"/>
      <c r="F115" s="182"/>
      <c r="G115" s="182"/>
      <c r="H115" s="182"/>
    </row>
    <row r="116" spans="2:8">
      <c r="B116" s="178"/>
      <c r="C116" s="182"/>
      <c r="D116" s="182"/>
      <c r="E116" s="182"/>
      <c r="F116" s="182"/>
      <c r="G116" s="182"/>
      <c r="H116" s="182"/>
    </row>
    <row r="117" spans="2:8">
      <c r="B117" s="178"/>
      <c r="C117" s="182"/>
      <c r="D117" s="182"/>
      <c r="E117" s="182"/>
      <c r="F117" s="182"/>
      <c r="G117" s="182"/>
      <c r="H117" s="182"/>
    </row>
    <row r="118" spans="2:8">
      <c r="B118" s="178"/>
      <c r="C118" s="182"/>
      <c r="D118" s="182"/>
      <c r="E118" s="182"/>
      <c r="F118" s="182"/>
      <c r="G118" s="182"/>
      <c r="H118" s="182"/>
    </row>
    <row r="119" spans="2:8">
      <c r="B119" s="178"/>
      <c r="C119" s="182"/>
      <c r="D119" s="182"/>
      <c r="E119" s="182"/>
      <c r="F119" s="182"/>
      <c r="G119" s="182"/>
      <c r="H119" s="182"/>
    </row>
    <row r="120" spans="2:8">
      <c r="B120" s="178"/>
      <c r="C120" s="182"/>
      <c r="D120" s="182"/>
      <c r="E120" s="182"/>
      <c r="F120" s="182"/>
      <c r="G120" s="182"/>
      <c r="H120" s="182"/>
    </row>
    <row r="121" spans="2:8">
      <c r="B121" s="178"/>
      <c r="C121" s="182"/>
      <c r="D121" s="182"/>
      <c r="E121" s="182"/>
      <c r="F121" s="182"/>
      <c r="G121" s="182"/>
      <c r="H121" s="182"/>
    </row>
    <row r="122" spans="2:8">
      <c r="B122" s="178"/>
      <c r="C122" s="182"/>
      <c r="D122" s="182"/>
      <c r="E122" s="182"/>
      <c r="F122" s="182"/>
      <c r="G122" s="182"/>
      <c r="H122" s="182"/>
    </row>
    <row r="123" spans="2:8">
      <c r="B123" s="178"/>
      <c r="C123" s="182"/>
      <c r="D123" s="182"/>
      <c r="E123" s="182"/>
      <c r="F123" s="182"/>
      <c r="G123" s="182"/>
      <c r="H123" s="182"/>
    </row>
    <row r="124" spans="2:8">
      <c r="B124" s="178"/>
      <c r="C124" s="182"/>
      <c r="D124" s="182"/>
      <c r="E124" s="182"/>
      <c r="F124" s="182"/>
      <c r="G124" s="182"/>
      <c r="H124" s="182"/>
    </row>
    <row r="125" spans="2:8">
      <c r="B125" s="178"/>
      <c r="C125" s="182"/>
      <c r="D125" s="182"/>
      <c r="E125" s="182"/>
      <c r="F125" s="182"/>
      <c r="G125" s="182"/>
      <c r="H125" s="182"/>
    </row>
    <row r="126" spans="2:8">
      <c r="B126" s="178"/>
      <c r="C126" s="182"/>
      <c r="D126" s="182"/>
      <c r="E126" s="182"/>
      <c r="F126" s="182"/>
      <c r="G126" s="182"/>
      <c r="H126" s="182"/>
    </row>
    <row r="127" spans="2:8">
      <c r="B127" s="178"/>
      <c r="C127" s="182"/>
      <c r="D127" s="182"/>
      <c r="E127" s="182"/>
      <c r="F127" s="182"/>
      <c r="G127" s="182"/>
      <c r="H127" s="182"/>
    </row>
    <row r="128" spans="2:8">
      <c r="B128" s="178"/>
      <c r="C128" s="182"/>
      <c r="D128" s="182"/>
      <c r="E128" s="182"/>
      <c r="F128" s="182"/>
      <c r="G128" s="182"/>
      <c r="H128" s="182"/>
    </row>
    <row r="129" spans="2:8">
      <c r="B129" s="178"/>
      <c r="C129" s="182"/>
      <c r="D129" s="182"/>
      <c r="E129" s="182"/>
      <c r="F129" s="182"/>
      <c r="G129" s="182"/>
      <c r="H129" s="182"/>
    </row>
    <row r="130" spans="2:8">
      <c r="B130" s="178"/>
      <c r="C130" s="182"/>
      <c r="D130" s="182"/>
      <c r="E130" s="182"/>
      <c r="F130" s="182"/>
      <c r="G130" s="182"/>
      <c r="H130" s="182"/>
    </row>
    <row r="131" spans="2:8">
      <c r="B131" s="178"/>
      <c r="C131" s="182"/>
      <c r="D131" s="182"/>
      <c r="E131" s="182"/>
      <c r="F131" s="182"/>
      <c r="G131" s="182"/>
      <c r="H131" s="182"/>
    </row>
    <row r="132" spans="2:8">
      <c r="B132" s="178"/>
      <c r="C132" s="182"/>
      <c r="D132" s="182"/>
      <c r="E132" s="182"/>
      <c r="F132" s="182"/>
      <c r="G132" s="182"/>
      <c r="H132" s="182"/>
    </row>
    <row r="133" spans="2:8">
      <c r="B133" s="178"/>
      <c r="C133" s="182"/>
      <c r="D133" s="182"/>
      <c r="E133" s="182"/>
      <c r="F133" s="182"/>
      <c r="G133" s="182"/>
      <c r="H133" s="182"/>
    </row>
    <row r="134" spans="2:8">
      <c r="B134" s="178"/>
      <c r="C134" s="182"/>
      <c r="D134" s="182"/>
      <c r="E134" s="182"/>
      <c r="F134" s="182"/>
      <c r="G134" s="182"/>
      <c r="H134" s="182"/>
    </row>
    <row r="135" spans="2:8">
      <c r="B135" s="178"/>
      <c r="C135" s="182"/>
      <c r="D135" s="182"/>
      <c r="E135" s="182"/>
      <c r="F135" s="182"/>
      <c r="G135" s="182"/>
      <c r="H135" s="182"/>
    </row>
    <row r="136" spans="2:8">
      <c r="B136" s="178"/>
      <c r="C136" s="182"/>
      <c r="D136" s="182"/>
      <c r="E136" s="182"/>
      <c r="F136" s="182"/>
      <c r="G136" s="182"/>
      <c r="H136" s="182"/>
    </row>
    <row r="137" spans="2:8">
      <c r="B137" s="178"/>
      <c r="C137" s="182"/>
      <c r="D137" s="182"/>
      <c r="E137" s="182"/>
      <c r="F137" s="182"/>
      <c r="G137" s="182"/>
      <c r="H137" s="182"/>
    </row>
    <row r="138" spans="2:8">
      <c r="B138" s="178"/>
      <c r="C138" s="182"/>
      <c r="D138" s="182"/>
      <c r="E138" s="182"/>
      <c r="F138" s="182"/>
      <c r="G138" s="182"/>
      <c r="H138" s="182"/>
    </row>
    <row r="139" spans="2:8">
      <c r="B139" s="178"/>
      <c r="C139" s="182"/>
      <c r="D139" s="182"/>
      <c r="E139" s="182"/>
      <c r="F139" s="182"/>
      <c r="G139" s="182"/>
      <c r="H139" s="182"/>
    </row>
    <row r="140" spans="2:8">
      <c r="B140" s="178"/>
      <c r="C140" s="182"/>
      <c r="D140" s="182"/>
      <c r="E140" s="182"/>
      <c r="F140" s="182"/>
      <c r="G140" s="182"/>
      <c r="H140" s="182"/>
    </row>
    <row r="141" spans="2:8">
      <c r="B141" s="178"/>
      <c r="C141" s="182"/>
      <c r="D141" s="182"/>
      <c r="E141" s="182"/>
      <c r="F141" s="182"/>
      <c r="G141" s="182"/>
      <c r="H141" s="182"/>
    </row>
    <row r="142" spans="2:8">
      <c r="B142" s="178"/>
      <c r="C142" s="182"/>
      <c r="D142" s="182"/>
      <c r="E142" s="182"/>
      <c r="F142" s="182"/>
      <c r="G142" s="182"/>
      <c r="H142" s="182"/>
    </row>
    <row r="143" spans="2:8">
      <c r="B143" s="178"/>
      <c r="C143" s="182"/>
      <c r="D143" s="182"/>
      <c r="E143" s="182"/>
      <c r="F143" s="182"/>
      <c r="G143" s="182"/>
      <c r="H143" s="182"/>
    </row>
    <row r="144" spans="2:8">
      <c r="B144" s="178"/>
      <c r="C144" s="182"/>
      <c r="D144" s="182"/>
      <c r="E144" s="182"/>
      <c r="F144" s="182"/>
      <c r="G144" s="182"/>
      <c r="H144" s="182"/>
    </row>
    <row r="145" spans="2:8">
      <c r="B145" s="178"/>
      <c r="C145" s="182"/>
      <c r="D145" s="182"/>
      <c r="E145" s="182"/>
      <c r="F145" s="182"/>
      <c r="G145" s="182"/>
      <c r="H145" s="182"/>
    </row>
    <row r="146" spans="2:8">
      <c r="B146" s="178"/>
      <c r="C146" s="182"/>
      <c r="D146" s="182"/>
      <c r="E146" s="182"/>
      <c r="F146" s="182"/>
      <c r="G146" s="182"/>
      <c r="H146" s="182"/>
    </row>
    <row r="147" spans="2:8">
      <c r="B147" s="178"/>
      <c r="C147" s="182"/>
      <c r="D147" s="182"/>
      <c r="E147" s="182"/>
      <c r="F147" s="182"/>
      <c r="G147" s="182"/>
      <c r="H147" s="182"/>
    </row>
    <row r="148" spans="2:8">
      <c r="B148" s="178"/>
      <c r="C148" s="182"/>
      <c r="D148" s="182"/>
      <c r="E148" s="182"/>
      <c r="F148" s="182"/>
      <c r="G148" s="182"/>
      <c r="H148" s="182"/>
    </row>
    <row r="149" spans="2:8">
      <c r="B149" s="178"/>
      <c r="C149" s="182"/>
      <c r="D149" s="182"/>
      <c r="E149" s="182"/>
      <c r="F149" s="182"/>
      <c r="G149" s="182"/>
      <c r="H149" s="182"/>
    </row>
    <row r="150" spans="2:8">
      <c r="B150" s="178"/>
      <c r="C150" s="182"/>
      <c r="D150" s="182"/>
      <c r="E150" s="182"/>
      <c r="F150" s="182"/>
      <c r="G150" s="182"/>
      <c r="H150" s="182"/>
    </row>
    <row r="151" spans="2:8">
      <c r="B151" s="178"/>
      <c r="C151" s="182"/>
      <c r="D151" s="182"/>
      <c r="E151" s="182"/>
      <c r="F151" s="182"/>
      <c r="G151" s="182"/>
      <c r="H151" s="182"/>
    </row>
    <row r="152" spans="2:8">
      <c r="B152" s="178"/>
      <c r="C152" s="182"/>
      <c r="D152" s="182"/>
      <c r="E152" s="182"/>
      <c r="F152" s="182"/>
      <c r="G152" s="182"/>
      <c r="H152" s="182"/>
    </row>
    <row r="153" spans="2:8">
      <c r="B153" s="178"/>
      <c r="C153" s="182"/>
      <c r="D153" s="182"/>
      <c r="E153" s="182"/>
      <c r="F153" s="182"/>
      <c r="G153" s="182"/>
      <c r="H153" s="182"/>
    </row>
    <row r="154" spans="2:8">
      <c r="B154" s="178"/>
      <c r="C154" s="182"/>
      <c r="D154" s="182"/>
      <c r="E154" s="182"/>
      <c r="F154" s="182"/>
      <c r="G154" s="182"/>
      <c r="H154" s="182"/>
    </row>
    <row r="155" spans="2:8">
      <c r="B155" s="178"/>
      <c r="C155" s="182"/>
      <c r="D155" s="182"/>
      <c r="E155" s="182"/>
      <c r="F155" s="182"/>
      <c r="G155" s="182"/>
      <c r="H155" s="182"/>
    </row>
    <row r="156" spans="2:8">
      <c r="B156" s="178"/>
      <c r="C156" s="182"/>
      <c r="D156" s="182"/>
      <c r="E156" s="182"/>
      <c r="F156" s="182"/>
      <c r="G156" s="182"/>
      <c r="H156" s="182"/>
    </row>
    <row r="157" spans="2:8">
      <c r="B157" s="178"/>
      <c r="C157" s="182"/>
      <c r="D157" s="182"/>
      <c r="E157" s="182"/>
      <c r="F157" s="182"/>
      <c r="G157" s="182"/>
      <c r="H157" s="182"/>
    </row>
    <row r="158" spans="2:8">
      <c r="B158" s="178"/>
      <c r="C158" s="182"/>
      <c r="D158" s="182"/>
      <c r="E158" s="182"/>
      <c r="F158" s="182"/>
      <c r="G158" s="182"/>
      <c r="H158" s="182"/>
    </row>
    <row r="159" spans="2:8">
      <c r="B159" s="178"/>
      <c r="C159" s="182"/>
      <c r="D159" s="182"/>
      <c r="E159" s="182"/>
      <c r="F159" s="182"/>
      <c r="G159" s="182"/>
      <c r="H159" s="182"/>
    </row>
    <row r="160" spans="2:8">
      <c r="B160" s="178"/>
      <c r="C160" s="182"/>
      <c r="D160" s="182"/>
      <c r="E160" s="182"/>
      <c r="F160" s="182"/>
      <c r="G160" s="182"/>
      <c r="H160" s="182"/>
    </row>
    <row r="161" spans="2:8">
      <c r="B161" s="178"/>
      <c r="C161" s="182"/>
      <c r="D161" s="182"/>
      <c r="E161" s="182"/>
      <c r="F161" s="182"/>
      <c r="G161" s="182"/>
      <c r="H161" s="182"/>
    </row>
    <row r="162" spans="2:8">
      <c r="B162" s="178"/>
      <c r="C162" s="182"/>
      <c r="D162" s="182"/>
      <c r="E162" s="182"/>
      <c r="F162" s="182"/>
      <c r="G162" s="182"/>
      <c r="H162" s="182"/>
    </row>
    <row r="163" spans="2:8">
      <c r="B163" s="178"/>
      <c r="C163" s="182"/>
      <c r="D163" s="182"/>
      <c r="E163" s="182"/>
      <c r="F163" s="182"/>
      <c r="G163" s="182"/>
      <c r="H163" s="182"/>
    </row>
    <row r="164" spans="2:8">
      <c r="B164" s="178"/>
      <c r="C164" s="182"/>
      <c r="D164" s="182"/>
      <c r="E164" s="182"/>
      <c r="F164" s="182"/>
      <c r="G164" s="182"/>
      <c r="H164" s="182"/>
    </row>
    <row r="165" spans="2:8">
      <c r="B165" s="178"/>
      <c r="C165" s="182"/>
      <c r="D165" s="182"/>
      <c r="E165" s="182"/>
      <c r="F165" s="182"/>
      <c r="G165" s="182"/>
      <c r="H165" s="182"/>
    </row>
    <row r="166" spans="2:8">
      <c r="B166" s="178"/>
      <c r="C166" s="182"/>
      <c r="D166" s="182"/>
      <c r="E166" s="182"/>
      <c r="F166" s="182"/>
      <c r="G166" s="182"/>
      <c r="H166" s="182"/>
    </row>
    <row r="167" spans="2:8">
      <c r="B167" s="178"/>
      <c r="C167" s="182"/>
      <c r="D167" s="182"/>
      <c r="E167" s="182"/>
      <c r="F167" s="182"/>
      <c r="G167" s="182"/>
      <c r="H167" s="182"/>
    </row>
    <row r="168" spans="2:8">
      <c r="B168" s="178"/>
      <c r="C168" s="182"/>
      <c r="D168" s="182"/>
      <c r="E168" s="182"/>
      <c r="F168" s="182"/>
      <c r="G168" s="182"/>
      <c r="H168" s="182"/>
    </row>
    <row r="169" spans="2:8">
      <c r="B169" s="178"/>
      <c r="C169" s="182"/>
      <c r="D169" s="182"/>
      <c r="E169" s="182"/>
      <c r="F169" s="182"/>
      <c r="G169" s="182"/>
      <c r="H169" s="182"/>
    </row>
    <row r="170" spans="2:8">
      <c r="B170" s="178"/>
      <c r="C170" s="182"/>
      <c r="D170" s="182"/>
      <c r="E170" s="182"/>
      <c r="F170" s="182"/>
      <c r="G170" s="182"/>
      <c r="H170" s="182"/>
    </row>
    <row r="171" spans="2:8">
      <c r="B171" s="178"/>
      <c r="C171" s="182"/>
      <c r="D171" s="182"/>
      <c r="E171" s="182"/>
      <c r="F171" s="182"/>
      <c r="G171" s="182"/>
      <c r="H171" s="182"/>
    </row>
    <row r="172" spans="2:8">
      <c r="B172" s="178"/>
      <c r="C172" s="182"/>
      <c r="D172" s="182"/>
      <c r="E172" s="182"/>
      <c r="F172" s="182"/>
      <c r="G172" s="182"/>
      <c r="H172" s="182"/>
    </row>
    <row r="173" spans="2:8">
      <c r="B173" s="178"/>
      <c r="C173" s="182"/>
      <c r="D173" s="182"/>
      <c r="E173" s="182"/>
      <c r="F173" s="182"/>
      <c r="G173" s="182"/>
      <c r="H173" s="182"/>
    </row>
    <row r="174" spans="2:8">
      <c r="B174" s="178"/>
      <c r="C174" s="182"/>
      <c r="D174" s="182"/>
      <c r="E174" s="182"/>
      <c r="F174" s="182"/>
      <c r="G174" s="182"/>
      <c r="H174" s="182"/>
    </row>
    <row r="175" spans="2:8">
      <c r="B175" s="178"/>
      <c r="C175" s="182"/>
      <c r="D175" s="182"/>
      <c r="E175" s="182"/>
      <c r="F175" s="182"/>
      <c r="G175" s="182"/>
      <c r="H175" s="182"/>
    </row>
    <row r="176" spans="2:8">
      <c r="B176" s="178"/>
      <c r="C176" s="182"/>
      <c r="D176" s="182"/>
      <c r="E176" s="182"/>
      <c r="F176" s="182"/>
      <c r="G176" s="182"/>
      <c r="H176" s="182"/>
    </row>
    <row r="177" spans="2:8">
      <c r="B177" s="178"/>
      <c r="C177" s="182"/>
      <c r="D177" s="182"/>
      <c r="E177" s="182"/>
      <c r="F177" s="182"/>
      <c r="G177" s="182"/>
      <c r="H177" s="182"/>
    </row>
    <row r="178" spans="2:8">
      <c r="B178" s="178"/>
      <c r="C178" s="182"/>
      <c r="D178" s="182"/>
      <c r="E178" s="182"/>
      <c r="F178" s="182"/>
      <c r="G178" s="182"/>
      <c r="H178" s="182"/>
    </row>
    <row r="179" spans="2:8">
      <c r="B179" s="178"/>
      <c r="C179" s="182"/>
      <c r="D179" s="182"/>
      <c r="E179" s="182"/>
      <c r="F179" s="182"/>
      <c r="G179" s="182"/>
      <c r="H179" s="182"/>
    </row>
    <row r="180" spans="2:8">
      <c r="B180" s="178"/>
      <c r="C180" s="182"/>
      <c r="D180" s="182"/>
      <c r="E180" s="182"/>
      <c r="F180" s="182"/>
      <c r="G180" s="182"/>
      <c r="H180" s="182"/>
    </row>
    <row r="181" spans="2:8">
      <c r="B181" s="178"/>
      <c r="C181" s="182"/>
      <c r="D181" s="182"/>
      <c r="E181" s="182"/>
      <c r="F181" s="182"/>
      <c r="G181" s="182"/>
      <c r="H181" s="182"/>
    </row>
    <row r="182" spans="2:8">
      <c r="B182" s="178"/>
      <c r="C182" s="182"/>
      <c r="D182" s="182"/>
      <c r="E182" s="182"/>
      <c r="F182" s="182"/>
      <c r="G182" s="182"/>
      <c r="H182" s="182"/>
    </row>
    <row r="183" spans="2:8">
      <c r="B183" s="178"/>
      <c r="C183" s="182"/>
      <c r="D183" s="182"/>
      <c r="E183" s="182"/>
      <c r="F183" s="182"/>
      <c r="G183" s="182"/>
      <c r="H183" s="182"/>
    </row>
    <row r="184" spans="2:8">
      <c r="B184" s="178"/>
      <c r="C184" s="182"/>
      <c r="D184" s="182"/>
      <c r="E184" s="182"/>
      <c r="F184" s="182"/>
      <c r="G184" s="182"/>
      <c r="H184" s="182"/>
    </row>
    <row r="185" spans="2:8">
      <c r="B185" s="178"/>
      <c r="C185" s="182"/>
      <c r="D185" s="182"/>
      <c r="E185" s="182"/>
      <c r="F185" s="182"/>
      <c r="G185" s="182"/>
      <c r="H185" s="182"/>
    </row>
    <row r="186" spans="2:8">
      <c r="B186" s="178"/>
      <c r="C186" s="182"/>
      <c r="D186" s="182"/>
      <c r="E186" s="182"/>
      <c r="F186" s="182"/>
      <c r="G186" s="182"/>
      <c r="H186" s="182"/>
    </row>
    <row r="187" spans="2:8">
      <c r="B187" s="178"/>
      <c r="C187" s="182"/>
      <c r="D187" s="182"/>
      <c r="E187" s="182"/>
      <c r="F187" s="182"/>
      <c r="G187" s="182"/>
      <c r="H187" s="182"/>
    </row>
    <row r="188" spans="2:8">
      <c r="B188" s="178"/>
      <c r="C188" s="182"/>
      <c r="D188" s="182"/>
      <c r="E188" s="182"/>
      <c r="F188" s="182"/>
      <c r="G188" s="182"/>
      <c r="H188" s="182"/>
    </row>
    <row r="189" spans="2:8">
      <c r="B189" s="178"/>
      <c r="C189" s="182"/>
      <c r="D189" s="182"/>
      <c r="E189" s="182"/>
      <c r="F189" s="182"/>
      <c r="G189" s="182"/>
      <c r="H189" s="182"/>
    </row>
    <row r="190" spans="2:8">
      <c r="B190" s="178"/>
      <c r="C190" s="182"/>
      <c r="D190" s="182"/>
      <c r="E190" s="182"/>
      <c r="F190" s="182"/>
      <c r="G190" s="182"/>
      <c r="H190" s="182"/>
    </row>
    <row r="191" spans="2:8">
      <c r="B191" s="178"/>
      <c r="C191" s="182"/>
      <c r="D191" s="182"/>
      <c r="E191" s="182"/>
      <c r="F191" s="182"/>
      <c r="G191" s="182"/>
      <c r="H191" s="182"/>
    </row>
    <row r="192" spans="2:8">
      <c r="B192" s="178"/>
      <c r="C192" s="182"/>
      <c r="D192" s="182"/>
      <c r="E192" s="182"/>
      <c r="F192" s="182"/>
      <c r="G192" s="182"/>
      <c r="H192" s="182"/>
    </row>
    <row r="193" spans="2:8">
      <c r="B193" s="178"/>
      <c r="C193" s="182"/>
      <c r="D193" s="182"/>
      <c r="E193" s="182"/>
      <c r="F193" s="182"/>
      <c r="G193" s="182"/>
      <c r="H193" s="182"/>
    </row>
    <row r="194" spans="2:8">
      <c r="B194" s="178"/>
      <c r="C194" s="182"/>
      <c r="D194" s="182"/>
      <c r="E194" s="182"/>
      <c r="F194" s="182"/>
      <c r="G194" s="182"/>
      <c r="H194" s="182"/>
    </row>
    <row r="195" spans="2:8">
      <c r="B195" s="178"/>
      <c r="C195" s="182"/>
      <c r="D195" s="182"/>
      <c r="E195" s="182"/>
      <c r="F195" s="182"/>
      <c r="G195" s="182"/>
      <c r="H195" s="182"/>
    </row>
    <row r="196" spans="2:8">
      <c r="B196" s="178"/>
      <c r="C196" s="182"/>
      <c r="D196" s="182"/>
      <c r="E196" s="182"/>
      <c r="F196" s="182"/>
      <c r="G196" s="182"/>
      <c r="H196" s="182"/>
    </row>
    <row r="197" spans="2:8">
      <c r="B197" s="178"/>
      <c r="C197" s="182"/>
      <c r="D197" s="182"/>
      <c r="E197" s="182"/>
      <c r="F197" s="182"/>
      <c r="G197" s="182"/>
      <c r="H197" s="182"/>
    </row>
    <row r="198" spans="2:8">
      <c r="B198" s="178"/>
      <c r="C198" s="182"/>
      <c r="D198" s="182"/>
      <c r="E198" s="182"/>
      <c r="F198" s="182"/>
      <c r="G198" s="182"/>
      <c r="H198" s="182"/>
    </row>
    <row r="199" spans="2:8">
      <c r="B199" s="178"/>
      <c r="C199" s="182"/>
      <c r="D199" s="182"/>
      <c r="E199" s="182"/>
      <c r="F199" s="182"/>
      <c r="G199" s="182"/>
      <c r="H199" s="182"/>
    </row>
    <row r="200" spans="2:8">
      <c r="B200" s="178"/>
      <c r="C200" s="182"/>
      <c r="D200" s="182"/>
      <c r="E200" s="182"/>
      <c r="F200" s="182"/>
      <c r="G200" s="182"/>
      <c r="H200" s="182"/>
    </row>
    <row r="201" spans="2:8">
      <c r="B201" s="178"/>
      <c r="C201" s="182"/>
      <c r="D201" s="182"/>
      <c r="E201" s="182"/>
      <c r="F201" s="182"/>
      <c r="G201" s="182"/>
      <c r="H201" s="182"/>
    </row>
    <row r="202" spans="2:8">
      <c r="B202" s="178"/>
      <c r="C202" s="182"/>
      <c r="D202" s="182"/>
      <c r="E202" s="182"/>
      <c r="F202" s="182"/>
      <c r="G202" s="182"/>
      <c r="H202" s="182"/>
    </row>
    <row r="203" spans="2:8">
      <c r="B203" s="178"/>
      <c r="C203" s="182"/>
      <c r="D203" s="182"/>
      <c r="E203" s="182"/>
      <c r="F203" s="182"/>
      <c r="G203" s="182"/>
      <c r="H203" s="182"/>
    </row>
    <row r="204" spans="2:8">
      <c r="B204" s="178"/>
      <c r="C204" s="182"/>
      <c r="D204" s="182"/>
      <c r="E204" s="182"/>
      <c r="F204" s="182"/>
      <c r="G204" s="182"/>
      <c r="H204" s="182"/>
    </row>
    <row r="205" spans="2:8">
      <c r="B205" s="178"/>
      <c r="C205" s="182"/>
      <c r="D205" s="182"/>
      <c r="E205" s="182"/>
      <c r="F205" s="182"/>
      <c r="G205" s="182"/>
      <c r="H205" s="182"/>
    </row>
    <row r="206" spans="2:8">
      <c r="B206" s="178"/>
      <c r="C206" s="182"/>
      <c r="D206" s="182"/>
      <c r="E206" s="182"/>
      <c r="F206" s="182"/>
      <c r="G206" s="182"/>
      <c r="H206" s="182"/>
    </row>
    <row r="207" spans="2:8">
      <c r="B207" s="178"/>
      <c r="C207" s="182"/>
      <c r="D207" s="182"/>
      <c r="E207" s="182"/>
      <c r="F207" s="182"/>
      <c r="G207" s="182"/>
      <c r="H207" s="182"/>
    </row>
    <row r="208" spans="2:8">
      <c r="B208" s="178"/>
      <c r="C208" s="182"/>
      <c r="D208" s="182"/>
      <c r="E208" s="182"/>
      <c r="F208" s="182"/>
      <c r="G208" s="182"/>
      <c r="H208" s="182"/>
    </row>
    <row r="209" spans="2:8">
      <c r="B209" s="178"/>
      <c r="C209" s="182"/>
      <c r="D209" s="182"/>
      <c r="E209" s="182"/>
      <c r="F209" s="182"/>
      <c r="G209" s="182"/>
      <c r="H209" s="182"/>
    </row>
    <row r="210" spans="2:8">
      <c r="B210" s="178"/>
      <c r="C210" s="182"/>
      <c r="D210" s="182"/>
      <c r="E210" s="182"/>
      <c r="F210" s="182"/>
      <c r="G210" s="182"/>
      <c r="H210" s="182"/>
    </row>
    <row r="211" spans="2:8">
      <c r="B211" s="178"/>
      <c r="C211" s="182"/>
      <c r="D211" s="182"/>
      <c r="E211" s="182"/>
      <c r="F211" s="182"/>
      <c r="G211" s="182"/>
      <c r="H211" s="182"/>
    </row>
    <row r="212" spans="2:8">
      <c r="B212" s="178"/>
      <c r="C212" s="182"/>
      <c r="D212" s="182"/>
      <c r="E212" s="182"/>
      <c r="F212" s="182"/>
      <c r="G212" s="182"/>
      <c r="H212" s="182"/>
    </row>
    <row r="213" spans="2:8">
      <c r="B213" s="178"/>
      <c r="C213" s="182"/>
      <c r="D213" s="182"/>
      <c r="E213" s="182"/>
      <c r="F213" s="182"/>
      <c r="G213" s="182"/>
      <c r="H213" s="182"/>
    </row>
    <row r="214" spans="2:8">
      <c r="B214" s="178"/>
      <c r="C214" s="182"/>
      <c r="D214" s="182"/>
      <c r="E214" s="182"/>
      <c r="F214" s="182"/>
      <c r="G214" s="182"/>
      <c r="H214" s="182"/>
    </row>
    <row r="215" spans="2:8">
      <c r="B215" s="178"/>
      <c r="C215" s="182"/>
      <c r="D215" s="182"/>
      <c r="E215" s="182"/>
      <c r="F215" s="182"/>
      <c r="G215" s="182"/>
      <c r="H215" s="182"/>
    </row>
    <row r="216" spans="2:8">
      <c r="B216" s="178"/>
      <c r="C216" s="182"/>
      <c r="D216" s="182"/>
      <c r="E216" s="182"/>
      <c r="F216" s="182"/>
      <c r="G216" s="182"/>
      <c r="H216" s="182"/>
    </row>
    <row r="217" spans="2:8">
      <c r="B217" s="178"/>
      <c r="C217" s="182"/>
      <c r="D217" s="182"/>
      <c r="E217" s="182"/>
      <c r="F217" s="182"/>
      <c r="G217" s="182"/>
      <c r="H217" s="182"/>
    </row>
    <row r="218" spans="2:8">
      <c r="B218" s="178"/>
      <c r="C218" s="182"/>
      <c r="D218" s="182"/>
      <c r="E218" s="182"/>
      <c r="F218" s="182"/>
      <c r="G218" s="182"/>
      <c r="H218" s="182"/>
    </row>
    <row r="219" spans="2:8">
      <c r="B219" s="178"/>
      <c r="C219" s="182"/>
      <c r="D219" s="182"/>
      <c r="E219" s="182"/>
      <c r="F219" s="182"/>
      <c r="G219" s="182"/>
      <c r="H219" s="182"/>
    </row>
    <row r="220" spans="2:8">
      <c r="B220" s="178"/>
      <c r="C220" s="182"/>
      <c r="D220" s="182"/>
      <c r="E220" s="182"/>
      <c r="F220" s="182"/>
      <c r="G220" s="182"/>
      <c r="H220" s="182"/>
    </row>
    <row r="221" spans="2:8">
      <c r="B221" s="178"/>
      <c r="C221" s="182"/>
      <c r="D221" s="182"/>
      <c r="E221" s="182"/>
      <c r="F221" s="182"/>
      <c r="G221" s="182"/>
      <c r="H221" s="182"/>
    </row>
    <row r="222" spans="2:8">
      <c r="B222" s="178"/>
      <c r="C222" s="182"/>
      <c r="D222" s="182"/>
      <c r="E222" s="182"/>
      <c r="F222" s="182"/>
      <c r="G222" s="182"/>
      <c r="H222" s="182"/>
    </row>
    <row r="223" spans="2:8">
      <c r="B223" s="178"/>
      <c r="C223" s="182"/>
      <c r="D223" s="182"/>
      <c r="E223" s="182"/>
      <c r="F223" s="182"/>
      <c r="G223" s="182"/>
      <c r="H223" s="182"/>
    </row>
    <row r="224" spans="2:8">
      <c r="B224" s="178"/>
      <c r="C224" s="182"/>
      <c r="D224" s="182"/>
      <c r="E224" s="182"/>
      <c r="F224" s="182"/>
      <c r="G224" s="182"/>
      <c r="H224" s="182"/>
    </row>
    <row r="225" spans="2:8">
      <c r="B225" s="178"/>
      <c r="C225" s="182"/>
      <c r="D225" s="182"/>
      <c r="E225" s="182"/>
      <c r="F225" s="182"/>
      <c r="G225" s="182"/>
      <c r="H225" s="182"/>
    </row>
    <row r="226" spans="2:8">
      <c r="B226" s="178"/>
      <c r="C226" s="182"/>
      <c r="D226" s="182"/>
      <c r="E226" s="182"/>
      <c r="F226" s="182"/>
      <c r="G226" s="182"/>
      <c r="H226" s="182"/>
    </row>
    <row r="227" spans="2:8">
      <c r="B227" s="178"/>
      <c r="C227" s="182"/>
      <c r="D227" s="182"/>
      <c r="E227" s="182"/>
      <c r="F227" s="182"/>
      <c r="G227" s="182"/>
      <c r="H227" s="182"/>
    </row>
    <row r="228" spans="2:8">
      <c r="B228" s="178"/>
      <c r="C228" s="182"/>
      <c r="D228" s="182"/>
      <c r="E228" s="182"/>
      <c r="F228" s="182"/>
      <c r="G228" s="182"/>
      <c r="H228" s="182"/>
    </row>
    <row r="229" spans="2:8">
      <c r="B229" s="178"/>
      <c r="C229" s="182"/>
      <c r="D229" s="182"/>
      <c r="E229" s="182"/>
      <c r="F229" s="182"/>
      <c r="G229" s="182"/>
      <c r="H229" s="182"/>
    </row>
    <row r="230" spans="2:8">
      <c r="B230" s="178"/>
      <c r="C230" s="182"/>
      <c r="D230" s="182"/>
      <c r="E230" s="182"/>
      <c r="F230" s="182"/>
      <c r="G230" s="182"/>
      <c r="H230" s="182"/>
    </row>
    <row r="231" spans="2:8">
      <c r="B231" s="178"/>
      <c r="C231" s="182"/>
      <c r="D231" s="182"/>
      <c r="E231" s="182"/>
      <c r="F231" s="182"/>
      <c r="G231" s="182"/>
      <c r="H231" s="182"/>
    </row>
    <row r="232" spans="2:8">
      <c r="B232" s="178"/>
      <c r="C232" s="182"/>
      <c r="D232" s="182"/>
      <c r="E232" s="182"/>
      <c r="F232" s="182"/>
      <c r="G232" s="182"/>
      <c r="H232" s="182"/>
    </row>
    <row r="233" spans="2:8">
      <c r="B233" s="178"/>
      <c r="C233" s="182"/>
      <c r="D233" s="182"/>
      <c r="E233" s="182"/>
      <c r="F233" s="182"/>
      <c r="G233" s="182"/>
      <c r="H233" s="182"/>
    </row>
    <row r="234" spans="2:8">
      <c r="B234" s="178"/>
      <c r="C234" s="182"/>
      <c r="D234" s="182"/>
      <c r="E234" s="182"/>
      <c r="F234" s="182"/>
      <c r="G234" s="182"/>
      <c r="H234" s="182"/>
    </row>
    <row r="235" spans="2:8">
      <c r="B235" s="178"/>
      <c r="C235" s="182"/>
      <c r="D235" s="182"/>
      <c r="E235" s="182"/>
      <c r="F235" s="182"/>
      <c r="G235" s="182"/>
      <c r="H235" s="182"/>
    </row>
    <row r="236" spans="2:8">
      <c r="B236" s="178"/>
      <c r="C236" s="182"/>
      <c r="D236" s="182"/>
      <c r="E236" s="182"/>
      <c r="F236" s="182"/>
      <c r="G236" s="182"/>
      <c r="H236" s="182"/>
    </row>
    <row r="237" spans="2:8">
      <c r="B237" s="178"/>
      <c r="C237" s="182"/>
      <c r="D237" s="182"/>
      <c r="E237" s="182"/>
      <c r="F237" s="182"/>
      <c r="G237" s="182"/>
      <c r="H237" s="182"/>
    </row>
    <row r="238" spans="2:8">
      <c r="B238" s="178"/>
      <c r="C238" s="182"/>
      <c r="D238" s="182"/>
      <c r="E238" s="182"/>
      <c r="F238" s="182"/>
      <c r="G238" s="182"/>
      <c r="H238" s="182"/>
    </row>
    <row r="239" spans="2:8">
      <c r="B239" s="178"/>
      <c r="C239" s="182"/>
      <c r="D239" s="182"/>
      <c r="E239" s="182"/>
      <c r="F239" s="182"/>
      <c r="G239" s="182"/>
      <c r="H239" s="182"/>
    </row>
    <row r="240" spans="2:8">
      <c r="B240" s="178"/>
      <c r="C240" s="182"/>
      <c r="D240" s="182"/>
      <c r="E240" s="182"/>
      <c r="F240" s="182"/>
      <c r="G240" s="182"/>
      <c r="H240" s="182"/>
    </row>
    <row r="241" spans="2:8">
      <c r="B241" s="178"/>
      <c r="C241" s="182"/>
      <c r="D241" s="182"/>
      <c r="E241" s="182"/>
      <c r="F241" s="182"/>
      <c r="G241" s="182"/>
      <c r="H241" s="182"/>
    </row>
    <row r="242" spans="2:8">
      <c r="B242" s="178"/>
      <c r="C242" s="182"/>
      <c r="D242" s="182"/>
      <c r="E242" s="182"/>
      <c r="F242" s="182"/>
      <c r="G242" s="182"/>
      <c r="H242" s="182"/>
    </row>
    <row r="243" spans="2:8">
      <c r="B243" s="178"/>
      <c r="C243" s="182"/>
      <c r="D243" s="182"/>
      <c r="E243" s="182"/>
      <c r="F243" s="182"/>
      <c r="G243" s="182"/>
      <c r="H243" s="182"/>
    </row>
    <row r="244" spans="2:8">
      <c r="B244" s="178"/>
      <c r="C244" s="182"/>
      <c r="D244" s="182"/>
      <c r="E244" s="182"/>
      <c r="F244" s="182"/>
      <c r="G244" s="182"/>
      <c r="H244" s="182"/>
    </row>
    <row r="245" spans="2:8">
      <c r="B245" s="178"/>
      <c r="C245" s="182"/>
      <c r="D245" s="182"/>
      <c r="E245" s="182"/>
      <c r="F245" s="182"/>
      <c r="G245" s="182"/>
      <c r="H245" s="182"/>
    </row>
    <row r="246" spans="2:8">
      <c r="B246" s="178"/>
      <c r="C246" s="182"/>
      <c r="D246" s="182"/>
      <c r="E246" s="182"/>
      <c r="F246" s="182"/>
      <c r="G246" s="182"/>
      <c r="H246" s="182"/>
    </row>
    <row r="247" spans="2:8">
      <c r="B247" s="178"/>
      <c r="C247" s="182"/>
      <c r="D247" s="182"/>
      <c r="E247" s="182"/>
      <c r="F247" s="182"/>
      <c r="G247" s="182"/>
      <c r="H247" s="182"/>
    </row>
    <row r="248" spans="2:8">
      <c r="B248" s="178"/>
      <c r="C248" s="182"/>
      <c r="D248" s="182"/>
      <c r="E248" s="182"/>
      <c r="F248" s="182"/>
      <c r="G248" s="182"/>
      <c r="H248" s="182"/>
    </row>
    <row r="249" spans="2:8">
      <c r="B249" s="178"/>
      <c r="C249" s="182"/>
      <c r="D249" s="182"/>
      <c r="E249" s="182"/>
      <c r="F249" s="182"/>
      <c r="G249" s="182"/>
      <c r="H249" s="182"/>
    </row>
    <row r="250" spans="2:8">
      <c r="B250" s="178"/>
      <c r="C250" s="182"/>
      <c r="D250" s="182"/>
      <c r="E250" s="182"/>
      <c r="F250" s="182"/>
      <c r="G250" s="182"/>
      <c r="H250" s="182"/>
    </row>
    <row r="251" spans="2:8">
      <c r="B251" s="178"/>
      <c r="C251" s="182"/>
      <c r="D251" s="182"/>
      <c r="E251" s="182"/>
      <c r="F251" s="182"/>
      <c r="G251" s="182"/>
      <c r="H251" s="182"/>
    </row>
    <row r="252" spans="2:8">
      <c r="B252" s="178"/>
      <c r="C252" s="182"/>
      <c r="D252" s="182"/>
      <c r="E252" s="182"/>
      <c r="F252" s="182"/>
      <c r="G252" s="182"/>
      <c r="H252" s="182"/>
    </row>
    <row r="253" spans="2:8">
      <c r="B253" s="178"/>
      <c r="C253" s="182"/>
      <c r="D253" s="182"/>
      <c r="E253" s="182"/>
      <c r="F253" s="182"/>
      <c r="G253" s="182"/>
      <c r="H253" s="182"/>
    </row>
    <row r="254" spans="2:8">
      <c r="B254" s="178"/>
      <c r="C254" s="182"/>
      <c r="D254" s="182"/>
      <c r="E254" s="182"/>
      <c r="F254" s="182"/>
      <c r="G254" s="182"/>
      <c r="H254" s="182"/>
    </row>
    <row r="255" spans="2:8">
      <c r="B255" s="178"/>
      <c r="C255" s="182"/>
      <c r="D255" s="182"/>
      <c r="E255" s="182"/>
      <c r="F255" s="182"/>
      <c r="G255" s="182"/>
      <c r="H255" s="182"/>
    </row>
    <row r="256" spans="2:8">
      <c r="B256" s="178"/>
      <c r="C256" s="182"/>
      <c r="D256" s="182"/>
      <c r="E256" s="182"/>
      <c r="F256" s="182"/>
      <c r="G256" s="182"/>
      <c r="H256" s="182"/>
    </row>
    <row r="257" spans="2:8">
      <c r="B257" s="178"/>
      <c r="C257" s="182"/>
      <c r="D257" s="182"/>
      <c r="E257" s="182"/>
      <c r="F257" s="182"/>
      <c r="G257" s="182"/>
      <c r="H257" s="182"/>
    </row>
    <row r="258" spans="2:8">
      <c r="B258" s="178"/>
      <c r="C258" s="182"/>
      <c r="D258" s="182"/>
      <c r="E258" s="182"/>
      <c r="F258" s="182"/>
      <c r="G258" s="182"/>
      <c r="H258" s="182"/>
    </row>
    <row r="259" spans="2:8">
      <c r="B259" s="178"/>
      <c r="C259" s="182"/>
      <c r="D259" s="182"/>
      <c r="E259" s="182"/>
      <c r="F259" s="182"/>
      <c r="G259" s="182"/>
      <c r="H259" s="182"/>
    </row>
    <row r="260" spans="2:8">
      <c r="B260" s="178"/>
      <c r="C260" s="182"/>
      <c r="D260" s="182"/>
      <c r="E260" s="182"/>
      <c r="F260" s="182"/>
      <c r="G260" s="182"/>
      <c r="H260" s="182"/>
    </row>
    <row r="261" spans="2:8">
      <c r="B261" s="178"/>
      <c r="C261" s="182"/>
      <c r="D261" s="182"/>
      <c r="E261" s="182"/>
      <c r="F261" s="182"/>
      <c r="G261" s="182"/>
      <c r="H261" s="182"/>
    </row>
    <row r="262" spans="2:8">
      <c r="B262" s="178"/>
      <c r="C262" s="182"/>
      <c r="D262" s="182"/>
      <c r="E262" s="182"/>
      <c r="F262" s="182"/>
      <c r="G262" s="182"/>
      <c r="H262" s="182"/>
    </row>
    <row r="263" spans="2:8">
      <c r="B263" s="178"/>
      <c r="C263" s="182"/>
      <c r="D263" s="182"/>
      <c r="E263" s="182"/>
      <c r="F263" s="182"/>
      <c r="G263" s="182"/>
      <c r="H263" s="182"/>
    </row>
    <row r="264" spans="2:8">
      <c r="B264" s="178"/>
      <c r="C264" s="182"/>
      <c r="D264" s="182"/>
      <c r="E264" s="182"/>
      <c r="F264" s="182"/>
      <c r="G264" s="182"/>
      <c r="H264" s="182"/>
    </row>
    <row r="265" spans="2:8">
      <c r="B265" s="178"/>
      <c r="C265" s="182"/>
      <c r="D265" s="182"/>
      <c r="E265" s="182"/>
      <c r="F265" s="182"/>
      <c r="G265" s="182"/>
      <c r="H265" s="182"/>
    </row>
    <row r="266" spans="2:8">
      <c r="B266" s="178"/>
      <c r="C266" s="182"/>
      <c r="D266" s="182"/>
      <c r="E266" s="182"/>
      <c r="F266" s="182"/>
      <c r="G266" s="182"/>
      <c r="H266" s="182"/>
    </row>
    <row r="267" spans="2:8">
      <c r="B267" s="178"/>
      <c r="C267" s="182"/>
      <c r="D267" s="182"/>
      <c r="E267" s="182"/>
      <c r="F267" s="182"/>
      <c r="G267" s="182"/>
      <c r="H267" s="182"/>
    </row>
    <row r="268" spans="2:8">
      <c r="B268" s="178"/>
      <c r="C268" s="182"/>
      <c r="D268" s="182"/>
      <c r="E268" s="182"/>
      <c r="F268" s="182"/>
      <c r="G268" s="182"/>
      <c r="H268" s="182"/>
    </row>
    <row r="269" spans="2:8">
      <c r="B269" s="178"/>
      <c r="C269" s="182"/>
      <c r="D269" s="182"/>
      <c r="E269" s="182"/>
      <c r="F269" s="182"/>
      <c r="G269" s="182"/>
      <c r="H269" s="182"/>
    </row>
    <row r="270" spans="2:8">
      <c r="B270" s="178"/>
      <c r="C270" s="182"/>
      <c r="D270" s="182"/>
      <c r="E270" s="182"/>
      <c r="F270" s="182"/>
      <c r="G270" s="182"/>
      <c r="H270" s="182"/>
    </row>
    <row r="271" spans="2:8">
      <c r="B271" s="178"/>
      <c r="C271" s="182"/>
      <c r="D271" s="182"/>
      <c r="E271" s="182"/>
      <c r="F271" s="182"/>
      <c r="G271" s="182"/>
      <c r="H271" s="182"/>
    </row>
    <row r="272" spans="2:8">
      <c r="B272" s="178"/>
      <c r="C272" s="182"/>
      <c r="D272" s="182"/>
      <c r="E272" s="182"/>
      <c r="F272" s="182"/>
      <c r="G272" s="182"/>
      <c r="H272" s="182"/>
    </row>
    <row r="273" spans="2:8">
      <c r="B273" s="178"/>
      <c r="C273" s="182"/>
      <c r="D273" s="182"/>
      <c r="E273" s="182"/>
      <c r="F273" s="182"/>
      <c r="G273" s="182"/>
      <c r="H273" s="182"/>
    </row>
    <row r="274" spans="2:8">
      <c r="B274" s="178"/>
      <c r="C274" s="182"/>
      <c r="D274" s="182"/>
      <c r="E274" s="182"/>
      <c r="F274" s="182"/>
      <c r="G274" s="182"/>
      <c r="H274" s="182"/>
    </row>
    <row r="275" spans="2:8">
      <c r="B275" s="178"/>
      <c r="C275" s="182"/>
      <c r="D275" s="182"/>
      <c r="E275" s="182"/>
      <c r="F275" s="182"/>
      <c r="G275" s="182"/>
      <c r="H275" s="182"/>
    </row>
    <row r="276" spans="2:8">
      <c r="B276" s="178"/>
      <c r="C276" s="182"/>
      <c r="D276" s="182"/>
      <c r="E276" s="182"/>
      <c r="F276" s="182"/>
      <c r="G276" s="182"/>
      <c r="H276" s="182"/>
    </row>
    <row r="277" spans="2:8">
      <c r="B277" s="178"/>
      <c r="C277" s="182"/>
      <c r="D277" s="182"/>
      <c r="E277" s="182"/>
      <c r="F277" s="182"/>
      <c r="G277" s="182"/>
      <c r="H277" s="182"/>
    </row>
    <row r="278" spans="2:8">
      <c r="B278" s="178"/>
      <c r="C278" s="182"/>
      <c r="D278" s="182"/>
      <c r="E278" s="182"/>
      <c r="F278" s="182"/>
      <c r="G278" s="182"/>
      <c r="H278" s="182"/>
    </row>
    <row r="279" spans="2:8">
      <c r="B279" s="178"/>
      <c r="C279" s="182"/>
      <c r="D279" s="182"/>
      <c r="E279" s="182"/>
      <c r="F279" s="182"/>
      <c r="G279" s="182"/>
      <c r="H279" s="182"/>
    </row>
    <row r="280" spans="2:8">
      <c r="B280" s="178"/>
      <c r="C280" s="182"/>
      <c r="D280" s="182"/>
      <c r="E280" s="182"/>
      <c r="F280" s="182"/>
      <c r="G280" s="182"/>
      <c r="H280" s="182"/>
    </row>
    <row r="281" spans="2:8">
      <c r="B281" s="178"/>
      <c r="C281" s="182"/>
      <c r="D281" s="182"/>
      <c r="E281" s="182"/>
      <c r="F281" s="182"/>
      <c r="G281" s="182"/>
      <c r="H281" s="182"/>
    </row>
    <row r="282" spans="2:8">
      <c r="B282" s="178"/>
      <c r="C282" s="182"/>
      <c r="D282" s="182"/>
      <c r="E282" s="182"/>
      <c r="F282" s="182"/>
      <c r="G282" s="182"/>
      <c r="H282" s="182"/>
    </row>
    <row r="283" spans="2:8">
      <c r="B283" s="178"/>
      <c r="C283" s="182"/>
      <c r="D283" s="182"/>
      <c r="E283" s="182"/>
      <c r="F283" s="182"/>
      <c r="G283" s="182"/>
      <c r="H283" s="182"/>
    </row>
    <row r="284" spans="2:8">
      <c r="B284" s="178"/>
      <c r="C284" s="182"/>
      <c r="D284" s="182"/>
      <c r="E284" s="182"/>
      <c r="F284" s="182"/>
      <c r="G284" s="182"/>
      <c r="H284" s="182"/>
    </row>
    <row r="285" spans="2:8">
      <c r="B285" s="178"/>
      <c r="C285" s="182"/>
      <c r="D285" s="182"/>
      <c r="E285" s="182"/>
      <c r="F285" s="182"/>
      <c r="G285" s="182"/>
      <c r="H285" s="182"/>
    </row>
    <row r="286" spans="2:8">
      <c r="B286" s="178"/>
      <c r="C286" s="182"/>
      <c r="D286" s="182"/>
      <c r="E286" s="182"/>
      <c r="F286" s="182"/>
      <c r="G286" s="182"/>
      <c r="H286" s="182"/>
    </row>
    <row r="287" spans="2:8">
      <c r="B287" s="178"/>
      <c r="C287" s="182"/>
      <c r="D287" s="182"/>
      <c r="E287" s="182"/>
      <c r="F287" s="182"/>
      <c r="G287" s="182"/>
      <c r="H287" s="182"/>
    </row>
    <row r="288" spans="2:8">
      <c r="B288" s="178"/>
      <c r="C288" s="182"/>
      <c r="D288" s="182"/>
      <c r="E288" s="182"/>
      <c r="F288" s="182"/>
      <c r="G288" s="182"/>
      <c r="H288" s="182"/>
    </row>
    <row r="289" spans="2:8">
      <c r="B289" s="178"/>
      <c r="C289" s="182"/>
      <c r="D289" s="182"/>
      <c r="E289" s="182"/>
      <c r="F289" s="182"/>
      <c r="G289" s="182"/>
      <c r="H289" s="182"/>
    </row>
    <row r="290" spans="2:8">
      <c r="B290" s="178"/>
      <c r="C290" s="182"/>
      <c r="D290" s="182"/>
      <c r="E290" s="182"/>
      <c r="F290" s="182"/>
      <c r="G290" s="182"/>
      <c r="H290" s="182"/>
    </row>
    <row r="291" spans="2:8">
      <c r="B291" s="178"/>
      <c r="C291" s="182"/>
      <c r="D291" s="182"/>
      <c r="E291" s="182"/>
      <c r="F291" s="182"/>
      <c r="G291" s="182"/>
      <c r="H291" s="182"/>
    </row>
    <row r="292" spans="2:8">
      <c r="B292" s="178"/>
      <c r="C292" s="182"/>
      <c r="D292" s="182"/>
      <c r="E292" s="182"/>
      <c r="F292" s="182"/>
      <c r="G292" s="182"/>
      <c r="H292" s="182"/>
    </row>
    <row r="293" spans="2:8">
      <c r="B293" s="178"/>
      <c r="C293" s="182"/>
      <c r="D293" s="182"/>
      <c r="E293" s="182"/>
      <c r="F293" s="182"/>
      <c r="G293" s="182"/>
      <c r="H293" s="182"/>
    </row>
    <row r="294" spans="2:8">
      <c r="B294" s="178"/>
      <c r="C294" s="182"/>
      <c r="D294" s="182"/>
      <c r="E294" s="182"/>
      <c r="F294" s="182"/>
      <c r="G294" s="182"/>
      <c r="H294" s="182"/>
    </row>
    <row r="295" spans="2:8">
      <c r="B295" s="178"/>
      <c r="C295" s="182"/>
      <c r="D295" s="182"/>
      <c r="E295" s="182"/>
      <c r="F295" s="182"/>
      <c r="G295" s="182"/>
      <c r="H295" s="182"/>
    </row>
    <row r="296" spans="2:8">
      <c r="B296" s="178"/>
      <c r="C296" s="182"/>
      <c r="D296" s="182"/>
      <c r="E296" s="182"/>
      <c r="F296" s="182"/>
      <c r="G296" s="182"/>
      <c r="H296" s="182"/>
    </row>
    <row r="297" spans="2:8">
      <c r="B297" s="178"/>
      <c r="C297" s="182"/>
      <c r="D297" s="182"/>
      <c r="E297" s="182"/>
      <c r="F297" s="182"/>
      <c r="G297" s="182"/>
      <c r="H297" s="182"/>
    </row>
    <row r="298" spans="2:8">
      <c r="B298" s="178"/>
      <c r="C298" s="182"/>
      <c r="D298" s="182"/>
      <c r="E298" s="182"/>
      <c r="F298" s="182"/>
      <c r="G298" s="182"/>
      <c r="H298" s="182"/>
    </row>
    <row r="299" spans="2:8">
      <c r="B299" s="178"/>
      <c r="C299" s="182"/>
      <c r="D299" s="182"/>
      <c r="E299" s="182"/>
      <c r="F299" s="182"/>
      <c r="G299" s="182"/>
      <c r="H299" s="182"/>
    </row>
    <row r="300" spans="2:8">
      <c r="B300" s="178"/>
      <c r="C300" s="182"/>
      <c r="D300" s="182"/>
      <c r="E300" s="182"/>
      <c r="F300" s="182"/>
      <c r="G300" s="182"/>
      <c r="H300" s="182"/>
    </row>
    <row r="301" spans="2:8">
      <c r="B301" s="178"/>
      <c r="C301" s="182"/>
      <c r="D301" s="182"/>
      <c r="E301" s="182"/>
      <c r="F301" s="182"/>
      <c r="G301" s="182"/>
      <c r="H301" s="182"/>
    </row>
    <row r="302" spans="2:8">
      <c r="B302" s="178"/>
      <c r="C302" s="182"/>
      <c r="D302" s="182"/>
      <c r="E302" s="182"/>
      <c r="F302" s="182"/>
      <c r="G302" s="182"/>
      <c r="H302" s="182"/>
    </row>
    <row r="303" spans="2:8">
      <c r="B303" s="178"/>
      <c r="C303" s="182"/>
      <c r="D303" s="182"/>
      <c r="E303" s="182"/>
      <c r="F303" s="182"/>
      <c r="G303" s="182"/>
      <c r="H303" s="182"/>
    </row>
    <row r="304" spans="2:8">
      <c r="B304" s="178"/>
      <c r="C304" s="182"/>
      <c r="D304" s="182"/>
      <c r="E304" s="182"/>
      <c r="F304" s="182"/>
      <c r="G304" s="182"/>
      <c r="H304" s="182"/>
    </row>
    <row r="305" spans="2:8">
      <c r="B305" s="178"/>
      <c r="C305" s="182"/>
      <c r="D305" s="182"/>
      <c r="E305" s="182"/>
      <c r="F305" s="182"/>
      <c r="G305" s="182"/>
      <c r="H305" s="182"/>
    </row>
    <row r="306" spans="2:8">
      <c r="B306" s="178"/>
      <c r="C306" s="182"/>
      <c r="D306" s="182"/>
      <c r="E306" s="182"/>
      <c r="F306" s="182"/>
      <c r="G306" s="182"/>
      <c r="H306" s="182"/>
    </row>
    <row r="307" spans="2:8">
      <c r="B307" s="178"/>
      <c r="C307" s="182"/>
      <c r="D307" s="182"/>
      <c r="E307" s="182"/>
      <c r="F307" s="182"/>
      <c r="G307" s="182"/>
      <c r="H307" s="182"/>
    </row>
    <row r="308" spans="2:8">
      <c r="B308" s="178"/>
      <c r="C308" s="182"/>
      <c r="D308" s="182"/>
      <c r="E308" s="182"/>
      <c r="F308" s="182"/>
      <c r="G308" s="182"/>
      <c r="H308" s="182"/>
    </row>
    <row r="309" spans="2:8">
      <c r="B309" s="178"/>
      <c r="C309" s="182"/>
      <c r="D309" s="182"/>
      <c r="E309" s="182"/>
      <c r="F309" s="182"/>
      <c r="G309" s="182"/>
      <c r="H309" s="182"/>
    </row>
    <row r="310" spans="2:8">
      <c r="B310" s="178"/>
      <c r="C310" s="182"/>
      <c r="D310" s="182"/>
      <c r="E310" s="182"/>
      <c r="F310" s="182"/>
      <c r="G310" s="182"/>
      <c r="H310" s="182"/>
    </row>
    <row r="311" spans="2:8">
      <c r="B311" s="178"/>
      <c r="C311" s="182"/>
      <c r="D311" s="182"/>
      <c r="E311" s="182"/>
      <c r="F311" s="182"/>
      <c r="G311" s="182"/>
      <c r="H311" s="182"/>
    </row>
    <row r="312" spans="2:8">
      <c r="B312" s="178"/>
      <c r="C312" s="182"/>
      <c r="D312" s="182"/>
      <c r="E312" s="182"/>
      <c r="F312" s="182"/>
      <c r="G312" s="182"/>
      <c r="H312" s="182"/>
    </row>
    <row r="313" spans="2:8">
      <c r="B313" s="178"/>
      <c r="C313" s="182"/>
      <c r="D313" s="182"/>
      <c r="E313" s="182"/>
      <c r="F313" s="182"/>
      <c r="G313" s="182"/>
      <c r="H313" s="182"/>
    </row>
    <row r="314" spans="2:8">
      <c r="B314" s="178"/>
      <c r="C314" s="182"/>
      <c r="D314" s="182"/>
      <c r="E314" s="182"/>
      <c r="F314" s="182"/>
      <c r="G314" s="182"/>
      <c r="H314" s="182"/>
    </row>
    <row r="315" spans="2:8">
      <c r="B315" s="178"/>
      <c r="C315" s="182"/>
      <c r="D315" s="182"/>
      <c r="E315" s="182"/>
      <c r="F315" s="182"/>
      <c r="G315" s="182"/>
      <c r="H315" s="182"/>
    </row>
    <row r="316" spans="2:8">
      <c r="B316" s="178"/>
      <c r="C316" s="182"/>
      <c r="D316" s="182"/>
      <c r="E316" s="182"/>
      <c r="F316" s="182"/>
      <c r="G316" s="182"/>
      <c r="H316" s="182"/>
    </row>
    <row r="317" spans="2:8">
      <c r="B317" s="178"/>
      <c r="C317" s="182"/>
      <c r="D317" s="182"/>
      <c r="E317" s="182"/>
      <c r="F317" s="182"/>
      <c r="G317" s="182"/>
      <c r="H317" s="182"/>
    </row>
    <row r="318" spans="2:8">
      <c r="B318" s="178"/>
      <c r="C318" s="182"/>
      <c r="D318" s="182"/>
      <c r="E318" s="182"/>
      <c r="F318" s="182"/>
      <c r="G318" s="182"/>
      <c r="H318" s="182"/>
    </row>
    <row r="319" spans="2:8">
      <c r="B319" s="178"/>
      <c r="C319" s="182"/>
      <c r="D319" s="182"/>
      <c r="E319" s="182"/>
      <c r="F319" s="182"/>
      <c r="G319" s="182"/>
      <c r="H319" s="182"/>
    </row>
    <row r="320" spans="2:8">
      <c r="B320" s="178"/>
      <c r="C320" s="182"/>
      <c r="D320" s="182"/>
      <c r="E320" s="182"/>
      <c r="F320" s="182"/>
      <c r="G320" s="182"/>
      <c r="H320" s="182"/>
    </row>
    <row r="321" spans="2:8">
      <c r="B321" s="178"/>
      <c r="C321" s="182"/>
      <c r="D321" s="182"/>
      <c r="E321" s="182"/>
      <c r="F321" s="182"/>
      <c r="G321" s="182"/>
      <c r="H321" s="182"/>
    </row>
    <row r="322" spans="2:8">
      <c r="B322" s="178"/>
      <c r="C322" s="182"/>
      <c r="D322" s="182"/>
      <c r="E322" s="182"/>
      <c r="F322" s="182"/>
      <c r="G322" s="182"/>
      <c r="H322" s="182"/>
    </row>
    <row r="323" spans="2:8">
      <c r="B323" s="178"/>
      <c r="C323" s="182"/>
      <c r="D323" s="182"/>
      <c r="E323" s="182"/>
      <c r="F323" s="182"/>
      <c r="G323" s="182"/>
      <c r="H323" s="182"/>
    </row>
    <row r="324" spans="2:8">
      <c r="B324" s="178"/>
      <c r="C324" s="182"/>
      <c r="D324" s="182"/>
      <c r="E324" s="182"/>
      <c r="F324" s="182"/>
      <c r="G324" s="182"/>
      <c r="H324" s="182"/>
    </row>
    <row r="325" spans="2:8">
      <c r="B325" s="178"/>
      <c r="C325" s="182"/>
      <c r="D325" s="182"/>
      <c r="E325" s="182"/>
      <c r="F325" s="182"/>
      <c r="G325" s="182"/>
      <c r="H325" s="182"/>
    </row>
    <row r="326" spans="2:8">
      <c r="B326" s="178"/>
      <c r="C326" s="182"/>
      <c r="D326" s="182"/>
      <c r="E326" s="182"/>
      <c r="F326" s="182"/>
      <c r="G326" s="182"/>
      <c r="H326" s="182"/>
    </row>
    <row r="327" spans="2:8">
      <c r="B327" s="178"/>
      <c r="C327" s="182"/>
      <c r="D327" s="182"/>
      <c r="E327" s="182"/>
      <c r="F327" s="182"/>
      <c r="G327" s="182"/>
      <c r="H327" s="182"/>
    </row>
    <row r="328" spans="2:8">
      <c r="B328" s="178"/>
      <c r="C328" s="182"/>
      <c r="D328" s="182"/>
      <c r="E328" s="182"/>
      <c r="F328" s="182"/>
      <c r="G328" s="182"/>
      <c r="H328" s="182"/>
    </row>
    <row r="329" spans="2:8">
      <c r="B329" s="178"/>
      <c r="C329" s="182"/>
      <c r="D329" s="182"/>
      <c r="E329" s="182"/>
      <c r="F329" s="182"/>
      <c r="G329" s="182"/>
      <c r="H329" s="182"/>
    </row>
    <row r="330" spans="2:8">
      <c r="B330" s="178"/>
      <c r="C330" s="182"/>
      <c r="D330" s="182"/>
      <c r="E330" s="182"/>
      <c r="F330" s="182"/>
      <c r="G330" s="182"/>
      <c r="H330" s="182"/>
    </row>
    <row r="331" spans="2:8">
      <c r="B331" s="178"/>
      <c r="C331" s="182"/>
      <c r="D331" s="182"/>
      <c r="E331" s="182"/>
      <c r="F331" s="182"/>
      <c r="G331" s="182"/>
      <c r="H331" s="182"/>
    </row>
    <row r="332" spans="2:8">
      <c r="B332" s="178"/>
      <c r="C332" s="182"/>
      <c r="D332" s="182"/>
      <c r="E332" s="182"/>
      <c r="F332" s="182"/>
      <c r="G332" s="182"/>
      <c r="H332" s="182"/>
    </row>
    <row r="333" spans="2:8">
      <c r="B333" s="178"/>
      <c r="C333" s="182"/>
      <c r="D333" s="182"/>
      <c r="E333" s="182"/>
      <c r="F333" s="182"/>
      <c r="G333" s="182"/>
      <c r="H333" s="182"/>
    </row>
    <row r="334" spans="2:8">
      <c r="B334" s="178"/>
      <c r="C334" s="182"/>
      <c r="D334" s="182"/>
      <c r="E334" s="182"/>
      <c r="F334" s="182"/>
      <c r="G334" s="182"/>
      <c r="H334" s="182"/>
    </row>
    <row r="335" spans="2:8">
      <c r="B335" s="178"/>
      <c r="C335" s="182"/>
      <c r="D335" s="182"/>
      <c r="E335" s="182"/>
      <c r="F335" s="182"/>
      <c r="G335" s="182"/>
      <c r="H335" s="182"/>
    </row>
    <row r="336" spans="2:8">
      <c r="B336" s="178"/>
      <c r="C336" s="182"/>
      <c r="D336" s="182"/>
      <c r="E336" s="182"/>
      <c r="F336" s="182"/>
      <c r="G336" s="182"/>
      <c r="H336" s="182"/>
    </row>
    <row r="337" spans="2:8">
      <c r="B337" s="178"/>
      <c r="C337" s="182"/>
      <c r="D337" s="182"/>
      <c r="E337" s="182"/>
      <c r="F337" s="182"/>
      <c r="G337" s="182"/>
      <c r="H337" s="182"/>
    </row>
    <row r="338" spans="2:8">
      <c r="B338" s="178"/>
      <c r="C338" s="182"/>
      <c r="D338" s="182"/>
      <c r="E338" s="182"/>
      <c r="F338" s="182"/>
      <c r="G338" s="182"/>
      <c r="H338" s="182"/>
    </row>
    <row r="339" spans="2:8">
      <c r="B339" s="178"/>
      <c r="C339" s="182"/>
      <c r="D339" s="182"/>
      <c r="E339" s="182"/>
      <c r="F339" s="182"/>
      <c r="G339" s="182"/>
      <c r="H339" s="182"/>
    </row>
    <row r="340" spans="2:8">
      <c r="B340" s="178"/>
      <c r="C340" s="182"/>
      <c r="D340" s="182"/>
      <c r="E340" s="182"/>
      <c r="F340" s="182"/>
      <c r="G340" s="182"/>
      <c r="H340" s="182"/>
    </row>
    <row r="341" spans="2:8">
      <c r="B341" s="178"/>
      <c r="C341" s="182"/>
      <c r="D341" s="182"/>
      <c r="E341" s="182"/>
      <c r="F341" s="182"/>
      <c r="G341" s="182"/>
      <c r="H341" s="182"/>
    </row>
    <row r="342" spans="2:8">
      <c r="B342" s="178"/>
      <c r="C342" s="182"/>
      <c r="D342" s="182"/>
      <c r="E342" s="182"/>
      <c r="F342" s="182"/>
      <c r="G342" s="182"/>
      <c r="H342" s="182"/>
    </row>
    <row r="343" spans="2:8">
      <c r="B343" s="178"/>
      <c r="C343" s="182"/>
      <c r="D343" s="182"/>
      <c r="E343" s="182"/>
      <c r="F343" s="182"/>
      <c r="G343" s="182"/>
      <c r="H343" s="182"/>
    </row>
    <row r="344" spans="2:8">
      <c r="B344" s="178"/>
      <c r="C344" s="182"/>
      <c r="D344" s="182"/>
      <c r="E344" s="182"/>
      <c r="F344" s="182"/>
      <c r="G344" s="182"/>
      <c r="H344" s="182"/>
    </row>
    <row r="345" spans="2:8">
      <c r="B345" s="178"/>
      <c r="C345" s="182"/>
      <c r="D345" s="182"/>
      <c r="E345" s="182"/>
      <c r="F345" s="182"/>
      <c r="G345" s="182"/>
      <c r="H345" s="182"/>
    </row>
    <row r="346" spans="2:8">
      <c r="B346" s="178"/>
      <c r="C346" s="182"/>
      <c r="D346" s="182"/>
      <c r="E346" s="182"/>
      <c r="F346" s="182"/>
      <c r="G346" s="182"/>
      <c r="H346" s="182"/>
    </row>
    <row r="347" spans="2:8">
      <c r="B347" s="178"/>
      <c r="C347" s="182"/>
      <c r="D347" s="182"/>
      <c r="E347" s="182"/>
      <c r="F347" s="182"/>
      <c r="G347" s="182"/>
      <c r="H347" s="182"/>
    </row>
    <row r="348" spans="2:8">
      <c r="B348" s="178"/>
      <c r="C348" s="182"/>
      <c r="D348" s="182"/>
      <c r="E348" s="182"/>
      <c r="F348" s="182"/>
      <c r="G348" s="182"/>
      <c r="H348" s="182"/>
    </row>
    <row r="349" spans="2:8">
      <c r="B349" s="178"/>
      <c r="C349" s="182"/>
      <c r="D349" s="182"/>
      <c r="E349" s="182"/>
      <c r="F349" s="182"/>
      <c r="G349" s="182"/>
      <c r="H349" s="182"/>
    </row>
    <row r="350" spans="2:8">
      <c r="B350" s="178"/>
      <c r="C350" s="182"/>
      <c r="D350" s="182"/>
      <c r="E350" s="182"/>
      <c r="F350" s="182"/>
      <c r="G350" s="182"/>
      <c r="H350" s="182"/>
    </row>
    <row r="351" spans="2:8">
      <c r="B351" s="178"/>
      <c r="C351" s="182"/>
      <c r="D351" s="182"/>
      <c r="E351" s="182"/>
      <c r="F351" s="182"/>
      <c r="G351" s="182"/>
      <c r="H351" s="182"/>
    </row>
    <row r="352" spans="2:8">
      <c r="B352" s="178"/>
      <c r="C352" s="182"/>
      <c r="D352" s="182"/>
      <c r="E352" s="182"/>
      <c r="F352" s="182"/>
      <c r="G352" s="182"/>
      <c r="H352" s="182"/>
    </row>
    <row r="353" spans="2:8">
      <c r="B353" s="178"/>
      <c r="C353" s="182"/>
      <c r="D353" s="182"/>
      <c r="E353" s="182"/>
      <c r="F353" s="182"/>
      <c r="G353" s="182"/>
      <c r="H353" s="182"/>
    </row>
    <row r="354" spans="2:8">
      <c r="B354" s="178"/>
      <c r="C354" s="182"/>
      <c r="D354" s="182"/>
      <c r="E354" s="182"/>
      <c r="F354" s="182"/>
      <c r="G354" s="182"/>
      <c r="H354" s="182"/>
    </row>
    <row r="355" spans="2:8">
      <c r="B355" s="178"/>
      <c r="C355" s="182"/>
      <c r="D355" s="182"/>
      <c r="E355" s="182"/>
      <c r="F355" s="182"/>
      <c r="G355" s="182"/>
      <c r="H355" s="182"/>
    </row>
    <row r="356" spans="2:8">
      <c r="B356" s="178"/>
      <c r="C356" s="182"/>
      <c r="D356" s="182"/>
      <c r="E356" s="182"/>
      <c r="F356" s="182"/>
      <c r="G356" s="182"/>
      <c r="H356" s="182"/>
    </row>
    <row r="357" spans="2:8">
      <c r="B357" s="178"/>
      <c r="C357" s="182"/>
      <c r="D357" s="182"/>
      <c r="E357" s="182"/>
      <c r="F357" s="182"/>
      <c r="G357" s="182"/>
      <c r="H357" s="182"/>
    </row>
    <row r="358" spans="2:8">
      <c r="B358" s="178"/>
      <c r="C358" s="182"/>
      <c r="D358" s="182"/>
      <c r="E358" s="182"/>
      <c r="F358" s="182"/>
      <c r="G358" s="182"/>
      <c r="H358" s="182"/>
    </row>
    <row r="359" spans="2:8">
      <c r="B359" s="178"/>
      <c r="C359" s="182"/>
      <c r="D359" s="182"/>
      <c r="E359" s="182"/>
      <c r="F359" s="182"/>
      <c r="G359" s="182"/>
      <c r="H359" s="182"/>
    </row>
    <row r="360" spans="2:8">
      <c r="B360" s="178"/>
      <c r="C360" s="182"/>
      <c r="D360" s="182"/>
      <c r="E360" s="182"/>
      <c r="F360" s="182"/>
      <c r="G360" s="182"/>
      <c r="H360" s="182"/>
    </row>
    <row r="361" spans="2:8">
      <c r="B361" s="178"/>
      <c r="C361" s="182"/>
      <c r="D361" s="182"/>
      <c r="E361" s="182"/>
      <c r="F361" s="182"/>
      <c r="G361" s="182"/>
      <c r="H361" s="182"/>
    </row>
    <row r="362" spans="2:8">
      <c r="B362" s="178"/>
      <c r="C362" s="182"/>
      <c r="D362" s="182"/>
      <c r="E362" s="182"/>
      <c r="F362" s="182"/>
      <c r="G362" s="182"/>
      <c r="H362" s="182"/>
    </row>
    <row r="363" spans="2:8">
      <c r="B363" s="178"/>
      <c r="C363" s="182"/>
      <c r="D363" s="182"/>
      <c r="E363" s="182"/>
      <c r="F363" s="182"/>
      <c r="G363" s="182"/>
      <c r="H363" s="182"/>
    </row>
    <row r="364" spans="2:8">
      <c r="B364" s="178"/>
      <c r="C364" s="182"/>
      <c r="D364" s="182"/>
      <c r="E364" s="182"/>
      <c r="F364" s="182"/>
      <c r="G364" s="182"/>
      <c r="H364" s="182"/>
    </row>
    <row r="365" spans="2:8">
      <c r="B365" s="178"/>
      <c r="C365" s="182"/>
      <c r="D365" s="182"/>
      <c r="E365" s="182"/>
      <c r="F365" s="182"/>
      <c r="G365" s="182"/>
      <c r="H365" s="182"/>
    </row>
    <row r="366" spans="2:8">
      <c r="B366" s="178"/>
      <c r="C366" s="182"/>
      <c r="D366" s="182"/>
      <c r="E366" s="182"/>
      <c r="F366" s="182"/>
      <c r="G366" s="182"/>
      <c r="H366" s="182"/>
    </row>
    <row r="367" spans="2:8">
      <c r="B367" s="178"/>
      <c r="C367" s="182"/>
      <c r="D367" s="182"/>
      <c r="E367" s="182"/>
      <c r="F367" s="182"/>
      <c r="G367" s="182"/>
      <c r="H367" s="182"/>
    </row>
    <row r="368" spans="2:8">
      <c r="B368" s="178"/>
      <c r="C368" s="182"/>
      <c r="D368" s="182"/>
      <c r="E368" s="182"/>
      <c r="F368" s="182"/>
      <c r="G368" s="182"/>
      <c r="H368" s="182"/>
    </row>
    <row r="369" spans="2:8">
      <c r="B369" s="178"/>
      <c r="C369" s="182"/>
      <c r="D369" s="182"/>
      <c r="E369" s="182"/>
      <c r="F369" s="182"/>
      <c r="G369" s="182"/>
      <c r="H369" s="182"/>
    </row>
    <row r="370" spans="2:8">
      <c r="B370" s="178"/>
      <c r="C370" s="182"/>
      <c r="D370" s="182"/>
      <c r="E370" s="182"/>
      <c r="F370" s="182"/>
      <c r="G370" s="182"/>
      <c r="H370" s="182"/>
    </row>
    <row r="371" spans="2:8">
      <c r="B371" s="178"/>
      <c r="C371" s="182"/>
      <c r="D371" s="182"/>
      <c r="E371" s="182"/>
      <c r="F371" s="182"/>
      <c r="G371" s="182"/>
      <c r="H371" s="182"/>
    </row>
    <row r="372" spans="2:8">
      <c r="B372" s="178"/>
      <c r="C372" s="182"/>
      <c r="D372" s="182"/>
      <c r="E372" s="182"/>
      <c r="F372" s="182"/>
      <c r="G372" s="182"/>
      <c r="H372" s="182"/>
    </row>
    <row r="373" spans="2:8">
      <c r="B373" s="178"/>
      <c r="C373" s="182"/>
      <c r="D373" s="182"/>
      <c r="E373" s="182"/>
      <c r="F373" s="182"/>
      <c r="G373" s="182"/>
      <c r="H373" s="182"/>
    </row>
    <row r="374" spans="2:8">
      <c r="B374" s="178"/>
      <c r="C374" s="182"/>
      <c r="D374" s="182"/>
      <c r="E374" s="182"/>
      <c r="F374" s="182"/>
      <c r="G374" s="182"/>
      <c r="H374" s="182"/>
    </row>
    <row r="375" spans="2:8">
      <c r="B375" s="178"/>
      <c r="C375" s="182"/>
      <c r="D375" s="182"/>
      <c r="E375" s="182"/>
      <c r="F375" s="182"/>
      <c r="G375" s="182"/>
      <c r="H375" s="182"/>
    </row>
    <row r="376" spans="2:8">
      <c r="B376" s="178"/>
      <c r="C376" s="182"/>
      <c r="D376" s="182"/>
      <c r="E376" s="182"/>
      <c r="F376" s="182"/>
      <c r="G376" s="182"/>
      <c r="H376" s="182"/>
    </row>
    <row r="377" spans="2:8">
      <c r="B377" s="178"/>
      <c r="C377" s="182"/>
      <c r="D377" s="182"/>
      <c r="E377" s="182"/>
      <c r="F377" s="182"/>
      <c r="G377" s="182"/>
      <c r="H377" s="182"/>
    </row>
    <row r="378" spans="2:8">
      <c r="B378" s="178"/>
      <c r="C378" s="182"/>
      <c r="D378" s="182"/>
      <c r="E378" s="182"/>
      <c r="F378" s="182"/>
      <c r="G378" s="182"/>
      <c r="H378" s="182"/>
    </row>
    <row r="379" spans="2:8">
      <c r="B379" s="178"/>
      <c r="C379" s="182"/>
      <c r="D379" s="182"/>
      <c r="E379" s="182"/>
      <c r="F379" s="182"/>
      <c r="G379" s="182"/>
      <c r="H379" s="182"/>
    </row>
    <row r="380" spans="2:8">
      <c r="B380" s="178"/>
      <c r="C380" s="182"/>
      <c r="D380" s="182"/>
      <c r="E380" s="182"/>
      <c r="F380" s="182"/>
      <c r="G380" s="182"/>
      <c r="H380" s="182"/>
    </row>
    <row r="381" spans="2:8">
      <c r="B381" s="178"/>
      <c r="C381" s="182"/>
      <c r="D381" s="182"/>
      <c r="E381" s="182"/>
      <c r="F381" s="182"/>
      <c r="G381" s="182"/>
      <c r="H381" s="182"/>
    </row>
    <row r="382" spans="2:8">
      <c r="B382" s="178"/>
      <c r="C382" s="182"/>
      <c r="D382" s="182"/>
      <c r="E382" s="182"/>
      <c r="F382" s="182"/>
      <c r="G382" s="182"/>
      <c r="H382" s="182"/>
    </row>
    <row r="383" spans="2:8">
      <c r="B383" s="178"/>
      <c r="C383" s="182"/>
      <c r="D383" s="182"/>
      <c r="E383" s="182"/>
      <c r="F383" s="182"/>
      <c r="G383" s="182"/>
      <c r="H383" s="182"/>
    </row>
    <row r="384" spans="2:8">
      <c r="B384" s="178"/>
      <c r="C384" s="182"/>
      <c r="D384" s="182"/>
      <c r="E384" s="182"/>
      <c r="F384" s="182"/>
      <c r="G384" s="182"/>
      <c r="H384" s="182"/>
    </row>
    <row r="385" spans="2:8">
      <c r="B385" s="178"/>
      <c r="C385" s="182"/>
      <c r="D385" s="182"/>
      <c r="E385" s="182"/>
      <c r="F385" s="182"/>
      <c r="G385" s="182"/>
      <c r="H385" s="182"/>
    </row>
    <row r="386" spans="2:8">
      <c r="B386" s="178"/>
      <c r="C386" s="182"/>
      <c r="D386" s="182"/>
      <c r="E386" s="182"/>
      <c r="F386" s="182"/>
      <c r="G386" s="182"/>
      <c r="H386" s="182"/>
    </row>
    <row r="387" spans="2:8">
      <c r="B387" s="178"/>
      <c r="C387" s="182"/>
      <c r="D387" s="182"/>
      <c r="E387" s="182"/>
      <c r="F387" s="182"/>
      <c r="G387" s="182"/>
      <c r="H387" s="182"/>
    </row>
    <row r="388" spans="2:8">
      <c r="B388" s="178"/>
      <c r="C388" s="182"/>
      <c r="D388" s="182"/>
      <c r="E388" s="182"/>
      <c r="F388" s="182"/>
      <c r="G388" s="182"/>
      <c r="H388" s="182"/>
    </row>
    <row r="389" spans="2:8">
      <c r="B389" s="178"/>
      <c r="C389" s="182"/>
      <c r="D389" s="182"/>
      <c r="E389" s="182"/>
      <c r="F389" s="182"/>
      <c r="G389" s="182"/>
      <c r="H389" s="182"/>
    </row>
    <row r="390" spans="2:8">
      <c r="B390" s="178"/>
      <c r="C390" s="182"/>
      <c r="D390" s="182"/>
      <c r="E390" s="182"/>
      <c r="F390" s="182"/>
      <c r="G390" s="182"/>
      <c r="H390" s="182"/>
    </row>
    <row r="391" spans="2:8">
      <c r="B391" s="178"/>
      <c r="C391" s="182"/>
      <c r="D391" s="182"/>
      <c r="E391" s="182"/>
      <c r="F391" s="182"/>
      <c r="G391" s="182"/>
      <c r="H391" s="182"/>
    </row>
    <row r="392" spans="2:8">
      <c r="B392" s="178"/>
      <c r="C392" s="182"/>
      <c r="D392" s="182"/>
      <c r="E392" s="182"/>
      <c r="F392" s="182"/>
      <c r="G392" s="182"/>
      <c r="H392" s="182"/>
    </row>
    <row r="393" spans="2:8">
      <c r="B393" s="178"/>
      <c r="C393" s="182"/>
      <c r="D393" s="182"/>
      <c r="E393" s="182"/>
      <c r="F393" s="182"/>
      <c r="G393" s="182"/>
      <c r="H393" s="182"/>
    </row>
    <row r="394" spans="2:8">
      <c r="B394" s="178"/>
      <c r="C394" s="182"/>
      <c r="D394" s="182"/>
      <c r="E394" s="182"/>
      <c r="F394" s="182"/>
      <c r="G394" s="182"/>
      <c r="H394" s="182"/>
    </row>
    <row r="395" spans="2:8">
      <c r="B395" s="178"/>
      <c r="C395" s="182"/>
      <c r="D395" s="182"/>
      <c r="E395" s="182"/>
      <c r="F395" s="182"/>
      <c r="G395" s="182"/>
      <c r="H395" s="182"/>
    </row>
    <row r="396" spans="2:8">
      <c r="B396" s="178"/>
      <c r="C396" s="182"/>
      <c r="D396" s="182"/>
      <c r="E396" s="182"/>
      <c r="F396" s="182"/>
      <c r="G396" s="182"/>
      <c r="H396" s="182"/>
    </row>
    <row r="397" spans="2:8">
      <c r="B397" s="178"/>
      <c r="C397" s="182"/>
      <c r="D397" s="182"/>
      <c r="E397" s="182"/>
      <c r="F397" s="182"/>
      <c r="G397" s="182"/>
      <c r="H397" s="182"/>
    </row>
    <row r="398" spans="2:8">
      <c r="B398" s="178"/>
      <c r="C398" s="182"/>
      <c r="D398" s="182"/>
      <c r="E398" s="182"/>
      <c r="F398" s="182"/>
      <c r="G398" s="182"/>
      <c r="H398" s="182"/>
    </row>
    <row r="399" spans="2:8">
      <c r="B399" s="178"/>
      <c r="C399" s="182"/>
      <c r="D399" s="182"/>
      <c r="E399" s="182"/>
      <c r="F399" s="182"/>
      <c r="G399" s="182"/>
      <c r="H399" s="182"/>
    </row>
    <row r="400" spans="2:8">
      <c r="B400" s="178"/>
      <c r="C400" s="182"/>
      <c r="D400" s="182"/>
      <c r="E400" s="182"/>
      <c r="F400" s="182"/>
      <c r="G400" s="182"/>
      <c r="H400" s="182"/>
    </row>
    <row r="401" spans="2:8">
      <c r="B401" s="178"/>
      <c r="C401" s="182"/>
      <c r="D401" s="182"/>
      <c r="E401" s="182"/>
      <c r="F401" s="182"/>
      <c r="G401" s="182"/>
      <c r="H401" s="182"/>
    </row>
    <row r="402" spans="2:8">
      <c r="B402" s="178"/>
      <c r="C402" s="182"/>
      <c r="D402" s="182"/>
      <c r="E402" s="182"/>
      <c r="F402" s="182"/>
      <c r="G402" s="182"/>
      <c r="H402" s="182"/>
    </row>
    <row r="403" spans="2:8">
      <c r="B403" s="178"/>
      <c r="C403" s="182"/>
      <c r="D403" s="182"/>
      <c r="E403" s="182"/>
      <c r="F403" s="182"/>
      <c r="G403" s="182"/>
      <c r="H403" s="182"/>
    </row>
    <row r="404" spans="2:8">
      <c r="B404" s="178"/>
      <c r="C404" s="182"/>
      <c r="D404" s="182"/>
      <c r="E404" s="182"/>
      <c r="F404" s="182"/>
      <c r="G404" s="182"/>
      <c r="H404" s="182"/>
    </row>
    <row r="405" spans="2:8">
      <c r="B405" s="178"/>
      <c r="C405" s="182"/>
      <c r="D405" s="182"/>
      <c r="E405" s="182"/>
      <c r="F405" s="182"/>
      <c r="G405" s="182"/>
      <c r="H405" s="182"/>
    </row>
    <row r="406" spans="2:8">
      <c r="B406" s="178"/>
      <c r="C406" s="182"/>
      <c r="D406" s="182"/>
      <c r="E406" s="182"/>
      <c r="F406" s="182"/>
      <c r="G406" s="182"/>
      <c r="H406" s="182"/>
    </row>
    <row r="407" spans="2:8">
      <c r="B407" s="178"/>
      <c r="C407" s="182"/>
      <c r="D407" s="182"/>
      <c r="E407" s="182"/>
      <c r="F407" s="182"/>
      <c r="G407" s="182"/>
      <c r="H407" s="182"/>
    </row>
    <row r="408" spans="2:8">
      <c r="B408" s="178"/>
      <c r="C408" s="182"/>
      <c r="D408" s="182"/>
      <c r="E408" s="182"/>
      <c r="F408" s="182"/>
      <c r="G408" s="182"/>
      <c r="H408" s="182"/>
    </row>
    <row r="409" spans="2:8">
      <c r="B409" s="178"/>
      <c r="C409" s="182"/>
      <c r="D409" s="182"/>
      <c r="E409" s="182"/>
      <c r="F409" s="182"/>
      <c r="G409" s="182"/>
      <c r="H409" s="182"/>
    </row>
    <row r="410" spans="2:8">
      <c r="B410" s="178"/>
      <c r="C410" s="182"/>
      <c r="D410" s="182"/>
      <c r="E410" s="182"/>
      <c r="F410" s="182"/>
      <c r="G410" s="182"/>
      <c r="H410" s="182"/>
    </row>
    <row r="411" spans="2:8">
      <c r="B411" s="178"/>
      <c r="C411" s="182"/>
      <c r="D411" s="182"/>
      <c r="E411" s="182"/>
      <c r="F411" s="182"/>
      <c r="G411" s="182"/>
      <c r="H411" s="182"/>
    </row>
    <row r="412" spans="2:8">
      <c r="B412" s="178"/>
      <c r="C412" s="182"/>
      <c r="D412" s="182"/>
      <c r="E412" s="182"/>
      <c r="F412" s="182"/>
      <c r="G412" s="182"/>
      <c r="H412" s="182"/>
    </row>
    <row r="413" spans="2:8">
      <c r="B413" s="178"/>
      <c r="C413" s="182"/>
      <c r="D413" s="182"/>
      <c r="E413" s="182"/>
      <c r="F413" s="182"/>
      <c r="G413" s="182"/>
      <c r="H413" s="182"/>
    </row>
    <row r="414" spans="2:8">
      <c r="B414" s="178"/>
      <c r="C414" s="182"/>
      <c r="D414" s="182"/>
      <c r="E414" s="182"/>
      <c r="F414" s="182"/>
      <c r="G414" s="182"/>
      <c r="H414" s="182"/>
    </row>
    <row r="415" spans="2:8">
      <c r="B415" s="178"/>
      <c r="C415" s="182"/>
      <c r="D415" s="182"/>
      <c r="E415" s="182"/>
      <c r="F415" s="182"/>
      <c r="G415" s="182"/>
      <c r="H415" s="182"/>
    </row>
    <row r="416" spans="2:8">
      <c r="B416" s="178"/>
      <c r="C416" s="182"/>
      <c r="D416" s="182"/>
      <c r="E416" s="182"/>
      <c r="F416" s="182"/>
      <c r="G416" s="182"/>
      <c r="H416" s="182"/>
    </row>
    <row r="417" spans="2:8">
      <c r="B417" s="178"/>
      <c r="C417" s="182"/>
      <c r="D417" s="182"/>
      <c r="E417" s="182"/>
      <c r="F417" s="182"/>
      <c r="G417" s="182"/>
      <c r="H417" s="182"/>
    </row>
    <row r="418" spans="2:8">
      <c r="B418" s="178"/>
      <c r="C418" s="182"/>
      <c r="D418" s="182"/>
      <c r="E418" s="182"/>
      <c r="F418" s="182"/>
      <c r="G418" s="182"/>
      <c r="H418" s="182"/>
    </row>
    <row r="419" spans="2:8">
      <c r="B419" s="178"/>
      <c r="C419" s="182"/>
      <c r="D419" s="182"/>
      <c r="E419" s="182"/>
      <c r="F419" s="182"/>
      <c r="G419" s="182"/>
      <c r="H419" s="182"/>
    </row>
    <row r="420" spans="2:8">
      <c r="B420" s="178"/>
      <c r="C420" s="182"/>
      <c r="D420" s="182"/>
      <c r="E420" s="182"/>
      <c r="F420" s="182"/>
      <c r="G420" s="182"/>
      <c r="H420" s="182"/>
    </row>
    <row r="421" spans="2:8">
      <c r="B421" s="178"/>
      <c r="C421" s="182"/>
      <c r="D421" s="182"/>
      <c r="E421" s="182"/>
      <c r="F421" s="182"/>
      <c r="G421" s="182"/>
      <c r="H421" s="182"/>
    </row>
    <row r="422" spans="2:8">
      <c r="B422" s="178"/>
      <c r="C422" s="182"/>
      <c r="D422" s="182"/>
      <c r="E422" s="182"/>
      <c r="F422" s="182"/>
      <c r="G422" s="182"/>
      <c r="H422" s="182"/>
    </row>
    <row r="423" spans="2:8">
      <c r="B423" s="178"/>
      <c r="C423" s="182"/>
      <c r="D423" s="182"/>
      <c r="E423" s="182"/>
      <c r="F423" s="182"/>
      <c r="G423" s="182"/>
      <c r="H423" s="182"/>
    </row>
    <row r="424" spans="2:8">
      <c r="B424" s="178"/>
      <c r="C424" s="182"/>
      <c r="D424" s="182"/>
      <c r="E424" s="182"/>
      <c r="F424" s="182"/>
      <c r="G424" s="182"/>
      <c r="H424" s="182"/>
    </row>
    <row r="425" spans="2:8">
      <c r="B425" s="178"/>
      <c r="C425" s="182"/>
      <c r="D425" s="182"/>
      <c r="E425" s="182"/>
      <c r="F425" s="182"/>
      <c r="G425" s="182"/>
      <c r="H425" s="182"/>
    </row>
    <row r="426" spans="2:8">
      <c r="B426" s="178"/>
      <c r="C426" s="182"/>
      <c r="D426" s="182"/>
      <c r="E426" s="182"/>
      <c r="F426" s="182"/>
      <c r="G426" s="182"/>
      <c r="H426" s="182"/>
    </row>
    <row r="427" spans="2:8">
      <c r="B427" s="178"/>
      <c r="C427" s="182"/>
      <c r="D427" s="182"/>
      <c r="E427" s="182"/>
      <c r="F427" s="182"/>
      <c r="G427" s="182"/>
      <c r="H427" s="182"/>
    </row>
    <row r="428" spans="2:8">
      <c r="B428" s="178"/>
      <c r="C428" s="182"/>
      <c r="D428" s="182"/>
      <c r="E428" s="182"/>
      <c r="F428" s="182"/>
      <c r="G428" s="182"/>
      <c r="H428" s="182"/>
    </row>
    <row r="429" spans="2:8">
      <c r="B429" s="178"/>
      <c r="C429" s="182"/>
      <c r="D429" s="182"/>
      <c r="E429" s="182"/>
      <c r="F429" s="182"/>
      <c r="G429" s="182"/>
      <c r="H429" s="182"/>
    </row>
    <row r="430" spans="2:8">
      <c r="B430" s="178"/>
      <c r="C430" s="182"/>
      <c r="D430" s="182"/>
      <c r="E430" s="182"/>
      <c r="F430" s="182"/>
      <c r="G430" s="182"/>
      <c r="H430" s="182"/>
    </row>
    <row r="431" spans="2:8">
      <c r="B431" s="178"/>
      <c r="C431" s="182"/>
      <c r="D431" s="182"/>
      <c r="E431" s="182"/>
      <c r="F431" s="182"/>
      <c r="G431" s="182"/>
      <c r="H431" s="182"/>
    </row>
    <row r="432" spans="2:8">
      <c r="B432" s="178"/>
      <c r="C432" s="182"/>
      <c r="D432" s="182"/>
      <c r="E432" s="182"/>
      <c r="F432" s="182"/>
      <c r="G432" s="182"/>
      <c r="H432" s="182"/>
    </row>
    <row r="433" spans="2:8">
      <c r="B433" s="178"/>
      <c r="C433" s="182"/>
      <c r="D433" s="182"/>
      <c r="E433" s="182"/>
      <c r="F433" s="182"/>
      <c r="G433" s="182"/>
      <c r="H433" s="182"/>
    </row>
    <row r="434" spans="2:8">
      <c r="B434" s="178"/>
      <c r="C434" s="182"/>
      <c r="D434" s="182"/>
      <c r="E434" s="182"/>
      <c r="F434" s="182"/>
      <c r="G434" s="182"/>
      <c r="H434" s="182"/>
    </row>
    <row r="435" spans="2:8">
      <c r="B435" s="178"/>
      <c r="C435" s="182"/>
      <c r="D435" s="182"/>
      <c r="E435" s="182"/>
      <c r="F435" s="182"/>
      <c r="G435" s="182"/>
      <c r="H435" s="182"/>
    </row>
    <row r="436" spans="2:8">
      <c r="B436" s="178"/>
      <c r="C436" s="182"/>
      <c r="D436" s="182"/>
      <c r="E436" s="182"/>
      <c r="F436" s="182"/>
      <c r="G436" s="182"/>
      <c r="H436" s="182"/>
    </row>
    <row r="437" spans="2:8">
      <c r="B437" s="178"/>
      <c r="C437" s="182"/>
      <c r="D437" s="182"/>
      <c r="E437" s="182"/>
      <c r="F437" s="182"/>
      <c r="G437" s="182"/>
      <c r="H437" s="182"/>
    </row>
    <row r="438" spans="2:8">
      <c r="B438" s="178"/>
      <c r="C438" s="182"/>
      <c r="D438" s="182"/>
      <c r="E438" s="182"/>
      <c r="F438" s="182"/>
      <c r="G438" s="182"/>
      <c r="H438" s="182"/>
    </row>
    <row r="439" spans="2:8">
      <c r="B439" s="178"/>
      <c r="C439" s="182"/>
      <c r="D439" s="182"/>
      <c r="E439" s="182"/>
      <c r="F439" s="182"/>
      <c r="G439" s="182"/>
      <c r="H439" s="182"/>
    </row>
    <row r="440" spans="2:8">
      <c r="B440" s="178"/>
      <c r="C440" s="182"/>
      <c r="D440" s="182"/>
      <c r="E440" s="182"/>
      <c r="F440" s="182"/>
      <c r="G440" s="182"/>
      <c r="H440" s="182"/>
    </row>
    <row r="441" spans="2:8">
      <c r="B441" s="178"/>
      <c r="C441" s="182"/>
      <c r="D441" s="182"/>
      <c r="E441" s="182"/>
      <c r="F441" s="182"/>
      <c r="G441" s="182"/>
      <c r="H441" s="182"/>
    </row>
    <row r="442" spans="2:8">
      <c r="B442" s="178"/>
      <c r="C442" s="182"/>
      <c r="D442" s="182"/>
      <c r="E442" s="182"/>
      <c r="F442" s="182"/>
      <c r="G442" s="182"/>
      <c r="H442" s="182"/>
    </row>
    <row r="443" spans="2:8">
      <c r="B443" s="178"/>
      <c r="C443" s="182"/>
      <c r="D443" s="182"/>
      <c r="E443" s="182"/>
      <c r="F443" s="182"/>
      <c r="G443" s="182"/>
      <c r="H443" s="182"/>
    </row>
    <row r="444" spans="2:8">
      <c r="B444" s="178"/>
      <c r="C444" s="182"/>
      <c r="D444" s="182"/>
      <c r="E444" s="182"/>
      <c r="F444" s="182"/>
      <c r="G444" s="182"/>
      <c r="H444" s="182"/>
    </row>
    <row r="445" spans="2:8">
      <c r="B445" s="178"/>
      <c r="C445" s="182"/>
      <c r="D445" s="182"/>
      <c r="E445" s="182"/>
      <c r="F445" s="182"/>
      <c r="G445" s="182"/>
      <c r="H445" s="182"/>
    </row>
    <row r="446" spans="2:8">
      <c r="B446" s="178"/>
      <c r="C446" s="182"/>
      <c r="D446" s="182"/>
      <c r="E446" s="182"/>
      <c r="F446" s="182"/>
      <c r="G446" s="182"/>
      <c r="H446" s="182"/>
    </row>
    <row r="447" spans="2:8">
      <c r="B447" s="178"/>
      <c r="C447" s="182"/>
      <c r="D447" s="182"/>
      <c r="E447" s="182"/>
      <c r="F447" s="182"/>
      <c r="G447" s="182"/>
      <c r="H447" s="182"/>
    </row>
    <row r="448" spans="2:8">
      <c r="B448" s="178"/>
      <c r="C448" s="182"/>
      <c r="D448" s="182"/>
      <c r="E448" s="182"/>
      <c r="F448" s="182"/>
      <c r="G448" s="182"/>
      <c r="H448" s="182"/>
    </row>
    <row r="449" spans="2:8">
      <c r="B449" s="178"/>
      <c r="C449" s="182"/>
      <c r="D449" s="182"/>
      <c r="E449" s="182"/>
      <c r="F449" s="182"/>
      <c r="G449" s="182"/>
      <c r="H449" s="182"/>
    </row>
    <row r="450" spans="2:8">
      <c r="B450" s="178"/>
      <c r="C450" s="182"/>
      <c r="D450" s="182"/>
      <c r="E450" s="182"/>
      <c r="F450" s="182"/>
      <c r="G450" s="182"/>
      <c r="H450" s="182"/>
    </row>
    <row r="451" spans="2:8">
      <c r="B451" s="178"/>
      <c r="C451" s="182"/>
      <c r="D451" s="182"/>
      <c r="E451" s="182"/>
      <c r="F451" s="182"/>
      <c r="G451" s="182"/>
      <c r="H451" s="182"/>
    </row>
    <row r="452" spans="2:8">
      <c r="B452" s="178"/>
      <c r="C452" s="182"/>
      <c r="D452" s="182"/>
      <c r="E452" s="182"/>
      <c r="F452" s="182"/>
      <c r="G452" s="182"/>
      <c r="H452" s="182"/>
    </row>
    <row r="453" spans="2:8">
      <c r="B453" s="178"/>
      <c r="C453" s="182"/>
      <c r="D453" s="182"/>
      <c r="E453" s="182"/>
      <c r="F453" s="182"/>
      <c r="G453" s="182"/>
      <c r="H453" s="182"/>
    </row>
    <row r="454" spans="2:8">
      <c r="B454" s="178"/>
      <c r="C454" s="182"/>
      <c r="D454" s="182"/>
      <c r="E454" s="182"/>
      <c r="F454" s="182"/>
      <c r="G454" s="182"/>
      <c r="H454" s="182"/>
    </row>
    <row r="455" spans="2:8">
      <c r="B455" s="178"/>
      <c r="C455" s="182"/>
      <c r="D455" s="182"/>
      <c r="E455" s="182"/>
      <c r="F455" s="182"/>
      <c r="G455" s="182"/>
      <c r="H455" s="182"/>
    </row>
    <row r="456" spans="2:8">
      <c r="B456" s="178"/>
      <c r="C456" s="182"/>
      <c r="D456" s="182"/>
      <c r="E456" s="182"/>
      <c r="F456" s="182"/>
      <c r="G456" s="182"/>
      <c r="H456" s="182"/>
    </row>
    <row r="457" spans="2:8">
      <c r="B457" s="178"/>
      <c r="C457" s="182"/>
      <c r="D457" s="182"/>
      <c r="E457" s="182"/>
      <c r="F457" s="182"/>
      <c r="G457" s="182"/>
      <c r="H457" s="182"/>
    </row>
    <row r="458" spans="2:8">
      <c r="B458" s="178"/>
      <c r="C458" s="182"/>
      <c r="D458" s="182"/>
      <c r="E458" s="182"/>
      <c r="F458" s="182"/>
      <c r="G458" s="182"/>
      <c r="H458" s="182"/>
    </row>
    <row r="459" spans="2:8">
      <c r="B459" s="178"/>
      <c r="C459" s="182"/>
      <c r="D459" s="182"/>
      <c r="E459" s="182"/>
      <c r="F459" s="182"/>
      <c r="G459" s="182"/>
      <c r="H459" s="182"/>
    </row>
    <row r="460" spans="2:8">
      <c r="B460" s="178"/>
      <c r="C460" s="182"/>
      <c r="D460" s="182"/>
      <c r="E460" s="182"/>
      <c r="F460" s="182"/>
      <c r="G460" s="182"/>
      <c r="H460" s="182"/>
    </row>
    <row r="461" spans="2:8">
      <c r="B461" s="178"/>
      <c r="C461" s="182"/>
      <c r="D461" s="182"/>
      <c r="E461" s="182"/>
      <c r="F461" s="182"/>
      <c r="G461" s="182"/>
      <c r="H461" s="182"/>
    </row>
    <row r="462" spans="2:8">
      <c r="B462" s="178"/>
      <c r="C462" s="182"/>
      <c r="D462" s="182"/>
      <c r="E462" s="182"/>
      <c r="F462" s="182"/>
      <c r="G462" s="182"/>
      <c r="H462" s="182"/>
    </row>
    <row r="463" spans="2:8">
      <c r="B463" s="178"/>
      <c r="C463" s="182"/>
      <c r="D463" s="182"/>
      <c r="E463" s="182"/>
      <c r="F463" s="182"/>
      <c r="G463" s="182"/>
      <c r="H463" s="182"/>
    </row>
    <row r="464" spans="2:8">
      <c r="B464" s="178"/>
      <c r="C464" s="182"/>
      <c r="D464" s="182"/>
      <c r="E464" s="182"/>
      <c r="F464" s="182"/>
      <c r="G464" s="182"/>
      <c r="H464" s="182"/>
    </row>
    <row r="465" spans="2:8">
      <c r="B465" s="178"/>
      <c r="C465" s="182"/>
      <c r="D465" s="182"/>
      <c r="E465" s="182"/>
      <c r="F465" s="182"/>
      <c r="G465" s="182"/>
      <c r="H465" s="182"/>
    </row>
    <row r="466" spans="2:8">
      <c r="B466" s="178"/>
      <c r="C466" s="182"/>
      <c r="D466" s="182"/>
      <c r="E466" s="182"/>
      <c r="F466" s="182"/>
      <c r="G466" s="182"/>
      <c r="H466" s="182"/>
    </row>
    <row r="467" spans="2:8">
      <c r="B467" s="178"/>
      <c r="C467" s="182"/>
      <c r="D467" s="182"/>
      <c r="E467" s="182"/>
      <c r="F467" s="182"/>
      <c r="G467" s="182"/>
      <c r="H467" s="182"/>
    </row>
    <row r="468" spans="2:8">
      <c r="B468" s="178"/>
      <c r="C468" s="182"/>
      <c r="D468" s="182"/>
      <c r="E468" s="182"/>
      <c r="F468" s="182"/>
      <c r="G468" s="182"/>
      <c r="H468" s="182"/>
    </row>
    <row r="469" spans="2:8">
      <c r="B469" s="178"/>
      <c r="C469" s="182"/>
      <c r="D469" s="182"/>
      <c r="E469" s="182"/>
      <c r="F469" s="182"/>
      <c r="G469" s="182"/>
      <c r="H469" s="182"/>
    </row>
    <row r="470" spans="2:8">
      <c r="B470" s="178"/>
      <c r="C470" s="182"/>
      <c r="D470" s="182"/>
      <c r="E470" s="182"/>
      <c r="F470" s="182"/>
      <c r="G470" s="182"/>
      <c r="H470" s="182"/>
    </row>
    <row r="471" spans="2:8">
      <c r="B471" s="178"/>
      <c r="C471" s="182"/>
      <c r="D471" s="182"/>
      <c r="E471" s="182"/>
      <c r="F471" s="182"/>
      <c r="G471" s="182"/>
      <c r="H471" s="182"/>
    </row>
    <row r="472" spans="2:8">
      <c r="B472" s="178"/>
      <c r="C472" s="182"/>
      <c r="D472" s="182"/>
      <c r="E472" s="182"/>
      <c r="F472" s="182"/>
      <c r="G472" s="182"/>
      <c r="H472" s="182"/>
    </row>
    <row r="473" spans="2:8">
      <c r="B473" s="178"/>
      <c r="C473" s="182"/>
      <c r="D473" s="182"/>
      <c r="E473" s="182"/>
      <c r="F473" s="182"/>
      <c r="G473" s="182"/>
      <c r="H473" s="182"/>
    </row>
    <row r="474" spans="2:8">
      <c r="B474" s="178"/>
      <c r="C474" s="182"/>
      <c r="D474" s="182"/>
      <c r="E474" s="182"/>
      <c r="F474" s="182"/>
      <c r="G474" s="182"/>
      <c r="H474" s="182"/>
    </row>
    <row r="475" spans="2:8">
      <c r="B475" s="178"/>
      <c r="C475" s="182"/>
      <c r="D475" s="182"/>
      <c r="E475" s="182"/>
      <c r="F475" s="182"/>
      <c r="G475" s="182"/>
      <c r="H475" s="182"/>
    </row>
    <row r="476" spans="2:8">
      <c r="B476" s="178"/>
      <c r="C476" s="182"/>
      <c r="D476" s="182"/>
      <c r="E476" s="182"/>
      <c r="F476" s="182"/>
      <c r="G476" s="182"/>
      <c r="H476" s="182"/>
    </row>
    <row r="477" spans="2:8">
      <c r="B477" s="178"/>
      <c r="C477" s="182"/>
      <c r="D477" s="182"/>
      <c r="E477" s="182"/>
      <c r="F477" s="182"/>
      <c r="G477" s="182"/>
      <c r="H477" s="182"/>
    </row>
    <row r="478" spans="2:8">
      <c r="B478" s="178"/>
      <c r="C478" s="182"/>
      <c r="D478" s="182"/>
      <c r="E478" s="182"/>
      <c r="F478" s="182"/>
      <c r="G478" s="182"/>
      <c r="H478" s="182"/>
    </row>
    <row r="479" spans="2:8">
      <c r="B479" s="178"/>
      <c r="C479" s="182"/>
      <c r="D479" s="182"/>
      <c r="E479" s="182"/>
      <c r="F479" s="182"/>
      <c r="G479" s="182"/>
      <c r="H479" s="182"/>
    </row>
    <row r="480" spans="2:8">
      <c r="B480" s="178"/>
      <c r="C480" s="182"/>
      <c r="D480" s="182"/>
      <c r="E480" s="182"/>
      <c r="F480" s="182"/>
      <c r="G480" s="182"/>
      <c r="H480" s="182"/>
    </row>
    <row r="481" spans="2:8">
      <c r="B481" s="178"/>
      <c r="C481" s="182"/>
      <c r="D481" s="182"/>
      <c r="E481" s="182"/>
      <c r="F481" s="182"/>
      <c r="G481" s="182"/>
      <c r="H481" s="182"/>
    </row>
    <row r="482" spans="2:8">
      <c r="B482" s="178"/>
      <c r="C482" s="182"/>
      <c r="D482" s="182"/>
      <c r="E482" s="182"/>
      <c r="F482" s="182"/>
      <c r="G482" s="182"/>
      <c r="H482" s="182"/>
    </row>
    <row r="483" spans="2:8">
      <c r="B483" s="178"/>
      <c r="C483" s="182"/>
      <c r="D483" s="182"/>
      <c r="E483" s="182"/>
      <c r="F483" s="182"/>
      <c r="G483" s="182"/>
      <c r="H483" s="182"/>
    </row>
    <row r="484" spans="2:8">
      <c r="B484" s="178"/>
      <c r="C484" s="182"/>
      <c r="D484" s="182"/>
      <c r="E484" s="182"/>
      <c r="F484" s="182"/>
      <c r="G484" s="182"/>
      <c r="H484" s="182"/>
    </row>
    <row r="485" spans="2:8">
      <c r="B485" s="178"/>
      <c r="C485" s="182"/>
      <c r="D485" s="182"/>
      <c r="E485" s="182"/>
      <c r="F485" s="182"/>
      <c r="G485" s="182"/>
      <c r="H485" s="182"/>
    </row>
    <row r="486" spans="2:8">
      <c r="B486" s="178"/>
      <c r="C486" s="182"/>
      <c r="D486" s="182"/>
      <c r="E486" s="182"/>
      <c r="F486" s="182"/>
      <c r="G486" s="182"/>
      <c r="H486" s="182"/>
    </row>
    <row r="487" spans="2:8">
      <c r="B487" s="178"/>
      <c r="C487" s="182"/>
      <c r="D487" s="182"/>
      <c r="E487" s="182"/>
      <c r="F487" s="182"/>
      <c r="G487" s="182"/>
      <c r="H487" s="182"/>
    </row>
    <row r="488" spans="2:8">
      <c r="B488" s="178"/>
      <c r="C488" s="182"/>
      <c r="D488" s="182"/>
      <c r="E488" s="182"/>
      <c r="F488" s="182"/>
      <c r="G488" s="182"/>
      <c r="H488" s="182"/>
    </row>
    <row r="489" spans="2:8">
      <c r="B489" s="178"/>
      <c r="C489" s="182"/>
      <c r="D489" s="182"/>
      <c r="E489" s="182"/>
      <c r="F489" s="182"/>
      <c r="G489" s="182"/>
      <c r="H489" s="182"/>
    </row>
    <row r="490" spans="2:8">
      <c r="B490" s="178"/>
      <c r="C490" s="182"/>
      <c r="D490" s="182"/>
      <c r="E490" s="182"/>
      <c r="F490" s="182"/>
      <c r="G490" s="182"/>
      <c r="H490" s="182"/>
    </row>
    <row r="491" spans="2:8">
      <c r="B491" s="178"/>
      <c r="C491" s="182"/>
      <c r="D491" s="182"/>
      <c r="E491" s="182"/>
      <c r="F491" s="182"/>
      <c r="G491" s="182"/>
      <c r="H491" s="182"/>
    </row>
    <row r="492" spans="2:8">
      <c r="B492" s="178"/>
      <c r="C492" s="182"/>
      <c r="D492" s="182"/>
      <c r="E492" s="182"/>
      <c r="F492" s="182"/>
      <c r="G492" s="182"/>
      <c r="H492" s="182"/>
    </row>
    <row r="493" spans="2:8">
      <c r="B493" s="178"/>
      <c r="C493" s="182"/>
      <c r="D493" s="182"/>
      <c r="E493" s="182"/>
      <c r="F493" s="182"/>
      <c r="G493" s="182"/>
      <c r="H493" s="182"/>
    </row>
    <row r="494" spans="2:8">
      <c r="B494" s="178"/>
      <c r="C494" s="182"/>
      <c r="D494" s="182"/>
      <c r="E494" s="182"/>
      <c r="F494" s="182"/>
      <c r="G494" s="182"/>
      <c r="H494" s="182"/>
    </row>
    <row r="495" spans="2:8">
      <c r="B495" s="178"/>
      <c r="C495" s="182"/>
      <c r="D495" s="182"/>
      <c r="E495" s="182"/>
      <c r="F495" s="182"/>
      <c r="G495" s="182"/>
      <c r="H495" s="182"/>
    </row>
    <row r="496" spans="2:8">
      <c r="B496" s="178"/>
      <c r="C496" s="182"/>
      <c r="D496" s="182"/>
      <c r="E496" s="182"/>
      <c r="F496" s="182"/>
      <c r="G496" s="182"/>
      <c r="H496" s="182"/>
    </row>
    <row r="497" spans="2:8">
      <c r="B497" s="178"/>
      <c r="C497" s="182"/>
      <c r="D497" s="182"/>
      <c r="E497" s="182"/>
      <c r="F497" s="182"/>
      <c r="G497" s="182"/>
      <c r="H497" s="182"/>
    </row>
    <row r="498" spans="2:8">
      <c r="B498" s="178"/>
      <c r="C498" s="182"/>
      <c r="D498" s="182"/>
      <c r="E498" s="182"/>
      <c r="F498" s="182"/>
      <c r="G498" s="182"/>
      <c r="H498" s="182"/>
    </row>
    <row r="499" spans="2:8">
      <c r="B499" s="178"/>
      <c r="C499" s="182"/>
      <c r="D499" s="182"/>
      <c r="E499" s="182"/>
      <c r="F499" s="182"/>
      <c r="G499" s="182"/>
      <c r="H499" s="182"/>
    </row>
    <row r="500" spans="2:8">
      <c r="B500" s="178"/>
      <c r="C500" s="182"/>
      <c r="D500" s="182"/>
      <c r="E500" s="182"/>
      <c r="F500" s="182"/>
      <c r="G500" s="182"/>
      <c r="H500" s="182"/>
    </row>
    <row r="501" spans="2:8">
      <c r="B501" s="178"/>
      <c r="C501" s="182"/>
      <c r="D501" s="182"/>
      <c r="E501" s="182"/>
      <c r="F501" s="182"/>
      <c r="G501" s="182"/>
      <c r="H501" s="182"/>
    </row>
    <row r="502" spans="2:8">
      <c r="B502" s="178"/>
      <c r="C502" s="182"/>
      <c r="D502" s="182"/>
      <c r="E502" s="182"/>
      <c r="F502" s="182"/>
      <c r="G502" s="182"/>
      <c r="H502" s="182"/>
    </row>
    <row r="503" spans="2:8">
      <c r="B503" s="178"/>
      <c r="C503" s="182"/>
      <c r="D503" s="182"/>
      <c r="E503" s="182"/>
      <c r="F503" s="182"/>
      <c r="G503" s="182"/>
      <c r="H503" s="182"/>
    </row>
    <row r="504" spans="2:8">
      <c r="B504" s="178"/>
      <c r="C504" s="182"/>
      <c r="D504" s="182"/>
      <c r="E504" s="182"/>
      <c r="F504" s="182"/>
      <c r="G504" s="182"/>
      <c r="H504" s="182"/>
    </row>
    <row r="505" spans="2:8">
      <c r="B505" s="178"/>
      <c r="C505" s="182"/>
      <c r="D505" s="182"/>
      <c r="E505" s="182"/>
      <c r="F505" s="182"/>
      <c r="G505" s="182"/>
      <c r="H505" s="182"/>
    </row>
    <row r="506" spans="2:8">
      <c r="B506" s="178"/>
      <c r="C506" s="182"/>
      <c r="D506" s="182"/>
      <c r="E506" s="182"/>
      <c r="F506" s="182"/>
      <c r="G506" s="182"/>
      <c r="H506" s="182"/>
    </row>
    <row r="507" spans="2:8">
      <c r="B507" s="178"/>
      <c r="C507" s="182"/>
      <c r="D507" s="182"/>
      <c r="E507" s="182"/>
      <c r="F507" s="182"/>
      <c r="G507" s="182"/>
      <c r="H507" s="182"/>
    </row>
    <row r="508" spans="2:8">
      <c r="B508" s="178"/>
      <c r="C508" s="182"/>
      <c r="D508" s="182"/>
      <c r="E508" s="182"/>
      <c r="F508" s="182"/>
      <c r="G508" s="182"/>
      <c r="H508" s="182"/>
    </row>
    <row r="509" spans="2:8">
      <c r="B509" s="178"/>
      <c r="C509" s="182"/>
      <c r="D509" s="182"/>
      <c r="E509" s="182"/>
      <c r="F509" s="182"/>
      <c r="G509" s="182"/>
      <c r="H509" s="182"/>
    </row>
    <row r="510" spans="2:8">
      <c r="B510" s="178"/>
      <c r="C510" s="182"/>
      <c r="D510" s="182"/>
      <c r="E510" s="182"/>
      <c r="F510" s="182"/>
      <c r="G510" s="182"/>
      <c r="H510" s="182"/>
    </row>
    <row r="511" spans="2:8">
      <c r="B511" s="178"/>
      <c r="C511" s="182"/>
      <c r="D511" s="182"/>
      <c r="E511" s="182"/>
      <c r="F511" s="182"/>
      <c r="G511" s="182"/>
      <c r="H511" s="182"/>
    </row>
    <row r="512" spans="2:8">
      <c r="B512" s="178"/>
      <c r="C512" s="182"/>
      <c r="D512" s="182"/>
      <c r="E512" s="182"/>
      <c r="F512" s="182"/>
      <c r="G512" s="182"/>
      <c r="H512" s="182"/>
    </row>
    <row r="513" spans="2:8">
      <c r="B513" s="178"/>
      <c r="C513" s="182"/>
      <c r="D513" s="182"/>
      <c r="E513" s="182"/>
      <c r="F513" s="182"/>
      <c r="G513" s="182"/>
      <c r="H513" s="182"/>
    </row>
    <row r="514" spans="2:8">
      <c r="B514" s="178"/>
      <c r="C514" s="182"/>
      <c r="D514" s="182"/>
      <c r="E514" s="182"/>
      <c r="F514" s="182"/>
      <c r="G514" s="182"/>
      <c r="H514" s="182"/>
    </row>
    <row r="515" spans="2:8">
      <c r="B515" s="178"/>
      <c r="C515" s="182"/>
      <c r="D515" s="182"/>
      <c r="E515" s="182"/>
      <c r="F515" s="182"/>
      <c r="G515" s="182"/>
      <c r="H515" s="182"/>
    </row>
    <row r="516" spans="2:8">
      <c r="B516" s="178"/>
      <c r="C516" s="182"/>
      <c r="D516" s="182"/>
      <c r="E516" s="182"/>
      <c r="F516" s="182"/>
      <c r="G516" s="182"/>
      <c r="H516" s="182"/>
    </row>
    <row r="517" spans="2:8">
      <c r="B517" s="178"/>
      <c r="C517" s="182"/>
      <c r="D517" s="182"/>
      <c r="E517" s="182"/>
      <c r="F517" s="182"/>
      <c r="G517" s="182"/>
      <c r="H517" s="182"/>
    </row>
    <row r="518" spans="2:8">
      <c r="B518" s="178"/>
      <c r="C518" s="182"/>
      <c r="D518" s="182"/>
      <c r="E518" s="182"/>
      <c r="F518" s="182"/>
      <c r="G518" s="182"/>
      <c r="H518" s="182"/>
    </row>
    <row r="519" spans="2:8">
      <c r="B519" s="178"/>
      <c r="C519" s="182"/>
      <c r="D519" s="182"/>
      <c r="E519" s="182"/>
      <c r="F519" s="182"/>
      <c r="G519" s="182"/>
      <c r="H519" s="182"/>
    </row>
    <row r="520" spans="2:8">
      <c r="B520" s="178"/>
      <c r="C520" s="182"/>
      <c r="D520" s="182"/>
      <c r="E520" s="182"/>
      <c r="F520" s="182"/>
      <c r="G520" s="182"/>
      <c r="H520" s="182"/>
    </row>
    <row r="521" spans="2:8">
      <c r="B521" s="178"/>
      <c r="C521" s="182"/>
      <c r="D521" s="182"/>
      <c r="E521" s="182"/>
      <c r="F521" s="182"/>
      <c r="G521" s="182"/>
      <c r="H521" s="182"/>
    </row>
    <row r="522" spans="2:8">
      <c r="B522" s="178"/>
      <c r="C522" s="182"/>
      <c r="D522" s="182"/>
      <c r="E522" s="182"/>
      <c r="F522" s="182"/>
      <c r="G522" s="182"/>
      <c r="H522" s="182"/>
    </row>
    <row r="523" spans="2:8">
      <c r="B523" s="178"/>
      <c r="C523" s="182"/>
      <c r="D523" s="182"/>
      <c r="E523" s="182"/>
      <c r="F523" s="182"/>
      <c r="G523" s="182"/>
      <c r="H523" s="182"/>
    </row>
    <row r="524" spans="2:8">
      <c r="B524" s="178"/>
      <c r="C524" s="182"/>
      <c r="D524" s="182"/>
      <c r="E524" s="182"/>
      <c r="F524" s="182"/>
      <c r="G524" s="182"/>
      <c r="H524" s="182"/>
    </row>
    <row r="525" spans="2:8">
      <c r="B525" s="178"/>
      <c r="C525" s="182"/>
      <c r="D525" s="182"/>
      <c r="E525" s="182"/>
      <c r="F525" s="182"/>
      <c r="G525" s="182"/>
      <c r="H525" s="182"/>
    </row>
    <row r="526" spans="2:8">
      <c r="B526" s="178"/>
      <c r="C526" s="182"/>
      <c r="D526" s="182"/>
      <c r="E526" s="182"/>
      <c r="F526" s="182"/>
      <c r="G526" s="182"/>
      <c r="H526" s="182"/>
    </row>
    <row r="527" spans="2:8">
      <c r="B527" s="178"/>
      <c r="C527" s="182"/>
      <c r="D527" s="182"/>
      <c r="E527" s="182"/>
      <c r="F527" s="182"/>
      <c r="G527" s="182"/>
      <c r="H527" s="182"/>
    </row>
    <row r="528" spans="2:8">
      <c r="B528" s="178"/>
      <c r="C528" s="182"/>
      <c r="D528" s="182"/>
      <c r="E528" s="182"/>
      <c r="F528" s="182"/>
      <c r="G528" s="182"/>
      <c r="H528" s="182"/>
    </row>
    <row r="529" spans="2:8">
      <c r="B529" s="178"/>
      <c r="C529" s="182"/>
      <c r="D529" s="182"/>
      <c r="E529" s="182"/>
      <c r="F529" s="182"/>
      <c r="G529" s="182"/>
      <c r="H529" s="182"/>
    </row>
    <row r="530" spans="2:8">
      <c r="B530" s="178"/>
      <c r="C530" s="182"/>
      <c r="D530" s="182"/>
      <c r="E530" s="182"/>
      <c r="F530" s="182"/>
      <c r="G530" s="182"/>
      <c r="H530" s="182"/>
    </row>
    <row r="531" spans="2:8">
      <c r="B531" s="178"/>
      <c r="C531" s="182"/>
      <c r="D531" s="182"/>
      <c r="E531" s="182"/>
      <c r="F531" s="182"/>
      <c r="G531" s="182"/>
      <c r="H531" s="182"/>
    </row>
    <row r="532" spans="2:8">
      <c r="B532" s="178"/>
      <c r="C532" s="182"/>
      <c r="D532" s="182"/>
      <c r="E532" s="182"/>
      <c r="F532" s="182"/>
      <c r="G532" s="182"/>
      <c r="H532" s="182"/>
    </row>
    <row r="533" spans="2:8">
      <c r="B533" s="178"/>
      <c r="C533" s="182"/>
      <c r="D533" s="182"/>
      <c r="E533" s="182"/>
      <c r="F533" s="182"/>
      <c r="G533" s="182"/>
      <c r="H533" s="182"/>
    </row>
    <row r="534" spans="2:8">
      <c r="B534" s="178"/>
      <c r="C534" s="182"/>
      <c r="D534" s="182"/>
      <c r="E534" s="182"/>
      <c r="F534" s="182"/>
      <c r="G534" s="182"/>
      <c r="H534" s="182"/>
    </row>
    <row r="535" spans="2:8">
      <c r="B535" s="178"/>
      <c r="C535" s="182"/>
      <c r="D535" s="182"/>
      <c r="E535" s="182"/>
      <c r="F535" s="182"/>
      <c r="G535" s="182"/>
      <c r="H535" s="182"/>
    </row>
    <row r="536" spans="2:8">
      <c r="B536" s="178"/>
      <c r="C536" s="182"/>
      <c r="D536" s="182"/>
      <c r="E536" s="182"/>
      <c r="F536" s="182"/>
      <c r="G536" s="182"/>
      <c r="H536" s="182"/>
    </row>
    <row r="537" spans="2:8">
      <c r="B537" s="178"/>
      <c r="C537" s="182"/>
      <c r="D537" s="182"/>
      <c r="E537" s="182"/>
      <c r="F537" s="182"/>
      <c r="G537" s="182"/>
      <c r="H537" s="182"/>
    </row>
    <row r="538" spans="2:8">
      <c r="B538" s="178"/>
      <c r="C538" s="182"/>
      <c r="D538" s="182"/>
      <c r="E538" s="182"/>
      <c r="F538" s="182"/>
      <c r="G538" s="182"/>
      <c r="H538" s="182"/>
    </row>
    <row r="539" spans="2:8">
      <c r="B539" s="178"/>
      <c r="C539" s="182"/>
      <c r="D539" s="182"/>
      <c r="E539" s="182"/>
      <c r="F539" s="182"/>
      <c r="G539" s="182"/>
      <c r="H539" s="182"/>
    </row>
    <row r="540" spans="2:8">
      <c r="B540" s="178"/>
      <c r="C540" s="182"/>
      <c r="D540" s="182"/>
      <c r="E540" s="182"/>
      <c r="F540" s="182"/>
      <c r="G540" s="182"/>
      <c r="H540" s="182"/>
    </row>
    <row r="541" spans="2:8">
      <c r="B541" s="178"/>
      <c r="C541" s="182"/>
      <c r="D541" s="182"/>
      <c r="E541" s="182"/>
      <c r="F541" s="182"/>
      <c r="G541" s="182"/>
      <c r="H541" s="182"/>
    </row>
    <row r="542" spans="2:8">
      <c r="B542" s="178"/>
      <c r="C542" s="182"/>
      <c r="D542" s="182"/>
      <c r="E542" s="182"/>
      <c r="F542" s="182"/>
      <c r="G542" s="182"/>
      <c r="H542" s="182"/>
    </row>
    <row r="543" spans="2:8">
      <c r="B543" s="178"/>
      <c r="C543" s="182"/>
      <c r="D543" s="182"/>
      <c r="E543" s="182"/>
      <c r="F543" s="182"/>
      <c r="G543" s="182"/>
      <c r="H543" s="182"/>
    </row>
    <row r="544" spans="2:8">
      <c r="B544" s="178"/>
      <c r="C544" s="182"/>
      <c r="D544" s="182"/>
      <c r="E544" s="182"/>
      <c r="F544" s="182"/>
      <c r="G544" s="182"/>
      <c r="H544" s="182"/>
    </row>
    <row r="545" spans="2:8">
      <c r="B545" s="178"/>
      <c r="C545" s="182"/>
      <c r="D545" s="182"/>
      <c r="E545" s="182"/>
      <c r="F545" s="182"/>
      <c r="G545" s="182"/>
      <c r="H545" s="182"/>
    </row>
    <row r="546" spans="2:8">
      <c r="B546" s="178"/>
      <c r="C546" s="182"/>
      <c r="D546" s="182"/>
      <c r="E546" s="182"/>
      <c r="F546" s="182"/>
      <c r="G546" s="182"/>
      <c r="H546" s="182"/>
    </row>
    <row r="547" spans="2:8">
      <c r="B547" s="178"/>
      <c r="C547" s="182"/>
      <c r="D547" s="182"/>
      <c r="E547" s="182"/>
      <c r="F547" s="182"/>
      <c r="G547" s="182"/>
      <c r="H547" s="182"/>
    </row>
    <row r="548" spans="2:8">
      <c r="B548" s="178"/>
      <c r="C548" s="182"/>
      <c r="D548" s="182"/>
      <c r="E548" s="182"/>
      <c r="F548" s="182"/>
      <c r="G548" s="182"/>
      <c r="H548" s="182"/>
    </row>
    <row r="549" spans="2:8">
      <c r="B549" s="178"/>
      <c r="C549" s="182"/>
      <c r="D549" s="182"/>
      <c r="E549" s="182"/>
      <c r="F549" s="182"/>
      <c r="G549" s="182"/>
      <c r="H549" s="182"/>
    </row>
    <row r="550" spans="2:8">
      <c r="B550" s="178"/>
      <c r="C550" s="182"/>
      <c r="D550" s="182"/>
      <c r="E550" s="182"/>
      <c r="F550" s="182"/>
      <c r="G550" s="182"/>
      <c r="H550" s="182"/>
    </row>
    <row r="551" spans="2:8">
      <c r="B551" s="178"/>
      <c r="C551" s="182"/>
      <c r="D551" s="182"/>
      <c r="E551" s="182"/>
      <c r="F551" s="182"/>
      <c r="G551" s="182"/>
      <c r="H551" s="182"/>
    </row>
    <row r="552" spans="2:8">
      <c r="B552" s="178"/>
      <c r="C552" s="182"/>
      <c r="D552" s="182"/>
      <c r="E552" s="182"/>
      <c r="F552" s="182"/>
      <c r="G552" s="182"/>
      <c r="H552" s="182"/>
    </row>
    <row r="553" spans="2:8">
      <c r="B553" s="178"/>
      <c r="C553" s="182"/>
      <c r="D553" s="182"/>
      <c r="E553" s="182"/>
      <c r="F553" s="182"/>
      <c r="G553" s="182"/>
      <c r="H553" s="182"/>
    </row>
    <row r="554" spans="2:8">
      <c r="B554" s="178"/>
      <c r="C554" s="182"/>
      <c r="D554" s="182"/>
      <c r="E554" s="182"/>
      <c r="F554" s="182"/>
      <c r="G554" s="182"/>
      <c r="H554" s="182"/>
    </row>
    <row r="555" spans="2:8">
      <c r="B555" s="178"/>
      <c r="C555" s="182"/>
      <c r="D555" s="182"/>
      <c r="E555" s="182"/>
      <c r="F555" s="182"/>
      <c r="G555" s="182"/>
      <c r="H555" s="182"/>
    </row>
    <row r="556" spans="2:8">
      <c r="B556" s="178"/>
      <c r="C556" s="182"/>
      <c r="D556" s="182"/>
      <c r="E556" s="182"/>
      <c r="F556" s="182"/>
      <c r="G556" s="182"/>
      <c r="H556" s="182"/>
    </row>
    <row r="557" spans="2:8">
      <c r="B557" s="178"/>
      <c r="C557" s="182"/>
      <c r="D557" s="182"/>
      <c r="E557" s="182"/>
      <c r="F557" s="182"/>
      <c r="G557" s="182"/>
      <c r="H557" s="182"/>
    </row>
    <row r="558" spans="2:8">
      <c r="B558" s="178"/>
      <c r="C558" s="182"/>
      <c r="D558" s="182"/>
      <c r="E558" s="182"/>
      <c r="F558" s="182"/>
      <c r="G558" s="182"/>
      <c r="H558" s="182"/>
    </row>
    <row r="559" spans="2:8">
      <c r="B559" s="178"/>
      <c r="C559" s="182"/>
      <c r="D559" s="182"/>
      <c r="E559" s="182"/>
      <c r="F559" s="182"/>
      <c r="G559" s="182"/>
      <c r="H559" s="182"/>
    </row>
    <row r="560" spans="2:8">
      <c r="B560" s="178"/>
      <c r="C560" s="182"/>
      <c r="D560" s="182"/>
      <c r="E560" s="182"/>
      <c r="F560" s="182"/>
      <c r="G560" s="182"/>
      <c r="H560" s="182"/>
    </row>
    <row r="561" spans="2:8">
      <c r="B561" s="178"/>
      <c r="C561" s="182"/>
      <c r="D561" s="182"/>
      <c r="E561" s="182"/>
      <c r="F561" s="182"/>
      <c r="G561" s="182"/>
      <c r="H561" s="182"/>
    </row>
    <row r="562" spans="2:8">
      <c r="B562" s="178"/>
      <c r="C562" s="182"/>
      <c r="D562" s="182"/>
      <c r="E562" s="182"/>
      <c r="F562" s="182"/>
      <c r="G562" s="182"/>
      <c r="H562" s="182"/>
    </row>
    <row r="563" spans="2:8">
      <c r="B563" s="178"/>
      <c r="C563" s="182"/>
      <c r="D563" s="182"/>
      <c r="E563" s="182"/>
      <c r="F563" s="182"/>
      <c r="G563" s="182"/>
      <c r="H563" s="182"/>
    </row>
    <row r="564" spans="2:8">
      <c r="B564" s="178"/>
      <c r="C564" s="182"/>
      <c r="D564" s="182"/>
      <c r="E564" s="182"/>
      <c r="F564" s="182"/>
      <c r="G564" s="182"/>
      <c r="H564" s="182"/>
    </row>
    <row r="565" spans="2:8">
      <c r="B565" s="178"/>
      <c r="C565" s="182"/>
      <c r="D565" s="182"/>
      <c r="E565" s="182"/>
      <c r="F565" s="182"/>
      <c r="G565" s="182"/>
      <c r="H565" s="182"/>
    </row>
    <row r="566" spans="2:8">
      <c r="B566" s="178"/>
      <c r="C566" s="182"/>
      <c r="D566" s="182"/>
      <c r="E566" s="182"/>
      <c r="F566" s="182"/>
      <c r="G566" s="182"/>
      <c r="H566" s="182"/>
    </row>
    <row r="567" spans="2:8">
      <c r="B567" s="178"/>
      <c r="C567" s="182"/>
      <c r="D567" s="182"/>
      <c r="E567" s="182"/>
      <c r="F567" s="182"/>
      <c r="G567" s="182"/>
      <c r="H567" s="182"/>
    </row>
    <row r="568" spans="2:8">
      <c r="B568" s="178"/>
      <c r="C568" s="182"/>
      <c r="D568" s="182"/>
      <c r="E568" s="182"/>
      <c r="F568" s="182"/>
      <c r="G568" s="182"/>
      <c r="H568" s="182"/>
    </row>
    <row r="569" spans="2:8">
      <c r="B569" s="178"/>
      <c r="C569" s="182"/>
      <c r="D569" s="182"/>
      <c r="E569" s="182"/>
      <c r="F569" s="182"/>
      <c r="G569" s="182"/>
      <c r="H569" s="182"/>
    </row>
    <row r="570" spans="2:8">
      <c r="B570" s="178"/>
      <c r="C570" s="182"/>
      <c r="D570" s="182"/>
      <c r="E570" s="182"/>
      <c r="F570" s="182"/>
      <c r="G570" s="182"/>
      <c r="H570" s="182"/>
    </row>
    <row r="571" spans="2:8">
      <c r="B571" s="178"/>
      <c r="C571" s="182"/>
      <c r="D571" s="182"/>
      <c r="E571" s="182"/>
      <c r="F571" s="182"/>
      <c r="G571" s="182"/>
      <c r="H571" s="182"/>
    </row>
    <row r="572" spans="2:8">
      <c r="B572" s="178"/>
      <c r="C572" s="182"/>
      <c r="D572" s="182"/>
      <c r="E572" s="182"/>
      <c r="F572" s="182"/>
      <c r="G572" s="182"/>
      <c r="H572" s="182"/>
    </row>
    <row r="573" spans="2:8">
      <c r="B573" s="178"/>
      <c r="C573" s="182"/>
      <c r="D573" s="182"/>
      <c r="E573" s="182"/>
      <c r="F573" s="182"/>
      <c r="G573" s="182"/>
      <c r="H573" s="182"/>
    </row>
    <row r="574" spans="2:8">
      <c r="B574" s="178"/>
      <c r="C574" s="182"/>
      <c r="D574" s="182"/>
      <c r="E574" s="182"/>
      <c r="F574" s="182"/>
      <c r="G574" s="182"/>
      <c r="H574" s="182"/>
    </row>
    <row r="575" spans="2:8">
      <c r="B575" s="178"/>
      <c r="C575" s="182"/>
      <c r="D575" s="182"/>
      <c r="E575" s="182"/>
      <c r="F575" s="182"/>
      <c r="G575" s="182"/>
      <c r="H575" s="182"/>
    </row>
    <row r="576" spans="2:8">
      <c r="B576" s="178"/>
      <c r="C576" s="182"/>
      <c r="D576" s="182"/>
      <c r="E576" s="182"/>
      <c r="F576" s="182"/>
      <c r="G576" s="182"/>
      <c r="H576" s="182"/>
    </row>
    <row r="577" spans="2:8">
      <c r="B577" s="178"/>
      <c r="C577" s="182"/>
      <c r="D577" s="182"/>
      <c r="E577" s="182"/>
      <c r="F577" s="182"/>
      <c r="G577" s="182"/>
      <c r="H577" s="182"/>
    </row>
    <row r="578" spans="2:8">
      <c r="B578" s="178"/>
      <c r="C578" s="182"/>
      <c r="D578" s="182"/>
      <c r="E578" s="182"/>
      <c r="F578" s="182"/>
      <c r="G578" s="182"/>
      <c r="H578" s="182"/>
    </row>
    <row r="579" spans="2:8">
      <c r="B579" s="178"/>
      <c r="C579" s="182"/>
      <c r="D579" s="182"/>
      <c r="E579" s="182"/>
      <c r="F579" s="182"/>
      <c r="G579" s="182"/>
      <c r="H579" s="182"/>
    </row>
    <row r="580" spans="2:8">
      <c r="B580" s="178"/>
      <c r="C580" s="182"/>
      <c r="D580" s="182"/>
      <c r="E580" s="182"/>
      <c r="F580" s="182"/>
      <c r="G580" s="182"/>
      <c r="H580" s="182"/>
    </row>
    <row r="581" spans="2:8">
      <c r="B581" s="178"/>
      <c r="C581" s="182"/>
      <c r="D581" s="182"/>
      <c r="E581" s="182"/>
      <c r="F581" s="182"/>
      <c r="G581" s="182"/>
      <c r="H581" s="182"/>
    </row>
    <row r="582" spans="2:8">
      <c r="B582" s="178"/>
      <c r="C582" s="182"/>
      <c r="D582" s="182"/>
      <c r="E582" s="182"/>
      <c r="F582" s="182"/>
      <c r="G582" s="182"/>
      <c r="H582" s="182"/>
    </row>
    <row r="583" spans="2:8">
      <c r="B583" s="178"/>
      <c r="C583" s="182"/>
      <c r="D583" s="182"/>
      <c r="E583" s="182"/>
      <c r="F583" s="182"/>
      <c r="G583" s="182"/>
      <c r="H583" s="182"/>
    </row>
    <row r="584" spans="2:8">
      <c r="B584" s="178"/>
      <c r="C584" s="182"/>
      <c r="D584" s="182"/>
      <c r="E584" s="182"/>
      <c r="F584" s="182"/>
      <c r="G584" s="182"/>
      <c r="H584" s="182"/>
    </row>
    <row r="585" spans="2:8">
      <c r="B585" s="178"/>
      <c r="C585" s="182"/>
      <c r="D585" s="182"/>
      <c r="E585" s="182"/>
      <c r="F585" s="182"/>
      <c r="G585" s="182"/>
      <c r="H585" s="182"/>
    </row>
    <row r="586" spans="2:8">
      <c r="B586" s="178"/>
      <c r="C586" s="182"/>
      <c r="D586" s="182"/>
      <c r="E586" s="182"/>
      <c r="F586" s="182"/>
      <c r="G586" s="182"/>
      <c r="H586" s="182"/>
    </row>
    <row r="587" spans="2:8">
      <c r="B587" s="178"/>
      <c r="C587" s="182"/>
      <c r="D587" s="182"/>
      <c r="E587" s="182"/>
      <c r="F587" s="182"/>
      <c r="G587" s="182"/>
      <c r="H587" s="182"/>
    </row>
    <row r="588" spans="2:8">
      <c r="B588" s="178"/>
      <c r="C588" s="182"/>
      <c r="D588" s="182"/>
      <c r="E588" s="182"/>
      <c r="F588" s="182"/>
      <c r="G588" s="182"/>
      <c r="H588" s="182"/>
    </row>
    <row r="589" spans="2:8">
      <c r="B589" s="178"/>
      <c r="C589" s="182"/>
      <c r="D589" s="182"/>
      <c r="E589" s="182"/>
      <c r="F589" s="182"/>
      <c r="G589" s="182"/>
      <c r="H589" s="182"/>
    </row>
    <row r="590" spans="2:8">
      <c r="B590" s="178"/>
      <c r="C590" s="182"/>
      <c r="D590" s="182"/>
      <c r="E590" s="182"/>
      <c r="F590" s="182"/>
      <c r="G590" s="182"/>
      <c r="H590" s="182"/>
    </row>
    <row r="591" spans="2:8">
      <c r="B591" s="178"/>
      <c r="C591" s="182"/>
      <c r="D591" s="182"/>
      <c r="E591" s="182"/>
      <c r="F591" s="182"/>
      <c r="G591" s="182"/>
      <c r="H591" s="182"/>
    </row>
    <row r="592" spans="2:8">
      <c r="B592" s="178"/>
      <c r="C592" s="182"/>
      <c r="D592" s="182"/>
      <c r="E592" s="182"/>
      <c r="F592" s="182"/>
      <c r="G592" s="182"/>
      <c r="H592" s="182"/>
    </row>
    <row r="593" spans="2:8">
      <c r="B593" s="178"/>
      <c r="C593" s="182"/>
      <c r="D593" s="182"/>
      <c r="E593" s="182"/>
      <c r="F593" s="182"/>
      <c r="G593" s="182"/>
      <c r="H593" s="182"/>
    </row>
    <row r="594" spans="2:8">
      <c r="B594" s="178"/>
      <c r="C594" s="182"/>
      <c r="D594" s="182"/>
      <c r="E594" s="182"/>
      <c r="F594" s="182"/>
      <c r="G594" s="182"/>
      <c r="H594" s="182"/>
    </row>
    <row r="595" spans="2:8">
      <c r="B595" s="178"/>
      <c r="C595" s="182"/>
      <c r="D595" s="182"/>
      <c r="E595" s="182"/>
      <c r="F595" s="182"/>
      <c r="G595" s="182"/>
      <c r="H595" s="182"/>
    </row>
    <row r="596" spans="2:8">
      <c r="B596" s="178"/>
      <c r="C596" s="182"/>
      <c r="D596" s="182"/>
      <c r="E596" s="182"/>
      <c r="F596" s="182"/>
      <c r="G596" s="182"/>
      <c r="H596" s="182"/>
    </row>
    <row r="597" spans="2:8">
      <c r="B597" s="178"/>
      <c r="C597" s="182"/>
      <c r="D597" s="182"/>
      <c r="E597" s="182"/>
      <c r="F597" s="182"/>
      <c r="G597" s="182"/>
      <c r="H597" s="182"/>
    </row>
    <row r="598" spans="2:8">
      <c r="B598" s="178"/>
      <c r="C598" s="182"/>
      <c r="D598" s="182"/>
      <c r="E598" s="182"/>
      <c r="F598" s="182"/>
      <c r="G598" s="182"/>
      <c r="H598" s="182"/>
    </row>
    <row r="599" spans="2:8">
      <c r="B599" s="178"/>
      <c r="C599" s="182"/>
      <c r="D599" s="182"/>
      <c r="E599" s="182"/>
      <c r="F599" s="182"/>
      <c r="G599" s="182"/>
      <c r="H599" s="182"/>
    </row>
    <row r="600" spans="2:8">
      <c r="B600" s="178"/>
      <c r="C600" s="182"/>
      <c r="D600" s="182"/>
      <c r="E600" s="182"/>
      <c r="F600" s="182"/>
      <c r="G600" s="182"/>
      <c r="H600" s="182"/>
    </row>
    <row r="601" spans="2:8">
      <c r="B601" s="178"/>
      <c r="C601" s="182"/>
      <c r="D601" s="182"/>
      <c r="E601" s="182"/>
      <c r="F601" s="182"/>
      <c r="G601" s="182"/>
      <c r="H601" s="182"/>
    </row>
    <row r="602" spans="2:8">
      <c r="B602" s="178"/>
      <c r="C602" s="182"/>
      <c r="D602" s="182"/>
      <c r="E602" s="182"/>
      <c r="F602" s="182"/>
      <c r="G602" s="182"/>
      <c r="H602" s="182"/>
    </row>
    <row r="603" spans="2:8">
      <c r="B603" s="178"/>
      <c r="C603" s="182"/>
      <c r="D603" s="182"/>
      <c r="E603" s="182"/>
      <c r="F603" s="182"/>
      <c r="G603" s="182"/>
      <c r="H603" s="182"/>
    </row>
    <row r="604" spans="2:8">
      <c r="B604" s="178"/>
      <c r="C604" s="182"/>
      <c r="D604" s="182"/>
      <c r="E604" s="182"/>
      <c r="F604" s="182"/>
      <c r="G604" s="182"/>
      <c r="H604" s="182"/>
    </row>
    <row r="605" spans="2:8">
      <c r="B605" s="178"/>
      <c r="C605" s="182"/>
      <c r="D605" s="182"/>
      <c r="E605" s="182"/>
      <c r="F605" s="182"/>
      <c r="G605" s="182"/>
      <c r="H605" s="182"/>
    </row>
    <row r="606" spans="2:8">
      <c r="B606" s="178"/>
      <c r="C606" s="182"/>
      <c r="D606" s="182"/>
      <c r="E606" s="182"/>
      <c r="F606" s="182"/>
      <c r="G606" s="182"/>
      <c r="H606" s="182"/>
    </row>
    <row r="607" spans="2:8">
      <c r="B607" s="178"/>
      <c r="C607" s="182"/>
      <c r="D607" s="182"/>
      <c r="E607" s="182"/>
      <c r="F607" s="182"/>
      <c r="G607" s="182"/>
      <c r="H607" s="182"/>
    </row>
    <row r="608" spans="2:8">
      <c r="B608" s="178"/>
      <c r="C608" s="182"/>
      <c r="D608" s="182"/>
      <c r="E608" s="182"/>
      <c r="F608" s="182"/>
      <c r="G608" s="182"/>
      <c r="H608" s="182"/>
    </row>
    <row r="609" spans="2:8">
      <c r="B609" s="178"/>
      <c r="C609" s="182"/>
      <c r="D609" s="182"/>
      <c r="E609" s="182"/>
      <c r="F609" s="182"/>
      <c r="G609" s="182"/>
      <c r="H609" s="182"/>
    </row>
    <row r="610" spans="2:8">
      <c r="B610" s="178"/>
      <c r="C610" s="182"/>
      <c r="D610" s="182"/>
      <c r="E610" s="182"/>
      <c r="F610" s="182"/>
      <c r="G610" s="182"/>
      <c r="H610" s="182"/>
    </row>
    <row r="611" spans="2:8">
      <c r="B611" s="178"/>
      <c r="C611" s="182"/>
      <c r="D611" s="182"/>
      <c r="E611" s="182"/>
      <c r="F611" s="182"/>
      <c r="G611" s="182"/>
      <c r="H611" s="182"/>
    </row>
    <row r="612" spans="2:8">
      <c r="B612" s="178"/>
      <c r="C612" s="182"/>
      <c r="D612" s="182"/>
      <c r="E612" s="182"/>
      <c r="F612" s="182"/>
      <c r="G612" s="182"/>
      <c r="H612" s="182"/>
    </row>
    <row r="613" spans="2:8">
      <c r="B613" s="178"/>
      <c r="C613" s="182"/>
      <c r="D613" s="182"/>
      <c r="E613" s="182"/>
      <c r="F613" s="182"/>
      <c r="G613" s="182"/>
      <c r="H613" s="182"/>
    </row>
    <row r="614" spans="2:8">
      <c r="B614" s="178"/>
      <c r="C614" s="182"/>
      <c r="D614" s="182"/>
      <c r="E614" s="182"/>
      <c r="F614" s="182"/>
      <c r="G614" s="182"/>
      <c r="H614" s="182"/>
    </row>
    <row r="615" spans="2:8">
      <c r="B615" s="178"/>
      <c r="C615" s="182"/>
      <c r="D615" s="182"/>
      <c r="E615" s="182"/>
      <c r="F615" s="182"/>
      <c r="G615" s="182"/>
      <c r="H615" s="182"/>
    </row>
    <row r="616" spans="2:8">
      <c r="B616" s="178"/>
      <c r="C616" s="182"/>
      <c r="D616" s="182"/>
      <c r="E616" s="182"/>
      <c r="F616" s="182"/>
      <c r="G616" s="182"/>
      <c r="H616" s="182"/>
    </row>
    <row r="617" spans="2:8">
      <c r="B617" s="178"/>
      <c r="C617" s="182"/>
      <c r="D617" s="182"/>
      <c r="E617" s="182"/>
      <c r="F617" s="182"/>
      <c r="G617" s="182"/>
      <c r="H617" s="182"/>
    </row>
    <row r="618" spans="2:8">
      <c r="B618" s="178"/>
      <c r="C618" s="182"/>
      <c r="D618" s="182"/>
      <c r="E618" s="182"/>
      <c r="F618" s="182"/>
      <c r="G618" s="182"/>
      <c r="H618" s="182"/>
    </row>
    <row r="619" spans="2:8">
      <c r="B619" s="178"/>
      <c r="C619" s="182"/>
      <c r="D619" s="182"/>
      <c r="E619" s="182"/>
      <c r="F619" s="182"/>
      <c r="G619" s="182"/>
      <c r="H619" s="182"/>
    </row>
    <row r="620" spans="2:8">
      <c r="B620" s="178"/>
      <c r="C620" s="182"/>
      <c r="D620" s="182"/>
      <c r="E620" s="182"/>
      <c r="F620" s="182"/>
      <c r="G620" s="182"/>
      <c r="H620" s="182"/>
    </row>
    <row r="621" spans="2:8">
      <c r="B621" s="178"/>
      <c r="C621" s="182"/>
      <c r="D621" s="182"/>
      <c r="E621" s="182"/>
      <c r="F621" s="182"/>
      <c r="G621" s="182"/>
      <c r="H621" s="182"/>
    </row>
    <row r="622" spans="2:8">
      <c r="B622" s="178"/>
      <c r="C622" s="182"/>
      <c r="D622" s="182"/>
      <c r="E622" s="182"/>
      <c r="F622" s="182"/>
      <c r="G622" s="182"/>
      <c r="H622" s="182"/>
    </row>
    <row r="623" spans="2:8">
      <c r="B623" s="178"/>
      <c r="C623" s="182"/>
      <c r="D623" s="182"/>
      <c r="E623" s="182"/>
      <c r="F623" s="182"/>
      <c r="G623" s="182"/>
      <c r="H623" s="182"/>
    </row>
    <row r="624" spans="2:8">
      <c r="B624" s="178"/>
      <c r="C624" s="182"/>
      <c r="D624" s="182"/>
      <c r="E624" s="182"/>
      <c r="F624" s="182"/>
      <c r="G624" s="182"/>
      <c r="H624" s="182"/>
    </row>
    <row r="625" spans="2:8">
      <c r="B625" s="178"/>
      <c r="C625" s="182"/>
      <c r="D625" s="182"/>
      <c r="E625" s="182"/>
      <c r="F625" s="182"/>
      <c r="G625" s="182"/>
      <c r="H625" s="182"/>
    </row>
    <row r="626" spans="2:8">
      <c r="B626" s="178"/>
      <c r="C626" s="182"/>
      <c r="D626" s="182"/>
      <c r="E626" s="182"/>
      <c r="F626" s="182"/>
      <c r="G626" s="182"/>
      <c r="H626" s="182"/>
    </row>
    <row r="627" spans="2:8">
      <c r="B627" s="178"/>
      <c r="C627" s="182"/>
      <c r="D627" s="182"/>
      <c r="E627" s="182"/>
      <c r="F627" s="182"/>
      <c r="G627" s="182"/>
      <c r="H627" s="182"/>
    </row>
    <row r="628" spans="2:8">
      <c r="B628" s="178"/>
      <c r="C628" s="182"/>
      <c r="D628" s="182"/>
      <c r="E628" s="182"/>
      <c r="F628" s="182"/>
      <c r="G628" s="182"/>
      <c r="H628" s="182"/>
    </row>
    <row r="629" spans="2:8">
      <c r="B629" s="178"/>
      <c r="C629" s="182"/>
      <c r="D629" s="182"/>
      <c r="E629" s="182"/>
      <c r="F629" s="182"/>
      <c r="G629" s="182"/>
      <c r="H629" s="182"/>
    </row>
    <row r="630" spans="2:8">
      <c r="B630" s="178"/>
      <c r="C630" s="182"/>
      <c r="D630" s="182"/>
      <c r="E630" s="182"/>
      <c r="F630" s="182"/>
      <c r="G630" s="182"/>
      <c r="H630" s="182"/>
    </row>
    <row r="631" spans="2:8">
      <c r="B631" s="178"/>
      <c r="C631" s="182"/>
      <c r="D631" s="182"/>
      <c r="E631" s="182"/>
      <c r="F631" s="182"/>
      <c r="G631" s="182"/>
      <c r="H631" s="182"/>
    </row>
    <row r="632" spans="2:8">
      <c r="B632" s="178"/>
      <c r="C632" s="182"/>
      <c r="D632" s="182"/>
      <c r="E632" s="182"/>
      <c r="F632" s="182"/>
      <c r="G632" s="182"/>
      <c r="H632" s="182"/>
    </row>
    <row r="633" spans="2:8">
      <c r="B633" s="178"/>
      <c r="C633" s="182"/>
      <c r="D633" s="182"/>
      <c r="E633" s="182"/>
      <c r="F633" s="182"/>
      <c r="G633" s="182"/>
      <c r="H633" s="182"/>
    </row>
    <row r="634" spans="2:8">
      <c r="B634" s="178"/>
      <c r="C634" s="182"/>
      <c r="D634" s="182"/>
      <c r="E634" s="182"/>
      <c r="F634" s="182"/>
      <c r="G634" s="182"/>
      <c r="H634" s="182"/>
    </row>
    <row r="635" spans="2:8">
      <c r="B635" s="178"/>
      <c r="C635" s="182"/>
      <c r="D635" s="182"/>
      <c r="E635" s="182"/>
      <c r="F635" s="182"/>
      <c r="G635" s="182"/>
      <c r="H635" s="182"/>
    </row>
    <row r="636" spans="2:8">
      <c r="B636" s="178"/>
      <c r="C636" s="182"/>
      <c r="D636" s="182"/>
      <c r="E636" s="182"/>
      <c r="F636" s="182"/>
      <c r="G636" s="182"/>
      <c r="H636" s="182"/>
    </row>
    <row r="637" spans="2:8">
      <c r="B637" s="178"/>
      <c r="C637" s="182"/>
      <c r="D637" s="182"/>
      <c r="E637" s="182"/>
      <c r="F637" s="182"/>
      <c r="G637" s="182"/>
      <c r="H637" s="182"/>
    </row>
    <row r="638" spans="2:8">
      <c r="B638" s="178"/>
      <c r="C638" s="182"/>
      <c r="D638" s="182"/>
      <c r="E638" s="182"/>
      <c r="F638" s="182"/>
      <c r="G638" s="182"/>
      <c r="H638" s="182"/>
    </row>
    <row r="639" spans="2:8">
      <c r="B639" s="178"/>
      <c r="C639" s="182"/>
      <c r="D639" s="182"/>
      <c r="E639" s="182"/>
      <c r="F639" s="182"/>
      <c r="G639" s="182"/>
      <c r="H639" s="182"/>
    </row>
    <row r="640" spans="2:8">
      <c r="B640" s="178"/>
      <c r="C640" s="182"/>
      <c r="D640" s="182"/>
      <c r="E640" s="182"/>
      <c r="F640" s="182"/>
      <c r="G640" s="182"/>
      <c r="H640" s="182"/>
    </row>
    <row r="641" spans="2:8">
      <c r="B641" s="178"/>
      <c r="C641" s="182"/>
      <c r="D641" s="182"/>
      <c r="E641" s="182"/>
      <c r="F641" s="182"/>
      <c r="G641" s="182"/>
      <c r="H641" s="182"/>
    </row>
    <row r="642" spans="2:8">
      <c r="B642" s="178"/>
      <c r="C642" s="182"/>
      <c r="D642" s="182"/>
      <c r="E642" s="182"/>
      <c r="F642" s="182"/>
      <c r="G642" s="182"/>
      <c r="H642" s="182"/>
    </row>
    <row r="643" spans="2:8">
      <c r="B643" s="178"/>
      <c r="C643" s="182"/>
      <c r="D643" s="182"/>
      <c r="E643" s="182"/>
      <c r="F643" s="182"/>
      <c r="G643" s="182"/>
      <c r="H643" s="182"/>
    </row>
    <row r="644" spans="2:8">
      <c r="B644" s="178"/>
      <c r="C644" s="182"/>
      <c r="D644" s="182"/>
      <c r="E644" s="182"/>
      <c r="F644" s="182"/>
      <c r="G644" s="182"/>
      <c r="H644" s="182"/>
    </row>
    <row r="645" spans="2:8">
      <c r="B645" s="178"/>
      <c r="C645" s="182"/>
      <c r="D645" s="182"/>
      <c r="E645" s="182"/>
      <c r="F645" s="182"/>
      <c r="G645" s="182"/>
      <c r="H645" s="182"/>
    </row>
    <row r="646" spans="2:8">
      <c r="B646" s="178"/>
      <c r="C646" s="182"/>
      <c r="D646" s="182"/>
      <c r="E646" s="182"/>
      <c r="F646" s="182"/>
      <c r="G646" s="182"/>
      <c r="H646" s="182"/>
    </row>
    <row r="647" spans="2:8">
      <c r="B647" s="178"/>
      <c r="C647" s="182"/>
      <c r="D647" s="182"/>
      <c r="E647" s="182"/>
      <c r="F647" s="182"/>
      <c r="G647" s="182"/>
      <c r="H647" s="182"/>
    </row>
    <row r="648" spans="2:8">
      <c r="B648" s="178"/>
      <c r="C648" s="182"/>
      <c r="D648" s="182"/>
      <c r="E648" s="182"/>
      <c r="F648" s="182"/>
      <c r="G648" s="182"/>
      <c r="H648" s="182"/>
    </row>
    <row r="649" spans="2:8">
      <c r="B649" s="178"/>
      <c r="C649" s="182"/>
      <c r="D649" s="182"/>
      <c r="E649" s="182"/>
      <c r="F649" s="182"/>
      <c r="G649" s="182"/>
      <c r="H649" s="182"/>
    </row>
    <row r="650" spans="2:8">
      <c r="B650" s="178"/>
      <c r="C650" s="182"/>
      <c r="D650" s="182"/>
      <c r="E650" s="182"/>
      <c r="F650" s="182"/>
      <c r="G650" s="182"/>
      <c r="H650" s="182"/>
    </row>
    <row r="651" spans="2:8">
      <c r="B651" s="178"/>
      <c r="C651" s="182"/>
      <c r="D651" s="182"/>
      <c r="E651" s="182"/>
      <c r="F651" s="182"/>
      <c r="G651" s="182"/>
      <c r="H651" s="182"/>
    </row>
    <row r="652" spans="2:8">
      <c r="B652" s="178"/>
      <c r="C652" s="182"/>
      <c r="D652" s="182"/>
      <c r="E652" s="182"/>
      <c r="F652" s="182"/>
      <c r="G652" s="182"/>
      <c r="H652" s="182"/>
    </row>
    <row r="653" spans="2:8">
      <c r="B653" s="178"/>
      <c r="C653" s="182"/>
      <c r="D653" s="182"/>
      <c r="E653" s="182"/>
      <c r="F653" s="182"/>
      <c r="G653" s="182"/>
      <c r="H653" s="182"/>
    </row>
    <row r="654" spans="2:8">
      <c r="B654" s="178"/>
      <c r="C654" s="182"/>
      <c r="D654" s="182"/>
      <c r="E654" s="182"/>
      <c r="F654" s="182"/>
      <c r="G654" s="182"/>
      <c r="H654" s="182"/>
    </row>
    <row r="655" spans="2:8">
      <c r="B655" s="178"/>
      <c r="C655" s="182"/>
      <c r="D655" s="182"/>
      <c r="E655" s="182"/>
      <c r="F655" s="182"/>
      <c r="G655" s="182"/>
      <c r="H655" s="182"/>
    </row>
    <row r="656" spans="2:8">
      <c r="B656" s="178"/>
      <c r="C656" s="182"/>
      <c r="D656" s="182"/>
      <c r="E656" s="182"/>
      <c r="F656" s="182"/>
      <c r="G656" s="182"/>
      <c r="H656" s="182"/>
    </row>
    <row r="657" spans="2:8">
      <c r="B657" s="178"/>
      <c r="C657" s="182"/>
      <c r="D657" s="182"/>
      <c r="E657" s="182"/>
      <c r="F657" s="182"/>
      <c r="G657" s="182"/>
      <c r="H657" s="182"/>
    </row>
    <row r="658" spans="2:8">
      <c r="B658" s="178"/>
      <c r="C658" s="182"/>
      <c r="D658" s="182"/>
      <c r="E658" s="182"/>
      <c r="F658" s="182"/>
      <c r="G658" s="182"/>
      <c r="H658" s="182"/>
    </row>
    <row r="659" spans="2:8">
      <c r="B659" s="178"/>
      <c r="C659" s="182"/>
      <c r="D659" s="182"/>
      <c r="E659" s="182"/>
      <c r="F659" s="182"/>
      <c r="G659" s="182"/>
      <c r="H659" s="182"/>
    </row>
    <row r="660" spans="2:8">
      <c r="B660" s="178"/>
      <c r="C660" s="182"/>
      <c r="D660" s="182"/>
      <c r="E660" s="182"/>
      <c r="F660" s="182"/>
      <c r="G660" s="182"/>
      <c r="H660" s="182"/>
    </row>
    <row r="661" spans="2:8">
      <c r="B661" s="178"/>
      <c r="C661" s="182"/>
      <c r="D661" s="182"/>
      <c r="E661" s="182"/>
      <c r="F661" s="182"/>
      <c r="G661" s="182"/>
      <c r="H661" s="182"/>
    </row>
    <row r="662" spans="2:8">
      <c r="B662" s="178"/>
      <c r="C662" s="182"/>
      <c r="D662" s="182"/>
      <c r="E662" s="182"/>
      <c r="F662" s="182"/>
      <c r="G662" s="182"/>
      <c r="H662" s="182"/>
    </row>
    <row r="663" spans="2:8">
      <c r="B663" s="178"/>
      <c r="C663" s="182"/>
      <c r="D663" s="182"/>
      <c r="E663" s="182"/>
      <c r="F663" s="182"/>
      <c r="G663" s="182"/>
      <c r="H663" s="182"/>
    </row>
    <row r="664" spans="2:8">
      <c r="B664" s="178"/>
      <c r="C664" s="182"/>
      <c r="D664" s="182"/>
      <c r="E664" s="182"/>
      <c r="F664" s="182"/>
      <c r="G664" s="182"/>
      <c r="H664" s="182"/>
    </row>
    <row r="665" spans="2:8">
      <c r="B665" s="178"/>
      <c r="C665" s="182"/>
      <c r="D665" s="182"/>
      <c r="E665" s="182"/>
      <c r="F665" s="182"/>
      <c r="G665" s="182"/>
      <c r="H665" s="182"/>
    </row>
    <row r="666" spans="2:8">
      <c r="B666" s="178"/>
      <c r="C666" s="182"/>
      <c r="D666" s="182"/>
      <c r="E666" s="182"/>
      <c r="F666" s="182"/>
      <c r="G666" s="182"/>
      <c r="H666" s="182"/>
    </row>
    <row r="667" spans="2:8">
      <c r="B667" s="178"/>
      <c r="C667" s="182"/>
      <c r="D667" s="182"/>
      <c r="E667" s="182"/>
      <c r="F667" s="182"/>
      <c r="G667" s="182"/>
      <c r="H667" s="182"/>
    </row>
    <row r="668" spans="2:8">
      <c r="B668" s="178"/>
      <c r="C668" s="182"/>
      <c r="D668" s="182"/>
      <c r="E668" s="182"/>
      <c r="F668" s="182"/>
      <c r="G668" s="182"/>
      <c r="H668" s="182"/>
    </row>
    <row r="669" spans="2:8">
      <c r="B669" s="178"/>
      <c r="C669" s="182"/>
      <c r="D669" s="182"/>
      <c r="E669" s="182"/>
      <c r="F669" s="182"/>
      <c r="G669" s="182"/>
      <c r="H669" s="182"/>
    </row>
    <row r="670" spans="2:8">
      <c r="B670" s="178"/>
      <c r="C670" s="182"/>
      <c r="D670" s="182"/>
      <c r="E670" s="182"/>
      <c r="F670" s="182"/>
      <c r="G670" s="182"/>
      <c r="H670" s="182"/>
    </row>
    <row r="671" spans="2:8">
      <c r="B671" s="178"/>
      <c r="C671" s="182"/>
      <c r="D671" s="182"/>
      <c r="E671" s="182"/>
      <c r="F671" s="182"/>
      <c r="G671" s="182"/>
      <c r="H671" s="182"/>
    </row>
    <row r="672" spans="2:8">
      <c r="B672" s="178"/>
      <c r="C672" s="182"/>
      <c r="D672" s="182"/>
      <c r="E672" s="182"/>
      <c r="F672" s="182"/>
      <c r="G672" s="182"/>
      <c r="H672" s="182"/>
    </row>
    <row r="673" spans="2:8">
      <c r="B673" s="178"/>
      <c r="C673" s="182"/>
      <c r="D673" s="182"/>
      <c r="E673" s="182"/>
      <c r="F673" s="182"/>
      <c r="G673" s="182"/>
      <c r="H673" s="182"/>
    </row>
    <row r="674" spans="2:8">
      <c r="B674" s="178"/>
      <c r="C674" s="182"/>
      <c r="D674" s="182"/>
      <c r="E674" s="182"/>
      <c r="F674" s="182"/>
      <c r="G674" s="182"/>
      <c r="H674" s="182"/>
    </row>
    <row r="675" spans="2:8">
      <c r="B675" s="178"/>
      <c r="C675" s="182"/>
      <c r="D675" s="182"/>
      <c r="E675" s="182"/>
      <c r="F675" s="182"/>
      <c r="G675" s="182"/>
      <c r="H675" s="182"/>
    </row>
    <row r="676" spans="2:8">
      <c r="B676" s="178"/>
      <c r="C676" s="182"/>
      <c r="D676" s="182"/>
      <c r="E676" s="182"/>
      <c r="F676" s="182"/>
      <c r="G676" s="182"/>
      <c r="H676" s="182"/>
    </row>
    <row r="677" spans="2:8">
      <c r="B677" s="178"/>
      <c r="C677" s="182"/>
      <c r="D677" s="182"/>
      <c r="E677" s="182"/>
      <c r="F677" s="182"/>
      <c r="G677" s="182"/>
      <c r="H677" s="182"/>
    </row>
    <row r="678" spans="2:8">
      <c r="B678" s="178"/>
      <c r="C678" s="182"/>
      <c r="D678" s="182"/>
      <c r="E678" s="182"/>
      <c r="F678" s="182"/>
      <c r="G678" s="182"/>
      <c r="H678" s="182"/>
    </row>
    <row r="679" spans="2:8">
      <c r="B679" s="178"/>
      <c r="C679" s="182"/>
      <c r="D679" s="182"/>
      <c r="E679" s="182"/>
      <c r="F679" s="182"/>
      <c r="G679" s="182"/>
      <c r="H679" s="182"/>
    </row>
    <row r="680" spans="2:8">
      <c r="B680" s="178"/>
      <c r="C680" s="182"/>
      <c r="D680" s="182"/>
      <c r="E680" s="182"/>
      <c r="F680" s="182"/>
      <c r="G680" s="182"/>
      <c r="H680" s="182"/>
    </row>
    <row r="681" spans="2:8">
      <c r="B681" s="178"/>
      <c r="C681" s="182"/>
      <c r="D681" s="182"/>
      <c r="E681" s="182"/>
      <c r="F681" s="182"/>
      <c r="G681" s="182"/>
      <c r="H681" s="182"/>
    </row>
    <row r="682" spans="2:8">
      <c r="B682" s="178"/>
      <c r="C682" s="182"/>
      <c r="D682" s="182"/>
      <c r="E682" s="182"/>
      <c r="F682" s="182"/>
      <c r="G682" s="182"/>
      <c r="H682" s="182"/>
    </row>
    <row r="683" spans="2:8">
      <c r="B683" s="178"/>
      <c r="C683" s="182"/>
      <c r="D683" s="182"/>
      <c r="E683" s="182"/>
      <c r="F683" s="182"/>
      <c r="G683" s="182"/>
      <c r="H683" s="182"/>
    </row>
    <row r="684" spans="2:8">
      <c r="B684" s="178"/>
      <c r="C684" s="182"/>
      <c r="D684" s="182"/>
      <c r="E684" s="182"/>
      <c r="F684" s="182"/>
      <c r="G684" s="182"/>
      <c r="H684" s="182"/>
    </row>
    <row r="685" spans="2:8">
      <c r="B685" s="178"/>
      <c r="C685" s="182"/>
      <c r="D685" s="182"/>
      <c r="E685" s="182"/>
      <c r="F685" s="182"/>
      <c r="G685" s="182"/>
      <c r="H685" s="182"/>
    </row>
    <row r="686" spans="2:8">
      <c r="B686" s="178"/>
      <c r="C686" s="182"/>
      <c r="D686" s="182"/>
      <c r="E686" s="182"/>
      <c r="F686" s="182"/>
      <c r="G686" s="182"/>
      <c r="H686" s="182"/>
    </row>
    <row r="687" spans="2:8">
      <c r="B687" s="178"/>
      <c r="C687" s="182"/>
      <c r="D687" s="182"/>
      <c r="E687" s="182"/>
      <c r="F687" s="182"/>
      <c r="G687" s="182"/>
      <c r="H687" s="182"/>
    </row>
    <row r="688" spans="2:8">
      <c r="B688" s="178"/>
      <c r="C688" s="182"/>
      <c r="D688" s="182"/>
      <c r="E688" s="182"/>
      <c r="F688" s="182"/>
      <c r="G688" s="182"/>
      <c r="H688" s="182"/>
    </row>
    <row r="689" spans="2:8">
      <c r="B689" s="178"/>
      <c r="C689" s="182"/>
      <c r="D689" s="182"/>
      <c r="E689" s="182"/>
      <c r="F689" s="182"/>
      <c r="G689" s="182"/>
      <c r="H689" s="182"/>
    </row>
    <row r="690" spans="2:8">
      <c r="B690" s="178"/>
      <c r="C690" s="182"/>
      <c r="D690" s="182"/>
      <c r="E690" s="182"/>
      <c r="F690" s="182"/>
      <c r="G690" s="182"/>
      <c r="H690" s="182"/>
    </row>
    <row r="691" spans="2:8">
      <c r="B691" s="178"/>
      <c r="C691" s="182"/>
      <c r="D691" s="182"/>
      <c r="E691" s="182"/>
      <c r="F691" s="182"/>
      <c r="G691" s="182"/>
      <c r="H691" s="182"/>
    </row>
    <row r="692" spans="2:8">
      <c r="B692" s="178"/>
      <c r="C692" s="182"/>
      <c r="D692" s="182"/>
      <c r="E692" s="182"/>
      <c r="F692" s="182"/>
      <c r="G692" s="182"/>
      <c r="H692" s="182"/>
    </row>
    <row r="693" spans="2:8">
      <c r="B693" s="178"/>
      <c r="C693" s="182"/>
      <c r="D693" s="182"/>
      <c r="E693" s="182"/>
      <c r="F693" s="182"/>
      <c r="G693" s="182"/>
      <c r="H693" s="182"/>
    </row>
    <row r="694" spans="2:8">
      <c r="B694" s="178"/>
      <c r="C694" s="182"/>
      <c r="D694" s="182"/>
      <c r="E694" s="182"/>
      <c r="F694" s="182"/>
      <c r="G694" s="182"/>
      <c r="H694" s="182"/>
    </row>
    <row r="695" spans="2:8">
      <c r="B695" s="178"/>
      <c r="C695" s="182"/>
      <c r="D695" s="182"/>
      <c r="E695" s="182"/>
      <c r="F695" s="182"/>
      <c r="G695" s="182"/>
      <c r="H695" s="182"/>
    </row>
    <row r="696" spans="2:8">
      <c r="B696" s="178"/>
      <c r="C696" s="182"/>
      <c r="D696" s="182"/>
      <c r="E696" s="182"/>
      <c r="F696" s="182"/>
      <c r="G696" s="182"/>
      <c r="H696" s="182"/>
    </row>
    <row r="697" spans="2:8">
      <c r="B697" s="178"/>
      <c r="C697" s="182"/>
      <c r="D697" s="182"/>
      <c r="E697" s="182"/>
      <c r="F697" s="182"/>
      <c r="G697" s="182"/>
      <c r="H697" s="182"/>
    </row>
    <row r="698" spans="2:8">
      <c r="B698" s="178"/>
      <c r="C698" s="182"/>
      <c r="D698" s="182"/>
      <c r="E698" s="182"/>
      <c r="F698" s="182"/>
      <c r="G698" s="182"/>
      <c r="H698" s="182"/>
    </row>
    <row r="699" spans="2:8">
      <c r="B699" s="178"/>
      <c r="C699" s="182"/>
      <c r="D699" s="182"/>
      <c r="E699" s="182"/>
      <c r="F699" s="182"/>
      <c r="G699" s="182"/>
      <c r="H699" s="182"/>
    </row>
    <row r="700" spans="2:8">
      <c r="B700" s="178"/>
      <c r="C700" s="182"/>
      <c r="D700" s="182"/>
      <c r="E700" s="182"/>
      <c r="F700" s="182"/>
      <c r="G700" s="182"/>
      <c r="H700" s="182"/>
    </row>
    <row r="701" spans="2:8">
      <c r="B701" s="178"/>
      <c r="C701" s="182"/>
      <c r="D701" s="182"/>
      <c r="E701" s="182"/>
      <c r="F701" s="182"/>
      <c r="G701" s="182"/>
      <c r="H701" s="182"/>
    </row>
    <row r="702" spans="2:8">
      <c r="B702" s="178"/>
      <c r="C702" s="182"/>
      <c r="D702" s="182"/>
      <c r="E702" s="182"/>
      <c r="F702" s="182"/>
      <c r="G702" s="182"/>
      <c r="H702" s="182"/>
    </row>
    <row r="703" spans="2:8">
      <c r="B703" s="178"/>
      <c r="C703" s="182"/>
      <c r="D703" s="182"/>
      <c r="E703" s="182"/>
      <c r="F703" s="182"/>
      <c r="G703" s="182"/>
      <c r="H703" s="182"/>
    </row>
    <row r="704" spans="2:8">
      <c r="B704" s="178"/>
      <c r="C704" s="182"/>
      <c r="D704" s="182"/>
      <c r="E704" s="182"/>
      <c r="F704" s="182"/>
      <c r="G704" s="182"/>
      <c r="H704" s="182"/>
    </row>
    <row r="705" spans="2:8">
      <c r="B705" s="178"/>
      <c r="C705" s="182"/>
      <c r="D705" s="182"/>
      <c r="E705" s="182"/>
      <c r="F705" s="182"/>
      <c r="G705" s="182"/>
      <c r="H705" s="182"/>
    </row>
    <row r="706" spans="2:8">
      <c r="B706" s="178"/>
      <c r="C706" s="182"/>
      <c r="D706" s="182"/>
      <c r="E706" s="182"/>
      <c r="F706" s="182"/>
      <c r="G706" s="182"/>
      <c r="H706" s="182"/>
    </row>
    <row r="707" spans="2:8">
      <c r="B707" s="178"/>
      <c r="C707" s="182"/>
      <c r="D707" s="182"/>
      <c r="E707" s="182"/>
      <c r="F707" s="182"/>
      <c r="G707" s="182"/>
      <c r="H707" s="182"/>
    </row>
    <row r="708" spans="2:8">
      <c r="B708" s="178"/>
      <c r="C708" s="182"/>
      <c r="D708" s="182"/>
      <c r="E708" s="182"/>
      <c r="F708" s="182"/>
      <c r="G708" s="182"/>
      <c r="H708" s="182"/>
    </row>
    <row r="709" spans="2:8">
      <c r="B709" s="178"/>
      <c r="C709" s="182"/>
      <c r="D709" s="182"/>
      <c r="E709" s="182"/>
      <c r="F709" s="182"/>
      <c r="G709" s="182"/>
      <c r="H709" s="182"/>
    </row>
    <row r="710" spans="2:8">
      <c r="B710" s="178"/>
      <c r="C710" s="182"/>
      <c r="D710" s="182"/>
      <c r="E710" s="182"/>
      <c r="F710" s="182"/>
      <c r="G710" s="182"/>
      <c r="H710" s="182"/>
    </row>
    <row r="711" spans="2:8">
      <c r="B711" s="178"/>
      <c r="C711" s="182"/>
      <c r="D711" s="182"/>
      <c r="E711" s="182"/>
      <c r="F711" s="182"/>
      <c r="G711" s="182"/>
      <c r="H711" s="182"/>
    </row>
    <row r="712" spans="2:8">
      <c r="B712" s="178"/>
      <c r="C712" s="182"/>
      <c r="D712" s="182"/>
      <c r="E712" s="182"/>
      <c r="F712" s="182"/>
      <c r="G712" s="182"/>
      <c r="H712" s="182"/>
    </row>
    <row r="713" spans="2:8">
      <c r="B713" s="178"/>
      <c r="C713" s="182"/>
      <c r="D713" s="182"/>
      <c r="E713" s="182"/>
      <c r="F713" s="182"/>
      <c r="G713" s="182"/>
      <c r="H713" s="182"/>
    </row>
    <row r="714" spans="2:8">
      <c r="B714" s="178"/>
      <c r="C714" s="182"/>
      <c r="D714" s="182"/>
      <c r="E714" s="182"/>
      <c r="F714" s="182"/>
      <c r="G714" s="182"/>
      <c r="H714" s="182"/>
    </row>
    <row r="715" spans="2:8">
      <c r="B715" s="178"/>
      <c r="C715" s="182"/>
      <c r="D715" s="182"/>
      <c r="E715" s="182"/>
      <c r="F715" s="182"/>
      <c r="G715" s="182"/>
      <c r="H715" s="182"/>
    </row>
    <row r="716" spans="2:8">
      <c r="B716" s="178"/>
      <c r="C716" s="182"/>
      <c r="D716" s="182"/>
      <c r="E716" s="182"/>
      <c r="F716" s="182"/>
      <c r="G716" s="182"/>
      <c r="H716" s="182"/>
    </row>
    <row r="717" spans="2:8">
      <c r="B717" s="178"/>
      <c r="C717" s="182"/>
      <c r="D717" s="182"/>
      <c r="E717" s="182"/>
      <c r="F717" s="182"/>
      <c r="G717" s="182"/>
      <c r="H717" s="182"/>
    </row>
    <row r="718" spans="2:8">
      <c r="B718" s="178"/>
      <c r="C718" s="182"/>
      <c r="D718" s="182"/>
      <c r="E718" s="182"/>
      <c r="F718" s="182"/>
      <c r="G718" s="182"/>
      <c r="H718" s="182"/>
    </row>
    <row r="719" spans="2:8">
      <c r="B719" s="178"/>
      <c r="C719" s="182"/>
      <c r="D719" s="182"/>
      <c r="E719" s="182"/>
      <c r="F719" s="182"/>
      <c r="G719" s="182"/>
      <c r="H719" s="182"/>
    </row>
    <row r="720" spans="2:8">
      <c r="B720" s="178"/>
      <c r="C720" s="182"/>
      <c r="D720" s="182"/>
      <c r="E720" s="182"/>
      <c r="F720" s="182"/>
      <c r="G720" s="182"/>
      <c r="H720" s="182"/>
    </row>
    <row r="721" spans="2:8">
      <c r="B721" s="178"/>
      <c r="C721" s="182"/>
      <c r="D721" s="182"/>
      <c r="E721" s="182"/>
      <c r="F721" s="182"/>
      <c r="G721" s="182"/>
      <c r="H721" s="182"/>
    </row>
    <row r="722" spans="2:8">
      <c r="B722" s="178"/>
      <c r="C722" s="182"/>
      <c r="D722" s="182"/>
      <c r="E722" s="182"/>
      <c r="F722" s="182"/>
      <c r="G722" s="182"/>
      <c r="H722" s="182"/>
    </row>
    <row r="723" spans="2:8">
      <c r="B723" s="178"/>
      <c r="C723" s="182"/>
      <c r="D723" s="182"/>
      <c r="E723" s="182"/>
      <c r="F723" s="182"/>
      <c r="G723" s="182"/>
      <c r="H723" s="182"/>
    </row>
    <row r="724" spans="2:8">
      <c r="B724" s="178"/>
      <c r="C724" s="182"/>
      <c r="D724" s="182"/>
      <c r="E724" s="182"/>
      <c r="F724" s="182"/>
      <c r="G724" s="182"/>
      <c r="H724" s="182"/>
    </row>
    <row r="725" spans="2:8">
      <c r="B725" s="178"/>
      <c r="C725" s="182"/>
      <c r="D725" s="182"/>
      <c r="E725" s="182"/>
      <c r="F725" s="182"/>
      <c r="G725" s="182"/>
      <c r="H725" s="182"/>
    </row>
    <row r="726" spans="2:8">
      <c r="B726" s="178"/>
      <c r="C726" s="182"/>
      <c r="D726" s="182"/>
      <c r="E726" s="182"/>
      <c r="F726" s="182"/>
      <c r="G726" s="182"/>
      <c r="H726" s="182"/>
    </row>
    <row r="727" spans="2:8">
      <c r="B727" s="178"/>
      <c r="C727" s="182"/>
      <c r="D727" s="182"/>
      <c r="E727" s="182"/>
      <c r="F727" s="182"/>
      <c r="G727" s="182"/>
      <c r="H727" s="182"/>
    </row>
    <row r="728" spans="2:8">
      <c r="B728" s="178"/>
      <c r="C728" s="182"/>
      <c r="D728" s="182"/>
      <c r="E728" s="182"/>
      <c r="F728" s="182"/>
      <c r="G728" s="182"/>
      <c r="H728" s="182"/>
    </row>
    <row r="729" spans="2:8">
      <c r="B729" s="178"/>
      <c r="C729" s="182"/>
      <c r="D729" s="182"/>
      <c r="E729" s="182"/>
      <c r="F729" s="182"/>
      <c r="G729" s="182"/>
      <c r="H729" s="182"/>
    </row>
    <row r="730" spans="2:8">
      <c r="B730" s="178"/>
      <c r="C730" s="182"/>
      <c r="D730" s="182"/>
      <c r="E730" s="182"/>
      <c r="F730" s="182"/>
      <c r="G730" s="182"/>
      <c r="H730" s="182"/>
    </row>
    <row r="731" spans="2:8">
      <c r="B731" s="178"/>
      <c r="C731" s="182"/>
      <c r="D731" s="182"/>
      <c r="E731" s="182"/>
      <c r="F731" s="182"/>
      <c r="G731" s="182"/>
      <c r="H731" s="182"/>
    </row>
    <row r="732" spans="2:8">
      <c r="B732" s="178"/>
      <c r="C732" s="182"/>
      <c r="D732" s="182"/>
      <c r="E732" s="182"/>
      <c r="F732" s="182"/>
      <c r="G732" s="182"/>
      <c r="H732" s="182"/>
    </row>
    <row r="733" spans="2:8">
      <c r="B733" s="178"/>
      <c r="C733" s="182"/>
      <c r="D733" s="182"/>
      <c r="E733" s="182"/>
      <c r="F733" s="182"/>
      <c r="G733" s="182"/>
      <c r="H733" s="182"/>
    </row>
    <row r="734" spans="2:8">
      <c r="B734" s="178"/>
      <c r="C734" s="182"/>
      <c r="D734" s="182"/>
      <c r="E734" s="182"/>
      <c r="F734" s="182"/>
      <c r="G734" s="182"/>
      <c r="H734" s="182"/>
    </row>
    <row r="735" spans="2:8">
      <c r="B735" s="178"/>
      <c r="C735" s="182"/>
      <c r="D735" s="182"/>
      <c r="E735" s="182"/>
      <c r="F735" s="182"/>
      <c r="G735" s="182"/>
      <c r="H735" s="182"/>
    </row>
    <row r="736" spans="2:8">
      <c r="B736" s="178"/>
      <c r="C736" s="182"/>
      <c r="D736" s="182"/>
      <c r="E736" s="182"/>
      <c r="F736" s="182"/>
      <c r="G736" s="182"/>
      <c r="H736" s="182"/>
    </row>
    <row r="737" spans="2:8">
      <c r="B737" s="178"/>
      <c r="C737" s="182"/>
      <c r="D737" s="182"/>
      <c r="E737" s="182"/>
      <c r="F737" s="182"/>
      <c r="G737" s="182"/>
      <c r="H737" s="182"/>
    </row>
    <row r="738" spans="2:8">
      <c r="B738" s="178"/>
      <c r="C738" s="182"/>
      <c r="D738" s="182"/>
      <c r="E738" s="182"/>
      <c r="F738" s="182"/>
      <c r="G738" s="182"/>
      <c r="H738" s="182"/>
    </row>
    <row r="739" spans="2:8">
      <c r="B739" s="178"/>
      <c r="C739" s="182"/>
      <c r="D739" s="182"/>
      <c r="E739" s="182"/>
      <c r="F739" s="182"/>
      <c r="G739" s="182"/>
      <c r="H739" s="182"/>
    </row>
    <row r="740" spans="2:8">
      <c r="B740" s="178"/>
      <c r="C740" s="182"/>
      <c r="D740" s="182"/>
      <c r="E740" s="182"/>
      <c r="F740" s="182"/>
      <c r="G740" s="182"/>
      <c r="H740" s="182"/>
    </row>
    <row r="741" spans="2:8">
      <c r="B741" s="178"/>
      <c r="C741" s="182"/>
      <c r="D741" s="182"/>
      <c r="E741" s="182"/>
      <c r="F741" s="182"/>
      <c r="G741" s="182"/>
      <c r="H741" s="182"/>
    </row>
    <row r="742" spans="2:8">
      <c r="B742" s="178"/>
      <c r="C742" s="182"/>
      <c r="D742" s="182"/>
      <c r="E742" s="182"/>
      <c r="F742" s="182"/>
      <c r="G742" s="182"/>
      <c r="H742" s="182"/>
    </row>
    <row r="743" spans="2:8">
      <c r="B743" s="178"/>
      <c r="C743" s="182"/>
      <c r="D743" s="182"/>
      <c r="E743" s="182"/>
      <c r="F743" s="182"/>
      <c r="G743" s="182"/>
      <c r="H743" s="182"/>
    </row>
    <row r="744" spans="2:8">
      <c r="B744" s="178"/>
      <c r="C744" s="182"/>
      <c r="D744" s="182"/>
      <c r="E744" s="182"/>
      <c r="F744" s="182"/>
      <c r="G744" s="182"/>
      <c r="H744" s="182"/>
    </row>
    <row r="745" spans="2:8">
      <c r="B745" s="178"/>
      <c r="C745" s="182"/>
      <c r="D745" s="182"/>
      <c r="E745" s="182"/>
      <c r="F745" s="182"/>
      <c r="G745" s="182"/>
      <c r="H745" s="182"/>
    </row>
    <row r="746" spans="2:8">
      <c r="B746" s="178"/>
      <c r="C746" s="182"/>
      <c r="D746" s="182"/>
      <c r="E746" s="182"/>
      <c r="F746" s="182"/>
      <c r="G746" s="182"/>
      <c r="H746" s="182"/>
    </row>
    <row r="747" spans="2:8">
      <c r="B747" s="178"/>
      <c r="C747" s="182"/>
      <c r="D747" s="182"/>
      <c r="E747" s="182"/>
      <c r="F747" s="182"/>
      <c r="G747" s="182"/>
      <c r="H747" s="182"/>
    </row>
    <row r="748" spans="2:8">
      <c r="B748" s="178"/>
      <c r="C748" s="182"/>
      <c r="D748" s="182"/>
      <c r="E748" s="182"/>
      <c r="F748" s="182"/>
      <c r="G748" s="182"/>
      <c r="H748" s="182"/>
    </row>
    <row r="749" spans="2:8">
      <c r="B749" s="178"/>
      <c r="C749" s="182"/>
      <c r="D749" s="182"/>
      <c r="E749" s="182"/>
      <c r="F749" s="182"/>
      <c r="G749" s="182"/>
      <c r="H749" s="182"/>
    </row>
    <row r="750" spans="2:8">
      <c r="B750" s="178"/>
      <c r="C750" s="182"/>
      <c r="D750" s="182"/>
      <c r="E750" s="182"/>
      <c r="F750" s="182"/>
      <c r="G750" s="182"/>
      <c r="H750" s="182"/>
    </row>
    <row r="751" spans="2:8">
      <c r="B751" s="178"/>
      <c r="C751" s="182"/>
      <c r="D751" s="182"/>
      <c r="E751" s="182"/>
      <c r="F751" s="182"/>
      <c r="G751" s="182"/>
      <c r="H751" s="182"/>
    </row>
    <row r="752" spans="2:8">
      <c r="B752" s="178"/>
      <c r="C752" s="182"/>
      <c r="D752" s="182"/>
      <c r="E752" s="182"/>
      <c r="F752" s="182"/>
      <c r="G752" s="182"/>
      <c r="H752" s="182"/>
    </row>
    <row r="753" spans="2:8">
      <c r="B753" s="178"/>
      <c r="C753" s="182"/>
      <c r="D753" s="182"/>
      <c r="E753" s="182"/>
      <c r="F753" s="182"/>
      <c r="G753" s="182"/>
      <c r="H753" s="182"/>
    </row>
    <row r="754" spans="2:8">
      <c r="B754" s="178"/>
      <c r="C754" s="182"/>
      <c r="D754" s="182"/>
      <c r="E754" s="182"/>
      <c r="F754" s="182"/>
      <c r="G754" s="182"/>
      <c r="H754" s="182"/>
    </row>
    <row r="755" spans="2:8">
      <c r="B755" s="178"/>
      <c r="C755" s="182"/>
      <c r="D755" s="182"/>
      <c r="E755" s="182"/>
      <c r="F755" s="182"/>
      <c r="G755" s="182"/>
      <c r="H755" s="182"/>
    </row>
    <row r="756" spans="2:8">
      <c r="B756" s="178"/>
      <c r="C756" s="182"/>
      <c r="D756" s="182"/>
      <c r="E756" s="182"/>
      <c r="F756" s="182"/>
      <c r="G756" s="182"/>
      <c r="H756" s="182"/>
    </row>
    <row r="757" spans="2:8">
      <c r="B757" s="178"/>
      <c r="C757" s="182"/>
      <c r="D757" s="182"/>
      <c r="E757" s="182"/>
      <c r="F757" s="182"/>
      <c r="G757" s="182"/>
      <c r="H757" s="182"/>
    </row>
    <row r="758" spans="2:8">
      <c r="B758" s="178"/>
      <c r="C758" s="182"/>
      <c r="D758" s="182"/>
      <c r="E758" s="182"/>
      <c r="F758" s="182"/>
      <c r="G758" s="182"/>
      <c r="H758" s="182"/>
    </row>
    <row r="759" spans="2:8">
      <c r="B759" s="178"/>
      <c r="C759" s="182"/>
      <c r="D759" s="182"/>
      <c r="E759" s="182"/>
      <c r="F759" s="182"/>
      <c r="G759" s="182"/>
      <c r="H759" s="182"/>
    </row>
    <row r="760" spans="2:8">
      <c r="B760" s="178"/>
      <c r="C760" s="182"/>
      <c r="D760" s="182"/>
      <c r="E760" s="182"/>
      <c r="F760" s="182"/>
      <c r="G760" s="182"/>
      <c r="H760" s="182"/>
    </row>
    <row r="761" spans="2:8">
      <c r="B761" s="178"/>
      <c r="C761" s="182"/>
      <c r="D761" s="182"/>
      <c r="E761" s="182"/>
      <c r="F761" s="182"/>
      <c r="G761" s="182"/>
      <c r="H761" s="182"/>
    </row>
    <row r="762" spans="2:8">
      <c r="B762" s="178"/>
      <c r="C762" s="182"/>
      <c r="D762" s="182"/>
      <c r="E762" s="182"/>
      <c r="F762" s="182"/>
      <c r="G762" s="182"/>
      <c r="H762" s="182"/>
    </row>
    <row r="763" spans="2:8">
      <c r="B763" s="178"/>
      <c r="C763" s="182"/>
      <c r="D763" s="182"/>
      <c r="E763" s="182"/>
      <c r="F763" s="182"/>
      <c r="G763" s="182"/>
      <c r="H763" s="182"/>
    </row>
    <row r="764" spans="2:8">
      <c r="B764" s="178"/>
      <c r="C764" s="182"/>
      <c r="D764" s="182"/>
      <c r="E764" s="182"/>
      <c r="F764" s="182"/>
      <c r="G764" s="182"/>
      <c r="H764" s="182"/>
    </row>
    <row r="765" spans="2:8">
      <c r="B765" s="178"/>
      <c r="C765" s="182"/>
      <c r="D765" s="182"/>
      <c r="E765" s="182"/>
      <c r="F765" s="182"/>
      <c r="G765" s="182"/>
      <c r="H765" s="182"/>
    </row>
    <row r="766" spans="2:8">
      <c r="B766" s="178"/>
      <c r="C766" s="182"/>
      <c r="D766" s="182"/>
      <c r="E766" s="182"/>
      <c r="F766" s="182"/>
      <c r="G766" s="182"/>
      <c r="H766" s="182"/>
    </row>
    <row r="767" spans="2:8">
      <c r="B767" s="178"/>
      <c r="C767" s="182"/>
      <c r="D767" s="182"/>
      <c r="E767" s="182"/>
      <c r="F767" s="182"/>
      <c r="G767" s="182"/>
      <c r="H767" s="182"/>
    </row>
    <row r="768" spans="2:8">
      <c r="B768" s="178"/>
      <c r="C768" s="182"/>
      <c r="D768" s="182"/>
      <c r="E768" s="182"/>
      <c r="F768" s="182"/>
      <c r="G768" s="182"/>
      <c r="H768" s="182"/>
    </row>
    <row r="769" spans="2:8">
      <c r="B769" s="178"/>
      <c r="C769" s="182"/>
      <c r="D769" s="182"/>
      <c r="E769" s="182"/>
      <c r="F769" s="182"/>
      <c r="G769" s="182"/>
      <c r="H769" s="182"/>
    </row>
    <row r="770" spans="2:8">
      <c r="B770" s="178"/>
      <c r="C770" s="182"/>
      <c r="D770" s="182"/>
      <c r="E770" s="182"/>
      <c r="F770" s="182"/>
      <c r="G770" s="182"/>
      <c r="H770" s="182"/>
    </row>
    <row r="771" spans="2:8">
      <c r="B771" s="178"/>
      <c r="C771" s="182"/>
      <c r="D771" s="182"/>
      <c r="E771" s="182"/>
      <c r="F771" s="182"/>
      <c r="G771" s="182"/>
      <c r="H771" s="182"/>
    </row>
    <row r="772" spans="2:8">
      <c r="B772" s="178"/>
      <c r="C772" s="182"/>
      <c r="D772" s="182"/>
      <c r="E772" s="182"/>
      <c r="F772" s="182"/>
      <c r="G772" s="182"/>
      <c r="H772" s="182"/>
    </row>
    <row r="773" spans="2:8">
      <c r="B773" s="178"/>
      <c r="C773" s="182"/>
      <c r="D773" s="182"/>
      <c r="E773" s="182"/>
      <c r="F773" s="182"/>
      <c r="G773" s="182"/>
      <c r="H773" s="182"/>
    </row>
    <row r="774" spans="2:8">
      <c r="B774" s="178"/>
      <c r="C774" s="182"/>
      <c r="D774" s="182"/>
      <c r="E774" s="182"/>
      <c r="F774" s="182"/>
      <c r="G774" s="182"/>
      <c r="H774" s="182"/>
    </row>
    <row r="775" spans="2:8">
      <c r="B775" s="178"/>
      <c r="C775" s="182"/>
      <c r="D775" s="182"/>
      <c r="E775" s="182"/>
      <c r="F775" s="182"/>
      <c r="G775" s="182"/>
      <c r="H775" s="182"/>
    </row>
    <row r="776" spans="2:8">
      <c r="B776" s="178"/>
      <c r="C776" s="182"/>
      <c r="D776" s="182"/>
      <c r="E776" s="182"/>
      <c r="F776" s="182"/>
      <c r="G776" s="182"/>
      <c r="H776" s="182"/>
    </row>
    <row r="777" spans="2:8">
      <c r="B777" s="178"/>
      <c r="C777" s="182"/>
      <c r="D777" s="182"/>
      <c r="E777" s="182"/>
      <c r="F777" s="182"/>
      <c r="G777" s="182"/>
      <c r="H777" s="182"/>
    </row>
    <row r="778" spans="2:8">
      <c r="B778" s="178"/>
      <c r="C778" s="182"/>
      <c r="D778" s="182"/>
      <c r="E778" s="182"/>
      <c r="F778" s="182"/>
      <c r="G778" s="182"/>
      <c r="H778" s="182"/>
    </row>
    <row r="779" spans="2:8">
      <c r="B779" s="178"/>
      <c r="C779" s="182"/>
      <c r="D779" s="182"/>
      <c r="E779" s="182"/>
      <c r="F779" s="182"/>
      <c r="G779" s="182"/>
      <c r="H779" s="182"/>
    </row>
    <row r="780" spans="2:8">
      <c r="B780" s="178"/>
      <c r="C780" s="182"/>
      <c r="D780" s="182"/>
      <c r="E780" s="182"/>
      <c r="F780" s="182"/>
      <c r="G780" s="182"/>
      <c r="H780" s="182"/>
    </row>
    <row r="781" spans="2:8">
      <c r="B781" s="178"/>
      <c r="C781" s="182"/>
      <c r="D781" s="182"/>
      <c r="E781" s="182"/>
      <c r="F781" s="182"/>
      <c r="G781" s="182"/>
      <c r="H781" s="182"/>
    </row>
    <row r="782" spans="2:8">
      <c r="B782" s="178"/>
      <c r="C782" s="182"/>
      <c r="D782" s="182"/>
      <c r="E782" s="182"/>
      <c r="F782" s="182"/>
      <c r="G782" s="182"/>
      <c r="H782" s="182"/>
    </row>
    <row r="783" spans="2:8">
      <c r="B783" s="178"/>
      <c r="C783" s="182"/>
      <c r="D783" s="182"/>
      <c r="E783" s="182"/>
      <c r="F783" s="182"/>
      <c r="G783" s="182"/>
      <c r="H783" s="182"/>
    </row>
    <row r="784" spans="2:8">
      <c r="B784" s="178"/>
      <c r="C784" s="182"/>
      <c r="D784" s="182"/>
      <c r="E784" s="182"/>
      <c r="F784" s="182"/>
      <c r="G784" s="182"/>
      <c r="H784" s="182"/>
    </row>
    <row r="785" spans="2:8">
      <c r="B785" s="178"/>
      <c r="C785" s="182"/>
      <c r="D785" s="182"/>
      <c r="E785" s="182"/>
      <c r="F785" s="182"/>
      <c r="G785" s="182"/>
      <c r="H785" s="182"/>
    </row>
    <row r="786" spans="2:8">
      <c r="B786" s="178"/>
      <c r="C786" s="182"/>
      <c r="D786" s="182"/>
      <c r="E786" s="182"/>
      <c r="F786" s="182"/>
      <c r="G786" s="182"/>
      <c r="H786" s="182"/>
    </row>
    <row r="787" spans="2:8">
      <c r="B787" s="178"/>
      <c r="C787" s="182"/>
      <c r="D787" s="182"/>
      <c r="E787" s="182"/>
      <c r="F787" s="182"/>
      <c r="G787" s="182"/>
      <c r="H787" s="182"/>
    </row>
    <row r="788" spans="2:8">
      <c r="B788" s="178"/>
      <c r="C788" s="182"/>
      <c r="D788" s="182"/>
      <c r="E788" s="182"/>
      <c r="F788" s="182"/>
      <c r="G788" s="182"/>
      <c r="H788" s="182"/>
    </row>
    <row r="789" spans="2:8">
      <c r="B789" s="178"/>
      <c r="C789" s="182"/>
      <c r="D789" s="182"/>
      <c r="E789" s="182"/>
      <c r="F789" s="182"/>
      <c r="G789" s="182"/>
      <c r="H789" s="182"/>
    </row>
    <row r="790" spans="2:8">
      <c r="B790" s="178"/>
      <c r="C790" s="182"/>
      <c r="D790" s="182"/>
      <c r="E790" s="182"/>
      <c r="F790" s="182"/>
      <c r="G790" s="182"/>
      <c r="H790" s="182"/>
    </row>
    <row r="791" spans="2:8">
      <c r="B791" s="178"/>
      <c r="C791" s="182"/>
      <c r="D791" s="182"/>
      <c r="E791" s="182"/>
      <c r="F791" s="182"/>
      <c r="G791" s="182"/>
      <c r="H791" s="182"/>
    </row>
    <row r="792" spans="2:8">
      <c r="B792" s="178"/>
      <c r="C792" s="182"/>
      <c r="D792" s="182"/>
      <c r="E792" s="182"/>
      <c r="F792" s="182"/>
      <c r="G792" s="182"/>
      <c r="H792" s="182"/>
    </row>
    <row r="793" spans="2:8">
      <c r="B793" s="178"/>
      <c r="C793" s="182"/>
      <c r="D793" s="182"/>
      <c r="E793" s="182"/>
      <c r="F793" s="182"/>
      <c r="G793" s="182"/>
      <c r="H793" s="182"/>
    </row>
    <row r="794" spans="2:8">
      <c r="B794" s="178"/>
      <c r="C794" s="182"/>
      <c r="D794" s="182"/>
      <c r="E794" s="182"/>
      <c r="F794" s="182"/>
      <c r="G794" s="182"/>
      <c r="H794" s="182"/>
    </row>
    <row r="795" spans="2:8">
      <c r="B795" s="178"/>
      <c r="C795" s="182"/>
      <c r="D795" s="182"/>
      <c r="E795" s="182"/>
      <c r="F795" s="182"/>
      <c r="G795" s="182"/>
      <c r="H795" s="182"/>
    </row>
    <row r="796" spans="2:8">
      <c r="B796" s="178"/>
      <c r="C796" s="182"/>
      <c r="D796" s="182"/>
      <c r="E796" s="182"/>
      <c r="F796" s="182"/>
      <c r="G796" s="182"/>
      <c r="H796" s="182"/>
    </row>
    <row r="797" spans="2:8">
      <c r="B797" s="178"/>
      <c r="C797" s="182"/>
      <c r="D797" s="182"/>
      <c r="E797" s="182"/>
      <c r="F797" s="182"/>
      <c r="G797" s="182"/>
      <c r="H797" s="182"/>
    </row>
    <row r="798" spans="2:8">
      <c r="B798" s="178"/>
      <c r="C798" s="182"/>
      <c r="D798" s="182"/>
      <c r="E798" s="182"/>
      <c r="F798" s="182"/>
      <c r="G798" s="182"/>
      <c r="H798" s="182"/>
    </row>
    <row r="799" spans="2:8">
      <c r="B799" s="178"/>
      <c r="C799" s="182"/>
      <c r="D799" s="182"/>
      <c r="E799" s="182"/>
      <c r="F799" s="182"/>
      <c r="G799" s="182"/>
      <c r="H799" s="182"/>
    </row>
    <row r="800" spans="2:8">
      <c r="B800" s="178"/>
      <c r="C800" s="182"/>
      <c r="D800" s="182"/>
      <c r="E800" s="182"/>
      <c r="F800" s="182"/>
      <c r="G800" s="182"/>
      <c r="H800" s="182"/>
    </row>
    <row r="801" spans="2:8">
      <c r="B801" s="178"/>
      <c r="C801" s="182"/>
      <c r="D801" s="182"/>
      <c r="E801" s="182"/>
      <c r="F801" s="182"/>
      <c r="G801" s="182"/>
      <c r="H801" s="182"/>
    </row>
    <row r="802" spans="2:8">
      <c r="B802" s="178"/>
      <c r="C802" s="182"/>
      <c r="D802" s="182"/>
      <c r="E802" s="182"/>
      <c r="F802" s="182"/>
      <c r="G802" s="182"/>
      <c r="H802" s="182"/>
    </row>
    <row r="803" spans="2:8">
      <c r="B803" s="178"/>
      <c r="C803" s="182"/>
      <c r="D803" s="182"/>
      <c r="E803" s="182"/>
      <c r="F803" s="182"/>
      <c r="G803" s="182"/>
      <c r="H803" s="182"/>
    </row>
    <row r="804" spans="2:8">
      <c r="B804" s="178"/>
      <c r="C804" s="182"/>
      <c r="D804" s="182"/>
      <c r="E804" s="182"/>
      <c r="F804" s="182"/>
      <c r="G804" s="182"/>
      <c r="H804" s="182"/>
    </row>
    <row r="805" spans="2:8">
      <c r="B805" s="178"/>
      <c r="C805" s="182"/>
      <c r="D805" s="182"/>
      <c r="E805" s="182"/>
      <c r="F805" s="182"/>
      <c r="G805" s="182"/>
      <c r="H805" s="182"/>
    </row>
    <row r="806" spans="2:8">
      <c r="B806" s="178"/>
      <c r="C806" s="182"/>
      <c r="D806" s="182"/>
      <c r="E806" s="182"/>
      <c r="F806" s="182"/>
      <c r="G806" s="182"/>
      <c r="H806" s="182"/>
    </row>
    <row r="807" spans="2:8">
      <c r="B807" s="178"/>
      <c r="C807" s="182"/>
      <c r="D807" s="182"/>
      <c r="E807" s="182"/>
      <c r="F807" s="182"/>
      <c r="G807" s="182"/>
      <c r="H807" s="182"/>
    </row>
    <row r="808" spans="2:8">
      <c r="B808" s="178"/>
      <c r="C808" s="182"/>
      <c r="D808" s="182"/>
      <c r="E808" s="182"/>
      <c r="F808" s="182"/>
      <c r="G808" s="182"/>
      <c r="H808" s="182"/>
    </row>
    <row r="809" spans="2:8">
      <c r="B809" s="178"/>
      <c r="C809" s="182"/>
      <c r="D809" s="182"/>
      <c r="E809" s="182"/>
      <c r="F809" s="182"/>
      <c r="G809" s="182"/>
      <c r="H809" s="182"/>
    </row>
    <row r="810" spans="2:8">
      <c r="B810" s="178"/>
      <c r="C810" s="182"/>
      <c r="D810" s="182"/>
      <c r="E810" s="182"/>
      <c r="F810" s="182"/>
      <c r="G810" s="182"/>
      <c r="H810" s="182"/>
    </row>
    <row r="811" spans="2:8">
      <c r="B811" s="178"/>
      <c r="C811" s="182"/>
      <c r="D811" s="182"/>
      <c r="E811" s="182"/>
      <c r="F811" s="182"/>
      <c r="G811" s="182"/>
      <c r="H811" s="182"/>
    </row>
    <row r="812" spans="2:8">
      <c r="B812" s="178"/>
      <c r="C812" s="182"/>
      <c r="D812" s="182"/>
      <c r="E812" s="182"/>
      <c r="F812" s="182"/>
      <c r="G812" s="182"/>
      <c r="H812" s="182"/>
    </row>
    <row r="813" spans="2:8">
      <c r="B813" s="178"/>
      <c r="C813" s="182"/>
      <c r="D813" s="182"/>
      <c r="E813" s="182"/>
      <c r="F813" s="182"/>
      <c r="G813" s="182"/>
      <c r="H813" s="182"/>
    </row>
    <row r="814" spans="2:8">
      <c r="B814" s="178"/>
      <c r="C814" s="182"/>
      <c r="D814" s="182"/>
      <c r="E814" s="182"/>
      <c r="F814" s="182"/>
      <c r="G814" s="182"/>
      <c r="H814" s="182"/>
    </row>
    <row r="815" spans="2:8">
      <c r="B815" s="178"/>
      <c r="C815" s="182"/>
      <c r="D815" s="182"/>
      <c r="E815" s="182"/>
      <c r="F815" s="182"/>
      <c r="G815" s="182"/>
      <c r="H815" s="182"/>
    </row>
    <row r="816" spans="2:8">
      <c r="B816" s="178"/>
      <c r="C816" s="182"/>
      <c r="D816" s="182"/>
      <c r="E816" s="182"/>
      <c r="F816" s="182"/>
      <c r="G816" s="182"/>
      <c r="H816" s="182"/>
    </row>
    <row r="817" spans="2:8">
      <c r="B817" s="178"/>
      <c r="C817" s="182"/>
      <c r="D817" s="182"/>
      <c r="E817" s="182"/>
      <c r="F817" s="182"/>
      <c r="G817" s="182"/>
      <c r="H817" s="182"/>
    </row>
    <row r="818" spans="2:8">
      <c r="B818" s="178"/>
      <c r="C818" s="182"/>
      <c r="D818" s="182"/>
      <c r="E818" s="182"/>
      <c r="F818" s="182"/>
      <c r="G818" s="182"/>
      <c r="H818" s="182"/>
    </row>
    <row r="819" spans="2:8">
      <c r="B819" s="178"/>
      <c r="C819" s="182"/>
      <c r="D819" s="182"/>
      <c r="E819" s="182"/>
      <c r="F819" s="182"/>
      <c r="G819" s="182"/>
      <c r="H819" s="182"/>
    </row>
    <row r="820" spans="2:8">
      <c r="B820" s="178"/>
      <c r="C820" s="182"/>
      <c r="D820" s="182"/>
      <c r="E820" s="182"/>
      <c r="F820" s="182"/>
      <c r="G820" s="182"/>
      <c r="H820" s="182"/>
    </row>
    <row r="821" spans="2:8">
      <c r="B821" s="178"/>
      <c r="C821" s="182"/>
      <c r="D821" s="182"/>
      <c r="E821" s="182"/>
      <c r="F821" s="182"/>
      <c r="G821" s="182"/>
      <c r="H821" s="182"/>
    </row>
    <row r="822" spans="2:8">
      <c r="B822" s="178"/>
      <c r="C822" s="182"/>
      <c r="D822" s="182"/>
      <c r="E822" s="182"/>
      <c r="F822" s="182"/>
      <c r="G822" s="182"/>
      <c r="H822" s="182"/>
    </row>
    <row r="823" spans="2:8">
      <c r="B823" s="178"/>
      <c r="C823" s="182"/>
      <c r="D823" s="182"/>
      <c r="E823" s="182"/>
      <c r="F823" s="182"/>
      <c r="G823" s="182"/>
      <c r="H823" s="182"/>
    </row>
    <row r="824" spans="2:8">
      <c r="B824" s="178"/>
      <c r="C824" s="182"/>
      <c r="D824" s="182"/>
      <c r="E824" s="182"/>
      <c r="F824" s="182"/>
      <c r="G824" s="182"/>
      <c r="H824" s="182"/>
    </row>
    <row r="825" spans="2:8">
      <c r="B825" s="178"/>
      <c r="C825" s="182"/>
      <c r="D825" s="182"/>
      <c r="E825" s="182"/>
      <c r="F825" s="182"/>
      <c r="G825" s="182"/>
      <c r="H825" s="182"/>
    </row>
    <row r="826" spans="2:8">
      <c r="B826" s="178"/>
      <c r="C826" s="182"/>
      <c r="D826" s="182"/>
      <c r="E826" s="182"/>
      <c r="F826" s="182"/>
      <c r="G826" s="182"/>
      <c r="H826" s="182"/>
    </row>
    <row r="827" spans="2:8">
      <c r="B827" s="178"/>
      <c r="C827" s="182"/>
      <c r="D827" s="182"/>
      <c r="E827" s="182"/>
      <c r="F827" s="182"/>
      <c r="G827" s="182"/>
      <c r="H827" s="182"/>
    </row>
    <row r="828" spans="2:8">
      <c r="B828" s="178"/>
      <c r="C828" s="182"/>
      <c r="D828" s="182"/>
      <c r="E828" s="182"/>
      <c r="F828" s="182"/>
      <c r="G828" s="182"/>
      <c r="H828" s="182"/>
    </row>
    <row r="829" spans="2:8">
      <c r="B829" s="178"/>
      <c r="C829" s="182"/>
      <c r="D829" s="182"/>
      <c r="E829" s="182"/>
      <c r="F829" s="182"/>
      <c r="G829" s="182"/>
      <c r="H829" s="182"/>
    </row>
    <row r="830" spans="2:8">
      <c r="B830" s="178"/>
      <c r="C830" s="182"/>
      <c r="D830" s="182"/>
      <c r="E830" s="182"/>
      <c r="F830" s="182"/>
      <c r="G830" s="182"/>
      <c r="H830" s="182"/>
    </row>
    <row r="831" spans="2:8">
      <c r="B831" s="178"/>
      <c r="C831" s="182"/>
      <c r="D831" s="182"/>
      <c r="E831" s="182"/>
      <c r="F831" s="182"/>
      <c r="G831" s="182"/>
      <c r="H831" s="182"/>
    </row>
    <row r="832" spans="2:8">
      <c r="B832" s="178"/>
      <c r="C832" s="182"/>
      <c r="D832" s="182"/>
      <c r="E832" s="182"/>
      <c r="F832" s="182"/>
      <c r="G832" s="182"/>
      <c r="H832" s="182"/>
    </row>
    <row r="833" spans="2:8">
      <c r="B833" s="178"/>
      <c r="C833" s="182"/>
      <c r="D833" s="182"/>
      <c r="E833" s="182"/>
      <c r="F833" s="182"/>
      <c r="G833" s="182"/>
      <c r="H833" s="182"/>
    </row>
    <row r="834" spans="2:8">
      <c r="B834" s="178"/>
      <c r="C834" s="182"/>
      <c r="D834" s="182"/>
      <c r="E834" s="182"/>
      <c r="F834" s="182"/>
      <c r="G834" s="182"/>
      <c r="H834" s="182"/>
    </row>
    <row r="835" spans="2:8">
      <c r="B835" s="178"/>
      <c r="C835" s="182"/>
      <c r="D835" s="182"/>
      <c r="E835" s="182"/>
      <c r="F835" s="182"/>
      <c r="G835" s="182"/>
      <c r="H835" s="182"/>
    </row>
    <row r="836" spans="2:8">
      <c r="B836" s="178"/>
      <c r="C836" s="182"/>
      <c r="D836" s="182"/>
      <c r="E836" s="182"/>
      <c r="F836" s="182"/>
      <c r="G836" s="182"/>
      <c r="H836" s="182"/>
    </row>
    <row r="837" spans="2:8">
      <c r="B837" s="178"/>
      <c r="C837" s="182"/>
      <c r="D837" s="182"/>
      <c r="E837" s="182"/>
      <c r="F837" s="182"/>
      <c r="G837" s="182"/>
      <c r="H837" s="182"/>
    </row>
    <row r="838" spans="2:8">
      <c r="B838" s="178"/>
      <c r="C838" s="182"/>
      <c r="D838" s="182"/>
      <c r="E838" s="182"/>
      <c r="F838" s="182"/>
      <c r="G838" s="182"/>
      <c r="H838" s="182"/>
    </row>
    <row r="839" spans="2:8">
      <c r="B839" s="178"/>
      <c r="C839" s="182"/>
      <c r="D839" s="182"/>
      <c r="E839" s="182"/>
      <c r="F839" s="182"/>
      <c r="G839" s="182"/>
      <c r="H839" s="182"/>
    </row>
    <row r="840" spans="2:8">
      <c r="B840" s="178"/>
      <c r="C840" s="182"/>
      <c r="D840" s="182"/>
      <c r="E840" s="182"/>
      <c r="F840" s="182"/>
      <c r="G840" s="182"/>
      <c r="H840" s="182"/>
    </row>
    <row r="841" spans="2:8">
      <c r="B841" s="178"/>
      <c r="C841" s="182"/>
      <c r="D841" s="182"/>
      <c r="E841" s="182"/>
      <c r="F841" s="182"/>
      <c r="G841" s="182"/>
      <c r="H841" s="182"/>
    </row>
    <row r="842" spans="2:8">
      <c r="B842" s="178"/>
      <c r="C842" s="182"/>
      <c r="D842" s="182"/>
      <c r="E842" s="182"/>
      <c r="F842" s="182"/>
      <c r="G842" s="182"/>
      <c r="H842" s="182"/>
    </row>
    <row r="843" spans="2:8">
      <c r="B843" s="178"/>
      <c r="C843" s="182"/>
      <c r="D843" s="182"/>
      <c r="E843" s="182"/>
      <c r="F843" s="182"/>
      <c r="G843" s="182"/>
      <c r="H843" s="182"/>
    </row>
    <row r="844" spans="2:8">
      <c r="B844" s="178"/>
      <c r="C844" s="182"/>
      <c r="D844" s="182"/>
      <c r="E844" s="182"/>
      <c r="F844" s="182"/>
      <c r="G844" s="182"/>
      <c r="H844" s="182"/>
    </row>
    <row r="845" spans="2:8">
      <c r="B845" s="178"/>
      <c r="C845" s="182"/>
      <c r="D845" s="182"/>
      <c r="E845" s="182"/>
      <c r="F845" s="182"/>
      <c r="G845" s="182"/>
      <c r="H845" s="182"/>
    </row>
    <row r="846" spans="2:8">
      <c r="B846" s="178"/>
      <c r="C846" s="182"/>
      <c r="D846" s="182"/>
      <c r="E846" s="182"/>
      <c r="F846" s="182"/>
      <c r="G846" s="182"/>
      <c r="H846" s="182"/>
    </row>
    <row r="847" spans="2:8">
      <c r="B847" s="178"/>
      <c r="C847" s="182"/>
      <c r="D847" s="182"/>
      <c r="E847" s="182"/>
      <c r="F847" s="182"/>
      <c r="G847" s="182"/>
      <c r="H847" s="182"/>
    </row>
    <row r="848" spans="2:8">
      <c r="B848" s="178"/>
      <c r="C848" s="182"/>
      <c r="D848" s="182"/>
      <c r="E848" s="182"/>
      <c r="F848" s="182"/>
      <c r="G848" s="182"/>
      <c r="H848" s="182"/>
    </row>
    <row r="849" spans="2:8">
      <c r="B849" s="178"/>
      <c r="C849" s="182"/>
      <c r="D849" s="182"/>
      <c r="E849" s="182"/>
      <c r="F849" s="182"/>
      <c r="G849" s="182"/>
      <c r="H849" s="182"/>
    </row>
    <row r="850" spans="2:8">
      <c r="B850" s="178"/>
      <c r="C850" s="182"/>
      <c r="D850" s="182"/>
      <c r="E850" s="182"/>
      <c r="F850" s="182"/>
      <c r="G850" s="182"/>
      <c r="H850" s="182"/>
    </row>
    <row r="851" spans="2:8">
      <c r="B851" s="178"/>
      <c r="C851" s="182"/>
      <c r="D851" s="182"/>
      <c r="E851" s="182"/>
      <c r="F851" s="182"/>
      <c r="G851" s="182"/>
      <c r="H851" s="182"/>
    </row>
    <row r="852" spans="2:8">
      <c r="B852" s="178"/>
      <c r="C852" s="182"/>
      <c r="D852" s="182"/>
      <c r="E852" s="182"/>
      <c r="F852" s="182"/>
      <c r="G852" s="182"/>
      <c r="H852" s="182"/>
    </row>
    <row r="853" spans="2:8">
      <c r="B853" s="178"/>
      <c r="C853" s="182"/>
      <c r="D853" s="182"/>
      <c r="E853" s="182"/>
      <c r="F853" s="182"/>
      <c r="G853" s="182"/>
      <c r="H853" s="182"/>
    </row>
    <row r="854" spans="2:8">
      <c r="B854" s="178"/>
      <c r="C854" s="182"/>
      <c r="D854" s="182"/>
      <c r="E854" s="182"/>
      <c r="F854" s="182"/>
      <c r="G854" s="182"/>
      <c r="H854" s="182"/>
    </row>
    <row r="855" spans="2:8">
      <c r="B855" s="178"/>
      <c r="C855" s="182"/>
      <c r="D855" s="182"/>
      <c r="E855" s="182"/>
      <c r="F855" s="182"/>
      <c r="G855" s="182"/>
      <c r="H855" s="182"/>
    </row>
    <row r="856" spans="2:8">
      <c r="B856" s="178"/>
      <c r="C856" s="182"/>
      <c r="D856" s="182"/>
      <c r="E856" s="182"/>
      <c r="F856" s="182"/>
      <c r="G856" s="182"/>
      <c r="H856" s="182"/>
    </row>
    <row r="857" spans="2:8">
      <c r="B857" s="178"/>
      <c r="C857" s="182"/>
      <c r="D857" s="182"/>
      <c r="E857" s="182"/>
      <c r="F857" s="182"/>
      <c r="G857" s="182"/>
      <c r="H857" s="182"/>
    </row>
    <row r="858" spans="2:8">
      <c r="B858" s="178"/>
      <c r="C858" s="182"/>
      <c r="D858" s="182"/>
      <c r="E858" s="182"/>
      <c r="F858" s="182"/>
      <c r="G858" s="182"/>
      <c r="H858" s="182"/>
    </row>
    <row r="859" spans="2:8">
      <c r="B859" s="178"/>
      <c r="C859" s="182"/>
      <c r="D859" s="182"/>
      <c r="E859" s="182"/>
      <c r="F859" s="182"/>
      <c r="G859" s="182"/>
      <c r="H859" s="182"/>
    </row>
    <row r="860" spans="2:8">
      <c r="B860" s="178"/>
      <c r="C860" s="182"/>
      <c r="D860" s="182"/>
      <c r="E860" s="182"/>
      <c r="F860" s="182"/>
      <c r="G860" s="182"/>
      <c r="H860" s="182"/>
    </row>
    <row r="861" spans="2:8">
      <c r="B861" s="178"/>
      <c r="C861" s="182"/>
      <c r="D861" s="182"/>
      <c r="E861" s="182"/>
      <c r="F861" s="182"/>
      <c r="G861" s="182"/>
      <c r="H861" s="182"/>
    </row>
    <row r="862" spans="2:8">
      <c r="B862" s="178"/>
      <c r="C862" s="182"/>
      <c r="D862" s="182"/>
      <c r="E862" s="182"/>
      <c r="F862" s="182"/>
      <c r="G862" s="182"/>
      <c r="H862" s="182"/>
    </row>
    <row r="863" spans="2:8">
      <c r="B863" s="178"/>
      <c r="C863" s="182"/>
      <c r="D863" s="182"/>
      <c r="E863" s="182"/>
      <c r="F863" s="182"/>
      <c r="G863" s="182"/>
      <c r="H863" s="182"/>
    </row>
    <row r="864" spans="2:8">
      <c r="B864" s="178"/>
      <c r="C864" s="182"/>
      <c r="D864" s="182"/>
      <c r="E864" s="182"/>
      <c r="F864" s="182"/>
      <c r="G864" s="182"/>
      <c r="H864" s="182"/>
    </row>
    <row r="865" spans="2:8">
      <c r="B865" s="178"/>
      <c r="C865" s="182"/>
      <c r="D865" s="182"/>
      <c r="E865" s="182"/>
      <c r="F865" s="182"/>
      <c r="G865" s="182"/>
      <c r="H865" s="182"/>
    </row>
    <row r="866" spans="2:8">
      <c r="B866" s="178"/>
      <c r="C866" s="182"/>
      <c r="D866" s="182"/>
      <c r="E866" s="182"/>
      <c r="F866" s="182"/>
      <c r="G866" s="182"/>
      <c r="H866" s="182"/>
    </row>
    <row r="867" spans="2:8">
      <c r="B867" s="178"/>
      <c r="C867" s="182"/>
      <c r="D867" s="182"/>
      <c r="E867" s="182"/>
      <c r="F867" s="182"/>
      <c r="G867" s="182"/>
      <c r="H867" s="182"/>
    </row>
    <row r="868" spans="2:8">
      <c r="B868" s="178"/>
      <c r="C868" s="182"/>
      <c r="D868" s="182"/>
      <c r="E868" s="182"/>
      <c r="F868" s="182"/>
      <c r="G868" s="182"/>
      <c r="H868" s="182"/>
    </row>
    <row r="869" spans="2:8">
      <c r="B869" s="178"/>
      <c r="C869" s="182"/>
      <c r="D869" s="182"/>
      <c r="E869" s="182"/>
      <c r="F869" s="182"/>
      <c r="G869" s="182"/>
      <c r="H869" s="182"/>
    </row>
    <row r="870" spans="2:8">
      <c r="B870" s="178"/>
      <c r="C870" s="182"/>
      <c r="D870" s="182"/>
      <c r="E870" s="182"/>
      <c r="F870" s="182"/>
      <c r="G870" s="182"/>
      <c r="H870" s="182"/>
    </row>
    <row r="871" spans="2:8">
      <c r="B871" s="178"/>
      <c r="C871" s="182"/>
      <c r="D871" s="182"/>
      <c r="E871" s="182"/>
      <c r="F871" s="182"/>
      <c r="G871" s="182"/>
      <c r="H871" s="182"/>
    </row>
    <row r="872" spans="2:8">
      <c r="B872" s="178"/>
      <c r="C872" s="182"/>
      <c r="D872" s="182"/>
      <c r="E872" s="182"/>
      <c r="F872" s="182"/>
      <c r="G872" s="182"/>
      <c r="H872" s="182"/>
    </row>
    <row r="873" spans="2:8">
      <c r="B873" s="178"/>
      <c r="C873" s="182"/>
      <c r="D873" s="182"/>
      <c r="E873" s="182"/>
      <c r="F873" s="182"/>
      <c r="G873" s="182"/>
      <c r="H873" s="182"/>
    </row>
    <row r="874" spans="2:8">
      <c r="B874" s="178"/>
      <c r="C874" s="182"/>
      <c r="D874" s="182"/>
      <c r="E874" s="182"/>
      <c r="F874" s="182"/>
      <c r="G874" s="182"/>
      <c r="H874" s="182"/>
    </row>
    <row r="875" spans="2:8">
      <c r="B875" s="178"/>
      <c r="C875" s="182"/>
      <c r="D875" s="182"/>
      <c r="E875" s="182"/>
      <c r="F875" s="182"/>
      <c r="G875" s="182"/>
      <c r="H875" s="182"/>
    </row>
    <row r="876" spans="2:8">
      <c r="B876" s="178"/>
      <c r="C876" s="182"/>
      <c r="D876" s="182"/>
      <c r="E876" s="182"/>
      <c r="F876" s="182"/>
      <c r="G876" s="182"/>
      <c r="H876" s="182"/>
    </row>
    <row r="877" spans="2:8">
      <c r="B877" s="178"/>
      <c r="C877" s="182"/>
      <c r="D877" s="182"/>
      <c r="E877" s="182"/>
      <c r="F877" s="182"/>
      <c r="G877" s="182"/>
      <c r="H877" s="182"/>
    </row>
    <row r="878" spans="2:8">
      <c r="B878" s="178"/>
      <c r="C878" s="182"/>
      <c r="D878" s="182"/>
      <c r="E878" s="182"/>
      <c r="F878" s="182"/>
      <c r="G878" s="182"/>
      <c r="H878" s="182"/>
    </row>
    <row r="879" spans="2:8">
      <c r="B879" s="178"/>
      <c r="C879" s="182"/>
      <c r="D879" s="182"/>
      <c r="E879" s="182"/>
      <c r="F879" s="182"/>
      <c r="G879" s="182"/>
      <c r="H879" s="182"/>
    </row>
    <row r="880" spans="2:8">
      <c r="B880" s="178"/>
      <c r="C880" s="182"/>
      <c r="D880" s="182"/>
      <c r="E880" s="182"/>
      <c r="F880" s="182"/>
      <c r="G880" s="182"/>
      <c r="H880" s="182"/>
    </row>
    <row r="881" spans="2:8">
      <c r="B881" s="178"/>
      <c r="C881" s="182"/>
      <c r="D881" s="182"/>
      <c r="E881" s="182"/>
      <c r="F881" s="182"/>
      <c r="G881" s="182"/>
      <c r="H881" s="182"/>
    </row>
    <row r="882" spans="2:8">
      <c r="B882" s="178"/>
      <c r="C882" s="182"/>
      <c r="D882" s="182"/>
      <c r="E882" s="182"/>
      <c r="F882" s="182"/>
      <c r="G882" s="182"/>
      <c r="H882" s="182"/>
    </row>
    <row r="883" spans="2:8">
      <c r="B883" s="178"/>
      <c r="C883" s="182"/>
      <c r="D883" s="182"/>
      <c r="E883" s="182"/>
      <c r="F883" s="182"/>
      <c r="G883" s="182"/>
      <c r="H883" s="182"/>
    </row>
    <row r="884" spans="2:8">
      <c r="B884" s="178"/>
      <c r="C884" s="182"/>
      <c r="D884" s="182"/>
      <c r="E884" s="182"/>
      <c r="F884" s="182"/>
      <c r="G884" s="182"/>
      <c r="H884" s="182"/>
    </row>
    <row r="885" spans="2:8">
      <c r="B885" s="178"/>
      <c r="C885" s="182"/>
      <c r="D885" s="182"/>
      <c r="E885" s="182"/>
      <c r="F885" s="182"/>
      <c r="G885" s="182"/>
      <c r="H885" s="182"/>
    </row>
    <row r="886" spans="2:8">
      <c r="B886" s="178"/>
      <c r="C886" s="182"/>
      <c r="D886" s="182"/>
      <c r="E886" s="182"/>
      <c r="F886" s="182"/>
      <c r="G886" s="182"/>
      <c r="H886" s="182"/>
    </row>
    <row r="887" spans="2:8">
      <c r="B887" s="178"/>
      <c r="C887" s="182"/>
      <c r="D887" s="182"/>
      <c r="E887" s="182"/>
      <c r="F887" s="182"/>
      <c r="G887" s="182"/>
      <c r="H887" s="182"/>
    </row>
    <row r="888" spans="2:8">
      <c r="B888" s="178"/>
      <c r="C888" s="182"/>
      <c r="D888" s="182"/>
      <c r="E888" s="182"/>
      <c r="F888" s="182"/>
      <c r="G888" s="182"/>
      <c r="H888" s="182"/>
    </row>
    <row r="889" spans="2:8">
      <c r="B889" s="178"/>
      <c r="C889" s="182"/>
      <c r="D889" s="182"/>
      <c r="E889" s="182"/>
      <c r="F889" s="182"/>
      <c r="G889" s="182"/>
      <c r="H889" s="182"/>
    </row>
    <row r="890" spans="2:8">
      <c r="B890" s="178"/>
      <c r="C890" s="182"/>
      <c r="D890" s="182"/>
      <c r="E890" s="182"/>
      <c r="F890" s="182"/>
      <c r="G890" s="182"/>
      <c r="H890" s="182"/>
    </row>
    <row r="891" spans="2:8">
      <c r="B891" s="178"/>
      <c r="C891" s="182"/>
      <c r="D891" s="182"/>
      <c r="E891" s="182"/>
      <c r="F891" s="182"/>
      <c r="G891" s="182"/>
      <c r="H891" s="182"/>
    </row>
    <row r="892" spans="2:8">
      <c r="B892" s="178"/>
      <c r="C892" s="182"/>
      <c r="D892" s="182"/>
      <c r="E892" s="182"/>
      <c r="F892" s="182"/>
      <c r="G892" s="182"/>
      <c r="H892" s="182"/>
    </row>
    <row r="893" spans="2:8">
      <c r="B893" s="178"/>
      <c r="C893" s="182"/>
      <c r="D893" s="182"/>
      <c r="E893" s="182"/>
      <c r="F893" s="182"/>
      <c r="G893" s="182"/>
      <c r="H893" s="182"/>
    </row>
    <row r="894" spans="2:8">
      <c r="B894" s="178"/>
      <c r="C894" s="182"/>
      <c r="D894" s="182"/>
      <c r="E894" s="182"/>
      <c r="F894" s="182"/>
      <c r="G894" s="182"/>
      <c r="H894" s="182"/>
    </row>
    <row r="895" spans="2:8">
      <c r="B895" s="178"/>
      <c r="C895" s="182"/>
      <c r="D895" s="182"/>
      <c r="E895" s="182"/>
      <c r="F895" s="182"/>
      <c r="G895" s="182"/>
      <c r="H895" s="182"/>
    </row>
    <row r="896" spans="2:8">
      <c r="B896" s="178"/>
      <c r="C896" s="182"/>
      <c r="D896" s="182"/>
      <c r="E896" s="182"/>
      <c r="F896" s="182"/>
      <c r="G896" s="182"/>
      <c r="H896" s="182"/>
    </row>
    <row r="897" spans="2:8">
      <c r="B897" s="178"/>
      <c r="C897" s="182"/>
      <c r="D897" s="182"/>
      <c r="E897" s="182"/>
      <c r="F897" s="182"/>
      <c r="G897" s="182"/>
      <c r="H897" s="182"/>
    </row>
    <row r="898" spans="2:8">
      <c r="B898" s="178"/>
      <c r="C898" s="182"/>
      <c r="D898" s="182"/>
      <c r="E898" s="182"/>
      <c r="F898" s="182"/>
      <c r="G898" s="182"/>
      <c r="H898" s="182"/>
    </row>
    <row r="899" spans="2:8">
      <c r="B899" s="178"/>
      <c r="C899" s="182"/>
      <c r="D899" s="182"/>
      <c r="E899" s="182"/>
      <c r="F899" s="182"/>
      <c r="G899" s="182"/>
      <c r="H899" s="182"/>
    </row>
    <row r="900" spans="2:8">
      <c r="B900" s="178"/>
      <c r="C900" s="182"/>
      <c r="D900" s="182"/>
      <c r="E900" s="182"/>
      <c r="F900" s="182"/>
      <c r="G900" s="182"/>
      <c r="H900" s="182"/>
    </row>
    <row r="901" spans="2:8">
      <c r="B901" s="178"/>
      <c r="C901" s="182"/>
      <c r="D901" s="182"/>
      <c r="E901" s="182"/>
      <c r="F901" s="182"/>
      <c r="G901" s="182"/>
      <c r="H901" s="182"/>
    </row>
    <row r="902" spans="2:8">
      <c r="B902" s="178"/>
      <c r="C902" s="182"/>
      <c r="D902" s="182"/>
      <c r="E902" s="182"/>
      <c r="F902" s="182"/>
      <c r="G902" s="182"/>
      <c r="H902" s="182"/>
    </row>
    <row r="903" spans="2:8">
      <c r="B903" s="178"/>
      <c r="C903" s="182"/>
      <c r="D903" s="182"/>
      <c r="E903" s="182"/>
      <c r="F903" s="182"/>
      <c r="G903" s="182"/>
      <c r="H903" s="182"/>
    </row>
    <row r="904" spans="2:8">
      <c r="B904" s="178"/>
      <c r="C904" s="182"/>
      <c r="D904" s="182"/>
      <c r="E904" s="182"/>
      <c r="F904" s="182"/>
      <c r="G904" s="182"/>
      <c r="H904" s="182"/>
    </row>
    <row r="905" spans="2:8">
      <c r="B905" s="178"/>
      <c r="C905" s="182"/>
      <c r="D905" s="182"/>
      <c r="E905" s="182"/>
      <c r="F905" s="182"/>
      <c r="G905" s="182"/>
      <c r="H905" s="182"/>
    </row>
    <row r="906" spans="2:8">
      <c r="B906" s="178"/>
      <c r="C906" s="182"/>
      <c r="D906" s="182"/>
      <c r="E906" s="182"/>
      <c r="F906" s="182"/>
      <c r="G906" s="182"/>
      <c r="H906" s="182"/>
    </row>
    <row r="907" spans="2:8">
      <c r="B907" s="178"/>
      <c r="C907" s="182"/>
      <c r="D907" s="182"/>
      <c r="E907" s="182"/>
      <c r="F907" s="182"/>
      <c r="G907" s="182"/>
      <c r="H907" s="182"/>
    </row>
    <row r="908" spans="2:8">
      <c r="B908" s="178"/>
      <c r="C908" s="182"/>
      <c r="D908" s="182"/>
      <c r="E908" s="182"/>
      <c r="F908" s="182"/>
      <c r="G908" s="182"/>
      <c r="H908" s="182"/>
    </row>
    <row r="909" spans="2:8">
      <c r="B909" s="178"/>
      <c r="C909" s="182"/>
      <c r="D909" s="182"/>
      <c r="E909" s="182"/>
      <c r="F909" s="182"/>
      <c r="G909" s="182"/>
      <c r="H909" s="182"/>
    </row>
    <row r="910" spans="2:8">
      <c r="B910" s="178"/>
      <c r="C910" s="182"/>
      <c r="D910" s="182"/>
      <c r="E910" s="182"/>
      <c r="F910" s="182"/>
      <c r="G910" s="182"/>
      <c r="H910" s="182"/>
    </row>
    <row r="911" spans="2:8">
      <c r="B911" s="178"/>
      <c r="C911" s="182"/>
      <c r="D911" s="182"/>
      <c r="E911" s="182"/>
      <c r="F911" s="182"/>
      <c r="G911" s="182"/>
      <c r="H911" s="182"/>
    </row>
    <row r="912" spans="2:8">
      <c r="B912" s="178"/>
      <c r="C912" s="182"/>
      <c r="D912" s="182"/>
      <c r="E912" s="182"/>
      <c r="F912" s="182"/>
      <c r="G912" s="182"/>
      <c r="H912" s="182"/>
    </row>
    <row r="913" spans="2:8">
      <c r="B913" s="178"/>
      <c r="C913" s="182"/>
      <c r="D913" s="182"/>
      <c r="E913" s="182"/>
      <c r="F913" s="182"/>
      <c r="G913" s="182"/>
      <c r="H913" s="182"/>
    </row>
    <row r="914" spans="2:8">
      <c r="B914" s="178"/>
      <c r="C914" s="182"/>
      <c r="D914" s="182"/>
      <c r="E914" s="182"/>
      <c r="F914" s="182"/>
      <c r="G914" s="182"/>
      <c r="H914" s="182"/>
    </row>
    <row r="915" spans="2:8">
      <c r="B915" s="178"/>
      <c r="C915" s="182"/>
      <c r="D915" s="182"/>
      <c r="E915" s="182"/>
      <c r="F915" s="182"/>
      <c r="G915" s="182"/>
      <c r="H915" s="182"/>
    </row>
    <row r="916" spans="2:8">
      <c r="B916" s="178"/>
      <c r="C916" s="182"/>
      <c r="D916" s="182"/>
      <c r="E916" s="182"/>
      <c r="F916" s="182"/>
      <c r="G916" s="182"/>
      <c r="H916" s="182"/>
    </row>
    <row r="917" spans="2:8">
      <c r="B917" s="178"/>
      <c r="C917" s="182"/>
      <c r="D917" s="182"/>
      <c r="E917" s="182"/>
      <c r="F917" s="182"/>
      <c r="G917" s="182"/>
      <c r="H917" s="182"/>
    </row>
    <row r="918" spans="2:8">
      <c r="B918" s="178"/>
      <c r="C918" s="182"/>
      <c r="D918" s="182"/>
      <c r="E918" s="182"/>
      <c r="F918" s="182"/>
      <c r="G918" s="182"/>
      <c r="H918" s="182"/>
    </row>
    <row r="919" spans="2:8">
      <c r="B919" s="178"/>
      <c r="C919" s="182"/>
      <c r="D919" s="182"/>
      <c r="E919" s="182"/>
      <c r="F919" s="182"/>
      <c r="G919" s="182"/>
      <c r="H919" s="182"/>
    </row>
    <row r="920" spans="2:8">
      <c r="B920" s="178"/>
      <c r="C920" s="182"/>
      <c r="D920" s="182"/>
      <c r="E920" s="182"/>
      <c r="F920" s="182"/>
      <c r="G920" s="182"/>
      <c r="H920" s="182"/>
    </row>
    <row r="921" spans="2:8">
      <c r="B921" s="178"/>
      <c r="C921" s="182"/>
      <c r="D921" s="182"/>
      <c r="E921" s="182"/>
      <c r="F921" s="182"/>
      <c r="G921" s="182"/>
      <c r="H921" s="182"/>
    </row>
    <row r="922" spans="2:8">
      <c r="B922" s="178"/>
      <c r="C922" s="182"/>
      <c r="D922" s="182"/>
      <c r="E922" s="182"/>
      <c r="F922" s="182"/>
      <c r="G922" s="182"/>
      <c r="H922" s="182"/>
    </row>
    <row r="923" spans="2:8">
      <c r="B923" s="178"/>
      <c r="C923" s="182"/>
      <c r="D923" s="182"/>
      <c r="E923" s="182"/>
      <c r="F923" s="182"/>
      <c r="G923" s="182"/>
      <c r="H923" s="182"/>
    </row>
    <row r="924" spans="2:8">
      <c r="B924" s="178"/>
      <c r="C924" s="182"/>
      <c r="D924" s="182"/>
      <c r="E924" s="182"/>
      <c r="F924" s="182"/>
      <c r="G924" s="182"/>
      <c r="H924" s="182"/>
    </row>
    <row r="925" spans="2:8">
      <c r="B925" s="178"/>
      <c r="C925" s="182"/>
      <c r="D925" s="182"/>
      <c r="E925" s="182"/>
      <c r="F925" s="182"/>
      <c r="G925" s="182"/>
      <c r="H925" s="182"/>
    </row>
    <row r="926" spans="2:8">
      <c r="B926" s="178"/>
      <c r="C926" s="182"/>
      <c r="D926" s="182"/>
      <c r="E926" s="182"/>
      <c r="F926" s="182"/>
      <c r="G926" s="182"/>
      <c r="H926" s="182"/>
    </row>
    <row r="927" spans="2:8">
      <c r="B927" s="178"/>
      <c r="C927" s="182"/>
      <c r="D927" s="182"/>
      <c r="E927" s="182"/>
      <c r="F927" s="182"/>
      <c r="G927" s="182"/>
      <c r="H927" s="182"/>
    </row>
    <row r="928" spans="2:8">
      <c r="B928" s="178"/>
      <c r="C928" s="182"/>
      <c r="D928" s="182"/>
      <c r="E928" s="182"/>
      <c r="F928" s="182"/>
      <c r="G928" s="182"/>
      <c r="H928" s="182"/>
    </row>
    <row r="929" spans="2:8">
      <c r="B929" s="178"/>
      <c r="C929" s="182"/>
      <c r="D929" s="182"/>
      <c r="E929" s="182"/>
      <c r="F929" s="182"/>
      <c r="G929" s="182"/>
      <c r="H929" s="182"/>
    </row>
    <row r="930" spans="2:8">
      <c r="B930" s="178"/>
      <c r="C930" s="182"/>
      <c r="D930" s="182"/>
      <c r="E930" s="182"/>
      <c r="F930" s="182"/>
      <c r="G930" s="182"/>
      <c r="H930" s="182"/>
    </row>
    <row r="931" spans="2:8">
      <c r="B931" s="178"/>
      <c r="C931" s="182"/>
      <c r="D931" s="182"/>
      <c r="E931" s="182"/>
      <c r="F931" s="182"/>
      <c r="G931" s="182"/>
      <c r="H931" s="182"/>
    </row>
    <row r="932" spans="2:8">
      <c r="B932" s="178"/>
      <c r="C932" s="182"/>
      <c r="D932" s="182"/>
      <c r="E932" s="182"/>
      <c r="F932" s="182"/>
      <c r="G932" s="182"/>
      <c r="H932" s="182"/>
    </row>
    <row r="933" spans="2:8">
      <c r="B933" s="178"/>
      <c r="C933" s="182"/>
      <c r="D933" s="182"/>
      <c r="E933" s="182"/>
      <c r="F933" s="182"/>
      <c r="G933" s="182"/>
      <c r="H933" s="182"/>
    </row>
    <row r="934" spans="2:8">
      <c r="B934" s="178"/>
      <c r="C934" s="182"/>
      <c r="D934" s="182"/>
      <c r="E934" s="182"/>
      <c r="F934" s="182"/>
      <c r="G934" s="182"/>
      <c r="H934" s="182"/>
    </row>
    <row r="935" spans="2:8">
      <c r="B935" s="178"/>
      <c r="C935" s="182"/>
      <c r="D935" s="182"/>
      <c r="E935" s="182"/>
      <c r="F935" s="182"/>
      <c r="G935" s="182"/>
      <c r="H935" s="182"/>
    </row>
    <row r="936" spans="2:8">
      <c r="B936" s="178"/>
      <c r="C936" s="182"/>
      <c r="D936" s="182"/>
      <c r="E936" s="182"/>
      <c r="F936" s="182"/>
      <c r="G936" s="182"/>
      <c r="H936" s="182"/>
    </row>
    <row r="937" spans="2:8">
      <c r="B937" s="178"/>
      <c r="C937" s="182"/>
      <c r="D937" s="182"/>
      <c r="E937" s="182"/>
      <c r="F937" s="182"/>
      <c r="G937" s="182"/>
      <c r="H937" s="182"/>
    </row>
    <row r="938" spans="2:8">
      <c r="B938" s="178"/>
      <c r="C938" s="182"/>
      <c r="D938" s="182"/>
      <c r="E938" s="182"/>
      <c r="F938" s="182"/>
      <c r="G938" s="182"/>
      <c r="H938" s="182"/>
    </row>
    <row r="939" spans="2:8">
      <c r="B939" s="178"/>
      <c r="C939" s="182"/>
      <c r="D939" s="182"/>
      <c r="E939" s="182"/>
      <c r="F939" s="182"/>
      <c r="G939" s="182"/>
      <c r="H939" s="182"/>
    </row>
    <row r="940" spans="2:8">
      <c r="B940" s="178"/>
      <c r="C940" s="182"/>
      <c r="D940" s="182"/>
      <c r="E940" s="182"/>
      <c r="F940" s="182"/>
      <c r="G940" s="182"/>
      <c r="H940" s="182"/>
    </row>
    <row r="941" spans="2:8">
      <c r="B941" s="178"/>
      <c r="C941" s="182"/>
      <c r="D941" s="182"/>
      <c r="E941" s="182"/>
      <c r="F941" s="182"/>
      <c r="G941" s="182"/>
      <c r="H941" s="182"/>
    </row>
    <row r="942" spans="2:8">
      <c r="B942" s="178"/>
      <c r="C942" s="182"/>
      <c r="D942" s="182"/>
      <c r="E942" s="182"/>
      <c r="F942" s="182"/>
      <c r="G942" s="182"/>
      <c r="H942" s="182"/>
    </row>
    <row r="943" spans="2:8">
      <c r="B943" s="178"/>
      <c r="C943" s="182"/>
      <c r="D943" s="182"/>
      <c r="E943" s="182"/>
      <c r="F943" s="182"/>
      <c r="G943" s="182"/>
      <c r="H943" s="182"/>
    </row>
    <row r="944" spans="2:8">
      <c r="B944" s="178"/>
      <c r="C944" s="182"/>
      <c r="D944" s="182"/>
      <c r="E944" s="182"/>
      <c r="F944" s="182"/>
      <c r="G944" s="182"/>
      <c r="H944" s="182"/>
    </row>
    <row r="945" spans="2:8">
      <c r="B945" s="178"/>
      <c r="C945" s="182"/>
      <c r="D945" s="182"/>
      <c r="E945" s="182"/>
      <c r="F945" s="182"/>
      <c r="G945" s="182"/>
      <c r="H945" s="182"/>
    </row>
    <row r="946" spans="2:8">
      <c r="B946" s="178"/>
      <c r="C946" s="182"/>
      <c r="D946" s="182"/>
      <c r="E946" s="182"/>
      <c r="F946" s="182"/>
      <c r="G946" s="182"/>
      <c r="H946" s="182"/>
    </row>
    <row r="947" spans="2:8">
      <c r="B947" s="178"/>
      <c r="C947" s="182"/>
      <c r="D947" s="182"/>
      <c r="E947" s="182"/>
      <c r="F947" s="182"/>
      <c r="G947" s="182"/>
      <c r="H947" s="182"/>
    </row>
    <row r="948" spans="2:8">
      <c r="B948" s="178"/>
      <c r="C948" s="182"/>
      <c r="D948" s="182"/>
      <c r="E948" s="182"/>
      <c r="F948" s="182"/>
      <c r="G948" s="182"/>
      <c r="H948" s="182"/>
    </row>
    <row r="949" spans="2:8">
      <c r="B949" s="178"/>
      <c r="C949" s="182"/>
      <c r="D949" s="182"/>
      <c r="E949" s="182"/>
      <c r="F949" s="182"/>
      <c r="G949" s="182"/>
      <c r="H949" s="182"/>
    </row>
    <row r="950" spans="2:8">
      <c r="B950" s="178"/>
      <c r="C950" s="182"/>
      <c r="D950" s="182"/>
      <c r="E950" s="182"/>
      <c r="F950" s="182"/>
      <c r="G950" s="182"/>
      <c r="H950" s="182"/>
    </row>
    <row r="951" spans="2:8">
      <c r="B951" s="178"/>
      <c r="C951" s="182"/>
      <c r="D951" s="182"/>
      <c r="E951" s="182"/>
      <c r="F951" s="182"/>
      <c r="G951" s="182"/>
      <c r="H951" s="182"/>
    </row>
    <row r="952" spans="2:8">
      <c r="B952" s="178"/>
      <c r="C952" s="182"/>
      <c r="D952" s="182"/>
      <c r="E952" s="182"/>
      <c r="F952" s="182"/>
      <c r="G952" s="182"/>
      <c r="H952" s="182"/>
    </row>
    <row r="953" spans="2:8">
      <c r="B953" s="178"/>
      <c r="C953" s="182"/>
      <c r="D953" s="182"/>
      <c r="E953" s="182"/>
      <c r="F953" s="182"/>
      <c r="G953" s="182"/>
      <c r="H953" s="182"/>
    </row>
    <row r="954" spans="2:8">
      <c r="B954" s="178"/>
      <c r="C954" s="182"/>
      <c r="D954" s="182"/>
      <c r="E954" s="182"/>
      <c r="F954" s="182"/>
      <c r="G954" s="182"/>
      <c r="H954" s="182"/>
    </row>
    <row r="955" spans="2:8">
      <c r="B955" s="178"/>
      <c r="C955" s="182"/>
      <c r="D955" s="182"/>
      <c r="E955" s="182"/>
      <c r="F955" s="182"/>
      <c r="G955" s="182"/>
      <c r="H955" s="182"/>
    </row>
    <row r="956" spans="2:8">
      <c r="B956" s="178"/>
      <c r="C956" s="182"/>
      <c r="D956" s="182"/>
      <c r="E956" s="182"/>
      <c r="F956" s="182"/>
      <c r="G956" s="182"/>
      <c r="H956" s="182"/>
    </row>
    <row r="957" spans="2:8">
      <c r="B957" s="178"/>
      <c r="C957" s="182"/>
      <c r="D957" s="182"/>
      <c r="E957" s="182"/>
      <c r="F957" s="182"/>
      <c r="G957" s="182"/>
      <c r="H957" s="182"/>
    </row>
    <row r="958" spans="2:8">
      <c r="B958" s="178"/>
      <c r="C958" s="182"/>
      <c r="D958" s="182"/>
      <c r="E958" s="182"/>
      <c r="F958" s="182"/>
      <c r="G958" s="182"/>
      <c r="H958" s="182"/>
    </row>
    <row r="959" spans="2:8">
      <c r="B959" s="178"/>
      <c r="C959" s="182"/>
      <c r="D959" s="182"/>
      <c r="E959" s="182"/>
      <c r="F959" s="182"/>
      <c r="G959" s="182"/>
      <c r="H959" s="182"/>
    </row>
    <row r="960" spans="2:8">
      <c r="B960" s="178"/>
      <c r="C960" s="182"/>
      <c r="D960" s="182"/>
      <c r="E960" s="182"/>
      <c r="F960" s="182"/>
      <c r="G960" s="182"/>
      <c r="H960" s="182"/>
    </row>
    <row r="961" spans="2:8">
      <c r="B961" s="178"/>
      <c r="C961" s="182"/>
      <c r="D961" s="182"/>
      <c r="E961" s="182"/>
      <c r="F961" s="182"/>
      <c r="G961" s="182"/>
      <c r="H961" s="182"/>
    </row>
    <row r="962" spans="2:8">
      <c r="B962" s="178"/>
      <c r="C962" s="182"/>
      <c r="D962" s="182"/>
      <c r="E962" s="182"/>
      <c r="F962" s="182"/>
      <c r="G962" s="182"/>
      <c r="H962" s="182"/>
    </row>
    <row r="963" spans="2:8">
      <c r="B963" s="178"/>
      <c r="C963" s="182"/>
      <c r="D963" s="182"/>
      <c r="E963" s="182"/>
      <c r="F963" s="182"/>
      <c r="G963" s="182"/>
      <c r="H963" s="182"/>
    </row>
    <row r="964" spans="2:8">
      <c r="B964" s="178"/>
      <c r="C964" s="182"/>
      <c r="D964" s="182"/>
      <c r="E964" s="182"/>
      <c r="F964" s="182"/>
      <c r="G964" s="182"/>
      <c r="H964" s="182"/>
    </row>
    <row r="965" spans="2:8">
      <c r="B965" s="178"/>
      <c r="C965" s="182"/>
      <c r="D965" s="182"/>
      <c r="E965" s="182"/>
      <c r="F965" s="182"/>
      <c r="G965" s="182"/>
      <c r="H965" s="182"/>
    </row>
    <row r="966" spans="2:8">
      <c r="B966" s="178"/>
      <c r="C966" s="182"/>
      <c r="D966" s="182"/>
      <c r="E966" s="182"/>
      <c r="F966" s="182"/>
      <c r="G966" s="182"/>
      <c r="H966" s="182"/>
    </row>
    <row r="967" spans="2:8">
      <c r="B967" s="178"/>
      <c r="C967" s="182"/>
      <c r="D967" s="182"/>
      <c r="E967" s="182"/>
      <c r="F967" s="182"/>
      <c r="G967" s="182"/>
      <c r="H967" s="182"/>
    </row>
    <row r="968" spans="2:8">
      <c r="B968" s="178"/>
      <c r="C968" s="182"/>
      <c r="D968" s="182"/>
      <c r="E968" s="182"/>
      <c r="F968" s="182"/>
      <c r="G968" s="182"/>
      <c r="H968" s="182"/>
    </row>
    <row r="969" spans="2:8">
      <c r="B969" s="178"/>
      <c r="C969" s="182"/>
      <c r="D969" s="182"/>
      <c r="E969" s="182"/>
      <c r="F969" s="182"/>
      <c r="G969" s="182"/>
      <c r="H969" s="182"/>
    </row>
    <row r="970" spans="2:8">
      <c r="B970" s="178"/>
      <c r="C970" s="182"/>
      <c r="D970" s="182"/>
      <c r="E970" s="182"/>
      <c r="F970" s="182"/>
      <c r="G970" s="182"/>
      <c r="H970" s="182"/>
    </row>
    <row r="971" spans="2:8">
      <c r="B971" s="178"/>
      <c r="C971" s="182"/>
      <c r="D971" s="182"/>
      <c r="E971" s="182"/>
      <c r="F971" s="182"/>
      <c r="G971" s="182"/>
      <c r="H971" s="182"/>
    </row>
    <row r="972" spans="2:8">
      <c r="B972" s="178"/>
      <c r="C972" s="182"/>
      <c r="D972" s="182"/>
      <c r="E972" s="182"/>
      <c r="F972" s="182"/>
      <c r="G972" s="182"/>
      <c r="H972" s="182"/>
    </row>
    <row r="973" spans="2:8">
      <c r="B973" s="178"/>
      <c r="C973" s="182"/>
      <c r="D973" s="182"/>
      <c r="E973" s="182"/>
      <c r="F973" s="182"/>
      <c r="G973" s="182"/>
      <c r="H973" s="182"/>
    </row>
    <row r="974" spans="2:8">
      <c r="B974" s="178"/>
      <c r="C974" s="182"/>
      <c r="D974" s="182"/>
      <c r="E974" s="182"/>
      <c r="F974" s="182"/>
      <c r="G974" s="182"/>
      <c r="H974" s="182"/>
    </row>
    <row r="975" spans="2:8">
      <c r="B975" s="178"/>
      <c r="C975" s="182"/>
      <c r="D975" s="182"/>
      <c r="E975" s="182"/>
      <c r="F975" s="182"/>
      <c r="G975" s="182"/>
      <c r="H975" s="182"/>
    </row>
    <row r="976" spans="2:8">
      <c r="B976" s="178"/>
      <c r="C976" s="182"/>
      <c r="D976" s="182"/>
      <c r="E976" s="182"/>
      <c r="F976" s="182"/>
      <c r="G976" s="182"/>
      <c r="H976" s="182"/>
    </row>
    <row r="977" spans="2:8">
      <c r="B977" s="178"/>
      <c r="C977" s="182"/>
      <c r="D977" s="182"/>
      <c r="E977" s="182"/>
      <c r="F977" s="182"/>
      <c r="G977" s="182"/>
      <c r="H977" s="182"/>
    </row>
    <row r="978" spans="2:8">
      <c r="B978" s="178"/>
      <c r="C978" s="182"/>
      <c r="D978" s="182"/>
      <c r="E978" s="182"/>
      <c r="F978" s="182"/>
      <c r="G978" s="182"/>
      <c r="H978" s="182"/>
    </row>
    <row r="979" spans="2:8">
      <c r="B979" s="178"/>
      <c r="C979" s="182"/>
      <c r="D979" s="182"/>
      <c r="E979" s="182"/>
      <c r="F979" s="182"/>
      <c r="G979" s="182"/>
      <c r="H979" s="182"/>
    </row>
    <row r="980" spans="2:8">
      <c r="B980" s="178"/>
      <c r="C980" s="182"/>
      <c r="D980" s="182"/>
      <c r="E980" s="182"/>
      <c r="F980" s="182"/>
      <c r="G980" s="182"/>
      <c r="H980" s="182"/>
    </row>
    <row r="981" spans="2:8">
      <c r="B981" s="178"/>
      <c r="C981" s="182"/>
      <c r="D981" s="182"/>
      <c r="E981" s="182"/>
      <c r="F981" s="182"/>
      <c r="G981" s="182"/>
      <c r="H981" s="182"/>
    </row>
    <row r="982" spans="2:8">
      <c r="B982" s="178"/>
      <c r="C982" s="182"/>
      <c r="D982" s="182"/>
      <c r="E982" s="182"/>
      <c r="F982" s="182"/>
      <c r="G982" s="182"/>
      <c r="H982" s="182"/>
    </row>
    <row r="983" spans="2:8">
      <c r="B983" s="178"/>
      <c r="C983" s="182"/>
      <c r="D983" s="182"/>
      <c r="E983" s="182"/>
      <c r="F983" s="182"/>
      <c r="G983" s="182"/>
      <c r="H983" s="182"/>
    </row>
    <row r="984" spans="2:8">
      <c r="B984" s="178"/>
      <c r="C984" s="182"/>
      <c r="D984" s="182"/>
      <c r="E984" s="182"/>
      <c r="F984" s="182"/>
      <c r="G984" s="182"/>
      <c r="H984" s="182"/>
    </row>
    <row r="985" spans="2:8">
      <c r="B985" s="178"/>
      <c r="C985" s="182"/>
      <c r="D985" s="182"/>
      <c r="E985" s="182"/>
      <c r="F985" s="182"/>
      <c r="G985" s="182"/>
      <c r="H985" s="182"/>
    </row>
    <row r="986" spans="2:8">
      <c r="B986" s="178"/>
      <c r="C986" s="182"/>
      <c r="D986" s="182"/>
      <c r="E986" s="182"/>
      <c r="F986" s="182"/>
      <c r="G986" s="182"/>
      <c r="H986" s="182"/>
    </row>
    <row r="987" spans="2:8">
      <c r="B987" s="178"/>
      <c r="C987" s="182"/>
      <c r="D987" s="182"/>
      <c r="E987" s="182"/>
      <c r="F987" s="182"/>
      <c r="G987" s="182"/>
      <c r="H987" s="182"/>
    </row>
    <row r="988" spans="2:8">
      <c r="B988" s="178"/>
      <c r="C988" s="182"/>
      <c r="D988" s="182"/>
      <c r="E988" s="182"/>
      <c r="F988" s="182"/>
      <c r="G988" s="182"/>
      <c r="H988" s="182"/>
    </row>
    <row r="989" spans="2:8">
      <c r="B989" s="178"/>
      <c r="C989" s="182"/>
      <c r="D989" s="182"/>
      <c r="E989" s="182"/>
      <c r="F989" s="182"/>
      <c r="G989" s="182"/>
      <c r="H989" s="182"/>
    </row>
    <row r="990" spans="2:8">
      <c r="B990" s="178"/>
      <c r="C990" s="182"/>
      <c r="D990" s="182"/>
      <c r="E990" s="182"/>
      <c r="F990" s="182"/>
      <c r="G990" s="182"/>
      <c r="H990" s="182"/>
    </row>
    <row r="991" spans="2:8">
      <c r="B991" s="178"/>
      <c r="C991" s="182"/>
      <c r="D991" s="182"/>
      <c r="E991" s="182"/>
      <c r="F991" s="182"/>
      <c r="G991" s="182"/>
      <c r="H991" s="182"/>
    </row>
    <row r="992" spans="2:8">
      <c r="B992" s="178"/>
      <c r="C992" s="182"/>
      <c r="D992" s="182"/>
      <c r="E992" s="182"/>
      <c r="F992" s="182"/>
      <c r="G992" s="182"/>
      <c r="H992" s="182"/>
    </row>
    <row r="993" spans="2:8">
      <c r="B993" s="178"/>
      <c r="C993" s="182"/>
      <c r="D993" s="182"/>
      <c r="E993" s="182"/>
      <c r="F993" s="182"/>
      <c r="G993" s="182"/>
      <c r="H993" s="182"/>
    </row>
    <row r="994" spans="2:8">
      <c r="B994" s="178"/>
      <c r="C994" s="182"/>
      <c r="D994" s="182"/>
      <c r="E994" s="182"/>
      <c r="F994" s="182"/>
      <c r="G994" s="182"/>
      <c r="H994" s="182"/>
    </row>
    <row r="995" spans="2:8">
      <c r="B995" s="178"/>
      <c r="C995" s="182"/>
      <c r="D995" s="182"/>
      <c r="E995" s="182"/>
      <c r="F995" s="182"/>
      <c r="G995" s="182"/>
      <c r="H995" s="182"/>
    </row>
    <row r="996" spans="2:8">
      <c r="B996" s="178"/>
      <c r="C996" s="182"/>
      <c r="D996" s="182"/>
      <c r="E996" s="182"/>
      <c r="F996" s="182"/>
      <c r="G996" s="182"/>
      <c r="H996" s="182"/>
    </row>
    <row r="997" spans="2:8">
      <c r="B997" s="178"/>
      <c r="C997" s="182"/>
      <c r="D997" s="182"/>
      <c r="E997" s="182"/>
      <c r="F997" s="182"/>
      <c r="G997" s="182"/>
      <c r="H997" s="182"/>
    </row>
    <row r="998" spans="2:8">
      <c r="B998" s="178"/>
      <c r="C998" s="182"/>
      <c r="D998" s="182"/>
      <c r="E998" s="182"/>
      <c r="F998" s="182"/>
      <c r="G998" s="182"/>
      <c r="H998" s="182"/>
    </row>
    <row r="999" spans="2:8">
      <c r="B999" s="178"/>
      <c r="C999" s="182"/>
      <c r="D999" s="182"/>
      <c r="E999" s="182"/>
      <c r="F999" s="182"/>
      <c r="G999" s="182"/>
      <c r="H999" s="182"/>
    </row>
    <row r="1000" spans="2:8">
      <c r="B1000" s="178"/>
      <c r="C1000" s="182"/>
      <c r="D1000" s="182"/>
      <c r="E1000" s="182"/>
      <c r="F1000" s="182"/>
      <c r="G1000" s="182"/>
      <c r="H1000" s="182"/>
    </row>
    <row r="1001" spans="2:8">
      <c r="B1001" s="178"/>
      <c r="C1001" s="182"/>
      <c r="D1001" s="182"/>
      <c r="E1001" s="182"/>
      <c r="F1001" s="182"/>
      <c r="G1001" s="182"/>
      <c r="H1001" s="182"/>
    </row>
    <row r="1002" spans="2:8">
      <c r="B1002" s="178"/>
      <c r="C1002" s="182"/>
      <c r="D1002" s="182"/>
      <c r="E1002" s="182"/>
      <c r="F1002" s="182"/>
      <c r="G1002" s="182"/>
      <c r="H1002" s="182"/>
    </row>
  </sheetData>
  <sheetProtection algorithmName="SHA-512" hashValue="nKiXIzXzRoNKQfltuLNKaGxoT9yprChZ5oyciu/JL1e3/9KMFa28/O/r3NY4X3AdWeX43cj0ZiMCcRL8WtlDIw==" saltValue="0kQQvnC7jtzhvLHThdOJig=="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5"/>
  <dimension ref="A1:M1002"/>
  <sheetViews>
    <sheetView workbookViewId="0"/>
  </sheetViews>
  <sheetFormatPr defaultColWidth="9.109375" defaultRowHeight="13.2"/>
  <cols>
    <col min="1" max="1" width="9.88671875" customWidth="1"/>
    <col min="2" max="2" width="12.88671875" customWidth="1"/>
    <col min="3" max="5" width="25.109375" customWidth="1"/>
    <col min="6" max="7" width="21.88671875" customWidth="1"/>
  </cols>
  <sheetData>
    <row r="1" spans="1:7">
      <c r="B1" s="178" t="s">
        <v>458</v>
      </c>
      <c r="C1" s="189"/>
      <c r="D1" s="188"/>
      <c r="E1" s="182"/>
      <c r="F1" s="182"/>
      <c r="G1" s="182"/>
    </row>
    <row r="2" spans="1:7">
      <c r="A2" s="158" t="s">
        <v>732</v>
      </c>
      <c r="B2" s="53" t="s">
        <v>470</v>
      </c>
      <c r="C2" s="158" t="s">
        <v>825</v>
      </c>
      <c r="D2" s="182"/>
      <c r="E2" s="182"/>
      <c r="F2" s="182"/>
      <c r="G2" s="182"/>
    </row>
    <row r="3" spans="1:7">
      <c r="A3" s="158" t="s">
        <v>1215</v>
      </c>
      <c r="B3" s="193" t="s">
        <v>311</v>
      </c>
      <c r="C3" s="192" t="s">
        <v>459</v>
      </c>
      <c r="D3" s="192" t="s">
        <v>460</v>
      </c>
      <c r="E3" s="192" t="s">
        <v>461</v>
      </c>
      <c r="F3" s="193"/>
      <c r="G3" s="193"/>
    </row>
    <row r="4" spans="1:7" ht="26.4">
      <c r="B4" s="185" t="s">
        <v>270</v>
      </c>
      <c r="C4" s="760" t="s">
        <v>462</v>
      </c>
      <c r="D4" s="760" t="s">
        <v>463</v>
      </c>
      <c r="E4" s="200" t="s">
        <v>421</v>
      </c>
      <c r="F4" s="194"/>
    </row>
    <row r="5" spans="1:7" ht="52.8">
      <c r="B5" s="185" t="s">
        <v>280</v>
      </c>
      <c r="C5" s="761" t="s">
        <v>464</v>
      </c>
      <c r="D5" s="576" t="s">
        <v>471</v>
      </c>
      <c r="E5" s="612" t="s">
        <v>834</v>
      </c>
      <c r="F5" s="193"/>
      <c r="G5" s="193"/>
    </row>
    <row r="6" spans="1:7">
      <c r="B6" s="195">
        <v>1</v>
      </c>
      <c r="C6" s="756" t="s">
        <v>452</v>
      </c>
      <c r="D6" s="756" t="s">
        <v>734</v>
      </c>
      <c r="E6" s="756" t="s">
        <v>735</v>
      </c>
      <c r="F6" s="195">
        <v>1</v>
      </c>
    </row>
    <row r="7" spans="1:7">
      <c r="B7" s="195">
        <v>2</v>
      </c>
      <c r="C7" s="755"/>
      <c r="D7" s="755"/>
      <c r="E7" s="756"/>
      <c r="F7" s="195">
        <v>2</v>
      </c>
      <c r="G7" s="193"/>
    </row>
    <row r="8" spans="1:7">
      <c r="B8" s="195">
        <v>3</v>
      </c>
      <c r="C8" s="762"/>
      <c r="D8" s="755"/>
      <c r="E8" s="756"/>
      <c r="F8" s="195">
        <v>3</v>
      </c>
    </row>
    <row r="9" spans="1:7" ht="26.4">
      <c r="B9" s="195">
        <v>4</v>
      </c>
      <c r="C9" s="755" t="s">
        <v>831</v>
      </c>
      <c r="D9" s="755"/>
      <c r="E9" s="756"/>
      <c r="F9" s="195">
        <v>4</v>
      </c>
      <c r="G9" s="193"/>
    </row>
    <row r="10" spans="1:7" ht="39.6">
      <c r="B10" s="195">
        <v>5</v>
      </c>
      <c r="C10" s="758"/>
      <c r="D10" s="763"/>
      <c r="E10" s="756" t="s">
        <v>472</v>
      </c>
      <c r="F10" s="195">
        <v>5</v>
      </c>
    </row>
    <row r="11" spans="1:7" ht="26.4">
      <c r="B11" s="195">
        <v>6</v>
      </c>
      <c r="C11" s="184"/>
      <c r="D11" s="756" t="s">
        <v>826</v>
      </c>
      <c r="E11" s="756"/>
      <c r="F11" s="195">
        <v>6</v>
      </c>
      <c r="G11" s="193"/>
    </row>
    <row r="12" spans="1:7">
      <c r="B12" s="195">
        <v>7</v>
      </c>
      <c r="C12" s="758"/>
      <c r="D12" s="764"/>
      <c r="E12" s="756"/>
      <c r="F12" s="195">
        <v>7</v>
      </c>
    </row>
    <row r="13" spans="1:7" ht="39.6">
      <c r="B13" s="195">
        <v>8</v>
      </c>
      <c r="C13" s="755" t="s">
        <v>832</v>
      </c>
      <c r="D13" s="755"/>
      <c r="E13" s="756" t="s">
        <v>882</v>
      </c>
      <c r="F13" s="195">
        <v>8</v>
      </c>
      <c r="G13" s="193"/>
    </row>
    <row r="14" spans="1:7">
      <c r="B14" s="195">
        <v>9</v>
      </c>
      <c r="C14" s="755"/>
      <c r="D14" s="755"/>
      <c r="E14" s="756"/>
      <c r="F14" s="195">
        <v>9</v>
      </c>
    </row>
    <row r="15" spans="1:7" ht="26.4">
      <c r="B15" s="195">
        <v>10</v>
      </c>
      <c r="C15" s="755" t="s">
        <v>833</v>
      </c>
      <c r="D15" s="756" t="s">
        <v>827</v>
      </c>
      <c r="E15" s="756" t="s">
        <v>473</v>
      </c>
      <c r="F15" s="195">
        <v>10</v>
      </c>
      <c r="G15" s="193"/>
    </row>
    <row r="16" spans="1:7">
      <c r="B16" s="178"/>
      <c r="C16" s="182"/>
      <c r="D16" s="182"/>
      <c r="E16" s="194"/>
      <c r="F16" s="194"/>
    </row>
    <row r="17" spans="2:13" ht="39.6">
      <c r="B17" s="53" t="s">
        <v>828</v>
      </c>
      <c r="C17" s="762" t="s">
        <v>733</v>
      </c>
      <c r="D17" s="182"/>
      <c r="E17" s="193"/>
      <c r="F17" s="193"/>
      <c r="G17" s="193"/>
    </row>
    <row r="18" spans="2:13">
      <c r="B18" s="178"/>
      <c r="C18" s="182"/>
      <c r="D18" s="182"/>
      <c r="E18" s="194"/>
      <c r="F18" s="194"/>
    </row>
    <row r="19" spans="2:13">
      <c r="B19" s="178"/>
      <c r="C19" s="182"/>
      <c r="D19" s="182"/>
      <c r="E19" s="182"/>
      <c r="F19" s="182"/>
      <c r="G19" s="182"/>
    </row>
    <row r="20" spans="2:13">
      <c r="B20" s="178"/>
      <c r="C20" s="182"/>
      <c r="D20" s="182"/>
      <c r="E20" s="182"/>
      <c r="F20" s="182"/>
      <c r="G20" s="182"/>
    </row>
    <row r="21" spans="2:13">
      <c r="B21" s="178"/>
      <c r="C21" s="182"/>
      <c r="D21" s="182"/>
      <c r="E21" s="182"/>
      <c r="F21" s="182"/>
      <c r="G21" s="182"/>
    </row>
    <row r="22" spans="2:13">
      <c r="B22" s="178"/>
      <c r="C22" s="182"/>
      <c r="D22" s="182"/>
      <c r="E22" s="182"/>
      <c r="F22" s="182"/>
      <c r="G22" s="182"/>
    </row>
    <row r="23" spans="2:13">
      <c r="B23" s="159" t="s">
        <v>336</v>
      </c>
      <c r="C23" s="182" t="str">
        <f>C6</f>
        <v>Unknown</v>
      </c>
      <c r="D23" s="182" t="str">
        <f>D6</f>
        <v>No documentation</v>
      </c>
      <c r="E23" s="182" t="str">
        <f>E6</f>
        <v>Guesstimation</v>
      </c>
      <c r="F23" s="182"/>
      <c r="G23" s="182"/>
    </row>
    <row r="24" spans="2:13">
      <c r="B24" s="159"/>
      <c r="C24" s="182" t="str">
        <f>C9</f>
        <v>Examples known, but no complete inventory</v>
      </c>
      <c r="D24" s="182" t="str">
        <f>D11</f>
        <v>Documentation exists, but not specific to each event</v>
      </c>
      <c r="E24" s="182" t="str">
        <f>E10</f>
        <v>By a mix of some guesstimation and some event-specific estimates</v>
      </c>
      <c r="F24" s="182"/>
      <c r="G24" s="182"/>
    </row>
    <row r="25" spans="2:13">
      <c r="B25" s="159"/>
      <c r="C25" s="182" t="str">
        <f>C13</f>
        <v>Majority identified and tracked</v>
      </c>
      <c r="D25" s="182" t="str">
        <f>D15</f>
        <v>Each event is documented</v>
      </c>
      <c r="E25" t="str">
        <f>E13</f>
        <v>By number of events multiplied by typical use estimates</v>
      </c>
      <c r="F25" s="182"/>
      <c r="G25" s="182"/>
    </row>
    <row r="26" spans="2:13">
      <c r="B26" s="159"/>
      <c r="C26" s="182" t="str">
        <f>C15</f>
        <v>Complete inventory exists</v>
      </c>
      <c r="D26" s="182"/>
      <c r="E26" s="182" t="str">
        <f>E15</f>
        <v>Entirely from event-specific estimates</v>
      </c>
      <c r="G26" s="182"/>
      <c r="K26" s="182"/>
      <c r="M26" s="182"/>
    </row>
    <row r="27" spans="2:13">
      <c r="B27" s="159"/>
      <c r="C27" s="182"/>
      <c r="D27" s="182"/>
      <c r="E27" s="182"/>
      <c r="G27" s="182"/>
      <c r="M27" s="182"/>
    </row>
    <row r="28" spans="2:13">
      <c r="B28" s="159"/>
      <c r="C28" s="182"/>
      <c r="D28" s="182"/>
      <c r="E28" s="182"/>
      <c r="F28" s="182"/>
      <c r="G28" s="182"/>
    </row>
    <row r="29" spans="2:13">
      <c r="B29" s="159"/>
      <c r="C29" s="182"/>
      <c r="D29" s="182"/>
      <c r="E29" s="182"/>
      <c r="F29" s="182"/>
      <c r="G29" s="182"/>
    </row>
    <row r="30" spans="2:13">
      <c r="B30" s="161"/>
      <c r="C30" s="182"/>
      <c r="D30" s="182"/>
      <c r="E30" s="182"/>
      <c r="F30" s="182"/>
      <c r="G30" s="182"/>
    </row>
    <row r="31" spans="2:13">
      <c r="B31" s="161"/>
      <c r="C31" s="182"/>
      <c r="D31" s="182"/>
      <c r="E31" s="182"/>
      <c r="F31" s="182"/>
      <c r="G31" s="182"/>
    </row>
    <row r="32" spans="2:13">
      <c r="B32" s="159"/>
      <c r="C32" s="182"/>
      <c r="D32" s="182"/>
      <c r="E32" s="182"/>
      <c r="F32" s="182"/>
      <c r="G32" s="182"/>
    </row>
    <row r="33" spans="2:7">
      <c r="B33" s="159" t="s">
        <v>812</v>
      </c>
      <c r="C33" s="182"/>
      <c r="D33" s="182"/>
      <c r="E33" s="182"/>
      <c r="F33" s="182"/>
      <c r="G33" s="182"/>
    </row>
    <row r="34" spans="2:7">
      <c r="B34" s="176" t="s">
        <v>669</v>
      </c>
      <c r="C34" s="182"/>
      <c r="D34" s="182"/>
      <c r="E34" s="182"/>
      <c r="F34" s="182"/>
      <c r="G34" s="182"/>
    </row>
    <row r="35" spans="2:7">
      <c r="B35" s="176" t="s">
        <v>464</v>
      </c>
      <c r="C35" s="182"/>
      <c r="D35" s="182"/>
      <c r="E35" s="182"/>
      <c r="F35" s="182"/>
      <c r="G35" s="182"/>
    </row>
    <row r="36" spans="2:7">
      <c r="B36" s="176" t="s">
        <v>471</v>
      </c>
      <c r="C36" s="182"/>
      <c r="D36" s="182"/>
      <c r="E36" s="182"/>
      <c r="F36" s="182"/>
      <c r="G36" s="182"/>
    </row>
    <row r="37" spans="2:7">
      <c r="B37" s="176" t="s">
        <v>834</v>
      </c>
      <c r="C37" s="182"/>
      <c r="D37" s="182"/>
      <c r="E37" s="182"/>
      <c r="F37" s="182"/>
      <c r="G37" s="182"/>
    </row>
    <row r="38" spans="2:7">
      <c r="B38" s="176"/>
      <c r="C38" s="182"/>
      <c r="D38" s="182"/>
      <c r="E38" s="182"/>
      <c r="F38" s="182"/>
      <c r="G38" s="182"/>
    </row>
    <row r="39" spans="2:7">
      <c r="B39" s="176"/>
      <c r="C39" s="182"/>
      <c r="D39" s="182"/>
      <c r="E39" s="182"/>
      <c r="F39" s="182"/>
      <c r="G39" s="182"/>
    </row>
    <row r="40" spans="2:7">
      <c r="B40" s="176"/>
      <c r="C40" s="182"/>
      <c r="D40" s="182"/>
      <c r="E40" s="182"/>
      <c r="F40" s="182"/>
      <c r="G40" s="182"/>
    </row>
    <row r="41" spans="2:7">
      <c r="B41" s="176"/>
      <c r="C41" s="182"/>
      <c r="D41" s="182"/>
      <c r="E41" s="182"/>
      <c r="F41" s="182"/>
      <c r="G41" s="182"/>
    </row>
    <row r="42" spans="2:7">
      <c r="B42" s="176"/>
      <c r="C42" s="182"/>
      <c r="D42" s="182"/>
      <c r="E42" s="182"/>
      <c r="F42" s="182"/>
      <c r="G42" s="182"/>
    </row>
    <row r="43" spans="2:7">
      <c r="B43" s="178"/>
      <c r="C43" s="182"/>
      <c r="D43" s="182"/>
      <c r="E43" s="182"/>
      <c r="F43" s="182"/>
      <c r="G43" s="182"/>
    </row>
    <row r="44" spans="2:7">
      <c r="B44" s="178"/>
      <c r="C44" s="182"/>
      <c r="D44" s="182"/>
      <c r="E44" s="182"/>
      <c r="F44" s="182"/>
      <c r="G44" s="182"/>
    </row>
    <row r="45" spans="2:7">
      <c r="B45" s="178"/>
      <c r="C45" s="182"/>
      <c r="D45" s="182"/>
      <c r="E45" s="182"/>
      <c r="F45" s="182"/>
      <c r="G45" s="182"/>
    </row>
    <row r="46" spans="2:7">
      <c r="B46" s="178"/>
      <c r="C46" s="182"/>
      <c r="D46" s="182"/>
      <c r="E46" s="182"/>
      <c r="F46" s="182"/>
      <c r="G46" s="182"/>
    </row>
    <row r="47" spans="2:7">
      <c r="B47" s="178"/>
      <c r="C47" s="182"/>
      <c r="D47" s="182"/>
      <c r="E47" s="182"/>
      <c r="F47" s="182"/>
      <c r="G47" s="182"/>
    </row>
    <row r="48" spans="2:7">
      <c r="B48" s="178"/>
      <c r="C48" s="182"/>
      <c r="D48" s="182"/>
      <c r="E48" s="182"/>
      <c r="F48" s="182"/>
      <c r="G48" s="182"/>
    </row>
    <row r="49" spans="2:7">
      <c r="B49" s="178"/>
      <c r="C49" s="182"/>
      <c r="D49" s="182"/>
      <c r="E49" s="182"/>
      <c r="F49" s="182"/>
      <c r="G49" s="182"/>
    </row>
    <row r="50" spans="2:7">
      <c r="B50" s="178"/>
      <c r="C50" s="182"/>
      <c r="D50" s="182"/>
      <c r="E50" s="182"/>
      <c r="F50" s="182"/>
      <c r="G50" s="182"/>
    </row>
    <row r="51" spans="2:7">
      <c r="B51" s="178"/>
      <c r="C51" s="182"/>
      <c r="D51" s="182"/>
      <c r="E51" s="182"/>
      <c r="F51" s="182"/>
      <c r="G51" s="182"/>
    </row>
    <row r="52" spans="2:7">
      <c r="B52" s="178"/>
      <c r="C52" s="182"/>
      <c r="D52" s="182"/>
      <c r="E52" s="182"/>
      <c r="F52" s="182"/>
      <c r="G52" s="182"/>
    </row>
    <row r="53" spans="2:7">
      <c r="B53" s="178"/>
      <c r="C53" s="182"/>
      <c r="D53" s="182"/>
      <c r="E53" s="182"/>
      <c r="F53" s="182"/>
      <c r="G53" s="182"/>
    </row>
    <row r="54" spans="2:7">
      <c r="B54" s="178"/>
      <c r="C54" s="182"/>
      <c r="D54" s="182"/>
      <c r="E54" s="182"/>
      <c r="F54" s="182"/>
      <c r="G54" s="182"/>
    </row>
    <row r="55" spans="2:7">
      <c r="B55" s="178"/>
      <c r="C55" s="182"/>
      <c r="D55" s="182"/>
      <c r="E55" s="182"/>
      <c r="F55" s="182"/>
      <c r="G55" s="182"/>
    </row>
    <row r="56" spans="2:7">
      <c r="B56" s="178"/>
      <c r="C56" s="182"/>
      <c r="D56" s="182"/>
      <c r="E56" s="182"/>
      <c r="F56" s="182"/>
      <c r="G56" s="182"/>
    </row>
    <row r="57" spans="2:7">
      <c r="B57" s="178"/>
      <c r="C57" s="182"/>
      <c r="D57" s="182"/>
      <c r="E57" s="182"/>
      <c r="F57" s="182"/>
      <c r="G57" s="182"/>
    </row>
    <row r="58" spans="2:7">
      <c r="B58" s="178"/>
      <c r="C58" s="182"/>
      <c r="D58" s="182"/>
      <c r="E58" s="182"/>
      <c r="F58" s="182"/>
      <c r="G58" s="182"/>
    </row>
    <row r="59" spans="2:7">
      <c r="B59" s="178"/>
      <c r="C59" s="182"/>
      <c r="D59" s="182"/>
      <c r="E59" s="182"/>
      <c r="F59" s="182"/>
      <c r="G59" s="182"/>
    </row>
    <row r="60" spans="2:7">
      <c r="B60" s="178"/>
      <c r="C60" s="182"/>
      <c r="D60" s="182"/>
      <c r="E60" s="182"/>
      <c r="F60" s="182"/>
      <c r="G60" s="182"/>
    </row>
    <row r="61" spans="2:7">
      <c r="B61" s="178"/>
      <c r="C61" s="182"/>
      <c r="D61" s="182"/>
      <c r="E61" s="182"/>
      <c r="F61" s="182"/>
      <c r="G61" s="182"/>
    </row>
    <row r="62" spans="2:7">
      <c r="B62" s="178"/>
      <c r="C62" s="182"/>
      <c r="D62" s="182"/>
      <c r="E62" s="182"/>
      <c r="F62" s="182"/>
      <c r="G62" s="182"/>
    </row>
    <row r="63" spans="2:7">
      <c r="B63" s="178"/>
      <c r="C63" s="182"/>
      <c r="D63" s="182"/>
      <c r="E63" s="182"/>
      <c r="F63" s="182"/>
      <c r="G63" s="182"/>
    </row>
    <row r="64" spans="2:7">
      <c r="B64" s="178"/>
      <c r="C64" s="182"/>
      <c r="D64" s="182"/>
      <c r="E64" s="182"/>
      <c r="F64" s="182"/>
      <c r="G64" s="182"/>
    </row>
    <row r="65" spans="2:7">
      <c r="B65" s="178"/>
      <c r="C65" s="182"/>
      <c r="D65" s="182"/>
      <c r="E65" s="182"/>
      <c r="F65" s="182"/>
      <c r="G65" s="182"/>
    </row>
    <row r="66" spans="2:7">
      <c r="B66" s="178"/>
      <c r="C66" s="182"/>
      <c r="D66" s="182"/>
      <c r="E66" s="182"/>
      <c r="F66" s="182"/>
      <c r="G66" s="182"/>
    </row>
    <row r="67" spans="2:7">
      <c r="B67" s="178"/>
      <c r="C67" s="182"/>
      <c r="D67" s="182"/>
      <c r="E67" s="182"/>
      <c r="F67" s="182"/>
      <c r="G67" s="182"/>
    </row>
    <row r="68" spans="2:7">
      <c r="B68" s="178"/>
      <c r="C68" s="182"/>
      <c r="D68" s="182"/>
      <c r="E68" s="182"/>
      <c r="F68" s="182"/>
      <c r="G68" s="182"/>
    </row>
    <row r="69" spans="2:7">
      <c r="B69" s="178"/>
      <c r="C69" s="182"/>
      <c r="D69" s="182"/>
      <c r="E69" s="182"/>
      <c r="F69" s="182"/>
      <c r="G69" s="182"/>
    </row>
    <row r="70" spans="2:7">
      <c r="B70" s="178"/>
      <c r="C70" s="182"/>
      <c r="D70" s="182"/>
      <c r="E70" s="182"/>
      <c r="F70" s="182"/>
      <c r="G70" s="182"/>
    </row>
    <row r="71" spans="2:7">
      <c r="B71" s="178"/>
      <c r="C71" s="182"/>
      <c r="D71" s="182"/>
      <c r="E71" s="182"/>
      <c r="F71" s="182"/>
      <c r="G71" s="182"/>
    </row>
    <row r="72" spans="2:7">
      <c r="B72" s="178"/>
      <c r="C72" s="182"/>
      <c r="D72" s="182"/>
      <c r="E72" s="182"/>
      <c r="F72" s="182"/>
      <c r="G72" s="182"/>
    </row>
    <row r="73" spans="2:7">
      <c r="B73" s="178"/>
      <c r="C73" s="182"/>
      <c r="D73" s="182"/>
      <c r="E73" s="182"/>
      <c r="F73" s="182"/>
      <c r="G73" s="182"/>
    </row>
    <row r="74" spans="2:7">
      <c r="B74" s="178"/>
      <c r="C74" s="182"/>
      <c r="D74" s="182"/>
      <c r="E74" s="182"/>
      <c r="F74" s="182"/>
      <c r="G74" s="182"/>
    </row>
    <row r="75" spans="2:7">
      <c r="B75" s="178"/>
      <c r="C75" s="182"/>
      <c r="D75" s="182"/>
      <c r="E75" s="182"/>
      <c r="F75" s="182"/>
      <c r="G75" s="182"/>
    </row>
    <row r="76" spans="2:7">
      <c r="B76" s="178"/>
      <c r="C76" s="182"/>
      <c r="D76" s="182"/>
      <c r="E76" s="182"/>
      <c r="F76" s="182"/>
      <c r="G76" s="182"/>
    </row>
    <row r="77" spans="2:7">
      <c r="B77" s="178"/>
      <c r="C77" s="182"/>
      <c r="D77" s="182"/>
      <c r="E77" s="182"/>
      <c r="F77" s="182"/>
      <c r="G77" s="182"/>
    </row>
    <row r="78" spans="2:7">
      <c r="B78" s="178"/>
      <c r="C78" s="182"/>
      <c r="D78" s="182"/>
      <c r="E78" s="182"/>
      <c r="F78" s="182"/>
      <c r="G78" s="182"/>
    </row>
    <row r="79" spans="2:7">
      <c r="B79" s="178"/>
      <c r="C79" s="182"/>
      <c r="D79" s="182"/>
      <c r="E79" s="182"/>
      <c r="F79" s="182"/>
      <c r="G79" s="182"/>
    </row>
    <row r="80" spans="2:7">
      <c r="B80" s="178"/>
      <c r="C80" s="182"/>
      <c r="D80" s="182"/>
      <c r="E80" s="182"/>
      <c r="F80" s="182"/>
      <c r="G80" s="182"/>
    </row>
    <row r="81" spans="2:7">
      <c r="B81" s="178"/>
      <c r="C81" s="182"/>
      <c r="D81" s="182"/>
      <c r="E81" s="182"/>
      <c r="F81" s="182"/>
      <c r="G81" s="182"/>
    </row>
    <row r="82" spans="2:7">
      <c r="B82" s="178"/>
      <c r="C82" s="182"/>
      <c r="D82" s="182"/>
      <c r="E82" s="182"/>
      <c r="F82" s="182"/>
      <c r="G82" s="182"/>
    </row>
    <row r="83" spans="2:7">
      <c r="B83" s="178"/>
      <c r="C83" s="182"/>
      <c r="D83" s="182"/>
      <c r="E83" s="182"/>
      <c r="F83" s="182"/>
      <c r="G83" s="182"/>
    </row>
    <row r="84" spans="2:7">
      <c r="B84" s="178"/>
      <c r="C84" s="182"/>
      <c r="D84" s="182"/>
      <c r="E84" s="182"/>
      <c r="F84" s="182"/>
      <c r="G84" s="182"/>
    </row>
    <row r="85" spans="2:7">
      <c r="B85" s="178"/>
      <c r="C85" s="182"/>
      <c r="D85" s="182"/>
      <c r="E85" s="182"/>
      <c r="F85" s="182"/>
      <c r="G85" s="182"/>
    </row>
    <row r="86" spans="2:7">
      <c r="B86" s="178"/>
      <c r="C86" s="182"/>
      <c r="D86" s="182"/>
      <c r="E86" s="182"/>
      <c r="F86" s="182"/>
      <c r="G86" s="182"/>
    </row>
    <row r="87" spans="2:7">
      <c r="B87" s="178"/>
      <c r="C87" s="182"/>
      <c r="D87" s="182"/>
      <c r="E87" s="182"/>
      <c r="F87" s="182"/>
      <c r="G87" s="182"/>
    </row>
    <row r="88" spans="2:7">
      <c r="B88" s="178"/>
      <c r="C88" s="182"/>
      <c r="D88" s="182"/>
      <c r="E88" s="182"/>
      <c r="F88" s="182"/>
      <c r="G88" s="182"/>
    </row>
    <row r="89" spans="2:7">
      <c r="B89" s="178"/>
      <c r="C89" s="182"/>
      <c r="D89" s="182"/>
      <c r="E89" s="182"/>
      <c r="F89" s="182"/>
      <c r="G89" s="182"/>
    </row>
    <row r="90" spans="2:7">
      <c r="B90" s="178"/>
      <c r="C90" s="182"/>
      <c r="D90" s="182"/>
      <c r="E90" s="182"/>
      <c r="F90" s="182"/>
      <c r="G90" s="182"/>
    </row>
    <row r="91" spans="2:7">
      <c r="B91" s="178"/>
      <c r="C91" s="182"/>
      <c r="D91" s="182"/>
      <c r="E91" s="182"/>
      <c r="F91" s="182"/>
      <c r="G91" s="182"/>
    </row>
    <row r="92" spans="2:7">
      <c r="B92" s="178"/>
      <c r="C92" s="182"/>
      <c r="D92" s="182"/>
      <c r="E92" s="182"/>
      <c r="F92" s="182"/>
      <c r="G92" s="182"/>
    </row>
    <row r="93" spans="2:7">
      <c r="B93" s="178"/>
      <c r="C93" s="182"/>
      <c r="D93" s="182"/>
      <c r="E93" s="182"/>
      <c r="F93" s="182"/>
      <c r="G93" s="182"/>
    </row>
    <row r="94" spans="2:7">
      <c r="B94" s="178"/>
      <c r="C94" s="182"/>
      <c r="D94" s="182"/>
      <c r="E94" s="182"/>
      <c r="F94" s="182"/>
      <c r="G94" s="182"/>
    </row>
    <row r="95" spans="2:7">
      <c r="B95" s="178"/>
      <c r="C95" s="182"/>
      <c r="D95" s="182"/>
      <c r="E95" s="182"/>
      <c r="F95" s="182"/>
      <c r="G95" s="182"/>
    </row>
    <row r="96" spans="2:7">
      <c r="B96" s="178"/>
      <c r="C96" s="182"/>
      <c r="D96" s="182"/>
      <c r="E96" s="182"/>
      <c r="F96" s="182"/>
      <c r="G96" s="182"/>
    </row>
    <row r="97" spans="2:7">
      <c r="B97" s="178"/>
      <c r="C97" s="182"/>
      <c r="D97" s="182"/>
      <c r="E97" s="182"/>
      <c r="F97" s="182"/>
      <c r="G97" s="182"/>
    </row>
    <row r="98" spans="2:7">
      <c r="B98" s="178"/>
      <c r="C98" s="182"/>
      <c r="D98" s="182"/>
      <c r="E98" s="182"/>
      <c r="F98" s="182"/>
      <c r="G98" s="182"/>
    </row>
    <row r="99" spans="2:7">
      <c r="B99" s="178"/>
      <c r="C99" s="182"/>
      <c r="D99" s="182"/>
      <c r="E99" s="182"/>
      <c r="F99" s="182"/>
      <c r="G99" s="182"/>
    </row>
    <row r="100" spans="2:7">
      <c r="B100" s="178"/>
      <c r="C100" s="182"/>
      <c r="D100" s="182"/>
      <c r="E100" s="182"/>
      <c r="F100" s="182"/>
      <c r="G100" s="182"/>
    </row>
    <row r="101" spans="2:7">
      <c r="B101" s="178"/>
      <c r="C101" s="182"/>
      <c r="D101" s="182"/>
      <c r="E101" s="182"/>
      <c r="F101" s="182"/>
      <c r="G101" s="182"/>
    </row>
    <row r="102" spans="2:7">
      <c r="B102" s="178"/>
      <c r="C102" s="182"/>
      <c r="D102" s="182"/>
      <c r="E102" s="182"/>
      <c r="F102" s="182"/>
      <c r="G102" s="182"/>
    </row>
    <row r="103" spans="2:7">
      <c r="B103" s="178"/>
      <c r="C103" s="182"/>
      <c r="D103" s="182"/>
      <c r="E103" s="182"/>
      <c r="F103" s="182"/>
      <c r="G103" s="182"/>
    </row>
    <row r="104" spans="2:7">
      <c r="B104" s="178"/>
      <c r="C104" s="182"/>
      <c r="D104" s="182"/>
      <c r="E104" s="182"/>
      <c r="F104" s="182"/>
      <c r="G104" s="182"/>
    </row>
    <row r="105" spans="2:7">
      <c r="B105" s="178"/>
      <c r="C105" s="182"/>
      <c r="D105" s="182"/>
      <c r="E105" s="182"/>
      <c r="F105" s="182"/>
      <c r="G105" s="182"/>
    </row>
    <row r="106" spans="2:7">
      <c r="B106" s="178"/>
      <c r="C106" s="182"/>
      <c r="D106" s="182"/>
      <c r="E106" s="182"/>
      <c r="F106" s="182"/>
      <c r="G106" s="182"/>
    </row>
    <row r="107" spans="2:7">
      <c r="B107" s="178"/>
      <c r="C107" s="182"/>
      <c r="D107" s="182"/>
      <c r="E107" s="182"/>
      <c r="F107" s="182"/>
      <c r="G107" s="182"/>
    </row>
    <row r="108" spans="2:7">
      <c r="B108" s="178"/>
      <c r="C108" s="182"/>
      <c r="D108" s="182"/>
      <c r="E108" s="182"/>
      <c r="F108" s="182"/>
      <c r="G108" s="182"/>
    </row>
    <row r="109" spans="2:7">
      <c r="B109" s="178"/>
      <c r="C109" s="182"/>
      <c r="D109" s="182"/>
      <c r="E109" s="182"/>
      <c r="F109" s="182"/>
      <c r="G109" s="182"/>
    </row>
    <row r="110" spans="2:7">
      <c r="B110" s="178"/>
      <c r="C110" s="182"/>
      <c r="D110" s="182"/>
      <c r="E110" s="182"/>
      <c r="F110" s="182"/>
      <c r="G110" s="182"/>
    </row>
    <row r="111" spans="2:7">
      <c r="B111" s="178"/>
      <c r="C111" s="182"/>
      <c r="D111" s="182"/>
      <c r="E111" s="182"/>
      <c r="F111" s="182"/>
      <c r="G111" s="182"/>
    </row>
    <row r="112" spans="2:7">
      <c r="B112" s="178"/>
      <c r="C112" s="182"/>
      <c r="D112" s="182"/>
      <c r="E112" s="182"/>
      <c r="F112" s="182"/>
      <c r="G112" s="182"/>
    </row>
    <row r="113" spans="2:7">
      <c r="B113" s="178"/>
      <c r="C113" s="182"/>
      <c r="D113" s="182"/>
      <c r="E113" s="182"/>
      <c r="F113" s="182"/>
      <c r="G113" s="182"/>
    </row>
    <row r="114" spans="2:7">
      <c r="B114" s="178"/>
      <c r="C114" s="182"/>
      <c r="D114" s="182"/>
      <c r="E114" s="182"/>
      <c r="F114" s="182"/>
      <c r="G114" s="182"/>
    </row>
    <row r="115" spans="2:7">
      <c r="B115" s="178"/>
      <c r="C115" s="182"/>
      <c r="D115" s="182"/>
      <c r="E115" s="182"/>
      <c r="F115" s="182"/>
      <c r="G115" s="182"/>
    </row>
    <row r="116" spans="2:7">
      <c r="B116" s="178"/>
      <c r="C116" s="182"/>
      <c r="D116" s="182"/>
      <c r="E116" s="182"/>
      <c r="F116" s="182"/>
      <c r="G116" s="182"/>
    </row>
    <row r="117" spans="2:7">
      <c r="B117" s="178"/>
      <c r="C117" s="182"/>
      <c r="D117" s="182"/>
      <c r="E117" s="182"/>
      <c r="F117" s="182"/>
      <c r="G117" s="182"/>
    </row>
    <row r="118" spans="2:7">
      <c r="B118" s="178"/>
      <c r="C118" s="182"/>
      <c r="D118" s="182"/>
      <c r="E118" s="182"/>
      <c r="F118" s="182"/>
      <c r="G118" s="182"/>
    </row>
    <row r="119" spans="2:7">
      <c r="B119" s="178"/>
      <c r="C119" s="182"/>
      <c r="D119" s="182"/>
      <c r="E119" s="182"/>
      <c r="F119" s="182"/>
      <c r="G119" s="182"/>
    </row>
    <row r="120" spans="2:7">
      <c r="B120" s="178"/>
      <c r="C120" s="182"/>
      <c r="D120" s="182"/>
      <c r="E120" s="182"/>
      <c r="F120" s="182"/>
      <c r="G120" s="182"/>
    </row>
    <row r="121" spans="2:7">
      <c r="B121" s="178"/>
      <c r="C121" s="182"/>
      <c r="D121" s="182"/>
      <c r="E121" s="182"/>
      <c r="F121" s="182"/>
      <c r="G121" s="182"/>
    </row>
    <row r="122" spans="2:7">
      <c r="B122" s="178"/>
      <c r="C122" s="182"/>
      <c r="D122" s="182"/>
      <c r="E122" s="182"/>
      <c r="F122" s="182"/>
      <c r="G122" s="182"/>
    </row>
    <row r="123" spans="2:7">
      <c r="B123" s="178"/>
      <c r="C123" s="182"/>
      <c r="D123" s="182"/>
      <c r="E123" s="182"/>
      <c r="F123" s="182"/>
      <c r="G123" s="182"/>
    </row>
    <row r="124" spans="2:7">
      <c r="B124" s="178"/>
      <c r="C124" s="182"/>
      <c r="D124" s="182"/>
      <c r="E124" s="182"/>
      <c r="F124" s="182"/>
      <c r="G124" s="182"/>
    </row>
    <row r="125" spans="2:7">
      <c r="B125" s="178"/>
      <c r="C125" s="182"/>
      <c r="D125" s="182"/>
      <c r="E125" s="182"/>
      <c r="F125" s="182"/>
      <c r="G125" s="182"/>
    </row>
    <row r="126" spans="2:7">
      <c r="B126" s="178"/>
      <c r="C126" s="182"/>
      <c r="D126" s="182"/>
      <c r="E126" s="182"/>
      <c r="F126" s="182"/>
      <c r="G126" s="182"/>
    </row>
    <row r="127" spans="2:7">
      <c r="B127" s="178"/>
      <c r="C127" s="182"/>
      <c r="D127" s="182"/>
      <c r="E127" s="182"/>
      <c r="F127" s="182"/>
      <c r="G127" s="182"/>
    </row>
    <row r="128" spans="2:7">
      <c r="B128" s="178"/>
      <c r="C128" s="182"/>
      <c r="D128" s="182"/>
      <c r="E128" s="182"/>
      <c r="F128" s="182"/>
      <c r="G128" s="182"/>
    </row>
    <row r="129" spans="2:7">
      <c r="B129" s="178"/>
      <c r="C129" s="182"/>
      <c r="D129" s="182"/>
      <c r="E129" s="182"/>
      <c r="F129" s="182"/>
      <c r="G129" s="182"/>
    </row>
    <row r="130" spans="2:7">
      <c r="B130" s="178"/>
      <c r="C130" s="182"/>
      <c r="D130" s="182"/>
      <c r="E130" s="182"/>
      <c r="F130" s="182"/>
      <c r="G130" s="182"/>
    </row>
    <row r="131" spans="2:7">
      <c r="B131" s="178"/>
      <c r="C131" s="182"/>
      <c r="D131" s="182"/>
      <c r="E131" s="182"/>
      <c r="F131" s="182"/>
      <c r="G131" s="182"/>
    </row>
    <row r="132" spans="2:7">
      <c r="B132" s="178"/>
      <c r="C132" s="182"/>
      <c r="D132" s="182"/>
      <c r="E132" s="182"/>
      <c r="F132" s="182"/>
      <c r="G132" s="182"/>
    </row>
    <row r="133" spans="2:7">
      <c r="B133" s="178"/>
      <c r="C133" s="182"/>
      <c r="D133" s="182"/>
      <c r="E133" s="182"/>
      <c r="F133" s="182"/>
      <c r="G133" s="182"/>
    </row>
    <row r="134" spans="2:7">
      <c r="B134" s="178"/>
      <c r="C134" s="182"/>
      <c r="D134" s="182"/>
      <c r="E134" s="182"/>
      <c r="F134" s="182"/>
      <c r="G134" s="182"/>
    </row>
    <row r="135" spans="2:7">
      <c r="B135" s="178"/>
      <c r="C135" s="182"/>
      <c r="D135" s="182"/>
      <c r="E135" s="182"/>
      <c r="F135" s="182"/>
      <c r="G135" s="182"/>
    </row>
    <row r="136" spans="2:7">
      <c r="B136" s="178"/>
      <c r="C136" s="182"/>
      <c r="D136" s="182"/>
      <c r="E136" s="182"/>
      <c r="F136" s="182"/>
      <c r="G136" s="182"/>
    </row>
    <row r="137" spans="2:7">
      <c r="B137" s="178"/>
      <c r="C137" s="182"/>
      <c r="D137" s="182"/>
      <c r="E137" s="182"/>
      <c r="F137" s="182"/>
      <c r="G137" s="182"/>
    </row>
    <row r="138" spans="2:7">
      <c r="B138" s="178"/>
      <c r="C138" s="182"/>
      <c r="D138" s="182"/>
      <c r="E138" s="182"/>
      <c r="F138" s="182"/>
      <c r="G138" s="182"/>
    </row>
    <row r="139" spans="2:7">
      <c r="B139" s="178"/>
      <c r="C139" s="182"/>
      <c r="D139" s="182"/>
      <c r="E139" s="182"/>
      <c r="F139" s="182"/>
      <c r="G139" s="182"/>
    </row>
    <row r="140" spans="2:7">
      <c r="B140" s="178"/>
      <c r="C140" s="182"/>
      <c r="D140" s="182"/>
      <c r="E140" s="182"/>
      <c r="F140" s="182"/>
      <c r="G140" s="182"/>
    </row>
    <row r="141" spans="2:7">
      <c r="B141" s="178"/>
      <c r="C141" s="182"/>
      <c r="D141" s="182"/>
      <c r="E141" s="182"/>
      <c r="F141" s="182"/>
      <c r="G141" s="182"/>
    </row>
    <row r="142" spans="2:7">
      <c r="B142" s="178"/>
      <c r="C142" s="182"/>
      <c r="D142" s="182"/>
      <c r="E142" s="182"/>
      <c r="F142" s="182"/>
      <c r="G142" s="182"/>
    </row>
    <row r="143" spans="2:7">
      <c r="B143" s="178"/>
      <c r="C143" s="182"/>
      <c r="D143" s="182"/>
      <c r="E143" s="182"/>
      <c r="F143" s="182"/>
      <c r="G143" s="182"/>
    </row>
    <row r="144" spans="2:7">
      <c r="B144" s="178"/>
      <c r="C144" s="182"/>
      <c r="D144" s="182"/>
      <c r="E144" s="182"/>
      <c r="F144" s="182"/>
      <c r="G144" s="182"/>
    </row>
    <row r="145" spans="2:7">
      <c r="B145" s="178"/>
      <c r="C145" s="182"/>
      <c r="D145" s="182"/>
      <c r="E145" s="182"/>
      <c r="F145" s="182"/>
      <c r="G145" s="182"/>
    </row>
    <row r="146" spans="2:7">
      <c r="B146" s="178"/>
      <c r="C146" s="182"/>
      <c r="D146" s="182"/>
      <c r="E146" s="182"/>
      <c r="F146" s="182"/>
      <c r="G146" s="182"/>
    </row>
    <row r="147" spans="2:7">
      <c r="B147" s="178"/>
      <c r="C147" s="182"/>
      <c r="D147" s="182"/>
      <c r="E147" s="182"/>
      <c r="F147" s="182"/>
      <c r="G147" s="182"/>
    </row>
    <row r="148" spans="2:7">
      <c r="B148" s="178"/>
      <c r="C148" s="182"/>
      <c r="D148" s="182"/>
      <c r="E148" s="182"/>
      <c r="F148" s="182"/>
      <c r="G148" s="182"/>
    </row>
    <row r="149" spans="2:7">
      <c r="B149" s="178"/>
      <c r="C149" s="182"/>
      <c r="D149" s="182"/>
      <c r="E149" s="182"/>
      <c r="F149" s="182"/>
      <c r="G149" s="182"/>
    </row>
    <row r="150" spans="2:7">
      <c r="B150" s="178"/>
      <c r="C150" s="182"/>
      <c r="D150" s="182"/>
      <c r="E150" s="182"/>
      <c r="F150" s="182"/>
      <c r="G150" s="182"/>
    </row>
    <row r="151" spans="2:7">
      <c r="B151" s="178"/>
      <c r="C151" s="182"/>
      <c r="D151" s="182"/>
      <c r="E151" s="182"/>
      <c r="F151" s="182"/>
      <c r="G151" s="182"/>
    </row>
    <row r="152" spans="2:7">
      <c r="B152" s="178"/>
      <c r="C152" s="182"/>
      <c r="D152" s="182"/>
      <c r="E152" s="182"/>
      <c r="F152" s="182"/>
      <c r="G152" s="182"/>
    </row>
    <row r="153" spans="2:7">
      <c r="B153" s="178"/>
      <c r="C153" s="182"/>
      <c r="D153" s="182"/>
      <c r="E153" s="182"/>
      <c r="F153" s="182"/>
      <c r="G153" s="182"/>
    </row>
    <row r="154" spans="2:7">
      <c r="B154" s="178"/>
      <c r="C154" s="182"/>
      <c r="D154" s="182"/>
      <c r="E154" s="182"/>
      <c r="F154" s="182"/>
      <c r="G154" s="182"/>
    </row>
    <row r="155" spans="2:7">
      <c r="B155" s="178"/>
      <c r="C155" s="182"/>
      <c r="D155" s="182"/>
      <c r="E155" s="182"/>
      <c r="F155" s="182"/>
      <c r="G155" s="182"/>
    </row>
    <row r="156" spans="2:7">
      <c r="B156" s="178"/>
      <c r="C156" s="182"/>
      <c r="D156" s="182"/>
      <c r="E156" s="182"/>
      <c r="F156" s="182"/>
      <c r="G156" s="182"/>
    </row>
    <row r="157" spans="2:7">
      <c r="B157" s="178"/>
      <c r="C157" s="182"/>
      <c r="D157" s="182"/>
      <c r="E157" s="182"/>
      <c r="F157" s="182"/>
      <c r="G157" s="182"/>
    </row>
    <row r="158" spans="2:7">
      <c r="B158" s="178"/>
      <c r="C158" s="182"/>
      <c r="D158" s="182"/>
      <c r="E158" s="182"/>
      <c r="F158" s="182"/>
      <c r="G158" s="182"/>
    </row>
    <row r="159" spans="2:7">
      <c r="B159" s="178"/>
      <c r="C159" s="182"/>
      <c r="D159" s="182"/>
      <c r="E159" s="182"/>
      <c r="F159" s="182"/>
      <c r="G159" s="182"/>
    </row>
    <row r="160" spans="2:7">
      <c r="B160" s="178"/>
      <c r="C160" s="182"/>
      <c r="D160" s="182"/>
      <c r="E160" s="182"/>
      <c r="F160" s="182"/>
      <c r="G160" s="182"/>
    </row>
    <row r="161" spans="2:7">
      <c r="B161" s="178"/>
      <c r="C161" s="182"/>
      <c r="D161" s="182"/>
      <c r="E161" s="182"/>
      <c r="F161" s="182"/>
      <c r="G161" s="182"/>
    </row>
    <row r="162" spans="2:7">
      <c r="B162" s="178"/>
      <c r="C162" s="182"/>
      <c r="D162" s="182"/>
      <c r="E162" s="182"/>
      <c r="F162" s="182"/>
      <c r="G162" s="182"/>
    </row>
    <row r="163" spans="2:7">
      <c r="B163" s="178"/>
      <c r="C163" s="182"/>
      <c r="D163" s="182"/>
      <c r="E163" s="182"/>
      <c r="F163" s="182"/>
      <c r="G163" s="182"/>
    </row>
    <row r="164" spans="2:7">
      <c r="B164" s="178"/>
      <c r="C164" s="182"/>
      <c r="D164" s="182"/>
      <c r="E164" s="182"/>
      <c r="F164" s="182"/>
      <c r="G164" s="182"/>
    </row>
    <row r="165" spans="2:7">
      <c r="B165" s="178"/>
      <c r="C165" s="182"/>
      <c r="D165" s="182"/>
      <c r="E165" s="182"/>
      <c r="F165" s="182"/>
      <c r="G165" s="182"/>
    </row>
    <row r="166" spans="2:7">
      <c r="B166" s="178"/>
      <c r="C166" s="182"/>
      <c r="D166" s="182"/>
      <c r="E166" s="182"/>
      <c r="F166" s="182"/>
      <c r="G166" s="182"/>
    </row>
    <row r="167" spans="2:7">
      <c r="B167" s="178"/>
      <c r="C167" s="182"/>
      <c r="D167" s="182"/>
      <c r="E167" s="182"/>
      <c r="F167" s="182"/>
      <c r="G167" s="182"/>
    </row>
    <row r="168" spans="2:7">
      <c r="B168" s="178"/>
      <c r="C168" s="182"/>
      <c r="D168" s="182"/>
      <c r="E168" s="182"/>
      <c r="F168" s="182"/>
      <c r="G168" s="182"/>
    </row>
    <row r="169" spans="2:7">
      <c r="B169" s="178"/>
      <c r="C169" s="182"/>
      <c r="D169" s="182"/>
      <c r="E169" s="182"/>
      <c r="F169" s="182"/>
      <c r="G169" s="182"/>
    </row>
    <row r="170" spans="2:7">
      <c r="B170" s="178"/>
      <c r="C170" s="182"/>
      <c r="D170" s="182"/>
      <c r="E170" s="182"/>
      <c r="F170" s="182"/>
      <c r="G170" s="182"/>
    </row>
    <row r="171" spans="2:7">
      <c r="B171" s="178"/>
      <c r="C171" s="182"/>
      <c r="D171" s="182"/>
      <c r="E171" s="182"/>
      <c r="F171" s="182"/>
      <c r="G171" s="182"/>
    </row>
    <row r="172" spans="2:7">
      <c r="B172" s="178"/>
      <c r="C172" s="182"/>
      <c r="D172" s="182"/>
      <c r="E172" s="182"/>
      <c r="F172" s="182"/>
      <c r="G172" s="182"/>
    </row>
    <row r="173" spans="2:7">
      <c r="B173" s="178"/>
      <c r="C173" s="182"/>
      <c r="D173" s="182"/>
      <c r="E173" s="182"/>
      <c r="F173" s="182"/>
      <c r="G173" s="182"/>
    </row>
    <row r="174" spans="2:7">
      <c r="B174" s="178"/>
      <c r="C174" s="182"/>
      <c r="D174" s="182"/>
      <c r="E174" s="182"/>
      <c r="F174" s="182"/>
      <c r="G174" s="182"/>
    </row>
    <row r="175" spans="2:7">
      <c r="B175" s="178"/>
      <c r="C175" s="182"/>
      <c r="D175" s="182"/>
      <c r="E175" s="182"/>
      <c r="F175" s="182"/>
      <c r="G175" s="182"/>
    </row>
    <row r="176" spans="2:7">
      <c r="B176" s="178"/>
      <c r="C176" s="182"/>
      <c r="D176" s="182"/>
      <c r="E176" s="182"/>
      <c r="F176" s="182"/>
      <c r="G176" s="182"/>
    </row>
    <row r="177" spans="2:7">
      <c r="B177" s="178"/>
      <c r="C177" s="182"/>
      <c r="D177" s="182"/>
      <c r="E177" s="182"/>
      <c r="F177" s="182"/>
      <c r="G177" s="182"/>
    </row>
    <row r="178" spans="2:7">
      <c r="B178" s="178"/>
      <c r="C178" s="182"/>
      <c r="D178" s="182"/>
      <c r="E178" s="182"/>
      <c r="F178" s="182"/>
      <c r="G178" s="182"/>
    </row>
    <row r="179" spans="2:7">
      <c r="B179" s="178"/>
      <c r="C179" s="182"/>
      <c r="D179" s="182"/>
      <c r="E179" s="182"/>
      <c r="F179" s="182"/>
      <c r="G179" s="182"/>
    </row>
    <row r="180" spans="2:7">
      <c r="B180" s="178"/>
      <c r="C180" s="182"/>
      <c r="D180" s="182"/>
      <c r="E180" s="182"/>
      <c r="F180" s="182"/>
      <c r="G180" s="182"/>
    </row>
    <row r="181" spans="2:7">
      <c r="B181" s="178"/>
      <c r="C181" s="182"/>
      <c r="D181" s="182"/>
      <c r="E181" s="182"/>
      <c r="F181" s="182"/>
      <c r="G181" s="182"/>
    </row>
    <row r="182" spans="2:7">
      <c r="B182" s="178"/>
      <c r="C182" s="182"/>
      <c r="D182" s="182"/>
      <c r="E182" s="182"/>
      <c r="F182" s="182"/>
      <c r="G182" s="182"/>
    </row>
    <row r="183" spans="2:7">
      <c r="B183" s="178"/>
      <c r="C183" s="182"/>
      <c r="D183" s="182"/>
      <c r="E183" s="182"/>
      <c r="F183" s="182"/>
      <c r="G183" s="182"/>
    </row>
    <row r="184" spans="2:7">
      <c r="B184" s="178"/>
      <c r="C184" s="182"/>
      <c r="D184" s="182"/>
      <c r="E184" s="182"/>
      <c r="F184" s="182"/>
      <c r="G184" s="182"/>
    </row>
    <row r="185" spans="2:7">
      <c r="B185" s="178"/>
      <c r="C185" s="182"/>
      <c r="D185" s="182"/>
      <c r="E185" s="182"/>
      <c r="F185" s="182"/>
      <c r="G185" s="182"/>
    </row>
    <row r="186" spans="2:7">
      <c r="B186" s="178"/>
      <c r="C186" s="182"/>
      <c r="D186" s="182"/>
      <c r="E186" s="182"/>
      <c r="F186" s="182"/>
      <c r="G186" s="182"/>
    </row>
    <row r="187" spans="2:7">
      <c r="B187" s="178"/>
      <c r="C187" s="182"/>
      <c r="D187" s="182"/>
      <c r="E187" s="182"/>
      <c r="F187" s="182"/>
      <c r="G187" s="182"/>
    </row>
    <row r="188" spans="2:7">
      <c r="B188" s="178"/>
      <c r="C188" s="182"/>
      <c r="D188" s="182"/>
      <c r="E188" s="182"/>
      <c r="F188" s="182"/>
      <c r="G188" s="182"/>
    </row>
    <row r="189" spans="2:7">
      <c r="B189" s="178"/>
      <c r="C189" s="182"/>
      <c r="D189" s="182"/>
      <c r="E189" s="182"/>
      <c r="F189" s="182"/>
      <c r="G189" s="182"/>
    </row>
    <row r="190" spans="2:7">
      <c r="B190" s="178"/>
      <c r="C190" s="182"/>
      <c r="D190" s="182"/>
      <c r="E190" s="182"/>
      <c r="F190" s="182"/>
      <c r="G190" s="182"/>
    </row>
    <row r="191" spans="2:7">
      <c r="B191" s="178"/>
      <c r="C191" s="182"/>
      <c r="D191" s="182"/>
      <c r="E191" s="182"/>
      <c r="F191" s="182"/>
      <c r="G191" s="182"/>
    </row>
    <row r="192" spans="2:7">
      <c r="B192" s="178"/>
      <c r="C192" s="182"/>
      <c r="D192" s="182"/>
      <c r="E192" s="182"/>
      <c r="F192" s="182"/>
      <c r="G192" s="182"/>
    </row>
    <row r="193" spans="2:7">
      <c r="B193" s="178"/>
      <c r="C193" s="182"/>
      <c r="D193" s="182"/>
      <c r="E193" s="182"/>
      <c r="F193" s="182"/>
      <c r="G193" s="182"/>
    </row>
    <row r="194" spans="2:7">
      <c r="B194" s="178"/>
      <c r="C194" s="182"/>
      <c r="D194" s="182"/>
      <c r="E194" s="182"/>
      <c r="F194" s="182"/>
      <c r="G194" s="182"/>
    </row>
    <row r="195" spans="2:7">
      <c r="B195" s="178"/>
      <c r="C195" s="182"/>
      <c r="D195" s="182"/>
      <c r="E195" s="182"/>
      <c r="F195" s="182"/>
      <c r="G195" s="182"/>
    </row>
    <row r="196" spans="2:7">
      <c r="B196" s="178"/>
      <c r="C196" s="182"/>
      <c r="D196" s="182"/>
      <c r="E196" s="182"/>
      <c r="F196" s="182"/>
      <c r="G196" s="182"/>
    </row>
    <row r="197" spans="2:7">
      <c r="B197" s="178"/>
      <c r="C197" s="182"/>
      <c r="D197" s="182"/>
      <c r="E197" s="182"/>
      <c r="F197" s="182"/>
      <c r="G197" s="182"/>
    </row>
    <row r="198" spans="2:7">
      <c r="B198" s="178"/>
      <c r="C198" s="182"/>
      <c r="D198" s="182"/>
      <c r="E198" s="182"/>
      <c r="F198" s="182"/>
      <c r="G198" s="182"/>
    </row>
    <row r="199" spans="2:7">
      <c r="B199" s="178"/>
      <c r="C199" s="182"/>
      <c r="D199" s="182"/>
      <c r="E199" s="182"/>
      <c r="F199" s="182"/>
      <c r="G199" s="182"/>
    </row>
    <row r="200" spans="2:7">
      <c r="B200" s="178"/>
      <c r="C200" s="182"/>
      <c r="D200" s="182"/>
      <c r="E200" s="182"/>
      <c r="F200" s="182"/>
      <c r="G200" s="182"/>
    </row>
    <row r="201" spans="2:7">
      <c r="B201" s="178"/>
      <c r="C201" s="182"/>
      <c r="D201" s="182"/>
      <c r="E201" s="182"/>
      <c r="F201" s="182"/>
      <c r="G201" s="182"/>
    </row>
    <row r="202" spans="2:7">
      <c r="B202" s="178"/>
      <c r="C202" s="182"/>
      <c r="D202" s="182"/>
      <c r="E202" s="182"/>
      <c r="F202" s="182"/>
      <c r="G202" s="182"/>
    </row>
    <row r="203" spans="2:7">
      <c r="B203" s="178"/>
      <c r="C203" s="182"/>
      <c r="D203" s="182"/>
      <c r="E203" s="182"/>
      <c r="F203" s="182"/>
      <c r="G203" s="182"/>
    </row>
    <row r="204" spans="2:7">
      <c r="B204" s="178"/>
      <c r="C204" s="182"/>
      <c r="D204" s="182"/>
      <c r="E204" s="182"/>
      <c r="F204" s="182"/>
      <c r="G204" s="182"/>
    </row>
    <row r="205" spans="2:7">
      <c r="B205" s="178"/>
      <c r="C205" s="182"/>
      <c r="D205" s="182"/>
      <c r="E205" s="182"/>
      <c r="F205" s="182"/>
      <c r="G205" s="182"/>
    </row>
    <row r="206" spans="2:7">
      <c r="B206" s="178"/>
      <c r="C206" s="182"/>
      <c r="D206" s="182"/>
      <c r="E206" s="182"/>
      <c r="F206" s="182"/>
      <c r="G206" s="182"/>
    </row>
    <row r="207" spans="2:7">
      <c r="B207" s="178"/>
      <c r="C207" s="182"/>
      <c r="D207" s="182"/>
      <c r="E207" s="182"/>
      <c r="F207" s="182"/>
      <c r="G207" s="182"/>
    </row>
    <row r="208" spans="2:7">
      <c r="B208" s="178"/>
      <c r="C208" s="182"/>
      <c r="D208" s="182"/>
      <c r="E208" s="182"/>
      <c r="F208" s="182"/>
      <c r="G208" s="182"/>
    </row>
    <row r="209" spans="2:7">
      <c r="B209" s="178"/>
      <c r="C209" s="182"/>
      <c r="D209" s="182"/>
      <c r="E209" s="182"/>
      <c r="F209" s="182"/>
      <c r="G209" s="182"/>
    </row>
    <row r="210" spans="2:7">
      <c r="B210" s="178"/>
      <c r="C210" s="182"/>
      <c r="D210" s="182"/>
      <c r="E210" s="182"/>
      <c r="F210" s="182"/>
      <c r="G210" s="182"/>
    </row>
    <row r="211" spans="2:7">
      <c r="B211" s="178"/>
      <c r="C211" s="182"/>
      <c r="D211" s="182"/>
      <c r="E211" s="182"/>
      <c r="F211" s="182"/>
      <c r="G211" s="182"/>
    </row>
    <row r="212" spans="2:7">
      <c r="B212" s="178"/>
      <c r="C212" s="182"/>
      <c r="D212" s="182"/>
      <c r="E212" s="182"/>
      <c r="F212" s="182"/>
      <c r="G212" s="182"/>
    </row>
    <row r="213" spans="2:7">
      <c r="B213" s="178"/>
      <c r="C213" s="182"/>
      <c r="D213" s="182"/>
      <c r="E213" s="182"/>
      <c r="F213" s="182"/>
      <c r="G213" s="182"/>
    </row>
    <row r="214" spans="2:7">
      <c r="B214" s="178"/>
      <c r="C214" s="182"/>
      <c r="D214" s="182"/>
      <c r="E214" s="182"/>
      <c r="F214" s="182"/>
      <c r="G214" s="182"/>
    </row>
    <row r="215" spans="2:7">
      <c r="B215" s="178"/>
      <c r="C215" s="182"/>
      <c r="D215" s="182"/>
      <c r="E215" s="182"/>
      <c r="F215" s="182"/>
      <c r="G215" s="182"/>
    </row>
    <row r="216" spans="2:7">
      <c r="B216" s="178"/>
      <c r="C216" s="182"/>
      <c r="D216" s="182"/>
      <c r="E216" s="182"/>
      <c r="F216" s="182"/>
      <c r="G216" s="182"/>
    </row>
    <row r="217" spans="2:7">
      <c r="B217" s="178"/>
      <c r="C217" s="182"/>
      <c r="D217" s="182"/>
      <c r="E217" s="182"/>
      <c r="F217" s="182"/>
      <c r="G217" s="182"/>
    </row>
    <row r="218" spans="2:7">
      <c r="B218" s="178"/>
      <c r="C218" s="182"/>
      <c r="D218" s="182"/>
      <c r="E218" s="182"/>
      <c r="F218" s="182"/>
      <c r="G218" s="182"/>
    </row>
    <row r="219" spans="2:7">
      <c r="B219" s="178"/>
      <c r="C219" s="182"/>
      <c r="D219" s="182"/>
      <c r="E219" s="182"/>
      <c r="F219" s="182"/>
      <c r="G219" s="182"/>
    </row>
    <row r="220" spans="2:7">
      <c r="B220" s="178"/>
      <c r="C220" s="182"/>
      <c r="D220" s="182"/>
      <c r="E220" s="182"/>
      <c r="F220" s="182"/>
      <c r="G220" s="182"/>
    </row>
    <row r="221" spans="2:7">
      <c r="B221" s="178"/>
      <c r="C221" s="182"/>
      <c r="D221" s="182"/>
      <c r="E221" s="182"/>
      <c r="F221" s="182"/>
      <c r="G221" s="182"/>
    </row>
    <row r="222" spans="2:7">
      <c r="B222" s="178"/>
      <c r="C222" s="182"/>
      <c r="D222" s="182"/>
      <c r="E222" s="182"/>
      <c r="F222" s="182"/>
      <c r="G222" s="182"/>
    </row>
    <row r="223" spans="2:7">
      <c r="B223" s="178"/>
      <c r="C223" s="182"/>
      <c r="D223" s="182"/>
      <c r="E223" s="182"/>
      <c r="F223" s="182"/>
      <c r="G223" s="182"/>
    </row>
    <row r="224" spans="2:7">
      <c r="B224" s="178"/>
      <c r="C224" s="182"/>
      <c r="D224" s="182"/>
      <c r="E224" s="182"/>
      <c r="F224" s="182"/>
      <c r="G224" s="182"/>
    </row>
    <row r="225" spans="2:7">
      <c r="B225" s="178"/>
      <c r="C225" s="182"/>
      <c r="D225" s="182"/>
      <c r="E225" s="182"/>
      <c r="F225" s="182"/>
      <c r="G225" s="182"/>
    </row>
    <row r="226" spans="2:7">
      <c r="B226" s="178"/>
      <c r="C226" s="182"/>
      <c r="D226" s="182"/>
      <c r="E226" s="182"/>
      <c r="F226" s="182"/>
      <c r="G226" s="182"/>
    </row>
    <row r="227" spans="2:7">
      <c r="B227" s="178"/>
      <c r="C227" s="182"/>
      <c r="D227" s="182"/>
      <c r="E227" s="182"/>
      <c r="F227" s="182"/>
      <c r="G227" s="182"/>
    </row>
    <row r="228" spans="2:7">
      <c r="B228" s="178"/>
      <c r="C228" s="182"/>
      <c r="D228" s="182"/>
      <c r="E228" s="182"/>
      <c r="F228" s="182"/>
      <c r="G228" s="182"/>
    </row>
    <row r="229" spans="2:7">
      <c r="B229" s="178"/>
      <c r="C229" s="182"/>
      <c r="D229" s="182"/>
      <c r="E229" s="182"/>
      <c r="F229" s="182"/>
      <c r="G229" s="182"/>
    </row>
    <row r="230" spans="2:7">
      <c r="B230" s="178"/>
      <c r="C230" s="182"/>
      <c r="D230" s="182"/>
      <c r="E230" s="182"/>
      <c r="F230" s="182"/>
      <c r="G230" s="182"/>
    </row>
    <row r="231" spans="2:7">
      <c r="B231" s="178"/>
      <c r="C231" s="182"/>
      <c r="D231" s="182"/>
      <c r="E231" s="182"/>
      <c r="F231" s="182"/>
      <c r="G231" s="182"/>
    </row>
    <row r="232" spans="2:7">
      <c r="B232" s="178"/>
      <c r="C232" s="182"/>
      <c r="D232" s="182"/>
      <c r="E232" s="182"/>
      <c r="F232" s="182"/>
      <c r="G232" s="182"/>
    </row>
    <row r="233" spans="2:7">
      <c r="B233" s="178"/>
      <c r="C233" s="182"/>
      <c r="D233" s="182"/>
      <c r="E233" s="182"/>
      <c r="F233" s="182"/>
      <c r="G233" s="182"/>
    </row>
    <row r="234" spans="2:7">
      <c r="B234" s="178"/>
      <c r="C234" s="182"/>
      <c r="D234" s="182"/>
      <c r="E234" s="182"/>
      <c r="F234" s="182"/>
      <c r="G234" s="182"/>
    </row>
    <row r="235" spans="2:7">
      <c r="B235" s="178"/>
      <c r="C235" s="182"/>
      <c r="D235" s="182"/>
      <c r="E235" s="182"/>
      <c r="F235" s="182"/>
      <c r="G235" s="182"/>
    </row>
    <row r="236" spans="2:7">
      <c r="B236" s="178"/>
      <c r="C236" s="182"/>
      <c r="D236" s="182"/>
      <c r="E236" s="182"/>
      <c r="F236" s="182"/>
      <c r="G236" s="182"/>
    </row>
    <row r="237" spans="2:7">
      <c r="B237" s="178"/>
      <c r="C237" s="182"/>
      <c r="D237" s="182"/>
      <c r="E237" s="182"/>
      <c r="F237" s="182"/>
      <c r="G237" s="182"/>
    </row>
    <row r="238" spans="2:7">
      <c r="B238" s="178"/>
      <c r="C238" s="182"/>
      <c r="D238" s="182"/>
      <c r="E238" s="182"/>
      <c r="F238" s="182"/>
      <c r="G238" s="182"/>
    </row>
    <row r="239" spans="2:7">
      <c r="B239" s="178"/>
      <c r="C239" s="182"/>
      <c r="D239" s="182"/>
      <c r="E239" s="182"/>
      <c r="F239" s="182"/>
      <c r="G239" s="182"/>
    </row>
    <row r="240" spans="2:7">
      <c r="B240" s="178"/>
      <c r="C240" s="182"/>
      <c r="D240" s="182"/>
      <c r="E240" s="182"/>
      <c r="F240" s="182"/>
      <c r="G240" s="182"/>
    </row>
    <row r="241" spans="2:7">
      <c r="B241" s="178"/>
      <c r="C241" s="182"/>
      <c r="D241" s="182"/>
      <c r="E241" s="182"/>
      <c r="F241" s="182"/>
      <c r="G241" s="182"/>
    </row>
    <row r="242" spans="2:7">
      <c r="B242" s="178"/>
      <c r="C242" s="182"/>
      <c r="D242" s="182"/>
      <c r="E242" s="182"/>
      <c r="F242" s="182"/>
      <c r="G242" s="182"/>
    </row>
    <row r="243" spans="2:7">
      <c r="B243" s="178"/>
      <c r="C243" s="182"/>
      <c r="D243" s="182"/>
      <c r="E243" s="182"/>
      <c r="F243" s="182"/>
      <c r="G243" s="182"/>
    </row>
    <row r="244" spans="2:7">
      <c r="B244" s="178"/>
      <c r="C244" s="182"/>
      <c r="D244" s="182"/>
      <c r="E244" s="182"/>
      <c r="F244" s="182"/>
      <c r="G244" s="182"/>
    </row>
    <row r="245" spans="2:7">
      <c r="B245" s="178"/>
      <c r="C245" s="182"/>
      <c r="D245" s="182"/>
      <c r="E245" s="182"/>
      <c r="F245" s="182"/>
      <c r="G245" s="182"/>
    </row>
    <row r="246" spans="2:7">
      <c r="B246" s="178"/>
      <c r="C246" s="182"/>
      <c r="D246" s="182"/>
      <c r="E246" s="182"/>
      <c r="F246" s="182"/>
      <c r="G246" s="182"/>
    </row>
    <row r="247" spans="2:7">
      <c r="B247" s="178"/>
      <c r="C247" s="182"/>
      <c r="D247" s="182"/>
      <c r="E247" s="182"/>
      <c r="F247" s="182"/>
      <c r="G247" s="182"/>
    </row>
    <row r="248" spans="2:7">
      <c r="B248" s="178"/>
      <c r="C248" s="182"/>
      <c r="D248" s="182"/>
      <c r="E248" s="182"/>
      <c r="F248" s="182"/>
      <c r="G248" s="182"/>
    </row>
    <row r="249" spans="2:7">
      <c r="B249" s="178"/>
      <c r="C249" s="182"/>
      <c r="D249" s="182"/>
      <c r="E249" s="182"/>
      <c r="F249" s="182"/>
      <c r="G249" s="182"/>
    </row>
    <row r="250" spans="2:7">
      <c r="B250" s="178"/>
      <c r="C250" s="182"/>
      <c r="D250" s="182"/>
      <c r="E250" s="182"/>
      <c r="F250" s="182"/>
      <c r="G250" s="182"/>
    </row>
    <row r="251" spans="2:7">
      <c r="B251" s="178"/>
      <c r="C251" s="182"/>
      <c r="D251" s="182"/>
      <c r="E251" s="182"/>
      <c r="F251" s="182"/>
      <c r="G251" s="182"/>
    </row>
    <row r="252" spans="2:7">
      <c r="B252" s="178"/>
      <c r="C252" s="182"/>
      <c r="D252" s="182"/>
      <c r="E252" s="182"/>
      <c r="F252" s="182"/>
      <c r="G252" s="182"/>
    </row>
    <row r="253" spans="2:7">
      <c r="B253" s="178"/>
      <c r="C253" s="182"/>
      <c r="D253" s="182"/>
      <c r="E253" s="182"/>
      <c r="F253" s="182"/>
      <c r="G253" s="182"/>
    </row>
    <row r="254" spans="2:7">
      <c r="B254" s="178"/>
      <c r="C254" s="182"/>
      <c r="D254" s="182"/>
      <c r="E254" s="182"/>
      <c r="F254" s="182"/>
      <c r="G254" s="182"/>
    </row>
    <row r="255" spans="2:7">
      <c r="B255" s="178"/>
      <c r="C255" s="182"/>
      <c r="D255" s="182"/>
      <c r="E255" s="182"/>
      <c r="F255" s="182"/>
      <c r="G255" s="182"/>
    </row>
    <row r="256" spans="2:7">
      <c r="B256" s="178"/>
      <c r="C256" s="182"/>
      <c r="D256" s="182"/>
      <c r="E256" s="182"/>
      <c r="F256" s="182"/>
      <c r="G256" s="182"/>
    </row>
    <row r="257" spans="2:7">
      <c r="B257" s="178"/>
      <c r="C257" s="182"/>
      <c r="D257" s="182"/>
      <c r="E257" s="182"/>
      <c r="F257" s="182"/>
      <c r="G257" s="182"/>
    </row>
    <row r="258" spans="2:7">
      <c r="B258" s="178"/>
      <c r="C258" s="182"/>
      <c r="D258" s="182"/>
      <c r="E258" s="182"/>
      <c r="F258" s="182"/>
      <c r="G258" s="182"/>
    </row>
    <row r="259" spans="2:7">
      <c r="B259" s="178"/>
      <c r="C259" s="182"/>
      <c r="D259" s="182"/>
      <c r="E259" s="182"/>
      <c r="F259" s="182"/>
      <c r="G259" s="182"/>
    </row>
    <row r="260" spans="2:7">
      <c r="B260" s="178"/>
      <c r="C260" s="182"/>
      <c r="D260" s="182"/>
      <c r="E260" s="182"/>
      <c r="F260" s="182"/>
      <c r="G260" s="182"/>
    </row>
    <row r="261" spans="2:7">
      <c r="B261" s="178"/>
      <c r="C261" s="182"/>
      <c r="D261" s="182"/>
      <c r="E261" s="182"/>
      <c r="F261" s="182"/>
      <c r="G261" s="182"/>
    </row>
    <row r="262" spans="2:7">
      <c r="B262" s="178"/>
      <c r="C262" s="182"/>
      <c r="D262" s="182"/>
      <c r="E262" s="182"/>
      <c r="F262" s="182"/>
      <c r="G262" s="182"/>
    </row>
    <row r="263" spans="2:7">
      <c r="B263" s="178"/>
      <c r="C263" s="182"/>
      <c r="D263" s="182"/>
      <c r="E263" s="182"/>
      <c r="F263" s="182"/>
      <c r="G263" s="182"/>
    </row>
    <row r="264" spans="2:7">
      <c r="B264" s="178"/>
      <c r="C264" s="182"/>
      <c r="D264" s="182"/>
      <c r="E264" s="182"/>
      <c r="F264" s="182"/>
      <c r="G264" s="182"/>
    </row>
    <row r="265" spans="2:7">
      <c r="B265" s="178"/>
      <c r="C265" s="182"/>
      <c r="D265" s="182"/>
      <c r="E265" s="182"/>
      <c r="F265" s="182"/>
      <c r="G265" s="182"/>
    </row>
    <row r="266" spans="2:7">
      <c r="B266" s="178"/>
      <c r="C266" s="182"/>
      <c r="D266" s="182"/>
      <c r="E266" s="182"/>
      <c r="F266" s="182"/>
      <c r="G266" s="182"/>
    </row>
    <row r="267" spans="2:7">
      <c r="B267" s="178"/>
      <c r="C267" s="182"/>
      <c r="D267" s="182"/>
      <c r="E267" s="182"/>
      <c r="F267" s="182"/>
      <c r="G267" s="182"/>
    </row>
    <row r="268" spans="2:7">
      <c r="B268" s="178"/>
      <c r="C268" s="182"/>
      <c r="D268" s="182"/>
      <c r="E268" s="182"/>
      <c r="F268" s="182"/>
      <c r="G268" s="182"/>
    </row>
    <row r="269" spans="2:7">
      <c r="B269" s="178"/>
      <c r="C269" s="182"/>
      <c r="D269" s="182"/>
      <c r="E269" s="182"/>
      <c r="F269" s="182"/>
      <c r="G269" s="182"/>
    </row>
    <row r="270" spans="2:7">
      <c r="B270" s="178"/>
      <c r="C270" s="182"/>
      <c r="D270" s="182"/>
      <c r="E270" s="182"/>
      <c r="F270" s="182"/>
      <c r="G270" s="182"/>
    </row>
    <row r="271" spans="2:7">
      <c r="B271" s="178"/>
      <c r="C271" s="182"/>
      <c r="D271" s="182"/>
      <c r="E271" s="182"/>
      <c r="F271" s="182"/>
      <c r="G271" s="182"/>
    </row>
    <row r="272" spans="2:7">
      <c r="B272" s="178"/>
      <c r="C272" s="182"/>
      <c r="D272" s="182"/>
      <c r="E272" s="182"/>
      <c r="F272" s="182"/>
      <c r="G272" s="182"/>
    </row>
    <row r="273" spans="2:7">
      <c r="B273" s="178"/>
      <c r="C273" s="182"/>
      <c r="D273" s="182"/>
      <c r="E273" s="182"/>
      <c r="F273" s="182"/>
      <c r="G273" s="182"/>
    </row>
    <row r="274" spans="2:7">
      <c r="B274" s="178"/>
      <c r="C274" s="182"/>
      <c r="D274" s="182"/>
      <c r="E274" s="182"/>
      <c r="F274" s="182"/>
      <c r="G274" s="182"/>
    </row>
    <row r="275" spans="2:7">
      <c r="B275" s="178"/>
      <c r="C275" s="182"/>
      <c r="D275" s="182"/>
      <c r="E275" s="182"/>
      <c r="F275" s="182"/>
      <c r="G275" s="182"/>
    </row>
    <row r="276" spans="2:7">
      <c r="B276" s="178"/>
      <c r="C276" s="182"/>
      <c r="D276" s="182"/>
      <c r="E276" s="182"/>
      <c r="F276" s="182"/>
      <c r="G276" s="182"/>
    </row>
    <row r="277" spans="2:7">
      <c r="B277" s="178"/>
      <c r="C277" s="182"/>
      <c r="D277" s="182"/>
      <c r="E277" s="182"/>
      <c r="F277" s="182"/>
      <c r="G277" s="182"/>
    </row>
    <row r="278" spans="2:7">
      <c r="B278" s="178"/>
      <c r="C278" s="182"/>
      <c r="D278" s="182"/>
      <c r="E278" s="182"/>
      <c r="F278" s="182"/>
      <c r="G278" s="182"/>
    </row>
    <row r="279" spans="2:7">
      <c r="B279" s="178"/>
      <c r="C279" s="182"/>
      <c r="D279" s="182"/>
      <c r="E279" s="182"/>
      <c r="F279" s="182"/>
      <c r="G279" s="182"/>
    </row>
    <row r="280" spans="2:7">
      <c r="B280" s="178"/>
      <c r="C280" s="182"/>
      <c r="D280" s="182"/>
      <c r="E280" s="182"/>
      <c r="F280" s="182"/>
      <c r="G280" s="182"/>
    </row>
    <row r="281" spans="2:7">
      <c r="B281" s="178"/>
      <c r="C281" s="182"/>
      <c r="D281" s="182"/>
      <c r="E281" s="182"/>
      <c r="F281" s="182"/>
      <c r="G281" s="182"/>
    </row>
    <row r="282" spans="2:7">
      <c r="B282" s="178"/>
      <c r="C282" s="182"/>
      <c r="D282" s="182"/>
      <c r="E282" s="182"/>
      <c r="F282" s="182"/>
      <c r="G282" s="182"/>
    </row>
    <row r="283" spans="2:7">
      <c r="B283" s="178"/>
      <c r="C283" s="182"/>
      <c r="D283" s="182"/>
      <c r="E283" s="182"/>
      <c r="F283" s="182"/>
      <c r="G283" s="182"/>
    </row>
    <row r="284" spans="2:7">
      <c r="B284" s="178"/>
      <c r="C284" s="182"/>
      <c r="D284" s="182"/>
      <c r="E284" s="182"/>
      <c r="F284" s="182"/>
      <c r="G284" s="182"/>
    </row>
    <row r="285" spans="2:7">
      <c r="B285" s="178"/>
      <c r="C285" s="182"/>
      <c r="D285" s="182"/>
      <c r="E285" s="182"/>
      <c r="F285" s="182"/>
      <c r="G285" s="182"/>
    </row>
    <row r="286" spans="2:7">
      <c r="B286" s="178"/>
      <c r="C286" s="182"/>
      <c r="D286" s="182"/>
      <c r="E286" s="182"/>
      <c r="F286" s="182"/>
      <c r="G286" s="182"/>
    </row>
    <row r="287" spans="2:7">
      <c r="B287" s="178"/>
      <c r="C287" s="182"/>
      <c r="D287" s="182"/>
      <c r="E287" s="182"/>
      <c r="F287" s="182"/>
      <c r="G287" s="182"/>
    </row>
    <row r="288" spans="2:7">
      <c r="B288" s="178"/>
      <c r="C288" s="182"/>
      <c r="D288" s="182"/>
      <c r="E288" s="182"/>
      <c r="F288" s="182"/>
      <c r="G288" s="182"/>
    </row>
    <row r="289" spans="2:7">
      <c r="B289" s="178"/>
      <c r="C289" s="182"/>
      <c r="D289" s="182"/>
      <c r="E289" s="182"/>
      <c r="F289" s="182"/>
      <c r="G289" s="182"/>
    </row>
    <row r="290" spans="2:7">
      <c r="B290" s="178"/>
      <c r="C290" s="182"/>
      <c r="D290" s="182"/>
      <c r="E290" s="182"/>
      <c r="F290" s="182"/>
      <c r="G290" s="182"/>
    </row>
    <row r="291" spans="2:7">
      <c r="B291" s="178"/>
      <c r="C291" s="182"/>
      <c r="D291" s="182"/>
      <c r="E291" s="182"/>
      <c r="F291" s="182"/>
      <c r="G291" s="182"/>
    </row>
    <row r="292" spans="2:7">
      <c r="B292" s="178"/>
      <c r="C292" s="182"/>
      <c r="D292" s="182"/>
      <c r="E292" s="182"/>
      <c r="F292" s="182"/>
      <c r="G292" s="182"/>
    </row>
    <row r="293" spans="2:7">
      <c r="B293" s="178"/>
      <c r="C293" s="182"/>
      <c r="D293" s="182"/>
      <c r="E293" s="182"/>
      <c r="F293" s="182"/>
      <c r="G293" s="182"/>
    </row>
    <row r="294" spans="2:7">
      <c r="B294" s="178"/>
      <c r="C294" s="182"/>
      <c r="D294" s="182"/>
      <c r="E294" s="182"/>
      <c r="F294" s="182"/>
      <c r="G294" s="182"/>
    </row>
    <row r="295" spans="2:7">
      <c r="B295" s="178"/>
      <c r="C295" s="182"/>
      <c r="D295" s="182"/>
      <c r="E295" s="182"/>
      <c r="F295" s="182"/>
      <c r="G295" s="182"/>
    </row>
    <row r="296" spans="2:7">
      <c r="B296" s="178"/>
      <c r="C296" s="182"/>
      <c r="D296" s="182"/>
      <c r="E296" s="182"/>
      <c r="F296" s="182"/>
      <c r="G296" s="182"/>
    </row>
    <row r="297" spans="2:7">
      <c r="B297" s="178"/>
      <c r="C297" s="182"/>
      <c r="D297" s="182"/>
      <c r="E297" s="182"/>
      <c r="F297" s="182"/>
      <c r="G297" s="182"/>
    </row>
    <row r="298" spans="2:7">
      <c r="B298" s="178"/>
      <c r="C298" s="182"/>
      <c r="D298" s="182"/>
      <c r="E298" s="182"/>
      <c r="F298" s="182"/>
      <c r="G298" s="182"/>
    </row>
    <row r="299" spans="2:7">
      <c r="B299" s="178"/>
      <c r="C299" s="182"/>
      <c r="D299" s="182"/>
      <c r="E299" s="182"/>
      <c r="F299" s="182"/>
      <c r="G299" s="182"/>
    </row>
    <row r="300" spans="2:7">
      <c r="B300" s="178"/>
      <c r="C300" s="182"/>
      <c r="D300" s="182"/>
      <c r="E300" s="182"/>
      <c r="F300" s="182"/>
      <c r="G300" s="182"/>
    </row>
    <row r="301" spans="2:7">
      <c r="B301" s="178"/>
      <c r="C301" s="182"/>
      <c r="D301" s="182"/>
      <c r="E301" s="182"/>
      <c r="F301" s="182"/>
      <c r="G301" s="182"/>
    </row>
    <row r="302" spans="2:7">
      <c r="B302" s="178"/>
      <c r="C302" s="182"/>
      <c r="D302" s="182"/>
      <c r="E302" s="182"/>
      <c r="F302" s="182"/>
      <c r="G302" s="182"/>
    </row>
    <row r="303" spans="2:7">
      <c r="B303" s="178"/>
      <c r="C303" s="182"/>
      <c r="D303" s="182"/>
      <c r="E303" s="182"/>
      <c r="F303" s="182"/>
      <c r="G303" s="182"/>
    </row>
    <row r="304" spans="2:7">
      <c r="B304" s="178"/>
      <c r="C304" s="182"/>
      <c r="D304" s="182"/>
      <c r="E304" s="182"/>
      <c r="F304" s="182"/>
      <c r="G304" s="182"/>
    </row>
    <row r="305" spans="2:7">
      <c r="B305" s="178"/>
      <c r="C305" s="182"/>
      <c r="D305" s="182"/>
      <c r="E305" s="182"/>
      <c r="F305" s="182"/>
      <c r="G305" s="182"/>
    </row>
    <row r="306" spans="2:7">
      <c r="B306" s="178"/>
      <c r="C306" s="182"/>
      <c r="D306" s="182"/>
      <c r="E306" s="182"/>
      <c r="F306" s="182"/>
      <c r="G306" s="182"/>
    </row>
    <row r="307" spans="2:7">
      <c r="B307" s="178"/>
      <c r="C307" s="182"/>
      <c r="D307" s="182"/>
      <c r="E307" s="182"/>
      <c r="F307" s="182"/>
      <c r="G307" s="182"/>
    </row>
    <row r="308" spans="2:7">
      <c r="B308" s="178"/>
      <c r="C308" s="182"/>
      <c r="D308" s="182"/>
      <c r="E308" s="182"/>
      <c r="F308" s="182"/>
      <c r="G308" s="182"/>
    </row>
    <row r="309" spans="2:7">
      <c r="B309" s="178"/>
      <c r="C309" s="182"/>
      <c r="D309" s="182"/>
      <c r="E309" s="182"/>
      <c r="F309" s="182"/>
      <c r="G309" s="182"/>
    </row>
    <row r="310" spans="2:7">
      <c r="B310" s="178"/>
      <c r="C310" s="182"/>
      <c r="D310" s="182"/>
      <c r="E310" s="182"/>
      <c r="F310" s="182"/>
      <c r="G310" s="182"/>
    </row>
    <row r="311" spans="2:7">
      <c r="B311" s="178"/>
      <c r="C311" s="182"/>
      <c r="D311" s="182"/>
      <c r="E311" s="182"/>
      <c r="F311" s="182"/>
      <c r="G311" s="182"/>
    </row>
    <row r="312" spans="2:7">
      <c r="B312" s="178"/>
      <c r="C312" s="182"/>
      <c r="D312" s="182"/>
      <c r="E312" s="182"/>
      <c r="F312" s="182"/>
      <c r="G312" s="182"/>
    </row>
    <row r="313" spans="2:7">
      <c r="B313" s="178"/>
      <c r="C313" s="182"/>
      <c r="D313" s="182"/>
      <c r="E313" s="182"/>
      <c r="F313" s="182"/>
      <c r="G313" s="182"/>
    </row>
    <row r="314" spans="2:7">
      <c r="B314" s="178"/>
      <c r="C314" s="182"/>
      <c r="D314" s="182"/>
      <c r="E314" s="182"/>
      <c r="F314" s="182"/>
      <c r="G314" s="182"/>
    </row>
    <row r="315" spans="2:7">
      <c r="B315" s="178"/>
      <c r="C315" s="182"/>
      <c r="D315" s="182"/>
      <c r="E315" s="182"/>
      <c r="F315" s="182"/>
      <c r="G315" s="182"/>
    </row>
    <row r="316" spans="2:7">
      <c r="B316" s="178"/>
      <c r="C316" s="182"/>
      <c r="D316" s="182"/>
      <c r="E316" s="182"/>
      <c r="F316" s="182"/>
      <c r="G316" s="182"/>
    </row>
    <row r="317" spans="2:7">
      <c r="B317" s="178"/>
      <c r="C317" s="182"/>
      <c r="D317" s="182"/>
      <c r="E317" s="182"/>
      <c r="F317" s="182"/>
      <c r="G317" s="182"/>
    </row>
    <row r="318" spans="2:7">
      <c r="B318" s="178"/>
      <c r="C318" s="182"/>
      <c r="D318" s="182"/>
      <c r="E318" s="182"/>
      <c r="F318" s="182"/>
      <c r="G318" s="182"/>
    </row>
    <row r="319" spans="2:7">
      <c r="B319" s="178"/>
      <c r="C319" s="182"/>
      <c r="D319" s="182"/>
      <c r="E319" s="182"/>
      <c r="F319" s="182"/>
      <c r="G319" s="182"/>
    </row>
    <row r="320" spans="2:7">
      <c r="B320" s="178"/>
      <c r="C320" s="182"/>
      <c r="D320" s="182"/>
      <c r="E320" s="182"/>
      <c r="F320" s="182"/>
      <c r="G320" s="182"/>
    </row>
    <row r="321" spans="2:7">
      <c r="B321" s="178"/>
      <c r="C321" s="182"/>
      <c r="D321" s="182"/>
      <c r="E321" s="182"/>
      <c r="F321" s="182"/>
      <c r="G321" s="182"/>
    </row>
    <row r="322" spans="2:7">
      <c r="B322" s="178"/>
      <c r="C322" s="182"/>
      <c r="D322" s="182"/>
      <c r="E322" s="182"/>
      <c r="F322" s="182"/>
      <c r="G322" s="182"/>
    </row>
    <row r="323" spans="2:7">
      <c r="B323" s="178"/>
      <c r="C323" s="182"/>
      <c r="D323" s="182"/>
      <c r="E323" s="182"/>
      <c r="F323" s="182"/>
      <c r="G323" s="182"/>
    </row>
    <row r="324" spans="2:7">
      <c r="B324" s="178"/>
      <c r="C324" s="182"/>
      <c r="D324" s="182"/>
      <c r="E324" s="182"/>
      <c r="F324" s="182"/>
      <c r="G324" s="182"/>
    </row>
    <row r="325" spans="2:7">
      <c r="B325" s="178"/>
      <c r="C325" s="182"/>
      <c r="D325" s="182"/>
      <c r="E325" s="182"/>
      <c r="F325" s="182"/>
      <c r="G325" s="182"/>
    </row>
    <row r="326" spans="2:7">
      <c r="B326" s="178"/>
      <c r="C326" s="182"/>
      <c r="D326" s="182"/>
      <c r="E326" s="182"/>
      <c r="F326" s="182"/>
      <c r="G326" s="182"/>
    </row>
    <row r="327" spans="2:7">
      <c r="B327" s="178"/>
      <c r="C327" s="182"/>
      <c r="D327" s="182"/>
      <c r="E327" s="182"/>
      <c r="F327" s="182"/>
      <c r="G327" s="182"/>
    </row>
    <row r="328" spans="2:7">
      <c r="B328" s="178"/>
      <c r="C328" s="182"/>
      <c r="D328" s="182"/>
      <c r="E328" s="182"/>
      <c r="F328" s="182"/>
      <c r="G328" s="182"/>
    </row>
    <row r="329" spans="2:7">
      <c r="B329" s="178"/>
      <c r="C329" s="182"/>
      <c r="D329" s="182"/>
      <c r="E329" s="182"/>
      <c r="F329" s="182"/>
      <c r="G329" s="182"/>
    </row>
    <row r="330" spans="2:7">
      <c r="B330" s="178"/>
      <c r="C330" s="182"/>
      <c r="D330" s="182"/>
      <c r="E330" s="182"/>
      <c r="F330" s="182"/>
      <c r="G330" s="182"/>
    </row>
    <row r="331" spans="2:7">
      <c r="B331" s="178"/>
      <c r="C331" s="182"/>
      <c r="D331" s="182"/>
      <c r="E331" s="182"/>
      <c r="F331" s="182"/>
      <c r="G331" s="182"/>
    </row>
    <row r="332" spans="2:7">
      <c r="B332" s="178"/>
      <c r="C332" s="182"/>
      <c r="D332" s="182"/>
      <c r="E332" s="182"/>
      <c r="F332" s="182"/>
      <c r="G332" s="182"/>
    </row>
    <row r="333" spans="2:7">
      <c r="B333" s="178"/>
      <c r="C333" s="182"/>
      <c r="D333" s="182"/>
      <c r="E333" s="182"/>
      <c r="F333" s="182"/>
      <c r="G333" s="182"/>
    </row>
    <row r="334" spans="2:7">
      <c r="B334" s="178"/>
      <c r="C334" s="182"/>
      <c r="D334" s="182"/>
      <c r="E334" s="182"/>
      <c r="F334" s="182"/>
      <c r="G334" s="182"/>
    </row>
    <row r="335" spans="2:7">
      <c r="B335" s="178"/>
      <c r="C335" s="182"/>
      <c r="D335" s="182"/>
      <c r="E335" s="182"/>
      <c r="F335" s="182"/>
      <c r="G335" s="182"/>
    </row>
    <row r="336" spans="2:7">
      <c r="B336" s="178"/>
      <c r="C336" s="182"/>
      <c r="D336" s="182"/>
      <c r="E336" s="182"/>
      <c r="F336" s="182"/>
      <c r="G336" s="182"/>
    </row>
    <row r="337" spans="2:7">
      <c r="B337" s="178"/>
      <c r="C337" s="182"/>
      <c r="D337" s="182"/>
      <c r="E337" s="182"/>
      <c r="F337" s="182"/>
      <c r="G337" s="182"/>
    </row>
    <row r="338" spans="2:7">
      <c r="B338" s="178"/>
      <c r="C338" s="182"/>
      <c r="D338" s="182"/>
      <c r="E338" s="182"/>
      <c r="F338" s="182"/>
      <c r="G338" s="182"/>
    </row>
    <row r="339" spans="2:7">
      <c r="B339" s="178"/>
      <c r="C339" s="182"/>
      <c r="D339" s="182"/>
      <c r="E339" s="182"/>
      <c r="F339" s="182"/>
      <c r="G339" s="182"/>
    </row>
    <row r="340" spans="2:7">
      <c r="B340" s="178"/>
      <c r="C340" s="182"/>
      <c r="D340" s="182"/>
      <c r="E340" s="182"/>
      <c r="F340" s="182"/>
      <c r="G340" s="182"/>
    </row>
    <row r="341" spans="2:7">
      <c r="B341" s="178"/>
      <c r="C341" s="182"/>
      <c r="D341" s="182"/>
      <c r="E341" s="182"/>
      <c r="F341" s="182"/>
      <c r="G341" s="182"/>
    </row>
    <row r="342" spans="2:7">
      <c r="B342" s="178"/>
      <c r="C342" s="182"/>
      <c r="D342" s="182"/>
      <c r="E342" s="182"/>
      <c r="F342" s="182"/>
      <c r="G342" s="182"/>
    </row>
    <row r="343" spans="2:7">
      <c r="B343" s="178"/>
      <c r="C343" s="182"/>
      <c r="D343" s="182"/>
      <c r="E343" s="182"/>
      <c r="F343" s="182"/>
      <c r="G343" s="182"/>
    </row>
    <row r="344" spans="2:7">
      <c r="B344" s="178"/>
      <c r="C344" s="182"/>
      <c r="D344" s="182"/>
      <c r="E344" s="182"/>
      <c r="F344" s="182"/>
      <c r="G344" s="182"/>
    </row>
    <row r="345" spans="2:7">
      <c r="B345" s="178"/>
      <c r="C345" s="182"/>
      <c r="D345" s="182"/>
      <c r="E345" s="182"/>
      <c r="F345" s="182"/>
      <c r="G345" s="182"/>
    </row>
    <row r="346" spans="2:7">
      <c r="B346" s="178"/>
      <c r="C346" s="182"/>
      <c r="D346" s="182"/>
      <c r="E346" s="182"/>
      <c r="F346" s="182"/>
      <c r="G346" s="182"/>
    </row>
    <row r="347" spans="2:7">
      <c r="B347" s="178"/>
      <c r="C347" s="182"/>
      <c r="D347" s="182"/>
      <c r="E347" s="182"/>
      <c r="F347" s="182"/>
      <c r="G347" s="182"/>
    </row>
    <row r="348" spans="2:7">
      <c r="B348" s="178"/>
      <c r="C348" s="182"/>
      <c r="D348" s="182"/>
      <c r="E348" s="182"/>
      <c r="F348" s="182"/>
      <c r="G348" s="182"/>
    </row>
    <row r="349" spans="2:7">
      <c r="B349" s="178"/>
      <c r="C349" s="182"/>
      <c r="D349" s="182"/>
      <c r="E349" s="182"/>
      <c r="F349" s="182"/>
      <c r="G349" s="182"/>
    </row>
    <row r="350" spans="2:7">
      <c r="B350" s="178"/>
      <c r="C350" s="182"/>
      <c r="D350" s="182"/>
      <c r="E350" s="182"/>
      <c r="F350" s="182"/>
      <c r="G350" s="182"/>
    </row>
    <row r="351" spans="2:7">
      <c r="B351" s="178"/>
      <c r="C351" s="182"/>
      <c r="D351" s="182"/>
      <c r="E351" s="182"/>
      <c r="F351" s="182"/>
      <c r="G351" s="182"/>
    </row>
    <row r="352" spans="2:7">
      <c r="B352" s="178"/>
      <c r="C352" s="182"/>
      <c r="D352" s="182"/>
      <c r="E352" s="182"/>
      <c r="F352" s="182"/>
      <c r="G352" s="182"/>
    </row>
    <row r="353" spans="2:7">
      <c r="B353" s="178"/>
      <c r="C353" s="182"/>
      <c r="D353" s="182"/>
      <c r="E353" s="182"/>
      <c r="F353" s="182"/>
      <c r="G353" s="182"/>
    </row>
    <row r="354" spans="2:7">
      <c r="B354" s="178"/>
      <c r="C354" s="182"/>
      <c r="D354" s="182"/>
      <c r="E354" s="182"/>
      <c r="F354" s="182"/>
      <c r="G354" s="182"/>
    </row>
    <row r="355" spans="2:7">
      <c r="B355" s="178"/>
      <c r="C355" s="182"/>
      <c r="D355" s="182"/>
      <c r="E355" s="182"/>
      <c r="F355" s="182"/>
      <c r="G355" s="182"/>
    </row>
    <row r="356" spans="2:7">
      <c r="B356" s="178"/>
      <c r="C356" s="182"/>
      <c r="D356" s="182"/>
      <c r="E356" s="182"/>
      <c r="F356" s="182"/>
      <c r="G356" s="182"/>
    </row>
    <row r="357" spans="2:7">
      <c r="B357" s="178"/>
      <c r="C357" s="182"/>
      <c r="D357" s="182"/>
      <c r="E357" s="182"/>
      <c r="F357" s="182"/>
      <c r="G357" s="182"/>
    </row>
    <row r="358" spans="2:7">
      <c r="B358" s="178"/>
      <c r="C358" s="182"/>
      <c r="D358" s="182"/>
      <c r="E358" s="182"/>
      <c r="F358" s="182"/>
      <c r="G358" s="182"/>
    </row>
    <row r="359" spans="2:7">
      <c r="B359" s="178"/>
      <c r="C359" s="182"/>
      <c r="D359" s="182"/>
      <c r="E359" s="182"/>
      <c r="F359" s="182"/>
      <c r="G359" s="182"/>
    </row>
    <row r="360" spans="2:7">
      <c r="B360" s="178"/>
      <c r="C360" s="182"/>
      <c r="D360" s="182"/>
      <c r="E360" s="182"/>
      <c r="F360" s="182"/>
      <c r="G360" s="182"/>
    </row>
    <row r="361" spans="2:7">
      <c r="B361" s="178"/>
      <c r="C361" s="182"/>
      <c r="D361" s="182"/>
      <c r="E361" s="182"/>
      <c r="F361" s="182"/>
      <c r="G361" s="182"/>
    </row>
    <row r="362" spans="2:7">
      <c r="B362" s="178"/>
      <c r="C362" s="182"/>
      <c r="D362" s="182"/>
      <c r="E362" s="182"/>
      <c r="F362" s="182"/>
      <c r="G362" s="182"/>
    </row>
    <row r="363" spans="2:7">
      <c r="B363" s="178"/>
      <c r="C363" s="182"/>
      <c r="D363" s="182"/>
      <c r="E363" s="182"/>
      <c r="F363" s="182"/>
      <c r="G363" s="182"/>
    </row>
    <row r="364" spans="2:7">
      <c r="B364" s="178"/>
      <c r="C364" s="182"/>
      <c r="D364" s="182"/>
      <c r="E364" s="182"/>
      <c r="F364" s="182"/>
      <c r="G364" s="182"/>
    </row>
    <row r="365" spans="2:7">
      <c r="B365" s="178"/>
      <c r="C365" s="182"/>
      <c r="D365" s="182"/>
      <c r="E365" s="182"/>
      <c r="F365" s="182"/>
      <c r="G365" s="182"/>
    </row>
    <row r="366" spans="2:7">
      <c r="B366" s="178"/>
      <c r="C366" s="182"/>
      <c r="D366" s="182"/>
      <c r="E366" s="182"/>
      <c r="F366" s="182"/>
      <c r="G366" s="182"/>
    </row>
    <row r="367" spans="2:7">
      <c r="B367" s="178"/>
      <c r="C367" s="182"/>
      <c r="D367" s="182"/>
      <c r="E367" s="182"/>
      <c r="F367" s="182"/>
      <c r="G367" s="182"/>
    </row>
    <row r="368" spans="2:7">
      <c r="B368" s="178"/>
      <c r="C368" s="182"/>
      <c r="D368" s="182"/>
      <c r="E368" s="182"/>
      <c r="F368" s="182"/>
      <c r="G368" s="182"/>
    </row>
    <row r="369" spans="2:7">
      <c r="B369" s="178"/>
      <c r="C369" s="182"/>
      <c r="D369" s="182"/>
      <c r="E369" s="182"/>
      <c r="F369" s="182"/>
      <c r="G369" s="182"/>
    </row>
    <row r="370" spans="2:7">
      <c r="B370" s="178"/>
      <c r="C370" s="182"/>
      <c r="D370" s="182"/>
      <c r="E370" s="182"/>
      <c r="F370" s="182"/>
      <c r="G370" s="182"/>
    </row>
    <row r="371" spans="2:7">
      <c r="B371" s="178"/>
      <c r="C371" s="182"/>
      <c r="D371" s="182"/>
      <c r="E371" s="182"/>
      <c r="F371" s="182"/>
      <c r="G371" s="182"/>
    </row>
    <row r="372" spans="2:7">
      <c r="B372" s="178"/>
      <c r="C372" s="182"/>
      <c r="D372" s="182"/>
      <c r="E372" s="182"/>
      <c r="F372" s="182"/>
      <c r="G372" s="182"/>
    </row>
    <row r="373" spans="2:7">
      <c r="B373" s="178"/>
      <c r="C373" s="182"/>
      <c r="D373" s="182"/>
      <c r="E373" s="182"/>
      <c r="F373" s="182"/>
      <c r="G373" s="182"/>
    </row>
    <row r="374" spans="2:7">
      <c r="B374" s="178"/>
      <c r="C374" s="182"/>
      <c r="D374" s="182"/>
      <c r="E374" s="182"/>
      <c r="F374" s="182"/>
      <c r="G374" s="182"/>
    </row>
    <row r="375" spans="2:7">
      <c r="B375" s="178"/>
      <c r="C375" s="182"/>
      <c r="D375" s="182"/>
      <c r="E375" s="182"/>
      <c r="F375" s="182"/>
      <c r="G375" s="182"/>
    </row>
    <row r="376" spans="2:7">
      <c r="B376" s="178"/>
      <c r="C376" s="182"/>
      <c r="D376" s="182"/>
      <c r="E376" s="182"/>
      <c r="F376" s="182"/>
      <c r="G376" s="182"/>
    </row>
    <row r="377" spans="2:7">
      <c r="B377" s="178"/>
      <c r="C377" s="182"/>
      <c r="D377" s="182"/>
      <c r="E377" s="182"/>
      <c r="F377" s="182"/>
      <c r="G377" s="182"/>
    </row>
    <row r="378" spans="2:7">
      <c r="B378" s="178"/>
      <c r="C378" s="182"/>
      <c r="D378" s="182"/>
      <c r="E378" s="182"/>
      <c r="F378" s="182"/>
      <c r="G378" s="182"/>
    </row>
    <row r="379" spans="2:7">
      <c r="B379" s="178"/>
      <c r="C379" s="182"/>
      <c r="D379" s="182"/>
      <c r="E379" s="182"/>
      <c r="F379" s="182"/>
      <c r="G379" s="182"/>
    </row>
    <row r="380" spans="2:7">
      <c r="B380" s="178"/>
      <c r="C380" s="182"/>
      <c r="D380" s="182"/>
      <c r="E380" s="182"/>
      <c r="F380" s="182"/>
      <c r="G380" s="182"/>
    </row>
    <row r="381" spans="2:7">
      <c r="B381" s="178"/>
      <c r="C381" s="182"/>
      <c r="D381" s="182"/>
      <c r="E381" s="182"/>
      <c r="F381" s="182"/>
      <c r="G381" s="182"/>
    </row>
    <row r="382" spans="2:7">
      <c r="B382" s="178"/>
      <c r="C382" s="182"/>
      <c r="D382" s="182"/>
      <c r="E382" s="182"/>
      <c r="F382" s="182"/>
      <c r="G382" s="182"/>
    </row>
    <row r="383" spans="2:7">
      <c r="B383" s="178"/>
      <c r="C383" s="182"/>
      <c r="D383" s="182"/>
      <c r="E383" s="182"/>
      <c r="F383" s="182"/>
      <c r="G383" s="182"/>
    </row>
    <row r="384" spans="2:7">
      <c r="B384" s="178"/>
      <c r="C384" s="182"/>
      <c r="D384" s="182"/>
      <c r="E384" s="182"/>
      <c r="F384" s="182"/>
      <c r="G384" s="182"/>
    </row>
    <row r="385" spans="2:7">
      <c r="B385" s="178"/>
      <c r="C385" s="182"/>
      <c r="D385" s="182"/>
      <c r="E385" s="182"/>
      <c r="F385" s="182"/>
      <c r="G385" s="182"/>
    </row>
    <row r="386" spans="2:7">
      <c r="B386" s="178"/>
      <c r="C386" s="182"/>
      <c r="D386" s="182"/>
      <c r="E386" s="182"/>
      <c r="F386" s="182"/>
      <c r="G386" s="182"/>
    </row>
    <row r="387" spans="2:7">
      <c r="B387" s="178"/>
      <c r="C387" s="182"/>
      <c r="D387" s="182"/>
      <c r="E387" s="182"/>
      <c r="F387" s="182"/>
      <c r="G387" s="182"/>
    </row>
    <row r="388" spans="2:7">
      <c r="B388" s="178"/>
      <c r="C388" s="182"/>
      <c r="D388" s="182"/>
      <c r="E388" s="182"/>
      <c r="F388" s="182"/>
      <c r="G388" s="182"/>
    </row>
    <row r="389" spans="2:7">
      <c r="B389" s="178"/>
      <c r="C389" s="182"/>
      <c r="D389" s="182"/>
      <c r="E389" s="182"/>
      <c r="F389" s="182"/>
      <c r="G389" s="182"/>
    </row>
    <row r="390" spans="2:7">
      <c r="B390" s="178"/>
      <c r="C390" s="182"/>
      <c r="D390" s="182"/>
      <c r="E390" s="182"/>
      <c r="F390" s="182"/>
      <c r="G390" s="182"/>
    </row>
    <row r="391" spans="2:7">
      <c r="B391" s="178"/>
      <c r="C391" s="182"/>
      <c r="D391" s="182"/>
      <c r="E391" s="182"/>
      <c r="F391" s="182"/>
      <c r="G391" s="182"/>
    </row>
    <row r="392" spans="2:7">
      <c r="B392" s="178"/>
      <c r="C392" s="182"/>
      <c r="D392" s="182"/>
      <c r="E392" s="182"/>
      <c r="F392" s="182"/>
      <c r="G392" s="182"/>
    </row>
    <row r="393" spans="2:7">
      <c r="B393" s="178"/>
      <c r="C393" s="182"/>
      <c r="D393" s="182"/>
      <c r="E393" s="182"/>
      <c r="F393" s="182"/>
      <c r="G393" s="182"/>
    </row>
    <row r="394" spans="2:7">
      <c r="B394" s="178"/>
      <c r="C394" s="182"/>
      <c r="D394" s="182"/>
      <c r="E394" s="182"/>
      <c r="F394" s="182"/>
      <c r="G394" s="182"/>
    </row>
    <row r="395" spans="2:7">
      <c r="B395" s="178"/>
      <c r="C395" s="182"/>
      <c r="D395" s="182"/>
      <c r="E395" s="182"/>
      <c r="F395" s="182"/>
      <c r="G395" s="182"/>
    </row>
    <row r="396" spans="2:7">
      <c r="B396" s="178"/>
      <c r="C396" s="182"/>
      <c r="D396" s="182"/>
      <c r="E396" s="182"/>
      <c r="F396" s="182"/>
      <c r="G396" s="182"/>
    </row>
    <row r="397" spans="2:7">
      <c r="B397" s="178"/>
      <c r="C397" s="182"/>
      <c r="D397" s="182"/>
      <c r="E397" s="182"/>
      <c r="F397" s="182"/>
      <c r="G397" s="182"/>
    </row>
    <row r="398" spans="2:7">
      <c r="B398" s="178"/>
      <c r="C398" s="182"/>
      <c r="D398" s="182"/>
      <c r="E398" s="182"/>
      <c r="F398" s="182"/>
      <c r="G398" s="182"/>
    </row>
    <row r="399" spans="2:7">
      <c r="B399" s="178"/>
      <c r="C399" s="182"/>
      <c r="D399" s="182"/>
      <c r="E399" s="182"/>
      <c r="F399" s="182"/>
      <c r="G399" s="182"/>
    </row>
    <row r="400" spans="2:7">
      <c r="B400" s="178"/>
      <c r="C400" s="182"/>
      <c r="D400" s="182"/>
      <c r="E400" s="182"/>
      <c r="F400" s="182"/>
      <c r="G400" s="182"/>
    </row>
    <row r="401" spans="2:7">
      <c r="B401" s="178"/>
      <c r="C401" s="182"/>
      <c r="D401" s="182"/>
      <c r="E401" s="182"/>
      <c r="F401" s="182"/>
      <c r="G401" s="182"/>
    </row>
    <row r="402" spans="2:7">
      <c r="B402" s="178"/>
      <c r="C402" s="182"/>
      <c r="D402" s="182"/>
      <c r="E402" s="182"/>
      <c r="F402" s="182"/>
      <c r="G402" s="182"/>
    </row>
    <row r="403" spans="2:7">
      <c r="B403" s="178"/>
      <c r="C403" s="182"/>
      <c r="D403" s="182"/>
      <c r="E403" s="182"/>
      <c r="F403" s="182"/>
      <c r="G403" s="182"/>
    </row>
    <row r="404" spans="2:7">
      <c r="B404" s="178"/>
      <c r="C404" s="182"/>
      <c r="D404" s="182"/>
      <c r="E404" s="182"/>
      <c r="F404" s="182"/>
      <c r="G404" s="182"/>
    </row>
    <row r="405" spans="2:7">
      <c r="B405" s="178"/>
      <c r="C405" s="182"/>
      <c r="D405" s="182"/>
      <c r="E405" s="182"/>
      <c r="F405" s="182"/>
      <c r="G405" s="182"/>
    </row>
    <row r="406" spans="2:7">
      <c r="B406" s="178"/>
      <c r="C406" s="182"/>
      <c r="D406" s="182"/>
      <c r="E406" s="182"/>
      <c r="F406" s="182"/>
      <c r="G406" s="182"/>
    </row>
    <row r="407" spans="2:7">
      <c r="B407" s="178"/>
      <c r="C407" s="182"/>
      <c r="D407" s="182"/>
      <c r="E407" s="182"/>
      <c r="F407" s="182"/>
      <c r="G407" s="182"/>
    </row>
    <row r="408" spans="2:7">
      <c r="B408" s="178"/>
      <c r="C408" s="182"/>
      <c r="D408" s="182"/>
      <c r="E408" s="182"/>
      <c r="F408" s="182"/>
      <c r="G408" s="182"/>
    </row>
    <row r="409" spans="2:7">
      <c r="B409" s="178"/>
      <c r="C409" s="182"/>
      <c r="D409" s="182"/>
      <c r="E409" s="182"/>
      <c r="F409" s="182"/>
      <c r="G409" s="182"/>
    </row>
    <row r="410" spans="2:7">
      <c r="B410" s="178"/>
      <c r="C410" s="182"/>
      <c r="D410" s="182"/>
      <c r="E410" s="182"/>
      <c r="F410" s="182"/>
      <c r="G410" s="182"/>
    </row>
    <row r="411" spans="2:7">
      <c r="B411" s="178"/>
      <c r="C411" s="182"/>
      <c r="D411" s="182"/>
      <c r="E411" s="182"/>
      <c r="F411" s="182"/>
      <c r="G411" s="182"/>
    </row>
    <row r="412" spans="2:7">
      <c r="B412" s="178"/>
      <c r="C412" s="182"/>
      <c r="D412" s="182"/>
      <c r="E412" s="182"/>
      <c r="F412" s="182"/>
      <c r="G412" s="182"/>
    </row>
    <row r="413" spans="2:7">
      <c r="B413" s="178"/>
      <c r="C413" s="182"/>
      <c r="D413" s="182"/>
      <c r="E413" s="182"/>
      <c r="F413" s="182"/>
      <c r="G413" s="182"/>
    </row>
    <row r="414" spans="2:7">
      <c r="B414" s="178"/>
      <c r="C414" s="182"/>
      <c r="D414" s="182"/>
      <c r="E414" s="182"/>
      <c r="F414" s="182"/>
      <c r="G414" s="182"/>
    </row>
    <row r="415" spans="2:7">
      <c r="B415" s="178"/>
      <c r="C415" s="182"/>
      <c r="D415" s="182"/>
      <c r="E415" s="182"/>
      <c r="F415" s="182"/>
      <c r="G415" s="182"/>
    </row>
    <row r="416" spans="2:7">
      <c r="B416" s="178"/>
      <c r="C416" s="182"/>
      <c r="D416" s="182"/>
      <c r="E416" s="182"/>
      <c r="F416" s="182"/>
      <c r="G416" s="182"/>
    </row>
    <row r="417" spans="2:7">
      <c r="B417" s="178"/>
      <c r="C417" s="182"/>
      <c r="D417" s="182"/>
      <c r="E417" s="182"/>
      <c r="F417" s="182"/>
      <c r="G417" s="182"/>
    </row>
    <row r="418" spans="2:7">
      <c r="B418" s="178"/>
      <c r="C418" s="182"/>
      <c r="D418" s="182"/>
      <c r="E418" s="182"/>
      <c r="F418" s="182"/>
      <c r="G418" s="182"/>
    </row>
    <row r="419" spans="2:7">
      <c r="B419" s="178"/>
      <c r="C419" s="182"/>
      <c r="D419" s="182"/>
      <c r="E419" s="182"/>
      <c r="F419" s="182"/>
      <c r="G419" s="182"/>
    </row>
    <row r="420" spans="2:7">
      <c r="B420" s="178"/>
      <c r="C420" s="182"/>
      <c r="D420" s="182"/>
      <c r="E420" s="182"/>
      <c r="F420" s="182"/>
      <c r="G420" s="182"/>
    </row>
    <row r="421" spans="2:7">
      <c r="B421" s="178"/>
      <c r="C421" s="182"/>
      <c r="D421" s="182"/>
      <c r="E421" s="182"/>
      <c r="F421" s="182"/>
      <c r="G421" s="182"/>
    </row>
    <row r="422" spans="2:7">
      <c r="B422" s="178"/>
      <c r="C422" s="182"/>
      <c r="D422" s="182"/>
      <c r="E422" s="182"/>
      <c r="F422" s="182"/>
      <c r="G422" s="182"/>
    </row>
    <row r="423" spans="2:7">
      <c r="B423" s="178"/>
      <c r="C423" s="182"/>
      <c r="D423" s="182"/>
      <c r="E423" s="182"/>
      <c r="F423" s="182"/>
      <c r="G423" s="182"/>
    </row>
    <row r="424" spans="2:7">
      <c r="B424" s="178"/>
      <c r="C424" s="182"/>
      <c r="D424" s="182"/>
      <c r="E424" s="182"/>
      <c r="F424" s="182"/>
      <c r="G424" s="182"/>
    </row>
    <row r="425" spans="2:7">
      <c r="B425" s="178"/>
      <c r="C425" s="182"/>
      <c r="D425" s="182"/>
      <c r="E425" s="182"/>
      <c r="F425" s="182"/>
      <c r="G425" s="182"/>
    </row>
    <row r="426" spans="2:7">
      <c r="B426" s="178"/>
      <c r="C426" s="182"/>
      <c r="D426" s="182"/>
      <c r="E426" s="182"/>
      <c r="F426" s="182"/>
      <c r="G426" s="182"/>
    </row>
    <row r="427" spans="2:7">
      <c r="B427" s="178"/>
      <c r="C427" s="182"/>
      <c r="D427" s="182"/>
      <c r="E427" s="182"/>
      <c r="F427" s="182"/>
      <c r="G427" s="182"/>
    </row>
    <row r="428" spans="2:7">
      <c r="B428" s="178"/>
      <c r="C428" s="182"/>
      <c r="D428" s="182"/>
      <c r="E428" s="182"/>
      <c r="F428" s="182"/>
      <c r="G428" s="182"/>
    </row>
    <row r="429" spans="2:7">
      <c r="B429" s="178"/>
      <c r="C429" s="182"/>
      <c r="D429" s="182"/>
      <c r="E429" s="182"/>
      <c r="F429" s="182"/>
      <c r="G429" s="182"/>
    </row>
    <row r="430" spans="2:7">
      <c r="B430" s="178"/>
      <c r="C430" s="182"/>
      <c r="D430" s="182"/>
      <c r="E430" s="182"/>
      <c r="F430" s="182"/>
      <c r="G430" s="182"/>
    </row>
    <row r="431" spans="2:7">
      <c r="B431" s="178"/>
      <c r="C431" s="182"/>
      <c r="D431" s="182"/>
      <c r="E431" s="182"/>
      <c r="F431" s="182"/>
      <c r="G431" s="182"/>
    </row>
    <row r="432" spans="2:7">
      <c r="B432" s="178"/>
      <c r="C432" s="182"/>
      <c r="D432" s="182"/>
      <c r="E432" s="182"/>
      <c r="F432" s="182"/>
      <c r="G432" s="182"/>
    </row>
    <row r="433" spans="2:7">
      <c r="B433" s="178"/>
      <c r="C433" s="182"/>
      <c r="D433" s="182"/>
      <c r="E433" s="182"/>
      <c r="F433" s="182"/>
      <c r="G433" s="182"/>
    </row>
    <row r="434" spans="2:7">
      <c r="B434" s="178"/>
      <c r="C434" s="182"/>
      <c r="D434" s="182"/>
      <c r="E434" s="182"/>
      <c r="F434" s="182"/>
      <c r="G434" s="182"/>
    </row>
    <row r="435" spans="2:7">
      <c r="B435" s="178"/>
      <c r="C435" s="182"/>
      <c r="D435" s="182"/>
      <c r="E435" s="182"/>
      <c r="F435" s="182"/>
      <c r="G435" s="182"/>
    </row>
    <row r="436" spans="2:7">
      <c r="B436" s="178"/>
      <c r="C436" s="182"/>
      <c r="D436" s="182"/>
      <c r="E436" s="182"/>
      <c r="F436" s="182"/>
      <c r="G436" s="182"/>
    </row>
    <row r="437" spans="2:7">
      <c r="B437" s="178"/>
      <c r="C437" s="182"/>
      <c r="D437" s="182"/>
      <c r="E437" s="182"/>
      <c r="F437" s="182"/>
      <c r="G437" s="182"/>
    </row>
    <row r="438" spans="2:7">
      <c r="B438" s="178"/>
      <c r="C438" s="182"/>
      <c r="D438" s="182"/>
      <c r="E438" s="182"/>
      <c r="F438" s="182"/>
      <c r="G438" s="182"/>
    </row>
    <row r="439" spans="2:7">
      <c r="B439" s="178"/>
      <c r="C439" s="182"/>
      <c r="D439" s="182"/>
      <c r="E439" s="182"/>
      <c r="F439" s="182"/>
      <c r="G439" s="182"/>
    </row>
    <row r="440" spans="2:7">
      <c r="B440" s="178"/>
      <c r="C440" s="182"/>
      <c r="D440" s="182"/>
      <c r="E440" s="182"/>
      <c r="F440" s="182"/>
      <c r="G440" s="182"/>
    </row>
    <row r="441" spans="2:7">
      <c r="B441" s="178"/>
      <c r="C441" s="182"/>
      <c r="D441" s="182"/>
      <c r="E441" s="182"/>
      <c r="F441" s="182"/>
      <c r="G441" s="182"/>
    </row>
    <row r="442" spans="2:7">
      <c r="B442" s="178"/>
      <c r="C442" s="182"/>
      <c r="D442" s="182"/>
      <c r="E442" s="182"/>
      <c r="F442" s="182"/>
      <c r="G442" s="182"/>
    </row>
    <row r="443" spans="2:7">
      <c r="B443" s="178"/>
      <c r="C443" s="182"/>
      <c r="D443" s="182"/>
      <c r="E443" s="182"/>
      <c r="F443" s="182"/>
      <c r="G443" s="182"/>
    </row>
    <row r="444" spans="2:7">
      <c r="B444" s="178"/>
      <c r="C444" s="182"/>
      <c r="D444" s="182"/>
      <c r="E444" s="182"/>
      <c r="F444" s="182"/>
      <c r="G444" s="182"/>
    </row>
    <row r="445" spans="2:7">
      <c r="B445" s="178"/>
      <c r="C445" s="182"/>
      <c r="D445" s="182"/>
      <c r="E445" s="182"/>
      <c r="F445" s="182"/>
      <c r="G445" s="182"/>
    </row>
    <row r="446" spans="2:7">
      <c r="B446" s="178"/>
      <c r="C446" s="182"/>
      <c r="D446" s="182"/>
      <c r="E446" s="182"/>
      <c r="F446" s="182"/>
      <c r="G446" s="182"/>
    </row>
    <row r="447" spans="2:7">
      <c r="B447" s="178"/>
      <c r="C447" s="182"/>
      <c r="D447" s="182"/>
      <c r="E447" s="182"/>
      <c r="F447" s="182"/>
      <c r="G447" s="182"/>
    </row>
    <row r="448" spans="2:7">
      <c r="B448" s="178"/>
      <c r="C448" s="182"/>
      <c r="D448" s="182"/>
      <c r="E448" s="182"/>
      <c r="F448" s="182"/>
      <c r="G448" s="182"/>
    </row>
    <row r="449" spans="2:7">
      <c r="B449" s="178"/>
      <c r="C449" s="182"/>
      <c r="D449" s="182"/>
      <c r="E449" s="182"/>
      <c r="F449" s="182"/>
      <c r="G449" s="182"/>
    </row>
    <row r="450" spans="2:7">
      <c r="B450" s="178"/>
      <c r="C450" s="182"/>
      <c r="D450" s="182"/>
      <c r="E450" s="182"/>
      <c r="F450" s="182"/>
      <c r="G450" s="182"/>
    </row>
    <row r="451" spans="2:7">
      <c r="B451" s="178"/>
      <c r="C451" s="182"/>
      <c r="D451" s="182"/>
      <c r="E451" s="182"/>
      <c r="F451" s="182"/>
      <c r="G451" s="182"/>
    </row>
    <row r="452" spans="2:7">
      <c r="B452" s="178"/>
      <c r="C452" s="182"/>
      <c r="D452" s="182"/>
      <c r="E452" s="182"/>
      <c r="F452" s="182"/>
      <c r="G452" s="182"/>
    </row>
    <row r="453" spans="2:7">
      <c r="B453" s="178"/>
      <c r="C453" s="182"/>
      <c r="D453" s="182"/>
      <c r="E453" s="182"/>
      <c r="F453" s="182"/>
      <c r="G453" s="182"/>
    </row>
    <row r="454" spans="2:7">
      <c r="B454" s="178"/>
      <c r="C454" s="182"/>
      <c r="D454" s="182"/>
      <c r="E454" s="182"/>
      <c r="F454" s="182"/>
      <c r="G454" s="182"/>
    </row>
    <row r="455" spans="2:7">
      <c r="B455" s="178"/>
      <c r="C455" s="182"/>
      <c r="D455" s="182"/>
      <c r="E455" s="182"/>
      <c r="F455" s="182"/>
      <c r="G455" s="182"/>
    </row>
    <row r="456" spans="2:7">
      <c r="B456" s="178"/>
      <c r="C456" s="182"/>
      <c r="D456" s="182"/>
      <c r="E456" s="182"/>
      <c r="F456" s="182"/>
      <c r="G456" s="182"/>
    </row>
    <row r="457" spans="2:7">
      <c r="B457" s="178"/>
      <c r="C457" s="182"/>
      <c r="D457" s="182"/>
      <c r="E457" s="182"/>
      <c r="F457" s="182"/>
      <c r="G457" s="182"/>
    </row>
    <row r="458" spans="2:7">
      <c r="B458" s="178"/>
      <c r="C458" s="182"/>
      <c r="D458" s="182"/>
      <c r="E458" s="182"/>
      <c r="F458" s="182"/>
      <c r="G458" s="182"/>
    </row>
    <row r="459" spans="2:7">
      <c r="B459" s="178"/>
      <c r="C459" s="182"/>
      <c r="D459" s="182"/>
      <c r="E459" s="182"/>
      <c r="F459" s="182"/>
      <c r="G459" s="182"/>
    </row>
    <row r="460" spans="2:7">
      <c r="B460" s="178"/>
      <c r="C460" s="182"/>
      <c r="D460" s="182"/>
      <c r="E460" s="182"/>
      <c r="F460" s="182"/>
      <c r="G460" s="182"/>
    </row>
    <row r="461" spans="2:7">
      <c r="B461" s="178"/>
      <c r="C461" s="182"/>
      <c r="D461" s="182"/>
      <c r="E461" s="182"/>
      <c r="F461" s="182"/>
      <c r="G461" s="182"/>
    </row>
    <row r="462" spans="2:7">
      <c r="B462" s="178"/>
      <c r="C462" s="182"/>
      <c r="D462" s="182"/>
      <c r="E462" s="182"/>
      <c r="F462" s="182"/>
      <c r="G462" s="182"/>
    </row>
    <row r="463" spans="2:7">
      <c r="B463" s="178"/>
      <c r="C463" s="182"/>
      <c r="D463" s="182"/>
      <c r="E463" s="182"/>
      <c r="F463" s="182"/>
      <c r="G463" s="182"/>
    </row>
    <row r="464" spans="2:7">
      <c r="B464" s="178"/>
      <c r="C464" s="182"/>
      <c r="D464" s="182"/>
      <c r="E464" s="182"/>
      <c r="F464" s="182"/>
      <c r="G464" s="182"/>
    </row>
    <row r="465" spans="2:7">
      <c r="B465" s="178"/>
      <c r="C465" s="182"/>
      <c r="D465" s="182"/>
      <c r="E465" s="182"/>
      <c r="F465" s="182"/>
      <c r="G465" s="182"/>
    </row>
    <row r="466" spans="2:7">
      <c r="B466" s="178"/>
      <c r="C466" s="182"/>
      <c r="D466" s="182"/>
      <c r="E466" s="182"/>
      <c r="F466" s="182"/>
      <c r="G466" s="182"/>
    </row>
    <row r="467" spans="2:7">
      <c r="B467" s="178"/>
      <c r="C467" s="182"/>
      <c r="D467" s="182"/>
      <c r="E467" s="182"/>
      <c r="F467" s="182"/>
      <c r="G467" s="182"/>
    </row>
    <row r="468" spans="2:7">
      <c r="B468" s="178"/>
      <c r="C468" s="182"/>
      <c r="D468" s="182"/>
      <c r="E468" s="182"/>
      <c r="F468" s="182"/>
      <c r="G468" s="182"/>
    </row>
    <row r="469" spans="2:7">
      <c r="B469" s="178"/>
      <c r="C469" s="182"/>
      <c r="D469" s="182"/>
      <c r="E469" s="182"/>
      <c r="F469" s="182"/>
      <c r="G469" s="182"/>
    </row>
    <row r="470" spans="2:7">
      <c r="B470" s="178"/>
      <c r="C470" s="182"/>
      <c r="D470" s="182"/>
      <c r="E470" s="182"/>
      <c r="F470" s="182"/>
      <c r="G470" s="182"/>
    </row>
    <row r="471" spans="2:7">
      <c r="B471" s="178"/>
      <c r="C471" s="182"/>
      <c r="D471" s="182"/>
      <c r="E471" s="182"/>
      <c r="F471" s="182"/>
      <c r="G471" s="182"/>
    </row>
    <row r="472" spans="2:7">
      <c r="B472" s="178"/>
      <c r="C472" s="182"/>
      <c r="D472" s="182"/>
      <c r="E472" s="182"/>
      <c r="F472" s="182"/>
      <c r="G472" s="182"/>
    </row>
    <row r="473" spans="2:7">
      <c r="B473" s="178"/>
      <c r="C473" s="182"/>
      <c r="D473" s="182"/>
      <c r="E473" s="182"/>
      <c r="F473" s="182"/>
      <c r="G473" s="182"/>
    </row>
    <row r="474" spans="2:7">
      <c r="B474" s="178"/>
      <c r="C474" s="182"/>
      <c r="D474" s="182"/>
      <c r="E474" s="182"/>
      <c r="F474" s="182"/>
      <c r="G474" s="182"/>
    </row>
    <row r="475" spans="2:7">
      <c r="B475" s="178"/>
      <c r="C475" s="182"/>
      <c r="D475" s="182"/>
      <c r="E475" s="182"/>
      <c r="F475" s="182"/>
      <c r="G475" s="182"/>
    </row>
    <row r="476" spans="2:7">
      <c r="B476" s="178"/>
      <c r="C476" s="182"/>
      <c r="D476" s="182"/>
      <c r="E476" s="182"/>
      <c r="F476" s="182"/>
      <c r="G476" s="182"/>
    </row>
    <row r="477" spans="2:7">
      <c r="B477" s="178"/>
      <c r="C477" s="182"/>
      <c r="D477" s="182"/>
      <c r="E477" s="182"/>
      <c r="F477" s="182"/>
      <c r="G477" s="182"/>
    </row>
    <row r="478" spans="2:7">
      <c r="B478" s="178"/>
      <c r="C478" s="182"/>
      <c r="D478" s="182"/>
      <c r="E478" s="182"/>
      <c r="F478" s="182"/>
      <c r="G478" s="182"/>
    </row>
    <row r="479" spans="2:7">
      <c r="B479" s="178"/>
      <c r="C479" s="182"/>
      <c r="D479" s="182"/>
      <c r="E479" s="182"/>
      <c r="F479" s="182"/>
      <c r="G479" s="182"/>
    </row>
    <row r="480" spans="2:7">
      <c r="B480" s="178"/>
      <c r="C480" s="182"/>
      <c r="D480" s="182"/>
      <c r="E480" s="182"/>
      <c r="F480" s="182"/>
      <c r="G480" s="182"/>
    </row>
    <row r="481" spans="2:7">
      <c r="B481" s="178"/>
      <c r="C481" s="182"/>
      <c r="D481" s="182"/>
      <c r="E481" s="182"/>
      <c r="F481" s="182"/>
      <c r="G481" s="182"/>
    </row>
    <row r="482" spans="2:7">
      <c r="B482" s="178"/>
      <c r="C482" s="182"/>
      <c r="D482" s="182"/>
      <c r="E482" s="182"/>
      <c r="F482" s="182"/>
      <c r="G482" s="182"/>
    </row>
    <row r="483" spans="2:7">
      <c r="B483" s="178"/>
      <c r="C483" s="182"/>
      <c r="D483" s="182"/>
      <c r="E483" s="182"/>
      <c r="F483" s="182"/>
      <c r="G483" s="182"/>
    </row>
    <row r="484" spans="2:7">
      <c r="B484" s="178"/>
      <c r="C484" s="182"/>
      <c r="D484" s="182"/>
      <c r="E484" s="182"/>
      <c r="F484" s="182"/>
      <c r="G484" s="182"/>
    </row>
    <row r="485" spans="2:7">
      <c r="B485" s="178"/>
      <c r="C485" s="182"/>
      <c r="D485" s="182"/>
      <c r="E485" s="182"/>
      <c r="F485" s="182"/>
      <c r="G485" s="182"/>
    </row>
    <row r="486" spans="2:7">
      <c r="B486" s="178"/>
      <c r="C486" s="182"/>
      <c r="D486" s="182"/>
      <c r="E486" s="182"/>
      <c r="F486" s="182"/>
      <c r="G486" s="182"/>
    </row>
    <row r="487" spans="2:7">
      <c r="B487" s="178"/>
      <c r="C487" s="182"/>
      <c r="D487" s="182"/>
      <c r="E487" s="182"/>
      <c r="F487" s="182"/>
      <c r="G487" s="182"/>
    </row>
    <row r="488" spans="2:7">
      <c r="B488" s="178"/>
      <c r="C488" s="182"/>
      <c r="D488" s="182"/>
      <c r="E488" s="182"/>
      <c r="F488" s="182"/>
      <c r="G488" s="182"/>
    </row>
    <row r="489" spans="2:7">
      <c r="B489" s="178"/>
      <c r="C489" s="182"/>
      <c r="D489" s="182"/>
      <c r="E489" s="182"/>
      <c r="F489" s="182"/>
      <c r="G489" s="182"/>
    </row>
    <row r="490" spans="2:7">
      <c r="B490" s="178"/>
      <c r="C490" s="182"/>
      <c r="D490" s="182"/>
      <c r="E490" s="182"/>
      <c r="F490" s="182"/>
      <c r="G490" s="182"/>
    </row>
    <row r="491" spans="2:7">
      <c r="B491" s="178"/>
      <c r="C491" s="182"/>
      <c r="D491" s="182"/>
      <c r="E491" s="182"/>
      <c r="F491" s="182"/>
      <c r="G491" s="182"/>
    </row>
    <row r="492" spans="2:7">
      <c r="B492" s="178"/>
      <c r="C492" s="182"/>
      <c r="D492" s="182"/>
      <c r="E492" s="182"/>
      <c r="F492" s="182"/>
      <c r="G492" s="182"/>
    </row>
    <row r="493" spans="2:7">
      <c r="B493" s="178"/>
      <c r="C493" s="182"/>
      <c r="D493" s="182"/>
      <c r="E493" s="182"/>
      <c r="F493" s="182"/>
      <c r="G493" s="182"/>
    </row>
    <row r="494" spans="2:7">
      <c r="B494" s="178"/>
      <c r="C494" s="182"/>
      <c r="D494" s="182"/>
      <c r="E494" s="182"/>
      <c r="F494" s="182"/>
      <c r="G494" s="182"/>
    </row>
    <row r="495" spans="2:7">
      <c r="B495" s="178"/>
      <c r="C495" s="182"/>
      <c r="D495" s="182"/>
      <c r="E495" s="182"/>
      <c r="F495" s="182"/>
      <c r="G495" s="182"/>
    </row>
    <row r="496" spans="2:7">
      <c r="B496" s="178"/>
      <c r="C496" s="182"/>
      <c r="D496" s="182"/>
      <c r="E496" s="182"/>
      <c r="F496" s="182"/>
      <c r="G496" s="182"/>
    </row>
    <row r="497" spans="2:7">
      <c r="B497" s="178"/>
      <c r="C497" s="182"/>
      <c r="D497" s="182"/>
      <c r="E497" s="182"/>
      <c r="F497" s="182"/>
      <c r="G497" s="182"/>
    </row>
    <row r="498" spans="2:7">
      <c r="B498" s="178"/>
      <c r="C498" s="182"/>
      <c r="D498" s="182"/>
      <c r="E498" s="182"/>
      <c r="F498" s="182"/>
      <c r="G498" s="182"/>
    </row>
    <row r="499" spans="2:7">
      <c r="B499" s="178"/>
      <c r="C499" s="182"/>
      <c r="D499" s="182"/>
      <c r="E499" s="182"/>
      <c r="F499" s="182"/>
      <c r="G499" s="182"/>
    </row>
    <row r="500" spans="2:7">
      <c r="B500" s="178"/>
      <c r="C500" s="182"/>
      <c r="D500" s="182"/>
      <c r="E500" s="182"/>
      <c r="F500" s="182"/>
      <c r="G500" s="182"/>
    </row>
    <row r="501" spans="2:7">
      <c r="B501" s="178"/>
      <c r="C501" s="182"/>
      <c r="D501" s="182"/>
      <c r="E501" s="182"/>
      <c r="F501" s="182"/>
      <c r="G501" s="182"/>
    </row>
    <row r="502" spans="2:7">
      <c r="B502" s="178"/>
      <c r="C502" s="182"/>
      <c r="D502" s="182"/>
      <c r="E502" s="182"/>
      <c r="F502" s="182"/>
      <c r="G502" s="182"/>
    </row>
    <row r="503" spans="2:7">
      <c r="B503" s="178"/>
      <c r="C503" s="182"/>
      <c r="D503" s="182"/>
      <c r="E503" s="182"/>
      <c r="F503" s="182"/>
      <c r="G503" s="182"/>
    </row>
    <row r="504" spans="2:7">
      <c r="B504" s="178"/>
      <c r="C504" s="182"/>
      <c r="D504" s="182"/>
      <c r="E504" s="182"/>
      <c r="F504" s="182"/>
      <c r="G504" s="182"/>
    </row>
    <row r="505" spans="2:7">
      <c r="B505" s="178"/>
      <c r="C505" s="182"/>
      <c r="D505" s="182"/>
      <c r="E505" s="182"/>
      <c r="F505" s="182"/>
      <c r="G505" s="182"/>
    </row>
    <row r="506" spans="2:7">
      <c r="B506" s="178"/>
      <c r="C506" s="182"/>
      <c r="D506" s="182"/>
      <c r="E506" s="182"/>
      <c r="F506" s="182"/>
      <c r="G506" s="182"/>
    </row>
    <row r="507" spans="2:7">
      <c r="B507" s="178"/>
      <c r="C507" s="182"/>
      <c r="D507" s="182"/>
      <c r="E507" s="182"/>
      <c r="F507" s="182"/>
      <c r="G507" s="182"/>
    </row>
    <row r="508" spans="2:7">
      <c r="B508" s="178"/>
      <c r="C508" s="182"/>
      <c r="D508" s="182"/>
      <c r="E508" s="182"/>
      <c r="F508" s="182"/>
      <c r="G508" s="182"/>
    </row>
    <row r="509" spans="2:7">
      <c r="B509" s="178"/>
      <c r="C509" s="182"/>
      <c r="D509" s="182"/>
      <c r="E509" s="182"/>
      <c r="F509" s="182"/>
      <c r="G509" s="182"/>
    </row>
    <row r="510" spans="2:7">
      <c r="B510" s="178"/>
      <c r="C510" s="182"/>
      <c r="D510" s="182"/>
      <c r="E510" s="182"/>
      <c r="F510" s="182"/>
      <c r="G510" s="182"/>
    </row>
    <row r="511" spans="2:7">
      <c r="B511" s="178"/>
      <c r="C511" s="182"/>
      <c r="D511" s="182"/>
      <c r="E511" s="182"/>
      <c r="F511" s="182"/>
      <c r="G511" s="182"/>
    </row>
    <row r="512" spans="2:7">
      <c r="B512" s="178"/>
      <c r="C512" s="182"/>
      <c r="D512" s="182"/>
      <c r="E512" s="182"/>
      <c r="F512" s="182"/>
      <c r="G512" s="182"/>
    </row>
    <row r="513" spans="2:7">
      <c r="B513" s="178"/>
      <c r="C513" s="182"/>
      <c r="D513" s="182"/>
      <c r="E513" s="182"/>
      <c r="F513" s="182"/>
      <c r="G513" s="182"/>
    </row>
    <row r="514" spans="2:7">
      <c r="B514" s="178"/>
      <c r="C514" s="182"/>
      <c r="D514" s="182"/>
      <c r="E514" s="182"/>
      <c r="F514" s="182"/>
      <c r="G514" s="182"/>
    </row>
    <row r="515" spans="2:7">
      <c r="B515" s="178"/>
      <c r="C515" s="182"/>
      <c r="D515" s="182"/>
      <c r="E515" s="182"/>
      <c r="F515" s="182"/>
      <c r="G515" s="182"/>
    </row>
    <row r="516" spans="2:7">
      <c r="B516" s="178"/>
      <c r="C516" s="182"/>
      <c r="D516" s="182"/>
      <c r="E516" s="182"/>
      <c r="F516" s="182"/>
      <c r="G516" s="182"/>
    </row>
    <row r="517" spans="2:7">
      <c r="B517" s="178"/>
      <c r="C517" s="182"/>
      <c r="D517" s="182"/>
      <c r="E517" s="182"/>
      <c r="F517" s="182"/>
      <c r="G517" s="182"/>
    </row>
    <row r="518" spans="2:7">
      <c r="B518" s="178"/>
      <c r="C518" s="182"/>
      <c r="D518" s="182"/>
      <c r="E518" s="182"/>
      <c r="F518" s="182"/>
      <c r="G518" s="182"/>
    </row>
    <row r="519" spans="2:7">
      <c r="B519" s="178"/>
      <c r="C519" s="182"/>
      <c r="D519" s="182"/>
      <c r="E519" s="182"/>
      <c r="F519" s="182"/>
      <c r="G519" s="182"/>
    </row>
    <row r="520" spans="2:7">
      <c r="B520" s="178"/>
      <c r="C520" s="182"/>
      <c r="D520" s="182"/>
      <c r="E520" s="182"/>
      <c r="F520" s="182"/>
      <c r="G520" s="182"/>
    </row>
    <row r="521" spans="2:7">
      <c r="B521" s="178"/>
      <c r="C521" s="182"/>
      <c r="D521" s="182"/>
      <c r="E521" s="182"/>
      <c r="F521" s="182"/>
      <c r="G521" s="182"/>
    </row>
    <row r="522" spans="2:7">
      <c r="B522" s="178"/>
      <c r="C522" s="182"/>
      <c r="D522" s="182"/>
      <c r="E522" s="182"/>
      <c r="F522" s="182"/>
      <c r="G522" s="182"/>
    </row>
    <row r="523" spans="2:7">
      <c r="B523" s="178"/>
      <c r="C523" s="182"/>
      <c r="D523" s="182"/>
      <c r="E523" s="182"/>
      <c r="F523" s="182"/>
      <c r="G523" s="182"/>
    </row>
    <row r="524" spans="2:7">
      <c r="B524" s="178"/>
      <c r="C524" s="182"/>
      <c r="D524" s="182"/>
      <c r="E524" s="182"/>
      <c r="F524" s="182"/>
      <c r="G524" s="182"/>
    </row>
    <row r="525" spans="2:7">
      <c r="B525" s="178"/>
      <c r="C525" s="182"/>
      <c r="D525" s="182"/>
      <c r="E525" s="182"/>
      <c r="F525" s="182"/>
      <c r="G525" s="182"/>
    </row>
    <row r="526" spans="2:7">
      <c r="B526" s="178"/>
      <c r="C526" s="182"/>
      <c r="D526" s="182"/>
      <c r="E526" s="182"/>
      <c r="F526" s="182"/>
      <c r="G526" s="182"/>
    </row>
    <row r="527" spans="2:7">
      <c r="B527" s="178"/>
      <c r="C527" s="182"/>
      <c r="D527" s="182"/>
      <c r="E527" s="182"/>
      <c r="F527" s="182"/>
      <c r="G527" s="182"/>
    </row>
    <row r="528" spans="2:7">
      <c r="B528" s="178"/>
      <c r="C528" s="182"/>
      <c r="D528" s="182"/>
      <c r="E528" s="182"/>
      <c r="F528" s="182"/>
      <c r="G528" s="182"/>
    </row>
    <row r="529" spans="2:7">
      <c r="B529" s="178"/>
      <c r="C529" s="182"/>
      <c r="D529" s="182"/>
      <c r="E529" s="182"/>
      <c r="F529" s="182"/>
      <c r="G529" s="182"/>
    </row>
    <row r="530" spans="2:7">
      <c r="B530" s="178"/>
      <c r="C530" s="182"/>
      <c r="D530" s="182"/>
      <c r="E530" s="182"/>
      <c r="F530" s="182"/>
      <c r="G530" s="182"/>
    </row>
    <row r="531" spans="2:7">
      <c r="B531" s="178"/>
      <c r="C531" s="182"/>
      <c r="D531" s="182"/>
      <c r="E531" s="182"/>
      <c r="F531" s="182"/>
      <c r="G531" s="182"/>
    </row>
    <row r="532" spans="2:7">
      <c r="B532" s="178"/>
      <c r="C532" s="182"/>
      <c r="D532" s="182"/>
      <c r="E532" s="182"/>
      <c r="F532" s="182"/>
      <c r="G532" s="182"/>
    </row>
    <row r="533" spans="2:7">
      <c r="B533" s="178"/>
      <c r="C533" s="182"/>
      <c r="D533" s="182"/>
      <c r="E533" s="182"/>
      <c r="F533" s="182"/>
      <c r="G533" s="182"/>
    </row>
    <row r="534" spans="2:7">
      <c r="B534" s="178"/>
      <c r="C534" s="182"/>
      <c r="D534" s="182"/>
      <c r="E534" s="182"/>
      <c r="F534" s="182"/>
      <c r="G534" s="182"/>
    </row>
    <row r="535" spans="2:7">
      <c r="B535" s="178"/>
      <c r="C535" s="182"/>
      <c r="D535" s="182"/>
      <c r="E535" s="182"/>
      <c r="F535" s="182"/>
      <c r="G535" s="182"/>
    </row>
    <row r="536" spans="2:7">
      <c r="B536" s="178"/>
      <c r="C536" s="182"/>
      <c r="D536" s="182"/>
      <c r="E536" s="182"/>
      <c r="F536" s="182"/>
      <c r="G536" s="182"/>
    </row>
    <row r="537" spans="2:7">
      <c r="B537" s="178"/>
      <c r="C537" s="182"/>
      <c r="D537" s="182"/>
      <c r="E537" s="182"/>
      <c r="F537" s="182"/>
      <c r="G537" s="182"/>
    </row>
    <row r="538" spans="2:7">
      <c r="B538" s="178"/>
      <c r="C538" s="182"/>
      <c r="D538" s="182"/>
      <c r="E538" s="182"/>
      <c r="F538" s="182"/>
      <c r="G538" s="182"/>
    </row>
    <row r="539" spans="2:7">
      <c r="B539" s="178"/>
      <c r="C539" s="182"/>
      <c r="D539" s="182"/>
      <c r="E539" s="182"/>
      <c r="F539" s="182"/>
      <c r="G539" s="182"/>
    </row>
    <row r="540" spans="2:7">
      <c r="B540" s="178"/>
      <c r="C540" s="182"/>
      <c r="D540" s="182"/>
      <c r="E540" s="182"/>
      <c r="F540" s="182"/>
      <c r="G540" s="182"/>
    </row>
    <row r="541" spans="2:7">
      <c r="B541" s="178"/>
      <c r="C541" s="182"/>
      <c r="D541" s="182"/>
      <c r="E541" s="182"/>
      <c r="F541" s="182"/>
      <c r="G541" s="182"/>
    </row>
    <row r="542" spans="2:7">
      <c r="B542" s="178"/>
      <c r="C542" s="182"/>
      <c r="D542" s="182"/>
      <c r="E542" s="182"/>
      <c r="F542" s="182"/>
      <c r="G542" s="182"/>
    </row>
    <row r="543" spans="2:7">
      <c r="B543" s="178"/>
      <c r="C543" s="182"/>
      <c r="D543" s="182"/>
      <c r="E543" s="182"/>
      <c r="F543" s="182"/>
      <c r="G543" s="182"/>
    </row>
    <row r="544" spans="2:7">
      <c r="B544" s="178"/>
      <c r="C544" s="182"/>
      <c r="D544" s="182"/>
      <c r="E544" s="182"/>
      <c r="F544" s="182"/>
      <c r="G544" s="182"/>
    </row>
    <row r="545" spans="2:7">
      <c r="B545" s="178"/>
      <c r="C545" s="182"/>
      <c r="D545" s="182"/>
      <c r="E545" s="182"/>
      <c r="F545" s="182"/>
      <c r="G545" s="182"/>
    </row>
    <row r="546" spans="2:7">
      <c r="B546" s="178"/>
      <c r="C546" s="182"/>
      <c r="D546" s="182"/>
      <c r="E546" s="182"/>
      <c r="F546" s="182"/>
      <c r="G546" s="182"/>
    </row>
    <row r="547" spans="2:7">
      <c r="B547" s="178"/>
      <c r="C547" s="182"/>
      <c r="D547" s="182"/>
      <c r="E547" s="182"/>
      <c r="F547" s="182"/>
      <c r="G547" s="182"/>
    </row>
    <row r="548" spans="2:7">
      <c r="B548" s="178"/>
      <c r="C548" s="182"/>
      <c r="D548" s="182"/>
      <c r="E548" s="182"/>
      <c r="F548" s="182"/>
      <c r="G548" s="182"/>
    </row>
    <row r="549" spans="2:7">
      <c r="B549" s="178"/>
      <c r="C549" s="182"/>
      <c r="D549" s="182"/>
      <c r="E549" s="182"/>
      <c r="F549" s="182"/>
      <c r="G549" s="182"/>
    </row>
    <row r="550" spans="2:7">
      <c r="B550" s="178"/>
      <c r="C550" s="182"/>
      <c r="D550" s="182"/>
      <c r="E550" s="182"/>
      <c r="F550" s="182"/>
      <c r="G550" s="182"/>
    </row>
    <row r="551" spans="2:7">
      <c r="B551" s="178"/>
      <c r="C551" s="182"/>
      <c r="D551" s="182"/>
      <c r="E551" s="182"/>
      <c r="F551" s="182"/>
      <c r="G551" s="182"/>
    </row>
    <row r="552" spans="2:7">
      <c r="B552" s="178"/>
      <c r="C552" s="182"/>
      <c r="D552" s="182"/>
      <c r="E552" s="182"/>
      <c r="F552" s="182"/>
      <c r="G552" s="182"/>
    </row>
    <row r="553" spans="2:7">
      <c r="B553" s="178"/>
      <c r="C553" s="182"/>
      <c r="D553" s="182"/>
      <c r="E553" s="182"/>
      <c r="F553" s="182"/>
      <c r="G553" s="182"/>
    </row>
    <row r="554" spans="2:7">
      <c r="B554" s="178"/>
      <c r="C554" s="182"/>
      <c r="D554" s="182"/>
      <c r="E554" s="182"/>
      <c r="F554" s="182"/>
      <c r="G554" s="182"/>
    </row>
    <row r="555" spans="2:7">
      <c r="B555" s="178"/>
      <c r="C555" s="182"/>
      <c r="D555" s="182"/>
      <c r="E555" s="182"/>
      <c r="F555" s="182"/>
      <c r="G555" s="182"/>
    </row>
    <row r="556" spans="2:7">
      <c r="B556" s="178"/>
      <c r="C556" s="182"/>
      <c r="D556" s="182"/>
      <c r="E556" s="182"/>
      <c r="F556" s="182"/>
      <c r="G556" s="182"/>
    </row>
    <row r="557" spans="2:7">
      <c r="B557" s="178"/>
      <c r="C557" s="182"/>
      <c r="D557" s="182"/>
      <c r="E557" s="182"/>
      <c r="F557" s="182"/>
      <c r="G557" s="182"/>
    </row>
    <row r="558" spans="2:7">
      <c r="B558" s="178"/>
      <c r="C558" s="182"/>
      <c r="D558" s="182"/>
      <c r="E558" s="182"/>
      <c r="F558" s="182"/>
      <c r="G558" s="182"/>
    </row>
    <row r="559" spans="2:7">
      <c r="B559" s="178"/>
      <c r="C559" s="182"/>
      <c r="D559" s="182"/>
      <c r="E559" s="182"/>
      <c r="F559" s="182"/>
      <c r="G559" s="182"/>
    </row>
    <row r="560" spans="2:7">
      <c r="B560" s="178"/>
      <c r="C560" s="182"/>
      <c r="D560" s="182"/>
      <c r="E560" s="182"/>
      <c r="F560" s="182"/>
      <c r="G560" s="182"/>
    </row>
    <row r="561" spans="2:7">
      <c r="B561" s="178"/>
      <c r="C561" s="182"/>
      <c r="D561" s="182"/>
      <c r="E561" s="182"/>
      <c r="F561" s="182"/>
      <c r="G561" s="182"/>
    </row>
    <row r="562" spans="2:7">
      <c r="B562" s="178"/>
      <c r="C562" s="182"/>
      <c r="D562" s="182"/>
      <c r="E562" s="182"/>
      <c r="F562" s="182"/>
      <c r="G562" s="182"/>
    </row>
    <row r="563" spans="2:7">
      <c r="B563" s="178"/>
      <c r="C563" s="182"/>
      <c r="D563" s="182"/>
      <c r="E563" s="182"/>
      <c r="F563" s="182"/>
      <c r="G563" s="182"/>
    </row>
    <row r="564" spans="2:7">
      <c r="B564" s="178"/>
      <c r="C564" s="182"/>
      <c r="D564" s="182"/>
      <c r="E564" s="182"/>
      <c r="F564" s="182"/>
      <c r="G564" s="182"/>
    </row>
    <row r="565" spans="2:7">
      <c r="B565" s="178"/>
      <c r="C565" s="182"/>
      <c r="D565" s="182"/>
      <c r="E565" s="182"/>
      <c r="F565" s="182"/>
      <c r="G565" s="182"/>
    </row>
    <row r="566" spans="2:7">
      <c r="B566" s="178"/>
      <c r="C566" s="182"/>
      <c r="D566" s="182"/>
      <c r="E566" s="182"/>
      <c r="F566" s="182"/>
      <c r="G566" s="182"/>
    </row>
    <row r="567" spans="2:7">
      <c r="B567" s="178"/>
      <c r="C567" s="182"/>
      <c r="D567" s="182"/>
      <c r="E567" s="182"/>
      <c r="F567" s="182"/>
      <c r="G567" s="182"/>
    </row>
    <row r="568" spans="2:7">
      <c r="B568" s="178"/>
      <c r="C568" s="182"/>
      <c r="D568" s="182"/>
      <c r="E568" s="182"/>
      <c r="F568" s="182"/>
      <c r="G568" s="182"/>
    </row>
    <row r="569" spans="2:7">
      <c r="B569" s="178"/>
      <c r="C569" s="182"/>
      <c r="D569" s="182"/>
      <c r="E569" s="182"/>
      <c r="F569" s="182"/>
      <c r="G569" s="182"/>
    </row>
    <row r="570" spans="2:7">
      <c r="B570" s="178"/>
      <c r="C570" s="182"/>
      <c r="D570" s="182"/>
      <c r="E570" s="182"/>
      <c r="F570" s="182"/>
      <c r="G570" s="182"/>
    </row>
    <row r="571" spans="2:7">
      <c r="B571" s="178"/>
      <c r="C571" s="182"/>
      <c r="D571" s="182"/>
      <c r="E571" s="182"/>
      <c r="F571" s="182"/>
      <c r="G571" s="182"/>
    </row>
    <row r="572" spans="2:7">
      <c r="B572" s="178"/>
      <c r="C572" s="182"/>
      <c r="D572" s="182"/>
      <c r="E572" s="182"/>
      <c r="F572" s="182"/>
      <c r="G572" s="182"/>
    </row>
    <row r="573" spans="2:7">
      <c r="B573" s="178"/>
      <c r="C573" s="182"/>
      <c r="D573" s="182"/>
      <c r="E573" s="182"/>
      <c r="F573" s="182"/>
      <c r="G573" s="182"/>
    </row>
    <row r="574" spans="2:7">
      <c r="B574" s="178"/>
      <c r="C574" s="182"/>
      <c r="D574" s="182"/>
      <c r="E574" s="182"/>
      <c r="F574" s="182"/>
      <c r="G574" s="182"/>
    </row>
    <row r="575" spans="2:7">
      <c r="B575" s="178"/>
      <c r="C575" s="182"/>
      <c r="D575" s="182"/>
      <c r="E575" s="182"/>
      <c r="F575" s="182"/>
      <c r="G575" s="182"/>
    </row>
    <row r="576" spans="2:7">
      <c r="B576" s="178"/>
      <c r="C576" s="182"/>
      <c r="D576" s="182"/>
      <c r="E576" s="182"/>
      <c r="F576" s="182"/>
      <c r="G576" s="182"/>
    </row>
    <row r="577" spans="2:7">
      <c r="B577" s="178"/>
      <c r="C577" s="182"/>
      <c r="D577" s="182"/>
      <c r="E577" s="182"/>
      <c r="F577" s="182"/>
      <c r="G577" s="182"/>
    </row>
    <row r="578" spans="2:7">
      <c r="B578" s="178"/>
      <c r="C578" s="182"/>
      <c r="D578" s="182"/>
      <c r="E578" s="182"/>
      <c r="F578" s="182"/>
      <c r="G578" s="182"/>
    </row>
    <row r="579" spans="2:7">
      <c r="B579" s="178"/>
      <c r="C579" s="182"/>
      <c r="D579" s="182"/>
      <c r="E579" s="182"/>
      <c r="F579" s="182"/>
      <c r="G579" s="182"/>
    </row>
    <row r="580" spans="2:7">
      <c r="B580" s="178"/>
      <c r="C580" s="182"/>
      <c r="D580" s="182"/>
      <c r="E580" s="182"/>
      <c r="F580" s="182"/>
      <c r="G580" s="182"/>
    </row>
    <row r="581" spans="2:7">
      <c r="B581" s="178"/>
      <c r="C581" s="182"/>
      <c r="D581" s="182"/>
      <c r="E581" s="182"/>
      <c r="F581" s="182"/>
      <c r="G581" s="182"/>
    </row>
    <row r="582" spans="2:7">
      <c r="B582" s="178"/>
      <c r="C582" s="182"/>
      <c r="D582" s="182"/>
      <c r="E582" s="182"/>
      <c r="F582" s="182"/>
      <c r="G582" s="182"/>
    </row>
    <row r="583" spans="2:7">
      <c r="B583" s="178"/>
      <c r="C583" s="182"/>
      <c r="D583" s="182"/>
      <c r="E583" s="182"/>
      <c r="F583" s="182"/>
      <c r="G583" s="182"/>
    </row>
    <row r="584" spans="2:7">
      <c r="B584" s="178"/>
      <c r="C584" s="182"/>
      <c r="D584" s="182"/>
      <c r="E584" s="182"/>
      <c r="F584" s="182"/>
      <c r="G584" s="182"/>
    </row>
    <row r="585" spans="2:7">
      <c r="B585" s="178"/>
      <c r="C585" s="182"/>
      <c r="D585" s="182"/>
      <c r="E585" s="182"/>
      <c r="F585" s="182"/>
      <c r="G585" s="182"/>
    </row>
    <row r="586" spans="2:7">
      <c r="B586" s="178"/>
      <c r="C586" s="182"/>
      <c r="D586" s="182"/>
      <c r="E586" s="182"/>
      <c r="F586" s="182"/>
      <c r="G586" s="182"/>
    </row>
    <row r="587" spans="2:7">
      <c r="B587" s="178"/>
      <c r="C587" s="182"/>
      <c r="D587" s="182"/>
      <c r="E587" s="182"/>
      <c r="F587" s="182"/>
      <c r="G587" s="182"/>
    </row>
    <row r="588" spans="2:7">
      <c r="B588" s="178"/>
      <c r="C588" s="182"/>
      <c r="D588" s="182"/>
      <c r="E588" s="182"/>
      <c r="F588" s="182"/>
      <c r="G588" s="182"/>
    </row>
    <row r="589" spans="2:7">
      <c r="B589" s="178"/>
      <c r="C589" s="182"/>
      <c r="D589" s="182"/>
      <c r="E589" s="182"/>
      <c r="F589" s="182"/>
      <c r="G589" s="182"/>
    </row>
    <row r="590" spans="2:7">
      <c r="B590" s="178"/>
      <c r="C590" s="182"/>
      <c r="D590" s="182"/>
      <c r="E590" s="182"/>
      <c r="F590" s="182"/>
      <c r="G590" s="182"/>
    </row>
    <row r="591" spans="2:7">
      <c r="B591" s="178"/>
      <c r="C591" s="182"/>
      <c r="D591" s="182"/>
      <c r="E591" s="182"/>
      <c r="F591" s="182"/>
      <c r="G591" s="182"/>
    </row>
    <row r="592" spans="2:7">
      <c r="B592" s="178"/>
      <c r="C592" s="182"/>
      <c r="D592" s="182"/>
      <c r="E592" s="182"/>
      <c r="F592" s="182"/>
      <c r="G592" s="182"/>
    </row>
    <row r="593" spans="2:7">
      <c r="B593" s="178"/>
      <c r="C593" s="182"/>
      <c r="D593" s="182"/>
      <c r="E593" s="182"/>
      <c r="F593" s="182"/>
      <c r="G593" s="182"/>
    </row>
    <row r="594" spans="2:7">
      <c r="B594" s="178"/>
      <c r="C594" s="182"/>
      <c r="D594" s="182"/>
      <c r="E594" s="182"/>
      <c r="F594" s="182"/>
      <c r="G594" s="182"/>
    </row>
    <row r="595" spans="2:7">
      <c r="B595" s="178"/>
      <c r="C595" s="182"/>
      <c r="D595" s="182"/>
      <c r="E595" s="182"/>
      <c r="F595" s="182"/>
      <c r="G595" s="182"/>
    </row>
    <row r="596" spans="2:7">
      <c r="B596" s="178"/>
      <c r="C596" s="182"/>
      <c r="D596" s="182"/>
      <c r="E596" s="182"/>
      <c r="F596" s="182"/>
      <c r="G596" s="182"/>
    </row>
    <row r="597" spans="2:7">
      <c r="B597" s="178"/>
      <c r="C597" s="182"/>
      <c r="D597" s="182"/>
      <c r="E597" s="182"/>
      <c r="F597" s="182"/>
      <c r="G597" s="182"/>
    </row>
    <row r="598" spans="2:7">
      <c r="B598" s="178"/>
      <c r="C598" s="182"/>
      <c r="D598" s="182"/>
      <c r="E598" s="182"/>
      <c r="F598" s="182"/>
      <c r="G598" s="182"/>
    </row>
    <row r="599" spans="2:7">
      <c r="B599" s="178"/>
      <c r="C599" s="182"/>
      <c r="D599" s="182"/>
      <c r="E599" s="182"/>
      <c r="F599" s="182"/>
      <c r="G599" s="182"/>
    </row>
    <row r="600" spans="2:7">
      <c r="B600" s="178"/>
      <c r="C600" s="182"/>
      <c r="D600" s="182"/>
      <c r="E600" s="182"/>
      <c r="F600" s="182"/>
      <c r="G600" s="182"/>
    </row>
    <row r="601" spans="2:7">
      <c r="B601" s="178"/>
      <c r="C601" s="182"/>
      <c r="D601" s="182"/>
      <c r="E601" s="182"/>
      <c r="F601" s="182"/>
      <c r="G601" s="182"/>
    </row>
    <row r="602" spans="2:7">
      <c r="B602" s="178"/>
      <c r="C602" s="182"/>
      <c r="D602" s="182"/>
      <c r="E602" s="182"/>
      <c r="F602" s="182"/>
      <c r="G602" s="182"/>
    </row>
    <row r="603" spans="2:7">
      <c r="B603" s="178"/>
      <c r="C603" s="182"/>
      <c r="D603" s="182"/>
      <c r="E603" s="182"/>
      <c r="F603" s="182"/>
      <c r="G603" s="182"/>
    </row>
    <row r="604" spans="2:7">
      <c r="B604" s="178"/>
      <c r="C604" s="182"/>
      <c r="D604" s="182"/>
      <c r="E604" s="182"/>
      <c r="F604" s="182"/>
      <c r="G604" s="182"/>
    </row>
    <row r="605" spans="2:7">
      <c r="B605" s="178"/>
      <c r="C605" s="182"/>
      <c r="D605" s="182"/>
      <c r="E605" s="182"/>
      <c r="F605" s="182"/>
      <c r="G605" s="182"/>
    </row>
    <row r="606" spans="2:7">
      <c r="B606" s="178"/>
      <c r="C606" s="182"/>
      <c r="D606" s="182"/>
      <c r="E606" s="182"/>
      <c r="F606" s="182"/>
      <c r="G606" s="182"/>
    </row>
    <row r="607" spans="2:7">
      <c r="B607" s="178"/>
      <c r="C607" s="182"/>
      <c r="D607" s="182"/>
      <c r="E607" s="182"/>
      <c r="F607" s="182"/>
      <c r="G607" s="182"/>
    </row>
    <row r="608" spans="2:7">
      <c r="B608" s="178"/>
      <c r="C608" s="182"/>
      <c r="D608" s="182"/>
      <c r="E608" s="182"/>
      <c r="F608" s="182"/>
      <c r="G608" s="182"/>
    </row>
    <row r="609" spans="2:7">
      <c r="B609" s="178"/>
      <c r="C609" s="182"/>
      <c r="D609" s="182"/>
      <c r="E609" s="182"/>
      <c r="F609" s="182"/>
      <c r="G609" s="182"/>
    </row>
    <row r="610" spans="2:7">
      <c r="B610" s="178"/>
      <c r="C610" s="182"/>
      <c r="D610" s="182"/>
      <c r="E610" s="182"/>
      <c r="F610" s="182"/>
      <c r="G610" s="182"/>
    </row>
    <row r="611" spans="2:7">
      <c r="B611" s="178"/>
      <c r="C611" s="182"/>
      <c r="D611" s="182"/>
      <c r="E611" s="182"/>
      <c r="F611" s="182"/>
      <c r="G611" s="182"/>
    </row>
    <row r="612" spans="2:7">
      <c r="B612" s="178"/>
      <c r="C612" s="182"/>
      <c r="D612" s="182"/>
      <c r="E612" s="182"/>
      <c r="F612" s="182"/>
      <c r="G612" s="182"/>
    </row>
    <row r="613" spans="2:7">
      <c r="B613" s="178"/>
      <c r="C613" s="182"/>
      <c r="D613" s="182"/>
      <c r="E613" s="182"/>
      <c r="F613" s="182"/>
      <c r="G613" s="182"/>
    </row>
    <row r="614" spans="2:7">
      <c r="B614" s="178"/>
      <c r="C614" s="182"/>
      <c r="D614" s="182"/>
      <c r="E614" s="182"/>
      <c r="F614" s="182"/>
      <c r="G614" s="182"/>
    </row>
    <row r="615" spans="2:7">
      <c r="B615" s="178"/>
      <c r="C615" s="182"/>
      <c r="D615" s="182"/>
      <c r="E615" s="182"/>
      <c r="F615" s="182"/>
      <c r="G615" s="182"/>
    </row>
    <row r="616" spans="2:7">
      <c r="B616" s="178"/>
      <c r="C616" s="182"/>
      <c r="D616" s="182"/>
      <c r="E616" s="182"/>
      <c r="F616" s="182"/>
      <c r="G616" s="182"/>
    </row>
    <row r="617" spans="2:7">
      <c r="B617" s="178"/>
      <c r="C617" s="182"/>
      <c r="D617" s="182"/>
      <c r="E617" s="182"/>
      <c r="F617" s="182"/>
      <c r="G617" s="182"/>
    </row>
    <row r="618" spans="2:7">
      <c r="B618" s="178"/>
      <c r="C618" s="182"/>
      <c r="D618" s="182"/>
      <c r="E618" s="182"/>
      <c r="F618" s="182"/>
      <c r="G618" s="182"/>
    </row>
    <row r="619" spans="2:7">
      <c r="B619" s="178"/>
      <c r="C619" s="182"/>
      <c r="D619" s="182"/>
      <c r="E619" s="182"/>
      <c r="F619" s="182"/>
      <c r="G619" s="182"/>
    </row>
    <row r="620" spans="2:7">
      <c r="B620" s="178"/>
      <c r="C620" s="182"/>
      <c r="D620" s="182"/>
      <c r="E620" s="182"/>
      <c r="F620" s="182"/>
      <c r="G620" s="182"/>
    </row>
    <row r="621" spans="2:7">
      <c r="B621" s="178"/>
      <c r="C621" s="182"/>
      <c r="D621" s="182"/>
      <c r="E621" s="182"/>
      <c r="F621" s="182"/>
      <c r="G621" s="182"/>
    </row>
    <row r="622" spans="2:7">
      <c r="B622" s="178"/>
      <c r="C622" s="182"/>
      <c r="D622" s="182"/>
      <c r="E622" s="182"/>
      <c r="F622" s="182"/>
      <c r="G622" s="182"/>
    </row>
    <row r="623" spans="2:7">
      <c r="B623" s="178"/>
      <c r="C623" s="182"/>
      <c r="D623" s="182"/>
      <c r="E623" s="182"/>
      <c r="F623" s="182"/>
      <c r="G623" s="182"/>
    </row>
    <row r="624" spans="2:7">
      <c r="B624" s="178"/>
      <c r="C624" s="182"/>
      <c r="D624" s="182"/>
      <c r="E624" s="182"/>
      <c r="F624" s="182"/>
      <c r="G624" s="182"/>
    </row>
    <row r="625" spans="2:7">
      <c r="B625" s="178"/>
      <c r="C625" s="182"/>
      <c r="D625" s="182"/>
      <c r="E625" s="182"/>
      <c r="F625" s="182"/>
      <c r="G625" s="182"/>
    </row>
    <row r="626" spans="2:7">
      <c r="B626" s="178"/>
      <c r="C626" s="182"/>
      <c r="D626" s="182"/>
      <c r="E626" s="182"/>
      <c r="F626" s="182"/>
      <c r="G626" s="182"/>
    </row>
    <row r="627" spans="2:7">
      <c r="B627" s="178"/>
      <c r="C627" s="182"/>
      <c r="D627" s="182"/>
      <c r="E627" s="182"/>
      <c r="F627" s="182"/>
      <c r="G627" s="182"/>
    </row>
    <row r="628" spans="2:7">
      <c r="B628" s="178"/>
      <c r="C628" s="182"/>
      <c r="D628" s="182"/>
      <c r="E628" s="182"/>
      <c r="F628" s="182"/>
      <c r="G628" s="182"/>
    </row>
    <row r="629" spans="2:7">
      <c r="B629" s="178"/>
      <c r="C629" s="182"/>
      <c r="D629" s="182"/>
      <c r="E629" s="182"/>
      <c r="F629" s="182"/>
      <c r="G629" s="182"/>
    </row>
    <row r="630" spans="2:7">
      <c r="B630" s="178"/>
      <c r="C630" s="182"/>
      <c r="D630" s="182"/>
      <c r="E630" s="182"/>
      <c r="F630" s="182"/>
      <c r="G630" s="182"/>
    </row>
    <row r="631" spans="2:7">
      <c r="B631" s="178"/>
      <c r="C631" s="182"/>
      <c r="D631" s="182"/>
      <c r="E631" s="182"/>
      <c r="F631" s="182"/>
      <c r="G631" s="182"/>
    </row>
    <row r="632" spans="2:7">
      <c r="B632" s="178"/>
      <c r="C632" s="182"/>
      <c r="D632" s="182"/>
      <c r="E632" s="182"/>
      <c r="F632" s="182"/>
      <c r="G632" s="182"/>
    </row>
    <row r="633" spans="2:7">
      <c r="B633" s="178"/>
      <c r="C633" s="182"/>
      <c r="D633" s="182"/>
      <c r="E633" s="182"/>
      <c r="F633" s="182"/>
      <c r="G633" s="182"/>
    </row>
    <row r="634" spans="2:7">
      <c r="B634" s="178"/>
      <c r="C634" s="182"/>
      <c r="D634" s="182"/>
      <c r="E634" s="182"/>
      <c r="F634" s="182"/>
      <c r="G634" s="182"/>
    </row>
    <row r="635" spans="2:7">
      <c r="B635" s="178"/>
      <c r="C635" s="182"/>
      <c r="D635" s="182"/>
      <c r="E635" s="182"/>
      <c r="F635" s="182"/>
      <c r="G635" s="182"/>
    </row>
    <row r="636" spans="2:7">
      <c r="B636" s="178"/>
      <c r="C636" s="182"/>
      <c r="D636" s="182"/>
      <c r="E636" s="182"/>
      <c r="F636" s="182"/>
      <c r="G636" s="182"/>
    </row>
    <row r="637" spans="2:7">
      <c r="B637" s="178"/>
      <c r="C637" s="182"/>
      <c r="D637" s="182"/>
      <c r="E637" s="182"/>
      <c r="F637" s="182"/>
      <c r="G637" s="182"/>
    </row>
    <row r="638" spans="2:7">
      <c r="B638" s="178"/>
      <c r="C638" s="182"/>
      <c r="D638" s="182"/>
      <c r="E638" s="182"/>
      <c r="F638" s="182"/>
      <c r="G638" s="182"/>
    </row>
    <row r="639" spans="2:7">
      <c r="B639" s="178"/>
      <c r="C639" s="182"/>
      <c r="D639" s="182"/>
      <c r="E639" s="182"/>
      <c r="F639" s="182"/>
      <c r="G639" s="182"/>
    </row>
    <row r="640" spans="2:7">
      <c r="B640" s="178"/>
      <c r="C640" s="182"/>
      <c r="D640" s="182"/>
      <c r="E640" s="182"/>
      <c r="F640" s="182"/>
      <c r="G640" s="182"/>
    </row>
    <row r="641" spans="2:7">
      <c r="B641" s="178"/>
      <c r="C641" s="182"/>
      <c r="D641" s="182"/>
      <c r="E641" s="182"/>
      <c r="F641" s="182"/>
      <c r="G641" s="182"/>
    </row>
    <row r="642" spans="2:7">
      <c r="B642" s="178"/>
      <c r="C642" s="182"/>
      <c r="D642" s="182"/>
      <c r="E642" s="182"/>
      <c r="F642" s="182"/>
      <c r="G642" s="182"/>
    </row>
    <row r="643" spans="2:7">
      <c r="B643" s="178"/>
      <c r="C643" s="182"/>
      <c r="D643" s="182"/>
      <c r="E643" s="182"/>
      <c r="F643" s="182"/>
      <c r="G643" s="182"/>
    </row>
    <row r="644" spans="2:7">
      <c r="B644" s="178"/>
      <c r="C644" s="182"/>
      <c r="D644" s="182"/>
      <c r="E644" s="182"/>
      <c r="F644" s="182"/>
      <c r="G644" s="182"/>
    </row>
    <row r="645" spans="2:7">
      <c r="B645" s="178"/>
      <c r="C645" s="182"/>
      <c r="D645" s="182"/>
      <c r="E645" s="182"/>
      <c r="F645" s="182"/>
      <c r="G645" s="182"/>
    </row>
    <row r="646" spans="2:7">
      <c r="B646" s="178"/>
      <c r="C646" s="182"/>
      <c r="D646" s="182"/>
      <c r="E646" s="182"/>
      <c r="F646" s="182"/>
      <c r="G646" s="182"/>
    </row>
    <row r="647" spans="2:7">
      <c r="B647" s="178"/>
      <c r="C647" s="182"/>
      <c r="D647" s="182"/>
      <c r="E647" s="182"/>
      <c r="F647" s="182"/>
      <c r="G647" s="182"/>
    </row>
    <row r="648" spans="2:7">
      <c r="B648" s="178"/>
      <c r="C648" s="182"/>
      <c r="D648" s="182"/>
      <c r="E648" s="182"/>
      <c r="F648" s="182"/>
      <c r="G648" s="182"/>
    </row>
    <row r="649" spans="2:7">
      <c r="B649" s="178"/>
      <c r="C649" s="182"/>
      <c r="D649" s="182"/>
      <c r="E649" s="182"/>
      <c r="F649" s="182"/>
      <c r="G649" s="182"/>
    </row>
    <row r="650" spans="2:7">
      <c r="B650" s="178"/>
      <c r="C650" s="182"/>
      <c r="D650" s="182"/>
      <c r="E650" s="182"/>
      <c r="F650" s="182"/>
      <c r="G650" s="182"/>
    </row>
    <row r="651" spans="2:7">
      <c r="B651" s="178"/>
      <c r="C651" s="182"/>
      <c r="D651" s="182"/>
      <c r="E651" s="182"/>
      <c r="F651" s="182"/>
      <c r="G651" s="182"/>
    </row>
    <row r="652" spans="2:7">
      <c r="B652" s="178"/>
      <c r="C652" s="182"/>
      <c r="D652" s="182"/>
      <c r="E652" s="182"/>
      <c r="F652" s="182"/>
      <c r="G652" s="182"/>
    </row>
    <row r="653" spans="2:7">
      <c r="B653" s="178"/>
      <c r="C653" s="182"/>
      <c r="D653" s="182"/>
      <c r="E653" s="182"/>
      <c r="F653" s="182"/>
      <c r="G653" s="182"/>
    </row>
    <row r="654" spans="2:7">
      <c r="B654" s="178"/>
      <c r="C654" s="182"/>
      <c r="D654" s="182"/>
      <c r="E654" s="182"/>
      <c r="F654" s="182"/>
      <c r="G654" s="182"/>
    </row>
    <row r="655" spans="2:7">
      <c r="B655" s="178"/>
      <c r="C655" s="182"/>
      <c r="D655" s="182"/>
      <c r="E655" s="182"/>
      <c r="F655" s="182"/>
      <c r="G655" s="182"/>
    </row>
    <row r="656" spans="2:7">
      <c r="B656" s="178"/>
      <c r="C656" s="182"/>
      <c r="D656" s="182"/>
      <c r="E656" s="182"/>
      <c r="F656" s="182"/>
      <c r="G656" s="182"/>
    </row>
    <row r="657" spans="2:7">
      <c r="B657" s="178"/>
      <c r="C657" s="182"/>
      <c r="D657" s="182"/>
      <c r="E657" s="182"/>
      <c r="F657" s="182"/>
      <c r="G657" s="182"/>
    </row>
    <row r="658" spans="2:7">
      <c r="B658" s="178"/>
      <c r="C658" s="182"/>
      <c r="D658" s="182"/>
      <c r="E658" s="182"/>
      <c r="F658" s="182"/>
      <c r="G658" s="182"/>
    </row>
    <row r="659" spans="2:7">
      <c r="B659" s="178"/>
      <c r="C659" s="182"/>
      <c r="D659" s="182"/>
      <c r="E659" s="182"/>
      <c r="F659" s="182"/>
      <c r="G659" s="182"/>
    </row>
    <row r="660" spans="2:7">
      <c r="B660" s="178"/>
      <c r="C660" s="182"/>
      <c r="D660" s="182"/>
      <c r="E660" s="182"/>
      <c r="F660" s="182"/>
      <c r="G660" s="182"/>
    </row>
    <row r="661" spans="2:7">
      <c r="B661" s="178"/>
      <c r="C661" s="182"/>
      <c r="D661" s="182"/>
      <c r="E661" s="182"/>
      <c r="F661" s="182"/>
      <c r="G661" s="182"/>
    </row>
    <row r="662" spans="2:7">
      <c r="B662" s="178"/>
      <c r="C662" s="182"/>
      <c r="D662" s="182"/>
      <c r="E662" s="182"/>
      <c r="F662" s="182"/>
      <c r="G662" s="182"/>
    </row>
    <row r="663" spans="2:7">
      <c r="B663" s="178"/>
      <c r="C663" s="182"/>
      <c r="D663" s="182"/>
      <c r="E663" s="182"/>
      <c r="F663" s="182"/>
      <c r="G663" s="182"/>
    </row>
    <row r="664" spans="2:7">
      <c r="B664" s="178"/>
      <c r="C664" s="182"/>
      <c r="D664" s="182"/>
      <c r="E664" s="182"/>
      <c r="F664" s="182"/>
      <c r="G664" s="182"/>
    </row>
    <row r="665" spans="2:7">
      <c r="B665" s="178"/>
      <c r="C665" s="182"/>
      <c r="D665" s="182"/>
      <c r="E665" s="182"/>
      <c r="F665" s="182"/>
      <c r="G665" s="182"/>
    </row>
    <row r="666" spans="2:7">
      <c r="B666" s="178"/>
      <c r="C666" s="182"/>
      <c r="D666" s="182"/>
      <c r="E666" s="182"/>
      <c r="F666" s="182"/>
      <c r="G666" s="182"/>
    </row>
    <row r="667" spans="2:7">
      <c r="B667" s="178"/>
      <c r="C667" s="182"/>
      <c r="D667" s="182"/>
      <c r="E667" s="182"/>
      <c r="F667" s="182"/>
      <c r="G667" s="182"/>
    </row>
    <row r="668" spans="2:7">
      <c r="B668" s="178"/>
      <c r="C668" s="182"/>
      <c r="D668" s="182"/>
      <c r="E668" s="182"/>
      <c r="F668" s="182"/>
      <c r="G668" s="182"/>
    </row>
    <row r="669" spans="2:7">
      <c r="B669" s="178"/>
      <c r="C669" s="182"/>
      <c r="D669" s="182"/>
      <c r="E669" s="182"/>
      <c r="F669" s="182"/>
      <c r="G669" s="182"/>
    </row>
    <row r="670" spans="2:7">
      <c r="B670" s="178"/>
      <c r="C670" s="182"/>
      <c r="D670" s="182"/>
      <c r="E670" s="182"/>
      <c r="F670" s="182"/>
      <c r="G670" s="182"/>
    </row>
    <row r="671" spans="2:7">
      <c r="B671" s="178"/>
      <c r="C671" s="182"/>
      <c r="D671" s="182"/>
      <c r="E671" s="182"/>
      <c r="F671" s="182"/>
      <c r="G671" s="182"/>
    </row>
    <row r="672" spans="2:7">
      <c r="B672" s="178"/>
      <c r="C672" s="182"/>
      <c r="D672" s="182"/>
      <c r="E672" s="182"/>
      <c r="F672" s="182"/>
      <c r="G672" s="182"/>
    </row>
    <row r="673" spans="2:7">
      <c r="B673" s="178"/>
      <c r="C673" s="182"/>
      <c r="D673" s="182"/>
      <c r="E673" s="182"/>
      <c r="F673" s="182"/>
      <c r="G673" s="182"/>
    </row>
    <row r="674" spans="2:7">
      <c r="B674" s="178"/>
      <c r="C674" s="182"/>
      <c r="D674" s="182"/>
      <c r="E674" s="182"/>
      <c r="F674" s="182"/>
      <c r="G674" s="182"/>
    </row>
    <row r="675" spans="2:7">
      <c r="B675" s="178"/>
      <c r="C675" s="182"/>
      <c r="D675" s="182"/>
      <c r="E675" s="182"/>
      <c r="F675" s="182"/>
      <c r="G675" s="182"/>
    </row>
    <row r="676" spans="2:7">
      <c r="B676" s="178"/>
      <c r="C676" s="182"/>
      <c r="D676" s="182"/>
      <c r="E676" s="182"/>
      <c r="F676" s="182"/>
      <c r="G676" s="182"/>
    </row>
    <row r="677" spans="2:7">
      <c r="B677" s="178"/>
      <c r="C677" s="182"/>
      <c r="D677" s="182"/>
      <c r="E677" s="182"/>
      <c r="F677" s="182"/>
      <c r="G677" s="182"/>
    </row>
    <row r="678" spans="2:7">
      <c r="B678" s="178"/>
      <c r="C678" s="182"/>
      <c r="D678" s="182"/>
      <c r="E678" s="182"/>
      <c r="F678" s="182"/>
      <c r="G678" s="182"/>
    </row>
    <row r="679" spans="2:7">
      <c r="B679" s="178"/>
      <c r="C679" s="182"/>
      <c r="D679" s="182"/>
      <c r="E679" s="182"/>
      <c r="F679" s="182"/>
      <c r="G679" s="182"/>
    </row>
    <row r="680" spans="2:7">
      <c r="B680" s="178"/>
      <c r="C680" s="182"/>
      <c r="D680" s="182"/>
      <c r="E680" s="182"/>
      <c r="F680" s="182"/>
      <c r="G680" s="182"/>
    </row>
    <row r="681" spans="2:7">
      <c r="B681" s="178"/>
      <c r="C681" s="182"/>
      <c r="D681" s="182"/>
      <c r="E681" s="182"/>
      <c r="F681" s="182"/>
      <c r="G681" s="182"/>
    </row>
    <row r="682" spans="2:7">
      <c r="B682" s="178"/>
      <c r="C682" s="182"/>
      <c r="D682" s="182"/>
      <c r="E682" s="182"/>
      <c r="F682" s="182"/>
      <c r="G682" s="182"/>
    </row>
    <row r="683" spans="2:7">
      <c r="B683" s="178"/>
      <c r="C683" s="182"/>
      <c r="D683" s="182"/>
      <c r="E683" s="182"/>
      <c r="F683" s="182"/>
      <c r="G683" s="182"/>
    </row>
    <row r="684" spans="2:7">
      <c r="B684" s="178"/>
      <c r="C684" s="182"/>
      <c r="D684" s="182"/>
      <c r="E684" s="182"/>
      <c r="F684" s="182"/>
      <c r="G684" s="182"/>
    </row>
    <row r="685" spans="2:7">
      <c r="B685" s="178"/>
      <c r="C685" s="182"/>
      <c r="D685" s="182"/>
      <c r="E685" s="182"/>
      <c r="F685" s="182"/>
      <c r="G685" s="182"/>
    </row>
    <row r="686" spans="2:7">
      <c r="B686" s="178"/>
      <c r="C686" s="182"/>
      <c r="D686" s="182"/>
      <c r="E686" s="182"/>
      <c r="F686" s="182"/>
      <c r="G686" s="182"/>
    </row>
    <row r="687" spans="2:7">
      <c r="B687" s="178"/>
      <c r="C687" s="182"/>
      <c r="D687" s="182"/>
      <c r="E687" s="182"/>
      <c r="F687" s="182"/>
      <c r="G687" s="182"/>
    </row>
    <row r="688" spans="2:7">
      <c r="B688" s="178"/>
      <c r="C688" s="182"/>
      <c r="D688" s="182"/>
      <c r="E688" s="182"/>
      <c r="F688" s="182"/>
      <c r="G688" s="182"/>
    </row>
    <row r="689" spans="2:7">
      <c r="B689" s="178"/>
      <c r="C689" s="182"/>
      <c r="D689" s="182"/>
      <c r="E689" s="182"/>
      <c r="F689" s="182"/>
      <c r="G689" s="182"/>
    </row>
    <row r="690" spans="2:7">
      <c r="B690" s="178"/>
      <c r="C690" s="182"/>
      <c r="D690" s="182"/>
      <c r="E690" s="182"/>
      <c r="F690" s="182"/>
      <c r="G690" s="182"/>
    </row>
    <row r="691" spans="2:7">
      <c r="B691" s="178"/>
      <c r="C691" s="182"/>
      <c r="D691" s="182"/>
      <c r="E691" s="182"/>
      <c r="F691" s="182"/>
      <c r="G691" s="182"/>
    </row>
    <row r="692" spans="2:7">
      <c r="B692" s="178"/>
      <c r="C692" s="182"/>
      <c r="D692" s="182"/>
      <c r="E692" s="182"/>
      <c r="F692" s="182"/>
      <c r="G692" s="182"/>
    </row>
    <row r="693" spans="2:7">
      <c r="B693" s="178"/>
      <c r="C693" s="182"/>
      <c r="D693" s="182"/>
      <c r="E693" s="182"/>
      <c r="F693" s="182"/>
      <c r="G693" s="182"/>
    </row>
    <row r="694" spans="2:7">
      <c r="B694" s="178"/>
      <c r="C694" s="182"/>
      <c r="D694" s="182"/>
      <c r="E694" s="182"/>
      <c r="F694" s="182"/>
      <c r="G694" s="182"/>
    </row>
    <row r="695" spans="2:7">
      <c r="B695" s="178"/>
      <c r="C695" s="182"/>
      <c r="D695" s="182"/>
      <c r="E695" s="182"/>
      <c r="F695" s="182"/>
      <c r="G695" s="182"/>
    </row>
    <row r="696" spans="2:7">
      <c r="B696" s="178"/>
      <c r="C696" s="182"/>
      <c r="D696" s="182"/>
      <c r="E696" s="182"/>
      <c r="F696" s="182"/>
      <c r="G696" s="182"/>
    </row>
    <row r="697" spans="2:7">
      <c r="B697" s="178"/>
      <c r="C697" s="182"/>
      <c r="D697" s="182"/>
      <c r="E697" s="182"/>
      <c r="F697" s="182"/>
      <c r="G697" s="182"/>
    </row>
    <row r="698" spans="2:7">
      <c r="B698" s="178"/>
      <c r="C698" s="182"/>
      <c r="D698" s="182"/>
      <c r="E698" s="182"/>
      <c r="F698" s="182"/>
      <c r="G698" s="182"/>
    </row>
    <row r="699" spans="2:7">
      <c r="B699" s="178"/>
      <c r="C699" s="182"/>
      <c r="D699" s="182"/>
      <c r="E699" s="182"/>
      <c r="F699" s="182"/>
      <c r="G699" s="182"/>
    </row>
    <row r="700" spans="2:7">
      <c r="B700" s="178"/>
      <c r="C700" s="182"/>
      <c r="D700" s="182"/>
      <c r="E700" s="182"/>
      <c r="F700" s="182"/>
      <c r="G700" s="182"/>
    </row>
    <row r="701" spans="2:7">
      <c r="B701" s="178"/>
      <c r="C701" s="182"/>
      <c r="D701" s="182"/>
      <c r="E701" s="182"/>
      <c r="F701" s="182"/>
      <c r="G701" s="182"/>
    </row>
    <row r="702" spans="2:7">
      <c r="B702" s="178"/>
      <c r="C702" s="182"/>
      <c r="D702" s="182"/>
      <c r="E702" s="182"/>
      <c r="F702" s="182"/>
      <c r="G702" s="182"/>
    </row>
    <row r="703" spans="2:7">
      <c r="B703" s="178"/>
      <c r="C703" s="182"/>
      <c r="D703" s="182"/>
      <c r="E703" s="182"/>
      <c r="F703" s="182"/>
      <c r="G703" s="182"/>
    </row>
    <row r="704" spans="2:7">
      <c r="B704" s="178"/>
      <c r="C704" s="182"/>
      <c r="D704" s="182"/>
      <c r="E704" s="182"/>
      <c r="F704" s="182"/>
      <c r="G704" s="182"/>
    </row>
    <row r="705" spans="2:7">
      <c r="B705" s="178"/>
      <c r="C705" s="182"/>
      <c r="D705" s="182"/>
      <c r="E705" s="182"/>
      <c r="F705" s="182"/>
      <c r="G705" s="182"/>
    </row>
    <row r="706" spans="2:7">
      <c r="B706" s="178"/>
      <c r="C706" s="182"/>
      <c r="D706" s="182"/>
      <c r="E706" s="182"/>
      <c r="F706" s="182"/>
      <c r="G706" s="182"/>
    </row>
    <row r="707" spans="2:7">
      <c r="B707" s="178"/>
      <c r="C707" s="182"/>
      <c r="D707" s="182"/>
      <c r="E707" s="182"/>
      <c r="F707" s="182"/>
      <c r="G707" s="182"/>
    </row>
    <row r="708" spans="2:7">
      <c r="B708" s="178"/>
      <c r="C708" s="182"/>
      <c r="D708" s="182"/>
      <c r="E708" s="182"/>
      <c r="F708" s="182"/>
      <c r="G708" s="182"/>
    </row>
    <row r="709" spans="2:7">
      <c r="B709" s="178"/>
      <c r="C709" s="182"/>
      <c r="D709" s="182"/>
      <c r="E709" s="182"/>
      <c r="F709" s="182"/>
      <c r="G709" s="182"/>
    </row>
    <row r="710" spans="2:7">
      <c r="B710" s="178"/>
      <c r="C710" s="182"/>
      <c r="D710" s="182"/>
      <c r="E710" s="182"/>
      <c r="F710" s="182"/>
      <c r="G710" s="182"/>
    </row>
    <row r="711" spans="2:7">
      <c r="B711" s="178"/>
      <c r="C711" s="182"/>
      <c r="D711" s="182"/>
      <c r="E711" s="182"/>
      <c r="F711" s="182"/>
      <c r="G711" s="182"/>
    </row>
    <row r="712" spans="2:7">
      <c r="B712" s="178"/>
      <c r="C712" s="182"/>
      <c r="D712" s="182"/>
      <c r="E712" s="182"/>
      <c r="F712" s="182"/>
      <c r="G712" s="182"/>
    </row>
    <row r="713" spans="2:7">
      <c r="B713" s="178"/>
      <c r="C713" s="182"/>
      <c r="D713" s="182"/>
      <c r="E713" s="182"/>
      <c r="F713" s="182"/>
      <c r="G713" s="182"/>
    </row>
    <row r="714" spans="2:7">
      <c r="B714" s="178"/>
      <c r="C714" s="182"/>
      <c r="D714" s="182"/>
      <c r="E714" s="182"/>
      <c r="F714" s="182"/>
      <c r="G714" s="182"/>
    </row>
    <row r="715" spans="2:7">
      <c r="B715" s="178"/>
      <c r="C715" s="182"/>
      <c r="D715" s="182"/>
      <c r="E715" s="182"/>
      <c r="F715" s="182"/>
      <c r="G715" s="182"/>
    </row>
    <row r="716" spans="2:7">
      <c r="B716" s="178"/>
      <c r="C716" s="182"/>
      <c r="D716" s="182"/>
      <c r="E716" s="182"/>
      <c r="F716" s="182"/>
      <c r="G716" s="182"/>
    </row>
    <row r="717" spans="2:7">
      <c r="B717" s="178"/>
      <c r="C717" s="182"/>
      <c r="D717" s="182"/>
      <c r="E717" s="182"/>
      <c r="F717" s="182"/>
      <c r="G717" s="182"/>
    </row>
    <row r="718" spans="2:7">
      <c r="B718" s="178"/>
      <c r="C718" s="182"/>
      <c r="D718" s="182"/>
      <c r="E718" s="182"/>
      <c r="F718" s="182"/>
      <c r="G718" s="182"/>
    </row>
    <row r="719" spans="2:7">
      <c r="B719" s="178"/>
      <c r="C719" s="182"/>
      <c r="D719" s="182"/>
      <c r="E719" s="182"/>
      <c r="F719" s="182"/>
      <c r="G719" s="182"/>
    </row>
    <row r="720" spans="2:7">
      <c r="B720" s="178"/>
      <c r="C720" s="182"/>
      <c r="D720" s="182"/>
      <c r="E720" s="182"/>
      <c r="F720" s="182"/>
      <c r="G720" s="182"/>
    </row>
    <row r="721" spans="2:7">
      <c r="B721" s="178"/>
      <c r="C721" s="182"/>
      <c r="D721" s="182"/>
      <c r="E721" s="182"/>
      <c r="F721" s="182"/>
      <c r="G721" s="182"/>
    </row>
    <row r="722" spans="2:7">
      <c r="B722" s="178"/>
      <c r="C722" s="182"/>
      <c r="D722" s="182"/>
      <c r="E722" s="182"/>
      <c r="F722" s="182"/>
      <c r="G722" s="182"/>
    </row>
    <row r="723" spans="2:7">
      <c r="B723" s="178"/>
      <c r="C723" s="182"/>
      <c r="D723" s="182"/>
      <c r="E723" s="182"/>
      <c r="F723" s="182"/>
      <c r="G723" s="182"/>
    </row>
    <row r="724" spans="2:7">
      <c r="B724" s="178"/>
      <c r="C724" s="182"/>
      <c r="D724" s="182"/>
      <c r="E724" s="182"/>
      <c r="F724" s="182"/>
      <c r="G724" s="182"/>
    </row>
    <row r="725" spans="2:7">
      <c r="B725" s="178"/>
      <c r="C725" s="182"/>
      <c r="D725" s="182"/>
      <c r="E725" s="182"/>
      <c r="F725" s="182"/>
      <c r="G725" s="182"/>
    </row>
    <row r="726" spans="2:7">
      <c r="B726" s="178"/>
      <c r="C726" s="182"/>
      <c r="D726" s="182"/>
      <c r="E726" s="182"/>
      <c r="F726" s="182"/>
      <c r="G726" s="182"/>
    </row>
    <row r="727" spans="2:7">
      <c r="B727" s="178"/>
      <c r="C727" s="182"/>
      <c r="D727" s="182"/>
      <c r="E727" s="182"/>
      <c r="F727" s="182"/>
      <c r="G727" s="182"/>
    </row>
    <row r="728" spans="2:7">
      <c r="B728" s="178"/>
      <c r="C728" s="182"/>
      <c r="D728" s="182"/>
      <c r="E728" s="182"/>
      <c r="F728" s="182"/>
      <c r="G728" s="182"/>
    </row>
    <row r="729" spans="2:7">
      <c r="B729" s="178"/>
      <c r="C729" s="182"/>
      <c r="D729" s="182"/>
      <c r="E729" s="182"/>
      <c r="F729" s="182"/>
      <c r="G729" s="182"/>
    </row>
    <row r="730" spans="2:7">
      <c r="B730" s="178"/>
      <c r="C730" s="182"/>
      <c r="D730" s="182"/>
      <c r="E730" s="182"/>
      <c r="F730" s="182"/>
      <c r="G730" s="182"/>
    </row>
    <row r="731" spans="2:7">
      <c r="B731" s="178"/>
      <c r="C731" s="182"/>
      <c r="D731" s="182"/>
      <c r="E731" s="182"/>
      <c r="F731" s="182"/>
      <c r="G731" s="182"/>
    </row>
    <row r="732" spans="2:7">
      <c r="B732" s="178"/>
      <c r="C732" s="182"/>
      <c r="D732" s="182"/>
      <c r="E732" s="182"/>
      <c r="F732" s="182"/>
      <c r="G732" s="182"/>
    </row>
    <row r="733" spans="2:7">
      <c r="B733" s="178"/>
      <c r="C733" s="182"/>
      <c r="D733" s="182"/>
      <c r="E733" s="182"/>
      <c r="F733" s="182"/>
      <c r="G733" s="182"/>
    </row>
    <row r="734" spans="2:7">
      <c r="B734" s="178"/>
      <c r="C734" s="182"/>
      <c r="D734" s="182"/>
      <c r="E734" s="182"/>
      <c r="F734" s="182"/>
      <c r="G734" s="182"/>
    </row>
    <row r="735" spans="2:7">
      <c r="B735" s="178"/>
      <c r="C735" s="182"/>
      <c r="D735" s="182"/>
      <c r="E735" s="182"/>
      <c r="F735" s="182"/>
      <c r="G735" s="182"/>
    </row>
    <row r="736" spans="2:7">
      <c r="B736" s="178"/>
      <c r="C736" s="182"/>
      <c r="D736" s="182"/>
      <c r="E736" s="182"/>
      <c r="F736" s="182"/>
      <c r="G736" s="182"/>
    </row>
    <row r="737" spans="2:7">
      <c r="B737" s="178"/>
      <c r="C737" s="182"/>
      <c r="D737" s="182"/>
      <c r="E737" s="182"/>
      <c r="F737" s="182"/>
      <c r="G737" s="182"/>
    </row>
    <row r="738" spans="2:7">
      <c r="B738" s="178"/>
      <c r="C738" s="182"/>
      <c r="D738" s="182"/>
      <c r="E738" s="182"/>
      <c r="F738" s="182"/>
      <c r="G738" s="182"/>
    </row>
    <row r="739" spans="2:7">
      <c r="B739" s="178"/>
      <c r="C739" s="182"/>
      <c r="D739" s="182"/>
      <c r="E739" s="182"/>
      <c r="F739" s="182"/>
      <c r="G739" s="182"/>
    </row>
    <row r="740" spans="2:7">
      <c r="B740" s="178"/>
      <c r="C740" s="182"/>
      <c r="D740" s="182"/>
      <c r="E740" s="182"/>
      <c r="F740" s="182"/>
      <c r="G740" s="182"/>
    </row>
    <row r="741" spans="2:7">
      <c r="B741" s="178"/>
      <c r="C741" s="182"/>
      <c r="D741" s="182"/>
      <c r="E741" s="182"/>
      <c r="F741" s="182"/>
      <c r="G741" s="182"/>
    </row>
    <row r="742" spans="2:7">
      <c r="B742" s="178"/>
      <c r="C742" s="182"/>
      <c r="D742" s="182"/>
      <c r="E742" s="182"/>
      <c r="F742" s="182"/>
      <c r="G742" s="182"/>
    </row>
    <row r="743" spans="2:7">
      <c r="B743" s="178"/>
      <c r="C743" s="182"/>
      <c r="D743" s="182"/>
      <c r="E743" s="182"/>
      <c r="F743" s="182"/>
      <c r="G743" s="182"/>
    </row>
    <row r="744" spans="2:7">
      <c r="B744" s="178"/>
      <c r="C744" s="182"/>
      <c r="D744" s="182"/>
      <c r="E744" s="182"/>
      <c r="F744" s="182"/>
      <c r="G744" s="182"/>
    </row>
    <row r="745" spans="2:7">
      <c r="B745" s="178"/>
      <c r="C745" s="182"/>
      <c r="D745" s="182"/>
      <c r="E745" s="182"/>
      <c r="F745" s="182"/>
      <c r="G745" s="182"/>
    </row>
    <row r="746" spans="2:7">
      <c r="B746" s="178"/>
      <c r="C746" s="182"/>
      <c r="D746" s="182"/>
      <c r="E746" s="182"/>
      <c r="F746" s="182"/>
      <c r="G746" s="182"/>
    </row>
    <row r="747" spans="2:7">
      <c r="B747" s="178"/>
      <c r="C747" s="182"/>
      <c r="D747" s="182"/>
      <c r="E747" s="182"/>
      <c r="F747" s="182"/>
      <c r="G747" s="182"/>
    </row>
    <row r="748" spans="2:7">
      <c r="B748" s="178"/>
      <c r="C748" s="182"/>
      <c r="D748" s="182"/>
      <c r="E748" s="182"/>
      <c r="F748" s="182"/>
      <c r="G748" s="182"/>
    </row>
    <row r="749" spans="2:7">
      <c r="B749" s="178"/>
      <c r="C749" s="182"/>
      <c r="D749" s="182"/>
      <c r="E749" s="182"/>
      <c r="F749" s="182"/>
      <c r="G749" s="182"/>
    </row>
    <row r="750" spans="2:7">
      <c r="B750" s="178"/>
      <c r="C750" s="182"/>
      <c r="D750" s="182"/>
      <c r="E750" s="182"/>
      <c r="F750" s="182"/>
      <c r="G750" s="182"/>
    </row>
    <row r="751" spans="2:7">
      <c r="B751" s="178"/>
      <c r="C751" s="182"/>
      <c r="D751" s="182"/>
      <c r="E751" s="182"/>
      <c r="F751" s="182"/>
      <c r="G751" s="182"/>
    </row>
    <row r="752" spans="2:7">
      <c r="B752" s="178"/>
      <c r="C752" s="182"/>
      <c r="D752" s="182"/>
      <c r="E752" s="182"/>
      <c r="F752" s="182"/>
      <c r="G752" s="182"/>
    </row>
    <row r="753" spans="2:7">
      <c r="B753" s="178"/>
      <c r="C753" s="182"/>
      <c r="D753" s="182"/>
      <c r="E753" s="182"/>
      <c r="F753" s="182"/>
      <c r="G753" s="182"/>
    </row>
    <row r="754" spans="2:7">
      <c r="B754" s="178"/>
      <c r="C754" s="182"/>
      <c r="D754" s="182"/>
      <c r="E754" s="182"/>
      <c r="F754" s="182"/>
      <c r="G754" s="182"/>
    </row>
    <row r="755" spans="2:7">
      <c r="B755" s="178"/>
      <c r="C755" s="182"/>
      <c r="D755" s="182"/>
      <c r="E755" s="182"/>
      <c r="F755" s="182"/>
      <c r="G755" s="182"/>
    </row>
    <row r="756" spans="2:7">
      <c r="B756" s="178"/>
      <c r="C756" s="182"/>
      <c r="D756" s="182"/>
      <c r="E756" s="182"/>
      <c r="F756" s="182"/>
      <c r="G756" s="182"/>
    </row>
    <row r="757" spans="2:7">
      <c r="B757" s="178"/>
      <c r="C757" s="182"/>
      <c r="D757" s="182"/>
      <c r="E757" s="182"/>
      <c r="F757" s="182"/>
      <c r="G757" s="182"/>
    </row>
    <row r="758" spans="2:7">
      <c r="B758" s="178"/>
      <c r="C758" s="182"/>
      <c r="D758" s="182"/>
      <c r="E758" s="182"/>
      <c r="F758" s="182"/>
      <c r="G758" s="182"/>
    </row>
    <row r="759" spans="2:7">
      <c r="B759" s="178"/>
      <c r="C759" s="182"/>
      <c r="D759" s="182"/>
      <c r="E759" s="182"/>
      <c r="F759" s="182"/>
      <c r="G759" s="182"/>
    </row>
    <row r="760" spans="2:7">
      <c r="B760" s="178"/>
      <c r="C760" s="182"/>
      <c r="D760" s="182"/>
      <c r="E760" s="182"/>
      <c r="F760" s="182"/>
      <c r="G760" s="182"/>
    </row>
    <row r="761" spans="2:7">
      <c r="B761" s="178"/>
      <c r="C761" s="182"/>
      <c r="D761" s="182"/>
      <c r="E761" s="182"/>
      <c r="F761" s="182"/>
      <c r="G761" s="182"/>
    </row>
    <row r="762" spans="2:7">
      <c r="B762" s="178"/>
      <c r="C762" s="182"/>
      <c r="D762" s="182"/>
      <c r="E762" s="182"/>
      <c r="F762" s="182"/>
      <c r="G762" s="182"/>
    </row>
    <row r="763" spans="2:7">
      <c r="B763" s="178"/>
      <c r="C763" s="182"/>
      <c r="D763" s="182"/>
      <c r="E763" s="182"/>
      <c r="F763" s="182"/>
      <c r="G763" s="182"/>
    </row>
    <row r="764" spans="2:7">
      <c r="B764" s="178"/>
      <c r="C764" s="182"/>
      <c r="D764" s="182"/>
      <c r="E764" s="182"/>
      <c r="F764" s="182"/>
      <c r="G764" s="182"/>
    </row>
    <row r="765" spans="2:7">
      <c r="B765" s="178"/>
      <c r="C765" s="182"/>
      <c r="D765" s="182"/>
      <c r="E765" s="182"/>
      <c r="F765" s="182"/>
      <c r="G765" s="182"/>
    </row>
    <row r="766" spans="2:7">
      <c r="B766" s="178"/>
      <c r="C766" s="182"/>
      <c r="D766" s="182"/>
      <c r="E766" s="182"/>
      <c r="F766" s="182"/>
      <c r="G766" s="182"/>
    </row>
    <row r="767" spans="2:7">
      <c r="B767" s="178"/>
      <c r="C767" s="182"/>
      <c r="D767" s="182"/>
      <c r="E767" s="182"/>
      <c r="F767" s="182"/>
      <c r="G767" s="182"/>
    </row>
    <row r="768" spans="2:7">
      <c r="B768" s="178"/>
      <c r="C768" s="182"/>
      <c r="D768" s="182"/>
      <c r="E768" s="182"/>
      <c r="F768" s="182"/>
      <c r="G768" s="182"/>
    </row>
    <row r="769" spans="2:7">
      <c r="B769" s="178"/>
      <c r="C769" s="182"/>
      <c r="D769" s="182"/>
      <c r="E769" s="182"/>
      <c r="F769" s="182"/>
      <c r="G769" s="182"/>
    </row>
    <row r="770" spans="2:7">
      <c r="B770" s="178"/>
      <c r="C770" s="182"/>
      <c r="D770" s="182"/>
      <c r="E770" s="182"/>
      <c r="F770" s="182"/>
      <c r="G770" s="182"/>
    </row>
    <row r="771" spans="2:7">
      <c r="B771" s="178"/>
      <c r="C771" s="182"/>
      <c r="D771" s="182"/>
      <c r="E771" s="182"/>
      <c r="F771" s="182"/>
      <c r="G771" s="182"/>
    </row>
    <row r="772" spans="2:7">
      <c r="B772" s="178"/>
      <c r="C772" s="182"/>
      <c r="D772" s="182"/>
      <c r="E772" s="182"/>
      <c r="F772" s="182"/>
      <c r="G772" s="182"/>
    </row>
    <row r="773" spans="2:7">
      <c r="B773" s="178"/>
      <c r="C773" s="182"/>
      <c r="D773" s="182"/>
      <c r="E773" s="182"/>
      <c r="F773" s="182"/>
      <c r="G773" s="182"/>
    </row>
    <row r="774" spans="2:7">
      <c r="B774" s="178"/>
      <c r="C774" s="182"/>
      <c r="D774" s="182"/>
      <c r="E774" s="182"/>
      <c r="F774" s="182"/>
      <c r="G774" s="182"/>
    </row>
    <row r="775" spans="2:7">
      <c r="B775" s="178"/>
      <c r="C775" s="182"/>
      <c r="D775" s="182"/>
      <c r="E775" s="182"/>
      <c r="F775" s="182"/>
      <c r="G775" s="182"/>
    </row>
    <row r="776" spans="2:7">
      <c r="B776" s="178"/>
      <c r="C776" s="182"/>
      <c r="D776" s="182"/>
      <c r="E776" s="182"/>
      <c r="F776" s="182"/>
      <c r="G776" s="182"/>
    </row>
    <row r="777" spans="2:7">
      <c r="B777" s="178"/>
      <c r="C777" s="182"/>
      <c r="D777" s="182"/>
      <c r="E777" s="182"/>
      <c r="F777" s="182"/>
      <c r="G777" s="182"/>
    </row>
    <row r="778" spans="2:7">
      <c r="B778" s="178"/>
      <c r="C778" s="182"/>
      <c r="D778" s="182"/>
      <c r="E778" s="182"/>
      <c r="F778" s="182"/>
      <c r="G778" s="182"/>
    </row>
    <row r="779" spans="2:7">
      <c r="B779" s="178"/>
      <c r="C779" s="182"/>
      <c r="D779" s="182"/>
      <c r="E779" s="182"/>
      <c r="F779" s="182"/>
      <c r="G779" s="182"/>
    </row>
    <row r="780" spans="2:7">
      <c r="B780" s="178"/>
      <c r="C780" s="182"/>
      <c r="D780" s="182"/>
      <c r="E780" s="182"/>
      <c r="F780" s="182"/>
      <c r="G780" s="182"/>
    </row>
    <row r="781" spans="2:7">
      <c r="B781" s="178"/>
      <c r="C781" s="182"/>
      <c r="D781" s="182"/>
      <c r="E781" s="182"/>
      <c r="F781" s="182"/>
      <c r="G781" s="182"/>
    </row>
    <row r="782" spans="2:7">
      <c r="B782" s="178"/>
      <c r="C782" s="182"/>
      <c r="D782" s="182"/>
      <c r="E782" s="182"/>
      <c r="F782" s="182"/>
      <c r="G782" s="182"/>
    </row>
    <row r="783" spans="2:7">
      <c r="B783" s="178"/>
      <c r="C783" s="182"/>
      <c r="D783" s="182"/>
      <c r="E783" s="182"/>
      <c r="F783" s="182"/>
      <c r="G783" s="182"/>
    </row>
    <row r="784" spans="2:7">
      <c r="B784" s="178"/>
      <c r="C784" s="182"/>
      <c r="D784" s="182"/>
      <c r="E784" s="182"/>
      <c r="F784" s="182"/>
      <c r="G784" s="182"/>
    </row>
    <row r="785" spans="2:7">
      <c r="B785" s="178"/>
      <c r="C785" s="182"/>
      <c r="D785" s="182"/>
      <c r="E785" s="182"/>
      <c r="F785" s="182"/>
      <c r="G785" s="182"/>
    </row>
    <row r="786" spans="2:7">
      <c r="B786" s="178"/>
      <c r="C786" s="182"/>
      <c r="D786" s="182"/>
      <c r="E786" s="182"/>
      <c r="F786" s="182"/>
      <c r="G786" s="182"/>
    </row>
    <row r="787" spans="2:7">
      <c r="B787" s="178"/>
      <c r="C787" s="182"/>
      <c r="D787" s="182"/>
      <c r="E787" s="182"/>
      <c r="F787" s="182"/>
      <c r="G787" s="182"/>
    </row>
    <row r="788" spans="2:7">
      <c r="B788" s="178"/>
      <c r="C788" s="182"/>
      <c r="D788" s="182"/>
      <c r="E788" s="182"/>
      <c r="F788" s="182"/>
      <c r="G788" s="182"/>
    </row>
    <row r="789" spans="2:7">
      <c r="B789" s="178"/>
      <c r="C789" s="182"/>
      <c r="D789" s="182"/>
      <c r="E789" s="182"/>
      <c r="F789" s="182"/>
      <c r="G789" s="182"/>
    </row>
    <row r="790" spans="2:7">
      <c r="B790" s="178"/>
      <c r="C790" s="182"/>
      <c r="D790" s="182"/>
      <c r="E790" s="182"/>
      <c r="F790" s="182"/>
      <c r="G790" s="182"/>
    </row>
    <row r="791" spans="2:7">
      <c r="B791" s="178"/>
      <c r="C791" s="182"/>
      <c r="D791" s="182"/>
      <c r="E791" s="182"/>
      <c r="F791" s="182"/>
      <c r="G791" s="182"/>
    </row>
    <row r="792" spans="2:7">
      <c r="B792" s="178"/>
      <c r="C792" s="182"/>
      <c r="D792" s="182"/>
      <c r="E792" s="182"/>
      <c r="F792" s="182"/>
      <c r="G792" s="182"/>
    </row>
    <row r="793" spans="2:7">
      <c r="B793" s="178"/>
      <c r="C793" s="182"/>
      <c r="D793" s="182"/>
      <c r="E793" s="182"/>
      <c r="F793" s="182"/>
      <c r="G793" s="182"/>
    </row>
    <row r="794" spans="2:7">
      <c r="B794" s="178"/>
      <c r="C794" s="182"/>
      <c r="D794" s="182"/>
      <c r="E794" s="182"/>
      <c r="F794" s="182"/>
      <c r="G794" s="182"/>
    </row>
    <row r="795" spans="2:7">
      <c r="B795" s="178"/>
      <c r="C795" s="182"/>
      <c r="D795" s="182"/>
      <c r="E795" s="182"/>
      <c r="F795" s="182"/>
      <c r="G795" s="182"/>
    </row>
    <row r="796" spans="2:7">
      <c r="B796" s="178"/>
      <c r="C796" s="182"/>
      <c r="D796" s="182"/>
      <c r="E796" s="182"/>
      <c r="F796" s="182"/>
      <c r="G796" s="182"/>
    </row>
    <row r="797" spans="2:7">
      <c r="B797" s="178"/>
      <c r="C797" s="182"/>
      <c r="D797" s="182"/>
      <c r="E797" s="182"/>
      <c r="F797" s="182"/>
      <c r="G797" s="182"/>
    </row>
    <row r="798" spans="2:7">
      <c r="B798" s="178"/>
      <c r="C798" s="182"/>
      <c r="D798" s="182"/>
      <c r="E798" s="182"/>
      <c r="F798" s="182"/>
      <c r="G798" s="182"/>
    </row>
    <row r="799" spans="2:7">
      <c r="B799" s="178"/>
      <c r="C799" s="182"/>
      <c r="D799" s="182"/>
      <c r="E799" s="182"/>
      <c r="F799" s="182"/>
      <c r="G799" s="182"/>
    </row>
    <row r="800" spans="2:7">
      <c r="B800" s="178"/>
      <c r="C800" s="182"/>
      <c r="D800" s="182"/>
      <c r="E800" s="182"/>
      <c r="F800" s="182"/>
      <c r="G800" s="182"/>
    </row>
    <row r="801" spans="2:7">
      <c r="B801" s="178"/>
      <c r="C801" s="182"/>
      <c r="D801" s="182"/>
      <c r="E801" s="182"/>
      <c r="F801" s="182"/>
      <c r="G801" s="182"/>
    </row>
    <row r="802" spans="2:7">
      <c r="B802" s="178"/>
      <c r="C802" s="182"/>
      <c r="D802" s="182"/>
      <c r="E802" s="182"/>
      <c r="F802" s="182"/>
      <c r="G802" s="182"/>
    </row>
    <row r="803" spans="2:7">
      <c r="B803" s="178"/>
      <c r="C803" s="182"/>
      <c r="D803" s="182"/>
      <c r="E803" s="182"/>
      <c r="F803" s="182"/>
      <c r="G803" s="182"/>
    </row>
    <row r="804" spans="2:7">
      <c r="B804" s="178"/>
      <c r="C804" s="182"/>
      <c r="D804" s="182"/>
      <c r="E804" s="182"/>
      <c r="F804" s="182"/>
      <c r="G804" s="182"/>
    </row>
    <row r="805" spans="2:7">
      <c r="B805" s="178"/>
      <c r="C805" s="182"/>
      <c r="D805" s="182"/>
      <c r="E805" s="182"/>
      <c r="F805" s="182"/>
      <c r="G805" s="182"/>
    </row>
    <row r="806" spans="2:7">
      <c r="B806" s="178"/>
      <c r="C806" s="182"/>
      <c r="D806" s="182"/>
      <c r="E806" s="182"/>
      <c r="F806" s="182"/>
      <c r="G806" s="182"/>
    </row>
    <row r="807" spans="2:7">
      <c r="B807" s="178"/>
      <c r="C807" s="182"/>
      <c r="D807" s="182"/>
      <c r="E807" s="182"/>
      <c r="F807" s="182"/>
      <c r="G807" s="182"/>
    </row>
    <row r="808" spans="2:7">
      <c r="B808" s="178"/>
      <c r="C808" s="182"/>
      <c r="D808" s="182"/>
      <c r="E808" s="182"/>
      <c r="F808" s="182"/>
      <c r="G808" s="182"/>
    </row>
    <row r="809" spans="2:7">
      <c r="B809" s="178"/>
      <c r="C809" s="182"/>
      <c r="D809" s="182"/>
      <c r="E809" s="182"/>
      <c r="F809" s="182"/>
      <c r="G809" s="182"/>
    </row>
    <row r="810" spans="2:7">
      <c r="B810" s="178"/>
      <c r="C810" s="182"/>
      <c r="D810" s="182"/>
      <c r="E810" s="182"/>
      <c r="F810" s="182"/>
      <c r="G810" s="182"/>
    </row>
    <row r="811" spans="2:7">
      <c r="B811" s="178"/>
      <c r="C811" s="182"/>
      <c r="D811" s="182"/>
      <c r="E811" s="182"/>
      <c r="F811" s="182"/>
      <c r="G811" s="182"/>
    </row>
    <row r="812" spans="2:7">
      <c r="B812" s="178"/>
      <c r="C812" s="182"/>
      <c r="D812" s="182"/>
      <c r="E812" s="182"/>
      <c r="F812" s="182"/>
      <c r="G812" s="182"/>
    </row>
    <row r="813" spans="2:7">
      <c r="B813" s="178"/>
      <c r="C813" s="182"/>
      <c r="D813" s="182"/>
      <c r="E813" s="182"/>
      <c r="F813" s="182"/>
      <c r="G813" s="182"/>
    </row>
    <row r="814" spans="2:7">
      <c r="B814" s="178"/>
      <c r="C814" s="182"/>
      <c r="D814" s="182"/>
      <c r="E814" s="182"/>
      <c r="F814" s="182"/>
      <c r="G814" s="182"/>
    </row>
    <row r="815" spans="2:7">
      <c r="B815" s="178"/>
      <c r="C815" s="182"/>
      <c r="D815" s="182"/>
      <c r="E815" s="182"/>
      <c r="F815" s="182"/>
      <c r="G815" s="182"/>
    </row>
    <row r="816" spans="2:7">
      <c r="B816" s="178"/>
      <c r="C816" s="182"/>
      <c r="D816" s="182"/>
      <c r="E816" s="182"/>
      <c r="F816" s="182"/>
      <c r="G816" s="182"/>
    </row>
    <row r="817" spans="2:7">
      <c r="B817" s="178"/>
      <c r="C817" s="182"/>
      <c r="D817" s="182"/>
      <c r="E817" s="182"/>
      <c r="F817" s="182"/>
      <c r="G817" s="182"/>
    </row>
    <row r="818" spans="2:7">
      <c r="B818" s="178"/>
      <c r="C818" s="182"/>
      <c r="D818" s="182"/>
      <c r="E818" s="182"/>
      <c r="F818" s="182"/>
      <c r="G818" s="182"/>
    </row>
    <row r="819" spans="2:7">
      <c r="B819" s="178"/>
      <c r="C819" s="182"/>
      <c r="D819" s="182"/>
      <c r="E819" s="182"/>
      <c r="F819" s="182"/>
      <c r="G819" s="182"/>
    </row>
    <row r="820" spans="2:7">
      <c r="B820" s="178"/>
      <c r="C820" s="182"/>
      <c r="D820" s="182"/>
      <c r="E820" s="182"/>
      <c r="F820" s="182"/>
      <c r="G820" s="182"/>
    </row>
    <row r="821" spans="2:7">
      <c r="B821" s="178"/>
      <c r="C821" s="182"/>
      <c r="D821" s="182"/>
      <c r="E821" s="182"/>
      <c r="F821" s="182"/>
      <c r="G821" s="182"/>
    </row>
    <row r="822" spans="2:7">
      <c r="B822" s="178"/>
      <c r="C822" s="182"/>
      <c r="D822" s="182"/>
      <c r="E822" s="182"/>
      <c r="F822" s="182"/>
      <c r="G822" s="182"/>
    </row>
    <row r="823" spans="2:7">
      <c r="B823" s="178"/>
      <c r="C823" s="182"/>
      <c r="D823" s="182"/>
      <c r="E823" s="182"/>
      <c r="F823" s="182"/>
      <c r="G823" s="182"/>
    </row>
    <row r="824" spans="2:7">
      <c r="B824" s="178"/>
      <c r="C824" s="182"/>
      <c r="D824" s="182"/>
      <c r="E824" s="182"/>
      <c r="F824" s="182"/>
      <c r="G824" s="182"/>
    </row>
    <row r="825" spans="2:7">
      <c r="B825" s="178"/>
      <c r="C825" s="182"/>
      <c r="D825" s="182"/>
      <c r="E825" s="182"/>
      <c r="F825" s="182"/>
      <c r="G825" s="182"/>
    </row>
    <row r="826" spans="2:7">
      <c r="B826" s="178"/>
      <c r="C826" s="182"/>
      <c r="D826" s="182"/>
      <c r="E826" s="182"/>
      <c r="F826" s="182"/>
      <c r="G826" s="182"/>
    </row>
    <row r="827" spans="2:7">
      <c r="B827" s="178"/>
      <c r="C827" s="182"/>
      <c r="D827" s="182"/>
      <c r="E827" s="182"/>
      <c r="F827" s="182"/>
      <c r="G827" s="182"/>
    </row>
    <row r="828" spans="2:7">
      <c r="B828" s="178"/>
      <c r="C828" s="182"/>
      <c r="D828" s="182"/>
      <c r="E828" s="182"/>
      <c r="F828" s="182"/>
      <c r="G828" s="182"/>
    </row>
    <row r="829" spans="2:7">
      <c r="B829" s="178"/>
      <c r="C829" s="182"/>
      <c r="D829" s="182"/>
      <c r="E829" s="182"/>
      <c r="F829" s="182"/>
      <c r="G829" s="182"/>
    </row>
    <row r="830" spans="2:7">
      <c r="B830" s="178"/>
      <c r="C830" s="182"/>
      <c r="D830" s="182"/>
      <c r="E830" s="182"/>
      <c r="F830" s="182"/>
      <c r="G830" s="182"/>
    </row>
    <row r="831" spans="2:7">
      <c r="B831" s="178"/>
      <c r="C831" s="182"/>
      <c r="D831" s="182"/>
      <c r="E831" s="182"/>
      <c r="F831" s="182"/>
      <c r="G831" s="182"/>
    </row>
    <row r="832" spans="2:7">
      <c r="B832" s="178"/>
      <c r="C832" s="182"/>
      <c r="D832" s="182"/>
      <c r="E832" s="182"/>
      <c r="F832" s="182"/>
      <c r="G832" s="182"/>
    </row>
    <row r="833" spans="2:7">
      <c r="B833" s="178"/>
      <c r="C833" s="182"/>
      <c r="D833" s="182"/>
      <c r="E833" s="182"/>
      <c r="F833" s="182"/>
      <c r="G833" s="182"/>
    </row>
    <row r="834" spans="2:7">
      <c r="B834" s="178"/>
      <c r="C834" s="182"/>
      <c r="D834" s="182"/>
      <c r="E834" s="182"/>
      <c r="F834" s="182"/>
      <c r="G834" s="182"/>
    </row>
    <row r="835" spans="2:7">
      <c r="B835" s="178"/>
      <c r="C835" s="182"/>
      <c r="D835" s="182"/>
      <c r="E835" s="182"/>
      <c r="F835" s="182"/>
      <c r="G835" s="182"/>
    </row>
    <row r="836" spans="2:7">
      <c r="B836" s="178"/>
      <c r="C836" s="182"/>
      <c r="D836" s="182"/>
      <c r="E836" s="182"/>
      <c r="F836" s="182"/>
      <c r="G836" s="182"/>
    </row>
    <row r="837" spans="2:7">
      <c r="B837" s="178"/>
      <c r="C837" s="182"/>
      <c r="D837" s="182"/>
      <c r="E837" s="182"/>
      <c r="F837" s="182"/>
      <c r="G837" s="182"/>
    </row>
    <row r="838" spans="2:7">
      <c r="B838" s="178"/>
      <c r="C838" s="182"/>
      <c r="D838" s="182"/>
      <c r="E838" s="182"/>
      <c r="F838" s="182"/>
      <c r="G838" s="182"/>
    </row>
    <row r="839" spans="2:7">
      <c r="B839" s="178"/>
      <c r="C839" s="182"/>
      <c r="D839" s="182"/>
      <c r="E839" s="182"/>
      <c r="F839" s="182"/>
      <c r="G839" s="182"/>
    </row>
    <row r="840" spans="2:7">
      <c r="B840" s="178"/>
      <c r="C840" s="182"/>
      <c r="D840" s="182"/>
      <c r="E840" s="182"/>
      <c r="F840" s="182"/>
      <c r="G840" s="182"/>
    </row>
    <row r="841" spans="2:7">
      <c r="B841" s="178"/>
      <c r="C841" s="182"/>
      <c r="D841" s="182"/>
      <c r="E841" s="182"/>
      <c r="F841" s="182"/>
      <c r="G841" s="182"/>
    </row>
    <row r="842" spans="2:7">
      <c r="B842" s="178"/>
      <c r="C842" s="182"/>
      <c r="D842" s="182"/>
      <c r="E842" s="182"/>
      <c r="F842" s="182"/>
      <c r="G842" s="182"/>
    </row>
    <row r="843" spans="2:7">
      <c r="B843" s="178"/>
      <c r="C843" s="182"/>
      <c r="D843" s="182"/>
      <c r="E843" s="182"/>
      <c r="F843" s="182"/>
      <c r="G843" s="182"/>
    </row>
    <row r="844" spans="2:7">
      <c r="B844" s="178"/>
      <c r="C844" s="182"/>
      <c r="D844" s="182"/>
      <c r="E844" s="182"/>
      <c r="F844" s="182"/>
      <c r="G844" s="182"/>
    </row>
    <row r="845" spans="2:7">
      <c r="B845" s="178"/>
      <c r="C845" s="182"/>
      <c r="D845" s="182"/>
      <c r="E845" s="182"/>
      <c r="F845" s="182"/>
      <c r="G845" s="182"/>
    </row>
    <row r="846" spans="2:7">
      <c r="B846" s="178"/>
      <c r="C846" s="182"/>
      <c r="D846" s="182"/>
      <c r="E846" s="182"/>
      <c r="F846" s="182"/>
      <c r="G846" s="182"/>
    </row>
    <row r="847" spans="2:7">
      <c r="B847" s="178"/>
      <c r="C847" s="182"/>
      <c r="D847" s="182"/>
      <c r="E847" s="182"/>
      <c r="F847" s="182"/>
      <c r="G847" s="182"/>
    </row>
    <row r="848" spans="2:7">
      <c r="B848" s="178"/>
      <c r="C848" s="182"/>
      <c r="D848" s="182"/>
      <c r="E848" s="182"/>
      <c r="F848" s="182"/>
      <c r="G848" s="182"/>
    </row>
    <row r="849" spans="2:7">
      <c r="B849" s="178"/>
      <c r="C849" s="182"/>
      <c r="D849" s="182"/>
      <c r="E849" s="182"/>
      <c r="F849" s="182"/>
      <c r="G849" s="182"/>
    </row>
    <row r="850" spans="2:7">
      <c r="B850" s="178"/>
      <c r="C850" s="182"/>
      <c r="D850" s="182"/>
      <c r="E850" s="182"/>
      <c r="F850" s="182"/>
      <c r="G850" s="182"/>
    </row>
    <row r="851" spans="2:7">
      <c r="B851" s="178"/>
      <c r="C851" s="182"/>
      <c r="D851" s="182"/>
      <c r="E851" s="182"/>
      <c r="F851" s="182"/>
      <c r="G851" s="182"/>
    </row>
    <row r="852" spans="2:7">
      <c r="B852" s="178"/>
      <c r="C852" s="182"/>
      <c r="D852" s="182"/>
      <c r="E852" s="182"/>
      <c r="F852" s="182"/>
      <c r="G852" s="182"/>
    </row>
    <row r="853" spans="2:7">
      <c r="B853" s="178"/>
      <c r="C853" s="182"/>
      <c r="D853" s="182"/>
      <c r="E853" s="182"/>
      <c r="F853" s="182"/>
      <c r="G853" s="182"/>
    </row>
    <row r="854" spans="2:7">
      <c r="B854" s="178"/>
      <c r="C854" s="182"/>
      <c r="D854" s="182"/>
      <c r="E854" s="182"/>
      <c r="F854" s="182"/>
      <c r="G854" s="182"/>
    </row>
    <row r="855" spans="2:7">
      <c r="B855" s="178"/>
      <c r="C855" s="182"/>
      <c r="D855" s="182"/>
      <c r="E855" s="182"/>
      <c r="F855" s="182"/>
      <c r="G855" s="182"/>
    </row>
    <row r="856" spans="2:7">
      <c r="B856" s="178"/>
      <c r="C856" s="182"/>
      <c r="D856" s="182"/>
      <c r="E856" s="182"/>
      <c r="F856" s="182"/>
      <c r="G856" s="182"/>
    </row>
    <row r="857" spans="2:7">
      <c r="B857" s="178"/>
      <c r="C857" s="182"/>
      <c r="D857" s="182"/>
      <c r="E857" s="182"/>
      <c r="F857" s="182"/>
      <c r="G857" s="182"/>
    </row>
    <row r="858" spans="2:7">
      <c r="B858" s="178"/>
      <c r="C858" s="182"/>
      <c r="D858" s="182"/>
      <c r="E858" s="182"/>
      <c r="F858" s="182"/>
      <c r="G858" s="182"/>
    </row>
    <row r="859" spans="2:7">
      <c r="B859" s="178"/>
      <c r="C859" s="182"/>
      <c r="D859" s="182"/>
      <c r="E859" s="182"/>
      <c r="F859" s="182"/>
      <c r="G859" s="182"/>
    </row>
    <row r="860" spans="2:7">
      <c r="B860" s="178"/>
      <c r="C860" s="182"/>
      <c r="D860" s="182"/>
      <c r="E860" s="182"/>
      <c r="F860" s="182"/>
      <c r="G860" s="182"/>
    </row>
    <row r="861" spans="2:7">
      <c r="B861" s="178"/>
      <c r="C861" s="182"/>
      <c r="D861" s="182"/>
      <c r="E861" s="182"/>
      <c r="F861" s="182"/>
      <c r="G861" s="182"/>
    </row>
    <row r="862" spans="2:7">
      <c r="B862" s="178"/>
      <c r="C862" s="182"/>
      <c r="D862" s="182"/>
      <c r="E862" s="182"/>
      <c r="F862" s="182"/>
      <c r="G862" s="182"/>
    </row>
    <row r="863" spans="2:7">
      <c r="B863" s="178"/>
      <c r="C863" s="182"/>
      <c r="D863" s="182"/>
      <c r="E863" s="182"/>
      <c r="F863" s="182"/>
      <c r="G863" s="182"/>
    </row>
    <row r="864" spans="2:7">
      <c r="B864" s="178"/>
      <c r="C864" s="182"/>
      <c r="D864" s="182"/>
      <c r="E864" s="182"/>
      <c r="F864" s="182"/>
      <c r="G864" s="182"/>
    </row>
    <row r="865" spans="2:7">
      <c r="B865" s="178"/>
      <c r="C865" s="182"/>
      <c r="D865" s="182"/>
      <c r="E865" s="182"/>
      <c r="F865" s="182"/>
      <c r="G865" s="182"/>
    </row>
    <row r="866" spans="2:7">
      <c r="B866" s="178"/>
      <c r="C866" s="182"/>
      <c r="D866" s="182"/>
      <c r="E866" s="182"/>
      <c r="F866" s="182"/>
      <c r="G866" s="182"/>
    </row>
    <row r="867" spans="2:7">
      <c r="B867" s="178"/>
      <c r="C867" s="182"/>
      <c r="D867" s="182"/>
      <c r="E867" s="182"/>
      <c r="F867" s="182"/>
      <c r="G867" s="182"/>
    </row>
    <row r="868" spans="2:7">
      <c r="B868" s="178"/>
      <c r="C868" s="182"/>
      <c r="D868" s="182"/>
      <c r="E868" s="182"/>
      <c r="F868" s="182"/>
      <c r="G868" s="182"/>
    </row>
    <row r="869" spans="2:7">
      <c r="B869" s="178"/>
      <c r="C869" s="182"/>
      <c r="D869" s="182"/>
      <c r="E869" s="182"/>
      <c r="F869" s="182"/>
      <c r="G869" s="182"/>
    </row>
    <row r="870" spans="2:7">
      <c r="B870" s="178"/>
      <c r="C870" s="182"/>
      <c r="D870" s="182"/>
      <c r="E870" s="182"/>
      <c r="F870" s="182"/>
      <c r="G870" s="182"/>
    </row>
    <row r="871" spans="2:7">
      <c r="B871" s="178"/>
      <c r="C871" s="182"/>
      <c r="D871" s="182"/>
      <c r="E871" s="182"/>
      <c r="F871" s="182"/>
      <c r="G871" s="182"/>
    </row>
    <row r="872" spans="2:7">
      <c r="B872" s="178"/>
      <c r="C872" s="182"/>
      <c r="D872" s="182"/>
      <c r="E872" s="182"/>
      <c r="F872" s="182"/>
      <c r="G872" s="182"/>
    </row>
    <row r="873" spans="2:7">
      <c r="B873" s="178"/>
      <c r="C873" s="182"/>
      <c r="D873" s="182"/>
      <c r="E873" s="182"/>
      <c r="F873" s="182"/>
      <c r="G873" s="182"/>
    </row>
    <row r="874" spans="2:7">
      <c r="B874" s="178"/>
      <c r="C874" s="182"/>
      <c r="D874" s="182"/>
      <c r="E874" s="182"/>
      <c r="F874" s="182"/>
      <c r="G874" s="182"/>
    </row>
    <row r="875" spans="2:7">
      <c r="B875" s="178"/>
      <c r="C875" s="182"/>
      <c r="D875" s="182"/>
      <c r="E875" s="182"/>
      <c r="F875" s="182"/>
      <c r="G875" s="182"/>
    </row>
    <row r="876" spans="2:7">
      <c r="B876" s="178"/>
      <c r="C876" s="182"/>
      <c r="D876" s="182"/>
      <c r="E876" s="182"/>
      <c r="F876" s="182"/>
      <c r="G876" s="182"/>
    </row>
    <row r="877" spans="2:7">
      <c r="B877" s="178"/>
      <c r="C877" s="182"/>
      <c r="D877" s="182"/>
      <c r="E877" s="182"/>
      <c r="F877" s="182"/>
      <c r="G877" s="182"/>
    </row>
    <row r="878" spans="2:7">
      <c r="B878" s="178"/>
      <c r="C878" s="182"/>
      <c r="D878" s="182"/>
      <c r="E878" s="182"/>
      <c r="F878" s="182"/>
      <c r="G878" s="182"/>
    </row>
    <row r="879" spans="2:7">
      <c r="B879" s="178"/>
      <c r="C879" s="182"/>
      <c r="D879" s="182"/>
      <c r="E879" s="182"/>
      <c r="F879" s="182"/>
      <c r="G879" s="182"/>
    </row>
    <row r="880" spans="2:7">
      <c r="B880" s="178"/>
      <c r="C880" s="182"/>
      <c r="D880" s="182"/>
      <c r="E880" s="182"/>
      <c r="F880" s="182"/>
      <c r="G880" s="182"/>
    </row>
    <row r="881" spans="2:7">
      <c r="B881" s="178"/>
      <c r="C881" s="182"/>
      <c r="D881" s="182"/>
      <c r="E881" s="182"/>
      <c r="F881" s="182"/>
      <c r="G881" s="182"/>
    </row>
    <row r="882" spans="2:7">
      <c r="B882" s="178"/>
      <c r="C882" s="182"/>
      <c r="D882" s="182"/>
      <c r="E882" s="182"/>
      <c r="F882" s="182"/>
      <c r="G882" s="182"/>
    </row>
    <row r="883" spans="2:7">
      <c r="B883" s="178"/>
      <c r="C883" s="182"/>
      <c r="D883" s="182"/>
      <c r="E883" s="182"/>
      <c r="F883" s="182"/>
      <c r="G883" s="182"/>
    </row>
    <row r="884" spans="2:7">
      <c r="B884" s="178"/>
      <c r="C884" s="182"/>
      <c r="D884" s="182"/>
      <c r="E884" s="182"/>
      <c r="F884" s="182"/>
      <c r="G884" s="182"/>
    </row>
    <row r="885" spans="2:7">
      <c r="B885" s="178"/>
      <c r="C885" s="182"/>
      <c r="D885" s="182"/>
      <c r="E885" s="182"/>
      <c r="F885" s="182"/>
      <c r="G885" s="182"/>
    </row>
    <row r="886" spans="2:7">
      <c r="B886" s="178"/>
      <c r="C886" s="182"/>
      <c r="D886" s="182"/>
      <c r="E886" s="182"/>
      <c r="F886" s="182"/>
      <c r="G886" s="182"/>
    </row>
    <row r="887" spans="2:7">
      <c r="B887" s="178"/>
      <c r="C887" s="182"/>
      <c r="D887" s="182"/>
      <c r="E887" s="182"/>
      <c r="F887" s="182"/>
      <c r="G887" s="182"/>
    </row>
    <row r="888" spans="2:7">
      <c r="B888" s="178"/>
      <c r="C888" s="182"/>
      <c r="D888" s="182"/>
      <c r="E888" s="182"/>
      <c r="F888" s="182"/>
      <c r="G888" s="182"/>
    </row>
    <row r="889" spans="2:7">
      <c r="B889" s="178"/>
      <c r="C889" s="182"/>
      <c r="D889" s="182"/>
      <c r="E889" s="182"/>
      <c r="F889" s="182"/>
      <c r="G889" s="182"/>
    </row>
    <row r="890" spans="2:7">
      <c r="B890" s="178"/>
      <c r="C890" s="182"/>
      <c r="D890" s="182"/>
      <c r="E890" s="182"/>
      <c r="F890" s="182"/>
      <c r="G890" s="182"/>
    </row>
    <row r="891" spans="2:7">
      <c r="B891" s="178"/>
      <c r="C891" s="182"/>
      <c r="D891" s="182"/>
      <c r="E891" s="182"/>
      <c r="F891" s="182"/>
      <c r="G891" s="182"/>
    </row>
    <row r="892" spans="2:7">
      <c r="B892" s="178"/>
      <c r="C892" s="182"/>
      <c r="D892" s="182"/>
      <c r="E892" s="182"/>
      <c r="F892" s="182"/>
      <c r="G892" s="182"/>
    </row>
    <row r="893" spans="2:7">
      <c r="B893" s="178"/>
      <c r="C893" s="182"/>
      <c r="D893" s="182"/>
      <c r="E893" s="182"/>
      <c r="F893" s="182"/>
      <c r="G893" s="182"/>
    </row>
    <row r="894" spans="2:7">
      <c r="B894" s="178"/>
      <c r="C894" s="182"/>
      <c r="D894" s="182"/>
      <c r="E894" s="182"/>
      <c r="F894" s="182"/>
      <c r="G894" s="182"/>
    </row>
    <row r="895" spans="2:7">
      <c r="B895" s="178"/>
      <c r="C895" s="182"/>
      <c r="D895" s="182"/>
      <c r="E895" s="182"/>
      <c r="F895" s="182"/>
      <c r="G895" s="182"/>
    </row>
    <row r="896" spans="2:7">
      <c r="B896" s="178"/>
      <c r="C896" s="182"/>
      <c r="D896" s="182"/>
      <c r="E896" s="182"/>
      <c r="F896" s="182"/>
      <c r="G896" s="182"/>
    </row>
    <row r="897" spans="2:7">
      <c r="B897" s="178"/>
      <c r="C897" s="182"/>
      <c r="D897" s="182"/>
      <c r="E897" s="182"/>
      <c r="F897" s="182"/>
      <c r="G897" s="182"/>
    </row>
    <row r="898" spans="2:7">
      <c r="B898" s="178"/>
      <c r="C898" s="182"/>
      <c r="D898" s="182"/>
      <c r="E898" s="182"/>
      <c r="F898" s="182"/>
      <c r="G898" s="182"/>
    </row>
    <row r="899" spans="2:7">
      <c r="B899" s="178"/>
      <c r="C899" s="182"/>
      <c r="D899" s="182"/>
      <c r="E899" s="182"/>
      <c r="F899" s="182"/>
      <c r="G899" s="182"/>
    </row>
    <row r="900" spans="2:7">
      <c r="B900" s="178"/>
      <c r="C900" s="182"/>
      <c r="D900" s="182"/>
      <c r="E900" s="182"/>
      <c r="F900" s="182"/>
      <c r="G900" s="182"/>
    </row>
    <row r="901" spans="2:7">
      <c r="B901" s="178"/>
      <c r="C901" s="182"/>
      <c r="D901" s="182"/>
      <c r="E901" s="182"/>
      <c r="F901" s="182"/>
      <c r="G901" s="182"/>
    </row>
    <row r="902" spans="2:7">
      <c r="B902" s="178"/>
      <c r="C902" s="182"/>
      <c r="D902" s="182"/>
      <c r="E902" s="182"/>
      <c r="F902" s="182"/>
      <c r="G902" s="182"/>
    </row>
    <row r="903" spans="2:7">
      <c r="B903" s="178"/>
      <c r="C903" s="182"/>
      <c r="D903" s="182"/>
      <c r="E903" s="182"/>
      <c r="F903" s="182"/>
      <c r="G903" s="182"/>
    </row>
    <row r="904" spans="2:7">
      <c r="B904" s="178"/>
      <c r="C904" s="182"/>
      <c r="D904" s="182"/>
      <c r="E904" s="182"/>
      <c r="F904" s="182"/>
      <c r="G904" s="182"/>
    </row>
    <row r="905" spans="2:7">
      <c r="B905" s="178"/>
      <c r="C905" s="182"/>
      <c r="D905" s="182"/>
      <c r="E905" s="182"/>
      <c r="F905" s="182"/>
      <c r="G905" s="182"/>
    </row>
    <row r="906" spans="2:7">
      <c r="B906" s="178"/>
      <c r="C906" s="182"/>
      <c r="D906" s="182"/>
      <c r="E906" s="182"/>
      <c r="F906" s="182"/>
      <c r="G906" s="182"/>
    </row>
    <row r="907" spans="2:7">
      <c r="B907" s="178"/>
      <c r="C907" s="182"/>
      <c r="D907" s="182"/>
      <c r="E907" s="182"/>
      <c r="F907" s="182"/>
      <c r="G907" s="182"/>
    </row>
    <row r="908" spans="2:7">
      <c r="B908" s="178"/>
      <c r="C908" s="182"/>
      <c r="D908" s="182"/>
      <c r="E908" s="182"/>
      <c r="F908" s="182"/>
      <c r="G908" s="182"/>
    </row>
    <row r="909" spans="2:7">
      <c r="B909" s="178"/>
      <c r="C909" s="182"/>
      <c r="D909" s="182"/>
      <c r="E909" s="182"/>
      <c r="F909" s="182"/>
      <c r="G909" s="182"/>
    </row>
    <row r="910" spans="2:7">
      <c r="B910" s="178"/>
      <c r="C910" s="182"/>
      <c r="D910" s="182"/>
      <c r="E910" s="182"/>
      <c r="F910" s="182"/>
      <c r="G910" s="182"/>
    </row>
    <row r="911" spans="2:7">
      <c r="B911" s="178"/>
      <c r="C911" s="182"/>
      <c r="D911" s="182"/>
      <c r="E911" s="182"/>
      <c r="F911" s="182"/>
      <c r="G911" s="182"/>
    </row>
    <row r="912" spans="2:7">
      <c r="B912" s="178"/>
      <c r="C912" s="182"/>
      <c r="D912" s="182"/>
      <c r="E912" s="182"/>
      <c r="F912" s="182"/>
      <c r="G912" s="182"/>
    </row>
    <row r="913" spans="2:7">
      <c r="B913" s="178"/>
      <c r="C913" s="182"/>
      <c r="D913" s="182"/>
      <c r="E913" s="182"/>
      <c r="F913" s="182"/>
      <c r="G913" s="182"/>
    </row>
    <row r="914" spans="2:7">
      <c r="B914" s="178"/>
      <c r="C914" s="182"/>
      <c r="D914" s="182"/>
      <c r="E914" s="182"/>
      <c r="F914" s="182"/>
      <c r="G914" s="182"/>
    </row>
    <row r="915" spans="2:7">
      <c r="B915" s="178"/>
      <c r="C915" s="182"/>
      <c r="D915" s="182"/>
      <c r="E915" s="182"/>
      <c r="F915" s="182"/>
      <c r="G915" s="182"/>
    </row>
    <row r="916" spans="2:7">
      <c r="B916" s="178"/>
      <c r="C916" s="182"/>
      <c r="D916" s="182"/>
      <c r="E916" s="182"/>
      <c r="F916" s="182"/>
      <c r="G916" s="182"/>
    </row>
    <row r="917" spans="2:7">
      <c r="B917" s="178"/>
      <c r="C917" s="182"/>
      <c r="D917" s="182"/>
      <c r="E917" s="182"/>
      <c r="F917" s="182"/>
      <c r="G917" s="182"/>
    </row>
    <row r="918" spans="2:7">
      <c r="B918" s="178"/>
      <c r="C918" s="182"/>
      <c r="D918" s="182"/>
      <c r="E918" s="182"/>
      <c r="F918" s="182"/>
      <c r="G918" s="182"/>
    </row>
    <row r="919" spans="2:7">
      <c r="B919" s="178"/>
      <c r="C919" s="182"/>
      <c r="D919" s="182"/>
      <c r="E919" s="182"/>
      <c r="F919" s="182"/>
      <c r="G919" s="182"/>
    </row>
    <row r="920" spans="2:7">
      <c r="B920" s="178"/>
      <c r="C920" s="182"/>
      <c r="D920" s="182"/>
      <c r="E920" s="182"/>
      <c r="F920" s="182"/>
      <c r="G920" s="182"/>
    </row>
    <row r="921" spans="2:7">
      <c r="B921" s="178"/>
      <c r="C921" s="182"/>
      <c r="D921" s="182"/>
      <c r="E921" s="182"/>
      <c r="F921" s="182"/>
      <c r="G921" s="182"/>
    </row>
    <row r="922" spans="2:7">
      <c r="B922" s="178"/>
      <c r="C922" s="182"/>
      <c r="D922" s="182"/>
      <c r="E922" s="182"/>
      <c r="F922" s="182"/>
      <c r="G922" s="182"/>
    </row>
    <row r="923" spans="2:7">
      <c r="B923" s="178"/>
      <c r="C923" s="182"/>
      <c r="D923" s="182"/>
      <c r="E923" s="182"/>
      <c r="F923" s="182"/>
      <c r="G923" s="182"/>
    </row>
    <row r="924" spans="2:7">
      <c r="B924" s="178"/>
      <c r="C924" s="182"/>
      <c r="D924" s="182"/>
      <c r="E924" s="182"/>
      <c r="F924" s="182"/>
      <c r="G924" s="182"/>
    </row>
    <row r="925" spans="2:7">
      <c r="B925" s="178"/>
      <c r="C925" s="182"/>
      <c r="D925" s="182"/>
      <c r="E925" s="182"/>
      <c r="F925" s="182"/>
      <c r="G925" s="182"/>
    </row>
    <row r="926" spans="2:7">
      <c r="B926" s="178"/>
      <c r="C926" s="182"/>
      <c r="D926" s="182"/>
      <c r="E926" s="182"/>
      <c r="F926" s="182"/>
      <c r="G926" s="182"/>
    </row>
    <row r="927" spans="2:7">
      <c r="B927" s="178"/>
      <c r="C927" s="182"/>
      <c r="D927" s="182"/>
      <c r="E927" s="182"/>
      <c r="F927" s="182"/>
      <c r="G927" s="182"/>
    </row>
    <row r="928" spans="2:7">
      <c r="B928" s="178"/>
      <c r="C928" s="182"/>
      <c r="D928" s="182"/>
      <c r="E928" s="182"/>
      <c r="F928" s="182"/>
      <c r="G928" s="182"/>
    </row>
    <row r="929" spans="2:7">
      <c r="B929" s="178"/>
      <c r="C929" s="182"/>
      <c r="D929" s="182"/>
      <c r="E929" s="182"/>
      <c r="F929" s="182"/>
      <c r="G929" s="182"/>
    </row>
    <row r="930" spans="2:7">
      <c r="B930" s="178"/>
      <c r="C930" s="182"/>
      <c r="D930" s="182"/>
      <c r="E930" s="182"/>
      <c r="F930" s="182"/>
      <c r="G930" s="182"/>
    </row>
    <row r="931" spans="2:7">
      <c r="B931" s="178"/>
      <c r="C931" s="182"/>
      <c r="D931" s="182"/>
      <c r="E931" s="182"/>
      <c r="F931" s="182"/>
      <c r="G931" s="182"/>
    </row>
    <row r="932" spans="2:7">
      <c r="B932" s="178"/>
      <c r="C932" s="182"/>
      <c r="D932" s="182"/>
      <c r="E932" s="182"/>
      <c r="F932" s="182"/>
      <c r="G932" s="182"/>
    </row>
    <row r="933" spans="2:7">
      <c r="B933" s="178"/>
      <c r="C933" s="182"/>
      <c r="D933" s="182"/>
      <c r="E933" s="182"/>
      <c r="F933" s="182"/>
      <c r="G933" s="182"/>
    </row>
    <row r="934" spans="2:7">
      <c r="B934" s="178"/>
      <c r="C934" s="182"/>
      <c r="D934" s="182"/>
      <c r="E934" s="182"/>
      <c r="F934" s="182"/>
      <c r="G934" s="182"/>
    </row>
    <row r="935" spans="2:7">
      <c r="B935" s="178"/>
      <c r="C935" s="182"/>
      <c r="D935" s="182"/>
      <c r="E935" s="182"/>
      <c r="F935" s="182"/>
      <c r="G935" s="182"/>
    </row>
    <row r="936" spans="2:7">
      <c r="B936" s="178"/>
      <c r="C936" s="182"/>
      <c r="D936" s="182"/>
      <c r="E936" s="182"/>
      <c r="F936" s="182"/>
      <c r="G936" s="182"/>
    </row>
    <row r="937" spans="2:7">
      <c r="B937" s="178"/>
      <c r="C937" s="182"/>
      <c r="D937" s="182"/>
      <c r="E937" s="182"/>
      <c r="F937" s="182"/>
      <c r="G937" s="182"/>
    </row>
    <row r="938" spans="2:7">
      <c r="B938" s="178"/>
      <c r="C938" s="182"/>
      <c r="D938" s="182"/>
      <c r="E938" s="182"/>
      <c r="F938" s="182"/>
      <c r="G938" s="182"/>
    </row>
    <row r="939" spans="2:7">
      <c r="B939" s="178"/>
      <c r="C939" s="182"/>
      <c r="D939" s="182"/>
      <c r="E939" s="182"/>
      <c r="F939" s="182"/>
      <c r="G939" s="182"/>
    </row>
    <row r="940" spans="2:7">
      <c r="B940" s="178"/>
      <c r="C940" s="182"/>
      <c r="D940" s="182"/>
      <c r="E940" s="182"/>
      <c r="F940" s="182"/>
      <c r="G940" s="182"/>
    </row>
    <row r="941" spans="2:7">
      <c r="B941" s="178"/>
      <c r="C941" s="182"/>
      <c r="D941" s="182"/>
      <c r="E941" s="182"/>
      <c r="F941" s="182"/>
      <c r="G941" s="182"/>
    </row>
    <row r="942" spans="2:7">
      <c r="B942" s="178"/>
      <c r="C942" s="182"/>
      <c r="D942" s="182"/>
      <c r="E942" s="182"/>
      <c r="F942" s="182"/>
      <c r="G942" s="182"/>
    </row>
    <row r="943" spans="2:7">
      <c r="B943" s="178"/>
      <c r="C943" s="182"/>
      <c r="D943" s="182"/>
      <c r="E943" s="182"/>
      <c r="F943" s="182"/>
      <c r="G943" s="182"/>
    </row>
    <row r="944" spans="2:7">
      <c r="B944" s="178"/>
      <c r="C944" s="182"/>
      <c r="D944" s="182"/>
      <c r="E944" s="182"/>
      <c r="F944" s="182"/>
      <c r="G944" s="182"/>
    </row>
    <row r="945" spans="2:7">
      <c r="B945" s="178"/>
      <c r="C945" s="182"/>
      <c r="D945" s="182"/>
      <c r="E945" s="182"/>
      <c r="F945" s="182"/>
      <c r="G945" s="182"/>
    </row>
    <row r="946" spans="2:7">
      <c r="B946" s="178"/>
      <c r="C946" s="182"/>
      <c r="D946" s="182"/>
      <c r="E946" s="182"/>
      <c r="F946" s="182"/>
      <c r="G946" s="182"/>
    </row>
    <row r="947" spans="2:7">
      <c r="B947" s="178"/>
      <c r="C947" s="182"/>
      <c r="D947" s="182"/>
      <c r="E947" s="182"/>
      <c r="F947" s="182"/>
      <c r="G947" s="182"/>
    </row>
    <row r="948" spans="2:7">
      <c r="B948" s="178"/>
      <c r="C948" s="182"/>
      <c r="D948" s="182"/>
      <c r="E948" s="182"/>
      <c r="F948" s="182"/>
      <c r="G948" s="182"/>
    </row>
    <row r="949" spans="2:7">
      <c r="B949" s="178"/>
      <c r="C949" s="182"/>
      <c r="D949" s="182"/>
      <c r="E949" s="182"/>
      <c r="F949" s="182"/>
      <c r="G949" s="182"/>
    </row>
    <row r="950" spans="2:7">
      <c r="B950" s="178"/>
      <c r="C950" s="182"/>
      <c r="D950" s="182"/>
      <c r="E950" s="182"/>
      <c r="F950" s="182"/>
      <c r="G950" s="182"/>
    </row>
    <row r="951" spans="2:7">
      <c r="B951" s="178"/>
      <c r="C951" s="182"/>
      <c r="D951" s="182"/>
      <c r="E951" s="182"/>
      <c r="F951" s="182"/>
      <c r="G951" s="182"/>
    </row>
    <row r="952" spans="2:7">
      <c r="B952" s="178"/>
      <c r="C952" s="182"/>
      <c r="D952" s="182"/>
      <c r="E952" s="182"/>
      <c r="F952" s="182"/>
      <c r="G952" s="182"/>
    </row>
    <row r="953" spans="2:7">
      <c r="B953" s="178"/>
      <c r="C953" s="182"/>
      <c r="D953" s="182"/>
      <c r="E953" s="182"/>
      <c r="F953" s="182"/>
      <c r="G953" s="182"/>
    </row>
    <row r="954" spans="2:7">
      <c r="B954" s="178"/>
      <c r="C954" s="182"/>
      <c r="D954" s="182"/>
      <c r="E954" s="182"/>
      <c r="F954" s="182"/>
      <c r="G954" s="182"/>
    </row>
    <row r="955" spans="2:7">
      <c r="B955" s="178"/>
      <c r="C955" s="182"/>
      <c r="D955" s="182"/>
      <c r="E955" s="182"/>
      <c r="F955" s="182"/>
      <c r="G955" s="182"/>
    </row>
    <row r="956" spans="2:7">
      <c r="B956" s="178"/>
      <c r="C956" s="182"/>
      <c r="D956" s="182"/>
      <c r="E956" s="182"/>
      <c r="F956" s="182"/>
      <c r="G956" s="182"/>
    </row>
    <row r="957" spans="2:7">
      <c r="B957" s="178"/>
      <c r="C957" s="182"/>
      <c r="D957" s="182"/>
      <c r="E957" s="182"/>
      <c r="F957" s="182"/>
      <c r="G957" s="182"/>
    </row>
    <row r="958" spans="2:7">
      <c r="B958" s="178"/>
      <c r="C958" s="182"/>
      <c r="D958" s="182"/>
      <c r="E958" s="182"/>
      <c r="F958" s="182"/>
      <c r="G958" s="182"/>
    </row>
    <row r="959" spans="2:7">
      <c r="B959" s="178"/>
      <c r="C959" s="182"/>
      <c r="D959" s="182"/>
      <c r="E959" s="182"/>
      <c r="F959" s="182"/>
      <c r="G959" s="182"/>
    </row>
    <row r="960" spans="2:7">
      <c r="B960" s="178"/>
      <c r="C960" s="182"/>
      <c r="D960" s="182"/>
      <c r="E960" s="182"/>
      <c r="F960" s="182"/>
      <c r="G960" s="182"/>
    </row>
    <row r="961" spans="2:7">
      <c r="B961" s="178"/>
      <c r="C961" s="182"/>
      <c r="D961" s="182"/>
      <c r="E961" s="182"/>
      <c r="F961" s="182"/>
      <c r="G961" s="182"/>
    </row>
    <row r="962" spans="2:7">
      <c r="B962" s="178"/>
      <c r="C962" s="182"/>
      <c r="D962" s="182"/>
      <c r="E962" s="182"/>
      <c r="F962" s="182"/>
      <c r="G962" s="182"/>
    </row>
    <row r="963" spans="2:7">
      <c r="B963" s="178"/>
      <c r="C963" s="182"/>
      <c r="D963" s="182"/>
      <c r="E963" s="182"/>
      <c r="F963" s="182"/>
      <c r="G963" s="182"/>
    </row>
    <row r="964" spans="2:7">
      <c r="B964" s="178"/>
      <c r="C964" s="182"/>
      <c r="D964" s="182"/>
      <c r="E964" s="182"/>
      <c r="F964" s="182"/>
      <c r="G964" s="182"/>
    </row>
    <row r="965" spans="2:7">
      <c r="B965" s="178"/>
      <c r="C965" s="182"/>
      <c r="D965" s="182"/>
      <c r="E965" s="182"/>
      <c r="F965" s="182"/>
      <c r="G965" s="182"/>
    </row>
    <row r="966" spans="2:7">
      <c r="B966" s="178"/>
      <c r="C966" s="182"/>
      <c r="D966" s="182"/>
      <c r="E966" s="182"/>
      <c r="F966" s="182"/>
      <c r="G966" s="182"/>
    </row>
    <row r="967" spans="2:7">
      <c r="B967" s="178"/>
      <c r="C967" s="182"/>
      <c r="D967" s="182"/>
      <c r="E967" s="182"/>
      <c r="F967" s="182"/>
      <c r="G967" s="182"/>
    </row>
    <row r="968" spans="2:7">
      <c r="B968" s="178"/>
      <c r="C968" s="182"/>
      <c r="D968" s="182"/>
      <c r="E968" s="182"/>
      <c r="F968" s="182"/>
      <c r="G968" s="182"/>
    </row>
    <row r="969" spans="2:7">
      <c r="B969" s="178"/>
      <c r="C969" s="182"/>
      <c r="D969" s="182"/>
      <c r="E969" s="182"/>
      <c r="F969" s="182"/>
      <c r="G969" s="182"/>
    </row>
    <row r="970" spans="2:7">
      <c r="B970" s="178"/>
      <c r="C970" s="182"/>
      <c r="D970" s="182"/>
      <c r="E970" s="182"/>
      <c r="F970" s="182"/>
      <c r="G970" s="182"/>
    </row>
    <row r="971" spans="2:7">
      <c r="B971" s="178"/>
      <c r="C971" s="182"/>
      <c r="D971" s="182"/>
      <c r="E971" s="182"/>
      <c r="F971" s="182"/>
      <c r="G971" s="182"/>
    </row>
    <row r="972" spans="2:7">
      <c r="B972" s="178"/>
      <c r="C972" s="182"/>
      <c r="D972" s="182"/>
      <c r="E972" s="182"/>
      <c r="F972" s="182"/>
      <c r="G972" s="182"/>
    </row>
    <row r="973" spans="2:7">
      <c r="B973" s="178"/>
      <c r="C973" s="182"/>
      <c r="D973" s="182"/>
      <c r="E973" s="182"/>
      <c r="F973" s="182"/>
      <c r="G973" s="182"/>
    </row>
    <row r="974" spans="2:7">
      <c r="B974" s="178"/>
      <c r="C974" s="182"/>
      <c r="D974" s="182"/>
      <c r="E974" s="182"/>
      <c r="F974" s="182"/>
      <c r="G974" s="182"/>
    </row>
    <row r="975" spans="2:7">
      <c r="B975" s="178"/>
      <c r="C975" s="182"/>
      <c r="D975" s="182"/>
      <c r="E975" s="182"/>
      <c r="F975" s="182"/>
      <c r="G975" s="182"/>
    </row>
    <row r="976" spans="2:7">
      <c r="B976" s="178"/>
      <c r="C976" s="182"/>
      <c r="D976" s="182"/>
      <c r="E976" s="182"/>
      <c r="F976" s="182"/>
      <c r="G976" s="182"/>
    </row>
    <row r="977" spans="2:7">
      <c r="B977" s="178"/>
      <c r="C977" s="182"/>
      <c r="D977" s="182"/>
      <c r="E977" s="182"/>
      <c r="F977" s="182"/>
      <c r="G977" s="182"/>
    </row>
    <row r="978" spans="2:7">
      <c r="B978" s="178"/>
      <c r="C978" s="182"/>
      <c r="D978" s="182"/>
      <c r="E978" s="182"/>
      <c r="F978" s="182"/>
      <c r="G978" s="182"/>
    </row>
    <row r="979" spans="2:7">
      <c r="B979" s="178"/>
      <c r="C979" s="182"/>
      <c r="D979" s="182"/>
      <c r="E979" s="182"/>
      <c r="F979" s="182"/>
      <c r="G979" s="182"/>
    </row>
    <row r="980" spans="2:7">
      <c r="B980" s="178"/>
      <c r="C980" s="182"/>
      <c r="D980" s="182"/>
      <c r="E980" s="182"/>
      <c r="F980" s="182"/>
      <c r="G980" s="182"/>
    </row>
    <row r="981" spans="2:7">
      <c r="B981" s="178"/>
      <c r="C981" s="182"/>
      <c r="D981" s="182"/>
      <c r="E981" s="182"/>
      <c r="F981" s="182"/>
      <c r="G981" s="182"/>
    </row>
    <row r="982" spans="2:7">
      <c r="B982" s="178"/>
      <c r="C982" s="182"/>
      <c r="D982" s="182"/>
      <c r="E982" s="182"/>
      <c r="F982" s="182"/>
      <c r="G982" s="182"/>
    </row>
    <row r="983" spans="2:7">
      <c r="B983" s="178"/>
      <c r="C983" s="182"/>
      <c r="D983" s="182"/>
      <c r="E983" s="182"/>
      <c r="F983" s="182"/>
      <c r="G983" s="182"/>
    </row>
    <row r="984" spans="2:7">
      <c r="B984" s="178"/>
      <c r="C984" s="182"/>
      <c r="D984" s="182"/>
      <c r="E984" s="182"/>
      <c r="F984" s="182"/>
      <c r="G984" s="182"/>
    </row>
    <row r="985" spans="2:7">
      <c r="B985" s="178"/>
      <c r="C985" s="182"/>
      <c r="D985" s="182"/>
      <c r="E985" s="182"/>
      <c r="F985" s="182"/>
      <c r="G985" s="182"/>
    </row>
    <row r="986" spans="2:7">
      <c r="B986" s="178"/>
      <c r="C986" s="182"/>
      <c r="D986" s="182"/>
      <c r="E986" s="182"/>
      <c r="F986" s="182"/>
      <c r="G986" s="182"/>
    </row>
    <row r="987" spans="2:7">
      <c r="B987" s="178"/>
      <c r="C987" s="182"/>
      <c r="D987" s="182"/>
      <c r="E987" s="182"/>
      <c r="F987" s="182"/>
      <c r="G987" s="182"/>
    </row>
    <row r="988" spans="2:7">
      <c r="B988" s="178"/>
      <c r="C988" s="182"/>
      <c r="D988" s="182"/>
      <c r="E988" s="182"/>
      <c r="F988" s="182"/>
      <c r="G988" s="182"/>
    </row>
    <row r="989" spans="2:7">
      <c r="B989" s="178"/>
      <c r="C989" s="182"/>
      <c r="D989" s="182"/>
      <c r="E989" s="182"/>
      <c r="F989" s="182"/>
      <c r="G989" s="182"/>
    </row>
    <row r="990" spans="2:7">
      <c r="B990" s="178"/>
      <c r="C990" s="182"/>
      <c r="D990" s="182"/>
      <c r="E990" s="182"/>
      <c r="F990" s="182"/>
      <c r="G990" s="182"/>
    </row>
    <row r="991" spans="2:7">
      <c r="B991" s="178"/>
      <c r="C991" s="182"/>
      <c r="D991" s="182"/>
      <c r="E991" s="182"/>
      <c r="F991" s="182"/>
      <c r="G991" s="182"/>
    </row>
    <row r="992" spans="2:7">
      <c r="B992" s="178"/>
      <c r="C992" s="182"/>
      <c r="D992" s="182"/>
      <c r="E992" s="182"/>
      <c r="F992" s="182"/>
      <c r="G992" s="182"/>
    </row>
    <row r="993" spans="2:7">
      <c r="B993" s="178"/>
      <c r="C993" s="182"/>
      <c r="D993" s="182"/>
      <c r="E993" s="182"/>
      <c r="F993" s="182"/>
      <c r="G993" s="182"/>
    </row>
    <row r="994" spans="2:7">
      <c r="B994" s="178"/>
      <c r="C994" s="182"/>
      <c r="D994" s="182"/>
      <c r="E994" s="182"/>
      <c r="F994" s="182"/>
      <c r="G994" s="182"/>
    </row>
    <row r="995" spans="2:7">
      <c r="B995" s="178"/>
      <c r="C995" s="182"/>
      <c r="D995" s="182"/>
      <c r="E995" s="182"/>
      <c r="F995" s="182"/>
      <c r="G995" s="182"/>
    </row>
    <row r="996" spans="2:7">
      <c r="B996" s="178"/>
      <c r="C996" s="182"/>
      <c r="D996" s="182"/>
      <c r="E996" s="182"/>
      <c r="F996" s="182"/>
      <c r="G996" s="182"/>
    </row>
    <row r="997" spans="2:7">
      <c r="B997" s="178"/>
      <c r="C997" s="182"/>
      <c r="D997" s="182"/>
      <c r="E997" s="182"/>
      <c r="F997" s="182"/>
      <c r="G997" s="182"/>
    </row>
    <row r="998" spans="2:7">
      <c r="B998" s="178"/>
      <c r="C998" s="182"/>
      <c r="D998" s="182"/>
      <c r="E998" s="182"/>
      <c r="F998" s="182"/>
      <c r="G998" s="182"/>
    </row>
    <row r="999" spans="2:7">
      <c r="B999" s="178"/>
      <c r="C999" s="182"/>
      <c r="D999" s="182"/>
      <c r="E999" s="182"/>
      <c r="F999" s="182"/>
      <c r="G999" s="182"/>
    </row>
    <row r="1000" spans="2:7">
      <c r="B1000" s="178"/>
      <c r="C1000" s="182"/>
      <c r="D1000" s="182"/>
      <c r="E1000" s="182"/>
      <c r="F1000" s="182"/>
      <c r="G1000" s="182"/>
    </row>
    <row r="1001" spans="2:7">
      <c r="B1001" s="178"/>
      <c r="C1001" s="182"/>
      <c r="D1001" s="182"/>
      <c r="E1001" s="182"/>
      <c r="F1001" s="182"/>
      <c r="G1001" s="182"/>
    </row>
    <row r="1002" spans="2:7">
      <c r="B1002" s="178"/>
      <c r="C1002" s="182"/>
      <c r="D1002" s="182"/>
      <c r="E1002" s="182"/>
      <c r="F1002" s="182"/>
      <c r="G1002" s="182"/>
    </row>
  </sheetData>
  <sheetProtection algorithmName="SHA-512" hashValue="3oqpd7V7H4YpPIWku7pVHM2/NDdNs5MuUc1fMauT0En+4hjYXg+8hozoL9O2UAtoS00CIFYFuPwsgGdAfObmvg==" saltValue="ZSKPqQC/v5yqMVFOFC7icQ=="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6"/>
  <dimension ref="A1:L1002"/>
  <sheetViews>
    <sheetView workbookViewId="0"/>
  </sheetViews>
  <sheetFormatPr defaultColWidth="9.109375" defaultRowHeight="13.2"/>
  <cols>
    <col min="1" max="1" width="13.6640625" customWidth="1"/>
    <col min="2" max="2" width="12.88671875" customWidth="1"/>
    <col min="3" max="3" width="25.109375" customWidth="1"/>
    <col min="4" max="4" width="50.109375" customWidth="1"/>
    <col min="5" max="6" width="21.88671875" customWidth="1"/>
  </cols>
  <sheetData>
    <row r="1" spans="1:6">
      <c r="B1" s="53" t="s">
        <v>7</v>
      </c>
      <c r="C1" s="189"/>
      <c r="D1" s="188"/>
      <c r="E1" s="182"/>
      <c r="F1" s="182"/>
    </row>
    <row r="2" spans="1:6">
      <c r="A2" s="158" t="s">
        <v>732</v>
      </c>
      <c r="B2" s="53"/>
      <c r="C2" s="158" t="s">
        <v>669</v>
      </c>
      <c r="D2" s="182"/>
      <c r="E2" s="182"/>
      <c r="F2" s="182"/>
    </row>
    <row r="3" spans="1:6">
      <c r="A3" s="158" t="s">
        <v>1215</v>
      </c>
      <c r="B3" s="193" t="s">
        <v>311</v>
      </c>
      <c r="C3" s="192" t="s">
        <v>482</v>
      </c>
      <c r="D3" s="192" t="s">
        <v>483</v>
      </c>
      <c r="E3" s="193"/>
      <c r="F3" s="193"/>
    </row>
    <row r="4" spans="1:6" ht="26.4">
      <c r="B4" s="185" t="s">
        <v>270</v>
      </c>
      <c r="C4" s="760" t="s">
        <v>484</v>
      </c>
      <c r="D4" s="760" t="s">
        <v>485</v>
      </c>
      <c r="E4" s="194"/>
    </row>
    <row r="5" spans="1:6" ht="26.4">
      <c r="B5" s="185" t="s">
        <v>280</v>
      </c>
      <c r="C5" s="761" t="s">
        <v>486</v>
      </c>
      <c r="D5" s="576" t="s">
        <v>487</v>
      </c>
      <c r="E5" s="193"/>
      <c r="F5" s="193"/>
    </row>
    <row r="6" spans="1:6">
      <c r="B6" s="195">
        <v>1</v>
      </c>
      <c r="C6" s="756" t="s">
        <v>491</v>
      </c>
      <c r="D6" s="755"/>
      <c r="E6" s="195">
        <v>1</v>
      </c>
    </row>
    <row r="7" spans="1:6">
      <c r="B7" s="195">
        <v>2</v>
      </c>
      <c r="C7" s="756"/>
      <c r="D7" s="756" t="s">
        <v>492</v>
      </c>
      <c r="E7" s="195">
        <v>2</v>
      </c>
      <c r="F7" s="193"/>
    </row>
    <row r="8" spans="1:6">
      <c r="B8" s="195">
        <v>3</v>
      </c>
      <c r="D8" s="755"/>
      <c r="E8" s="195">
        <v>3</v>
      </c>
    </row>
    <row r="9" spans="1:6">
      <c r="B9" s="195">
        <v>4</v>
      </c>
      <c r="C9" s="755"/>
      <c r="D9" s="756" t="s">
        <v>493</v>
      </c>
      <c r="E9" s="195">
        <v>4</v>
      </c>
      <c r="F9" s="193"/>
    </row>
    <row r="10" spans="1:6">
      <c r="B10" s="195">
        <v>5</v>
      </c>
      <c r="C10" s="758"/>
      <c r="D10" s="763"/>
      <c r="E10" s="195">
        <v>5</v>
      </c>
    </row>
    <row r="11" spans="1:6" ht="66">
      <c r="B11" s="195">
        <v>6</v>
      </c>
      <c r="C11" s="184" t="s">
        <v>736</v>
      </c>
      <c r="D11" s="756" t="s">
        <v>494</v>
      </c>
      <c r="E11" s="195">
        <v>6</v>
      </c>
      <c r="F11" s="193"/>
    </row>
    <row r="12" spans="1:6">
      <c r="B12" s="195">
        <v>7</v>
      </c>
      <c r="C12" s="758"/>
      <c r="D12" s="764"/>
      <c r="E12" s="195">
        <v>7</v>
      </c>
    </row>
    <row r="13" spans="1:6" ht="52.8">
      <c r="B13" s="195">
        <v>8</v>
      </c>
      <c r="C13" s="756" t="s">
        <v>835</v>
      </c>
      <c r="D13" s="756" t="s">
        <v>737</v>
      </c>
      <c r="E13" s="195">
        <v>8</v>
      </c>
      <c r="F13" s="193"/>
    </row>
    <row r="14" spans="1:6">
      <c r="B14" s="195">
        <v>9</v>
      </c>
      <c r="C14" s="755"/>
      <c r="D14" s="755"/>
      <c r="E14" s="195">
        <v>9</v>
      </c>
    </row>
    <row r="15" spans="1:6" ht="39.6">
      <c r="B15" s="195">
        <v>10</v>
      </c>
      <c r="C15" s="755" t="s">
        <v>738</v>
      </c>
      <c r="D15" s="756" t="s">
        <v>739</v>
      </c>
      <c r="E15" s="195">
        <v>10</v>
      </c>
      <c r="F15" s="193"/>
    </row>
    <row r="16" spans="1:6">
      <c r="B16" s="178"/>
      <c r="C16" s="182"/>
      <c r="D16" s="182"/>
      <c r="E16" s="194"/>
    </row>
    <row r="17" spans="2:12" ht="39.6">
      <c r="B17" s="53" t="s">
        <v>836</v>
      </c>
      <c r="C17" s="762" t="s">
        <v>733</v>
      </c>
      <c r="D17" s="182"/>
      <c r="E17" s="193"/>
      <c r="F17" s="193"/>
    </row>
    <row r="18" spans="2:12">
      <c r="B18" s="178"/>
      <c r="C18" s="182"/>
      <c r="D18" s="182"/>
      <c r="E18" s="194"/>
    </row>
    <row r="19" spans="2:12">
      <c r="B19" s="178"/>
      <c r="C19" s="182"/>
      <c r="D19" s="182"/>
      <c r="E19" s="182"/>
      <c r="F19" s="182"/>
    </row>
    <row r="20" spans="2:12">
      <c r="B20" s="178"/>
      <c r="C20" s="182"/>
      <c r="D20" s="182"/>
      <c r="E20" s="182"/>
      <c r="F20" s="182"/>
    </row>
    <row r="21" spans="2:12">
      <c r="B21" s="178"/>
      <c r="C21" s="182"/>
      <c r="D21" s="182"/>
      <c r="E21" s="182"/>
      <c r="F21" s="182"/>
    </row>
    <row r="22" spans="2:12">
      <c r="B22" s="178"/>
      <c r="C22" s="182"/>
      <c r="D22" s="182"/>
      <c r="E22" s="182"/>
      <c r="F22" s="182"/>
    </row>
    <row r="23" spans="2:12">
      <c r="B23" s="159" t="s">
        <v>336</v>
      </c>
      <c r="C23" s="182" t="str">
        <f>C6</f>
        <v>Guesstimated</v>
      </c>
      <c r="D23" s="182" t="str">
        <f>D7</f>
        <v>Not tracked</v>
      </c>
      <c r="E23" s="182"/>
      <c r="F23" s="182"/>
    </row>
    <row r="24" spans="2:12">
      <c r="B24" s="159"/>
      <c r="C24" s="182" t="str">
        <f>C11</f>
        <v>Estimation for custom volume extrapolated from observed instances of unauthorized consumption (that were not back-billed)</v>
      </c>
      <c r="D24" s="182" t="str">
        <f>D9</f>
        <v>Some discovered events recorded, others are not</v>
      </c>
      <c r="E24" s="182"/>
      <c r="F24" s="182"/>
    </row>
    <row r="25" spans="2:12">
      <c r="B25" s="159"/>
      <c r="C25" s="182" t="str">
        <f>C13</f>
        <v>Estimation for custom volume extrapolated from study, sampling a portion of the system</v>
      </c>
      <c r="D25" s="182" t="str">
        <f>D11</f>
        <v>All discovered events are recorded</v>
      </c>
      <c r="E25" s="182"/>
      <c r="F25" s="182"/>
    </row>
    <row r="26" spans="2:12">
      <c r="B26" s="159"/>
      <c r="C26" s="182" t="str">
        <f>C15</f>
        <v>Estimation for custom volume derived from system-wide study</v>
      </c>
      <c r="D26" s="182" t="str">
        <f>D13</f>
        <v>Limited investigation performed and documented for unauthorized consumption, beyond reactively discovered events</v>
      </c>
      <c r="F26" s="182"/>
      <c r="J26" s="182"/>
      <c r="L26" s="182"/>
    </row>
    <row r="27" spans="2:12">
      <c r="B27" s="159"/>
      <c r="C27" s="182"/>
      <c r="D27" s="182" t="str">
        <f>D15</f>
        <v>System-wide investigation performed and documented for unauthorized consumption, beyond reactively discovered events</v>
      </c>
      <c r="F27" s="182"/>
      <c r="L27" s="182"/>
    </row>
    <row r="28" spans="2:12">
      <c r="B28" s="159"/>
      <c r="C28" s="182"/>
      <c r="D28" s="182"/>
      <c r="E28" s="182"/>
      <c r="F28" s="182"/>
    </row>
    <row r="29" spans="2:12">
      <c r="B29" s="159"/>
      <c r="C29" s="182"/>
      <c r="D29" s="182"/>
      <c r="E29" s="182"/>
      <c r="F29" s="182"/>
    </row>
    <row r="30" spans="2:12">
      <c r="B30" s="161"/>
      <c r="C30" s="182"/>
      <c r="D30" s="182"/>
      <c r="E30" s="182"/>
      <c r="F30" s="182"/>
    </row>
    <row r="31" spans="2:12">
      <c r="B31" s="161"/>
      <c r="C31" s="182"/>
      <c r="D31" s="182"/>
      <c r="E31" s="182"/>
      <c r="F31" s="182"/>
    </row>
    <row r="32" spans="2:12">
      <c r="B32" s="159"/>
      <c r="C32" s="182"/>
      <c r="D32" s="182"/>
      <c r="E32" s="182"/>
      <c r="F32" s="182"/>
    </row>
    <row r="33" spans="2:6">
      <c r="B33" s="159" t="s">
        <v>812</v>
      </c>
      <c r="C33" s="182"/>
      <c r="D33" s="182"/>
      <c r="E33" s="182"/>
      <c r="F33" s="182"/>
    </row>
    <row r="34" spans="2:6">
      <c r="B34" s="176" t="s">
        <v>669</v>
      </c>
      <c r="C34" s="182"/>
      <c r="D34" s="182"/>
      <c r="E34" s="182"/>
      <c r="F34" s="182"/>
    </row>
    <row r="35" spans="2:6">
      <c r="B35" s="176" t="s">
        <v>486</v>
      </c>
      <c r="C35" s="182"/>
      <c r="D35" s="182"/>
      <c r="E35" s="182"/>
      <c r="F35" s="182"/>
    </row>
    <row r="36" spans="2:6">
      <c r="B36" s="176" t="s">
        <v>487</v>
      </c>
      <c r="C36" s="182"/>
      <c r="D36" s="182"/>
      <c r="E36" s="182"/>
      <c r="F36" s="182"/>
    </row>
    <row r="37" spans="2:6">
      <c r="B37" s="176"/>
      <c r="C37" s="182"/>
      <c r="D37" s="182"/>
      <c r="E37" s="182"/>
      <c r="F37" s="182"/>
    </row>
    <row r="38" spans="2:6">
      <c r="B38" s="176"/>
      <c r="C38" s="182"/>
      <c r="D38" s="182"/>
      <c r="E38" s="182"/>
      <c r="F38" s="182"/>
    </row>
    <row r="39" spans="2:6">
      <c r="B39" s="176"/>
      <c r="C39" s="182"/>
      <c r="D39" s="182"/>
      <c r="E39" s="182"/>
      <c r="F39" s="182"/>
    </row>
    <row r="40" spans="2:6">
      <c r="B40" s="176"/>
      <c r="C40" s="182"/>
      <c r="D40" s="182"/>
      <c r="E40" s="182"/>
      <c r="F40" s="182"/>
    </row>
    <row r="41" spans="2:6">
      <c r="B41" s="176"/>
      <c r="C41" s="182"/>
      <c r="D41" s="182"/>
      <c r="E41" s="182"/>
      <c r="F41" s="182"/>
    </row>
    <row r="42" spans="2:6">
      <c r="B42" s="176"/>
      <c r="C42" s="182"/>
      <c r="D42" s="182"/>
      <c r="E42" s="182"/>
      <c r="F42" s="182"/>
    </row>
    <row r="43" spans="2:6">
      <c r="B43" s="178"/>
      <c r="C43" s="182"/>
      <c r="D43" s="182"/>
      <c r="E43" s="182"/>
      <c r="F43" s="182"/>
    </row>
    <row r="44" spans="2:6">
      <c r="B44" s="178"/>
      <c r="C44" s="182"/>
      <c r="D44" s="182"/>
      <c r="E44" s="182"/>
      <c r="F44" s="182"/>
    </row>
    <row r="45" spans="2:6">
      <c r="B45" s="178"/>
      <c r="C45" s="182"/>
      <c r="D45" s="182"/>
      <c r="E45" s="182"/>
      <c r="F45" s="182"/>
    </row>
    <row r="46" spans="2:6">
      <c r="B46" s="178"/>
      <c r="C46" s="182"/>
      <c r="D46" s="182"/>
      <c r="E46" s="182"/>
      <c r="F46" s="182"/>
    </row>
    <row r="47" spans="2:6">
      <c r="B47" s="178"/>
      <c r="C47" s="182"/>
      <c r="D47" s="182"/>
      <c r="E47" s="182"/>
      <c r="F47" s="182"/>
    </row>
    <row r="48" spans="2:6">
      <c r="B48" s="178"/>
      <c r="C48" s="182"/>
      <c r="D48" s="182"/>
      <c r="E48" s="182"/>
      <c r="F48" s="182"/>
    </row>
    <row r="49" spans="2:6">
      <c r="B49" s="178"/>
      <c r="C49" s="182"/>
      <c r="D49" s="182"/>
      <c r="E49" s="182"/>
      <c r="F49" s="182"/>
    </row>
    <row r="50" spans="2:6">
      <c r="B50" s="178"/>
      <c r="C50" s="182"/>
      <c r="D50" s="182"/>
      <c r="E50" s="182"/>
      <c r="F50" s="182"/>
    </row>
    <row r="51" spans="2:6">
      <c r="B51" s="178"/>
      <c r="C51" s="182"/>
      <c r="D51" s="182"/>
      <c r="E51" s="182"/>
      <c r="F51" s="182"/>
    </row>
    <row r="52" spans="2:6">
      <c r="B52" s="178"/>
      <c r="C52" s="182"/>
      <c r="D52" s="182"/>
      <c r="E52" s="182"/>
      <c r="F52" s="182"/>
    </row>
    <row r="53" spans="2:6">
      <c r="B53" s="178"/>
      <c r="C53" s="182"/>
      <c r="D53" s="182"/>
      <c r="E53" s="182"/>
      <c r="F53" s="182"/>
    </row>
    <row r="54" spans="2:6">
      <c r="B54" s="178"/>
      <c r="C54" s="182"/>
      <c r="D54" s="182"/>
      <c r="E54" s="182"/>
      <c r="F54" s="182"/>
    </row>
    <row r="55" spans="2:6">
      <c r="B55" s="178"/>
      <c r="C55" s="182"/>
      <c r="D55" s="182"/>
      <c r="E55" s="182"/>
      <c r="F55" s="182"/>
    </row>
    <row r="56" spans="2:6">
      <c r="B56" s="178"/>
      <c r="C56" s="182"/>
      <c r="D56" s="182"/>
      <c r="E56" s="182"/>
      <c r="F56" s="182"/>
    </row>
    <row r="57" spans="2:6">
      <c r="B57" s="178"/>
      <c r="C57" s="182"/>
      <c r="D57" s="182"/>
      <c r="E57" s="182"/>
      <c r="F57" s="182"/>
    </row>
    <row r="58" spans="2:6">
      <c r="B58" s="178"/>
      <c r="C58" s="182"/>
      <c r="D58" s="182"/>
      <c r="E58" s="182"/>
      <c r="F58" s="182"/>
    </row>
    <row r="59" spans="2:6">
      <c r="B59" s="178"/>
      <c r="C59" s="182"/>
      <c r="D59" s="182"/>
      <c r="E59" s="182"/>
      <c r="F59" s="182"/>
    </row>
    <row r="60" spans="2:6">
      <c r="B60" s="178"/>
      <c r="C60" s="182"/>
      <c r="D60" s="182"/>
      <c r="E60" s="182"/>
      <c r="F60" s="182"/>
    </row>
    <row r="61" spans="2:6">
      <c r="B61" s="178"/>
      <c r="C61" s="182"/>
      <c r="D61" s="182"/>
      <c r="E61" s="182"/>
      <c r="F61" s="182"/>
    </row>
    <row r="62" spans="2:6">
      <c r="B62" s="178"/>
      <c r="C62" s="182"/>
      <c r="D62" s="182"/>
      <c r="E62" s="182"/>
      <c r="F62" s="182"/>
    </row>
    <row r="63" spans="2:6">
      <c r="B63" s="178"/>
      <c r="C63" s="182"/>
      <c r="D63" s="182"/>
      <c r="E63" s="182"/>
      <c r="F63" s="182"/>
    </row>
    <row r="64" spans="2:6">
      <c r="B64" s="178"/>
      <c r="C64" s="182"/>
      <c r="D64" s="182"/>
      <c r="E64" s="182"/>
      <c r="F64" s="182"/>
    </row>
    <row r="65" spans="2:6">
      <c r="B65" s="178"/>
      <c r="C65" s="182"/>
      <c r="D65" s="182"/>
      <c r="E65" s="182"/>
      <c r="F65" s="182"/>
    </row>
    <row r="66" spans="2:6">
      <c r="B66" s="178"/>
      <c r="C66" s="182"/>
      <c r="D66" s="182"/>
      <c r="E66" s="182"/>
      <c r="F66" s="182"/>
    </row>
    <row r="67" spans="2:6">
      <c r="B67" s="178"/>
      <c r="C67" s="182"/>
      <c r="D67" s="182"/>
      <c r="E67" s="182"/>
      <c r="F67" s="182"/>
    </row>
    <row r="68" spans="2:6">
      <c r="B68" s="178"/>
      <c r="C68" s="182"/>
      <c r="D68" s="182"/>
      <c r="E68" s="182"/>
      <c r="F68" s="182"/>
    </row>
    <row r="69" spans="2:6">
      <c r="B69" s="178"/>
      <c r="C69" s="182"/>
      <c r="D69" s="182"/>
      <c r="E69" s="182"/>
      <c r="F69" s="182"/>
    </row>
    <row r="70" spans="2:6">
      <c r="B70" s="178"/>
      <c r="C70" s="182"/>
      <c r="D70" s="182"/>
      <c r="E70" s="182"/>
      <c r="F70" s="182"/>
    </row>
    <row r="71" spans="2:6">
      <c r="B71" s="178"/>
      <c r="C71" s="182"/>
      <c r="D71" s="182"/>
      <c r="E71" s="182"/>
      <c r="F71" s="182"/>
    </row>
    <row r="72" spans="2:6">
      <c r="B72" s="178"/>
      <c r="C72" s="182"/>
      <c r="D72" s="182"/>
      <c r="E72" s="182"/>
      <c r="F72" s="182"/>
    </row>
    <row r="73" spans="2:6">
      <c r="B73" s="178"/>
      <c r="C73" s="182"/>
      <c r="D73" s="182"/>
      <c r="E73" s="182"/>
      <c r="F73" s="182"/>
    </row>
    <row r="74" spans="2:6">
      <c r="B74" s="178"/>
      <c r="C74" s="182"/>
      <c r="D74" s="182"/>
      <c r="E74" s="182"/>
      <c r="F74" s="182"/>
    </row>
    <row r="75" spans="2:6">
      <c r="B75" s="178"/>
      <c r="C75" s="182"/>
      <c r="D75" s="182"/>
      <c r="E75" s="182"/>
      <c r="F75" s="182"/>
    </row>
    <row r="76" spans="2:6">
      <c r="B76" s="178"/>
      <c r="C76" s="182"/>
      <c r="D76" s="182"/>
      <c r="E76" s="182"/>
      <c r="F76" s="182"/>
    </row>
    <row r="77" spans="2:6">
      <c r="B77" s="178"/>
      <c r="C77" s="182"/>
      <c r="D77" s="182"/>
      <c r="E77" s="182"/>
      <c r="F77" s="182"/>
    </row>
    <row r="78" spans="2:6">
      <c r="B78" s="178"/>
      <c r="C78" s="182"/>
      <c r="D78" s="182"/>
      <c r="E78" s="182"/>
      <c r="F78" s="182"/>
    </row>
    <row r="79" spans="2:6">
      <c r="B79" s="178"/>
      <c r="C79" s="182"/>
      <c r="D79" s="182"/>
      <c r="E79" s="182"/>
      <c r="F79" s="182"/>
    </row>
    <row r="80" spans="2:6">
      <c r="B80" s="178"/>
      <c r="C80" s="182"/>
      <c r="D80" s="182"/>
      <c r="E80" s="182"/>
      <c r="F80" s="182"/>
    </row>
    <row r="81" spans="2:6">
      <c r="B81" s="178"/>
      <c r="C81" s="182"/>
      <c r="D81" s="182"/>
      <c r="E81" s="182"/>
      <c r="F81" s="182"/>
    </row>
    <row r="82" spans="2:6">
      <c r="B82" s="178"/>
      <c r="C82" s="182"/>
      <c r="D82" s="182"/>
      <c r="E82" s="182"/>
      <c r="F82" s="182"/>
    </row>
    <row r="83" spans="2:6">
      <c r="B83" s="178"/>
      <c r="C83" s="182"/>
      <c r="D83" s="182"/>
      <c r="E83" s="182"/>
      <c r="F83" s="182"/>
    </row>
    <row r="84" spans="2:6">
      <c r="B84" s="178"/>
      <c r="C84" s="182"/>
      <c r="D84" s="182"/>
      <c r="E84" s="182"/>
      <c r="F84" s="182"/>
    </row>
    <row r="85" spans="2:6">
      <c r="B85" s="178"/>
      <c r="C85" s="182"/>
      <c r="D85" s="182"/>
      <c r="E85" s="182"/>
      <c r="F85" s="182"/>
    </row>
    <row r="86" spans="2:6">
      <c r="B86" s="178"/>
      <c r="C86" s="182"/>
      <c r="D86" s="182"/>
      <c r="E86" s="182"/>
      <c r="F86" s="182"/>
    </row>
    <row r="87" spans="2:6">
      <c r="B87" s="178"/>
      <c r="C87" s="182"/>
      <c r="D87" s="182"/>
      <c r="E87" s="182"/>
      <c r="F87" s="182"/>
    </row>
    <row r="88" spans="2:6">
      <c r="B88" s="178"/>
      <c r="C88" s="182"/>
      <c r="D88" s="182"/>
      <c r="E88" s="182"/>
      <c r="F88" s="182"/>
    </row>
    <row r="89" spans="2:6">
      <c r="B89" s="178"/>
      <c r="C89" s="182"/>
      <c r="D89" s="182"/>
      <c r="E89" s="182"/>
      <c r="F89" s="182"/>
    </row>
    <row r="90" spans="2:6">
      <c r="B90" s="178"/>
      <c r="C90" s="182"/>
      <c r="D90" s="182"/>
      <c r="E90" s="182"/>
      <c r="F90" s="182"/>
    </row>
    <row r="91" spans="2:6">
      <c r="B91" s="178"/>
      <c r="C91" s="182"/>
      <c r="D91" s="182"/>
      <c r="E91" s="182"/>
      <c r="F91" s="182"/>
    </row>
    <row r="92" spans="2:6">
      <c r="B92" s="178"/>
      <c r="C92" s="182"/>
      <c r="D92" s="182"/>
      <c r="E92" s="182"/>
      <c r="F92" s="182"/>
    </row>
    <row r="93" spans="2:6">
      <c r="B93" s="178"/>
      <c r="C93" s="182"/>
      <c r="D93" s="182"/>
      <c r="E93" s="182"/>
      <c r="F93" s="182"/>
    </row>
    <row r="94" spans="2:6">
      <c r="B94" s="178"/>
      <c r="C94" s="182"/>
      <c r="D94" s="182"/>
      <c r="E94" s="182"/>
      <c r="F94" s="182"/>
    </row>
    <row r="95" spans="2:6">
      <c r="B95" s="178"/>
      <c r="C95" s="182"/>
      <c r="D95" s="182"/>
      <c r="E95" s="182"/>
      <c r="F95" s="182"/>
    </row>
    <row r="96" spans="2:6">
      <c r="B96" s="178"/>
      <c r="C96" s="182"/>
      <c r="D96" s="182"/>
      <c r="E96" s="182"/>
      <c r="F96" s="182"/>
    </row>
    <row r="97" spans="2:6">
      <c r="B97" s="178"/>
      <c r="C97" s="182"/>
      <c r="D97" s="182"/>
      <c r="E97" s="182"/>
      <c r="F97" s="182"/>
    </row>
    <row r="98" spans="2:6">
      <c r="B98" s="178"/>
      <c r="C98" s="182"/>
      <c r="D98" s="182"/>
      <c r="E98" s="182"/>
      <c r="F98" s="182"/>
    </row>
    <row r="99" spans="2:6">
      <c r="B99" s="178"/>
      <c r="C99" s="182"/>
      <c r="D99" s="182"/>
      <c r="E99" s="182"/>
      <c r="F99" s="182"/>
    </row>
    <row r="100" spans="2:6">
      <c r="B100" s="178"/>
      <c r="C100" s="182"/>
      <c r="D100" s="182"/>
      <c r="E100" s="182"/>
      <c r="F100" s="182"/>
    </row>
    <row r="101" spans="2:6">
      <c r="B101" s="178"/>
      <c r="C101" s="182"/>
      <c r="D101" s="182"/>
      <c r="E101" s="182"/>
      <c r="F101" s="182"/>
    </row>
    <row r="102" spans="2:6">
      <c r="B102" s="178"/>
      <c r="C102" s="182"/>
      <c r="D102" s="182"/>
      <c r="E102" s="182"/>
      <c r="F102" s="182"/>
    </row>
    <row r="103" spans="2:6">
      <c r="B103" s="178"/>
      <c r="C103" s="182"/>
      <c r="D103" s="182"/>
      <c r="E103" s="182"/>
      <c r="F103" s="182"/>
    </row>
    <row r="104" spans="2:6">
      <c r="B104" s="178"/>
      <c r="C104" s="182"/>
      <c r="D104" s="182"/>
      <c r="E104" s="182"/>
      <c r="F104" s="182"/>
    </row>
    <row r="105" spans="2:6">
      <c r="B105" s="178"/>
      <c r="C105" s="182"/>
      <c r="D105" s="182"/>
      <c r="E105" s="182"/>
      <c r="F105" s="182"/>
    </row>
    <row r="106" spans="2:6">
      <c r="B106" s="178"/>
      <c r="C106" s="182"/>
      <c r="D106" s="182"/>
      <c r="E106" s="182"/>
      <c r="F106" s="182"/>
    </row>
    <row r="107" spans="2:6">
      <c r="B107" s="178"/>
      <c r="C107" s="182"/>
      <c r="D107" s="182"/>
      <c r="E107" s="182"/>
      <c r="F107" s="182"/>
    </row>
    <row r="108" spans="2:6">
      <c r="B108" s="178"/>
      <c r="C108" s="182"/>
      <c r="D108" s="182"/>
      <c r="E108" s="182"/>
      <c r="F108" s="182"/>
    </row>
    <row r="109" spans="2:6">
      <c r="B109" s="178"/>
      <c r="C109" s="182"/>
      <c r="D109" s="182"/>
      <c r="E109" s="182"/>
      <c r="F109" s="182"/>
    </row>
    <row r="110" spans="2:6">
      <c r="B110" s="178"/>
      <c r="C110" s="182"/>
      <c r="D110" s="182"/>
      <c r="E110" s="182"/>
      <c r="F110" s="182"/>
    </row>
    <row r="111" spans="2:6">
      <c r="B111" s="178"/>
      <c r="C111" s="182"/>
      <c r="D111" s="182"/>
      <c r="E111" s="182"/>
      <c r="F111" s="182"/>
    </row>
    <row r="112" spans="2:6">
      <c r="B112" s="178"/>
      <c r="C112" s="182"/>
      <c r="D112" s="182"/>
      <c r="E112" s="182"/>
      <c r="F112" s="182"/>
    </row>
    <row r="113" spans="2:6">
      <c r="B113" s="178"/>
      <c r="C113" s="182"/>
      <c r="D113" s="182"/>
      <c r="E113" s="182"/>
      <c r="F113" s="182"/>
    </row>
    <row r="114" spans="2:6">
      <c r="B114" s="178"/>
      <c r="C114" s="182"/>
      <c r="D114" s="182"/>
      <c r="E114" s="182"/>
      <c r="F114" s="182"/>
    </row>
    <row r="115" spans="2:6">
      <c r="B115" s="178"/>
      <c r="C115" s="182"/>
      <c r="D115" s="182"/>
      <c r="E115" s="182"/>
      <c r="F115" s="182"/>
    </row>
    <row r="116" spans="2:6">
      <c r="B116" s="178"/>
      <c r="C116" s="182"/>
      <c r="D116" s="182"/>
      <c r="E116" s="182"/>
      <c r="F116" s="182"/>
    </row>
    <row r="117" spans="2:6">
      <c r="B117" s="178"/>
      <c r="C117" s="182"/>
      <c r="D117" s="182"/>
      <c r="E117" s="182"/>
      <c r="F117" s="182"/>
    </row>
    <row r="118" spans="2:6">
      <c r="B118" s="178"/>
      <c r="C118" s="182"/>
      <c r="D118" s="182"/>
      <c r="E118" s="182"/>
      <c r="F118" s="182"/>
    </row>
    <row r="119" spans="2:6">
      <c r="B119" s="178"/>
      <c r="C119" s="182"/>
      <c r="D119" s="182"/>
      <c r="E119" s="182"/>
      <c r="F119" s="182"/>
    </row>
    <row r="120" spans="2:6">
      <c r="B120" s="178"/>
      <c r="C120" s="182"/>
      <c r="D120" s="182"/>
      <c r="E120" s="182"/>
      <c r="F120" s="182"/>
    </row>
    <row r="121" spans="2:6">
      <c r="B121" s="178"/>
      <c r="C121" s="182"/>
      <c r="D121" s="182"/>
      <c r="E121" s="182"/>
      <c r="F121" s="182"/>
    </row>
    <row r="122" spans="2:6">
      <c r="B122" s="178"/>
      <c r="C122" s="182"/>
      <c r="D122" s="182"/>
      <c r="E122" s="182"/>
      <c r="F122" s="182"/>
    </row>
    <row r="123" spans="2:6">
      <c r="B123" s="178"/>
      <c r="C123" s="182"/>
      <c r="D123" s="182"/>
      <c r="E123" s="182"/>
      <c r="F123" s="182"/>
    </row>
    <row r="124" spans="2:6">
      <c r="B124" s="178"/>
      <c r="C124" s="182"/>
      <c r="D124" s="182"/>
      <c r="E124" s="182"/>
      <c r="F124" s="182"/>
    </row>
    <row r="125" spans="2:6">
      <c r="B125" s="178"/>
      <c r="C125" s="182"/>
      <c r="D125" s="182"/>
      <c r="E125" s="182"/>
      <c r="F125" s="182"/>
    </row>
    <row r="126" spans="2:6">
      <c r="B126" s="178"/>
      <c r="C126" s="182"/>
      <c r="D126" s="182"/>
      <c r="E126" s="182"/>
      <c r="F126" s="182"/>
    </row>
    <row r="127" spans="2:6">
      <c r="B127" s="178"/>
      <c r="C127" s="182"/>
      <c r="D127" s="182"/>
      <c r="E127" s="182"/>
      <c r="F127" s="182"/>
    </row>
    <row r="128" spans="2:6">
      <c r="B128" s="178"/>
      <c r="C128" s="182"/>
      <c r="D128" s="182"/>
      <c r="E128" s="182"/>
      <c r="F128" s="182"/>
    </row>
    <row r="129" spans="2:6">
      <c r="B129" s="178"/>
      <c r="C129" s="182"/>
      <c r="D129" s="182"/>
      <c r="E129" s="182"/>
      <c r="F129" s="182"/>
    </row>
    <row r="130" spans="2:6">
      <c r="B130" s="178"/>
      <c r="C130" s="182"/>
      <c r="D130" s="182"/>
      <c r="E130" s="182"/>
      <c r="F130" s="182"/>
    </row>
    <row r="131" spans="2:6">
      <c r="B131" s="178"/>
      <c r="C131" s="182"/>
      <c r="D131" s="182"/>
      <c r="E131" s="182"/>
      <c r="F131" s="182"/>
    </row>
    <row r="132" spans="2:6">
      <c r="B132" s="178"/>
      <c r="C132" s="182"/>
      <c r="D132" s="182"/>
      <c r="E132" s="182"/>
      <c r="F132" s="182"/>
    </row>
    <row r="133" spans="2:6">
      <c r="B133" s="178"/>
      <c r="C133" s="182"/>
      <c r="D133" s="182"/>
      <c r="E133" s="182"/>
      <c r="F133" s="182"/>
    </row>
    <row r="134" spans="2:6">
      <c r="B134" s="178"/>
      <c r="C134" s="182"/>
      <c r="D134" s="182"/>
      <c r="E134" s="182"/>
      <c r="F134" s="182"/>
    </row>
    <row r="135" spans="2:6">
      <c r="B135" s="178"/>
      <c r="C135" s="182"/>
      <c r="D135" s="182"/>
      <c r="E135" s="182"/>
      <c r="F135" s="182"/>
    </row>
    <row r="136" spans="2:6">
      <c r="B136" s="178"/>
      <c r="C136" s="182"/>
      <c r="D136" s="182"/>
      <c r="E136" s="182"/>
      <c r="F136" s="182"/>
    </row>
    <row r="137" spans="2:6">
      <c r="B137" s="178"/>
      <c r="C137" s="182"/>
      <c r="D137" s="182"/>
      <c r="E137" s="182"/>
      <c r="F137" s="182"/>
    </row>
    <row r="138" spans="2:6">
      <c r="B138" s="178"/>
      <c r="C138" s="182"/>
      <c r="D138" s="182"/>
      <c r="E138" s="182"/>
      <c r="F138" s="182"/>
    </row>
    <row r="139" spans="2:6">
      <c r="B139" s="178"/>
      <c r="C139" s="182"/>
      <c r="D139" s="182"/>
      <c r="E139" s="182"/>
      <c r="F139" s="182"/>
    </row>
    <row r="140" spans="2:6">
      <c r="B140" s="178"/>
      <c r="C140" s="182"/>
      <c r="D140" s="182"/>
      <c r="E140" s="182"/>
      <c r="F140" s="182"/>
    </row>
    <row r="141" spans="2:6">
      <c r="B141" s="178"/>
      <c r="C141" s="182"/>
      <c r="D141" s="182"/>
      <c r="E141" s="182"/>
      <c r="F141" s="182"/>
    </row>
    <row r="142" spans="2:6">
      <c r="B142" s="178"/>
      <c r="C142" s="182"/>
      <c r="D142" s="182"/>
      <c r="E142" s="182"/>
      <c r="F142" s="182"/>
    </row>
    <row r="143" spans="2:6">
      <c r="B143" s="178"/>
      <c r="C143" s="182"/>
      <c r="D143" s="182"/>
      <c r="E143" s="182"/>
      <c r="F143" s="182"/>
    </row>
    <row r="144" spans="2:6">
      <c r="B144" s="178"/>
      <c r="C144" s="182"/>
      <c r="D144" s="182"/>
      <c r="E144" s="182"/>
      <c r="F144" s="182"/>
    </row>
    <row r="145" spans="2:6">
      <c r="B145" s="178"/>
      <c r="C145" s="182"/>
      <c r="D145" s="182"/>
      <c r="E145" s="182"/>
      <c r="F145" s="182"/>
    </row>
    <row r="146" spans="2:6">
      <c r="B146" s="178"/>
      <c r="C146" s="182"/>
      <c r="D146" s="182"/>
      <c r="E146" s="182"/>
      <c r="F146" s="182"/>
    </row>
    <row r="147" spans="2:6">
      <c r="B147" s="178"/>
      <c r="C147" s="182"/>
      <c r="D147" s="182"/>
      <c r="E147" s="182"/>
      <c r="F147" s="182"/>
    </row>
    <row r="148" spans="2:6">
      <c r="B148" s="178"/>
      <c r="C148" s="182"/>
      <c r="D148" s="182"/>
      <c r="E148" s="182"/>
      <c r="F148" s="182"/>
    </row>
    <row r="149" spans="2:6">
      <c r="B149" s="178"/>
      <c r="C149" s="182"/>
      <c r="D149" s="182"/>
      <c r="E149" s="182"/>
      <c r="F149" s="182"/>
    </row>
    <row r="150" spans="2:6">
      <c r="B150" s="178"/>
      <c r="C150" s="182"/>
      <c r="D150" s="182"/>
      <c r="E150" s="182"/>
      <c r="F150" s="182"/>
    </row>
    <row r="151" spans="2:6">
      <c r="B151" s="178"/>
      <c r="C151" s="182"/>
      <c r="D151" s="182"/>
      <c r="E151" s="182"/>
      <c r="F151" s="182"/>
    </row>
    <row r="152" spans="2:6">
      <c r="B152" s="178"/>
      <c r="C152" s="182"/>
      <c r="D152" s="182"/>
      <c r="E152" s="182"/>
      <c r="F152" s="182"/>
    </row>
    <row r="153" spans="2:6">
      <c r="B153" s="178"/>
      <c r="C153" s="182"/>
      <c r="D153" s="182"/>
      <c r="E153" s="182"/>
      <c r="F153" s="182"/>
    </row>
    <row r="154" spans="2:6">
      <c r="B154" s="178"/>
      <c r="C154" s="182"/>
      <c r="D154" s="182"/>
      <c r="E154" s="182"/>
      <c r="F154" s="182"/>
    </row>
    <row r="155" spans="2:6">
      <c r="B155" s="178"/>
      <c r="C155" s="182"/>
      <c r="D155" s="182"/>
      <c r="E155" s="182"/>
      <c r="F155" s="182"/>
    </row>
    <row r="156" spans="2:6">
      <c r="B156" s="178"/>
      <c r="C156" s="182"/>
      <c r="D156" s="182"/>
      <c r="E156" s="182"/>
      <c r="F156" s="182"/>
    </row>
    <row r="157" spans="2:6">
      <c r="B157" s="178"/>
      <c r="C157" s="182"/>
      <c r="D157" s="182"/>
      <c r="E157" s="182"/>
      <c r="F157" s="182"/>
    </row>
    <row r="158" spans="2:6">
      <c r="B158" s="178"/>
      <c r="C158" s="182"/>
      <c r="D158" s="182"/>
      <c r="E158" s="182"/>
      <c r="F158" s="182"/>
    </row>
    <row r="159" spans="2:6">
      <c r="B159" s="178"/>
      <c r="C159" s="182"/>
      <c r="D159" s="182"/>
      <c r="E159" s="182"/>
      <c r="F159" s="182"/>
    </row>
    <row r="160" spans="2:6">
      <c r="B160" s="178"/>
      <c r="C160" s="182"/>
      <c r="D160" s="182"/>
      <c r="E160" s="182"/>
      <c r="F160" s="182"/>
    </row>
    <row r="161" spans="2:6">
      <c r="B161" s="178"/>
      <c r="C161" s="182"/>
      <c r="D161" s="182"/>
      <c r="E161" s="182"/>
      <c r="F161" s="182"/>
    </row>
    <row r="162" spans="2:6">
      <c r="B162" s="178"/>
      <c r="C162" s="182"/>
      <c r="D162" s="182"/>
      <c r="E162" s="182"/>
      <c r="F162" s="182"/>
    </row>
    <row r="163" spans="2:6">
      <c r="B163" s="178"/>
      <c r="C163" s="182"/>
      <c r="D163" s="182"/>
      <c r="E163" s="182"/>
      <c r="F163" s="182"/>
    </row>
    <row r="164" spans="2:6">
      <c r="B164" s="178"/>
      <c r="C164" s="182"/>
      <c r="D164" s="182"/>
      <c r="E164" s="182"/>
      <c r="F164" s="182"/>
    </row>
    <row r="165" spans="2:6">
      <c r="B165" s="178"/>
      <c r="C165" s="182"/>
      <c r="D165" s="182"/>
      <c r="E165" s="182"/>
      <c r="F165" s="182"/>
    </row>
    <row r="166" spans="2:6">
      <c r="B166" s="178"/>
      <c r="C166" s="182"/>
      <c r="D166" s="182"/>
      <c r="E166" s="182"/>
      <c r="F166" s="182"/>
    </row>
    <row r="167" spans="2:6">
      <c r="B167" s="178"/>
      <c r="C167" s="182"/>
      <c r="D167" s="182"/>
      <c r="E167" s="182"/>
      <c r="F167" s="182"/>
    </row>
    <row r="168" spans="2:6">
      <c r="B168" s="178"/>
      <c r="C168" s="182"/>
      <c r="D168" s="182"/>
      <c r="E168" s="182"/>
      <c r="F168" s="182"/>
    </row>
    <row r="169" spans="2:6">
      <c r="B169" s="178"/>
      <c r="C169" s="182"/>
      <c r="D169" s="182"/>
      <c r="E169" s="182"/>
      <c r="F169" s="182"/>
    </row>
    <row r="170" spans="2:6">
      <c r="B170" s="178"/>
      <c r="C170" s="182"/>
      <c r="D170" s="182"/>
      <c r="E170" s="182"/>
      <c r="F170" s="182"/>
    </row>
    <row r="171" spans="2:6">
      <c r="B171" s="178"/>
      <c r="C171" s="182"/>
      <c r="D171" s="182"/>
      <c r="E171" s="182"/>
      <c r="F171" s="182"/>
    </row>
    <row r="172" spans="2:6">
      <c r="B172" s="178"/>
      <c r="C172" s="182"/>
      <c r="D172" s="182"/>
      <c r="E172" s="182"/>
      <c r="F172" s="182"/>
    </row>
    <row r="173" spans="2:6">
      <c r="B173" s="178"/>
      <c r="C173" s="182"/>
      <c r="D173" s="182"/>
      <c r="E173" s="182"/>
      <c r="F173" s="182"/>
    </row>
    <row r="174" spans="2:6">
      <c r="B174" s="178"/>
      <c r="C174" s="182"/>
      <c r="D174" s="182"/>
      <c r="E174" s="182"/>
      <c r="F174" s="182"/>
    </row>
    <row r="175" spans="2:6">
      <c r="B175" s="178"/>
      <c r="C175" s="182"/>
      <c r="D175" s="182"/>
      <c r="E175" s="182"/>
      <c r="F175" s="182"/>
    </row>
    <row r="176" spans="2:6">
      <c r="B176" s="178"/>
      <c r="C176" s="182"/>
      <c r="D176" s="182"/>
      <c r="E176" s="182"/>
      <c r="F176" s="182"/>
    </row>
    <row r="177" spans="2:6">
      <c r="B177" s="178"/>
      <c r="C177" s="182"/>
      <c r="D177" s="182"/>
      <c r="E177" s="182"/>
      <c r="F177" s="182"/>
    </row>
    <row r="178" spans="2:6">
      <c r="B178" s="178"/>
      <c r="C178" s="182"/>
      <c r="D178" s="182"/>
      <c r="E178" s="182"/>
      <c r="F178" s="182"/>
    </row>
    <row r="179" spans="2:6">
      <c r="B179" s="178"/>
      <c r="C179" s="182"/>
      <c r="D179" s="182"/>
      <c r="E179" s="182"/>
      <c r="F179" s="182"/>
    </row>
    <row r="180" spans="2:6">
      <c r="B180" s="178"/>
      <c r="C180" s="182"/>
      <c r="D180" s="182"/>
      <c r="E180" s="182"/>
      <c r="F180" s="182"/>
    </row>
    <row r="181" spans="2:6">
      <c r="B181" s="178"/>
      <c r="C181" s="182"/>
      <c r="D181" s="182"/>
      <c r="E181" s="182"/>
      <c r="F181" s="182"/>
    </row>
    <row r="182" spans="2:6">
      <c r="B182" s="178"/>
      <c r="C182" s="182"/>
      <c r="D182" s="182"/>
      <c r="E182" s="182"/>
      <c r="F182" s="182"/>
    </row>
    <row r="183" spans="2:6">
      <c r="B183" s="178"/>
      <c r="C183" s="182"/>
      <c r="D183" s="182"/>
      <c r="E183" s="182"/>
      <c r="F183" s="182"/>
    </row>
    <row r="184" spans="2:6">
      <c r="B184" s="178"/>
      <c r="C184" s="182"/>
      <c r="D184" s="182"/>
      <c r="E184" s="182"/>
      <c r="F184" s="182"/>
    </row>
    <row r="185" spans="2:6">
      <c r="B185" s="178"/>
      <c r="C185" s="182"/>
      <c r="D185" s="182"/>
      <c r="E185" s="182"/>
      <c r="F185" s="182"/>
    </row>
    <row r="186" spans="2:6">
      <c r="B186" s="178"/>
      <c r="C186" s="182"/>
      <c r="D186" s="182"/>
      <c r="E186" s="182"/>
      <c r="F186" s="182"/>
    </row>
    <row r="187" spans="2:6">
      <c r="B187" s="178"/>
      <c r="C187" s="182"/>
      <c r="D187" s="182"/>
      <c r="E187" s="182"/>
      <c r="F187" s="182"/>
    </row>
    <row r="188" spans="2:6">
      <c r="B188" s="178"/>
      <c r="C188" s="182"/>
      <c r="D188" s="182"/>
      <c r="E188" s="182"/>
      <c r="F188" s="182"/>
    </row>
    <row r="189" spans="2:6">
      <c r="B189" s="178"/>
      <c r="C189" s="182"/>
      <c r="D189" s="182"/>
      <c r="E189" s="182"/>
      <c r="F189" s="182"/>
    </row>
    <row r="190" spans="2:6">
      <c r="B190" s="178"/>
      <c r="C190" s="182"/>
      <c r="D190" s="182"/>
      <c r="E190" s="182"/>
      <c r="F190" s="182"/>
    </row>
    <row r="191" spans="2:6">
      <c r="B191" s="178"/>
      <c r="C191" s="182"/>
      <c r="D191" s="182"/>
      <c r="E191" s="182"/>
      <c r="F191" s="182"/>
    </row>
    <row r="192" spans="2:6">
      <c r="B192" s="178"/>
      <c r="C192" s="182"/>
      <c r="D192" s="182"/>
      <c r="E192" s="182"/>
      <c r="F192" s="182"/>
    </row>
    <row r="193" spans="2:6">
      <c r="B193" s="178"/>
      <c r="C193" s="182"/>
      <c r="D193" s="182"/>
      <c r="E193" s="182"/>
      <c r="F193" s="182"/>
    </row>
    <row r="194" spans="2:6">
      <c r="B194" s="178"/>
      <c r="C194" s="182"/>
      <c r="D194" s="182"/>
      <c r="E194" s="182"/>
      <c r="F194" s="182"/>
    </row>
    <row r="195" spans="2:6">
      <c r="B195" s="178"/>
      <c r="C195" s="182"/>
      <c r="D195" s="182"/>
      <c r="E195" s="182"/>
      <c r="F195" s="182"/>
    </row>
    <row r="196" spans="2:6">
      <c r="B196" s="178"/>
      <c r="C196" s="182"/>
      <c r="D196" s="182"/>
      <c r="E196" s="182"/>
      <c r="F196" s="182"/>
    </row>
    <row r="197" spans="2:6">
      <c r="B197" s="178"/>
      <c r="C197" s="182"/>
      <c r="D197" s="182"/>
      <c r="E197" s="182"/>
      <c r="F197" s="182"/>
    </row>
    <row r="198" spans="2:6">
      <c r="B198" s="178"/>
      <c r="C198" s="182"/>
      <c r="D198" s="182"/>
      <c r="E198" s="182"/>
      <c r="F198" s="182"/>
    </row>
    <row r="199" spans="2:6">
      <c r="B199" s="178"/>
      <c r="C199" s="182"/>
      <c r="D199" s="182"/>
      <c r="E199" s="182"/>
      <c r="F199" s="182"/>
    </row>
    <row r="200" spans="2:6">
      <c r="B200" s="178"/>
      <c r="C200" s="182"/>
      <c r="D200" s="182"/>
      <c r="E200" s="182"/>
      <c r="F200" s="182"/>
    </row>
    <row r="201" spans="2:6">
      <c r="B201" s="178"/>
      <c r="C201" s="182"/>
      <c r="D201" s="182"/>
      <c r="E201" s="182"/>
      <c r="F201" s="182"/>
    </row>
    <row r="202" spans="2:6">
      <c r="B202" s="178"/>
      <c r="C202" s="182"/>
      <c r="D202" s="182"/>
      <c r="E202" s="182"/>
      <c r="F202" s="182"/>
    </row>
    <row r="203" spans="2:6">
      <c r="B203" s="178"/>
      <c r="C203" s="182"/>
      <c r="D203" s="182"/>
      <c r="E203" s="182"/>
      <c r="F203" s="182"/>
    </row>
    <row r="204" spans="2:6">
      <c r="B204" s="178"/>
      <c r="C204" s="182"/>
      <c r="D204" s="182"/>
      <c r="E204" s="182"/>
      <c r="F204" s="182"/>
    </row>
    <row r="205" spans="2:6">
      <c r="B205" s="178"/>
      <c r="C205" s="182"/>
      <c r="D205" s="182"/>
      <c r="E205" s="182"/>
      <c r="F205" s="182"/>
    </row>
    <row r="206" spans="2:6">
      <c r="B206" s="178"/>
      <c r="C206" s="182"/>
      <c r="D206" s="182"/>
      <c r="E206" s="182"/>
      <c r="F206" s="182"/>
    </row>
    <row r="207" spans="2:6">
      <c r="B207" s="178"/>
      <c r="C207" s="182"/>
      <c r="D207" s="182"/>
      <c r="E207" s="182"/>
      <c r="F207" s="182"/>
    </row>
    <row r="208" spans="2:6">
      <c r="B208" s="178"/>
      <c r="C208" s="182"/>
      <c r="D208" s="182"/>
      <c r="E208" s="182"/>
      <c r="F208" s="182"/>
    </row>
    <row r="209" spans="2:6">
      <c r="B209" s="178"/>
      <c r="C209" s="182"/>
      <c r="D209" s="182"/>
      <c r="E209" s="182"/>
      <c r="F209" s="182"/>
    </row>
    <row r="210" spans="2:6">
      <c r="B210" s="178"/>
      <c r="C210" s="182"/>
      <c r="D210" s="182"/>
      <c r="E210" s="182"/>
      <c r="F210" s="182"/>
    </row>
    <row r="211" spans="2:6">
      <c r="B211" s="178"/>
      <c r="C211" s="182"/>
      <c r="D211" s="182"/>
      <c r="E211" s="182"/>
      <c r="F211" s="182"/>
    </row>
    <row r="212" spans="2:6">
      <c r="B212" s="178"/>
      <c r="C212" s="182"/>
      <c r="D212" s="182"/>
      <c r="E212" s="182"/>
      <c r="F212" s="182"/>
    </row>
    <row r="213" spans="2:6">
      <c r="B213" s="178"/>
      <c r="C213" s="182"/>
      <c r="D213" s="182"/>
      <c r="E213" s="182"/>
      <c r="F213" s="182"/>
    </row>
    <row r="214" spans="2:6">
      <c r="B214" s="178"/>
      <c r="C214" s="182"/>
      <c r="D214" s="182"/>
      <c r="E214" s="182"/>
      <c r="F214" s="182"/>
    </row>
    <row r="215" spans="2:6">
      <c r="B215" s="178"/>
      <c r="C215" s="182"/>
      <c r="D215" s="182"/>
      <c r="E215" s="182"/>
      <c r="F215" s="182"/>
    </row>
    <row r="216" spans="2:6">
      <c r="B216" s="178"/>
      <c r="C216" s="182"/>
      <c r="D216" s="182"/>
      <c r="E216" s="182"/>
      <c r="F216" s="182"/>
    </row>
    <row r="217" spans="2:6">
      <c r="B217" s="178"/>
      <c r="C217" s="182"/>
      <c r="D217" s="182"/>
      <c r="E217" s="182"/>
      <c r="F217" s="182"/>
    </row>
    <row r="218" spans="2:6">
      <c r="B218" s="178"/>
      <c r="C218" s="182"/>
      <c r="D218" s="182"/>
      <c r="E218" s="182"/>
      <c r="F218" s="182"/>
    </row>
    <row r="219" spans="2:6">
      <c r="B219" s="178"/>
      <c r="C219" s="182"/>
      <c r="D219" s="182"/>
      <c r="E219" s="182"/>
      <c r="F219" s="182"/>
    </row>
    <row r="220" spans="2:6">
      <c r="B220" s="178"/>
      <c r="C220" s="182"/>
      <c r="D220" s="182"/>
      <c r="E220" s="182"/>
      <c r="F220" s="182"/>
    </row>
    <row r="221" spans="2:6">
      <c r="B221" s="178"/>
      <c r="C221" s="182"/>
      <c r="D221" s="182"/>
      <c r="E221" s="182"/>
      <c r="F221" s="182"/>
    </row>
    <row r="222" spans="2:6">
      <c r="B222" s="178"/>
      <c r="C222" s="182"/>
      <c r="D222" s="182"/>
      <c r="E222" s="182"/>
      <c r="F222" s="182"/>
    </row>
    <row r="223" spans="2:6">
      <c r="B223" s="178"/>
      <c r="C223" s="182"/>
      <c r="D223" s="182"/>
      <c r="E223" s="182"/>
      <c r="F223" s="182"/>
    </row>
    <row r="224" spans="2:6">
      <c r="B224" s="178"/>
      <c r="C224" s="182"/>
      <c r="D224" s="182"/>
      <c r="E224" s="182"/>
      <c r="F224" s="182"/>
    </row>
    <row r="225" spans="2:6">
      <c r="B225" s="178"/>
      <c r="C225" s="182"/>
      <c r="D225" s="182"/>
      <c r="E225" s="182"/>
      <c r="F225" s="182"/>
    </row>
    <row r="226" spans="2:6">
      <c r="B226" s="178"/>
      <c r="C226" s="182"/>
      <c r="D226" s="182"/>
      <c r="E226" s="182"/>
      <c r="F226" s="182"/>
    </row>
    <row r="227" spans="2:6">
      <c r="B227" s="178"/>
      <c r="C227" s="182"/>
      <c r="D227" s="182"/>
      <c r="E227" s="182"/>
      <c r="F227" s="182"/>
    </row>
    <row r="228" spans="2:6">
      <c r="B228" s="178"/>
      <c r="C228" s="182"/>
      <c r="D228" s="182"/>
      <c r="E228" s="182"/>
      <c r="F228" s="182"/>
    </row>
    <row r="229" spans="2:6">
      <c r="B229" s="178"/>
      <c r="C229" s="182"/>
      <c r="D229" s="182"/>
      <c r="E229" s="182"/>
      <c r="F229" s="182"/>
    </row>
    <row r="230" spans="2:6">
      <c r="B230" s="178"/>
      <c r="C230" s="182"/>
      <c r="D230" s="182"/>
      <c r="E230" s="182"/>
      <c r="F230" s="182"/>
    </row>
    <row r="231" spans="2:6">
      <c r="B231" s="178"/>
      <c r="C231" s="182"/>
      <c r="D231" s="182"/>
      <c r="E231" s="182"/>
      <c r="F231" s="182"/>
    </row>
    <row r="232" spans="2:6">
      <c r="B232" s="178"/>
      <c r="C232" s="182"/>
      <c r="D232" s="182"/>
      <c r="E232" s="182"/>
      <c r="F232" s="182"/>
    </row>
    <row r="233" spans="2:6">
      <c r="B233" s="178"/>
      <c r="C233" s="182"/>
      <c r="D233" s="182"/>
      <c r="E233" s="182"/>
      <c r="F233" s="182"/>
    </row>
    <row r="234" spans="2:6">
      <c r="B234" s="178"/>
      <c r="C234" s="182"/>
      <c r="D234" s="182"/>
      <c r="E234" s="182"/>
      <c r="F234" s="182"/>
    </row>
    <row r="235" spans="2:6">
      <c r="B235" s="178"/>
      <c r="C235" s="182"/>
      <c r="D235" s="182"/>
      <c r="E235" s="182"/>
      <c r="F235" s="182"/>
    </row>
    <row r="236" spans="2:6">
      <c r="B236" s="178"/>
      <c r="C236" s="182"/>
      <c r="D236" s="182"/>
      <c r="E236" s="182"/>
      <c r="F236" s="182"/>
    </row>
    <row r="237" spans="2:6">
      <c r="B237" s="178"/>
      <c r="C237" s="182"/>
      <c r="D237" s="182"/>
      <c r="E237" s="182"/>
      <c r="F237" s="182"/>
    </row>
    <row r="238" spans="2:6">
      <c r="B238" s="178"/>
      <c r="C238" s="182"/>
      <c r="D238" s="182"/>
      <c r="E238" s="182"/>
      <c r="F238" s="182"/>
    </row>
    <row r="239" spans="2:6">
      <c r="B239" s="178"/>
      <c r="C239" s="182"/>
      <c r="D239" s="182"/>
      <c r="E239" s="182"/>
      <c r="F239" s="182"/>
    </row>
    <row r="240" spans="2:6">
      <c r="B240" s="178"/>
      <c r="C240" s="182"/>
      <c r="D240" s="182"/>
      <c r="E240" s="182"/>
      <c r="F240" s="182"/>
    </row>
    <row r="241" spans="2:6">
      <c r="B241" s="178"/>
      <c r="C241" s="182"/>
      <c r="D241" s="182"/>
      <c r="E241" s="182"/>
      <c r="F241" s="182"/>
    </row>
    <row r="242" spans="2:6">
      <c r="B242" s="178"/>
      <c r="C242" s="182"/>
      <c r="D242" s="182"/>
      <c r="E242" s="182"/>
      <c r="F242" s="182"/>
    </row>
    <row r="243" spans="2:6">
      <c r="B243" s="178"/>
      <c r="C243" s="182"/>
      <c r="D243" s="182"/>
      <c r="E243" s="182"/>
      <c r="F243" s="182"/>
    </row>
    <row r="244" spans="2:6">
      <c r="B244" s="178"/>
      <c r="C244" s="182"/>
      <c r="D244" s="182"/>
      <c r="E244" s="182"/>
      <c r="F244" s="182"/>
    </row>
    <row r="245" spans="2:6">
      <c r="B245" s="178"/>
      <c r="C245" s="182"/>
      <c r="D245" s="182"/>
      <c r="E245" s="182"/>
      <c r="F245" s="182"/>
    </row>
    <row r="246" spans="2:6">
      <c r="B246" s="178"/>
      <c r="C246" s="182"/>
      <c r="D246" s="182"/>
      <c r="E246" s="182"/>
      <c r="F246" s="182"/>
    </row>
    <row r="247" spans="2:6">
      <c r="B247" s="178"/>
      <c r="C247" s="182"/>
      <c r="D247" s="182"/>
      <c r="E247" s="182"/>
      <c r="F247" s="182"/>
    </row>
    <row r="248" spans="2:6">
      <c r="B248" s="178"/>
      <c r="C248" s="182"/>
      <c r="D248" s="182"/>
      <c r="E248" s="182"/>
      <c r="F248" s="182"/>
    </row>
    <row r="249" spans="2:6">
      <c r="B249" s="178"/>
      <c r="C249" s="182"/>
      <c r="D249" s="182"/>
      <c r="E249" s="182"/>
      <c r="F249" s="182"/>
    </row>
    <row r="250" spans="2:6">
      <c r="B250" s="178"/>
      <c r="C250" s="182"/>
      <c r="D250" s="182"/>
      <c r="E250" s="182"/>
      <c r="F250" s="182"/>
    </row>
    <row r="251" spans="2:6">
      <c r="B251" s="178"/>
      <c r="C251" s="182"/>
      <c r="D251" s="182"/>
      <c r="E251" s="182"/>
      <c r="F251" s="182"/>
    </row>
    <row r="252" spans="2:6">
      <c r="B252" s="178"/>
      <c r="C252" s="182"/>
      <c r="D252" s="182"/>
      <c r="E252" s="182"/>
      <c r="F252" s="182"/>
    </row>
    <row r="253" spans="2:6">
      <c r="B253" s="178"/>
      <c r="C253" s="182"/>
      <c r="D253" s="182"/>
      <c r="E253" s="182"/>
      <c r="F253" s="182"/>
    </row>
    <row r="254" spans="2:6">
      <c r="B254" s="178"/>
      <c r="C254" s="182"/>
      <c r="D254" s="182"/>
      <c r="E254" s="182"/>
      <c r="F254" s="182"/>
    </row>
    <row r="255" spans="2:6">
      <c r="B255" s="178"/>
      <c r="C255" s="182"/>
      <c r="D255" s="182"/>
      <c r="E255" s="182"/>
      <c r="F255" s="182"/>
    </row>
    <row r="256" spans="2:6">
      <c r="B256" s="178"/>
      <c r="C256" s="182"/>
      <c r="D256" s="182"/>
      <c r="E256" s="182"/>
      <c r="F256" s="182"/>
    </row>
    <row r="257" spans="2:6">
      <c r="B257" s="178"/>
      <c r="C257" s="182"/>
      <c r="D257" s="182"/>
      <c r="E257" s="182"/>
      <c r="F257" s="182"/>
    </row>
    <row r="258" spans="2:6">
      <c r="B258" s="178"/>
      <c r="C258" s="182"/>
      <c r="D258" s="182"/>
      <c r="E258" s="182"/>
      <c r="F258" s="182"/>
    </row>
    <row r="259" spans="2:6">
      <c r="B259" s="178"/>
      <c r="C259" s="182"/>
      <c r="D259" s="182"/>
      <c r="E259" s="182"/>
      <c r="F259" s="182"/>
    </row>
    <row r="260" spans="2:6">
      <c r="B260" s="178"/>
      <c r="C260" s="182"/>
      <c r="D260" s="182"/>
      <c r="E260" s="182"/>
      <c r="F260" s="182"/>
    </row>
    <row r="261" spans="2:6">
      <c r="B261" s="178"/>
      <c r="C261" s="182"/>
      <c r="D261" s="182"/>
      <c r="E261" s="182"/>
      <c r="F261" s="182"/>
    </row>
    <row r="262" spans="2:6">
      <c r="B262" s="178"/>
      <c r="C262" s="182"/>
      <c r="D262" s="182"/>
      <c r="E262" s="182"/>
      <c r="F262" s="182"/>
    </row>
    <row r="263" spans="2:6">
      <c r="B263" s="178"/>
      <c r="C263" s="182"/>
      <c r="D263" s="182"/>
      <c r="E263" s="182"/>
      <c r="F263" s="182"/>
    </row>
    <row r="264" spans="2:6">
      <c r="B264" s="178"/>
      <c r="C264" s="182"/>
      <c r="D264" s="182"/>
      <c r="E264" s="182"/>
      <c r="F264" s="182"/>
    </row>
    <row r="265" spans="2:6">
      <c r="B265" s="178"/>
      <c r="C265" s="182"/>
      <c r="D265" s="182"/>
      <c r="E265" s="182"/>
      <c r="F265" s="182"/>
    </row>
    <row r="266" spans="2:6">
      <c r="B266" s="178"/>
      <c r="C266" s="182"/>
      <c r="D266" s="182"/>
      <c r="E266" s="182"/>
      <c r="F266" s="182"/>
    </row>
    <row r="267" spans="2:6">
      <c r="B267" s="178"/>
      <c r="C267" s="182"/>
      <c r="D267" s="182"/>
      <c r="E267" s="182"/>
      <c r="F267" s="182"/>
    </row>
    <row r="268" spans="2:6">
      <c r="B268" s="178"/>
      <c r="C268" s="182"/>
      <c r="D268" s="182"/>
      <c r="E268" s="182"/>
      <c r="F268" s="182"/>
    </row>
    <row r="269" spans="2:6">
      <c r="B269" s="178"/>
      <c r="C269" s="182"/>
      <c r="D269" s="182"/>
      <c r="E269" s="182"/>
      <c r="F269" s="182"/>
    </row>
    <row r="270" spans="2:6">
      <c r="B270" s="178"/>
      <c r="C270" s="182"/>
      <c r="D270" s="182"/>
      <c r="E270" s="182"/>
      <c r="F270" s="182"/>
    </row>
    <row r="271" spans="2:6">
      <c r="B271" s="178"/>
      <c r="C271" s="182"/>
      <c r="D271" s="182"/>
      <c r="E271" s="182"/>
      <c r="F271" s="182"/>
    </row>
    <row r="272" spans="2:6">
      <c r="B272" s="178"/>
      <c r="C272" s="182"/>
      <c r="D272" s="182"/>
      <c r="E272" s="182"/>
      <c r="F272" s="182"/>
    </row>
    <row r="273" spans="2:6">
      <c r="B273" s="178"/>
      <c r="C273" s="182"/>
      <c r="D273" s="182"/>
      <c r="E273" s="182"/>
      <c r="F273" s="182"/>
    </row>
    <row r="274" spans="2:6">
      <c r="B274" s="178"/>
      <c r="C274" s="182"/>
      <c r="D274" s="182"/>
      <c r="E274" s="182"/>
      <c r="F274" s="182"/>
    </row>
    <row r="275" spans="2:6">
      <c r="B275" s="178"/>
      <c r="C275" s="182"/>
      <c r="D275" s="182"/>
      <c r="E275" s="182"/>
      <c r="F275" s="182"/>
    </row>
    <row r="276" spans="2:6">
      <c r="B276" s="178"/>
      <c r="C276" s="182"/>
      <c r="D276" s="182"/>
      <c r="E276" s="182"/>
      <c r="F276" s="182"/>
    </row>
    <row r="277" spans="2:6">
      <c r="B277" s="178"/>
      <c r="C277" s="182"/>
      <c r="D277" s="182"/>
      <c r="E277" s="182"/>
      <c r="F277" s="182"/>
    </row>
    <row r="278" spans="2:6">
      <c r="B278" s="178"/>
      <c r="C278" s="182"/>
      <c r="D278" s="182"/>
      <c r="E278" s="182"/>
      <c r="F278" s="182"/>
    </row>
    <row r="279" spans="2:6">
      <c r="B279" s="178"/>
      <c r="C279" s="182"/>
      <c r="D279" s="182"/>
      <c r="E279" s="182"/>
      <c r="F279" s="182"/>
    </row>
    <row r="280" spans="2:6">
      <c r="B280" s="178"/>
      <c r="C280" s="182"/>
      <c r="D280" s="182"/>
      <c r="E280" s="182"/>
      <c r="F280" s="182"/>
    </row>
    <row r="281" spans="2:6">
      <c r="B281" s="178"/>
      <c r="C281" s="182"/>
      <c r="D281" s="182"/>
      <c r="E281" s="182"/>
      <c r="F281" s="182"/>
    </row>
    <row r="282" spans="2:6">
      <c r="B282" s="178"/>
      <c r="C282" s="182"/>
      <c r="D282" s="182"/>
      <c r="E282" s="182"/>
      <c r="F282" s="182"/>
    </row>
    <row r="283" spans="2:6">
      <c r="B283" s="178"/>
      <c r="C283" s="182"/>
      <c r="D283" s="182"/>
      <c r="E283" s="182"/>
      <c r="F283" s="182"/>
    </row>
    <row r="284" spans="2:6">
      <c r="B284" s="178"/>
      <c r="C284" s="182"/>
      <c r="D284" s="182"/>
      <c r="E284" s="182"/>
      <c r="F284" s="182"/>
    </row>
    <row r="285" spans="2:6">
      <c r="B285" s="178"/>
      <c r="C285" s="182"/>
      <c r="D285" s="182"/>
      <c r="E285" s="182"/>
      <c r="F285" s="182"/>
    </row>
    <row r="286" spans="2:6">
      <c r="B286" s="178"/>
      <c r="C286" s="182"/>
      <c r="D286" s="182"/>
      <c r="E286" s="182"/>
      <c r="F286" s="182"/>
    </row>
    <row r="287" spans="2:6">
      <c r="B287" s="178"/>
      <c r="C287" s="182"/>
      <c r="D287" s="182"/>
      <c r="E287" s="182"/>
      <c r="F287" s="182"/>
    </row>
    <row r="288" spans="2:6">
      <c r="B288" s="178"/>
      <c r="C288" s="182"/>
      <c r="D288" s="182"/>
      <c r="E288" s="182"/>
      <c r="F288" s="182"/>
    </row>
    <row r="289" spans="2:6">
      <c r="B289" s="178"/>
      <c r="C289" s="182"/>
      <c r="D289" s="182"/>
      <c r="E289" s="182"/>
      <c r="F289" s="182"/>
    </row>
    <row r="290" spans="2:6">
      <c r="B290" s="178"/>
      <c r="C290" s="182"/>
      <c r="D290" s="182"/>
      <c r="E290" s="182"/>
      <c r="F290" s="182"/>
    </row>
    <row r="291" spans="2:6">
      <c r="B291" s="178"/>
      <c r="C291" s="182"/>
      <c r="D291" s="182"/>
      <c r="E291" s="182"/>
      <c r="F291" s="182"/>
    </row>
    <row r="292" spans="2:6">
      <c r="B292" s="178"/>
      <c r="C292" s="182"/>
      <c r="D292" s="182"/>
      <c r="E292" s="182"/>
      <c r="F292" s="182"/>
    </row>
    <row r="293" spans="2:6">
      <c r="B293" s="178"/>
      <c r="C293" s="182"/>
      <c r="D293" s="182"/>
      <c r="E293" s="182"/>
      <c r="F293" s="182"/>
    </row>
    <row r="294" spans="2:6">
      <c r="B294" s="178"/>
      <c r="C294" s="182"/>
      <c r="D294" s="182"/>
      <c r="E294" s="182"/>
      <c r="F294" s="182"/>
    </row>
    <row r="295" spans="2:6">
      <c r="B295" s="178"/>
      <c r="C295" s="182"/>
      <c r="D295" s="182"/>
      <c r="E295" s="182"/>
      <c r="F295" s="182"/>
    </row>
    <row r="296" spans="2:6">
      <c r="B296" s="178"/>
      <c r="C296" s="182"/>
      <c r="D296" s="182"/>
      <c r="E296" s="182"/>
      <c r="F296" s="182"/>
    </row>
    <row r="297" spans="2:6">
      <c r="B297" s="178"/>
      <c r="C297" s="182"/>
      <c r="D297" s="182"/>
      <c r="E297" s="182"/>
      <c r="F297" s="182"/>
    </row>
    <row r="298" spans="2:6">
      <c r="B298" s="178"/>
      <c r="C298" s="182"/>
      <c r="D298" s="182"/>
      <c r="E298" s="182"/>
      <c r="F298" s="182"/>
    </row>
    <row r="299" spans="2:6">
      <c r="B299" s="178"/>
      <c r="C299" s="182"/>
      <c r="D299" s="182"/>
      <c r="E299" s="182"/>
      <c r="F299" s="182"/>
    </row>
    <row r="300" spans="2:6">
      <c r="B300" s="178"/>
      <c r="C300" s="182"/>
      <c r="D300" s="182"/>
      <c r="E300" s="182"/>
      <c r="F300" s="182"/>
    </row>
    <row r="301" spans="2:6">
      <c r="B301" s="178"/>
      <c r="C301" s="182"/>
      <c r="D301" s="182"/>
      <c r="E301" s="182"/>
      <c r="F301" s="182"/>
    </row>
    <row r="302" spans="2:6">
      <c r="B302" s="178"/>
      <c r="C302" s="182"/>
      <c r="D302" s="182"/>
      <c r="E302" s="182"/>
      <c r="F302" s="182"/>
    </row>
    <row r="303" spans="2:6">
      <c r="B303" s="178"/>
      <c r="C303" s="182"/>
      <c r="D303" s="182"/>
      <c r="E303" s="182"/>
      <c r="F303" s="182"/>
    </row>
    <row r="304" spans="2:6">
      <c r="B304" s="178"/>
      <c r="C304" s="182"/>
      <c r="D304" s="182"/>
      <c r="E304" s="182"/>
      <c r="F304" s="182"/>
    </row>
    <row r="305" spans="2:6">
      <c r="B305" s="178"/>
      <c r="C305" s="182"/>
      <c r="D305" s="182"/>
      <c r="E305" s="182"/>
      <c r="F305" s="182"/>
    </row>
    <row r="306" spans="2:6">
      <c r="B306" s="178"/>
      <c r="C306" s="182"/>
      <c r="D306" s="182"/>
      <c r="E306" s="182"/>
      <c r="F306" s="182"/>
    </row>
    <row r="307" spans="2:6">
      <c r="B307" s="178"/>
      <c r="C307" s="182"/>
      <c r="D307" s="182"/>
      <c r="E307" s="182"/>
      <c r="F307" s="182"/>
    </row>
    <row r="308" spans="2:6">
      <c r="B308" s="178"/>
      <c r="C308" s="182"/>
      <c r="D308" s="182"/>
      <c r="E308" s="182"/>
      <c r="F308" s="182"/>
    </row>
    <row r="309" spans="2:6">
      <c r="B309" s="178"/>
      <c r="C309" s="182"/>
      <c r="D309" s="182"/>
      <c r="E309" s="182"/>
      <c r="F309" s="182"/>
    </row>
    <row r="310" spans="2:6">
      <c r="B310" s="178"/>
      <c r="C310" s="182"/>
      <c r="D310" s="182"/>
      <c r="E310" s="182"/>
      <c r="F310" s="182"/>
    </row>
    <row r="311" spans="2:6">
      <c r="B311" s="178"/>
      <c r="C311" s="182"/>
      <c r="D311" s="182"/>
      <c r="E311" s="182"/>
      <c r="F311" s="182"/>
    </row>
    <row r="312" spans="2:6">
      <c r="B312" s="178"/>
      <c r="C312" s="182"/>
      <c r="D312" s="182"/>
      <c r="E312" s="182"/>
      <c r="F312" s="182"/>
    </row>
    <row r="313" spans="2:6">
      <c r="B313" s="178"/>
      <c r="C313" s="182"/>
      <c r="D313" s="182"/>
      <c r="E313" s="182"/>
      <c r="F313" s="182"/>
    </row>
    <row r="314" spans="2:6">
      <c r="B314" s="178"/>
      <c r="C314" s="182"/>
      <c r="D314" s="182"/>
      <c r="E314" s="182"/>
      <c r="F314" s="182"/>
    </row>
    <row r="315" spans="2:6">
      <c r="B315" s="178"/>
      <c r="C315" s="182"/>
      <c r="D315" s="182"/>
      <c r="E315" s="182"/>
      <c r="F315" s="182"/>
    </row>
    <row r="316" spans="2:6">
      <c r="B316" s="178"/>
      <c r="C316" s="182"/>
      <c r="D316" s="182"/>
      <c r="E316" s="182"/>
      <c r="F316" s="182"/>
    </row>
    <row r="317" spans="2:6">
      <c r="B317" s="178"/>
      <c r="C317" s="182"/>
      <c r="D317" s="182"/>
      <c r="E317" s="182"/>
      <c r="F317" s="182"/>
    </row>
    <row r="318" spans="2:6">
      <c r="B318" s="178"/>
      <c r="C318" s="182"/>
      <c r="D318" s="182"/>
      <c r="E318" s="182"/>
      <c r="F318" s="182"/>
    </row>
    <row r="319" spans="2:6">
      <c r="B319" s="178"/>
      <c r="C319" s="182"/>
      <c r="D319" s="182"/>
      <c r="E319" s="182"/>
      <c r="F319" s="182"/>
    </row>
    <row r="320" spans="2:6">
      <c r="B320" s="178"/>
      <c r="C320" s="182"/>
      <c r="D320" s="182"/>
      <c r="E320" s="182"/>
      <c r="F320" s="182"/>
    </row>
    <row r="321" spans="2:6">
      <c r="B321" s="178"/>
      <c r="C321" s="182"/>
      <c r="D321" s="182"/>
      <c r="E321" s="182"/>
      <c r="F321" s="182"/>
    </row>
    <row r="322" spans="2:6">
      <c r="B322" s="178"/>
      <c r="C322" s="182"/>
      <c r="D322" s="182"/>
      <c r="E322" s="182"/>
      <c r="F322" s="182"/>
    </row>
    <row r="323" spans="2:6">
      <c r="B323" s="178"/>
      <c r="C323" s="182"/>
      <c r="D323" s="182"/>
      <c r="E323" s="182"/>
      <c r="F323" s="182"/>
    </row>
    <row r="324" spans="2:6">
      <c r="B324" s="178"/>
      <c r="C324" s="182"/>
      <c r="D324" s="182"/>
      <c r="E324" s="182"/>
      <c r="F324" s="182"/>
    </row>
    <row r="325" spans="2:6">
      <c r="B325" s="178"/>
      <c r="C325" s="182"/>
      <c r="D325" s="182"/>
      <c r="E325" s="182"/>
      <c r="F325" s="182"/>
    </row>
    <row r="326" spans="2:6">
      <c r="B326" s="178"/>
      <c r="C326" s="182"/>
      <c r="D326" s="182"/>
      <c r="E326" s="182"/>
      <c r="F326" s="182"/>
    </row>
    <row r="327" spans="2:6">
      <c r="B327" s="178"/>
      <c r="C327" s="182"/>
      <c r="D327" s="182"/>
      <c r="E327" s="182"/>
      <c r="F327" s="182"/>
    </row>
    <row r="328" spans="2:6">
      <c r="B328" s="178"/>
      <c r="C328" s="182"/>
      <c r="D328" s="182"/>
      <c r="E328" s="182"/>
      <c r="F328" s="182"/>
    </row>
    <row r="329" spans="2:6">
      <c r="B329" s="178"/>
      <c r="C329" s="182"/>
      <c r="D329" s="182"/>
      <c r="E329" s="182"/>
      <c r="F329" s="182"/>
    </row>
    <row r="330" spans="2:6">
      <c r="B330" s="178"/>
      <c r="C330" s="182"/>
      <c r="D330" s="182"/>
      <c r="E330" s="182"/>
      <c r="F330" s="182"/>
    </row>
    <row r="331" spans="2:6">
      <c r="B331" s="178"/>
      <c r="C331" s="182"/>
      <c r="D331" s="182"/>
      <c r="E331" s="182"/>
      <c r="F331" s="182"/>
    </row>
    <row r="332" spans="2:6">
      <c r="B332" s="178"/>
      <c r="C332" s="182"/>
      <c r="D332" s="182"/>
      <c r="E332" s="182"/>
      <c r="F332" s="182"/>
    </row>
    <row r="333" spans="2:6">
      <c r="B333" s="178"/>
      <c r="C333" s="182"/>
      <c r="D333" s="182"/>
      <c r="E333" s="182"/>
      <c r="F333" s="182"/>
    </row>
    <row r="334" spans="2:6">
      <c r="B334" s="178"/>
      <c r="C334" s="182"/>
      <c r="D334" s="182"/>
      <c r="E334" s="182"/>
      <c r="F334" s="182"/>
    </row>
    <row r="335" spans="2:6">
      <c r="B335" s="178"/>
      <c r="C335" s="182"/>
      <c r="D335" s="182"/>
      <c r="E335" s="182"/>
      <c r="F335" s="182"/>
    </row>
    <row r="336" spans="2:6">
      <c r="B336" s="178"/>
      <c r="C336" s="182"/>
      <c r="D336" s="182"/>
      <c r="E336" s="182"/>
      <c r="F336" s="182"/>
    </row>
    <row r="337" spans="2:6">
      <c r="B337" s="178"/>
      <c r="C337" s="182"/>
      <c r="D337" s="182"/>
      <c r="E337" s="182"/>
      <c r="F337" s="182"/>
    </row>
    <row r="338" spans="2:6">
      <c r="B338" s="178"/>
      <c r="C338" s="182"/>
      <c r="D338" s="182"/>
      <c r="E338" s="182"/>
      <c r="F338" s="182"/>
    </row>
    <row r="339" spans="2:6">
      <c r="B339" s="178"/>
      <c r="C339" s="182"/>
      <c r="D339" s="182"/>
      <c r="E339" s="182"/>
      <c r="F339" s="182"/>
    </row>
    <row r="340" spans="2:6">
      <c r="B340" s="178"/>
      <c r="C340" s="182"/>
      <c r="D340" s="182"/>
      <c r="E340" s="182"/>
      <c r="F340" s="182"/>
    </row>
    <row r="341" spans="2:6">
      <c r="B341" s="178"/>
      <c r="C341" s="182"/>
      <c r="D341" s="182"/>
      <c r="E341" s="182"/>
      <c r="F341" s="182"/>
    </row>
    <row r="342" spans="2:6">
      <c r="B342" s="178"/>
      <c r="C342" s="182"/>
      <c r="D342" s="182"/>
      <c r="E342" s="182"/>
      <c r="F342" s="182"/>
    </row>
    <row r="343" spans="2:6">
      <c r="B343" s="178"/>
      <c r="C343" s="182"/>
      <c r="D343" s="182"/>
      <c r="E343" s="182"/>
      <c r="F343" s="182"/>
    </row>
    <row r="344" spans="2:6">
      <c r="B344" s="178"/>
      <c r="C344" s="182"/>
      <c r="D344" s="182"/>
      <c r="E344" s="182"/>
      <c r="F344" s="182"/>
    </row>
    <row r="345" spans="2:6">
      <c r="B345" s="178"/>
      <c r="C345" s="182"/>
      <c r="D345" s="182"/>
      <c r="E345" s="182"/>
      <c r="F345" s="182"/>
    </row>
    <row r="346" spans="2:6">
      <c r="B346" s="178"/>
      <c r="C346" s="182"/>
      <c r="D346" s="182"/>
      <c r="E346" s="182"/>
      <c r="F346" s="182"/>
    </row>
    <row r="347" spans="2:6">
      <c r="B347" s="178"/>
      <c r="C347" s="182"/>
      <c r="D347" s="182"/>
      <c r="E347" s="182"/>
      <c r="F347" s="182"/>
    </row>
    <row r="348" spans="2:6">
      <c r="B348" s="178"/>
      <c r="C348" s="182"/>
      <c r="D348" s="182"/>
      <c r="E348" s="182"/>
      <c r="F348" s="182"/>
    </row>
    <row r="349" spans="2:6">
      <c r="B349" s="178"/>
      <c r="C349" s="182"/>
      <c r="D349" s="182"/>
      <c r="E349" s="182"/>
      <c r="F349" s="182"/>
    </row>
    <row r="350" spans="2:6">
      <c r="B350" s="178"/>
      <c r="C350" s="182"/>
      <c r="D350" s="182"/>
      <c r="E350" s="182"/>
      <c r="F350" s="182"/>
    </row>
    <row r="351" spans="2:6">
      <c r="B351" s="178"/>
      <c r="C351" s="182"/>
      <c r="D351" s="182"/>
      <c r="E351" s="182"/>
      <c r="F351" s="182"/>
    </row>
    <row r="352" spans="2:6">
      <c r="B352" s="178"/>
      <c r="C352" s="182"/>
      <c r="D352" s="182"/>
      <c r="E352" s="182"/>
      <c r="F352" s="182"/>
    </row>
    <row r="353" spans="2:6">
      <c r="B353" s="178"/>
      <c r="C353" s="182"/>
      <c r="D353" s="182"/>
      <c r="E353" s="182"/>
      <c r="F353" s="182"/>
    </row>
    <row r="354" spans="2:6">
      <c r="B354" s="178"/>
      <c r="C354" s="182"/>
      <c r="D354" s="182"/>
      <c r="E354" s="182"/>
      <c r="F354" s="182"/>
    </row>
    <row r="355" spans="2:6">
      <c r="B355" s="178"/>
      <c r="C355" s="182"/>
      <c r="D355" s="182"/>
      <c r="E355" s="182"/>
      <c r="F355" s="182"/>
    </row>
    <row r="356" spans="2:6">
      <c r="B356" s="178"/>
      <c r="C356" s="182"/>
      <c r="D356" s="182"/>
      <c r="E356" s="182"/>
      <c r="F356" s="182"/>
    </row>
    <row r="357" spans="2:6">
      <c r="B357" s="178"/>
      <c r="C357" s="182"/>
      <c r="D357" s="182"/>
      <c r="E357" s="182"/>
      <c r="F357" s="182"/>
    </row>
    <row r="358" spans="2:6">
      <c r="B358" s="178"/>
      <c r="C358" s="182"/>
      <c r="D358" s="182"/>
      <c r="E358" s="182"/>
      <c r="F358" s="182"/>
    </row>
    <row r="359" spans="2:6">
      <c r="B359" s="178"/>
      <c r="C359" s="182"/>
      <c r="D359" s="182"/>
      <c r="E359" s="182"/>
      <c r="F359" s="182"/>
    </row>
    <row r="360" spans="2:6">
      <c r="B360" s="178"/>
      <c r="C360" s="182"/>
      <c r="D360" s="182"/>
      <c r="E360" s="182"/>
      <c r="F360" s="182"/>
    </row>
    <row r="361" spans="2:6">
      <c r="B361" s="178"/>
      <c r="C361" s="182"/>
      <c r="D361" s="182"/>
      <c r="E361" s="182"/>
      <c r="F361" s="182"/>
    </row>
    <row r="362" spans="2:6">
      <c r="B362" s="178"/>
      <c r="C362" s="182"/>
      <c r="D362" s="182"/>
      <c r="E362" s="182"/>
      <c r="F362" s="182"/>
    </row>
    <row r="363" spans="2:6">
      <c r="B363" s="178"/>
      <c r="C363" s="182"/>
      <c r="D363" s="182"/>
      <c r="E363" s="182"/>
      <c r="F363" s="182"/>
    </row>
    <row r="364" spans="2:6">
      <c r="B364" s="178"/>
      <c r="C364" s="182"/>
      <c r="D364" s="182"/>
      <c r="E364" s="182"/>
      <c r="F364" s="182"/>
    </row>
    <row r="365" spans="2:6">
      <c r="B365" s="178"/>
      <c r="C365" s="182"/>
      <c r="D365" s="182"/>
      <c r="E365" s="182"/>
      <c r="F365" s="182"/>
    </row>
    <row r="366" spans="2:6">
      <c r="B366" s="178"/>
      <c r="C366" s="182"/>
      <c r="D366" s="182"/>
      <c r="E366" s="182"/>
      <c r="F366" s="182"/>
    </row>
    <row r="367" spans="2:6">
      <c r="B367" s="178"/>
      <c r="C367" s="182"/>
      <c r="D367" s="182"/>
      <c r="E367" s="182"/>
      <c r="F367" s="182"/>
    </row>
    <row r="368" spans="2:6">
      <c r="B368" s="178"/>
      <c r="C368" s="182"/>
      <c r="D368" s="182"/>
      <c r="E368" s="182"/>
      <c r="F368" s="182"/>
    </row>
    <row r="369" spans="2:6">
      <c r="B369" s="178"/>
      <c r="C369" s="182"/>
      <c r="D369" s="182"/>
      <c r="E369" s="182"/>
      <c r="F369" s="182"/>
    </row>
    <row r="370" spans="2:6">
      <c r="B370" s="178"/>
      <c r="C370" s="182"/>
      <c r="D370" s="182"/>
      <c r="E370" s="182"/>
      <c r="F370" s="182"/>
    </row>
    <row r="371" spans="2:6">
      <c r="B371" s="178"/>
      <c r="C371" s="182"/>
      <c r="D371" s="182"/>
      <c r="E371" s="182"/>
      <c r="F371" s="182"/>
    </row>
    <row r="372" spans="2:6">
      <c r="B372" s="178"/>
      <c r="C372" s="182"/>
      <c r="D372" s="182"/>
      <c r="E372" s="182"/>
      <c r="F372" s="182"/>
    </row>
    <row r="373" spans="2:6">
      <c r="B373" s="178"/>
      <c r="C373" s="182"/>
      <c r="D373" s="182"/>
      <c r="E373" s="182"/>
      <c r="F373" s="182"/>
    </row>
    <row r="374" spans="2:6">
      <c r="B374" s="178"/>
      <c r="C374" s="182"/>
      <c r="D374" s="182"/>
      <c r="E374" s="182"/>
      <c r="F374" s="182"/>
    </row>
    <row r="375" spans="2:6">
      <c r="B375" s="178"/>
      <c r="C375" s="182"/>
      <c r="D375" s="182"/>
      <c r="E375" s="182"/>
      <c r="F375" s="182"/>
    </row>
    <row r="376" spans="2:6">
      <c r="B376" s="178"/>
      <c r="C376" s="182"/>
      <c r="D376" s="182"/>
      <c r="E376" s="182"/>
      <c r="F376" s="182"/>
    </row>
    <row r="377" spans="2:6">
      <c r="B377" s="178"/>
      <c r="C377" s="182"/>
      <c r="D377" s="182"/>
      <c r="E377" s="182"/>
      <c r="F377" s="182"/>
    </row>
    <row r="378" spans="2:6">
      <c r="B378" s="178"/>
      <c r="C378" s="182"/>
      <c r="D378" s="182"/>
      <c r="E378" s="182"/>
      <c r="F378" s="182"/>
    </row>
    <row r="379" spans="2:6">
      <c r="B379" s="178"/>
      <c r="C379" s="182"/>
      <c r="D379" s="182"/>
      <c r="E379" s="182"/>
      <c r="F379" s="182"/>
    </row>
    <row r="380" spans="2:6">
      <c r="B380" s="178"/>
      <c r="C380" s="182"/>
      <c r="D380" s="182"/>
      <c r="E380" s="182"/>
      <c r="F380" s="182"/>
    </row>
    <row r="381" spans="2:6">
      <c r="B381" s="178"/>
      <c r="C381" s="182"/>
      <c r="D381" s="182"/>
      <c r="E381" s="182"/>
      <c r="F381" s="182"/>
    </row>
    <row r="382" spans="2:6">
      <c r="B382" s="178"/>
      <c r="C382" s="182"/>
      <c r="D382" s="182"/>
      <c r="E382" s="182"/>
      <c r="F382" s="182"/>
    </row>
    <row r="383" spans="2:6">
      <c r="B383" s="178"/>
      <c r="C383" s="182"/>
      <c r="D383" s="182"/>
      <c r="E383" s="182"/>
      <c r="F383" s="182"/>
    </row>
    <row r="384" spans="2:6">
      <c r="B384" s="178"/>
      <c r="C384" s="182"/>
      <c r="D384" s="182"/>
      <c r="E384" s="182"/>
      <c r="F384" s="182"/>
    </row>
    <row r="385" spans="2:6">
      <c r="B385" s="178"/>
      <c r="C385" s="182"/>
      <c r="D385" s="182"/>
      <c r="E385" s="182"/>
      <c r="F385" s="182"/>
    </row>
    <row r="386" spans="2:6">
      <c r="B386" s="178"/>
      <c r="C386" s="182"/>
      <c r="D386" s="182"/>
      <c r="E386" s="182"/>
      <c r="F386" s="182"/>
    </row>
    <row r="387" spans="2:6">
      <c r="B387" s="178"/>
      <c r="C387" s="182"/>
      <c r="D387" s="182"/>
      <c r="E387" s="182"/>
      <c r="F387" s="182"/>
    </row>
    <row r="388" spans="2:6">
      <c r="B388" s="178"/>
      <c r="C388" s="182"/>
      <c r="D388" s="182"/>
      <c r="E388" s="182"/>
      <c r="F388" s="182"/>
    </row>
    <row r="389" spans="2:6">
      <c r="B389" s="178"/>
      <c r="C389" s="182"/>
      <c r="D389" s="182"/>
      <c r="E389" s="182"/>
      <c r="F389" s="182"/>
    </row>
    <row r="390" spans="2:6">
      <c r="B390" s="178"/>
      <c r="C390" s="182"/>
      <c r="D390" s="182"/>
      <c r="E390" s="182"/>
      <c r="F390" s="182"/>
    </row>
    <row r="391" spans="2:6">
      <c r="B391" s="178"/>
      <c r="C391" s="182"/>
      <c r="D391" s="182"/>
      <c r="E391" s="182"/>
      <c r="F391" s="182"/>
    </row>
    <row r="392" spans="2:6">
      <c r="B392" s="178"/>
      <c r="C392" s="182"/>
      <c r="D392" s="182"/>
      <c r="E392" s="182"/>
      <c r="F392" s="182"/>
    </row>
    <row r="393" spans="2:6">
      <c r="B393" s="178"/>
      <c r="C393" s="182"/>
      <c r="D393" s="182"/>
      <c r="E393" s="182"/>
      <c r="F393" s="182"/>
    </row>
    <row r="394" spans="2:6">
      <c r="B394" s="178"/>
      <c r="C394" s="182"/>
      <c r="D394" s="182"/>
      <c r="E394" s="182"/>
      <c r="F394" s="182"/>
    </row>
    <row r="395" spans="2:6">
      <c r="B395" s="178"/>
      <c r="C395" s="182"/>
      <c r="D395" s="182"/>
      <c r="E395" s="182"/>
      <c r="F395" s="182"/>
    </row>
    <row r="396" spans="2:6">
      <c r="B396" s="178"/>
      <c r="C396" s="182"/>
      <c r="D396" s="182"/>
      <c r="E396" s="182"/>
      <c r="F396" s="182"/>
    </row>
    <row r="397" spans="2:6">
      <c r="B397" s="178"/>
      <c r="C397" s="182"/>
      <c r="D397" s="182"/>
      <c r="E397" s="182"/>
      <c r="F397" s="182"/>
    </row>
    <row r="398" spans="2:6">
      <c r="B398" s="178"/>
      <c r="C398" s="182"/>
      <c r="D398" s="182"/>
      <c r="E398" s="182"/>
      <c r="F398" s="182"/>
    </row>
    <row r="399" spans="2:6">
      <c r="B399" s="178"/>
      <c r="C399" s="182"/>
      <c r="D399" s="182"/>
      <c r="E399" s="182"/>
      <c r="F399" s="182"/>
    </row>
    <row r="400" spans="2:6">
      <c r="B400" s="178"/>
      <c r="C400" s="182"/>
      <c r="D400" s="182"/>
      <c r="E400" s="182"/>
      <c r="F400" s="182"/>
    </row>
    <row r="401" spans="2:6">
      <c r="B401" s="178"/>
      <c r="C401" s="182"/>
      <c r="D401" s="182"/>
      <c r="E401" s="182"/>
      <c r="F401" s="182"/>
    </row>
    <row r="402" spans="2:6">
      <c r="B402" s="178"/>
      <c r="C402" s="182"/>
      <c r="D402" s="182"/>
      <c r="E402" s="182"/>
      <c r="F402" s="182"/>
    </row>
    <row r="403" spans="2:6">
      <c r="B403" s="178"/>
      <c r="C403" s="182"/>
      <c r="D403" s="182"/>
      <c r="E403" s="182"/>
      <c r="F403" s="182"/>
    </row>
    <row r="404" spans="2:6">
      <c r="B404" s="178"/>
      <c r="C404" s="182"/>
      <c r="D404" s="182"/>
      <c r="E404" s="182"/>
      <c r="F404" s="182"/>
    </row>
    <row r="405" spans="2:6">
      <c r="B405" s="178"/>
      <c r="C405" s="182"/>
      <c r="D405" s="182"/>
      <c r="E405" s="182"/>
      <c r="F405" s="182"/>
    </row>
    <row r="406" spans="2:6">
      <c r="B406" s="178"/>
      <c r="C406" s="182"/>
      <c r="D406" s="182"/>
      <c r="E406" s="182"/>
      <c r="F406" s="182"/>
    </row>
    <row r="407" spans="2:6">
      <c r="B407" s="178"/>
      <c r="C407" s="182"/>
      <c r="D407" s="182"/>
      <c r="E407" s="182"/>
      <c r="F407" s="182"/>
    </row>
    <row r="408" spans="2:6">
      <c r="B408" s="178"/>
      <c r="C408" s="182"/>
      <c r="D408" s="182"/>
      <c r="E408" s="182"/>
      <c r="F408" s="182"/>
    </row>
    <row r="409" spans="2:6">
      <c r="B409" s="178"/>
      <c r="C409" s="182"/>
      <c r="D409" s="182"/>
      <c r="E409" s="182"/>
      <c r="F409" s="182"/>
    </row>
    <row r="410" spans="2:6">
      <c r="B410" s="178"/>
      <c r="C410" s="182"/>
      <c r="D410" s="182"/>
      <c r="E410" s="182"/>
      <c r="F410" s="182"/>
    </row>
    <row r="411" spans="2:6">
      <c r="B411" s="178"/>
      <c r="C411" s="182"/>
      <c r="D411" s="182"/>
      <c r="E411" s="182"/>
      <c r="F411" s="182"/>
    </row>
    <row r="412" spans="2:6">
      <c r="B412" s="178"/>
      <c r="C412" s="182"/>
      <c r="D412" s="182"/>
      <c r="E412" s="182"/>
      <c r="F412" s="182"/>
    </row>
    <row r="413" spans="2:6">
      <c r="B413" s="178"/>
      <c r="C413" s="182"/>
      <c r="D413" s="182"/>
      <c r="E413" s="182"/>
      <c r="F413" s="182"/>
    </row>
    <row r="414" spans="2:6">
      <c r="B414" s="178"/>
      <c r="C414" s="182"/>
      <c r="D414" s="182"/>
      <c r="E414" s="182"/>
      <c r="F414" s="182"/>
    </row>
    <row r="415" spans="2:6">
      <c r="B415" s="178"/>
      <c r="C415" s="182"/>
      <c r="D415" s="182"/>
      <c r="E415" s="182"/>
      <c r="F415" s="182"/>
    </row>
    <row r="416" spans="2:6">
      <c r="B416" s="178"/>
      <c r="C416" s="182"/>
      <c r="D416" s="182"/>
      <c r="E416" s="182"/>
      <c r="F416" s="182"/>
    </row>
    <row r="417" spans="2:6">
      <c r="B417" s="178"/>
      <c r="C417" s="182"/>
      <c r="D417" s="182"/>
      <c r="E417" s="182"/>
      <c r="F417" s="182"/>
    </row>
    <row r="418" spans="2:6">
      <c r="B418" s="178"/>
      <c r="C418" s="182"/>
      <c r="D418" s="182"/>
      <c r="E418" s="182"/>
      <c r="F418" s="182"/>
    </row>
    <row r="419" spans="2:6">
      <c r="B419" s="178"/>
      <c r="C419" s="182"/>
      <c r="D419" s="182"/>
      <c r="E419" s="182"/>
      <c r="F419" s="182"/>
    </row>
    <row r="420" spans="2:6">
      <c r="B420" s="178"/>
      <c r="C420" s="182"/>
      <c r="D420" s="182"/>
      <c r="E420" s="182"/>
      <c r="F420" s="182"/>
    </row>
    <row r="421" spans="2:6">
      <c r="B421" s="178"/>
      <c r="C421" s="182"/>
      <c r="D421" s="182"/>
      <c r="E421" s="182"/>
      <c r="F421" s="182"/>
    </row>
    <row r="422" spans="2:6">
      <c r="B422" s="178"/>
      <c r="C422" s="182"/>
      <c r="D422" s="182"/>
      <c r="E422" s="182"/>
      <c r="F422" s="182"/>
    </row>
    <row r="423" spans="2:6">
      <c r="B423" s="178"/>
      <c r="C423" s="182"/>
      <c r="D423" s="182"/>
      <c r="E423" s="182"/>
      <c r="F423" s="182"/>
    </row>
    <row r="424" spans="2:6">
      <c r="B424" s="178"/>
      <c r="C424" s="182"/>
      <c r="D424" s="182"/>
      <c r="E424" s="182"/>
      <c r="F424" s="182"/>
    </row>
    <row r="425" spans="2:6">
      <c r="B425" s="178"/>
      <c r="C425" s="182"/>
      <c r="D425" s="182"/>
      <c r="E425" s="182"/>
      <c r="F425" s="182"/>
    </row>
    <row r="426" spans="2:6">
      <c r="B426" s="178"/>
      <c r="C426" s="182"/>
      <c r="D426" s="182"/>
      <c r="E426" s="182"/>
      <c r="F426" s="182"/>
    </row>
    <row r="427" spans="2:6">
      <c r="B427" s="178"/>
      <c r="C427" s="182"/>
      <c r="D427" s="182"/>
      <c r="E427" s="182"/>
      <c r="F427" s="182"/>
    </row>
    <row r="428" spans="2:6">
      <c r="B428" s="178"/>
      <c r="C428" s="182"/>
      <c r="D428" s="182"/>
      <c r="E428" s="182"/>
      <c r="F428" s="182"/>
    </row>
    <row r="429" spans="2:6">
      <c r="B429" s="178"/>
      <c r="C429" s="182"/>
      <c r="D429" s="182"/>
      <c r="E429" s="182"/>
      <c r="F429" s="182"/>
    </row>
    <row r="430" spans="2:6">
      <c r="B430" s="178"/>
      <c r="C430" s="182"/>
      <c r="D430" s="182"/>
      <c r="E430" s="182"/>
      <c r="F430" s="182"/>
    </row>
    <row r="431" spans="2:6">
      <c r="B431" s="178"/>
      <c r="C431" s="182"/>
      <c r="D431" s="182"/>
      <c r="E431" s="182"/>
      <c r="F431" s="182"/>
    </row>
    <row r="432" spans="2:6">
      <c r="B432" s="178"/>
      <c r="C432" s="182"/>
      <c r="D432" s="182"/>
      <c r="E432" s="182"/>
      <c r="F432" s="182"/>
    </row>
    <row r="433" spans="2:6">
      <c r="B433" s="178"/>
      <c r="C433" s="182"/>
      <c r="D433" s="182"/>
      <c r="E433" s="182"/>
      <c r="F433" s="182"/>
    </row>
    <row r="434" spans="2:6">
      <c r="B434" s="178"/>
      <c r="C434" s="182"/>
      <c r="D434" s="182"/>
      <c r="E434" s="182"/>
      <c r="F434" s="182"/>
    </row>
    <row r="435" spans="2:6">
      <c r="B435" s="178"/>
      <c r="C435" s="182"/>
      <c r="D435" s="182"/>
      <c r="E435" s="182"/>
      <c r="F435" s="182"/>
    </row>
    <row r="436" spans="2:6">
      <c r="B436" s="178"/>
      <c r="C436" s="182"/>
      <c r="D436" s="182"/>
      <c r="E436" s="182"/>
      <c r="F436" s="182"/>
    </row>
    <row r="437" spans="2:6">
      <c r="B437" s="178"/>
      <c r="C437" s="182"/>
      <c r="D437" s="182"/>
      <c r="E437" s="182"/>
      <c r="F437" s="182"/>
    </row>
    <row r="438" spans="2:6">
      <c r="B438" s="178"/>
      <c r="C438" s="182"/>
      <c r="D438" s="182"/>
      <c r="E438" s="182"/>
      <c r="F438" s="182"/>
    </row>
    <row r="439" spans="2:6">
      <c r="B439" s="178"/>
      <c r="C439" s="182"/>
      <c r="D439" s="182"/>
      <c r="E439" s="182"/>
      <c r="F439" s="182"/>
    </row>
    <row r="440" spans="2:6">
      <c r="B440" s="178"/>
      <c r="C440" s="182"/>
      <c r="D440" s="182"/>
      <c r="E440" s="182"/>
      <c r="F440" s="182"/>
    </row>
    <row r="441" spans="2:6">
      <c r="B441" s="178"/>
      <c r="C441" s="182"/>
      <c r="D441" s="182"/>
      <c r="E441" s="182"/>
      <c r="F441" s="182"/>
    </row>
    <row r="442" spans="2:6">
      <c r="B442" s="178"/>
      <c r="C442" s="182"/>
      <c r="D442" s="182"/>
      <c r="E442" s="182"/>
      <c r="F442" s="182"/>
    </row>
    <row r="443" spans="2:6">
      <c r="B443" s="178"/>
      <c r="C443" s="182"/>
      <c r="D443" s="182"/>
      <c r="E443" s="182"/>
      <c r="F443" s="182"/>
    </row>
    <row r="444" spans="2:6">
      <c r="B444" s="178"/>
      <c r="C444" s="182"/>
      <c r="D444" s="182"/>
      <c r="E444" s="182"/>
      <c r="F444" s="182"/>
    </row>
    <row r="445" spans="2:6">
      <c r="B445" s="178"/>
      <c r="C445" s="182"/>
      <c r="D445" s="182"/>
      <c r="E445" s="182"/>
      <c r="F445" s="182"/>
    </row>
    <row r="446" spans="2:6">
      <c r="B446" s="178"/>
      <c r="C446" s="182"/>
      <c r="D446" s="182"/>
      <c r="E446" s="182"/>
      <c r="F446" s="182"/>
    </row>
    <row r="447" spans="2:6">
      <c r="B447" s="178"/>
      <c r="C447" s="182"/>
      <c r="D447" s="182"/>
      <c r="E447" s="182"/>
      <c r="F447" s="182"/>
    </row>
    <row r="448" spans="2:6">
      <c r="B448" s="178"/>
      <c r="C448" s="182"/>
      <c r="D448" s="182"/>
      <c r="E448" s="182"/>
      <c r="F448" s="182"/>
    </row>
    <row r="449" spans="2:6">
      <c r="B449" s="178"/>
      <c r="C449" s="182"/>
      <c r="D449" s="182"/>
      <c r="E449" s="182"/>
      <c r="F449" s="182"/>
    </row>
    <row r="450" spans="2:6">
      <c r="B450" s="178"/>
      <c r="C450" s="182"/>
      <c r="D450" s="182"/>
      <c r="E450" s="182"/>
      <c r="F450" s="182"/>
    </row>
    <row r="451" spans="2:6">
      <c r="B451" s="178"/>
      <c r="C451" s="182"/>
      <c r="D451" s="182"/>
      <c r="E451" s="182"/>
      <c r="F451" s="182"/>
    </row>
    <row r="452" spans="2:6">
      <c r="B452" s="178"/>
      <c r="C452" s="182"/>
      <c r="D452" s="182"/>
      <c r="E452" s="182"/>
      <c r="F452" s="182"/>
    </row>
    <row r="453" spans="2:6">
      <c r="B453" s="178"/>
      <c r="C453" s="182"/>
      <c r="D453" s="182"/>
      <c r="E453" s="182"/>
      <c r="F453" s="182"/>
    </row>
    <row r="454" spans="2:6">
      <c r="B454" s="178"/>
      <c r="C454" s="182"/>
      <c r="D454" s="182"/>
      <c r="E454" s="182"/>
      <c r="F454" s="182"/>
    </row>
    <row r="455" spans="2:6">
      <c r="B455" s="178"/>
      <c r="C455" s="182"/>
      <c r="D455" s="182"/>
      <c r="E455" s="182"/>
      <c r="F455" s="182"/>
    </row>
    <row r="456" spans="2:6">
      <c r="B456" s="178"/>
      <c r="C456" s="182"/>
      <c r="D456" s="182"/>
      <c r="E456" s="182"/>
      <c r="F456" s="182"/>
    </row>
    <row r="457" spans="2:6">
      <c r="B457" s="178"/>
      <c r="C457" s="182"/>
      <c r="D457" s="182"/>
      <c r="E457" s="182"/>
      <c r="F457" s="182"/>
    </row>
    <row r="458" spans="2:6">
      <c r="B458" s="178"/>
      <c r="C458" s="182"/>
      <c r="D458" s="182"/>
      <c r="E458" s="182"/>
      <c r="F458" s="182"/>
    </row>
    <row r="459" spans="2:6">
      <c r="B459" s="178"/>
      <c r="C459" s="182"/>
      <c r="D459" s="182"/>
      <c r="E459" s="182"/>
      <c r="F459" s="182"/>
    </row>
    <row r="460" spans="2:6">
      <c r="B460" s="178"/>
      <c r="C460" s="182"/>
      <c r="D460" s="182"/>
      <c r="E460" s="182"/>
      <c r="F460" s="182"/>
    </row>
    <row r="461" spans="2:6">
      <c r="B461" s="178"/>
      <c r="C461" s="182"/>
      <c r="D461" s="182"/>
      <c r="E461" s="182"/>
      <c r="F461" s="182"/>
    </row>
    <row r="462" spans="2:6">
      <c r="B462" s="178"/>
      <c r="C462" s="182"/>
      <c r="D462" s="182"/>
      <c r="E462" s="182"/>
      <c r="F462" s="182"/>
    </row>
    <row r="463" spans="2:6">
      <c r="B463" s="178"/>
      <c r="C463" s="182"/>
      <c r="D463" s="182"/>
      <c r="E463" s="182"/>
      <c r="F463" s="182"/>
    </row>
    <row r="464" spans="2:6">
      <c r="B464" s="178"/>
      <c r="C464" s="182"/>
      <c r="D464" s="182"/>
      <c r="E464" s="182"/>
      <c r="F464" s="182"/>
    </row>
    <row r="465" spans="2:6">
      <c r="B465" s="178"/>
      <c r="C465" s="182"/>
      <c r="D465" s="182"/>
      <c r="E465" s="182"/>
      <c r="F465" s="182"/>
    </row>
    <row r="466" spans="2:6">
      <c r="B466" s="178"/>
      <c r="C466" s="182"/>
      <c r="D466" s="182"/>
      <c r="E466" s="182"/>
      <c r="F466" s="182"/>
    </row>
    <row r="467" spans="2:6">
      <c r="B467" s="178"/>
      <c r="C467" s="182"/>
      <c r="D467" s="182"/>
      <c r="E467" s="182"/>
      <c r="F467" s="182"/>
    </row>
    <row r="468" spans="2:6">
      <c r="B468" s="178"/>
      <c r="C468" s="182"/>
      <c r="D468" s="182"/>
      <c r="E468" s="182"/>
      <c r="F468" s="182"/>
    </row>
    <row r="469" spans="2:6">
      <c r="B469" s="178"/>
      <c r="C469" s="182"/>
      <c r="D469" s="182"/>
      <c r="E469" s="182"/>
      <c r="F469" s="182"/>
    </row>
    <row r="470" spans="2:6">
      <c r="B470" s="178"/>
      <c r="C470" s="182"/>
      <c r="D470" s="182"/>
      <c r="E470" s="182"/>
      <c r="F470" s="182"/>
    </row>
    <row r="471" spans="2:6">
      <c r="B471" s="178"/>
      <c r="C471" s="182"/>
      <c r="D471" s="182"/>
      <c r="E471" s="182"/>
      <c r="F471" s="182"/>
    </row>
    <row r="472" spans="2:6">
      <c r="B472" s="178"/>
      <c r="C472" s="182"/>
      <c r="D472" s="182"/>
      <c r="E472" s="182"/>
      <c r="F472" s="182"/>
    </row>
    <row r="473" spans="2:6">
      <c r="B473" s="178"/>
      <c r="C473" s="182"/>
      <c r="D473" s="182"/>
      <c r="E473" s="182"/>
      <c r="F473" s="182"/>
    </row>
    <row r="474" spans="2:6">
      <c r="B474" s="178"/>
      <c r="C474" s="182"/>
      <c r="D474" s="182"/>
      <c r="E474" s="182"/>
      <c r="F474" s="182"/>
    </row>
    <row r="475" spans="2:6">
      <c r="B475" s="178"/>
      <c r="C475" s="182"/>
      <c r="D475" s="182"/>
      <c r="E475" s="182"/>
      <c r="F475" s="182"/>
    </row>
    <row r="476" spans="2:6">
      <c r="B476" s="178"/>
      <c r="C476" s="182"/>
      <c r="D476" s="182"/>
      <c r="E476" s="182"/>
      <c r="F476" s="182"/>
    </row>
    <row r="477" spans="2:6">
      <c r="B477" s="178"/>
      <c r="C477" s="182"/>
      <c r="D477" s="182"/>
      <c r="E477" s="182"/>
      <c r="F477" s="182"/>
    </row>
    <row r="478" spans="2:6">
      <c r="B478" s="178"/>
      <c r="C478" s="182"/>
      <c r="D478" s="182"/>
      <c r="E478" s="182"/>
      <c r="F478" s="182"/>
    </row>
    <row r="479" spans="2:6">
      <c r="B479" s="178"/>
      <c r="C479" s="182"/>
      <c r="D479" s="182"/>
      <c r="E479" s="182"/>
      <c r="F479" s="182"/>
    </row>
    <row r="480" spans="2:6">
      <c r="B480" s="178"/>
      <c r="C480" s="182"/>
      <c r="D480" s="182"/>
      <c r="E480" s="182"/>
      <c r="F480" s="182"/>
    </row>
    <row r="481" spans="2:6">
      <c r="B481" s="178"/>
      <c r="C481" s="182"/>
      <c r="D481" s="182"/>
      <c r="E481" s="182"/>
      <c r="F481" s="182"/>
    </row>
    <row r="482" spans="2:6">
      <c r="B482" s="178"/>
      <c r="C482" s="182"/>
      <c r="D482" s="182"/>
      <c r="E482" s="182"/>
      <c r="F482" s="182"/>
    </row>
    <row r="483" spans="2:6">
      <c r="B483" s="178"/>
      <c r="C483" s="182"/>
      <c r="D483" s="182"/>
      <c r="E483" s="182"/>
      <c r="F483" s="182"/>
    </row>
    <row r="484" spans="2:6">
      <c r="B484" s="178"/>
      <c r="C484" s="182"/>
      <c r="D484" s="182"/>
      <c r="E484" s="182"/>
      <c r="F484" s="182"/>
    </row>
    <row r="485" spans="2:6">
      <c r="B485" s="178"/>
      <c r="C485" s="182"/>
      <c r="D485" s="182"/>
      <c r="E485" s="182"/>
      <c r="F485" s="182"/>
    </row>
    <row r="486" spans="2:6">
      <c r="B486" s="178"/>
      <c r="C486" s="182"/>
      <c r="D486" s="182"/>
      <c r="E486" s="182"/>
      <c r="F486" s="182"/>
    </row>
    <row r="487" spans="2:6">
      <c r="B487" s="178"/>
      <c r="C487" s="182"/>
      <c r="D487" s="182"/>
      <c r="E487" s="182"/>
      <c r="F487" s="182"/>
    </row>
    <row r="488" spans="2:6">
      <c r="B488" s="178"/>
      <c r="C488" s="182"/>
      <c r="D488" s="182"/>
      <c r="E488" s="182"/>
      <c r="F488" s="182"/>
    </row>
    <row r="489" spans="2:6">
      <c r="B489" s="178"/>
      <c r="C489" s="182"/>
      <c r="D489" s="182"/>
      <c r="E489" s="182"/>
      <c r="F489" s="182"/>
    </row>
    <row r="490" spans="2:6">
      <c r="B490" s="178"/>
      <c r="C490" s="182"/>
      <c r="D490" s="182"/>
      <c r="E490" s="182"/>
      <c r="F490" s="182"/>
    </row>
    <row r="491" spans="2:6">
      <c r="B491" s="178"/>
      <c r="C491" s="182"/>
      <c r="D491" s="182"/>
      <c r="E491" s="182"/>
      <c r="F491" s="182"/>
    </row>
    <row r="492" spans="2:6">
      <c r="B492" s="178"/>
      <c r="C492" s="182"/>
      <c r="D492" s="182"/>
      <c r="E492" s="182"/>
      <c r="F492" s="182"/>
    </row>
    <row r="493" spans="2:6">
      <c r="B493" s="178"/>
      <c r="C493" s="182"/>
      <c r="D493" s="182"/>
      <c r="E493" s="182"/>
      <c r="F493" s="182"/>
    </row>
    <row r="494" spans="2:6">
      <c r="B494" s="178"/>
      <c r="C494" s="182"/>
      <c r="D494" s="182"/>
      <c r="E494" s="182"/>
      <c r="F494" s="182"/>
    </row>
    <row r="495" spans="2:6">
      <c r="B495" s="178"/>
      <c r="C495" s="182"/>
      <c r="D495" s="182"/>
      <c r="E495" s="182"/>
      <c r="F495" s="182"/>
    </row>
    <row r="496" spans="2:6">
      <c r="B496" s="178"/>
      <c r="C496" s="182"/>
      <c r="D496" s="182"/>
      <c r="E496" s="182"/>
      <c r="F496" s="182"/>
    </row>
    <row r="497" spans="2:6">
      <c r="B497" s="178"/>
      <c r="C497" s="182"/>
      <c r="D497" s="182"/>
      <c r="E497" s="182"/>
      <c r="F497" s="182"/>
    </row>
    <row r="498" spans="2:6">
      <c r="B498" s="178"/>
      <c r="C498" s="182"/>
      <c r="D498" s="182"/>
      <c r="E498" s="182"/>
      <c r="F498" s="182"/>
    </row>
    <row r="499" spans="2:6">
      <c r="B499" s="178"/>
      <c r="C499" s="182"/>
      <c r="D499" s="182"/>
      <c r="E499" s="182"/>
      <c r="F499" s="182"/>
    </row>
    <row r="500" spans="2:6">
      <c r="B500" s="178"/>
      <c r="C500" s="182"/>
      <c r="D500" s="182"/>
      <c r="E500" s="182"/>
      <c r="F500" s="182"/>
    </row>
    <row r="501" spans="2:6">
      <c r="B501" s="178"/>
      <c r="C501" s="182"/>
      <c r="D501" s="182"/>
      <c r="E501" s="182"/>
      <c r="F501" s="182"/>
    </row>
    <row r="502" spans="2:6">
      <c r="B502" s="178"/>
      <c r="C502" s="182"/>
      <c r="D502" s="182"/>
      <c r="E502" s="182"/>
      <c r="F502" s="182"/>
    </row>
    <row r="503" spans="2:6">
      <c r="B503" s="178"/>
      <c r="C503" s="182"/>
      <c r="D503" s="182"/>
      <c r="E503" s="182"/>
      <c r="F503" s="182"/>
    </row>
    <row r="504" spans="2:6">
      <c r="B504" s="178"/>
      <c r="C504" s="182"/>
      <c r="D504" s="182"/>
      <c r="E504" s="182"/>
      <c r="F504" s="182"/>
    </row>
    <row r="505" spans="2:6">
      <c r="B505" s="178"/>
      <c r="C505" s="182"/>
      <c r="D505" s="182"/>
      <c r="E505" s="182"/>
      <c r="F505" s="182"/>
    </row>
    <row r="506" spans="2:6">
      <c r="B506" s="178"/>
      <c r="C506" s="182"/>
      <c r="D506" s="182"/>
      <c r="E506" s="182"/>
      <c r="F506" s="182"/>
    </row>
    <row r="507" spans="2:6">
      <c r="B507" s="178"/>
      <c r="C507" s="182"/>
      <c r="D507" s="182"/>
      <c r="E507" s="182"/>
      <c r="F507" s="182"/>
    </row>
    <row r="508" spans="2:6">
      <c r="B508" s="178"/>
      <c r="C508" s="182"/>
      <c r="D508" s="182"/>
      <c r="E508" s="182"/>
      <c r="F508" s="182"/>
    </row>
    <row r="509" spans="2:6">
      <c r="B509" s="178"/>
      <c r="C509" s="182"/>
      <c r="D509" s="182"/>
      <c r="E509" s="182"/>
      <c r="F509" s="182"/>
    </row>
    <row r="510" spans="2:6">
      <c r="B510" s="178"/>
      <c r="C510" s="182"/>
      <c r="D510" s="182"/>
      <c r="E510" s="182"/>
      <c r="F510" s="182"/>
    </row>
    <row r="511" spans="2:6">
      <c r="B511" s="178"/>
      <c r="C511" s="182"/>
      <c r="D511" s="182"/>
      <c r="E511" s="182"/>
      <c r="F511" s="182"/>
    </row>
    <row r="512" spans="2:6">
      <c r="B512" s="178"/>
      <c r="C512" s="182"/>
      <c r="D512" s="182"/>
      <c r="E512" s="182"/>
      <c r="F512" s="182"/>
    </row>
    <row r="513" spans="2:6">
      <c r="B513" s="178"/>
      <c r="C513" s="182"/>
      <c r="D513" s="182"/>
      <c r="E513" s="182"/>
      <c r="F513" s="182"/>
    </row>
    <row r="514" spans="2:6">
      <c r="B514" s="178"/>
      <c r="C514" s="182"/>
      <c r="D514" s="182"/>
      <c r="E514" s="182"/>
      <c r="F514" s="182"/>
    </row>
    <row r="515" spans="2:6">
      <c r="B515" s="178"/>
      <c r="C515" s="182"/>
      <c r="D515" s="182"/>
      <c r="E515" s="182"/>
      <c r="F515" s="182"/>
    </row>
    <row r="516" spans="2:6">
      <c r="B516" s="178"/>
      <c r="C516" s="182"/>
      <c r="D516" s="182"/>
      <c r="E516" s="182"/>
      <c r="F516" s="182"/>
    </row>
    <row r="517" spans="2:6">
      <c r="B517" s="178"/>
      <c r="C517" s="182"/>
      <c r="D517" s="182"/>
      <c r="E517" s="182"/>
      <c r="F517" s="182"/>
    </row>
    <row r="518" spans="2:6">
      <c r="B518" s="178"/>
      <c r="C518" s="182"/>
      <c r="D518" s="182"/>
      <c r="E518" s="182"/>
      <c r="F518" s="182"/>
    </row>
    <row r="519" spans="2:6">
      <c r="B519" s="178"/>
      <c r="C519" s="182"/>
      <c r="D519" s="182"/>
      <c r="E519" s="182"/>
      <c r="F519" s="182"/>
    </row>
    <row r="520" spans="2:6">
      <c r="B520" s="178"/>
      <c r="C520" s="182"/>
      <c r="D520" s="182"/>
      <c r="E520" s="182"/>
      <c r="F520" s="182"/>
    </row>
    <row r="521" spans="2:6">
      <c r="B521" s="178"/>
      <c r="C521" s="182"/>
      <c r="D521" s="182"/>
      <c r="E521" s="182"/>
      <c r="F521" s="182"/>
    </row>
    <row r="522" spans="2:6">
      <c r="B522" s="178"/>
      <c r="C522" s="182"/>
      <c r="D522" s="182"/>
      <c r="E522" s="182"/>
      <c r="F522" s="182"/>
    </row>
    <row r="523" spans="2:6">
      <c r="B523" s="178"/>
      <c r="C523" s="182"/>
      <c r="D523" s="182"/>
      <c r="E523" s="182"/>
      <c r="F523" s="182"/>
    </row>
    <row r="524" spans="2:6">
      <c r="B524" s="178"/>
      <c r="C524" s="182"/>
      <c r="D524" s="182"/>
      <c r="E524" s="182"/>
      <c r="F524" s="182"/>
    </row>
    <row r="525" spans="2:6">
      <c r="B525" s="178"/>
      <c r="C525" s="182"/>
      <c r="D525" s="182"/>
      <c r="E525" s="182"/>
      <c r="F525" s="182"/>
    </row>
    <row r="526" spans="2:6">
      <c r="B526" s="178"/>
      <c r="C526" s="182"/>
      <c r="D526" s="182"/>
      <c r="E526" s="182"/>
      <c r="F526" s="182"/>
    </row>
    <row r="527" spans="2:6">
      <c r="B527" s="178"/>
      <c r="C527" s="182"/>
      <c r="D527" s="182"/>
      <c r="E527" s="182"/>
      <c r="F527" s="182"/>
    </row>
    <row r="528" spans="2:6">
      <c r="B528" s="178"/>
      <c r="C528" s="182"/>
      <c r="D528" s="182"/>
      <c r="E528" s="182"/>
      <c r="F528" s="182"/>
    </row>
    <row r="529" spans="2:6">
      <c r="B529" s="178"/>
      <c r="C529" s="182"/>
      <c r="D529" s="182"/>
      <c r="E529" s="182"/>
      <c r="F529" s="182"/>
    </row>
    <row r="530" spans="2:6">
      <c r="B530" s="178"/>
      <c r="C530" s="182"/>
      <c r="D530" s="182"/>
      <c r="E530" s="182"/>
      <c r="F530" s="182"/>
    </row>
    <row r="531" spans="2:6">
      <c r="B531" s="178"/>
      <c r="C531" s="182"/>
      <c r="D531" s="182"/>
      <c r="E531" s="182"/>
      <c r="F531" s="182"/>
    </row>
    <row r="532" spans="2:6">
      <c r="B532" s="178"/>
      <c r="C532" s="182"/>
      <c r="D532" s="182"/>
      <c r="E532" s="182"/>
      <c r="F532" s="182"/>
    </row>
    <row r="533" spans="2:6">
      <c r="B533" s="178"/>
      <c r="C533" s="182"/>
      <c r="D533" s="182"/>
      <c r="E533" s="182"/>
      <c r="F533" s="182"/>
    </row>
    <row r="534" spans="2:6">
      <c r="B534" s="178"/>
      <c r="C534" s="182"/>
      <c r="D534" s="182"/>
      <c r="E534" s="182"/>
      <c r="F534" s="182"/>
    </row>
    <row r="535" spans="2:6">
      <c r="B535" s="178"/>
      <c r="C535" s="182"/>
      <c r="D535" s="182"/>
      <c r="E535" s="182"/>
      <c r="F535" s="182"/>
    </row>
    <row r="536" spans="2:6">
      <c r="B536" s="178"/>
      <c r="C536" s="182"/>
      <c r="D536" s="182"/>
      <c r="E536" s="182"/>
      <c r="F536" s="182"/>
    </row>
    <row r="537" spans="2:6">
      <c r="B537" s="178"/>
      <c r="C537" s="182"/>
      <c r="D537" s="182"/>
      <c r="E537" s="182"/>
      <c r="F537" s="182"/>
    </row>
    <row r="538" spans="2:6">
      <c r="B538" s="178"/>
      <c r="C538" s="182"/>
      <c r="D538" s="182"/>
      <c r="E538" s="182"/>
      <c r="F538" s="182"/>
    </row>
    <row r="539" spans="2:6">
      <c r="B539" s="178"/>
      <c r="C539" s="182"/>
      <c r="D539" s="182"/>
      <c r="E539" s="182"/>
      <c r="F539" s="182"/>
    </row>
    <row r="540" spans="2:6">
      <c r="B540" s="178"/>
      <c r="C540" s="182"/>
      <c r="D540" s="182"/>
      <c r="E540" s="182"/>
      <c r="F540" s="182"/>
    </row>
    <row r="541" spans="2:6">
      <c r="B541" s="178"/>
      <c r="C541" s="182"/>
      <c r="D541" s="182"/>
      <c r="E541" s="182"/>
      <c r="F541" s="182"/>
    </row>
    <row r="542" spans="2:6">
      <c r="B542" s="178"/>
      <c r="C542" s="182"/>
      <c r="D542" s="182"/>
      <c r="E542" s="182"/>
      <c r="F542" s="182"/>
    </row>
    <row r="543" spans="2:6">
      <c r="B543" s="178"/>
      <c r="C543" s="182"/>
      <c r="D543" s="182"/>
      <c r="E543" s="182"/>
      <c r="F543" s="182"/>
    </row>
    <row r="544" spans="2:6">
      <c r="B544" s="178"/>
      <c r="C544" s="182"/>
      <c r="D544" s="182"/>
      <c r="E544" s="182"/>
      <c r="F544" s="182"/>
    </row>
    <row r="545" spans="2:6">
      <c r="B545" s="178"/>
      <c r="C545" s="182"/>
      <c r="D545" s="182"/>
      <c r="E545" s="182"/>
      <c r="F545" s="182"/>
    </row>
    <row r="546" spans="2:6">
      <c r="B546" s="178"/>
      <c r="C546" s="182"/>
      <c r="D546" s="182"/>
      <c r="E546" s="182"/>
      <c r="F546" s="182"/>
    </row>
    <row r="547" spans="2:6">
      <c r="B547" s="178"/>
      <c r="C547" s="182"/>
      <c r="D547" s="182"/>
      <c r="E547" s="182"/>
      <c r="F547" s="182"/>
    </row>
    <row r="548" spans="2:6">
      <c r="B548" s="178"/>
      <c r="C548" s="182"/>
      <c r="D548" s="182"/>
      <c r="E548" s="182"/>
      <c r="F548" s="182"/>
    </row>
    <row r="549" spans="2:6">
      <c r="B549" s="178"/>
      <c r="C549" s="182"/>
      <c r="D549" s="182"/>
      <c r="E549" s="182"/>
      <c r="F549" s="182"/>
    </row>
    <row r="550" spans="2:6">
      <c r="B550" s="178"/>
      <c r="C550" s="182"/>
      <c r="D550" s="182"/>
      <c r="E550" s="182"/>
      <c r="F550" s="182"/>
    </row>
    <row r="551" spans="2:6">
      <c r="B551" s="178"/>
      <c r="C551" s="182"/>
      <c r="D551" s="182"/>
      <c r="E551" s="182"/>
      <c r="F551" s="182"/>
    </row>
    <row r="552" spans="2:6">
      <c r="B552" s="178"/>
      <c r="C552" s="182"/>
      <c r="D552" s="182"/>
      <c r="E552" s="182"/>
      <c r="F552" s="182"/>
    </row>
    <row r="553" spans="2:6">
      <c r="B553" s="178"/>
      <c r="C553" s="182"/>
      <c r="D553" s="182"/>
      <c r="E553" s="182"/>
      <c r="F553" s="182"/>
    </row>
    <row r="554" spans="2:6">
      <c r="B554" s="178"/>
      <c r="C554" s="182"/>
      <c r="D554" s="182"/>
      <c r="E554" s="182"/>
      <c r="F554" s="182"/>
    </row>
    <row r="555" spans="2:6">
      <c r="B555" s="178"/>
      <c r="C555" s="182"/>
      <c r="D555" s="182"/>
      <c r="E555" s="182"/>
      <c r="F555" s="182"/>
    </row>
    <row r="556" spans="2:6">
      <c r="B556" s="178"/>
      <c r="C556" s="182"/>
      <c r="D556" s="182"/>
      <c r="E556" s="182"/>
      <c r="F556" s="182"/>
    </row>
    <row r="557" spans="2:6">
      <c r="B557" s="178"/>
      <c r="C557" s="182"/>
      <c r="D557" s="182"/>
      <c r="E557" s="182"/>
      <c r="F557" s="182"/>
    </row>
    <row r="558" spans="2:6">
      <c r="B558" s="178"/>
      <c r="C558" s="182"/>
      <c r="D558" s="182"/>
      <c r="E558" s="182"/>
      <c r="F558" s="182"/>
    </row>
    <row r="559" spans="2:6">
      <c r="B559" s="178"/>
      <c r="C559" s="182"/>
      <c r="D559" s="182"/>
      <c r="E559" s="182"/>
      <c r="F559" s="182"/>
    </row>
    <row r="560" spans="2:6">
      <c r="B560" s="178"/>
      <c r="C560" s="182"/>
      <c r="D560" s="182"/>
      <c r="E560" s="182"/>
      <c r="F560" s="182"/>
    </row>
    <row r="561" spans="2:6">
      <c r="B561" s="178"/>
      <c r="C561" s="182"/>
      <c r="D561" s="182"/>
      <c r="E561" s="182"/>
      <c r="F561" s="182"/>
    </row>
    <row r="562" spans="2:6">
      <c r="B562" s="178"/>
      <c r="C562" s="182"/>
      <c r="D562" s="182"/>
      <c r="E562" s="182"/>
      <c r="F562" s="182"/>
    </row>
    <row r="563" spans="2:6">
      <c r="B563" s="178"/>
      <c r="C563" s="182"/>
      <c r="D563" s="182"/>
      <c r="E563" s="182"/>
      <c r="F563" s="182"/>
    </row>
    <row r="564" spans="2:6">
      <c r="B564" s="178"/>
      <c r="C564" s="182"/>
      <c r="D564" s="182"/>
      <c r="E564" s="182"/>
      <c r="F564" s="182"/>
    </row>
    <row r="565" spans="2:6">
      <c r="B565" s="178"/>
      <c r="C565" s="182"/>
      <c r="D565" s="182"/>
      <c r="E565" s="182"/>
      <c r="F565" s="182"/>
    </row>
    <row r="566" spans="2:6">
      <c r="B566" s="178"/>
      <c r="C566" s="182"/>
      <c r="D566" s="182"/>
      <c r="E566" s="182"/>
      <c r="F566" s="182"/>
    </row>
    <row r="567" spans="2:6">
      <c r="B567" s="178"/>
      <c r="C567" s="182"/>
      <c r="D567" s="182"/>
      <c r="E567" s="182"/>
      <c r="F567" s="182"/>
    </row>
    <row r="568" spans="2:6">
      <c r="B568" s="178"/>
      <c r="C568" s="182"/>
      <c r="D568" s="182"/>
      <c r="E568" s="182"/>
      <c r="F568" s="182"/>
    </row>
    <row r="569" spans="2:6">
      <c r="B569" s="178"/>
      <c r="C569" s="182"/>
      <c r="D569" s="182"/>
      <c r="E569" s="182"/>
      <c r="F569" s="182"/>
    </row>
    <row r="570" spans="2:6">
      <c r="B570" s="178"/>
      <c r="C570" s="182"/>
      <c r="D570" s="182"/>
      <c r="E570" s="182"/>
      <c r="F570" s="182"/>
    </row>
    <row r="571" spans="2:6">
      <c r="B571" s="178"/>
      <c r="C571" s="182"/>
      <c r="D571" s="182"/>
      <c r="E571" s="182"/>
      <c r="F571" s="182"/>
    </row>
    <row r="572" spans="2:6">
      <c r="B572" s="178"/>
      <c r="C572" s="182"/>
      <c r="D572" s="182"/>
      <c r="E572" s="182"/>
      <c r="F572" s="182"/>
    </row>
    <row r="573" spans="2:6">
      <c r="B573" s="178"/>
      <c r="C573" s="182"/>
      <c r="D573" s="182"/>
      <c r="E573" s="182"/>
      <c r="F573" s="182"/>
    </row>
    <row r="574" spans="2:6">
      <c r="B574" s="178"/>
      <c r="C574" s="182"/>
      <c r="D574" s="182"/>
      <c r="E574" s="182"/>
      <c r="F574" s="182"/>
    </row>
    <row r="575" spans="2:6">
      <c r="B575" s="178"/>
      <c r="C575" s="182"/>
      <c r="D575" s="182"/>
      <c r="E575" s="182"/>
      <c r="F575" s="182"/>
    </row>
    <row r="576" spans="2:6">
      <c r="B576" s="178"/>
      <c r="C576" s="182"/>
      <c r="D576" s="182"/>
      <c r="E576" s="182"/>
      <c r="F576" s="182"/>
    </row>
    <row r="577" spans="2:6">
      <c r="B577" s="178"/>
      <c r="C577" s="182"/>
      <c r="D577" s="182"/>
      <c r="E577" s="182"/>
      <c r="F577" s="182"/>
    </row>
    <row r="578" spans="2:6">
      <c r="B578" s="178"/>
      <c r="C578" s="182"/>
      <c r="D578" s="182"/>
      <c r="E578" s="182"/>
      <c r="F578" s="182"/>
    </row>
    <row r="579" spans="2:6">
      <c r="B579" s="178"/>
      <c r="C579" s="182"/>
      <c r="D579" s="182"/>
      <c r="E579" s="182"/>
      <c r="F579" s="182"/>
    </row>
    <row r="580" spans="2:6">
      <c r="B580" s="178"/>
      <c r="C580" s="182"/>
      <c r="D580" s="182"/>
      <c r="E580" s="182"/>
      <c r="F580" s="182"/>
    </row>
    <row r="581" spans="2:6">
      <c r="B581" s="178"/>
      <c r="C581" s="182"/>
      <c r="D581" s="182"/>
      <c r="E581" s="182"/>
      <c r="F581" s="182"/>
    </row>
    <row r="582" spans="2:6">
      <c r="B582" s="178"/>
      <c r="C582" s="182"/>
      <c r="D582" s="182"/>
      <c r="E582" s="182"/>
      <c r="F582" s="182"/>
    </row>
    <row r="583" spans="2:6">
      <c r="B583" s="178"/>
      <c r="C583" s="182"/>
      <c r="D583" s="182"/>
      <c r="E583" s="182"/>
      <c r="F583" s="182"/>
    </row>
    <row r="584" spans="2:6">
      <c r="B584" s="178"/>
      <c r="C584" s="182"/>
      <c r="D584" s="182"/>
      <c r="E584" s="182"/>
      <c r="F584" s="182"/>
    </row>
    <row r="585" spans="2:6">
      <c r="B585" s="178"/>
      <c r="C585" s="182"/>
      <c r="D585" s="182"/>
      <c r="E585" s="182"/>
      <c r="F585" s="182"/>
    </row>
    <row r="586" spans="2:6">
      <c r="B586" s="178"/>
      <c r="C586" s="182"/>
      <c r="D586" s="182"/>
      <c r="E586" s="182"/>
      <c r="F586" s="182"/>
    </row>
    <row r="587" spans="2:6">
      <c r="B587" s="178"/>
      <c r="C587" s="182"/>
      <c r="D587" s="182"/>
      <c r="E587" s="182"/>
      <c r="F587" s="182"/>
    </row>
    <row r="588" spans="2:6">
      <c r="B588" s="178"/>
      <c r="C588" s="182"/>
      <c r="D588" s="182"/>
      <c r="E588" s="182"/>
      <c r="F588" s="182"/>
    </row>
    <row r="589" spans="2:6">
      <c r="B589" s="178"/>
      <c r="C589" s="182"/>
      <c r="D589" s="182"/>
      <c r="E589" s="182"/>
      <c r="F589" s="182"/>
    </row>
    <row r="590" spans="2:6">
      <c r="B590" s="178"/>
      <c r="C590" s="182"/>
      <c r="D590" s="182"/>
      <c r="E590" s="182"/>
      <c r="F590" s="182"/>
    </row>
    <row r="591" spans="2:6">
      <c r="B591" s="178"/>
      <c r="C591" s="182"/>
      <c r="D591" s="182"/>
      <c r="E591" s="182"/>
      <c r="F591" s="182"/>
    </row>
    <row r="592" spans="2:6">
      <c r="B592" s="178"/>
      <c r="C592" s="182"/>
      <c r="D592" s="182"/>
      <c r="E592" s="182"/>
      <c r="F592" s="182"/>
    </row>
    <row r="593" spans="2:6">
      <c r="B593" s="178"/>
      <c r="C593" s="182"/>
      <c r="D593" s="182"/>
      <c r="E593" s="182"/>
      <c r="F593" s="182"/>
    </row>
    <row r="594" spans="2:6">
      <c r="B594" s="178"/>
      <c r="C594" s="182"/>
      <c r="D594" s="182"/>
      <c r="E594" s="182"/>
      <c r="F594" s="182"/>
    </row>
    <row r="595" spans="2:6">
      <c r="B595" s="178"/>
      <c r="C595" s="182"/>
      <c r="D595" s="182"/>
      <c r="E595" s="182"/>
      <c r="F595" s="182"/>
    </row>
    <row r="596" spans="2:6">
      <c r="B596" s="178"/>
      <c r="C596" s="182"/>
      <c r="D596" s="182"/>
      <c r="E596" s="182"/>
      <c r="F596" s="182"/>
    </row>
    <row r="597" spans="2:6">
      <c r="B597" s="178"/>
      <c r="C597" s="182"/>
      <c r="D597" s="182"/>
      <c r="E597" s="182"/>
      <c r="F597" s="182"/>
    </row>
    <row r="598" spans="2:6">
      <c r="B598" s="178"/>
      <c r="C598" s="182"/>
      <c r="D598" s="182"/>
      <c r="E598" s="182"/>
      <c r="F598" s="182"/>
    </row>
    <row r="599" spans="2:6">
      <c r="B599" s="178"/>
      <c r="C599" s="182"/>
      <c r="D599" s="182"/>
      <c r="E599" s="182"/>
      <c r="F599" s="182"/>
    </row>
    <row r="600" spans="2:6">
      <c r="B600" s="178"/>
      <c r="C600" s="182"/>
      <c r="D600" s="182"/>
      <c r="E600" s="182"/>
      <c r="F600" s="182"/>
    </row>
    <row r="601" spans="2:6">
      <c r="B601" s="178"/>
      <c r="C601" s="182"/>
      <c r="D601" s="182"/>
      <c r="E601" s="182"/>
      <c r="F601" s="182"/>
    </row>
    <row r="602" spans="2:6">
      <c r="B602" s="178"/>
      <c r="C602" s="182"/>
      <c r="D602" s="182"/>
      <c r="E602" s="182"/>
      <c r="F602" s="182"/>
    </row>
    <row r="603" spans="2:6">
      <c r="B603" s="178"/>
      <c r="C603" s="182"/>
      <c r="D603" s="182"/>
      <c r="E603" s="182"/>
      <c r="F603" s="182"/>
    </row>
    <row r="604" spans="2:6">
      <c r="B604" s="178"/>
      <c r="C604" s="182"/>
      <c r="D604" s="182"/>
      <c r="E604" s="182"/>
      <c r="F604" s="182"/>
    </row>
    <row r="605" spans="2:6">
      <c r="B605" s="178"/>
      <c r="C605" s="182"/>
      <c r="D605" s="182"/>
      <c r="E605" s="182"/>
      <c r="F605" s="182"/>
    </row>
    <row r="606" spans="2:6">
      <c r="B606" s="178"/>
      <c r="C606" s="182"/>
      <c r="D606" s="182"/>
      <c r="E606" s="182"/>
      <c r="F606" s="182"/>
    </row>
    <row r="607" spans="2:6">
      <c r="B607" s="178"/>
      <c r="C607" s="182"/>
      <c r="D607" s="182"/>
      <c r="E607" s="182"/>
      <c r="F607" s="182"/>
    </row>
    <row r="608" spans="2:6">
      <c r="B608" s="178"/>
      <c r="C608" s="182"/>
      <c r="D608" s="182"/>
      <c r="E608" s="182"/>
      <c r="F608" s="182"/>
    </row>
    <row r="609" spans="2:6">
      <c r="B609" s="178"/>
      <c r="C609" s="182"/>
      <c r="D609" s="182"/>
      <c r="E609" s="182"/>
      <c r="F609" s="182"/>
    </row>
    <row r="610" spans="2:6">
      <c r="B610" s="178"/>
      <c r="C610" s="182"/>
      <c r="D610" s="182"/>
      <c r="E610" s="182"/>
      <c r="F610" s="182"/>
    </row>
    <row r="611" spans="2:6">
      <c r="B611" s="178"/>
      <c r="C611" s="182"/>
      <c r="D611" s="182"/>
      <c r="E611" s="182"/>
      <c r="F611" s="182"/>
    </row>
    <row r="612" spans="2:6">
      <c r="B612" s="178"/>
      <c r="C612" s="182"/>
      <c r="D612" s="182"/>
      <c r="E612" s="182"/>
      <c r="F612" s="182"/>
    </row>
    <row r="613" spans="2:6">
      <c r="B613" s="178"/>
      <c r="C613" s="182"/>
      <c r="D613" s="182"/>
      <c r="E613" s="182"/>
      <c r="F613" s="182"/>
    </row>
    <row r="614" spans="2:6">
      <c r="B614" s="178"/>
      <c r="C614" s="182"/>
      <c r="D614" s="182"/>
      <c r="E614" s="182"/>
      <c r="F614" s="182"/>
    </row>
    <row r="615" spans="2:6">
      <c r="B615" s="178"/>
      <c r="C615" s="182"/>
      <c r="D615" s="182"/>
      <c r="E615" s="182"/>
      <c r="F615" s="182"/>
    </row>
    <row r="616" spans="2:6">
      <c r="B616" s="178"/>
      <c r="C616" s="182"/>
      <c r="D616" s="182"/>
      <c r="E616" s="182"/>
      <c r="F616" s="182"/>
    </row>
    <row r="617" spans="2:6">
      <c r="B617" s="178"/>
      <c r="C617" s="182"/>
      <c r="D617" s="182"/>
      <c r="E617" s="182"/>
      <c r="F617" s="182"/>
    </row>
    <row r="618" spans="2:6">
      <c r="B618" s="178"/>
      <c r="C618" s="182"/>
      <c r="D618" s="182"/>
      <c r="E618" s="182"/>
      <c r="F618" s="182"/>
    </row>
    <row r="619" spans="2:6">
      <c r="B619" s="178"/>
      <c r="C619" s="182"/>
      <c r="D619" s="182"/>
      <c r="E619" s="182"/>
      <c r="F619" s="182"/>
    </row>
    <row r="620" spans="2:6">
      <c r="B620" s="178"/>
      <c r="C620" s="182"/>
      <c r="D620" s="182"/>
      <c r="E620" s="182"/>
      <c r="F620" s="182"/>
    </row>
    <row r="621" spans="2:6">
      <c r="B621" s="178"/>
      <c r="C621" s="182"/>
      <c r="D621" s="182"/>
      <c r="E621" s="182"/>
      <c r="F621" s="182"/>
    </row>
    <row r="622" spans="2:6">
      <c r="B622" s="178"/>
      <c r="C622" s="182"/>
      <c r="D622" s="182"/>
      <c r="E622" s="182"/>
      <c r="F622" s="182"/>
    </row>
    <row r="623" spans="2:6">
      <c r="B623" s="178"/>
      <c r="C623" s="182"/>
      <c r="D623" s="182"/>
      <c r="E623" s="182"/>
      <c r="F623" s="182"/>
    </row>
    <row r="624" spans="2:6">
      <c r="B624" s="178"/>
      <c r="C624" s="182"/>
      <c r="D624" s="182"/>
      <c r="E624" s="182"/>
      <c r="F624" s="182"/>
    </row>
    <row r="625" spans="2:6">
      <c r="B625" s="178"/>
      <c r="C625" s="182"/>
      <c r="D625" s="182"/>
      <c r="E625" s="182"/>
      <c r="F625" s="182"/>
    </row>
    <row r="626" spans="2:6">
      <c r="B626" s="178"/>
      <c r="C626" s="182"/>
      <c r="D626" s="182"/>
      <c r="E626" s="182"/>
      <c r="F626" s="182"/>
    </row>
    <row r="627" spans="2:6">
      <c r="B627" s="178"/>
      <c r="C627" s="182"/>
      <c r="D627" s="182"/>
      <c r="E627" s="182"/>
      <c r="F627" s="182"/>
    </row>
    <row r="628" spans="2:6">
      <c r="B628" s="178"/>
      <c r="C628" s="182"/>
      <c r="D628" s="182"/>
      <c r="E628" s="182"/>
      <c r="F628" s="182"/>
    </row>
    <row r="629" spans="2:6">
      <c r="B629" s="178"/>
      <c r="C629" s="182"/>
      <c r="D629" s="182"/>
      <c r="E629" s="182"/>
      <c r="F629" s="182"/>
    </row>
    <row r="630" spans="2:6">
      <c r="B630" s="178"/>
      <c r="C630" s="182"/>
      <c r="D630" s="182"/>
      <c r="E630" s="182"/>
      <c r="F630" s="182"/>
    </row>
    <row r="631" spans="2:6">
      <c r="B631" s="178"/>
      <c r="C631" s="182"/>
      <c r="D631" s="182"/>
      <c r="E631" s="182"/>
      <c r="F631" s="182"/>
    </row>
    <row r="632" spans="2:6">
      <c r="B632" s="178"/>
      <c r="C632" s="182"/>
      <c r="D632" s="182"/>
      <c r="E632" s="182"/>
      <c r="F632" s="182"/>
    </row>
    <row r="633" spans="2:6">
      <c r="B633" s="178"/>
      <c r="C633" s="182"/>
      <c r="D633" s="182"/>
      <c r="E633" s="182"/>
      <c r="F633" s="182"/>
    </row>
    <row r="634" spans="2:6">
      <c r="B634" s="178"/>
      <c r="C634" s="182"/>
      <c r="D634" s="182"/>
      <c r="E634" s="182"/>
      <c r="F634" s="182"/>
    </row>
    <row r="635" spans="2:6">
      <c r="B635" s="178"/>
      <c r="C635" s="182"/>
      <c r="D635" s="182"/>
      <c r="E635" s="182"/>
      <c r="F635" s="182"/>
    </row>
    <row r="636" spans="2:6">
      <c r="B636" s="178"/>
      <c r="C636" s="182"/>
      <c r="D636" s="182"/>
      <c r="E636" s="182"/>
      <c r="F636" s="182"/>
    </row>
    <row r="637" spans="2:6">
      <c r="B637" s="178"/>
      <c r="C637" s="182"/>
      <c r="D637" s="182"/>
      <c r="E637" s="182"/>
      <c r="F637" s="182"/>
    </row>
    <row r="638" spans="2:6">
      <c r="B638" s="178"/>
      <c r="C638" s="182"/>
      <c r="D638" s="182"/>
      <c r="E638" s="182"/>
      <c r="F638" s="182"/>
    </row>
    <row r="639" spans="2:6">
      <c r="B639" s="178"/>
      <c r="C639" s="182"/>
      <c r="D639" s="182"/>
      <c r="E639" s="182"/>
      <c r="F639" s="182"/>
    </row>
    <row r="640" spans="2:6">
      <c r="B640" s="178"/>
      <c r="C640" s="182"/>
      <c r="D640" s="182"/>
      <c r="E640" s="182"/>
      <c r="F640" s="182"/>
    </row>
    <row r="641" spans="2:6">
      <c r="B641" s="178"/>
      <c r="C641" s="182"/>
      <c r="D641" s="182"/>
      <c r="E641" s="182"/>
      <c r="F641" s="182"/>
    </row>
    <row r="642" spans="2:6">
      <c r="B642" s="178"/>
      <c r="C642" s="182"/>
      <c r="D642" s="182"/>
      <c r="E642" s="182"/>
      <c r="F642" s="182"/>
    </row>
    <row r="643" spans="2:6">
      <c r="B643" s="178"/>
      <c r="C643" s="182"/>
      <c r="D643" s="182"/>
      <c r="E643" s="182"/>
      <c r="F643" s="182"/>
    </row>
    <row r="644" spans="2:6">
      <c r="B644" s="178"/>
      <c r="C644" s="182"/>
      <c r="D644" s="182"/>
      <c r="E644" s="182"/>
      <c r="F644" s="182"/>
    </row>
    <row r="645" spans="2:6">
      <c r="B645" s="178"/>
      <c r="C645" s="182"/>
      <c r="D645" s="182"/>
      <c r="E645" s="182"/>
      <c r="F645" s="182"/>
    </row>
    <row r="646" spans="2:6">
      <c r="B646" s="178"/>
      <c r="C646" s="182"/>
      <c r="D646" s="182"/>
      <c r="E646" s="182"/>
      <c r="F646" s="182"/>
    </row>
    <row r="647" spans="2:6">
      <c r="B647" s="178"/>
      <c r="C647" s="182"/>
      <c r="D647" s="182"/>
      <c r="E647" s="182"/>
      <c r="F647" s="182"/>
    </row>
    <row r="648" spans="2:6">
      <c r="B648" s="178"/>
      <c r="C648" s="182"/>
      <c r="D648" s="182"/>
      <c r="E648" s="182"/>
      <c r="F648" s="182"/>
    </row>
    <row r="649" spans="2:6">
      <c r="B649" s="178"/>
      <c r="C649" s="182"/>
      <c r="D649" s="182"/>
      <c r="E649" s="182"/>
      <c r="F649" s="182"/>
    </row>
    <row r="650" spans="2:6">
      <c r="B650" s="178"/>
      <c r="C650" s="182"/>
      <c r="D650" s="182"/>
      <c r="E650" s="182"/>
      <c r="F650" s="182"/>
    </row>
    <row r="651" spans="2:6">
      <c r="B651" s="178"/>
      <c r="C651" s="182"/>
      <c r="D651" s="182"/>
      <c r="E651" s="182"/>
      <c r="F651" s="182"/>
    </row>
    <row r="652" spans="2:6">
      <c r="B652" s="178"/>
      <c r="C652" s="182"/>
      <c r="D652" s="182"/>
      <c r="E652" s="182"/>
      <c r="F652" s="182"/>
    </row>
    <row r="653" spans="2:6">
      <c r="B653" s="178"/>
      <c r="C653" s="182"/>
      <c r="D653" s="182"/>
      <c r="E653" s="182"/>
      <c r="F653" s="182"/>
    </row>
    <row r="654" spans="2:6">
      <c r="B654" s="178"/>
      <c r="C654" s="182"/>
      <c r="D654" s="182"/>
      <c r="E654" s="182"/>
      <c r="F654" s="182"/>
    </row>
    <row r="655" spans="2:6">
      <c r="B655" s="178"/>
      <c r="C655" s="182"/>
      <c r="D655" s="182"/>
      <c r="E655" s="182"/>
      <c r="F655" s="182"/>
    </row>
    <row r="656" spans="2:6">
      <c r="B656" s="178"/>
      <c r="C656" s="182"/>
      <c r="D656" s="182"/>
      <c r="E656" s="182"/>
      <c r="F656" s="182"/>
    </row>
    <row r="657" spans="2:6">
      <c r="B657" s="178"/>
      <c r="C657" s="182"/>
      <c r="D657" s="182"/>
      <c r="E657" s="182"/>
      <c r="F657" s="182"/>
    </row>
    <row r="658" spans="2:6">
      <c r="B658" s="178"/>
      <c r="C658" s="182"/>
      <c r="D658" s="182"/>
      <c r="E658" s="182"/>
      <c r="F658" s="182"/>
    </row>
    <row r="659" spans="2:6">
      <c r="B659" s="178"/>
      <c r="C659" s="182"/>
      <c r="D659" s="182"/>
      <c r="E659" s="182"/>
      <c r="F659" s="182"/>
    </row>
    <row r="660" spans="2:6">
      <c r="B660" s="178"/>
      <c r="C660" s="182"/>
      <c r="D660" s="182"/>
      <c r="E660" s="182"/>
      <c r="F660" s="182"/>
    </row>
    <row r="661" spans="2:6">
      <c r="B661" s="178"/>
      <c r="C661" s="182"/>
      <c r="D661" s="182"/>
      <c r="E661" s="182"/>
      <c r="F661" s="182"/>
    </row>
    <row r="662" spans="2:6">
      <c r="B662" s="178"/>
      <c r="C662" s="182"/>
      <c r="D662" s="182"/>
      <c r="E662" s="182"/>
      <c r="F662" s="182"/>
    </row>
    <row r="663" spans="2:6">
      <c r="B663" s="178"/>
      <c r="C663" s="182"/>
      <c r="D663" s="182"/>
      <c r="E663" s="182"/>
      <c r="F663" s="182"/>
    </row>
    <row r="664" spans="2:6">
      <c r="B664" s="178"/>
      <c r="C664" s="182"/>
      <c r="D664" s="182"/>
      <c r="E664" s="182"/>
      <c r="F664" s="182"/>
    </row>
    <row r="665" spans="2:6">
      <c r="B665" s="178"/>
      <c r="C665" s="182"/>
      <c r="D665" s="182"/>
      <c r="E665" s="182"/>
      <c r="F665" s="182"/>
    </row>
    <row r="666" spans="2:6">
      <c r="B666" s="178"/>
      <c r="C666" s="182"/>
      <c r="D666" s="182"/>
      <c r="E666" s="182"/>
      <c r="F666" s="182"/>
    </row>
    <row r="667" spans="2:6">
      <c r="B667" s="178"/>
      <c r="C667" s="182"/>
      <c r="D667" s="182"/>
      <c r="E667" s="182"/>
      <c r="F667" s="182"/>
    </row>
    <row r="668" spans="2:6">
      <c r="B668" s="178"/>
      <c r="C668" s="182"/>
      <c r="D668" s="182"/>
      <c r="E668" s="182"/>
      <c r="F668" s="182"/>
    </row>
    <row r="669" spans="2:6">
      <c r="B669" s="178"/>
      <c r="C669" s="182"/>
      <c r="D669" s="182"/>
      <c r="E669" s="182"/>
      <c r="F669" s="182"/>
    </row>
    <row r="670" spans="2:6">
      <c r="B670" s="178"/>
      <c r="C670" s="182"/>
      <c r="D670" s="182"/>
      <c r="E670" s="182"/>
      <c r="F670" s="182"/>
    </row>
    <row r="671" spans="2:6">
      <c r="B671" s="178"/>
      <c r="C671" s="182"/>
      <c r="D671" s="182"/>
      <c r="E671" s="182"/>
      <c r="F671" s="182"/>
    </row>
    <row r="672" spans="2:6">
      <c r="B672" s="178"/>
      <c r="C672" s="182"/>
      <c r="D672" s="182"/>
      <c r="E672" s="182"/>
      <c r="F672" s="182"/>
    </row>
    <row r="673" spans="2:6">
      <c r="B673" s="178"/>
      <c r="C673" s="182"/>
      <c r="D673" s="182"/>
      <c r="E673" s="182"/>
      <c r="F673" s="182"/>
    </row>
    <row r="674" spans="2:6">
      <c r="B674" s="178"/>
      <c r="C674" s="182"/>
      <c r="D674" s="182"/>
      <c r="E674" s="182"/>
      <c r="F674" s="182"/>
    </row>
    <row r="675" spans="2:6">
      <c r="B675" s="178"/>
      <c r="C675" s="182"/>
      <c r="D675" s="182"/>
      <c r="E675" s="182"/>
      <c r="F675" s="182"/>
    </row>
    <row r="676" spans="2:6">
      <c r="B676" s="178"/>
      <c r="C676" s="182"/>
      <c r="D676" s="182"/>
      <c r="E676" s="182"/>
      <c r="F676" s="182"/>
    </row>
    <row r="677" spans="2:6">
      <c r="B677" s="178"/>
      <c r="C677" s="182"/>
      <c r="D677" s="182"/>
      <c r="E677" s="182"/>
      <c r="F677" s="182"/>
    </row>
    <row r="678" spans="2:6">
      <c r="B678" s="178"/>
      <c r="C678" s="182"/>
      <c r="D678" s="182"/>
      <c r="E678" s="182"/>
      <c r="F678" s="182"/>
    </row>
    <row r="679" spans="2:6">
      <c r="B679" s="178"/>
      <c r="C679" s="182"/>
      <c r="D679" s="182"/>
      <c r="E679" s="182"/>
      <c r="F679" s="182"/>
    </row>
    <row r="680" spans="2:6">
      <c r="B680" s="178"/>
      <c r="C680" s="182"/>
      <c r="D680" s="182"/>
      <c r="E680" s="182"/>
      <c r="F680" s="182"/>
    </row>
    <row r="681" spans="2:6">
      <c r="B681" s="178"/>
      <c r="C681" s="182"/>
      <c r="D681" s="182"/>
      <c r="E681" s="182"/>
      <c r="F681" s="182"/>
    </row>
    <row r="682" spans="2:6">
      <c r="B682" s="178"/>
      <c r="C682" s="182"/>
      <c r="D682" s="182"/>
      <c r="E682" s="182"/>
      <c r="F682" s="182"/>
    </row>
    <row r="683" spans="2:6">
      <c r="B683" s="178"/>
      <c r="C683" s="182"/>
      <c r="D683" s="182"/>
      <c r="E683" s="182"/>
      <c r="F683" s="182"/>
    </row>
    <row r="684" spans="2:6">
      <c r="B684" s="178"/>
      <c r="C684" s="182"/>
      <c r="D684" s="182"/>
      <c r="E684" s="182"/>
      <c r="F684" s="182"/>
    </row>
    <row r="685" spans="2:6">
      <c r="B685" s="178"/>
      <c r="C685" s="182"/>
      <c r="D685" s="182"/>
      <c r="E685" s="182"/>
      <c r="F685" s="182"/>
    </row>
    <row r="686" spans="2:6">
      <c r="B686" s="178"/>
      <c r="C686" s="182"/>
      <c r="D686" s="182"/>
      <c r="E686" s="182"/>
      <c r="F686" s="182"/>
    </row>
    <row r="687" spans="2:6">
      <c r="B687" s="178"/>
      <c r="C687" s="182"/>
      <c r="D687" s="182"/>
      <c r="E687" s="182"/>
      <c r="F687" s="182"/>
    </row>
    <row r="688" spans="2:6">
      <c r="B688" s="178"/>
      <c r="C688" s="182"/>
      <c r="D688" s="182"/>
      <c r="E688" s="182"/>
      <c r="F688" s="182"/>
    </row>
    <row r="689" spans="2:6">
      <c r="B689" s="178"/>
      <c r="C689" s="182"/>
      <c r="D689" s="182"/>
      <c r="E689" s="182"/>
      <c r="F689" s="182"/>
    </row>
    <row r="690" spans="2:6">
      <c r="B690" s="178"/>
      <c r="C690" s="182"/>
      <c r="D690" s="182"/>
      <c r="E690" s="182"/>
      <c r="F690" s="182"/>
    </row>
    <row r="691" spans="2:6">
      <c r="B691" s="178"/>
      <c r="C691" s="182"/>
      <c r="D691" s="182"/>
      <c r="E691" s="182"/>
      <c r="F691" s="182"/>
    </row>
    <row r="692" spans="2:6">
      <c r="B692" s="178"/>
      <c r="C692" s="182"/>
      <c r="D692" s="182"/>
      <c r="E692" s="182"/>
      <c r="F692" s="182"/>
    </row>
    <row r="693" spans="2:6">
      <c r="B693" s="178"/>
      <c r="C693" s="182"/>
      <c r="D693" s="182"/>
      <c r="E693" s="182"/>
      <c r="F693" s="182"/>
    </row>
    <row r="694" spans="2:6">
      <c r="B694" s="178"/>
      <c r="C694" s="182"/>
      <c r="D694" s="182"/>
      <c r="E694" s="182"/>
      <c r="F694" s="182"/>
    </row>
    <row r="695" spans="2:6">
      <c r="B695" s="178"/>
      <c r="C695" s="182"/>
      <c r="D695" s="182"/>
      <c r="E695" s="182"/>
      <c r="F695" s="182"/>
    </row>
    <row r="696" spans="2:6">
      <c r="B696" s="178"/>
      <c r="C696" s="182"/>
      <c r="D696" s="182"/>
      <c r="E696" s="182"/>
      <c r="F696" s="182"/>
    </row>
    <row r="697" spans="2:6">
      <c r="B697" s="178"/>
      <c r="C697" s="182"/>
      <c r="D697" s="182"/>
      <c r="E697" s="182"/>
      <c r="F697" s="182"/>
    </row>
    <row r="698" spans="2:6">
      <c r="B698" s="178"/>
      <c r="C698" s="182"/>
      <c r="D698" s="182"/>
      <c r="E698" s="182"/>
      <c r="F698" s="182"/>
    </row>
    <row r="699" spans="2:6">
      <c r="B699" s="178"/>
      <c r="C699" s="182"/>
      <c r="D699" s="182"/>
      <c r="E699" s="182"/>
      <c r="F699" s="182"/>
    </row>
    <row r="700" spans="2:6">
      <c r="B700" s="178"/>
      <c r="C700" s="182"/>
      <c r="D700" s="182"/>
      <c r="E700" s="182"/>
      <c r="F700" s="182"/>
    </row>
    <row r="701" spans="2:6">
      <c r="B701" s="178"/>
      <c r="C701" s="182"/>
      <c r="D701" s="182"/>
      <c r="E701" s="182"/>
      <c r="F701" s="182"/>
    </row>
    <row r="702" spans="2:6">
      <c r="B702" s="178"/>
      <c r="C702" s="182"/>
      <c r="D702" s="182"/>
      <c r="E702" s="182"/>
      <c r="F702" s="182"/>
    </row>
    <row r="703" spans="2:6">
      <c r="B703" s="178"/>
      <c r="C703" s="182"/>
      <c r="D703" s="182"/>
      <c r="E703" s="182"/>
      <c r="F703" s="182"/>
    </row>
    <row r="704" spans="2:6">
      <c r="B704" s="178"/>
      <c r="C704" s="182"/>
      <c r="D704" s="182"/>
      <c r="E704" s="182"/>
      <c r="F704" s="182"/>
    </row>
    <row r="705" spans="2:6">
      <c r="B705" s="178"/>
      <c r="C705" s="182"/>
      <c r="D705" s="182"/>
      <c r="E705" s="182"/>
      <c r="F705" s="182"/>
    </row>
    <row r="706" spans="2:6">
      <c r="B706" s="178"/>
      <c r="C706" s="182"/>
      <c r="D706" s="182"/>
      <c r="E706" s="182"/>
      <c r="F706" s="182"/>
    </row>
    <row r="707" spans="2:6">
      <c r="B707" s="178"/>
      <c r="C707" s="182"/>
      <c r="D707" s="182"/>
      <c r="E707" s="182"/>
      <c r="F707" s="182"/>
    </row>
    <row r="708" spans="2:6">
      <c r="B708" s="178"/>
      <c r="C708" s="182"/>
      <c r="D708" s="182"/>
      <c r="E708" s="182"/>
      <c r="F708" s="182"/>
    </row>
    <row r="709" spans="2:6">
      <c r="B709" s="178"/>
      <c r="C709" s="182"/>
      <c r="D709" s="182"/>
      <c r="E709" s="182"/>
      <c r="F709" s="182"/>
    </row>
    <row r="710" spans="2:6">
      <c r="B710" s="178"/>
      <c r="C710" s="182"/>
      <c r="D710" s="182"/>
      <c r="E710" s="182"/>
      <c r="F710" s="182"/>
    </row>
    <row r="711" spans="2:6">
      <c r="B711" s="178"/>
      <c r="C711" s="182"/>
      <c r="D711" s="182"/>
      <c r="E711" s="182"/>
      <c r="F711" s="182"/>
    </row>
    <row r="712" spans="2:6">
      <c r="B712" s="178"/>
      <c r="C712" s="182"/>
      <c r="D712" s="182"/>
      <c r="E712" s="182"/>
      <c r="F712" s="182"/>
    </row>
    <row r="713" spans="2:6">
      <c r="B713" s="178"/>
      <c r="C713" s="182"/>
      <c r="D713" s="182"/>
      <c r="E713" s="182"/>
      <c r="F713" s="182"/>
    </row>
    <row r="714" spans="2:6">
      <c r="B714" s="178"/>
      <c r="C714" s="182"/>
      <c r="D714" s="182"/>
      <c r="E714" s="182"/>
      <c r="F714" s="182"/>
    </row>
    <row r="715" spans="2:6">
      <c r="B715" s="178"/>
      <c r="C715" s="182"/>
      <c r="D715" s="182"/>
      <c r="E715" s="182"/>
      <c r="F715" s="182"/>
    </row>
    <row r="716" spans="2:6">
      <c r="B716" s="178"/>
      <c r="C716" s="182"/>
      <c r="D716" s="182"/>
      <c r="E716" s="182"/>
      <c r="F716" s="182"/>
    </row>
    <row r="717" spans="2:6">
      <c r="B717" s="178"/>
      <c r="C717" s="182"/>
      <c r="D717" s="182"/>
      <c r="E717" s="182"/>
      <c r="F717" s="182"/>
    </row>
    <row r="718" spans="2:6">
      <c r="B718" s="178"/>
      <c r="C718" s="182"/>
      <c r="D718" s="182"/>
      <c r="E718" s="182"/>
      <c r="F718" s="182"/>
    </row>
    <row r="719" spans="2:6">
      <c r="B719" s="178"/>
      <c r="C719" s="182"/>
      <c r="D719" s="182"/>
      <c r="E719" s="182"/>
      <c r="F719" s="182"/>
    </row>
    <row r="720" spans="2:6">
      <c r="B720" s="178"/>
      <c r="C720" s="182"/>
      <c r="D720" s="182"/>
      <c r="E720" s="182"/>
      <c r="F720" s="182"/>
    </row>
    <row r="721" spans="2:6">
      <c r="B721" s="178"/>
      <c r="C721" s="182"/>
      <c r="D721" s="182"/>
      <c r="E721" s="182"/>
      <c r="F721" s="182"/>
    </row>
    <row r="722" spans="2:6">
      <c r="B722" s="178"/>
      <c r="C722" s="182"/>
      <c r="D722" s="182"/>
      <c r="E722" s="182"/>
      <c r="F722" s="182"/>
    </row>
    <row r="723" spans="2:6">
      <c r="B723" s="178"/>
      <c r="C723" s="182"/>
      <c r="D723" s="182"/>
      <c r="E723" s="182"/>
      <c r="F723" s="182"/>
    </row>
    <row r="724" spans="2:6">
      <c r="B724" s="178"/>
      <c r="C724" s="182"/>
      <c r="D724" s="182"/>
      <c r="E724" s="182"/>
      <c r="F724" s="182"/>
    </row>
    <row r="725" spans="2:6">
      <c r="B725" s="178"/>
      <c r="C725" s="182"/>
      <c r="D725" s="182"/>
      <c r="E725" s="182"/>
      <c r="F725" s="182"/>
    </row>
    <row r="726" spans="2:6">
      <c r="B726" s="178"/>
      <c r="C726" s="182"/>
      <c r="D726" s="182"/>
      <c r="E726" s="182"/>
      <c r="F726" s="182"/>
    </row>
    <row r="727" spans="2:6">
      <c r="B727" s="178"/>
      <c r="C727" s="182"/>
      <c r="D727" s="182"/>
      <c r="E727" s="182"/>
      <c r="F727" s="182"/>
    </row>
    <row r="728" spans="2:6">
      <c r="B728" s="178"/>
      <c r="C728" s="182"/>
      <c r="D728" s="182"/>
      <c r="E728" s="182"/>
      <c r="F728" s="182"/>
    </row>
    <row r="729" spans="2:6">
      <c r="B729" s="178"/>
      <c r="C729" s="182"/>
      <c r="D729" s="182"/>
      <c r="E729" s="182"/>
      <c r="F729" s="182"/>
    </row>
    <row r="730" spans="2:6">
      <c r="B730" s="178"/>
      <c r="C730" s="182"/>
      <c r="D730" s="182"/>
      <c r="E730" s="182"/>
      <c r="F730" s="182"/>
    </row>
    <row r="731" spans="2:6">
      <c r="B731" s="178"/>
      <c r="C731" s="182"/>
      <c r="D731" s="182"/>
      <c r="E731" s="182"/>
      <c r="F731" s="182"/>
    </row>
    <row r="732" spans="2:6">
      <c r="B732" s="178"/>
      <c r="C732" s="182"/>
      <c r="D732" s="182"/>
      <c r="E732" s="182"/>
      <c r="F732" s="182"/>
    </row>
    <row r="733" spans="2:6">
      <c r="B733" s="178"/>
      <c r="C733" s="182"/>
      <c r="D733" s="182"/>
      <c r="E733" s="182"/>
      <c r="F733" s="182"/>
    </row>
    <row r="734" spans="2:6">
      <c r="B734" s="178"/>
      <c r="C734" s="182"/>
      <c r="D734" s="182"/>
      <c r="E734" s="182"/>
      <c r="F734" s="182"/>
    </row>
    <row r="735" spans="2:6">
      <c r="B735" s="178"/>
      <c r="C735" s="182"/>
      <c r="D735" s="182"/>
      <c r="E735" s="182"/>
      <c r="F735" s="182"/>
    </row>
    <row r="736" spans="2:6">
      <c r="B736" s="178"/>
      <c r="C736" s="182"/>
      <c r="D736" s="182"/>
      <c r="E736" s="182"/>
      <c r="F736" s="182"/>
    </row>
    <row r="737" spans="2:6">
      <c r="B737" s="178"/>
      <c r="C737" s="182"/>
      <c r="D737" s="182"/>
      <c r="E737" s="182"/>
      <c r="F737" s="182"/>
    </row>
    <row r="738" spans="2:6">
      <c r="B738" s="178"/>
      <c r="C738" s="182"/>
      <c r="D738" s="182"/>
      <c r="E738" s="182"/>
      <c r="F738" s="182"/>
    </row>
    <row r="739" spans="2:6">
      <c r="B739" s="178"/>
      <c r="C739" s="182"/>
      <c r="D739" s="182"/>
      <c r="E739" s="182"/>
      <c r="F739" s="182"/>
    </row>
    <row r="740" spans="2:6">
      <c r="B740" s="178"/>
      <c r="C740" s="182"/>
      <c r="D740" s="182"/>
      <c r="E740" s="182"/>
      <c r="F740" s="182"/>
    </row>
    <row r="741" spans="2:6">
      <c r="B741" s="178"/>
      <c r="C741" s="182"/>
      <c r="D741" s="182"/>
      <c r="E741" s="182"/>
      <c r="F741" s="182"/>
    </row>
    <row r="742" spans="2:6">
      <c r="B742" s="178"/>
      <c r="C742" s="182"/>
      <c r="D742" s="182"/>
      <c r="E742" s="182"/>
      <c r="F742" s="182"/>
    </row>
    <row r="743" spans="2:6">
      <c r="B743" s="178"/>
      <c r="C743" s="182"/>
      <c r="D743" s="182"/>
      <c r="E743" s="182"/>
      <c r="F743" s="182"/>
    </row>
    <row r="744" spans="2:6">
      <c r="B744" s="178"/>
      <c r="C744" s="182"/>
      <c r="D744" s="182"/>
      <c r="E744" s="182"/>
      <c r="F744" s="182"/>
    </row>
    <row r="745" spans="2:6">
      <c r="B745" s="178"/>
      <c r="C745" s="182"/>
      <c r="D745" s="182"/>
      <c r="E745" s="182"/>
      <c r="F745" s="182"/>
    </row>
    <row r="746" spans="2:6">
      <c r="B746" s="178"/>
      <c r="C746" s="182"/>
      <c r="D746" s="182"/>
      <c r="E746" s="182"/>
      <c r="F746" s="182"/>
    </row>
    <row r="747" spans="2:6">
      <c r="B747" s="178"/>
      <c r="C747" s="182"/>
      <c r="D747" s="182"/>
      <c r="E747" s="182"/>
      <c r="F747" s="182"/>
    </row>
    <row r="748" spans="2:6">
      <c r="B748" s="178"/>
      <c r="C748" s="182"/>
      <c r="D748" s="182"/>
      <c r="E748" s="182"/>
      <c r="F748" s="182"/>
    </row>
    <row r="749" spans="2:6">
      <c r="B749" s="178"/>
      <c r="C749" s="182"/>
      <c r="D749" s="182"/>
      <c r="E749" s="182"/>
      <c r="F749" s="182"/>
    </row>
    <row r="750" spans="2:6">
      <c r="B750" s="178"/>
      <c r="C750" s="182"/>
      <c r="D750" s="182"/>
      <c r="E750" s="182"/>
      <c r="F750" s="182"/>
    </row>
    <row r="751" spans="2:6">
      <c r="B751" s="178"/>
      <c r="C751" s="182"/>
      <c r="D751" s="182"/>
      <c r="E751" s="182"/>
      <c r="F751" s="182"/>
    </row>
    <row r="752" spans="2:6">
      <c r="B752" s="178"/>
      <c r="C752" s="182"/>
      <c r="D752" s="182"/>
      <c r="E752" s="182"/>
      <c r="F752" s="182"/>
    </row>
    <row r="753" spans="2:6">
      <c r="B753" s="178"/>
      <c r="C753" s="182"/>
      <c r="D753" s="182"/>
      <c r="E753" s="182"/>
      <c r="F753" s="182"/>
    </row>
    <row r="754" spans="2:6">
      <c r="B754" s="178"/>
      <c r="C754" s="182"/>
      <c r="D754" s="182"/>
      <c r="E754" s="182"/>
      <c r="F754" s="182"/>
    </row>
    <row r="755" spans="2:6">
      <c r="B755" s="178"/>
      <c r="C755" s="182"/>
      <c r="D755" s="182"/>
      <c r="E755" s="182"/>
      <c r="F755" s="182"/>
    </row>
    <row r="756" spans="2:6">
      <c r="B756" s="178"/>
      <c r="C756" s="182"/>
      <c r="D756" s="182"/>
      <c r="E756" s="182"/>
      <c r="F756" s="182"/>
    </row>
    <row r="757" spans="2:6">
      <c r="B757" s="178"/>
      <c r="C757" s="182"/>
      <c r="D757" s="182"/>
      <c r="E757" s="182"/>
      <c r="F757" s="182"/>
    </row>
    <row r="758" spans="2:6">
      <c r="B758" s="178"/>
      <c r="C758" s="182"/>
      <c r="D758" s="182"/>
      <c r="E758" s="182"/>
      <c r="F758" s="182"/>
    </row>
    <row r="759" spans="2:6">
      <c r="B759" s="178"/>
      <c r="C759" s="182"/>
      <c r="D759" s="182"/>
      <c r="E759" s="182"/>
      <c r="F759" s="182"/>
    </row>
    <row r="760" spans="2:6">
      <c r="B760" s="178"/>
      <c r="C760" s="182"/>
      <c r="D760" s="182"/>
      <c r="E760" s="182"/>
      <c r="F760" s="182"/>
    </row>
    <row r="761" spans="2:6">
      <c r="B761" s="178"/>
      <c r="C761" s="182"/>
      <c r="D761" s="182"/>
      <c r="E761" s="182"/>
      <c r="F761" s="182"/>
    </row>
    <row r="762" spans="2:6">
      <c r="B762" s="178"/>
      <c r="C762" s="182"/>
      <c r="D762" s="182"/>
      <c r="E762" s="182"/>
      <c r="F762" s="182"/>
    </row>
    <row r="763" spans="2:6">
      <c r="B763" s="178"/>
      <c r="C763" s="182"/>
      <c r="D763" s="182"/>
      <c r="E763" s="182"/>
      <c r="F763" s="182"/>
    </row>
    <row r="764" spans="2:6">
      <c r="B764" s="178"/>
      <c r="C764" s="182"/>
      <c r="D764" s="182"/>
      <c r="E764" s="182"/>
      <c r="F764" s="182"/>
    </row>
    <row r="765" spans="2:6">
      <c r="B765" s="178"/>
      <c r="C765" s="182"/>
      <c r="D765" s="182"/>
      <c r="E765" s="182"/>
      <c r="F765" s="182"/>
    </row>
    <row r="766" spans="2:6">
      <c r="B766" s="178"/>
      <c r="C766" s="182"/>
      <c r="D766" s="182"/>
      <c r="E766" s="182"/>
      <c r="F766" s="182"/>
    </row>
    <row r="767" spans="2:6">
      <c r="B767" s="178"/>
      <c r="C767" s="182"/>
      <c r="D767" s="182"/>
      <c r="E767" s="182"/>
      <c r="F767" s="182"/>
    </row>
    <row r="768" spans="2:6">
      <c r="B768" s="178"/>
      <c r="C768" s="182"/>
      <c r="D768" s="182"/>
      <c r="E768" s="182"/>
      <c r="F768" s="182"/>
    </row>
    <row r="769" spans="2:6">
      <c r="B769" s="178"/>
      <c r="C769" s="182"/>
      <c r="D769" s="182"/>
      <c r="E769" s="182"/>
      <c r="F769" s="182"/>
    </row>
    <row r="770" spans="2:6">
      <c r="B770" s="178"/>
      <c r="C770" s="182"/>
      <c r="D770" s="182"/>
      <c r="E770" s="182"/>
      <c r="F770" s="182"/>
    </row>
    <row r="771" spans="2:6">
      <c r="B771" s="178"/>
      <c r="C771" s="182"/>
      <c r="D771" s="182"/>
      <c r="E771" s="182"/>
      <c r="F771" s="182"/>
    </row>
    <row r="772" spans="2:6">
      <c r="B772" s="178"/>
      <c r="C772" s="182"/>
      <c r="D772" s="182"/>
      <c r="E772" s="182"/>
      <c r="F772" s="182"/>
    </row>
    <row r="773" spans="2:6">
      <c r="B773" s="178"/>
      <c r="C773" s="182"/>
      <c r="D773" s="182"/>
      <c r="E773" s="182"/>
      <c r="F773" s="182"/>
    </row>
    <row r="774" spans="2:6">
      <c r="B774" s="178"/>
      <c r="C774" s="182"/>
      <c r="D774" s="182"/>
      <c r="E774" s="182"/>
      <c r="F774" s="182"/>
    </row>
    <row r="775" spans="2:6">
      <c r="B775" s="178"/>
      <c r="C775" s="182"/>
      <c r="D775" s="182"/>
      <c r="E775" s="182"/>
      <c r="F775" s="182"/>
    </row>
    <row r="776" spans="2:6">
      <c r="B776" s="178"/>
      <c r="C776" s="182"/>
      <c r="D776" s="182"/>
      <c r="E776" s="182"/>
      <c r="F776" s="182"/>
    </row>
    <row r="777" spans="2:6">
      <c r="B777" s="178"/>
      <c r="C777" s="182"/>
      <c r="D777" s="182"/>
      <c r="E777" s="182"/>
      <c r="F777" s="182"/>
    </row>
    <row r="778" spans="2:6">
      <c r="B778" s="178"/>
      <c r="C778" s="182"/>
      <c r="D778" s="182"/>
      <c r="E778" s="182"/>
      <c r="F778" s="182"/>
    </row>
    <row r="779" spans="2:6">
      <c r="B779" s="178"/>
      <c r="C779" s="182"/>
      <c r="D779" s="182"/>
      <c r="E779" s="182"/>
      <c r="F779" s="182"/>
    </row>
    <row r="780" spans="2:6">
      <c r="B780" s="178"/>
      <c r="C780" s="182"/>
      <c r="D780" s="182"/>
      <c r="E780" s="182"/>
      <c r="F780" s="182"/>
    </row>
    <row r="781" spans="2:6">
      <c r="B781" s="178"/>
      <c r="C781" s="182"/>
      <c r="D781" s="182"/>
      <c r="E781" s="182"/>
      <c r="F781" s="182"/>
    </row>
    <row r="782" spans="2:6">
      <c r="B782" s="178"/>
      <c r="C782" s="182"/>
      <c r="D782" s="182"/>
      <c r="E782" s="182"/>
      <c r="F782" s="182"/>
    </row>
    <row r="783" spans="2:6">
      <c r="B783" s="178"/>
      <c r="C783" s="182"/>
      <c r="D783" s="182"/>
      <c r="E783" s="182"/>
      <c r="F783" s="182"/>
    </row>
    <row r="784" spans="2:6">
      <c r="B784" s="178"/>
      <c r="C784" s="182"/>
      <c r="D784" s="182"/>
      <c r="E784" s="182"/>
      <c r="F784" s="182"/>
    </row>
    <row r="785" spans="2:6">
      <c r="B785" s="178"/>
      <c r="C785" s="182"/>
      <c r="D785" s="182"/>
      <c r="E785" s="182"/>
      <c r="F785" s="182"/>
    </row>
    <row r="786" spans="2:6">
      <c r="B786" s="178"/>
      <c r="C786" s="182"/>
      <c r="D786" s="182"/>
      <c r="E786" s="182"/>
      <c r="F786" s="182"/>
    </row>
    <row r="787" spans="2:6">
      <c r="B787" s="178"/>
      <c r="C787" s="182"/>
      <c r="D787" s="182"/>
      <c r="E787" s="182"/>
      <c r="F787" s="182"/>
    </row>
    <row r="788" spans="2:6">
      <c r="B788" s="178"/>
      <c r="C788" s="182"/>
      <c r="D788" s="182"/>
      <c r="E788" s="182"/>
      <c r="F788" s="182"/>
    </row>
    <row r="789" spans="2:6">
      <c r="B789" s="178"/>
      <c r="C789" s="182"/>
      <c r="D789" s="182"/>
      <c r="E789" s="182"/>
      <c r="F789" s="182"/>
    </row>
    <row r="790" spans="2:6">
      <c r="B790" s="178"/>
      <c r="C790" s="182"/>
      <c r="D790" s="182"/>
      <c r="E790" s="182"/>
      <c r="F790" s="182"/>
    </row>
    <row r="791" spans="2:6">
      <c r="B791" s="178"/>
      <c r="C791" s="182"/>
      <c r="D791" s="182"/>
      <c r="E791" s="182"/>
      <c r="F791" s="182"/>
    </row>
    <row r="792" spans="2:6">
      <c r="B792" s="178"/>
      <c r="C792" s="182"/>
      <c r="D792" s="182"/>
      <c r="E792" s="182"/>
      <c r="F792" s="182"/>
    </row>
    <row r="793" spans="2:6">
      <c r="B793" s="178"/>
      <c r="C793" s="182"/>
      <c r="D793" s="182"/>
      <c r="E793" s="182"/>
      <c r="F793" s="182"/>
    </row>
    <row r="794" spans="2:6">
      <c r="B794" s="178"/>
      <c r="C794" s="182"/>
      <c r="D794" s="182"/>
      <c r="E794" s="182"/>
      <c r="F794" s="182"/>
    </row>
    <row r="795" spans="2:6">
      <c r="B795" s="178"/>
      <c r="C795" s="182"/>
      <c r="D795" s="182"/>
      <c r="E795" s="182"/>
      <c r="F795" s="182"/>
    </row>
    <row r="796" spans="2:6">
      <c r="B796" s="178"/>
      <c r="C796" s="182"/>
      <c r="D796" s="182"/>
      <c r="E796" s="182"/>
      <c r="F796" s="182"/>
    </row>
    <row r="797" spans="2:6">
      <c r="B797" s="178"/>
      <c r="C797" s="182"/>
      <c r="D797" s="182"/>
      <c r="E797" s="182"/>
      <c r="F797" s="182"/>
    </row>
    <row r="798" spans="2:6">
      <c r="B798" s="178"/>
      <c r="C798" s="182"/>
      <c r="D798" s="182"/>
      <c r="E798" s="182"/>
      <c r="F798" s="182"/>
    </row>
    <row r="799" spans="2:6">
      <c r="B799" s="178"/>
      <c r="C799" s="182"/>
      <c r="D799" s="182"/>
      <c r="E799" s="182"/>
      <c r="F799" s="182"/>
    </row>
    <row r="800" spans="2:6">
      <c r="B800" s="178"/>
      <c r="C800" s="182"/>
      <c r="D800" s="182"/>
      <c r="E800" s="182"/>
      <c r="F800" s="182"/>
    </row>
    <row r="801" spans="2:6">
      <c r="B801" s="178"/>
      <c r="C801" s="182"/>
      <c r="D801" s="182"/>
      <c r="E801" s="182"/>
      <c r="F801" s="182"/>
    </row>
    <row r="802" spans="2:6">
      <c r="B802" s="178"/>
      <c r="C802" s="182"/>
      <c r="D802" s="182"/>
      <c r="E802" s="182"/>
      <c r="F802" s="182"/>
    </row>
    <row r="803" spans="2:6">
      <c r="B803" s="178"/>
      <c r="C803" s="182"/>
      <c r="D803" s="182"/>
      <c r="E803" s="182"/>
      <c r="F803" s="182"/>
    </row>
    <row r="804" spans="2:6">
      <c r="B804" s="178"/>
      <c r="C804" s="182"/>
      <c r="D804" s="182"/>
      <c r="E804" s="182"/>
      <c r="F804" s="182"/>
    </row>
    <row r="805" spans="2:6">
      <c r="B805" s="178"/>
      <c r="C805" s="182"/>
      <c r="D805" s="182"/>
      <c r="E805" s="182"/>
      <c r="F805" s="182"/>
    </row>
    <row r="806" spans="2:6">
      <c r="B806" s="178"/>
      <c r="C806" s="182"/>
      <c r="D806" s="182"/>
      <c r="E806" s="182"/>
      <c r="F806" s="182"/>
    </row>
    <row r="807" spans="2:6">
      <c r="B807" s="178"/>
      <c r="C807" s="182"/>
      <c r="D807" s="182"/>
      <c r="E807" s="182"/>
      <c r="F807" s="182"/>
    </row>
    <row r="808" spans="2:6">
      <c r="B808" s="178"/>
      <c r="C808" s="182"/>
      <c r="D808" s="182"/>
      <c r="E808" s="182"/>
      <c r="F808" s="182"/>
    </row>
    <row r="809" spans="2:6">
      <c r="B809" s="178"/>
      <c r="C809" s="182"/>
      <c r="D809" s="182"/>
      <c r="E809" s="182"/>
      <c r="F809" s="182"/>
    </row>
    <row r="810" spans="2:6">
      <c r="B810" s="178"/>
      <c r="C810" s="182"/>
      <c r="D810" s="182"/>
      <c r="E810" s="182"/>
      <c r="F810" s="182"/>
    </row>
    <row r="811" spans="2:6">
      <c r="B811" s="178"/>
      <c r="C811" s="182"/>
      <c r="D811" s="182"/>
      <c r="E811" s="182"/>
      <c r="F811" s="182"/>
    </row>
    <row r="812" spans="2:6">
      <c r="B812" s="178"/>
      <c r="C812" s="182"/>
      <c r="D812" s="182"/>
      <c r="E812" s="182"/>
      <c r="F812" s="182"/>
    </row>
    <row r="813" spans="2:6">
      <c r="B813" s="178"/>
      <c r="C813" s="182"/>
      <c r="D813" s="182"/>
      <c r="E813" s="182"/>
      <c r="F813" s="182"/>
    </row>
    <row r="814" spans="2:6">
      <c r="B814" s="178"/>
      <c r="C814" s="182"/>
      <c r="D814" s="182"/>
      <c r="E814" s="182"/>
      <c r="F814" s="182"/>
    </row>
    <row r="815" spans="2:6">
      <c r="B815" s="178"/>
      <c r="C815" s="182"/>
      <c r="D815" s="182"/>
      <c r="E815" s="182"/>
      <c r="F815" s="182"/>
    </row>
    <row r="816" spans="2:6">
      <c r="B816" s="178"/>
      <c r="C816" s="182"/>
      <c r="D816" s="182"/>
      <c r="E816" s="182"/>
      <c r="F816" s="182"/>
    </row>
    <row r="817" spans="2:6">
      <c r="B817" s="178"/>
      <c r="C817" s="182"/>
      <c r="D817" s="182"/>
      <c r="E817" s="182"/>
      <c r="F817" s="182"/>
    </row>
    <row r="818" spans="2:6">
      <c r="B818" s="178"/>
      <c r="C818" s="182"/>
      <c r="D818" s="182"/>
      <c r="E818" s="182"/>
      <c r="F818" s="182"/>
    </row>
    <row r="819" spans="2:6">
      <c r="B819" s="178"/>
      <c r="C819" s="182"/>
      <c r="D819" s="182"/>
      <c r="E819" s="182"/>
      <c r="F819" s="182"/>
    </row>
    <row r="820" spans="2:6">
      <c r="B820" s="178"/>
      <c r="C820" s="182"/>
      <c r="D820" s="182"/>
      <c r="E820" s="182"/>
      <c r="F820" s="182"/>
    </row>
    <row r="821" spans="2:6">
      <c r="B821" s="178"/>
      <c r="C821" s="182"/>
      <c r="D821" s="182"/>
      <c r="E821" s="182"/>
      <c r="F821" s="182"/>
    </row>
    <row r="822" spans="2:6">
      <c r="B822" s="178"/>
      <c r="C822" s="182"/>
      <c r="D822" s="182"/>
      <c r="E822" s="182"/>
      <c r="F822" s="182"/>
    </row>
    <row r="823" spans="2:6">
      <c r="B823" s="178"/>
      <c r="C823" s="182"/>
      <c r="D823" s="182"/>
      <c r="E823" s="182"/>
      <c r="F823" s="182"/>
    </row>
    <row r="824" spans="2:6">
      <c r="B824" s="178"/>
      <c r="C824" s="182"/>
      <c r="D824" s="182"/>
      <c r="E824" s="182"/>
      <c r="F824" s="182"/>
    </row>
    <row r="825" spans="2:6">
      <c r="B825" s="178"/>
      <c r="C825" s="182"/>
      <c r="D825" s="182"/>
      <c r="E825" s="182"/>
      <c r="F825" s="182"/>
    </row>
    <row r="826" spans="2:6">
      <c r="B826" s="178"/>
      <c r="C826" s="182"/>
      <c r="D826" s="182"/>
      <c r="E826" s="182"/>
      <c r="F826" s="182"/>
    </row>
    <row r="827" spans="2:6">
      <c r="B827" s="178"/>
      <c r="C827" s="182"/>
      <c r="D827" s="182"/>
      <c r="E827" s="182"/>
      <c r="F827" s="182"/>
    </row>
    <row r="828" spans="2:6">
      <c r="B828" s="178"/>
      <c r="C828" s="182"/>
      <c r="D828" s="182"/>
      <c r="E828" s="182"/>
      <c r="F828" s="182"/>
    </row>
    <row r="829" spans="2:6">
      <c r="B829" s="178"/>
      <c r="C829" s="182"/>
      <c r="D829" s="182"/>
      <c r="E829" s="182"/>
      <c r="F829" s="182"/>
    </row>
    <row r="830" spans="2:6">
      <c r="B830" s="178"/>
      <c r="C830" s="182"/>
      <c r="D830" s="182"/>
      <c r="E830" s="182"/>
      <c r="F830" s="182"/>
    </row>
    <row r="831" spans="2:6">
      <c r="B831" s="178"/>
      <c r="C831" s="182"/>
      <c r="D831" s="182"/>
      <c r="E831" s="182"/>
      <c r="F831" s="182"/>
    </row>
    <row r="832" spans="2:6">
      <c r="B832" s="178"/>
      <c r="C832" s="182"/>
      <c r="D832" s="182"/>
      <c r="E832" s="182"/>
      <c r="F832" s="182"/>
    </row>
    <row r="833" spans="2:6">
      <c r="B833" s="178"/>
      <c r="C833" s="182"/>
      <c r="D833" s="182"/>
      <c r="E833" s="182"/>
      <c r="F833" s="182"/>
    </row>
    <row r="834" spans="2:6">
      <c r="B834" s="178"/>
      <c r="C834" s="182"/>
      <c r="D834" s="182"/>
      <c r="E834" s="182"/>
      <c r="F834" s="182"/>
    </row>
    <row r="835" spans="2:6">
      <c r="B835" s="178"/>
      <c r="C835" s="182"/>
      <c r="D835" s="182"/>
      <c r="E835" s="182"/>
      <c r="F835" s="182"/>
    </row>
    <row r="836" spans="2:6">
      <c r="B836" s="178"/>
      <c r="C836" s="182"/>
      <c r="D836" s="182"/>
      <c r="E836" s="182"/>
      <c r="F836" s="182"/>
    </row>
    <row r="837" spans="2:6">
      <c r="B837" s="178"/>
      <c r="C837" s="182"/>
      <c r="D837" s="182"/>
      <c r="E837" s="182"/>
      <c r="F837" s="182"/>
    </row>
    <row r="838" spans="2:6">
      <c r="B838" s="178"/>
      <c r="C838" s="182"/>
      <c r="D838" s="182"/>
      <c r="E838" s="182"/>
      <c r="F838" s="182"/>
    </row>
    <row r="839" spans="2:6">
      <c r="B839" s="178"/>
      <c r="C839" s="182"/>
      <c r="D839" s="182"/>
      <c r="E839" s="182"/>
      <c r="F839" s="182"/>
    </row>
    <row r="840" spans="2:6">
      <c r="B840" s="178"/>
      <c r="C840" s="182"/>
      <c r="D840" s="182"/>
      <c r="E840" s="182"/>
      <c r="F840" s="182"/>
    </row>
    <row r="841" spans="2:6">
      <c r="B841" s="178"/>
      <c r="C841" s="182"/>
      <c r="D841" s="182"/>
      <c r="E841" s="182"/>
      <c r="F841" s="182"/>
    </row>
    <row r="842" spans="2:6">
      <c r="B842" s="178"/>
      <c r="C842" s="182"/>
      <c r="D842" s="182"/>
      <c r="E842" s="182"/>
      <c r="F842" s="182"/>
    </row>
    <row r="843" spans="2:6">
      <c r="B843" s="178"/>
      <c r="C843" s="182"/>
      <c r="D843" s="182"/>
      <c r="E843" s="182"/>
      <c r="F843" s="182"/>
    </row>
    <row r="844" spans="2:6">
      <c r="B844" s="178"/>
      <c r="C844" s="182"/>
      <c r="D844" s="182"/>
      <c r="E844" s="182"/>
      <c r="F844" s="182"/>
    </row>
    <row r="845" spans="2:6">
      <c r="B845" s="178"/>
      <c r="C845" s="182"/>
      <c r="D845" s="182"/>
      <c r="E845" s="182"/>
      <c r="F845" s="182"/>
    </row>
    <row r="846" spans="2:6">
      <c r="B846" s="178"/>
      <c r="C846" s="182"/>
      <c r="D846" s="182"/>
      <c r="E846" s="182"/>
      <c r="F846" s="182"/>
    </row>
    <row r="847" spans="2:6">
      <c r="B847" s="178"/>
      <c r="C847" s="182"/>
      <c r="D847" s="182"/>
      <c r="E847" s="182"/>
      <c r="F847" s="182"/>
    </row>
    <row r="848" spans="2:6">
      <c r="B848" s="178"/>
      <c r="C848" s="182"/>
      <c r="D848" s="182"/>
      <c r="E848" s="182"/>
      <c r="F848" s="182"/>
    </row>
    <row r="849" spans="2:6">
      <c r="B849" s="178"/>
      <c r="C849" s="182"/>
      <c r="D849" s="182"/>
      <c r="E849" s="182"/>
      <c r="F849" s="182"/>
    </row>
    <row r="850" spans="2:6">
      <c r="B850" s="178"/>
      <c r="C850" s="182"/>
      <c r="D850" s="182"/>
      <c r="E850" s="182"/>
      <c r="F850" s="182"/>
    </row>
    <row r="851" spans="2:6">
      <c r="B851" s="178"/>
      <c r="C851" s="182"/>
      <c r="D851" s="182"/>
      <c r="E851" s="182"/>
      <c r="F851" s="182"/>
    </row>
    <row r="852" spans="2:6">
      <c r="B852" s="178"/>
      <c r="C852" s="182"/>
      <c r="D852" s="182"/>
      <c r="E852" s="182"/>
      <c r="F852" s="182"/>
    </row>
    <row r="853" spans="2:6">
      <c r="B853" s="178"/>
      <c r="C853" s="182"/>
      <c r="D853" s="182"/>
      <c r="E853" s="182"/>
      <c r="F853" s="182"/>
    </row>
    <row r="854" spans="2:6">
      <c r="B854" s="178"/>
      <c r="C854" s="182"/>
      <c r="D854" s="182"/>
      <c r="E854" s="182"/>
      <c r="F854" s="182"/>
    </row>
    <row r="855" spans="2:6">
      <c r="B855" s="178"/>
      <c r="C855" s="182"/>
      <c r="D855" s="182"/>
      <c r="E855" s="182"/>
      <c r="F855" s="182"/>
    </row>
    <row r="856" spans="2:6">
      <c r="B856" s="178"/>
      <c r="C856" s="182"/>
      <c r="D856" s="182"/>
      <c r="E856" s="182"/>
      <c r="F856" s="182"/>
    </row>
    <row r="857" spans="2:6">
      <c r="B857" s="178"/>
      <c r="C857" s="182"/>
      <c r="D857" s="182"/>
      <c r="E857" s="182"/>
      <c r="F857" s="182"/>
    </row>
    <row r="858" spans="2:6">
      <c r="B858" s="178"/>
      <c r="C858" s="182"/>
      <c r="D858" s="182"/>
      <c r="E858" s="182"/>
      <c r="F858" s="182"/>
    </row>
    <row r="859" spans="2:6">
      <c r="B859" s="178"/>
      <c r="C859" s="182"/>
      <c r="D859" s="182"/>
      <c r="E859" s="182"/>
      <c r="F859" s="182"/>
    </row>
    <row r="860" spans="2:6">
      <c r="B860" s="178"/>
      <c r="C860" s="182"/>
      <c r="D860" s="182"/>
      <c r="E860" s="182"/>
      <c r="F860" s="182"/>
    </row>
    <row r="861" spans="2:6">
      <c r="B861" s="178"/>
      <c r="C861" s="182"/>
      <c r="D861" s="182"/>
      <c r="E861" s="182"/>
      <c r="F861" s="182"/>
    </row>
    <row r="862" spans="2:6">
      <c r="B862" s="178"/>
      <c r="C862" s="182"/>
      <c r="D862" s="182"/>
      <c r="E862" s="182"/>
      <c r="F862" s="182"/>
    </row>
    <row r="863" spans="2:6">
      <c r="B863" s="178"/>
      <c r="C863" s="182"/>
      <c r="D863" s="182"/>
      <c r="E863" s="182"/>
      <c r="F863" s="182"/>
    </row>
    <row r="864" spans="2:6">
      <c r="B864" s="178"/>
      <c r="C864" s="182"/>
      <c r="D864" s="182"/>
      <c r="E864" s="182"/>
      <c r="F864" s="182"/>
    </row>
    <row r="865" spans="2:6">
      <c r="B865" s="178"/>
      <c r="C865" s="182"/>
      <c r="D865" s="182"/>
      <c r="E865" s="182"/>
      <c r="F865" s="182"/>
    </row>
    <row r="866" spans="2:6">
      <c r="B866" s="178"/>
      <c r="C866" s="182"/>
      <c r="D866" s="182"/>
      <c r="E866" s="182"/>
      <c r="F866" s="182"/>
    </row>
    <row r="867" spans="2:6">
      <c r="B867" s="178"/>
      <c r="C867" s="182"/>
      <c r="D867" s="182"/>
      <c r="E867" s="182"/>
      <c r="F867" s="182"/>
    </row>
    <row r="868" spans="2:6">
      <c r="B868" s="178"/>
      <c r="C868" s="182"/>
      <c r="D868" s="182"/>
      <c r="E868" s="182"/>
      <c r="F868" s="182"/>
    </row>
    <row r="869" spans="2:6">
      <c r="B869" s="178"/>
      <c r="C869" s="182"/>
      <c r="D869" s="182"/>
      <c r="E869" s="182"/>
      <c r="F869" s="182"/>
    </row>
    <row r="870" spans="2:6">
      <c r="B870" s="178"/>
      <c r="C870" s="182"/>
      <c r="D870" s="182"/>
      <c r="E870" s="182"/>
      <c r="F870" s="182"/>
    </row>
    <row r="871" spans="2:6">
      <c r="B871" s="178"/>
      <c r="C871" s="182"/>
      <c r="D871" s="182"/>
      <c r="E871" s="182"/>
      <c r="F871" s="182"/>
    </row>
    <row r="872" spans="2:6">
      <c r="B872" s="178"/>
      <c r="C872" s="182"/>
      <c r="D872" s="182"/>
      <c r="E872" s="182"/>
      <c r="F872" s="182"/>
    </row>
    <row r="873" spans="2:6">
      <c r="B873" s="178"/>
      <c r="C873" s="182"/>
      <c r="D873" s="182"/>
      <c r="E873" s="182"/>
      <c r="F873" s="182"/>
    </row>
    <row r="874" spans="2:6">
      <c r="B874" s="178"/>
      <c r="C874" s="182"/>
      <c r="D874" s="182"/>
      <c r="E874" s="182"/>
      <c r="F874" s="182"/>
    </row>
    <row r="875" spans="2:6">
      <c r="B875" s="178"/>
      <c r="C875" s="182"/>
      <c r="D875" s="182"/>
      <c r="E875" s="182"/>
      <c r="F875" s="182"/>
    </row>
    <row r="876" spans="2:6">
      <c r="B876" s="178"/>
      <c r="C876" s="182"/>
      <c r="D876" s="182"/>
      <c r="E876" s="182"/>
      <c r="F876" s="182"/>
    </row>
    <row r="877" spans="2:6">
      <c r="B877" s="178"/>
      <c r="C877" s="182"/>
      <c r="D877" s="182"/>
      <c r="E877" s="182"/>
      <c r="F877" s="182"/>
    </row>
    <row r="878" spans="2:6">
      <c r="B878" s="178"/>
      <c r="C878" s="182"/>
      <c r="D878" s="182"/>
      <c r="E878" s="182"/>
      <c r="F878" s="182"/>
    </row>
    <row r="879" spans="2:6">
      <c r="B879" s="178"/>
      <c r="C879" s="182"/>
      <c r="D879" s="182"/>
      <c r="E879" s="182"/>
      <c r="F879" s="182"/>
    </row>
    <row r="880" spans="2:6">
      <c r="B880" s="178"/>
      <c r="C880" s="182"/>
      <c r="D880" s="182"/>
      <c r="E880" s="182"/>
      <c r="F880" s="182"/>
    </row>
    <row r="881" spans="2:6">
      <c r="B881" s="178"/>
      <c r="C881" s="182"/>
      <c r="D881" s="182"/>
      <c r="E881" s="182"/>
      <c r="F881" s="182"/>
    </row>
    <row r="882" spans="2:6">
      <c r="B882" s="178"/>
      <c r="C882" s="182"/>
      <c r="D882" s="182"/>
      <c r="E882" s="182"/>
      <c r="F882" s="182"/>
    </row>
    <row r="883" spans="2:6">
      <c r="B883" s="178"/>
      <c r="C883" s="182"/>
      <c r="D883" s="182"/>
      <c r="E883" s="182"/>
      <c r="F883" s="182"/>
    </row>
    <row r="884" spans="2:6">
      <c r="B884" s="178"/>
      <c r="C884" s="182"/>
      <c r="D884" s="182"/>
      <c r="E884" s="182"/>
      <c r="F884" s="182"/>
    </row>
    <row r="885" spans="2:6">
      <c r="B885" s="178"/>
      <c r="C885" s="182"/>
      <c r="D885" s="182"/>
      <c r="E885" s="182"/>
      <c r="F885" s="182"/>
    </row>
    <row r="886" spans="2:6">
      <c r="B886" s="178"/>
      <c r="C886" s="182"/>
      <c r="D886" s="182"/>
      <c r="E886" s="182"/>
      <c r="F886" s="182"/>
    </row>
    <row r="887" spans="2:6">
      <c r="B887" s="178"/>
      <c r="C887" s="182"/>
      <c r="D887" s="182"/>
      <c r="E887" s="182"/>
      <c r="F887" s="182"/>
    </row>
    <row r="888" spans="2:6">
      <c r="B888" s="178"/>
      <c r="C888" s="182"/>
      <c r="D888" s="182"/>
      <c r="E888" s="182"/>
      <c r="F888" s="182"/>
    </row>
    <row r="889" spans="2:6">
      <c r="B889" s="178"/>
      <c r="C889" s="182"/>
      <c r="D889" s="182"/>
      <c r="E889" s="182"/>
      <c r="F889" s="182"/>
    </row>
    <row r="890" spans="2:6">
      <c r="B890" s="178"/>
      <c r="C890" s="182"/>
      <c r="D890" s="182"/>
      <c r="E890" s="182"/>
      <c r="F890" s="182"/>
    </row>
    <row r="891" spans="2:6">
      <c r="B891" s="178"/>
      <c r="C891" s="182"/>
      <c r="D891" s="182"/>
      <c r="E891" s="182"/>
      <c r="F891" s="182"/>
    </row>
    <row r="892" spans="2:6">
      <c r="B892" s="178"/>
      <c r="C892" s="182"/>
      <c r="D892" s="182"/>
      <c r="E892" s="182"/>
      <c r="F892" s="182"/>
    </row>
    <row r="893" spans="2:6">
      <c r="B893" s="178"/>
      <c r="C893" s="182"/>
      <c r="D893" s="182"/>
      <c r="E893" s="182"/>
      <c r="F893" s="182"/>
    </row>
    <row r="894" spans="2:6">
      <c r="B894" s="178"/>
      <c r="C894" s="182"/>
      <c r="D894" s="182"/>
      <c r="E894" s="182"/>
      <c r="F894" s="182"/>
    </row>
    <row r="895" spans="2:6">
      <c r="B895" s="178"/>
      <c r="C895" s="182"/>
      <c r="D895" s="182"/>
      <c r="E895" s="182"/>
      <c r="F895" s="182"/>
    </row>
    <row r="896" spans="2:6">
      <c r="B896" s="178"/>
      <c r="C896" s="182"/>
      <c r="D896" s="182"/>
      <c r="E896" s="182"/>
      <c r="F896" s="182"/>
    </row>
    <row r="897" spans="2:6">
      <c r="B897" s="178"/>
      <c r="C897" s="182"/>
      <c r="D897" s="182"/>
      <c r="E897" s="182"/>
      <c r="F897" s="182"/>
    </row>
    <row r="898" spans="2:6">
      <c r="B898" s="178"/>
      <c r="C898" s="182"/>
      <c r="D898" s="182"/>
      <c r="E898" s="182"/>
      <c r="F898" s="182"/>
    </row>
    <row r="899" spans="2:6">
      <c r="B899" s="178"/>
      <c r="C899" s="182"/>
      <c r="D899" s="182"/>
      <c r="E899" s="182"/>
      <c r="F899" s="182"/>
    </row>
    <row r="900" spans="2:6">
      <c r="B900" s="178"/>
      <c r="C900" s="182"/>
      <c r="D900" s="182"/>
      <c r="E900" s="182"/>
      <c r="F900" s="182"/>
    </row>
    <row r="901" spans="2:6">
      <c r="B901" s="178"/>
      <c r="C901" s="182"/>
      <c r="D901" s="182"/>
      <c r="E901" s="182"/>
      <c r="F901" s="182"/>
    </row>
    <row r="902" spans="2:6">
      <c r="B902" s="178"/>
      <c r="C902" s="182"/>
      <c r="D902" s="182"/>
      <c r="E902" s="182"/>
      <c r="F902" s="182"/>
    </row>
    <row r="903" spans="2:6">
      <c r="B903" s="178"/>
      <c r="C903" s="182"/>
      <c r="D903" s="182"/>
      <c r="E903" s="182"/>
      <c r="F903" s="182"/>
    </row>
    <row r="904" spans="2:6">
      <c r="B904" s="178"/>
      <c r="C904" s="182"/>
      <c r="D904" s="182"/>
      <c r="E904" s="182"/>
      <c r="F904" s="182"/>
    </row>
    <row r="905" spans="2:6">
      <c r="B905" s="178"/>
      <c r="C905" s="182"/>
      <c r="D905" s="182"/>
      <c r="E905" s="182"/>
      <c r="F905" s="182"/>
    </row>
    <row r="906" spans="2:6">
      <c r="B906" s="178"/>
      <c r="C906" s="182"/>
      <c r="D906" s="182"/>
      <c r="E906" s="182"/>
      <c r="F906" s="182"/>
    </row>
    <row r="907" spans="2:6">
      <c r="B907" s="178"/>
      <c r="C907" s="182"/>
      <c r="D907" s="182"/>
      <c r="E907" s="182"/>
      <c r="F907" s="182"/>
    </row>
    <row r="908" spans="2:6">
      <c r="B908" s="178"/>
      <c r="C908" s="182"/>
      <c r="D908" s="182"/>
      <c r="E908" s="182"/>
      <c r="F908" s="182"/>
    </row>
    <row r="909" spans="2:6">
      <c r="B909" s="178"/>
      <c r="C909" s="182"/>
      <c r="D909" s="182"/>
      <c r="E909" s="182"/>
      <c r="F909" s="182"/>
    </row>
    <row r="910" spans="2:6">
      <c r="B910" s="178"/>
      <c r="C910" s="182"/>
      <c r="D910" s="182"/>
      <c r="E910" s="182"/>
      <c r="F910" s="182"/>
    </row>
    <row r="911" spans="2:6">
      <c r="B911" s="178"/>
      <c r="C911" s="182"/>
      <c r="D911" s="182"/>
      <c r="E911" s="182"/>
      <c r="F911" s="182"/>
    </row>
    <row r="912" spans="2:6">
      <c r="B912" s="178"/>
      <c r="C912" s="182"/>
      <c r="D912" s="182"/>
      <c r="E912" s="182"/>
      <c r="F912" s="182"/>
    </row>
    <row r="913" spans="2:6">
      <c r="B913" s="178"/>
      <c r="C913" s="182"/>
      <c r="D913" s="182"/>
      <c r="E913" s="182"/>
      <c r="F913" s="182"/>
    </row>
    <row r="914" spans="2:6">
      <c r="B914" s="178"/>
      <c r="C914" s="182"/>
      <c r="D914" s="182"/>
      <c r="E914" s="182"/>
      <c r="F914" s="182"/>
    </row>
    <row r="915" spans="2:6">
      <c r="B915" s="178"/>
      <c r="C915" s="182"/>
      <c r="D915" s="182"/>
      <c r="E915" s="182"/>
      <c r="F915" s="182"/>
    </row>
    <row r="916" spans="2:6">
      <c r="B916" s="178"/>
      <c r="C916" s="182"/>
      <c r="D916" s="182"/>
      <c r="E916" s="182"/>
      <c r="F916" s="182"/>
    </row>
    <row r="917" spans="2:6">
      <c r="B917" s="178"/>
      <c r="C917" s="182"/>
      <c r="D917" s="182"/>
      <c r="E917" s="182"/>
      <c r="F917" s="182"/>
    </row>
    <row r="918" spans="2:6">
      <c r="B918" s="178"/>
      <c r="C918" s="182"/>
      <c r="D918" s="182"/>
      <c r="E918" s="182"/>
      <c r="F918" s="182"/>
    </row>
    <row r="919" spans="2:6">
      <c r="B919" s="178"/>
      <c r="C919" s="182"/>
      <c r="D919" s="182"/>
      <c r="E919" s="182"/>
      <c r="F919" s="182"/>
    </row>
    <row r="920" spans="2:6">
      <c r="B920" s="178"/>
      <c r="C920" s="182"/>
      <c r="D920" s="182"/>
      <c r="E920" s="182"/>
      <c r="F920" s="182"/>
    </row>
    <row r="921" spans="2:6">
      <c r="B921" s="178"/>
      <c r="C921" s="182"/>
      <c r="D921" s="182"/>
      <c r="E921" s="182"/>
      <c r="F921" s="182"/>
    </row>
    <row r="922" spans="2:6">
      <c r="B922" s="178"/>
      <c r="C922" s="182"/>
      <c r="D922" s="182"/>
      <c r="E922" s="182"/>
      <c r="F922" s="182"/>
    </row>
    <row r="923" spans="2:6">
      <c r="B923" s="178"/>
      <c r="C923" s="182"/>
      <c r="D923" s="182"/>
      <c r="E923" s="182"/>
      <c r="F923" s="182"/>
    </row>
    <row r="924" spans="2:6">
      <c r="B924" s="178"/>
      <c r="C924" s="182"/>
      <c r="D924" s="182"/>
      <c r="E924" s="182"/>
      <c r="F924" s="182"/>
    </row>
    <row r="925" spans="2:6">
      <c r="B925" s="178"/>
      <c r="C925" s="182"/>
      <c r="D925" s="182"/>
      <c r="E925" s="182"/>
      <c r="F925" s="182"/>
    </row>
    <row r="926" spans="2:6">
      <c r="B926" s="178"/>
      <c r="C926" s="182"/>
      <c r="D926" s="182"/>
      <c r="E926" s="182"/>
      <c r="F926" s="182"/>
    </row>
    <row r="927" spans="2:6">
      <c r="B927" s="178"/>
      <c r="C927" s="182"/>
      <c r="D927" s="182"/>
      <c r="E927" s="182"/>
      <c r="F927" s="182"/>
    </row>
    <row r="928" spans="2:6">
      <c r="B928" s="178"/>
      <c r="C928" s="182"/>
      <c r="D928" s="182"/>
      <c r="E928" s="182"/>
      <c r="F928" s="182"/>
    </row>
    <row r="929" spans="2:6">
      <c r="B929" s="178"/>
      <c r="C929" s="182"/>
      <c r="D929" s="182"/>
      <c r="E929" s="182"/>
      <c r="F929" s="182"/>
    </row>
    <row r="930" spans="2:6">
      <c r="B930" s="178"/>
      <c r="C930" s="182"/>
      <c r="D930" s="182"/>
      <c r="E930" s="182"/>
      <c r="F930" s="182"/>
    </row>
    <row r="931" spans="2:6">
      <c r="B931" s="178"/>
      <c r="C931" s="182"/>
      <c r="D931" s="182"/>
      <c r="E931" s="182"/>
      <c r="F931" s="182"/>
    </row>
    <row r="932" spans="2:6">
      <c r="B932" s="178"/>
      <c r="C932" s="182"/>
      <c r="D932" s="182"/>
      <c r="E932" s="182"/>
      <c r="F932" s="182"/>
    </row>
    <row r="933" spans="2:6">
      <c r="B933" s="178"/>
      <c r="C933" s="182"/>
      <c r="D933" s="182"/>
      <c r="E933" s="182"/>
      <c r="F933" s="182"/>
    </row>
    <row r="934" spans="2:6">
      <c r="B934" s="178"/>
      <c r="C934" s="182"/>
      <c r="D934" s="182"/>
      <c r="E934" s="182"/>
      <c r="F934" s="182"/>
    </row>
    <row r="935" spans="2:6">
      <c r="B935" s="178"/>
      <c r="C935" s="182"/>
      <c r="D935" s="182"/>
      <c r="E935" s="182"/>
      <c r="F935" s="182"/>
    </row>
    <row r="936" spans="2:6">
      <c r="B936" s="178"/>
      <c r="C936" s="182"/>
      <c r="D936" s="182"/>
      <c r="E936" s="182"/>
      <c r="F936" s="182"/>
    </row>
    <row r="937" spans="2:6">
      <c r="B937" s="178"/>
      <c r="C937" s="182"/>
      <c r="D937" s="182"/>
      <c r="E937" s="182"/>
      <c r="F937" s="182"/>
    </row>
    <row r="938" spans="2:6">
      <c r="B938" s="178"/>
      <c r="C938" s="182"/>
      <c r="D938" s="182"/>
      <c r="E938" s="182"/>
      <c r="F938" s="182"/>
    </row>
    <row r="939" spans="2:6">
      <c r="B939" s="178"/>
      <c r="C939" s="182"/>
      <c r="D939" s="182"/>
      <c r="E939" s="182"/>
      <c r="F939" s="182"/>
    </row>
    <row r="940" spans="2:6">
      <c r="B940" s="178"/>
      <c r="C940" s="182"/>
      <c r="D940" s="182"/>
      <c r="E940" s="182"/>
      <c r="F940" s="182"/>
    </row>
    <row r="941" spans="2:6">
      <c r="B941" s="178"/>
      <c r="C941" s="182"/>
      <c r="D941" s="182"/>
      <c r="E941" s="182"/>
      <c r="F941" s="182"/>
    </row>
    <row r="942" spans="2:6">
      <c r="B942" s="178"/>
      <c r="C942" s="182"/>
      <c r="D942" s="182"/>
      <c r="E942" s="182"/>
      <c r="F942" s="182"/>
    </row>
    <row r="943" spans="2:6">
      <c r="B943" s="178"/>
      <c r="C943" s="182"/>
      <c r="D943" s="182"/>
      <c r="E943" s="182"/>
      <c r="F943" s="182"/>
    </row>
    <row r="944" spans="2:6">
      <c r="B944" s="178"/>
      <c r="C944" s="182"/>
      <c r="D944" s="182"/>
      <c r="E944" s="182"/>
      <c r="F944" s="182"/>
    </row>
    <row r="945" spans="2:6">
      <c r="B945" s="178"/>
      <c r="C945" s="182"/>
      <c r="D945" s="182"/>
      <c r="E945" s="182"/>
      <c r="F945" s="182"/>
    </row>
    <row r="946" spans="2:6">
      <c r="B946" s="178"/>
      <c r="C946" s="182"/>
      <c r="D946" s="182"/>
      <c r="E946" s="182"/>
      <c r="F946" s="182"/>
    </row>
    <row r="947" spans="2:6">
      <c r="B947" s="178"/>
      <c r="C947" s="182"/>
      <c r="D947" s="182"/>
      <c r="E947" s="182"/>
      <c r="F947" s="182"/>
    </row>
    <row r="948" spans="2:6">
      <c r="B948" s="178"/>
      <c r="C948" s="182"/>
      <c r="D948" s="182"/>
      <c r="E948" s="182"/>
      <c r="F948" s="182"/>
    </row>
    <row r="949" spans="2:6">
      <c r="B949" s="178"/>
      <c r="C949" s="182"/>
      <c r="D949" s="182"/>
      <c r="E949" s="182"/>
      <c r="F949" s="182"/>
    </row>
    <row r="950" spans="2:6">
      <c r="B950" s="178"/>
      <c r="C950" s="182"/>
      <c r="D950" s="182"/>
      <c r="E950" s="182"/>
      <c r="F950" s="182"/>
    </row>
    <row r="951" spans="2:6">
      <c r="B951" s="178"/>
      <c r="C951" s="182"/>
      <c r="D951" s="182"/>
      <c r="E951" s="182"/>
      <c r="F951" s="182"/>
    </row>
    <row r="952" spans="2:6">
      <c r="B952" s="178"/>
      <c r="C952" s="182"/>
      <c r="D952" s="182"/>
      <c r="E952" s="182"/>
      <c r="F952" s="182"/>
    </row>
    <row r="953" spans="2:6">
      <c r="B953" s="178"/>
      <c r="C953" s="182"/>
      <c r="D953" s="182"/>
      <c r="E953" s="182"/>
      <c r="F953" s="182"/>
    </row>
    <row r="954" spans="2:6">
      <c r="B954" s="178"/>
      <c r="C954" s="182"/>
      <c r="D954" s="182"/>
      <c r="E954" s="182"/>
      <c r="F954" s="182"/>
    </row>
    <row r="955" spans="2:6">
      <c r="B955" s="178"/>
      <c r="C955" s="182"/>
      <c r="D955" s="182"/>
      <c r="E955" s="182"/>
      <c r="F955" s="182"/>
    </row>
    <row r="956" spans="2:6">
      <c r="B956" s="178"/>
      <c r="C956" s="182"/>
      <c r="D956" s="182"/>
      <c r="E956" s="182"/>
      <c r="F956" s="182"/>
    </row>
    <row r="957" spans="2:6">
      <c r="B957" s="178"/>
      <c r="C957" s="182"/>
      <c r="D957" s="182"/>
      <c r="E957" s="182"/>
      <c r="F957" s="182"/>
    </row>
    <row r="958" spans="2:6">
      <c r="B958" s="178"/>
      <c r="C958" s="182"/>
      <c r="D958" s="182"/>
      <c r="E958" s="182"/>
      <c r="F958" s="182"/>
    </row>
    <row r="959" spans="2:6">
      <c r="B959" s="178"/>
      <c r="C959" s="182"/>
      <c r="D959" s="182"/>
      <c r="E959" s="182"/>
      <c r="F959" s="182"/>
    </row>
    <row r="960" spans="2:6">
      <c r="B960" s="178"/>
      <c r="C960" s="182"/>
      <c r="D960" s="182"/>
      <c r="E960" s="182"/>
      <c r="F960" s="182"/>
    </row>
    <row r="961" spans="2:6">
      <c r="B961" s="178"/>
      <c r="C961" s="182"/>
      <c r="D961" s="182"/>
      <c r="E961" s="182"/>
      <c r="F961" s="182"/>
    </row>
    <row r="962" spans="2:6">
      <c r="B962" s="178"/>
      <c r="C962" s="182"/>
      <c r="D962" s="182"/>
      <c r="E962" s="182"/>
      <c r="F962" s="182"/>
    </row>
    <row r="963" spans="2:6">
      <c r="B963" s="178"/>
      <c r="C963" s="182"/>
      <c r="D963" s="182"/>
      <c r="E963" s="182"/>
      <c r="F963" s="182"/>
    </row>
    <row r="964" spans="2:6">
      <c r="B964" s="178"/>
      <c r="C964" s="182"/>
      <c r="D964" s="182"/>
      <c r="E964" s="182"/>
      <c r="F964" s="182"/>
    </row>
    <row r="965" spans="2:6">
      <c r="B965" s="178"/>
      <c r="C965" s="182"/>
      <c r="D965" s="182"/>
      <c r="E965" s="182"/>
      <c r="F965" s="182"/>
    </row>
    <row r="966" spans="2:6">
      <c r="B966" s="178"/>
      <c r="C966" s="182"/>
      <c r="D966" s="182"/>
      <c r="E966" s="182"/>
      <c r="F966" s="182"/>
    </row>
    <row r="967" spans="2:6">
      <c r="B967" s="178"/>
      <c r="C967" s="182"/>
      <c r="D967" s="182"/>
      <c r="E967" s="182"/>
      <c r="F967" s="182"/>
    </row>
    <row r="968" spans="2:6">
      <c r="B968" s="178"/>
      <c r="C968" s="182"/>
      <c r="D968" s="182"/>
      <c r="E968" s="182"/>
      <c r="F968" s="182"/>
    </row>
    <row r="969" spans="2:6">
      <c r="B969" s="178"/>
      <c r="C969" s="182"/>
      <c r="D969" s="182"/>
      <c r="E969" s="182"/>
      <c r="F969" s="182"/>
    </row>
    <row r="970" spans="2:6">
      <c r="B970" s="178"/>
      <c r="C970" s="182"/>
      <c r="D970" s="182"/>
      <c r="E970" s="182"/>
      <c r="F970" s="182"/>
    </row>
    <row r="971" spans="2:6">
      <c r="B971" s="178"/>
      <c r="C971" s="182"/>
      <c r="D971" s="182"/>
      <c r="E971" s="182"/>
      <c r="F971" s="182"/>
    </row>
    <row r="972" spans="2:6">
      <c r="B972" s="178"/>
      <c r="C972" s="182"/>
      <c r="D972" s="182"/>
      <c r="E972" s="182"/>
      <c r="F972" s="182"/>
    </row>
    <row r="973" spans="2:6">
      <c r="B973" s="178"/>
      <c r="C973" s="182"/>
      <c r="D973" s="182"/>
      <c r="E973" s="182"/>
      <c r="F973" s="182"/>
    </row>
    <row r="974" spans="2:6">
      <c r="B974" s="178"/>
      <c r="C974" s="182"/>
      <c r="D974" s="182"/>
      <c r="E974" s="182"/>
      <c r="F974" s="182"/>
    </row>
    <row r="975" spans="2:6">
      <c r="B975" s="178"/>
      <c r="C975" s="182"/>
      <c r="D975" s="182"/>
      <c r="E975" s="182"/>
      <c r="F975" s="182"/>
    </row>
    <row r="976" spans="2:6">
      <c r="B976" s="178"/>
      <c r="C976" s="182"/>
      <c r="D976" s="182"/>
      <c r="E976" s="182"/>
      <c r="F976" s="182"/>
    </row>
    <row r="977" spans="2:6">
      <c r="B977" s="178"/>
      <c r="C977" s="182"/>
      <c r="D977" s="182"/>
      <c r="E977" s="182"/>
      <c r="F977" s="182"/>
    </row>
    <row r="978" spans="2:6">
      <c r="B978" s="178"/>
      <c r="C978" s="182"/>
      <c r="D978" s="182"/>
      <c r="E978" s="182"/>
      <c r="F978" s="182"/>
    </row>
    <row r="979" spans="2:6">
      <c r="B979" s="178"/>
      <c r="C979" s="182"/>
      <c r="D979" s="182"/>
      <c r="E979" s="182"/>
      <c r="F979" s="182"/>
    </row>
    <row r="980" spans="2:6">
      <c r="B980" s="178"/>
      <c r="C980" s="182"/>
      <c r="D980" s="182"/>
      <c r="E980" s="182"/>
      <c r="F980" s="182"/>
    </row>
    <row r="981" spans="2:6">
      <c r="B981" s="178"/>
      <c r="C981" s="182"/>
      <c r="D981" s="182"/>
      <c r="E981" s="182"/>
      <c r="F981" s="182"/>
    </row>
    <row r="982" spans="2:6">
      <c r="B982" s="178"/>
      <c r="C982" s="182"/>
      <c r="D982" s="182"/>
      <c r="E982" s="182"/>
      <c r="F982" s="182"/>
    </row>
    <row r="983" spans="2:6">
      <c r="B983" s="178"/>
      <c r="C983" s="182"/>
      <c r="D983" s="182"/>
      <c r="E983" s="182"/>
      <c r="F983" s="182"/>
    </row>
    <row r="984" spans="2:6">
      <c r="B984" s="178"/>
      <c r="C984" s="182"/>
      <c r="D984" s="182"/>
      <c r="E984" s="182"/>
      <c r="F984" s="182"/>
    </row>
    <row r="985" spans="2:6">
      <c r="B985" s="178"/>
      <c r="C985" s="182"/>
      <c r="D985" s="182"/>
      <c r="E985" s="182"/>
      <c r="F985" s="182"/>
    </row>
    <row r="986" spans="2:6">
      <c r="B986" s="178"/>
      <c r="C986" s="182"/>
      <c r="D986" s="182"/>
      <c r="E986" s="182"/>
      <c r="F986" s="182"/>
    </row>
    <row r="987" spans="2:6">
      <c r="B987" s="178"/>
      <c r="C987" s="182"/>
      <c r="D987" s="182"/>
      <c r="E987" s="182"/>
      <c r="F987" s="182"/>
    </row>
    <row r="988" spans="2:6">
      <c r="B988" s="178"/>
      <c r="C988" s="182"/>
      <c r="D988" s="182"/>
      <c r="E988" s="182"/>
      <c r="F988" s="182"/>
    </row>
    <row r="989" spans="2:6">
      <c r="B989" s="178"/>
      <c r="C989" s="182"/>
      <c r="D989" s="182"/>
      <c r="E989" s="182"/>
      <c r="F989" s="182"/>
    </row>
    <row r="990" spans="2:6">
      <c r="B990" s="178"/>
      <c r="C990" s="182"/>
      <c r="D990" s="182"/>
      <c r="E990" s="182"/>
      <c r="F990" s="182"/>
    </row>
    <row r="991" spans="2:6">
      <c r="B991" s="178"/>
      <c r="C991" s="182"/>
      <c r="D991" s="182"/>
      <c r="E991" s="182"/>
      <c r="F991" s="182"/>
    </row>
    <row r="992" spans="2:6">
      <c r="B992" s="178"/>
      <c r="C992" s="182"/>
      <c r="D992" s="182"/>
      <c r="E992" s="182"/>
      <c r="F992" s="182"/>
    </row>
    <row r="993" spans="2:6">
      <c r="B993" s="178"/>
      <c r="C993" s="182"/>
      <c r="D993" s="182"/>
      <c r="E993" s="182"/>
      <c r="F993" s="182"/>
    </row>
    <row r="994" spans="2:6">
      <c r="B994" s="178"/>
      <c r="C994" s="182"/>
      <c r="D994" s="182"/>
      <c r="E994" s="182"/>
      <c r="F994" s="182"/>
    </row>
    <row r="995" spans="2:6">
      <c r="B995" s="178"/>
      <c r="C995" s="182"/>
      <c r="D995" s="182"/>
      <c r="E995" s="182"/>
      <c r="F995" s="182"/>
    </row>
    <row r="996" spans="2:6">
      <c r="B996" s="178"/>
      <c r="C996" s="182"/>
      <c r="D996" s="182"/>
      <c r="E996" s="182"/>
      <c r="F996" s="182"/>
    </row>
    <row r="997" spans="2:6">
      <c r="B997" s="178"/>
      <c r="C997" s="182"/>
      <c r="D997" s="182"/>
      <c r="E997" s="182"/>
      <c r="F997" s="182"/>
    </row>
    <row r="998" spans="2:6">
      <c r="B998" s="178"/>
      <c r="C998" s="182"/>
      <c r="D998" s="182"/>
      <c r="E998" s="182"/>
      <c r="F998" s="182"/>
    </row>
    <row r="999" spans="2:6">
      <c r="B999" s="178"/>
      <c r="C999" s="182"/>
      <c r="D999" s="182"/>
      <c r="E999" s="182"/>
      <c r="F999" s="182"/>
    </row>
    <row r="1000" spans="2:6">
      <c r="B1000" s="178"/>
      <c r="C1000" s="182"/>
      <c r="D1000" s="182"/>
      <c r="E1000" s="182"/>
      <c r="F1000" s="182"/>
    </row>
    <row r="1001" spans="2:6">
      <c r="B1001" s="178"/>
      <c r="C1001" s="182"/>
      <c r="D1001" s="182"/>
      <c r="E1001" s="182"/>
      <c r="F1001" s="182"/>
    </row>
    <row r="1002" spans="2:6">
      <c r="B1002" s="178"/>
      <c r="C1002" s="182"/>
      <c r="D1002" s="182"/>
      <c r="E1002" s="182"/>
      <c r="F1002" s="182"/>
    </row>
  </sheetData>
  <sheetProtection algorithmName="SHA-512" hashValue="O7YxZTsTCXZU7e/yUOsytmIuN+Ap3ZgALxsZHlEc/QROyiwKIuUxVdw+2i55egNGBJdz1zupWxjh6mKq4pMAGQ==" saltValue="aenEk/dzlU5y4bwsDIXi9w==" spinCount="100000"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7"/>
  <dimension ref="A1:R1001"/>
  <sheetViews>
    <sheetView workbookViewId="0"/>
  </sheetViews>
  <sheetFormatPr defaultColWidth="9.109375" defaultRowHeight="13.2"/>
  <cols>
    <col min="1" max="1" width="5.109375" customWidth="1"/>
    <col min="2" max="2" width="12.88671875" customWidth="1"/>
    <col min="3" max="9" width="29.109375" customWidth="1"/>
    <col min="10" max="10" width="3.109375" bestFit="1" customWidth="1"/>
    <col min="11" max="12" width="29.109375" customWidth="1"/>
  </cols>
  <sheetData>
    <row r="1" spans="2:12">
      <c r="B1" s="178" t="s">
        <v>8</v>
      </c>
      <c r="C1" s="180"/>
      <c r="D1" s="181"/>
      <c r="E1" s="181"/>
      <c r="F1" s="182"/>
      <c r="G1" s="182"/>
      <c r="H1" s="182"/>
      <c r="I1" s="182"/>
      <c r="K1" s="182"/>
      <c r="L1" s="182"/>
    </row>
    <row r="2" spans="2:12" ht="13.8" thickBot="1">
      <c r="B2" s="178" t="s">
        <v>25</v>
      </c>
      <c r="C2" s="750" t="s">
        <v>838</v>
      </c>
      <c r="D2" s="181"/>
      <c r="E2" s="181"/>
      <c r="F2" s="182" t="s">
        <v>839</v>
      </c>
      <c r="G2" s="182"/>
      <c r="H2" s="182"/>
      <c r="I2" s="182"/>
      <c r="K2" s="84" t="s">
        <v>745</v>
      </c>
      <c r="L2" s="182"/>
    </row>
    <row r="3" spans="2:12" ht="26.4">
      <c r="B3" s="183" t="s">
        <v>311</v>
      </c>
      <c r="C3" s="184" t="s">
        <v>495</v>
      </c>
      <c r="D3" s="184" t="s">
        <v>496</v>
      </c>
      <c r="E3" s="184" t="s">
        <v>840</v>
      </c>
      <c r="F3" s="612" t="s">
        <v>519</v>
      </c>
      <c r="G3" s="612" t="s">
        <v>841</v>
      </c>
      <c r="H3" s="184" t="s">
        <v>520</v>
      </c>
      <c r="I3" s="184" t="s">
        <v>498</v>
      </c>
      <c r="K3" s="235" t="s">
        <v>499</v>
      </c>
      <c r="L3" s="236" t="s">
        <v>500</v>
      </c>
    </row>
    <row r="4" spans="2:12" ht="26.4">
      <c r="B4" s="185" t="s">
        <v>270</v>
      </c>
      <c r="C4" s="751" t="s">
        <v>501</v>
      </c>
      <c r="D4" s="751" t="s">
        <v>502</v>
      </c>
      <c r="E4" s="751" t="s">
        <v>503</v>
      </c>
      <c r="F4" s="751" t="s">
        <v>504</v>
      </c>
      <c r="G4" t="s">
        <v>505</v>
      </c>
      <c r="H4" s="751" t="s">
        <v>506</v>
      </c>
      <c r="I4" t="s">
        <v>507</v>
      </c>
      <c r="K4" s="237" t="s">
        <v>740</v>
      </c>
      <c r="L4" s="238" t="s">
        <v>508</v>
      </c>
    </row>
    <row r="5" spans="2:12" ht="79.2">
      <c r="B5" s="752" t="s">
        <v>280</v>
      </c>
      <c r="C5" s="753" t="s">
        <v>1170</v>
      </c>
      <c r="D5" s="753" t="s">
        <v>1171</v>
      </c>
      <c r="E5" s="753" t="s">
        <v>842</v>
      </c>
      <c r="F5" s="754" t="s">
        <v>843</v>
      </c>
      <c r="G5" s="753" t="s">
        <v>844</v>
      </c>
      <c r="H5" s="754" t="s">
        <v>486</v>
      </c>
      <c r="I5" s="754" t="s">
        <v>509</v>
      </c>
      <c r="K5" s="765" t="s">
        <v>741</v>
      </c>
      <c r="L5" s="766" t="s">
        <v>510</v>
      </c>
    </row>
    <row r="6" spans="2:12" ht="26.4">
      <c r="B6" s="179">
        <v>1</v>
      </c>
      <c r="C6" s="755" t="s">
        <v>511</v>
      </c>
      <c r="D6" s="755"/>
      <c r="E6" s="755"/>
      <c r="F6" s="755"/>
      <c r="G6" s="755"/>
      <c r="H6" s="755"/>
      <c r="I6" s="755"/>
      <c r="J6">
        <f t="shared" ref="J6:J14" si="0">B6</f>
        <v>1</v>
      </c>
      <c r="K6" s="767" t="s">
        <v>410</v>
      </c>
      <c r="L6" s="768" t="s">
        <v>512</v>
      </c>
    </row>
    <row r="7" spans="2:12" ht="52.8">
      <c r="B7" s="179">
        <v>2</v>
      </c>
      <c r="C7" s="755"/>
      <c r="D7" s="755"/>
      <c r="E7" s="755"/>
      <c r="F7" s="755"/>
      <c r="G7" s="755"/>
      <c r="H7" s="755" t="s">
        <v>845</v>
      </c>
      <c r="I7" s="755"/>
      <c r="J7">
        <f t="shared" si="0"/>
        <v>2</v>
      </c>
      <c r="K7" s="767" t="s">
        <v>742</v>
      </c>
      <c r="L7" s="769" t="s">
        <v>963</v>
      </c>
    </row>
    <row r="8" spans="2:12" ht="52.8">
      <c r="B8" s="179">
        <v>3</v>
      </c>
      <c r="C8" s="755"/>
      <c r="D8" s="755" t="s">
        <v>846</v>
      </c>
      <c r="E8" s="755"/>
      <c r="F8" s="755" t="s">
        <v>847</v>
      </c>
      <c r="G8" s="755"/>
      <c r="H8" s="755"/>
      <c r="I8" s="755"/>
      <c r="J8">
        <f t="shared" si="0"/>
        <v>3</v>
      </c>
      <c r="K8" s="767" t="s">
        <v>743</v>
      </c>
      <c r="L8" s="768" t="s">
        <v>513</v>
      </c>
    </row>
    <row r="9" spans="2:12" ht="53.4" thickBot="1">
      <c r="B9" s="179">
        <v>4</v>
      </c>
      <c r="C9" s="755"/>
      <c r="D9" s="755" t="s">
        <v>848</v>
      </c>
      <c r="E9" s="755"/>
      <c r="F9" s="756" t="s">
        <v>849</v>
      </c>
      <c r="G9" s="756"/>
      <c r="H9" s="755"/>
      <c r="I9" s="755"/>
      <c r="J9">
        <f t="shared" si="0"/>
        <v>4</v>
      </c>
      <c r="K9" s="770" t="s">
        <v>744</v>
      </c>
      <c r="L9" s="771"/>
    </row>
    <row r="10" spans="2:12">
      <c r="B10" s="179">
        <v>5</v>
      </c>
      <c r="C10" s="755"/>
      <c r="D10" s="755"/>
      <c r="E10" s="755"/>
      <c r="F10" s="755"/>
      <c r="G10" s="755"/>
      <c r="H10" s="755"/>
      <c r="I10" s="755"/>
      <c r="J10">
        <f t="shared" si="0"/>
        <v>5</v>
      </c>
      <c r="K10" s="183"/>
      <c r="L10" s="183"/>
    </row>
    <row r="11" spans="2:12" ht="52.8">
      <c r="B11" s="179">
        <v>6</v>
      </c>
      <c r="C11" s="755"/>
      <c r="D11" s="755" t="s">
        <v>850</v>
      </c>
      <c r="E11" s="755"/>
      <c r="F11" s="756" t="s">
        <v>850</v>
      </c>
      <c r="G11" s="757"/>
      <c r="H11" s="755" t="s">
        <v>851</v>
      </c>
      <c r="I11" s="755"/>
      <c r="J11">
        <f t="shared" si="0"/>
        <v>6</v>
      </c>
      <c r="K11" s="183"/>
      <c r="L11" s="183"/>
    </row>
    <row r="12" spans="2:12" ht="39.6">
      <c r="B12" s="179">
        <v>7</v>
      </c>
      <c r="C12" s="755"/>
      <c r="D12" s="755"/>
      <c r="E12" s="755" t="s">
        <v>526</v>
      </c>
      <c r="F12" s="755"/>
      <c r="G12" s="755" t="s">
        <v>852</v>
      </c>
      <c r="H12" s="755"/>
      <c r="I12" s="755"/>
      <c r="J12">
        <f t="shared" si="0"/>
        <v>7</v>
      </c>
      <c r="K12" s="183"/>
      <c r="L12" s="183"/>
    </row>
    <row r="13" spans="2:12" ht="52.8">
      <c r="B13" s="179">
        <v>8</v>
      </c>
      <c r="C13" s="755"/>
      <c r="D13" s="755" t="s">
        <v>853</v>
      </c>
      <c r="E13" s="755"/>
      <c r="F13" s="756" t="s">
        <v>854</v>
      </c>
      <c r="G13" s="758"/>
      <c r="H13" s="756" t="s">
        <v>955</v>
      </c>
      <c r="I13" s="756"/>
      <c r="J13">
        <f t="shared" si="0"/>
        <v>8</v>
      </c>
      <c r="K13" s="183"/>
      <c r="L13" s="183"/>
    </row>
    <row r="14" spans="2:12" ht="52.8">
      <c r="B14" s="179">
        <v>9</v>
      </c>
      <c r="C14" s="755"/>
      <c r="D14" s="756" t="s">
        <v>954</v>
      </c>
      <c r="E14" s="755"/>
      <c r="F14" s="755"/>
      <c r="G14" s="758"/>
      <c r="H14" s="756" t="s">
        <v>956</v>
      </c>
      <c r="I14" s="756" t="s">
        <v>263</v>
      </c>
      <c r="J14">
        <f t="shared" si="0"/>
        <v>9</v>
      </c>
      <c r="K14" s="183"/>
      <c r="L14" s="183"/>
    </row>
    <row r="15" spans="2:12" ht="26.4">
      <c r="B15" s="179">
        <v>9</v>
      </c>
      <c r="C15" s="755"/>
      <c r="D15" s="755" t="s">
        <v>855</v>
      </c>
      <c r="E15" s="755"/>
      <c r="F15" s="755"/>
      <c r="G15" s="758"/>
      <c r="H15" s="755"/>
      <c r="I15" s="758"/>
      <c r="J15">
        <v>9</v>
      </c>
      <c r="K15" s="183"/>
      <c r="L15" s="183"/>
    </row>
    <row r="16" spans="2:12" ht="52.8">
      <c r="B16" s="179">
        <v>10</v>
      </c>
      <c r="C16" s="755" t="s">
        <v>856</v>
      </c>
      <c r="D16" s="755" t="s">
        <v>857</v>
      </c>
      <c r="E16" s="755" t="s">
        <v>858</v>
      </c>
      <c r="F16" s="756" t="s">
        <v>857</v>
      </c>
      <c r="G16" s="757" t="s">
        <v>859</v>
      </c>
      <c r="H16" s="756" t="s">
        <v>962</v>
      </c>
      <c r="I16" s="756" t="s">
        <v>256</v>
      </c>
      <c r="J16">
        <f>B16</f>
        <v>10</v>
      </c>
      <c r="K16" s="183"/>
      <c r="L16" s="183"/>
    </row>
    <row r="17" spans="2:18">
      <c r="B17" s="186"/>
      <c r="C17" s="183"/>
      <c r="D17" s="183"/>
      <c r="E17" s="183"/>
      <c r="F17" s="183"/>
      <c r="G17" s="183"/>
      <c r="H17" s="183"/>
      <c r="I17" s="183"/>
      <c r="K17" s="183"/>
      <c r="L17" s="183"/>
    </row>
    <row r="18" spans="2:18">
      <c r="B18" s="186"/>
      <c r="C18" s="183"/>
      <c r="D18" s="183"/>
      <c r="E18" s="183"/>
      <c r="F18" s="183"/>
      <c r="G18" s="183"/>
      <c r="H18" s="183"/>
      <c r="I18" s="183"/>
      <c r="K18" s="183"/>
      <c r="L18" s="183"/>
    </row>
    <row r="19" spans="2:18">
      <c r="B19" s="186"/>
      <c r="C19" s="183"/>
      <c r="D19" s="183"/>
      <c r="E19" s="183"/>
      <c r="F19" s="183"/>
      <c r="G19" s="183"/>
      <c r="H19" s="183"/>
      <c r="I19" s="183"/>
      <c r="K19" s="183"/>
      <c r="L19" s="183"/>
    </row>
    <row r="20" spans="2:18">
      <c r="B20" s="186"/>
      <c r="C20" s="183"/>
      <c r="D20" s="183"/>
      <c r="E20" s="183"/>
      <c r="F20" s="183"/>
      <c r="G20" s="183"/>
      <c r="H20" s="183"/>
      <c r="I20" s="183"/>
      <c r="K20" s="183"/>
      <c r="L20" s="183"/>
    </row>
    <row r="21" spans="2:18">
      <c r="B21" s="186"/>
      <c r="C21" s="183"/>
      <c r="D21" s="183"/>
      <c r="E21" s="183"/>
      <c r="F21" s="183"/>
      <c r="G21" s="183"/>
      <c r="H21" s="183"/>
      <c r="I21" s="183"/>
      <c r="K21" s="183"/>
      <c r="L21" s="183"/>
    </row>
    <row r="22" spans="2:18">
      <c r="B22" s="186"/>
      <c r="C22" s="183"/>
      <c r="D22" s="183"/>
      <c r="E22" s="183"/>
      <c r="F22" s="183"/>
      <c r="G22" s="183"/>
      <c r="H22" s="183"/>
      <c r="I22" s="183"/>
      <c r="K22" s="183"/>
      <c r="L22" s="183"/>
    </row>
    <row r="23" spans="2:18" s="174" customFormat="1" ht="39.6">
      <c r="B23" s="165" t="s">
        <v>336</v>
      </c>
      <c r="C23" s="183" t="str">
        <f>C6</f>
        <v>No reactive testing conducted</v>
      </c>
      <c r="D23" s="183" t="str">
        <f>D8</f>
        <v>No proactive small meter testing activity to date</v>
      </c>
      <c r="E23" s="183" t="str">
        <f>E12</f>
        <v>Testing targeted to subsets of meters ie oldest meters</v>
      </c>
      <c r="F23" s="183" t="str">
        <f>F8</f>
        <v>No proactive large meter testing activity to date</v>
      </c>
      <c r="G23" s="183" t="str">
        <f>G12</f>
        <v>Testing targeted to subsets of meters (ie most revenue generating or customer types)</v>
      </c>
      <c r="H23" s="183" t="str">
        <f>H7</f>
        <v>Guesstimated without any customer meter testing data as a reference</v>
      </c>
      <c r="I23" s="183" t="str">
        <f>I14</f>
        <v>No</v>
      </c>
      <c r="K23" s="183"/>
      <c r="L23" s="183"/>
    </row>
    <row r="24" spans="2:18" s="174" customFormat="1" ht="52.8">
      <c r="B24" s="165"/>
      <c r="C24" s="183" t="str">
        <f>C16</f>
        <v>Reactive testing conducted</v>
      </c>
      <c r="D24" s="183" t="str">
        <f>D9</f>
        <v>Not recurring, last effort conducted more than 5 years prior to audit period</v>
      </c>
      <c r="E24" s="183" t="str">
        <f>E16</f>
        <v>Proactive - representative sample (for small meters)</v>
      </c>
      <c r="F24" s="183" t="str">
        <f>F9</f>
        <v>Not recurring, last testing effort occurred more than 5 years prior to audit period</v>
      </c>
      <c r="G24" s="183" t="str">
        <f>G16</f>
        <v>Proactive - all large meters are on a testing schedule</v>
      </c>
      <c r="H24" s="183" t="str">
        <f>H11</f>
        <v>Meter accuracy test results or manufacturer specs are referenced but not analyzed and used directly in calculation</v>
      </c>
      <c r="I24" s="183" t="str">
        <f>I16</f>
        <v>Yes</v>
      </c>
      <c r="K24" s="183"/>
      <c r="L24" s="183"/>
    </row>
    <row r="25" spans="2:18" s="174" customFormat="1" ht="26.4">
      <c r="B25" s="165"/>
      <c r="C25" s="183"/>
      <c r="D25" s="183" t="str">
        <f>D11</f>
        <v>Not recurring, but conducted within 5 years prior to audit period</v>
      </c>
      <c r="E25" s="183"/>
      <c r="F25" s="183" t="str">
        <f>F11</f>
        <v>Not recurring, but conducted within 5 years prior to audit period</v>
      </c>
      <c r="G25" s="183"/>
      <c r="H25" s="183" t="str">
        <f>H13</f>
        <v>Calculated based on most recent meter accuracy tests, but not comprehensive of all meter performance</v>
      </c>
      <c r="I25" s="183"/>
      <c r="K25" s="183"/>
      <c r="L25" s="183"/>
    </row>
    <row r="26" spans="2:18" s="174" customFormat="1" ht="52.8">
      <c r="B26" s="165"/>
      <c r="C26" s="183"/>
      <c r="D26" s="183" t="str">
        <f>D13</f>
        <v>Recurring, within 5 years prior to audit period</v>
      </c>
      <c r="E26" s="183"/>
      <c r="F26" s="183" t="str">
        <f>F13</f>
        <v>Recurring, within 5 years prior to audit period, but less frequently than annually</v>
      </c>
      <c r="H26" s="174" t="str">
        <f>H14</f>
        <v>No test results were used, but at least 50% of meter stock has been replaced within two years of the audit period</v>
      </c>
      <c r="I26" s="183"/>
      <c r="K26" s="183"/>
      <c r="L26" s="183"/>
      <c r="P26" s="183"/>
      <c r="R26" s="183"/>
    </row>
    <row r="27" spans="2:18" s="174" customFormat="1" ht="52.8">
      <c r="B27" s="165"/>
      <c r="C27" s="183"/>
      <c r="D27" s="183" t="str">
        <f>D14</f>
        <v>No testing conducted, but at least 10% of meter stock has been replaced within two years of the audit period</v>
      </c>
      <c r="E27" s="183"/>
      <c r="F27" s="183" t="str">
        <f>F16</f>
        <v>Ongoing, conducted annually</v>
      </c>
      <c r="H27" s="174" t="str">
        <f>H16</f>
        <v>Calculated based on most recent meter accuracy tests, comprehensive of all meter performance</v>
      </c>
      <c r="I27" s="183"/>
      <c r="K27" s="183"/>
      <c r="L27" s="183"/>
      <c r="R27" s="183"/>
    </row>
    <row r="28" spans="2:18" s="174" customFormat="1" ht="26.4">
      <c r="B28" s="165"/>
      <c r="C28" s="183"/>
      <c r="D28" s="183" t="str">
        <f>D15</f>
        <v>Recurring, within two years of the audit period</v>
      </c>
      <c r="E28" s="183"/>
      <c r="F28" s="183"/>
      <c r="G28" s="183"/>
      <c r="H28" s="183"/>
      <c r="I28" s="183"/>
      <c r="K28" s="183"/>
      <c r="L28" s="183"/>
    </row>
    <row r="29" spans="2:18" s="174" customFormat="1">
      <c r="B29" s="165"/>
      <c r="C29" s="183"/>
      <c r="D29" s="183" t="str">
        <f>D16</f>
        <v>Ongoing, conducted annually</v>
      </c>
      <c r="E29" s="183"/>
      <c r="F29" s="183"/>
      <c r="G29" s="183"/>
      <c r="H29" s="183"/>
      <c r="I29" s="183"/>
      <c r="K29" s="183"/>
      <c r="L29" s="183"/>
    </row>
    <row r="30" spans="2:18">
      <c r="B30" s="161"/>
      <c r="C30" s="183"/>
      <c r="D30" s="183"/>
      <c r="E30" s="183"/>
      <c r="F30" s="183"/>
      <c r="G30" s="183"/>
      <c r="H30" s="183"/>
      <c r="I30" s="183"/>
      <c r="K30" s="183"/>
      <c r="L30" s="183"/>
    </row>
    <row r="31" spans="2:18">
      <c r="B31" s="161"/>
      <c r="C31" s="183"/>
      <c r="D31" s="183"/>
      <c r="E31" s="183"/>
      <c r="F31" s="183"/>
      <c r="G31" s="183"/>
      <c r="H31" s="183"/>
      <c r="I31" s="183"/>
      <c r="K31" s="183"/>
      <c r="L31" s="183"/>
    </row>
    <row r="32" spans="2:18">
      <c r="B32" s="165"/>
      <c r="C32" s="183"/>
      <c r="D32" s="183"/>
      <c r="E32" s="183"/>
      <c r="F32" s="183"/>
      <c r="G32" s="183"/>
      <c r="H32" s="183"/>
      <c r="I32" s="183"/>
      <c r="K32" s="183"/>
      <c r="L32" s="183"/>
    </row>
    <row r="33" spans="1:12">
      <c r="B33" s="159" t="s">
        <v>812</v>
      </c>
      <c r="C33" s="183"/>
      <c r="D33" s="183"/>
      <c r="E33" s="183"/>
      <c r="F33" s="183"/>
      <c r="G33" s="183"/>
      <c r="H33" s="183"/>
      <c r="I33" s="183"/>
      <c r="K33" s="183"/>
      <c r="L33" s="183"/>
    </row>
    <row r="34" spans="1:12">
      <c r="A34" s="158" t="s">
        <v>517</v>
      </c>
      <c r="B34" t="s">
        <v>838</v>
      </c>
      <c r="C34" s="183"/>
      <c r="D34" s="183"/>
      <c r="E34" s="183"/>
      <c r="F34" s="183"/>
      <c r="G34" s="183"/>
      <c r="H34" s="183"/>
      <c r="I34" s="183"/>
      <c r="K34" s="183"/>
      <c r="L34" s="183"/>
    </row>
    <row r="35" spans="1:12">
      <c r="A35" s="158" t="s">
        <v>495</v>
      </c>
      <c r="B35" s="176" t="s">
        <v>1170</v>
      </c>
      <c r="C35" s="183"/>
      <c r="D35" s="183"/>
      <c r="E35" s="183"/>
      <c r="F35" s="183"/>
      <c r="G35" s="183"/>
      <c r="H35" s="183"/>
      <c r="I35" s="183"/>
      <c r="K35" s="183"/>
      <c r="L35" s="183"/>
    </row>
    <row r="36" spans="1:12">
      <c r="A36" s="158" t="s">
        <v>496</v>
      </c>
      <c r="B36" s="176" t="s">
        <v>1171</v>
      </c>
      <c r="C36" s="183"/>
      <c r="D36" s="183"/>
      <c r="E36" s="183"/>
      <c r="F36" s="183"/>
      <c r="G36" s="183"/>
      <c r="H36" s="183"/>
      <c r="I36" s="183"/>
      <c r="K36" s="183"/>
      <c r="L36" s="183"/>
    </row>
    <row r="37" spans="1:12">
      <c r="A37" s="158" t="s">
        <v>518</v>
      </c>
      <c r="B37" s="176" t="s">
        <v>842</v>
      </c>
      <c r="C37" s="183"/>
      <c r="D37" s="183"/>
      <c r="E37" s="183"/>
      <c r="F37" s="183"/>
      <c r="G37" s="183"/>
      <c r="H37" s="183"/>
      <c r="I37" s="183"/>
      <c r="K37" s="183"/>
      <c r="L37" s="183"/>
    </row>
    <row r="38" spans="1:12">
      <c r="A38" s="158" t="s">
        <v>519</v>
      </c>
      <c r="B38" s="176" t="s">
        <v>843</v>
      </c>
      <c r="C38" s="183"/>
      <c r="D38" s="183"/>
      <c r="E38" s="183"/>
      <c r="F38" s="183"/>
      <c r="G38" s="183"/>
      <c r="H38" s="183"/>
      <c r="I38" s="183"/>
      <c r="K38" s="183"/>
      <c r="L38" s="183"/>
    </row>
    <row r="39" spans="1:12">
      <c r="A39" s="158" t="s">
        <v>497</v>
      </c>
      <c r="B39" s="176" t="s">
        <v>844</v>
      </c>
      <c r="C39" s="183"/>
      <c r="D39" s="183"/>
      <c r="E39" s="183"/>
      <c r="F39" s="183"/>
      <c r="G39" s="183"/>
      <c r="H39" s="183"/>
      <c r="I39" s="183"/>
      <c r="K39" s="183"/>
      <c r="L39" s="183"/>
    </row>
    <row r="40" spans="1:12">
      <c r="A40" s="158" t="s">
        <v>520</v>
      </c>
      <c r="B40" s="176" t="s">
        <v>486</v>
      </c>
      <c r="C40" s="183"/>
      <c r="D40" s="183"/>
      <c r="E40" s="183"/>
      <c r="F40" s="183"/>
      <c r="G40" s="183"/>
      <c r="H40" s="183"/>
      <c r="I40" s="183"/>
      <c r="K40" s="183"/>
      <c r="L40" s="183"/>
    </row>
    <row r="41" spans="1:12">
      <c r="A41" s="158" t="s">
        <v>498</v>
      </c>
      <c r="B41" s="176" t="s">
        <v>509</v>
      </c>
      <c r="C41" s="183"/>
      <c r="D41" s="183"/>
      <c r="E41" s="183"/>
      <c r="F41" s="183"/>
      <c r="G41" s="183"/>
      <c r="H41" s="183"/>
      <c r="I41" s="183"/>
      <c r="K41" s="183"/>
      <c r="L41" s="183"/>
    </row>
    <row r="42" spans="1:12">
      <c r="A42" s="158" t="s">
        <v>499</v>
      </c>
      <c r="B42" t="s">
        <v>741</v>
      </c>
      <c r="C42" s="183"/>
      <c r="D42" s="183"/>
      <c r="E42" s="183"/>
      <c r="F42" s="183"/>
      <c r="G42" s="183"/>
      <c r="H42" s="183"/>
      <c r="I42" s="183"/>
      <c r="K42" s="183"/>
      <c r="L42" s="183"/>
    </row>
    <row r="43" spans="1:12">
      <c r="A43" s="158" t="s">
        <v>500</v>
      </c>
      <c r="B43" s="176" t="s">
        <v>510</v>
      </c>
      <c r="C43" s="183"/>
      <c r="D43" s="183"/>
      <c r="E43" s="183"/>
      <c r="F43" s="183"/>
      <c r="G43" s="183"/>
      <c r="H43" s="183"/>
      <c r="I43" s="183"/>
      <c r="K43" s="183"/>
      <c r="L43" s="183"/>
    </row>
    <row r="44" spans="1:12">
      <c r="B44" s="186"/>
      <c r="C44" s="183"/>
      <c r="D44" s="183"/>
      <c r="E44" s="183"/>
      <c r="F44" s="183"/>
      <c r="G44" s="183"/>
      <c r="H44" s="183"/>
      <c r="I44" s="183"/>
      <c r="K44" s="183"/>
      <c r="L44" s="183"/>
    </row>
    <row r="45" spans="1:12">
      <c r="B45" s="186"/>
      <c r="C45" s="183"/>
      <c r="D45" s="183"/>
      <c r="E45" s="183"/>
      <c r="F45" s="183"/>
      <c r="G45" s="183"/>
      <c r="H45" s="183"/>
      <c r="I45" s="183"/>
      <c r="K45" s="183"/>
      <c r="L45" s="183"/>
    </row>
    <row r="46" spans="1:12">
      <c r="B46" s="186"/>
      <c r="C46" s="183"/>
      <c r="D46" s="183"/>
      <c r="E46" s="183"/>
      <c r="F46" s="183"/>
      <c r="G46" s="183"/>
      <c r="H46" s="183"/>
      <c r="I46" s="183"/>
      <c r="K46" s="183"/>
      <c r="L46" s="183"/>
    </row>
    <row r="47" spans="1:12">
      <c r="B47" s="186"/>
      <c r="C47" s="183"/>
      <c r="D47" s="183"/>
      <c r="E47" s="183"/>
      <c r="F47" s="183"/>
      <c r="G47" s="183"/>
      <c r="H47" s="183"/>
      <c r="I47" s="183"/>
      <c r="K47" s="183"/>
      <c r="L47" s="183"/>
    </row>
    <row r="48" spans="1:12">
      <c r="B48" s="186"/>
      <c r="C48" s="183"/>
      <c r="D48" s="183"/>
      <c r="E48" s="183"/>
      <c r="F48" s="183"/>
      <c r="G48" s="183"/>
      <c r="H48" s="183"/>
      <c r="I48" s="183"/>
      <c r="K48" s="183"/>
      <c r="L48" s="183"/>
    </row>
    <row r="49" spans="2:12">
      <c r="B49" s="186"/>
      <c r="C49" s="183"/>
      <c r="D49" s="183"/>
      <c r="E49" s="183"/>
      <c r="F49" s="183"/>
      <c r="G49" s="183"/>
      <c r="H49" s="183"/>
      <c r="I49" s="183"/>
      <c r="K49" s="183"/>
      <c r="L49" s="183"/>
    </row>
    <row r="50" spans="2:12">
      <c r="B50" s="186"/>
      <c r="C50" s="183"/>
      <c r="D50" s="183"/>
      <c r="E50" s="183"/>
      <c r="F50" s="183"/>
      <c r="G50" s="183"/>
      <c r="H50" s="183"/>
      <c r="I50" s="183"/>
      <c r="K50" s="183"/>
      <c r="L50" s="183"/>
    </row>
    <row r="51" spans="2:12">
      <c r="B51" s="186"/>
      <c r="C51" s="183"/>
      <c r="D51" s="183"/>
      <c r="E51" s="183"/>
      <c r="F51" s="183"/>
      <c r="G51" s="183"/>
      <c r="H51" s="183"/>
      <c r="I51" s="183"/>
      <c r="K51" s="183"/>
      <c r="L51" s="183"/>
    </row>
    <row r="52" spans="2:12">
      <c r="B52" s="186"/>
      <c r="C52" s="183"/>
      <c r="D52" s="183"/>
      <c r="E52" s="183"/>
      <c r="F52" s="183"/>
      <c r="G52" s="183"/>
      <c r="H52" s="183"/>
      <c r="I52" s="183"/>
      <c r="K52" s="183"/>
      <c r="L52" s="183"/>
    </row>
    <row r="53" spans="2:12">
      <c r="B53" s="186"/>
      <c r="C53" s="183"/>
      <c r="D53" s="183"/>
      <c r="E53" s="183"/>
      <c r="F53" s="183"/>
      <c r="G53" s="183"/>
      <c r="H53" s="183"/>
      <c r="I53" s="183"/>
      <c r="K53" s="183"/>
      <c r="L53" s="183"/>
    </row>
    <row r="54" spans="2:12">
      <c r="B54" s="186"/>
      <c r="C54" s="183"/>
      <c r="D54" s="183"/>
      <c r="E54" s="183"/>
      <c r="F54" s="183"/>
      <c r="G54" s="183"/>
      <c r="H54" s="183"/>
      <c r="I54" s="183"/>
      <c r="K54" s="183"/>
      <c r="L54" s="183"/>
    </row>
    <row r="55" spans="2:12">
      <c r="B55" s="186"/>
      <c r="C55" s="183"/>
      <c r="D55" s="183"/>
      <c r="E55" s="183"/>
      <c r="F55" s="183"/>
      <c r="G55" s="183"/>
      <c r="H55" s="183"/>
      <c r="I55" s="183"/>
      <c r="K55" s="183"/>
      <c r="L55" s="183"/>
    </row>
    <row r="56" spans="2:12">
      <c r="B56" s="186"/>
      <c r="C56" s="183"/>
      <c r="D56" s="183"/>
      <c r="E56" s="183"/>
      <c r="F56" s="183"/>
      <c r="G56" s="183"/>
      <c r="H56" s="183"/>
      <c r="I56" s="183"/>
      <c r="K56" s="183"/>
      <c r="L56" s="183"/>
    </row>
    <row r="57" spans="2:12">
      <c r="B57" s="186"/>
      <c r="C57" s="183"/>
      <c r="D57" s="183"/>
      <c r="E57" s="183"/>
      <c r="F57" s="183"/>
      <c r="G57" s="183"/>
      <c r="H57" s="183"/>
      <c r="I57" s="183"/>
      <c r="K57" s="183"/>
      <c r="L57" s="183"/>
    </row>
    <row r="58" spans="2:12">
      <c r="B58" s="186"/>
      <c r="C58" s="183"/>
      <c r="D58" s="183"/>
      <c r="E58" s="183"/>
      <c r="F58" s="183"/>
      <c r="G58" s="183"/>
      <c r="H58" s="183"/>
      <c r="I58" s="183"/>
      <c r="K58" s="183"/>
      <c r="L58" s="183"/>
    </row>
    <row r="59" spans="2:12">
      <c r="B59" s="186"/>
      <c r="C59" s="183"/>
      <c r="D59" s="183"/>
      <c r="E59" s="183"/>
      <c r="F59" s="183"/>
      <c r="G59" s="183"/>
      <c r="H59" s="183"/>
      <c r="I59" s="183"/>
      <c r="K59" s="183"/>
      <c r="L59" s="183"/>
    </row>
    <row r="60" spans="2:12">
      <c r="B60" s="186"/>
      <c r="C60" s="183"/>
      <c r="D60" s="183"/>
      <c r="E60" s="183"/>
      <c r="F60" s="183"/>
      <c r="G60" s="183"/>
      <c r="H60" s="183"/>
      <c r="I60" s="183"/>
      <c r="K60" s="183"/>
      <c r="L60" s="183"/>
    </row>
    <row r="61" spans="2:12">
      <c r="B61" s="186"/>
      <c r="C61" s="183"/>
      <c r="D61" s="183"/>
      <c r="E61" s="183"/>
      <c r="F61" s="183"/>
      <c r="G61" s="183"/>
      <c r="H61" s="183"/>
      <c r="I61" s="183"/>
      <c r="K61" s="183"/>
      <c r="L61" s="183"/>
    </row>
    <row r="62" spans="2:12">
      <c r="B62" s="186"/>
      <c r="C62" s="183"/>
      <c r="D62" s="183"/>
      <c r="E62" s="183"/>
      <c r="F62" s="183"/>
      <c r="G62" s="183"/>
      <c r="H62" s="183"/>
      <c r="I62" s="183"/>
      <c r="K62" s="183"/>
      <c r="L62" s="183"/>
    </row>
    <row r="63" spans="2:12">
      <c r="B63" s="186"/>
      <c r="C63" s="183"/>
      <c r="D63" s="183"/>
      <c r="E63" s="183"/>
      <c r="F63" s="183"/>
      <c r="G63" s="183"/>
      <c r="H63" s="183"/>
      <c r="I63" s="183"/>
      <c r="K63" s="183"/>
      <c r="L63" s="183"/>
    </row>
    <row r="64" spans="2:12">
      <c r="B64" s="186"/>
      <c r="C64" s="183"/>
      <c r="D64" s="183"/>
      <c r="E64" s="183"/>
      <c r="F64" s="183"/>
      <c r="G64" s="183"/>
      <c r="H64" s="183"/>
      <c r="I64" s="183"/>
      <c r="K64" s="183"/>
      <c r="L64" s="183"/>
    </row>
    <row r="65" spans="2:12">
      <c r="B65" s="186"/>
      <c r="C65" s="183"/>
      <c r="D65" s="183"/>
      <c r="E65" s="183"/>
      <c r="F65" s="183"/>
      <c r="G65" s="183"/>
      <c r="H65" s="183"/>
      <c r="I65" s="183"/>
      <c r="K65" s="183"/>
      <c r="L65" s="183"/>
    </row>
    <row r="66" spans="2:12">
      <c r="B66" s="186"/>
      <c r="C66" s="183"/>
      <c r="D66" s="183"/>
      <c r="E66" s="183"/>
      <c r="F66" s="183"/>
      <c r="G66" s="183"/>
      <c r="H66" s="183"/>
      <c r="I66" s="183"/>
      <c r="K66" s="183"/>
      <c r="L66" s="183"/>
    </row>
    <row r="67" spans="2:12">
      <c r="B67" s="186"/>
      <c r="C67" s="183"/>
      <c r="D67" s="183"/>
      <c r="E67" s="183"/>
      <c r="F67" s="183"/>
      <c r="G67" s="183"/>
      <c r="H67" s="183"/>
      <c r="I67" s="183"/>
      <c r="K67" s="183"/>
      <c r="L67" s="183"/>
    </row>
    <row r="68" spans="2:12">
      <c r="B68" s="186"/>
      <c r="C68" s="183"/>
      <c r="D68" s="183"/>
      <c r="E68" s="183"/>
      <c r="F68" s="183"/>
      <c r="G68" s="183"/>
      <c r="H68" s="183"/>
      <c r="I68" s="183"/>
      <c r="K68" s="183"/>
      <c r="L68" s="183"/>
    </row>
    <row r="69" spans="2:12">
      <c r="B69" s="186"/>
      <c r="C69" s="183"/>
      <c r="D69" s="183"/>
      <c r="E69" s="183"/>
      <c r="F69" s="183"/>
      <c r="G69" s="183"/>
      <c r="H69" s="183"/>
      <c r="I69" s="183"/>
      <c r="K69" s="183"/>
      <c r="L69" s="183"/>
    </row>
    <row r="70" spans="2:12">
      <c r="B70" s="186"/>
      <c r="C70" s="183"/>
      <c r="D70" s="183"/>
      <c r="E70" s="183"/>
      <c r="F70" s="183"/>
      <c r="G70" s="183"/>
      <c r="H70" s="183"/>
      <c r="I70" s="183"/>
      <c r="K70" s="183"/>
      <c r="L70" s="183"/>
    </row>
    <row r="71" spans="2:12">
      <c r="B71" s="186"/>
      <c r="C71" s="183"/>
      <c r="D71" s="183"/>
      <c r="E71" s="183"/>
      <c r="F71" s="183"/>
      <c r="G71" s="183"/>
      <c r="H71" s="183"/>
      <c r="I71" s="183"/>
      <c r="K71" s="183"/>
      <c r="L71" s="183"/>
    </row>
    <row r="72" spans="2:12">
      <c r="B72" s="186"/>
      <c r="C72" s="183"/>
      <c r="D72" s="183"/>
      <c r="E72" s="183"/>
      <c r="F72" s="183"/>
      <c r="G72" s="183"/>
      <c r="H72" s="183"/>
      <c r="I72" s="183"/>
      <c r="K72" s="183"/>
      <c r="L72" s="183"/>
    </row>
    <row r="73" spans="2:12">
      <c r="B73" s="186"/>
      <c r="C73" s="183"/>
      <c r="D73" s="183"/>
      <c r="E73" s="183"/>
      <c r="F73" s="183"/>
      <c r="G73" s="183"/>
      <c r="H73" s="183"/>
      <c r="I73" s="183"/>
      <c r="K73" s="183"/>
      <c r="L73" s="183"/>
    </row>
    <row r="74" spans="2:12">
      <c r="B74" s="186"/>
      <c r="C74" s="183"/>
      <c r="D74" s="183"/>
      <c r="E74" s="183"/>
      <c r="F74" s="183"/>
      <c r="G74" s="183"/>
      <c r="H74" s="183"/>
      <c r="I74" s="183"/>
      <c r="K74" s="183"/>
      <c r="L74" s="183"/>
    </row>
    <row r="75" spans="2:12">
      <c r="B75" s="186"/>
      <c r="C75" s="183"/>
      <c r="D75" s="183"/>
      <c r="E75" s="183"/>
      <c r="F75" s="183"/>
      <c r="G75" s="183"/>
      <c r="H75" s="183"/>
      <c r="I75" s="183"/>
      <c r="K75" s="183"/>
      <c r="L75" s="183"/>
    </row>
    <row r="76" spans="2:12">
      <c r="B76" s="186"/>
      <c r="C76" s="183"/>
      <c r="D76" s="183"/>
      <c r="E76" s="183"/>
      <c r="F76" s="183"/>
      <c r="G76" s="183"/>
      <c r="H76" s="183"/>
      <c r="I76" s="183"/>
      <c r="K76" s="183"/>
      <c r="L76" s="183"/>
    </row>
    <row r="77" spans="2:12">
      <c r="B77" s="186"/>
      <c r="C77" s="183"/>
      <c r="D77" s="183"/>
      <c r="E77" s="183"/>
      <c r="F77" s="183"/>
      <c r="G77" s="183"/>
      <c r="H77" s="183"/>
      <c r="I77" s="183"/>
      <c r="K77" s="183"/>
      <c r="L77" s="183"/>
    </row>
    <row r="78" spans="2:12">
      <c r="B78" s="186"/>
      <c r="C78" s="183"/>
      <c r="D78" s="183"/>
      <c r="E78" s="183"/>
      <c r="F78" s="183"/>
      <c r="G78" s="183"/>
      <c r="H78" s="183"/>
      <c r="I78" s="183"/>
      <c r="K78" s="183"/>
      <c r="L78" s="183"/>
    </row>
    <row r="79" spans="2:12">
      <c r="B79" s="186"/>
      <c r="C79" s="183"/>
      <c r="D79" s="183"/>
      <c r="E79" s="183"/>
      <c r="F79" s="183"/>
      <c r="G79" s="183"/>
      <c r="H79" s="183"/>
      <c r="I79" s="183"/>
      <c r="K79" s="183"/>
      <c r="L79" s="183"/>
    </row>
    <row r="80" spans="2:12">
      <c r="B80" s="186"/>
      <c r="C80" s="183"/>
      <c r="D80" s="183"/>
      <c r="E80" s="183"/>
      <c r="F80" s="183"/>
      <c r="G80" s="183"/>
      <c r="H80" s="183"/>
      <c r="I80" s="183"/>
      <c r="K80" s="183"/>
      <c r="L80" s="183"/>
    </row>
    <row r="81" spans="2:12">
      <c r="B81" s="186"/>
      <c r="C81" s="183"/>
      <c r="D81" s="183"/>
      <c r="E81" s="183"/>
      <c r="F81" s="183"/>
      <c r="G81" s="183"/>
      <c r="H81" s="183"/>
      <c r="I81" s="183"/>
      <c r="K81" s="183"/>
      <c r="L81" s="183"/>
    </row>
    <row r="82" spans="2:12">
      <c r="B82" s="186"/>
      <c r="C82" s="183"/>
      <c r="D82" s="183"/>
      <c r="E82" s="183"/>
      <c r="F82" s="183"/>
      <c r="G82" s="183"/>
      <c r="H82" s="183"/>
      <c r="I82" s="183"/>
      <c r="K82" s="183"/>
      <c r="L82" s="183"/>
    </row>
    <row r="83" spans="2:12">
      <c r="B83" s="186"/>
      <c r="C83" s="183"/>
      <c r="D83" s="183"/>
      <c r="E83" s="183"/>
      <c r="F83" s="183"/>
      <c r="G83" s="183"/>
      <c r="H83" s="183"/>
      <c r="I83" s="183"/>
      <c r="K83" s="183"/>
      <c r="L83" s="183"/>
    </row>
    <row r="84" spans="2:12">
      <c r="B84" s="186"/>
      <c r="C84" s="183"/>
      <c r="D84" s="183"/>
      <c r="E84" s="183"/>
      <c r="F84" s="183"/>
      <c r="G84" s="183"/>
      <c r="H84" s="183"/>
      <c r="I84" s="183"/>
      <c r="K84" s="183"/>
      <c r="L84" s="183"/>
    </row>
    <row r="85" spans="2:12">
      <c r="B85" s="186"/>
      <c r="C85" s="183"/>
      <c r="D85" s="183"/>
      <c r="E85" s="183"/>
      <c r="F85" s="183"/>
      <c r="G85" s="183"/>
      <c r="H85" s="183"/>
      <c r="I85" s="183"/>
      <c r="K85" s="183"/>
      <c r="L85" s="183"/>
    </row>
    <row r="86" spans="2:12">
      <c r="B86" s="186"/>
      <c r="C86" s="183"/>
      <c r="D86" s="183"/>
      <c r="E86" s="183"/>
      <c r="F86" s="183"/>
      <c r="G86" s="183"/>
      <c r="H86" s="183"/>
      <c r="I86" s="183"/>
      <c r="K86" s="183"/>
      <c r="L86" s="183"/>
    </row>
    <row r="87" spans="2:12">
      <c r="B87" s="186"/>
      <c r="C87" s="183"/>
      <c r="D87" s="183"/>
      <c r="E87" s="183"/>
      <c r="F87" s="183"/>
      <c r="G87" s="183"/>
      <c r="H87" s="183"/>
      <c r="I87" s="183"/>
      <c r="K87" s="183"/>
      <c r="L87" s="183"/>
    </row>
    <row r="88" spans="2:12">
      <c r="B88" s="186"/>
      <c r="C88" s="183"/>
      <c r="D88" s="183"/>
      <c r="E88" s="183"/>
      <c r="F88" s="183"/>
      <c r="G88" s="183"/>
      <c r="H88" s="183"/>
      <c r="I88" s="183"/>
      <c r="K88" s="183"/>
      <c r="L88" s="183"/>
    </row>
    <row r="89" spans="2:12">
      <c r="B89" s="186"/>
      <c r="C89" s="183"/>
      <c r="D89" s="183"/>
      <c r="E89" s="183"/>
      <c r="F89" s="183"/>
      <c r="G89" s="183"/>
      <c r="H89" s="183"/>
      <c r="I89" s="183"/>
      <c r="K89" s="183"/>
      <c r="L89" s="183"/>
    </row>
    <row r="90" spans="2:12">
      <c r="B90" s="186"/>
      <c r="C90" s="183"/>
      <c r="D90" s="183"/>
      <c r="E90" s="183"/>
      <c r="F90" s="183"/>
      <c r="G90" s="183"/>
      <c r="H90" s="183"/>
      <c r="I90" s="183"/>
      <c r="K90" s="183"/>
      <c r="L90" s="183"/>
    </row>
    <row r="91" spans="2:12">
      <c r="B91" s="186"/>
      <c r="C91" s="183"/>
      <c r="D91" s="183"/>
      <c r="E91" s="183"/>
      <c r="F91" s="183"/>
      <c r="G91" s="183"/>
      <c r="H91" s="183"/>
      <c r="I91" s="183"/>
      <c r="K91" s="183"/>
      <c r="L91" s="183"/>
    </row>
    <row r="92" spans="2:12">
      <c r="B92" s="186"/>
      <c r="C92" s="183"/>
      <c r="D92" s="183"/>
      <c r="E92" s="183"/>
      <c r="F92" s="183"/>
      <c r="G92" s="183"/>
      <c r="H92" s="183"/>
      <c r="I92" s="183"/>
      <c r="K92" s="183"/>
      <c r="L92" s="183"/>
    </row>
    <row r="93" spans="2:12">
      <c r="B93" s="186"/>
      <c r="C93" s="183"/>
      <c r="D93" s="183"/>
      <c r="E93" s="183"/>
      <c r="F93" s="183"/>
      <c r="G93" s="183"/>
      <c r="H93" s="183"/>
      <c r="I93" s="183"/>
      <c r="K93" s="183"/>
      <c r="L93" s="183"/>
    </row>
    <row r="94" spans="2:12">
      <c r="B94" s="186"/>
      <c r="C94" s="183"/>
      <c r="D94" s="183"/>
      <c r="E94" s="183"/>
      <c r="F94" s="183"/>
      <c r="G94" s="183"/>
      <c r="H94" s="183"/>
      <c r="I94" s="183"/>
      <c r="K94" s="183"/>
      <c r="L94" s="183"/>
    </row>
    <row r="95" spans="2:12">
      <c r="B95" s="186"/>
      <c r="C95" s="183"/>
      <c r="D95" s="183"/>
      <c r="E95" s="183"/>
      <c r="F95" s="183"/>
      <c r="G95" s="183"/>
      <c r="H95" s="183"/>
      <c r="I95" s="183"/>
      <c r="K95" s="183"/>
      <c r="L95" s="183"/>
    </row>
    <row r="96" spans="2:12">
      <c r="B96" s="186"/>
      <c r="C96" s="183"/>
      <c r="D96" s="183"/>
      <c r="E96" s="183"/>
      <c r="F96" s="183"/>
      <c r="G96" s="183"/>
      <c r="H96" s="183"/>
      <c r="I96" s="183"/>
      <c r="K96" s="183"/>
      <c r="L96" s="183"/>
    </row>
    <row r="97" spans="2:12">
      <c r="B97" s="186"/>
      <c r="C97" s="183"/>
      <c r="D97" s="183"/>
      <c r="E97" s="183"/>
      <c r="F97" s="183"/>
      <c r="G97" s="183"/>
      <c r="H97" s="183"/>
      <c r="I97" s="183"/>
      <c r="K97" s="183"/>
      <c r="L97" s="183"/>
    </row>
    <row r="98" spans="2:12">
      <c r="B98" s="186"/>
      <c r="C98" s="183"/>
      <c r="D98" s="183"/>
      <c r="E98" s="183"/>
      <c r="F98" s="183"/>
      <c r="G98" s="183"/>
      <c r="H98" s="183"/>
      <c r="I98" s="183"/>
      <c r="K98" s="183"/>
      <c r="L98" s="183"/>
    </row>
    <row r="99" spans="2:12">
      <c r="B99" s="186"/>
      <c r="C99" s="183"/>
      <c r="D99" s="183"/>
      <c r="E99" s="183"/>
      <c r="F99" s="183"/>
      <c r="G99" s="183"/>
      <c r="H99" s="183"/>
      <c r="I99" s="183"/>
      <c r="K99" s="183"/>
      <c r="L99" s="183"/>
    </row>
    <row r="100" spans="2:12">
      <c r="B100" s="186"/>
      <c r="C100" s="183"/>
      <c r="D100" s="183"/>
      <c r="E100" s="183"/>
      <c r="F100" s="183"/>
      <c r="G100" s="183"/>
      <c r="H100" s="183"/>
      <c r="I100" s="183"/>
      <c r="K100" s="183"/>
      <c r="L100" s="183"/>
    </row>
    <row r="101" spans="2:12">
      <c r="B101" s="186"/>
      <c r="C101" s="183"/>
      <c r="D101" s="183"/>
      <c r="E101" s="183"/>
      <c r="F101" s="183"/>
      <c r="G101" s="183"/>
      <c r="H101" s="183"/>
      <c r="I101" s="183"/>
      <c r="K101" s="183"/>
      <c r="L101" s="183"/>
    </row>
    <row r="102" spans="2:12">
      <c r="B102" s="186"/>
      <c r="C102" s="183"/>
      <c r="D102" s="183"/>
      <c r="E102" s="183"/>
      <c r="F102" s="183"/>
      <c r="G102" s="183"/>
      <c r="H102" s="183"/>
      <c r="I102" s="183"/>
      <c r="K102" s="183"/>
      <c r="L102" s="183"/>
    </row>
    <row r="103" spans="2:12">
      <c r="B103" s="186"/>
      <c r="C103" s="183"/>
      <c r="D103" s="183"/>
      <c r="E103" s="183"/>
      <c r="F103" s="183"/>
      <c r="G103" s="183"/>
      <c r="H103" s="183"/>
      <c r="I103" s="183"/>
      <c r="K103" s="183"/>
      <c r="L103" s="183"/>
    </row>
    <row r="104" spans="2:12">
      <c r="B104" s="186"/>
      <c r="C104" s="183"/>
      <c r="D104" s="183"/>
      <c r="E104" s="183"/>
      <c r="F104" s="183"/>
      <c r="G104" s="183"/>
      <c r="H104" s="183"/>
      <c r="I104" s="183"/>
      <c r="K104" s="183"/>
      <c r="L104" s="183"/>
    </row>
    <row r="105" spans="2:12">
      <c r="B105" s="186"/>
      <c r="C105" s="183"/>
      <c r="D105" s="183"/>
      <c r="E105" s="183"/>
      <c r="F105" s="183"/>
      <c r="G105" s="183"/>
      <c r="H105" s="183"/>
      <c r="I105" s="183"/>
      <c r="K105" s="183"/>
      <c r="L105" s="183"/>
    </row>
    <row r="106" spans="2:12">
      <c r="B106" s="186"/>
      <c r="C106" s="183"/>
      <c r="D106" s="183"/>
      <c r="E106" s="183"/>
      <c r="F106" s="183"/>
      <c r="G106" s="183"/>
      <c r="H106" s="183"/>
      <c r="I106" s="183"/>
      <c r="K106" s="183"/>
      <c r="L106" s="183"/>
    </row>
    <row r="107" spans="2:12">
      <c r="B107" s="186"/>
      <c r="C107" s="183"/>
      <c r="D107" s="183"/>
      <c r="E107" s="183"/>
      <c r="F107" s="183"/>
      <c r="G107" s="183"/>
      <c r="H107" s="183"/>
      <c r="I107" s="183"/>
      <c r="K107" s="183"/>
      <c r="L107" s="183"/>
    </row>
    <row r="108" spans="2:12">
      <c r="B108" s="186"/>
      <c r="C108" s="183"/>
      <c r="D108" s="183"/>
      <c r="E108" s="183"/>
      <c r="F108" s="183"/>
      <c r="G108" s="183"/>
      <c r="H108" s="183"/>
      <c r="I108" s="183"/>
      <c r="K108" s="183"/>
      <c r="L108" s="183"/>
    </row>
    <row r="109" spans="2:12">
      <c r="B109" s="186"/>
      <c r="C109" s="183"/>
      <c r="D109" s="183"/>
      <c r="E109" s="183"/>
      <c r="F109" s="183"/>
      <c r="G109" s="183"/>
      <c r="H109" s="183"/>
      <c r="I109" s="183"/>
      <c r="K109" s="183"/>
      <c r="L109" s="183"/>
    </row>
    <row r="110" spans="2:12">
      <c r="B110" s="186"/>
      <c r="C110" s="183"/>
      <c r="D110" s="183"/>
      <c r="E110" s="183"/>
      <c r="F110" s="183"/>
      <c r="G110" s="183"/>
      <c r="H110" s="183"/>
      <c r="I110" s="183"/>
      <c r="K110" s="183"/>
      <c r="L110" s="183"/>
    </row>
    <row r="111" spans="2:12">
      <c r="B111" s="186"/>
      <c r="C111" s="183"/>
      <c r="D111" s="183"/>
      <c r="E111" s="183"/>
      <c r="F111" s="183"/>
      <c r="G111" s="183"/>
      <c r="H111" s="183"/>
      <c r="I111" s="183"/>
      <c r="K111" s="183"/>
      <c r="L111" s="183"/>
    </row>
    <row r="112" spans="2:12">
      <c r="B112" s="186"/>
      <c r="C112" s="183"/>
      <c r="D112" s="183"/>
      <c r="E112" s="183"/>
      <c r="F112" s="183"/>
      <c r="G112" s="183"/>
      <c r="H112" s="183"/>
      <c r="I112" s="183"/>
      <c r="K112" s="183"/>
      <c r="L112" s="183"/>
    </row>
    <row r="113" spans="2:12">
      <c r="B113" s="186"/>
      <c r="C113" s="183"/>
      <c r="D113" s="183"/>
      <c r="E113" s="183"/>
      <c r="F113" s="183"/>
      <c r="G113" s="183"/>
      <c r="H113" s="183"/>
      <c r="I113" s="183"/>
      <c r="K113" s="183"/>
      <c r="L113" s="183"/>
    </row>
    <row r="114" spans="2:12">
      <c r="B114" s="186"/>
      <c r="C114" s="183"/>
      <c r="D114" s="183"/>
      <c r="E114" s="183"/>
      <c r="F114" s="183"/>
      <c r="G114" s="183"/>
      <c r="H114" s="183"/>
      <c r="I114" s="183"/>
      <c r="K114" s="183"/>
      <c r="L114" s="183"/>
    </row>
    <row r="115" spans="2:12">
      <c r="B115" s="186"/>
      <c r="C115" s="183"/>
      <c r="D115" s="183"/>
      <c r="E115" s="183"/>
      <c r="F115" s="183"/>
      <c r="G115" s="183"/>
      <c r="H115" s="183"/>
      <c r="I115" s="183"/>
      <c r="K115" s="183"/>
      <c r="L115" s="183"/>
    </row>
    <row r="116" spans="2:12">
      <c r="B116" s="186"/>
      <c r="C116" s="183"/>
      <c r="D116" s="183"/>
      <c r="E116" s="183"/>
      <c r="F116" s="183"/>
      <c r="G116" s="183"/>
      <c r="H116" s="183"/>
      <c r="I116" s="183"/>
      <c r="K116" s="183"/>
      <c r="L116" s="183"/>
    </row>
    <row r="117" spans="2:12">
      <c r="B117" s="186"/>
      <c r="C117" s="183"/>
      <c r="D117" s="183"/>
      <c r="E117" s="183"/>
      <c r="F117" s="183"/>
      <c r="G117" s="183"/>
      <c r="H117" s="183"/>
      <c r="I117" s="183"/>
      <c r="K117" s="183"/>
      <c r="L117" s="183"/>
    </row>
    <row r="118" spans="2:12">
      <c r="B118" s="186"/>
      <c r="C118" s="183"/>
      <c r="D118" s="183"/>
      <c r="E118" s="183"/>
      <c r="F118" s="183"/>
      <c r="G118" s="183"/>
      <c r="H118" s="183"/>
      <c r="I118" s="183"/>
      <c r="K118" s="183"/>
      <c r="L118" s="183"/>
    </row>
    <row r="119" spans="2:12">
      <c r="B119" s="186"/>
      <c r="C119" s="183"/>
      <c r="D119" s="183"/>
      <c r="E119" s="183"/>
      <c r="F119" s="183"/>
      <c r="G119" s="183"/>
      <c r="H119" s="183"/>
      <c r="I119" s="183"/>
      <c r="K119" s="183"/>
      <c r="L119" s="183"/>
    </row>
    <row r="120" spans="2:12">
      <c r="B120" s="186"/>
      <c r="C120" s="183"/>
      <c r="D120" s="183"/>
      <c r="E120" s="183"/>
      <c r="F120" s="183"/>
      <c r="G120" s="183"/>
      <c r="H120" s="183"/>
      <c r="I120" s="183"/>
      <c r="K120" s="183"/>
      <c r="L120" s="183"/>
    </row>
    <row r="121" spans="2:12">
      <c r="B121" s="186"/>
      <c r="C121" s="183"/>
      <c r="D121" s="183"/>
      <c r="E121" s="183"/>
      <c r="F121" s="183"/>
      <c r="G121" s="183"/>
      <c r="H121" s="183"/>
      <c r="I121" s="183"/>
      <c r="K121" s="183"/>
      <c r="L121" s="183"/>
    </row>
    <row r="122" spans="2:12">
      <c r="B122" s="186"/>
      <c r="C122" s="183"/>
      <c r="D122" s="183"/>
      <c r="E122" s="183"/>
      <c r="F122" s="183"/>
      <c r="G122" s="183"/>
      <c r="H122" s="183"/>
      <c r="I122" s="183"/>
      <c r="K122" s="183"/>
      <c r="L122" s="183"/>
    </row>
    <row r="123" spans="2:12">
      <c r="B123" s="186"/>
      <c r="C123" s="183"/>
      <c r="D123" s="183"/>
      <c r="E123" s="183"/>
      <c r="F123" s="183"/>
      <c r="G123" s="183"/>
      <c r="H123" s="183"/>
      <c r="I123" s="183"/>
      <c r="K123" s="183"/>
      <c r="L123" s="183"/>
    </row>
    <row r="124" spans="2:12">
      <c r="B124" s="186"/>
      <c r="C124" s="183"/>
      <c r="D124" s="183"/>
      <c r="E124" s="183"/>
      <c r="F124" s="183"/>
      <c r="G124" s="183"/>
      <c r="H124" s="183"/>
      <c r="I124" s="183"/>
      <c r="K124" s="183"/>
      <c r="L124" s="183"/>
    </row>
    <row r="125" spans="2:12">
      <c r="B125" s="186"/>
      <c r="C125" s="183"/>
      <c r="D125" s="183"/>
      <c r="E125" s="183"/>
      <c r="F125" s="183"/>
      <c r="G125" s="183"/>
      <c r="H125" s="183"/>
      <c r="I125" s="183"/>
      <c r="K125" s="183"/>
      <c r="L125" s="183"/>
    </row>
    <row r="126" spans="2:12">
      <c r="B126" s="186"/>
      <c r="C126" s="183"/>
      <c r="D126" s="183"/>
      <c r="E126" s="183"/>
      <c r="F126" s="183"/>
      <c r="G126" s="183"/>
      <c r="H126" s="183"/>
      <c r="I126" s="183"/>
      <c r="K126" s="183"/>
      <c r="L126" s="183"/>
    </row>
    <row r="127" spans="2:12">
      <c r="B127" s="186"/>
      <c r="C127" s="183"/>
      <c r="D127" s="183"/>
      <c r="E127" s="183"/>
      <c r="F127" s="183"/>
      <c r="G127" s="183"/>
      <c r="H127" s="183"/>
      <c r="I127" s="183"/>
      <c r="K127" s="183"/>
      <c r="L127" s="183"/>
    </row>
    <row r="128" spans="2:12">
      <c r="B128" s="186"/>
      <c r="C128" s="183"/>
      <c r="D128" s="183"/>
      <c r="E128" s="183"/>
      <c r="F128" s="183"/>
      <c r="G128" s="183"/>
      <c r="H128" s="183"/>
      <c r="I128" s="183"/>
      <c r="K128" s="183"/>
      <c r="L128" s="183"/>
    </row>
    <row r="129" spans="2:12">
      <c r="B129" s="186"/>
      <c r="C129" s="183"/>
      <c r="D129" s="183"/>
      <c r="E129" s="183"/>
      <c r="F129" s="183"/>
      <c r="G129" s="183"/>
      <c r="H129" s="183"/>
      <c r="I129" s="183"/>
      <c r="K129" s="183"/>
      <c r="L129" s="183"/>
    </row>
    <row r="130" spans="2:12">
      <c r="B130" s="186"/>
      <c r="C130" s="183"/>
      <c r="D130" s="183"/>
      <c r="E130" s="183"/>
      <c r="F130" s="183"/>
      <c r="G130" s="183"/>
      <c r="H130" s="183"/>
      <c r="I130" s="183"/>
      <c r="K130" s="183"/>
      <c r="L130" s="183"/>
    </row>
    <row r="131" spans="2:12">
      <c r="B131" s="186"/>
      <c r="C131" s="183"/>
      <c r="D131" s="183"/>
      <c r="E131" s="183"/>
      <c r="F131" s="183"/>
      <c r="G131" s="183"/>
      <c r="H131" s="183"/>
      <c r="I131" s="183"/>
      <c r="K131" s="183"/>
      <c r="L131" s="183"/>
    </row>
    <row r="132" spans="2:12">
      <c r="B132" s="186"/>
      <c r="C132" s="183"/>
      <c r="D132" s="183"/>
      <c r="E132" s="183"/>
      <c r="F132" s="183"/>
      <c r="G132" s="183"/>
      <c r="H132" s="183"/>
      <c r="I132" s="183"/>
      <c r="K132" s="183"/>
      <c r="L132" s="183"/>
    </row>
    <row r="133" spans="2:12">
      <c r="B133" s="186"/>
      <c r="C133" s="183"/>
      <c r="D133" s="183"/>
      <c r="E133" s="183"/>
      <c r="F133" s="183"/>
      <c r="G133" s="183"/>
      <c r="H133" s="183"/>
      <c r="I133" s="183"/>
      <c r="K133" s="183"/>
      <c r="L133" s="183"/>
    </row>
    <row r="134" spans="2:12">
      <c r="B134" s="186"/>
      <c r="C134" s="183"/>
      <c r="D134" s="183"/>
      <c r="E134" s="183"/>
      <c r="F134" s="183"/>
      <c r="G134" s="183"/>
      <c r="H134" s="183"/>
      <c r="I134" s="183"/>
      <c r="K134" s="183"/>
      <c r="L134" s="183"/>
    </row>
    <row r="135" spans="2:12">
      <c r="B135" s="186"/>
      <c r="C135" s="183"/>
      <c r="D135" s="183"/>
      <c r="E135" s="183"/>
      <c r="F135" s="183"/>
      <c r="G135" s="183"/>
      <c r="H135" s="183"/>
      <c r="I135" s="183"/>
      <c r="K135" s="183"/>
      <c r="L135" s="183"/>
    </row>
    <row r="136" spans="2:12">
      <c r="B136" s="186"/>
      <c r="C136" s="183"/>
      <c r="D136" s="183"/>
      <c r="E136" s="183"/>
      <c r="F136" s="183"/>
      <c r="G136" s="183"/>
      <c r="H136" s="183"/>
      <c r="I136" s="183"/>
      <c r="K136" s="183"/>
      <c r="L136" s="183"/>
    </row>
    <row r="137" spans="2:12">
      <c r="B137" s="186"/>
      <c r="C137" s="183"/>
      <c r="D137" s="183"/>
      <c r="E137" s="183"/>
      <c r="F137" s="183"/>
      <c r="G137" s="183"/>
      <c r="H137" s="183"/>
      <c r="I137" s="183"/>
      <c r="K137" s="183"/>
      <c r="L137" s="183"/>
    </row>
    <row r="138" spans="2:12">
      <c r="B138" s="186"/>
      <c r="C138" s="183"/>
      <c r="D138" s="183"/>
      <c r="E138" s="183"/>
      <c r="F138" s="183"/>
      <c r="G138" s="183"/>
      <c r="H138" s="183"/>
      <c r="I138" s="183"/>
      <c r="K138" s="183"/>
      <c r="L138" s="183"/>
    </row>
    <row r="139" spans="2:12">
      <c r="B139" s="186"/>
      <c r="C139" s="183"/>
      <c r="D139" s="183"/>
      <c r="E139" s="183"/>
      <c r="F139" s="183"/>
      <c r="G139" s="183"/>
      <c r="H139" s="183"/>
      <c r="I139" s="183"/>
      <c r="K139" s="183"/>
      <c r="L139" s="183"/>
    </row>
    <row r="140" spans="2:12">
      <c r="B140" s="186"/>
      <c r="C140" s="183"/>
      <c r="D140" s="183"/>
      <c r="E140" s="183"/>
      <c r="F140" s="183"/>
      <c r="G140" s="183"/>
      <c r="H140" s="183"/>
      <c r="I140" s="183"/>
      <c r="K140" s="183"/>
      <c r="L140" s="183"/>
    </row>
    <row r="141" spans="2:12">
      <c r="B141" s="186"/>
      <c r="C141" s="183"/>
      <c r="D141" s="183"/>
      <c r="E141" s="183"/>
      <c r="F141" s="183"/>
      <c r="G141" s="183"/>
      <c r="H141" s="183"/>
      <c r="I141" s="183"/>
      <c r="K141" s="183"/>
      <c r="L141" s="183"/>
    </row>
    <row r="142" spans="2:12">
      <c r="B142" s="186"/>
      <c r="C142" s="183"/>
      <c r="D142" s="183"/>
      <c r="E142" s="183"/>
      <c r="F142" s="183"/>
      <c r="G142" s="183"/>
      <c r="H142" s="183"/>
      <c r="I142" s="183"/>
      <c r="K142" s="183"/>
      <c r="L142" s="183"/>
    </row>
    <row r="143" spans="2:12">
      <c r="B143" s="186"/>
      <c r="C143" s="183"/>
      <c r="D143" s="183"/>
      <c r="E143" s="183"/>
      <c r="F143" s="183"/>
      <c r="G143" s="183"/>
      <c r="H143" s="183"/>
      <c r="I143" s="183"/>
      <c r="K143" s="183"/>
      <c r="L143" s="183"/>
    </row>
    <row r="144" spans="2:12">
      <c r="B144" s="186"/>
      <c r="C144" s="183"/>
      <c r="D144" s="183"/>
      <c r="E144" s="183"/>
      <c r="F144" s="183"/>
      <c r="G144" s="183"/>
      <c r="H144" s="183"/>
      <c r="I144" s="183"/>
      <c r="K144" s="183"/>
      <c r="L144" s="183"/>
    </row>
    <row r="145" spans="2:12">
      <c r="B145" s="186"/>
      <c r="C145" s="183"/>
      <c r="D145" s="183"/>
      <c r="E145" s="183"/>
      <c r="F145" s="183"/>
      <c r="G145" s="183"/>
      <c r="H145" s="183"/>
      <c r="I145" s="183"/>
      <c r="K145" s="183"/>
      <c r="L145" s="183"/>
    </row>
    <row r="146" spans="2:12">
      <c r="B146" s="186"/>
      <c r="C146" s="183"/>
      <c r="D146" s="183"/>
      <c r="E146" s="183"/>
      <c r="F146" s="183"/>
      <c r="G146" s="183"/>
      <c r="H146" s="183"/>
      <c r="I146" s="183"/>
      <c r="K146" s="183"/>
      <c r="L146" s="183"/>
    </row>
    <row r="147" spans="2:12">
      <c r="B147" s="186"/>
      <c r="C147" s="183"/>
      <c r="D147" s="183"/>
      <c r="E147" s="183"/>
      <c r="F147" s="183"/>
      <c r="G147" s="183"/>
      <c r="H147" s="183"/>
      <c r="I147" s="183"/>
      <c r="K147" s="183"/>
      <c r="L147" s="183"/>
    </row>
    <row r="148" spans="2:12">
      <c r="B148" s="186"/>
      <c r="C148" s="183"/>
      <c r="D148" s="183"/>
      <c r="E148" s="183"/>
      <c r="F148" s="183"/>
      <c r="G148" s="183"/>
      <c r="H148" s="183"/>
      <c r="I148" s="183"/>
      <c r="K148" s="183"/>
      <c r="L148" s="183"/>
    </row>
    <row r="149" spans="2:12">
      <c r="B149" s="186"/>
      <c r="C149" s="183"/>
      <c r="D149" s="183"/>
      <c r="E149" s="183"/>
      <c r="F149" s="183"/>
      <c r="G149" s="183"/>
      <c r="H149" s="183"/>
      <c r="I149" s="183"/>
      <c r="K149" s="183"/>
      <c r="L149" s="183"/>
    </row>
    <row r="150" spans="2:12">
      <c r="B150" s="186"/>
      <c r="C150" s="183"/>
      <c r="D150" s="183"/>
      <c r="E150" s="183"/>
      <c r="F150" s="183"/>
      <c r="G150" s="183"/>
      <c r="H150" s="183"/>
      <c r="I150" s="183"/>
      <c r="K150" s="183"/>
      <c r="L150" s="183"/>
    </row>
    <row r="151" spans="2:12">
      <c r="B151" s="186"/>
      <c r="C151" s="183"/>
      <c r="D151" s="183"/>
      <c r="E151" s="183"/>
      <c r="F151" s="183"/>
      <c r="G151" s="183"/>
      <c r="H151" s="183"/>
      <c r="I151" s="183"/>
      <c r="K151" s="183"/>
      <c r="L151" s="183"/>
    </row>
    <row r="152" spans="2:12">
      <c r="B152" s="186"/>
      <c r="C152" s="183"/>
      <c r="D152" s="183"/>
      <c r="E152" s="183"/>
      <c r="F152" s="183"/>
      <c r="G152" s="183"/>
      <c r="H152" s="183"/>
      <c r="I152" s="183"/>
      <c r="K152" s="183"/>
      <c r="L152" s="183"/>
    </row>
    <row r="153" spans="2:12">
      <c r="B153" s="186"/>
      <c r="C153" s="183"/>
      <c r="D153" s="183"/>
      <c r="E153" s="183"/>
      <c r="F153" s="183"/>
      <c r="G153" s="183"/>
      <c r="H153" s="183"/>
      <c r="I153" s="183"/>
      <c r="K153" s="183"/>
      <c r="L153" s="183"/>
    </row>
    <row r="154" spans="2:12">
      <c r="B154" s="186"/>
      <c r="C154" s="183"/>
      <c r="D154" s="183"/>
      <c r="E154" s="183"/>
      <c r="F154" s="183"/>
      <c r="G154" s="183"/>
      <c r="H154" s="183"/>
      <c r="I154" s="183"/>
      <c r="K154" s="183"/>
      <c r="L154" s="183"/>
    </row>
    <row r="155" spans="2:12">
      <c r="B155" s="186"/>
      <c r="C155" s="183"/>
      <c r="D155" s="183"/>
      <c r="E155" s="183"/>
      <c r="F155" s="183"/>
      <c r="G155" s="183"/>
      <c r="H155" s="183"/>
      <c r="I155" s="183"/>
      <c r="K155" s="183"/>
      <c r="L155" s="183"/>
    </row>
    <row r="156" spans="2:12">
      <c r="B156" s="186"/>
      <c r="C156" s="183"/>
      <c r="D156" s="183"/>
      <c r="E156" s="183"/>
      <c r="F156" s="183"/>
      <c r="G156" s="183"/>
      <c r="H156" s="183"/>
      <c r="I156" s="183"/>
      <c r="K156" s="183"/>
      <c r="L156" s="183"/>
    </row>
    <row r="157" spans="2:12">
      <c r="B157" s="186"/>
      <c r="C157" s="183"/>
      <c r="D157" s="183"/>
      <c r="E157" s="183"/>
      <c r="F157" s="183"/>
      <c r="G157" s="183"/>
      <c r="H157" s="183"/>
      <c r="I157" s="183"/>
      <c r="K157" s="183"/>
      <c r="L157" s="183"/>
    </row>
    <row r="158" spans="2:12">
      <c r="B158" s="186"/>
      <c r="C158" s="183"/>
      <c r="D158" s="183"/>
      <c r="E158" s="183"/>
      <c r="F158" s="183"/>
      <c r="G158" s="183"/>
      <c r="H158" s="183"/>
      <c r="I158" s="183"/>
      <c r="K158" s="183"/>
      <c r="L158" s="183"/>
    </row>
    <row r="159" spans="2:12">
      <c r="B159" s="186"/>
      <c r="C159" s="183"/>
      <c r="D159" s="183"/>
      <c r="E159" s="183"/>
      <c r="F159" s="183"/>
      <c r="G159" s="183"/>
      <c r="H159" s="183"/>
      <c r="I159" s="183"/>
      <c r="K159" s="183"/>
      <c r="L159" s="183"/>
    </row>
    <row r="160" spans="2:12">
      <c r="B160" s="186"/>
      <c r="C160" s="183"/>
      <c r="D160" s="183"/>
      <c r="E160" s="183"/>
      <c r="F160" s="183"/>
      <c r="G160" s="183"/>
      <c r="H160" s="183"/>
      <c r="I160" s="183"/>
      <c r="K160" s="183"/>
      <c r="L160" s="183"/>
    </row>
    <row r="161" spans="2:12">
      <c r="B161" s="186"/>
      <c r="C161" s="183"/>
      <c r="D161" s="183"/>
      <c r="E161" s="183"/>
      <c r="F161" s="183"/>
      <c r="G161" s="183"/>
      <c r="H161" s="183"/>
      <c r="I161" s="183"/>
      <c r="K161" s="183"/>
      <c r="L161" s="183"/>
    </row>
    <row r="162" spans="2:12">
      <c r="B162" s="186"/>
      <c r="C162" s="183"/>
      <c r="D162" s="183"/>
      <c r="E162" s="183"/>
      <c r="F162" s="183"/>
      <c r="G162" s="183"/>
      <c r="H162" s="183"/>
      <c r="I162" s="183"/>
      <c r="K162" s="183"/>
      <c r="L162" s="183"/>
    </row>
    <row r="163" spans="2:12">
      <c r="B163" s="186"/>
      <c r="C163" s="183"/>
      <c r="D163" s="183"/>
      <c r="E163" s="183"/>
      <c r="F163" s="183"/>
      <c r="G163" s="183"/>
      <c r="H163" s="183"/>
      <c r="I163" s="183"/>
      <c r="K163" s="183"/>
      <c r="L163" s="183"/>
    </row>
    <row r="164" spans="2:12">
      <c r="B164" s="186"/>
      <c r="C164" s="183"/>
      <c r="D164" s="183"/>
      <c r="E164" s="183"/>
      <c r="F164" s="183"/>
      <c r="G164" s="183"/>
      <c r="H164" s="183"/>
      <c r="I164" s="183"/>
      <c r="K164" s="183"/>
      <c r="L164" s="183"/>
    </row>
    <row r="165" spans="2:12">
      <c r="B165" s="186"/>
      <c r="C165" s="183"/>
      <c r="D165" s="183"/>
      <c r="E165" s="183"/>
      <c r="F165" s="183"/>
      <c r="G165" s="183"/>
      <c r="H165" s="183"/>
      <c r="I165" s="183"/>
      <c r="K165" s="183"/>
      <c r="L165" s="183"/>
    </row>
    <row r="166" spans="2:12">
      <c r="B166" s="186"/>
      <c r="C166" s="183"/>
      <c r="D166" s="183"/>
      <c r="E166" s="183"/>
      <c r="F166" s="183"/>
      <c r="G166" s="183"/>
      <c r="H166" s="183"/>
      <c r="I166" s="183"/>
      <c r="K166" s="183"/>
      <c r="L166" s="183"/>
    </row>
    <row r="167" spans="2:12">
      <c r="B167" s="186"/>
      <c r="C167" s="183"/>
      <c r="D167" s="183"/>
      <c r="E167" s="183"/>
      <c r="F167" s="183"/>
      <c r="G167" s="183"/>
      <c r="H167" s="183"/>
      <c r="I167" s="183"/>
      <c r="K167" s="183"/>
      <c r="L167" s="183"/>
    </row>
    <row r="168" spans="2:12">
      <c r="B168" s="186"/>
      <c r="C168" s="183"/>
      <c r="D168" s="183"/>
      <c r="E168" s="183"/>
      <c r="F168" s="183"/>
      <c r="G168" s="183"/>
      <c r="H168" s="183"/>
      <c r="I168" s="183"/>
      <c r="K168" s="183"/>
      <c r="L168" s="183"/>
    </row>
    <row r="169" spans="2:12">
      <c r="B169" s="186"/>
      <c r="C169" s="183"/>
      <c r="D169" s="183"/>
      <c r="E169" s="183"/>
      <c r="F169" s="183"/>
      <c r="G169" s="183"/>
      <c r="H169" s="183"/>
      <c r="I169" s="183"/>
      <c r="K169" s="183"/>
      <c r="L169" s="183"/>
    </row>
    <row r="170" spans="2:12">
      <c r="B170" s="186"/>
      <c r="C170" s="183"/>
      <c r="D170" s="183"/>
      <c r="E170" s="183"/>
      <c r="F170" s="183"/>
      <c r="G170" s="183"/>
      <c r="H170" s="183"/>
      <c r="I170" s="183"/>
      <c r="K170" s="183"/>
      <c r="L170" s="183"/>
    </row>
    <row r="171" spans="2:12">
      <c r="B171" s="186"/>
      <c r="C171" s="183"/>
      <c r="D171" s="183"/>
      <c r="E171" s="183"/>
      <c r="F171" s="183"/>
      <c r="G171" s="183"/>
      <c r="H171" s="183"/>
      <c r="I171" s="183"/>
      <c r="K171" s="183"/>
      <c r="L171" s="183"/>
    </row>
    <row r="172" spans="2:12">
      <c r="B172" s="186"/>
      <c r="C172" s="183"/>
      <c r="D172" s="183"/>
      <c r="E172" s="183"/>
      <c r="F172" s="183"/>
      <c r="G172" s="183"/>
      <c r="H172" s="183"/>
      <c r="I172" s="183"/>
      <c r="K172" s="183"/>
      <c r="L172" s="183"/>
    </row>
    <row r="173" spans="2:12">
      <c r="B173" s="186"/>
      <c r="C173" s="183"/>
      <c r="D173" s="183"/>
      <c r="E173" s="183"/>
      <c r="F173" s="183"/>
      <c r="G173" s="183"/>
      <c r="H173" s="183"/>
      <c r="I173" s="183"/>
      <c r="K173" s="183"/>
      <c r="L173" s="183"/>
    </row>
    <row r="174" spans="2:12">
      <c r="B174" s="186"/>
      <c r="C174" s="183"/>
      <c r="D174" s="183"/>
      <c r="E174" s="183"/>
      <c r="F174" s="183"/>
      <c r="G174" s="183"/>
      <c r="H174" s="183"/>
      <c r="I174" s="183"/>
      <c r="K174" s="183"/>
      <c r="L174" s="183"/>
    </row>
    <row r="175" spans="2:12">
      <c r="B175" s="186"/>
      <c r="C175" s="183"/>
      <c r="D175" s="183"/>
      <c r="E175" s="183"/>
      <c r="F175" s="183"/>
      <c r="G175" s="183"/>
      <c r="H175" s="183"/>
      <c r="I175" s="183"/>
      <c r="K175" s="183"/>
      <c r="L175" s="183"/>
    </row>
    <row r="176" spans="2:12">
      <c r="B176" s="186"/>
      <c r="C176" s="183"/>
      <c r="D176" s="183"/>
      <c r="E176" s="183"/>
      <c r="F176" s="183"/>
      <c r="G176" s="183"/>
      <c r="H176" s="183"/>
      <c r="I176" s="183"/>
      <c r="K176" s="183"/>
      <c r="L176" s="183"/>
    </row>
    <row r="177" spans="2:12">
      <c r="B177" s="186"/>
      <c r="C177" s="183"/>
      <c r="D177" s="183"/>
      <c r="E177" s="183"/>
      <c r="F177" s="183"/>
      <c r="G177" s="183"/>
      <c r="H177" s="183"/>
      <c r="I177" s="183"/>
      <c r="K177" s="183"/>
      <c r="L177" s="183"/>
    </row>
    <row r="178" spans="2:12">
      <c r="B178" s="186"/>
      <c r="C178" s="183"/>
      <c r="D178" s="183"/>
      <c r="E178" s="183"/>
      <c r="F178" s="183"/>
      <c r="G178" s="183"/>
      <c r="H178" s="183"/>
      <c r="I178" s="183"/>
      <c r="K178" s="183"/>
      <c r="L178" s="183"/>
    </row>
    <row r="179" spans="2:12">
      <c r="B179" s="186"/>
      <c r="C179" s="183"/>
      <c r="D179" s="183"/>
      <c r="E179" s="183"/>
      <c r="F179" s="183"/>
      <c r="G179" s="183"/>
      <c r="H179" s="183"/>
      <c r="I179" s="183"/>
      <c r="K179" s="183"/>
      <c r="L179" s="183"/>
    </row>
    <row r="180" spans="2:12">
      <c r="B180" s="186"/>
      <c r="C180" s="183"/>
      <c r="D180" s="183"/>
      <c r="E180" s="183"/>
      <c r="F180" s="183"/>
      <c r="G180" s="183"/>
      <c r="H180" s="183"/>
      <c r="I180" s="183"/>
      <c r="K180" s="183"/>
      <c r="L180" s="183"/>
    </row>
    <row r="181" spans="2:12">
      <c r="B181" s="186"/>
      <c r="C181" s="183"/>
      <c r="D181" s="183"/>
      <c r="E181" s="183"/>
      <c r="F181" s="183"/>
      <c r="G181" s="183"/>
      <c r="H181" s="183"/>
      <c r="I181" s="183"/>
      <c r="K181" s="183"/>
      <c r="L181" s="183"/>
    </row>
    <row r="182" spans="2:12">
      <c r="B182" s="186"/>
      <c r="C182" s="183"/>
      <c r="D182" s="183"/>
      <c r="E182" s="183"/>
      <c r="F182" s="183"/>
      <c r="G182" s="183"/>
      <c r="H182" s="183"/>
      <c r="I182" s="183"/>
      <c r="K182" s="183"/>
      <c r="L182" s="183"/>
    </row>
    <row r="183" spans="2:12">
      <c r="B183" s="186"/>
      <c r="C183" s="183"/>
      <c r="D183" s="183"/>
      <c r="E183" s="183"/>
      <c r="F183" s="183"/>
      <c r="G183" s="183"/>
      <c r="H183" s="183"/>
      <c r="I183" s="183"/>
      <c r="K183" s="183"/>
      <c r="L183" s="183"/>
    </row>
    <row r="184" spans="2:12">
      <c r="B184" s="186"/>
      <c r="C184" s="183"/>
      <c r="D184" s="183"/>
      <c r="E184" s="183"/>
      <c r="F184" s="183"/>
      <c r="G184" s="183"/>
      <c r="H184" s="183"/>
      <c r="I184" s="183"/>
      <c r="K184" s="183"/>
      <c r="L184" s="183"/>
    </row>
    <row r="185" spans="2:12">
      <c r="B185" s="186"/>
      <c r="C185" s="183"/>
      <c r="D185" s="183"/>
      <c r="E185" s="183"/>
      <c r="F185" s="183"/>
      <c r="G185" s="183"/>
      <c r="H185" s="183"/>
      <c r="I185" s="183"/>
      <c r="K185" s="183"/>
      <c r="L185" s="183"/>
    </row>
    <row r="186" spans="2:12">
      <c r="B186" s="186"/>
      <c r="C186" s="183"/>
      <c r="D186" s="183"/>
      <c r="E186" s="183"/>
      <c r="F186" s="183"/>
      <c r="G186" s="183"/>
      <c r="H186" s="183"/>
      <c r="I186" s="183"/>
      <c r="K186" s="183"/>
      <c r="L186" s="183"/>
    </row>
    <row r="187" spans="2:12">
      <c r="B187" s="186"/>
      <c r="C187" s="183"/>
      <c r="D187" s="183"/>
      <c r="E187" s="183"/>
      <c r="F187" s="183"/>
      <c r="G187" s="183"/>
      <c r="H187" s="183"/>
      <c r="I187" s="183"/>
      <c r="K187" s="183"/>
      <c r="L187" s="183"/>
    </row>
    <row r="188" spans="2:12">
      <c r="B188" s="186"/>
      <c r="C188" s="183"/>
      <c r="D188" s="183"/>
      <c r="E188" s="183"/>
      <c r="F188" s="183"/>
      <c r="G188" s="183"/>
      <c r="H188" s="183"/>
      <c r="I188" s="183"/>
      <c r="K188" s="183"/>
      <c r="L188" s="183"/>
    </row>
    <row r="189" spans="2:12">
      <c r="B189" s="186"/>
      <c r="C189" s="183"/>
      <c r="D189" s="183"/>
      <c r="E189" s="183"/>
      <c r="F189" s="183"/>
      <c r="G189" s="183"/>
      <c r="H189" s="183"/>
      <c r="I189" s="183"/>
      <c r="K189" s="183"/>
      <c r="L189" s="183"/>
    </row>
    <row r="190" spans="2:12">
      <c r="B190" s="186"/>
      <c r="C190" s="183"/>
      <c r="D190" s="183"/>
      <c r="E190" s="183"/>
      <c r="F190" s="183"/>
      <c r="G190" s="183"/>
      <c r="H190" s="183"/>
      <c r="I190" s="183"/>
      <c r="K190" s="183"/>
      <c r="L190" s="183"/>
    </row>
    <row r="191" spans="2:12">
      <c r="B191" s="186"/>
      <c r="C191" s="183"/>
      <c r="D191" s="183"/>
      <c r="E191" s="183"/>
      <c r="F191" s="183"/>
      <c r="G191" s="183"/>
      <c r="H191" s="183"/>
      <c r="I191" s="183"/>
      <c r="K191" s="183"/>
      <c r="L191" s="183"/>
    </row>
    <row r="192" spans="2:12">
      <c r="B192" s="186"/>
      <c r="C192" s="183"/>
      <c r="D192" s="183"/>
      <c r="E192" s="183"/>
      <c r="F192" s="183"/>
      <c r="G192" s="183"/>
      <c r="H192" s="183"/>
      <c r="I192" s="183"/>
      <c r="K192" s="183"/>
      <c r="L192" s="183"/>
    </row>
    <row r="193" spans="2:12">
      <c r="B193" s="186"/>
      <c r="C193" s="183"/>
      <c r="D193" s="183"/>
      <c r="E193" s="183"/>
      <c r="F193" s="183"/>
      <c r="G193" s="183"/>
      <c r="H193" s="183"/>
      <c r="I193" s="183"/>
      <c r="K193" s="183"/>
      <c r="L193" s="183"/>
    </row>
    <row r="194" spans="2:12">
      <c r="B194" s="186"/>
      <c r="C194" s="183"/>
      <c r="D194" s="183"/>
      <c r="E194" s="183"/>
      <c r="F194" s="183"/>
      <c r="G194" s="183"/>
      <c r="H194" s="183"/>
      <c r="I194" s="183"/>
      <c r="K194" s="183"/>
      <c r="L194" s="183"/>
    </row>
    <row r="195" spans="2:12">
      <c r="B195" s="186"/>
      <c r="C195" s="183"/>
      <c r="D195" s="183"/>
      <c r="E195" s="183"/>
      <c r="F195" s="183"/>
      <c r="G195" s="183"/>
      <c r="H195" s="183"/>
      <c r="I195" s="183"/>
      <c r="K195" s="183"/>
      <c r="L195" s="183"/>
    </row>
    <row r="196" spans="2:12">
      <c r="B196" s="186"/>
      <c r="C196" s="183"/>
      <c r="D196" s="183"/>
      <c r="E196" s="183"/>
      <c r="F196" s="183"/>
      <c r="G196" s="183"/>
      <c r="H196" s="183"/>
      <c r="I196" s="183"/>
      <c r="K196" s="183"/>
      <c r="L196" s="183"/>
    </row>
    <row r="197" spans="2:12">
      <c r="B197" s="186"/>
      <c r="C197" s="183"/>
      <c r="D197" s="183"/>
      <c r="E197" s="183"/>
      <c r="F197" s="183"/>
      <c r="G197" s="183"/>
      <c r="H197" s="183"/>
      <c r="I197" s="183"/>
      <c r="K197" s="183"/>
      <c r="L197" s="183"/>
    </row>
    <row r="198" spans="2:12">
      <c r="B198" s="186"/>
      <c r="C198" s="183"/>
      <c r="D198" s="183"/>
      <c r="E198" s="183"/>
      <c r="F198" s="183"/>
      <c r="G198" s="183"/>
      <c r="H198" s="183"/>
      <c r="I198" s="183"/>
      <c r="K198" s="183"/>
      <c r="L198" s="183"/>
    </row>
    <row r="199" spans="2:12">
      <c r="B199" s="186"/>
      <c r="C199" s="183"/>
      <c r="D199" s="183"/>
      <c r="E199" s="183"/>
      <c r="F199" s="183"/>
      <c r="G199" s="183"/>
      <c r="H199" s="183"/>
      <c r="I199" s="183"/>
      <c r="K199" s="183"/>
      <c r="L199" s="183"/>
    </row>
    <row r="200" spans="2:12">
      <c r="B200" s="186"/>
      <c r="C200" s="183"/>
      <c r="D200" s="183"/>
      <c r="E200" s="183"/>
      <c r="F200" s="183"/>
      <c r="G200" s="183"/>
      <c r="H200" s="183"/>
      <c r="I200" s="183"/>
      <c r="K200" s="183"/>
      <c r="L200" s="183"/>
    </row>
    <row r="201" spans="2:12">
      <c r="B201" s="186"/>
      <c r="C201" s="183"/>
      <c r="D201" s="183"/>
      <c r="E201" s="183"/>
      <c r="F201" s="183"/>
      <c r="G201" s="183"/>
      <c r="H201" s="183"/>
      <c r="I201" s="183"/>
      <c r="K201" s="183"/>
      <c r="L201" s="183"/>
    </row>
    <row r="202" spans="2:12">
      <c r="B202" s="186"/>
      <c r="C202" s="183"/>
      <c r="D202" s="183"/>
      <c r="E202" s="183"/>
      <c r="F202" s="183"/>
      <c r="G202" s="183"/>
      <c r="H202" s="183"/>
      <c r="I202" s="183"/>
      <c r="K202" s="183"/>
      <c r="L202" s="183"/>
    </row>
    <row r="203" spans="2:12">
      <c r="B203" s="186"/>
      <c r="C203" s="183"/>
      <c r="D203" s="183"/>
      <c r="E203" s="183"/>
      <c r="F203" s="183"/>
      <c r="G203" s="183"/>
      <c r="H203" s="183"/>
      <c r="I203" s="183"/>
      <c r="K203" s="183"/>
      <c r="L203" s="183"/>
    </row>
    <row r="204" spans="2:12">
      <c r="B204" s="186"/>
      <c r="C204" s="183"/>
      <c r="D204" s="183"/>
      <c r="E204" s="183"/>
      <c r="F204" s="183"/>
      <c r="G204" s="183"/>
      <c r="H204" s="183"/>
      <c r="I204" s="183"/>
      <c r="K204" s="183"/>
      <c r="L204" s="183"/>
    </row>
    <row r="205" spans="2:12">
      <c r="B205" s="186"/>
      <c r="C205" s="183"/>
      <c r="D205" s="183"/>
      <c r="E205" s="183"/>
      <c r="F205" s="183"/>
      <c r="G205" s="183"/>
      <c r="H205" s="183"/>
      <c r="I205" s="183"/>
      <c r="K205" s="183"/>
      <c r="L205" s="183"/>
    </row>
    <row r="206" spans="2:12">
      <c r="B206" s="186"/>
      <c r="C206" s="183"/>
      <c r="D206" s="183"/>
      <c r="E206" s="183"/>
      <c r="F206" s="183"/>
      <c r="G206" s="183"/>
      <c r="H206" s="183"/>
      <c r="I206" s="183"/>
      <c r="K206" s="183"/>
      <c r="L206" s="183"/>
    </row>
    <row r="207" spans="2:12">
      <c r="B207" s="186"/>
      <c r="C207" s="183"/>
      <c r="D207" s="183"/>
      <c r="E207" s="183"/>
      <c r="F207" s="183"/>
      <c r="G207" s="183"/>
      <c r="H207" s="183"/>
      <c r="I207" s="183"/>
      <c r="K207" s="183"/>
      <c r="L207" s="183"/>
    </row>
    <row r="208" spans="2:12">
      <c r="B208" s="186"/>
      <c r="C208" s="183"/>
      <c r="D208" s="183"/>
      <c r="E208" s="183"/>
      <c r="F208" s="183"/>
      <c r="G208" s="183"/>
      <c r="H208" s="183"/>
      <c r="I208" s="183"/>
      <c r="K208" s="183"/>
      <c r="L208" s="183"/>
    </row>
    <row r="209" spans="2:12">
      <c r="B209" s="186"/>
      <c r="C209" s="183"/>
      <c r="D209" s="183"/>
      <c r="E209" s="183"/>
      <c r="F209" s="183"/>
      <c r="G209" s="183"/>
      <c r="H209" s="183"/>
      <c r="I209" s="183"/>
      <c r="K209" s="183"/>
      <c r="L209" s="183"/>
    </row>
    <row r="210" spans="2:12">
      <c r="B210" s="186"/>
      <c r="C210" s="183"/>
      <c r="D210" s="183"/>
      <c r="E210" s="183"/>
      <c r="F210" s="183"/>
      <c r="G210" s="183"/>
      <c r="H210" s="183"/>
      <c r="I210" s="183"/>
      <c r="K210" s="183"/>
      <c r="L210" s="183"/>
    </row>
    <row r="211" spans="2:12">
      <c r="B211" s="186"/>
      <c r="C211" s="183"/>
      <c r="D211" s="183"/>
      <c r="E211" s="183"/>
      <c r="F211" s="183"/>
      <c r="G211" s="183"/>
      <c r="H211" s="183"/>
      <c r="I211" s="183"/>
      <c r="K211" s="183"/>
      <c r="L211" s="183"/>
    </row>
    <row r="212" spans="2:12">
      <c r="B212" s="186"/>
      <c r="C212" s="183"/>
      <c r="D212" s="183"/>
      <c r="E212" s="183"/>
      <c r="F212" s="183"/>
      <c r="G212" s="183"/>
      <c r="H212" s="183"/>
      <c r="I212" s="183"/>
      <c r="K212" s="183"/>
      <c r="L212" s="183"/>
    </row>
    <row r="213" spans="2:12">
      <c r="B213" s="186"/>
      <c r="C213" s="183"/>
      <c r="D213" s="183"/>
      <c r="E213" s="183"/>
      <c r="F213" s="183"/>
      <c r="G213" s="183"/>
      <c r="H213" s="183"/>
      <c r="I213" s="183"/>
      <c r="K213" s="183"/>
      <c r="L213" s="183"/>
    </row>
    <row r="214" spans="2:12">
      <c r="B214" s="186"/>
      <c r="C214" s="183"/>
      <c r="D214" s="183"/>
      <c r="E214" s="183"/>
      <c r="F214" s="183"/>
      <c r="G214" s="183"/>
      <c r="H214" s="183"/>
      <c r="I214" s="183"/>
      <c r="K214" s="183"/>
      <c r="L214" s="183"/>
    </row>
    <row r="215" spans="2:12">
      <c r="B215" s="186"/>
      <c r="C215" s="183"/>
      <c r="D215" s="183"/>
      <c r="E215" s="183"/>
      <c r="F215" s="183"/>
      <c r="G215" s="183"/>
      <c r="H215" s="183"/>
      <c r="I215" s="183"/>
      <c r="K215" s="183"/>
      <c r="L215" s="183"/>
    </row>
    <row r="216" spans="2:12">
      <c r="B216" s="186"/>
      <c r="C216" s="183"/>
      <c r="D216" s="183"/>
      <c r="E216" s="183"/>
      <c r="F216" s="183"/>
      <c r="G216" s="183"/>
      <c r="H216" s="183"/>
      <c r="I216" s="183"/>
      <c r="K216" s="183"/>
      <c r="L216" s="183"/>
    </row>
    <row r="217" spans="2:12">
      <c r="B217" s="186"/>
      <c r="C217" s="183"/>
      <c r="D217" s="183"/>
      <c r="E217" s="183"/>
      <c r="F217" s="183"/>
      <c r="G217" s="183"/>
      <c r="H217" s="183"/>
      <c r="I217" s="183"/>
      <c r="K217" s="183"/>
      <c r="L217" s="183"/>
    </row>
    <row r="218" spans="2:12">
      <c r="B218" s="186"/>
      <c r="C218" s="183"/>
      <c r="D218" s="183"/>
      <c r="E218" s="183"/>
      <c r="F218" s="183"/>
      <c r="G218" s="183"/>
      <c r="H218" s="183"/>
      <c r="I218" s="183"/>
      <c r="K218" s="183"/>
      <c r="L218" s="183"/>
    </row>
    <row r="219" spans="2:12">
      <c r="B219" s="186"/>
      <c r="C219" s="183"/>
      <c r="D219" s="183"/>
      <c r="E219" s="183"/>
      <c r="F219" s="183"/>
      <c r="G219" s="183"/>
      <c r="H219" s="183"/>
      <c r="I219" s="183"/>
      <c r="K219" s="183"/>
      <c r="L219" s="183"/>
    </row>
    <row r="220" spans="2:12">
      <c r="B220" s="186"/>
      <c r="C220" s="183"/>
      <c r="D220" s="183"/>
      <c r="E220" s="183"/>
      <c r="F220" s="183"/>
      <c r="G220" s="183"/>
      <c r="H220" s="183"/>
      <c r="I220" s="183"/>
      <c r="K220" s="183"/>
      <c r="L220" s="183"/>
    </row>
    <row r="221" spans="2:12">
      <c r="B221" s="186"/>
      <c r="C221" s="183"/>
      <c r="D221" s="183"/>
      <c r="E221" s="183"/>
      <c r="F221" s="183"/>
      <c r="G221" s="183"/>
      <c r="H221" s="183"/>
      <c r="I221" s="183"/>
      <c r="K221" s="183"/>
      <c r="L221" s="183"/>
    </row>
    <row r="222" spans="2:12">
      <c r="B222" s="186"/>
      <c r="C222" s="183"/>
      <c r="D222" s="183"/>
      <c r="E222" s="183"/>
      <c r="F222" s="183"/>
      <c r="G222" s="183"/>
      <c r="H222" s="183"/>
      <c r="I222" s="183"/>
      <c r="K222" s="183"/>
      <c r="L222" s="183"/>
    </row>
    <row r="223" spans="2:12">
      <c r="B223" s="186"/>
      <c r="C223" s="183"/>
      <c r="D223" s="183"/>
      <c r="E223" s="183"/>
      <c r="F223" s="183"/>
      <c r="G223" s="183"/>
      <c r="H223" s="183"/>
      <c r="I223" s="183"/>
      <c r="K223" s="183"/>
      <c r="L223" s="183"/>
    </row>
    <row r="224" spans="2:12">
      <c r="B224" s="186"/>
      <c r="C224" s="183"/>
      <c r="D224" s="183"/>
      <c r="E224" s="183"/>
      <c r="F224" s="183"/>
      <c r="G224" s="183"/>
      <c r="H224" s="183"/>
      <c r="I224" s="183"/>
      <c r="K224" s="183"/>
      <c r="L224" s="183"/>
    </row>
    <row r="225" spans="2:12">
      <c r="B225" s="186"/>
      <c r="C225" s="183"/>
      <c r="D225" s="183"/>
      <c r="E225" s="183"/>
      <c r="F225" s="183"/>
      <c r="G225" s="183"/>
      <c r="H225" s="183"/>
      <c r="I225" s="183"/>
      <c r="K225" s="183"/>
      <c r="L225" s="183"/>
    </row>
    <row r="226" spans="2:12">
      <c r="B226" s="186"/>
      <c r="C226" s="183"/>
      <c r="D226" s="183"/>
      <c r="E226" s="183"/>
      <c r="F226" s="183"/>
      <c r="G226" s="183"/>
      <c r="H226" s="183"/>
      <c r="I226" s="183"/>
      <c r="K226" s="183"/>
      <c r="L226" s="183"/>
    </row>
    <row r="227" spans="2:12">
      <c r="B227" s="186"/>
      <c r="C227" s="183"/>
      <c r="D227" s="183"/>
      <c r="E227" s="183"/>
      <c r="F227" s="183"/>
      <c r="G227" s="183"/>
      <c r="H227" s="183"/>
      <c r="I227" s="183"/>
      <c r="K227" s="183"/>
      <c r="L227" s="183"/>
    </row>
    <row r="228" spans="2:12">
      <c r="B228" s="186"/>
      <c r="C228" s="183"/>
      <c r="D228" s="183"/>
      <c r="E228" s="183"/>
      <c r="F228" s="183"/>
      <c r="G228" s="183"/>
      <c r="H228" s="183"/>
      <c r="I228" s="183"/>
      <c r="K228" s="183"/>
      <c r="L228" s="183"/>
    </row>
    <row r="229" spans="2:12">
      <c r="B229" s="186"/>
      <c r="C229" s="183"/>
      <c r="D229" s="183"/>
      <c r="E229" s="183"/>
      <c r="F229" s="183"/>
      <c r="G229" s="183"/>
      <c r="H229" s="183"/>
      <c r="I229" s="183"/>
      <c r="K229" s="183"/>
      <c r="L229" s="183"/>
    </row>
    <row r="230" spans="2:12">
      <c r="B230" s="186"/>
      <c r="C230" s="183"/>
      <c r="D230" s="183"/>
      <c r="E230" s="183"/>
      <c r="F230" s="183"/>
      <c r="G230" s="183"/>
      <c r="H230" s="183"/>
      <c r="I230" s="183"/>
      <c r="K230" s="183"/>
      <c r="L230" s="183"/>
    </row>
    <row r="231" spans="2:12">
      <c r="B231" s="186"/>
      <c r="C231" s="183"/>
      <c r="D231" s="183"/>
      <c r="E231" s="183"/>
      <c r="F231" s="183"/>
      <c r="G231" s="183"/>
      <c r="H231" s="183"/>
      <c r="I231" s="183"/>
      <c r="K231" s="183"/>
      <c r="L231" s="183"/>
    </row>
    <row r="232" spans="2:12">
      <c r="B232" s="186"/>
      <c r="C232" s="183"/>
      <c r="D232" s="183"/>
      <c r="E232" s="183"/>
      <c r="F232" s="183"/>
      <c r="G232" s="183"/>
      <c r="H232" s="183"/>
      <c r="I232" s="183"/>
      <c r="K232" s="183"/>
      <c r="L232" s="183"/>
    </row>
    <row r="233" spans="2:12">
      <c r="B233" s="186"/>
      <c r="C233" s="183"/>
      <c r="D233" s="183"/>
      <c r="E233" s="183"/>
      <c r="F233" s="183"/>
      <c r="G233" s="183"/>
      <c r="H233" s="183"/>
      <c r="I233" s="183"/>
      <c r="K233" s="183"/>
      <c r="L233" s="183"/>
    </row>
    <row r="234" spans="2:12">
      <c r="B234" s="186"/>
      <c r="C234" s="183"/>
      <c r="D234" s="183"/>
      <c r="E234" s="183"/>
      <c r="F234" s="183"/>
      <c r="G234" s="183"/>
      <c r="H234" s="183"/>
      <c r="I234" s="183"/>
      <c r="K234" s="183"/>
      <c r="L234" s="183"/>
    </row>
    <row r="235" spans="2:12">
      <c r="B235" s="186"/>
      <c r="C235" s="183"/>
      <c r="D235" s="183"/>
      <c r="E235" s="183"/>
      <c r="F235" s="183"/>
      <c r="G235" s="183"/>
      <c r="H235" s="183"/>
      <c r="I235" s="183"/>
      <c r="K235" s="183"/>
      <c r="L235" s="183"/>
    </row>
    <row r="236" spans="2:12">
      <c r="B236" s="186"/>
      <c r="C236" s="183"/>
      <c r="D236" s="183"/>
      <c r="E236" s="183"/>
      <c r="F236" s="183"/>
      <c r="G236" s="183"/>
      <c r="H236" s="183"/>
      <c r="I236" s="183"/>
      <c r="K236" s="183"/>
      <c r="L236" s="183"/>
    </row>
    <row r="237" spans="2:12">
      <c r="B237" s="186"/>
      <c r="C237" s="183"/>
      <c r="D237" s="183"/>
      <c r="E237" s="183"/>
      <c r="F237" s="183"/>
      <c r="G237" s="183"/>
      <c r="H237" s="183"/>
      <c r="I237" s="183"/>
      <c r="K237" s="183"/>
      <c r="L237" s="183"/>
    </row>
    <row r="238" spans="2:12">
      <c r="B238" s="186"/>
      <c r="C238" s="183"/>
      <c r="D238" s="183"/>
      <c r="E238" s="183"/>
      <c r="F238" s="183"/>
      <c r="G238" s="183"/>
      <c r="H238" s="183"/>
      <c r="I238" s="183"/>
      <c r="K238" s="183"/>
      <c r="L238" s="183"/>
    </row>
    <row r="239" spans="2:12">
      <c r="B239" s="186"/>
      <c r="C239" s="183"/>
      <c r="D239" s="183"/>
      <c r="E239" s="183"/>
      <c r="F239" s="183"/>
      <c r="G239" s="183"/>
      <c r="H239" s="183"/>
      <c r="I239" s="183"/>
      <c r="K239" s="183"/>
      <c r="L239" s="183"/>
    </row>
    <row r="240" spans="2:12">
      <c r="B240" s="186"/>
      <c r="C240" s="183"/>
      <c r="D240" s="183"/>
      <c r="E240" s="183"/>
      <c r="F240" s="183"/>
      <c r="G240" s="183"/>
      <c r="H240" s="183"/>
      <c r="I240" s="183"/>
      <c r="K240" s="183"/>
      <c r="L240" s="183"/>
    </row>
    <row r="241" spans="2:12">
      <c r="B241" s="186"/>
      <c r="C241" s="183"/>
      <c r="D241" s="183"/>
      <c r="E241" s="183"/>
      <c r="F241" s="183"/>
      <c r="G241" s="183"/>
      <c r="H241" s="183"/>
      <c r="I241" s="183"/>
      <c r="K241" s="183"/>
      <c r="L241" s="183"/>
    </row>
    <row r="242" spans="2:12">
      <c r="B242" s="186"/>
      <c r="C242" s="183"/>
      <c r="D242" s="183"/>
      <c r="E242" s="183"/>
      <c r="F242" s="183"/>
      <c r="G242" s="183"/>
      <c r="H242" s="183"/>
      <c r="I242" s="183"/>
      <c r="K242" s="183"/>
      <c r="L242" s="183"/>
    </row>
    <row r="243" spans="2:12">
      <c r="B243" s="186"/>
      <c r="C243" s="183"/>
      <c r="D243" s="183"/>
      <c r="E243" s="183"/>
      <c r="F243" s="183"/>
      <c r="G243" s="183"/>
      <c r="H243" s="183"/>
      <c r="I243" s="183"/>
      <c r="K243" s="183"/>
      <c r="L243" s="183"/>
    </row>
    <row r="244" spans="2:12">
      <c r="B244" s="186"/>
      <c r="C244" s="183"/>
      <c r="D244" s="183"/>
      <c r="E244" s="183"/>
      <c r="F244" s="183"/>
      <c r="G244" s="183"/>
      <c r="H244" s="183"/>
      <c r="I244" s="183"/>
      <c r="K244" s="183"/>
      <c r="L244" s="183"/>
    </row>
    <row r="245" spans="2:12">
      <c r="B245" s="186"/>
      <c r="C245" s="183"/>
      <c r="D245" s="183"/>
      <c r="E245" s="183"/>
      <c r="F245" s="183"/>
      <c r="G245" s="183"/>
      <c r="H245" s="183"/>
      <c r="I245" s="183"/>
      <c r="K245" s="183"/>
      <c r="L245" s="183"/>
    </row>
    <row r="246" spans="2:12">
      <c r="B246" s="186"/>
      <c r="C246" s="183"/>
      <c r="D246" s="183"/>
      <c r="E246" s="183"/>
      <c r="F246" s="183"/>
      <c r="G246" s="183"/>
      <c r="H246" s="183"/>
      <c r="I246" s="183"/>
      <c r="K246" s="183"/>
      <c r="L246" s="183"/>
    </row>
    <row r="247" spans="2:12">
      <c r="B247" s="186"/>
      <c r="C247" s="183"/>
      <c r="D247" s="183"/>
      <c r="E247" s="183"/>
      <c r="F247" s="183"/>
      <c r="G247" s="183"/>
      <c r="H247" s="183"/>
      <c r="I247" s="183"/>
      <c r="K247" s="183"/>
      <c r="L247" s="183"/>
    </row>
    <row r="248" spans="2:12">
      <c r="B248" s="186"/>
      <c r="C248" s="183"/>
      <c r="D248" s="183"/>
      <c r="E248" s="183"/>
      <c r="F248" s="183"/>
      <c r="G248" s="183"/>
      <c r="H248" s="183"/>
      <c r="I248" s="183"/>
      <c r="K248" s="183"/>
      <c r="L248" s="183"/>
    </row>
    <row r="249" spans="2:12">
      <c r="B249" s="186"/>
      <c r="C249" s="183"/>
      <c r="D249" s="183"/>
      <c r="E249" s="183"/>
      <c r="F249" s="183"/>
      <c r="G249" s="183"/>
      <c r="H249" s="183"/>
      <c r="I249" s="183"/>
      <c r="K249" s="183"/>
      <c r="L249" s="183"/>
    </row>
    <row r="250" spans="2:12">
      <c r="B250" s="186"/>
      <c r="C250" s="183"/>
      <c r="D250" s="183"/>
      <c r="E250" s="183"/>
      <c r="F250" s="183"/>
      <c r="G250" s="183"/>
      <c r="H250" s="183"/>
      <c r="I250" s="183"/>
      <c r="K250" s="183"/>
      <c r="L250" s="183"/>
    </row>
    <row r="251" spans="2:12">
      <c r="B251" s="186"/>
      <c r="C251" s="183"/>
      <c r="D251" s="183"/>
      <c r="E251" s="183"/>
      <c r="F251" s="183"/>
      <c r="G251" s="183"/>
      <c r="H251" s="183"/>
      <c r="I251" s="183"/>
      <c r="K251" s="183"/>
      <c r="L251" s="183"/>
    </row>
    <row r="252" spans="2:12">
      <c r="B252" s="186"/>
      <c r="C252" s="183"/>
      <c r="D252" s="183"/>
      <c r="E252" s="183"/>
      <c r="F252" s="183"/>
      <c r="G252" s="183"/>
      <c r="H252" s="183"/>
      <c r="I252" s="183"/>
      <c r="K252" s="183"/>
      <c r="L252" s="183"/>
    </row>
    <row r="253" spans="2:12">
      <c r="B253" s="186"/>
      <c r="C253" s="183"/>
      <c r="D253" s="183"/>
      <c r="E253" s="183"/>
      <c r="F253" s="183"/>
      <c r="G253" s="183"/>
      <c r="H253" s="183"/>
      <c r="I253" s="183"/>
      <c r="K253" s="183"/>
      <c r="L253" s="183"/>
    </row>
    <row r="254" spans="2:12">
      <c r="B254" s="186"/>
      <c r="C254" s="183"/>
      <c r="D254" s="183"/>
      <c r="E254" s="183"/>
      <c r="F254" s="183"/>
      <c r="G254" s="183"/>
      <c r="H254" s="183"/>
      <c r="I254" s="183"/>
      <c r="K254" s="183"/>
      <c r="L254" s="183"/>
    </row>
    <row r="255" spans="2:12">
      <c r="B255" s="186"/>
      <c r="C255" s="183"/>
      <c r="D255" s="183"/>
      <c r="E255" s="183"/>
      <c r="F255" s="183"/>
      <c r="G255" s="183"/>
      <c r="H255" s="183"/>
      <c r="I255" s="183"/>
      <c r="K255" s="183"/>
      <c r="L255" s="183"/>
    </row>
    <row r="256" spans="2:12">
      <c r="B256" s="186"/>
      <c r="C256" s="183"/>
      <c r="D256" s="183"/>
      <c r="E256" s="183"/>
      <c r="F256" s="183"/>
      <c r="G256" s="183"/>
      <c r="H256" s="183"/>
      <c r="I256" s="183"/>
      <c r="K256" s="183"/>
      <c r="L256" s="183"/>
    </row>
    <row r="257" spans="2:12">
      <c r="B257" s="186"/>
      <c r="C257" s="183"/>
      <c r="D257" s="183"/>
      <c r="E257" s="183"/>
      <c r="F257" s="183"/>
      <c r="G257" s="183"/>
      <c r="H257" s="183"/>
      <c r="I257" s="183"/>
      <c r="K257" s="183"/>
      <c r="L257" s="183"/>
    </row>
    <row r="258" spans="2:12">
      <c r="B258" s="186"/>
      <c r="C258" s="183"/>
      <c r="D258" s="183"/>
      <c r="E258" s="183"/>
      <c r="F258" s="183"/>
      <c r="G258" s="183"/>
      <c r="H258" s="183"/>
      <c r="I258" s="183"/>
      <c r="K258" s="183"/>
      <c r="L258" s="183"/>
    </row>
    <row r="259" spans="2:12">
      <c r="B259" s="186"/>
      <c r="C259" s="183"/>
      <c r="D259" s="183"/>
      <c r="E259" s="183"/>
      <c r="F259" s="183"/>
      <c r="G259" s="183"/>
      <c r="H259" s="183"/>
      <c r="I259" s="183"/>
      <c r="K259" s="183"/>
      <c r="L259" s="183"/>
    </row>
    <row r="260" spans="2:12">
      <c r="B260" s="186"/>
      <c r="C260" s="183"/>
      <c r="D260" s="183"/>
      <c r="E260" s="183"/>
      <c r="F260" s="183"/>
      <c r="G260" s="183"/>
      <c r="H260" s="183"/>
      <c r="I260" s="183"/>
      <c r="K260" s="183"/>
      <c r="L260" s="183"/>
    </row>
    <row r="261" spans="2:12">
      <c r="B261" s="186"/>
      <c r="C261" s="183"/>
      <c r="D261" s="183"/>
      <c r="E261" s="183"/>
      <c r="F261" s="183"/>
      <c r="G261" s="183"/>
      <c r="H261" s="183"/>
      <c r="I261" s="183"/>
      <c r="K261" s="183"/>
      <c r="L261" s="183"/>
    </row>
    <row r="262" spans="2:12">
      <c r="B262" s="186"/>
      <c r="C262" s="183"/>
      <c r="D262" s="183"/>
      <c r="E262" s="183"/>
      <c r="F262" s="183"/>
      <c r="G262" s="183"/>
      <c r="H262" s="183"/>
      <c r="I262" s="183"/>
      <c r="K262" s="183"/>
      <c r="L262" s="183"/>
    </row>
    <row r="263" spans="2:12">
      <c r="B263" s="186"/>
      <c r="C263" s="183"/>
      <c r="D263" s="183"/>
      <c r="E263" s="183"/>
      <c r="F263" s="183"/>
      <c r="G263" s="183"/>
      <c r="H263" s="183"/>
      <c r="I263" s="183"/>
      <c r="K263" s="183"/>
      <c r="L263" s="183"/>
    </row>
    <row r="264" spans="2:12">
      <c r="B264" s="186"/>
      <c r="C264" s="183"/>
      <c r="D264" s="183"/>
      <c r="E264" s="183"/>
      <c r="F264" s="183"/>
      <c r="G264" s="183"/>
      <c r="H264" s="183"/>
      <c r="I264" s="183"/>
      <c r="K264" s="183"/>
      <c r="L264" s="183"/>
    </row>
    <row r="265" spans="2:12">
      <c r="B265" s="186"/>
      <c r="C265" s="183"/>
      <c r="D265" s="183"/>
      <c r="E265" s="183"/>
      <c r="F265" s="183"/>
      <c r="G265" s="183"/>
      <c r="H265" s="183"/>
      <c r="I265" s="183"/>
      <c r="K265" s="183"/>
      <c r="L265" s="183"/>
    </row>
    <row r="266" spans="2:12">
      <c r="B266" s="186"/>
      <c r="C266" s="183"/>
      <c r="D266" s="183"/>
      <c r="E266" s="183"/>
      <c r="F266" s="183"/>
      <c r="G266" s="183"/>
      <c r="H266" s="183"/>
      <c r="I266" s="183"/>
      <c r="K266" s="183"/>
      <c r="L266" s="183"/>
    </row>
    <row r="267" spans="2:12">
      <c r="B267" s="186"/>
      <c r="C267" s="183"/>
      <c r="D267" s="183"/>
      <c r="E267" s="183"/>
      <c r="F267" s="183"/>
      <c r="G267" s="183"/>
      <c r="H267" s="183"/>
      <c r="I267" s="183"/>
      <c r="K267" s="183"/>
      <c r="L267" s="183"/>
    </row>
    <row r="268" spans="2:12">
      <c r="B268" s="186"/>
      <c r="C268" s="183"/>
      <c r="D268" s="183"/>
      <c r="E268" s="183"/>
      <c r="F268" s="183"/>
      <c r="G268" s="183"/>
      <c r="H268" s="183"/>
      <c r="I268" s="183"/>
      <c r="K268" s="183"/>
      <c r="L268" s="183"/>
    </row>
    <row r="269" spans="2:12">
      <c r="B269" s="186"/>
      <c r="C269" s="183"/>
      <c r="D269" s="183"/>
      <c r="E269" s="183"/>
      <c r="F269" s="183"/>
      <c r="G269" s="183"/>
      <c r="H269" s="183"/>
      <c r="I269" s="183"/>
      <c r="K269" s="183"/>
      <c r="L269" s="183"/>
    </row>
    <row r="270" spans="2:12">
      <c r="B270" s="186"/>
      <c r="C270" s="183"/>
      <c r="D270" s="183"/>
      <c r="E270" s="183"/>
      <c r="F270" s="183"/>
      <c r="G270" s="183"/>
      <c r="H270" s="183"/>
      <c r="I270" s="183"/>
      <c r="K270" s="183"/>
      <c r="L270" s="183"/>
    </row>
    <row r="271" spans="2:12">
      <c r="B271" s="186"/>
      <c r="C271" s="183"/>
      <c r="D271" s="183"/>
      <c r="E271" s="183"/>
      <c r="F271" s="183"/>
      <c r="G271" s="183"/>
      <c r="H271" s="183"/>
      <c r="I271" s="183"/>
      <c r="K271" s="183"/>
      <c r="L271" s="183"/>
    </row>
    <row r="272" spans="2:12">
      <c r="B272" s="186"/>
      <c r="C272" s="183"/>
      <c r="D272" s="183"/>
      <c r="E272" s="183"/>
      <c r="F272" s="183"/>
      <c r="G272" s="183"/>
      <c r="H272" s="183"/>
      <c r="I272" s="183"/>
      <c r="K272" s="183"/>
      <c r="L272" s="183"/>
    </row>
    <row r="273" spans="2:12">
      <c r="B273" s="186"/>
      <c r="C273" s="183"/>
      <c r="D273" s="183"/>
      <c r="E273" s="183"/>
      <c r="F273" s="183"/>
      <c r="G273" s="183"/>
      <c r="H273" s="183"/>
      <c r="I273" s="183"/>
      <c r="K273" s="183"/>
      <c r="L273" s="183"/>
    </row>
    <row r="274" spans="2:12">
      <c r="B274" s="186"/>
      <c r="C274" s="183"/>
      <c r="D274" s="183"/>
      <c r="E274" s="183"/>
      <c r="F274" s="183"/>
      <c r="G274" s="183"/>
      <c r="H274" s="183"/>
      <c r="I274" s="183"/>
      <c r="K274" s="183"/>
      <c r="L274" s="183"/>
    </row>
    <row r="275" spans="2:12">
      <c r="B275" s="186"/>
      <c r="C275" s="183"/>
      <c r="D275" s="183"/>
      <c r="E275" s="183"/>
      <c r="F275" s="183"/>
      <c r="G275" s="183"/>
      <c r="H275" s="183"/>
      <c r="I275" s="183"/>
      <c r="K275" s="183"/>
      <c r="L275" s="183"/>
    </row>
    <row r="276" spans="2:12">
      <c r="B276" s="186"/>
      <c r="C276" s="183"/>
      <c r="D276" s="183"/>
      <c r="E276" s="183"/>
      <c r="F276" s="183"/>
      <c r="G276" s="183"/>
      <c r="H276" s="183"/>
      <c r="I276" s="183"/>
      <c r="K276" s="183"/>
      <c r="L276" s="183"/>
    </row>
    <row r="277" spans="2:12">
      <c r="B277" s="186"/>
      <c r="C277" s="183"/>
      <c r="D277" s="183"/>
      <c r="E277" s="183"/>
      <c r="F277" s="183"/>
      <c r="G277" s="183"/>
      <c r="H277" s="183"/>
      <c r="I277" s="183"/>
      <c r="K277" s="183"/>
      <c r="L277" s="183"/>
    </row>
    <row r="278" spans="2:12">
      <c r="B278" s="186"/>
      <c r="C278" s="183"/>
      <c r="D278" s="183"/>
      <c r="E278" s="183"/>
      <c r="F278" s="183"/>
      <c r="G278" s="183"/>
      <c r="H278" s="183"/>
      <c r="I278" s="183"/>
      <c r="K278" s="183"/>
      <c r="L278" s="183"/>
    </row>
    <row r="279" spans="2:12">
      <c r="B279" s="186"/>
      <c r="C279" s="183"/>
      <c r="D279" s="183"/>
      <c r="E279" s="183"/>
      <c r="F279" s="183"/>
      <c r="G279" s="183"/>
      <c r="H279" s="183"/>
      <c r="I279" s="183"/>
      <c r="K279" s="183"/>
      <c r="L279" s="183"/>
    </row>
    <row r="280" spans="2:12">
      <c r="B280" s="186"/>
      <c r="C280" s="183"/>
      <c r="D280" s="183"/>
      <c r="E280" s="183"/>
      <c r="F280" s="183"/>
      <c r="G280" s="183"/>
      <c r="H280" s="183"/>
      <c r="I280" s="183"/>
      <c r="K280" s="183"/>
      <c r="L280" s="183"/>
    </row>
    <row r="281" spans="2:12">
      <c r="B281" s="186"/>
      <c r="C281" s="183"/>
      <c r="D281" s="183"/>
      <c r="E281" s="183"/>
      <c r="F281" s="183"/>
      <c r="G281" s="183"/>
      <c r="H281" s="183"/>
      <c r="I281" s="183"/>
      <c r="K281" s="183"/>
      <c r="L281" s="183"/>
    </row>
    <row r="282" spans="2:12">
      <c r="B282" s="186"/>
      <c r="C282" s="183"/>
      <c r="D282" s="183"/>
      <c r="E282" s="183"/>
      <c r="F282" s="183"/>
      <c r="G282" s="183"/>
      <c r="H282" s="183"/>
      <c r="I282" s="183"/>
      <c r="K282" s="183"/>
      <c r="L282" s="183"/>
    </row>
    <row r="283" spans="2:12">
      <c r="B283" s="186"/>
      <c r="C283" s="183"/>
      <c r="D283" s="183"/>
      <c r="E283" s="183"/>
      <c r="F283" s="183"/>
      <c r="G283" s="183"/>
      <c r="H283" s="183"/>
      <c r="I283" s="183"/>
      <c r="K283" s="183"/>
      <c r="L283" s="183"/>
    </row>
    <row r="284" spans="2:12">
      <c r="B284" s="186"/>
      <c r="C284" s="183"/>
      <c r="D284" s="183"/>
      <c r="E284" s="183"/>
      <c r="F284" s="183"/>
      <c r="G284" s="183"/>
      <c r="H284" s="183"/>
      <c r="I284" s="183"/>
      <c r="K284" s="183"/>
      <c r="L284" s="183"/>
    </row>
    <row r="285" spans="2:12">
      <c r="B285" s="186"/>
      <c r="C285" s="183"/>
      <c r="D285" s="183"/>
      <c r="E285" s="183"/>
      <c r="F285" s="183"/>
      <c r="G285" s="183"/>
      <c r="H285" s="183"/>
      <c r="I285" s="183"/>
      <c r="K285" s="183"/>
      <c r="L285" s="183"/>
    </row>
    <row r="286" spans="2:12">
      <c r="B286" s="186"/>
      <c r="C286" s="183"/>
      <c r="D286" s="183"/>
      <c r="E286" s="183"/>
      <c r="F286" s="183"/>
      <c r="G286" s="183"/>
      <c r="H286" s="183"/>
      <c r="I286" s="183"/>
      <c r="K286" s="183"/>
      <c r="L286" s="183"/>
    </row>
    <row r="287" spans="2:12">
      <c r="B287" s="186"/>
      <c r="C287" s="183"/>
      <c r="D287" s="183"/>
      <c r="E287" s="183"/>
      <c r="F287" s="183"/>
      <c r="G287" s="183"/>
      <c r="H287" s="183"/>
      <c r="I287" s="183"/>
      <c r="K287" s="183"/>
      <c r="L287" s="183"/>
    </row>
    <row r="288" spans="2:12">
      <c r="B288" s="186"/>
      <c r="C288" s="183"/>
      <c r="D288" s="183"/>
      <c r="E288" s="183"/>
      <c r="F288" s="183"/>
      <c r="G288" s="183"/>
      <c r="H288" s="183"/>
      <c r="I288" s="183"/>
      <c r="K288" s="183"/>
      <c r="L288" s="183"/>
    </row>
    <row r="289" spans="2:12">
      <c r="B289" s="186"/>
      <c r="C289" s="183"/>
      <c r="D289" s="183"/>
      <c r="E289" s="183"/>
      <c r="F289" s="183"/>
      <c r="G289" s="183"/>
      <c r="H289" s="183"/>
      <c r="I289" s="183"/>
      <c r="K289" s="183"/>
      <c r="L289" s="183"/>
    </row>
    <row r="290" spans="2:12">
      <c r="B290" s="186"/>
      <c r="C290" s="183"/>
      <c r="D290" s="183"/>
      <c r="E290" s="183"/>
      <c r="F290" s="183"/>
      <c r="G290" s="183"/>
      <c r="H290" s="183"/>
      <c r="I290" s="183"/>
      <c r="K290" s="183"/>
      <c r="L290" s="183"/>
    </row>
    <row r="291" spans="2:12">
      <c r="B291" s="186"/>
      <c r="C291" s="183"/>
      <c r="D291" s="183"/>
      <c r="E291" s="183"/>
      <c r="F291" s="183"/>
      <c r="G291" s="183"/>
      <c r="H291" s="183"/>
      <c r="I291" s="183"/>
      <c r="K291" s="183"/>
      <c r="L291" s="183"/>
    </row>
    <row r="292" spans="2:12">
      <c r="B292" s="186"/>
      <c r="C292" s="183"/>
      <c r="D292" s="183"/>
      <c r="E292" s="183"/>
      <c r="F292" s="183"/>
      <c r="G292" s="183"/>
      <c r="H292" s="183"/>
      <c r="I292" s="183"/>
      <c r="K292" s="183"/>
      <c r="L292" s="183"/>
    </row>
    <row r="293" spans="2:12">
      <c r="B293" s="186"/>
      <c r="C293" s="183"/>
      <c r="D293" s="183"/>
      <c r="E293" s="183"/>
      <c r="F293" s="183"/>
      <c r="G293" s="183"/>
      <c r="H293" s="183"/>
      <c r="I293" s="183"/>
      <c r="K293" s="183"/>
      <c r="L293" s="183"/>
    </row>
    <row r="294" spans="2:12">
      <c r="B294" s="186"/>
      <c r="C294" s="183"/>
      <c r="D294" s="183"/>
      <c r="E294" s="183"/>
      <c r="F294" s="183"/>
      <c r="G294" s="183"/>
      <c r="H294" s="183"/>
      <c r="I294" s="183"/>
      <c r="K294" s="183"/>
      <c r="L294" s="183"/>
    </row>
    <row r="295" spans="2:12">
      <c r="B295" s="186"/>
      <c r="C295" s="183"/>
      <c r="D295" s="183"/>
      <c r="E295" s="183"/>
      <c r="F295" s="183"/>
      <c r="G295" s="183"/>
      <c r="H295" s="183"/>
      <c r="I295" s="183"/>
      <c r="K295" s="183"/>
      <c r="L295" s="183"/>
    </row>
    <row r="296" spans="2:12">
      <c r="B296" s="186"/>
      <c r="C296" s="183"/>
      <c r="D296" s="183"/>
      <c r="E296" s="183"/>
      <c r="F296" s="183"/>
      <c r="G296" s="183"/>
      <c r="H296" s="183"/>
      <c r="I296" s="183"/>
      <c r="K296" s="183"/>
      <c r="L296" s="183"/>
    </row>
    <row r="297" spans="2:12">
      <c r="B297" s="186"/>
      <c r="C297" s="183"/>
      <c r="D297" s="183"/>
      <c r="E297" s="183"/>
      <c r="F297" s="183"/>
      <c r="G297" s="183"/>
      <c r="H297" s="183"/>
      <c r="I297" s="183"/>
      <c r="K297" s="183"/>
      <c r="L297" s="183"/>
    </row>
    <row r="298" spans="2:12">
      <c r="B298" s="186"/>
      <c r="C298" s="183"/>
      <c r="D298" s="183"/>
      <c r="E298" s="183"/>
      <c r="F298" s="183"/>
      <c r="G298" s="183"/>
      <c r="H298" s="183"/>
      <c r="I298" s="183"/>
      <c r="K298" s="183"/>
      <c r="L298" s="183"/>
    </row>
    <row r="299" spans="2:12">
      <c r="B299" s="186"/>
      <c r="C299" s="183"/>
      <c r="D299" s="183"/>
      <c r="E299" s="183"/>
      <c r="F299" s="183"/>
      <c r="G299" s="183"/>
      <c r="H299" s="183"/>
      <c r="I299" s="183"/>
      <c r="K299" s="183"/>
      <c r="L299" s="183"/>
    </row>
    <row r="300" spans="2:12">
      <c r="B300" s="186"/>
      <c r="C300" s="183"/>
      <c r="D300" s="183"/>
      <c r="E300" s="183"/>
      <c r="F300" s="183"/>
      <c r="G300" s="183"/>
      <c r="H300" s="183"/>
      <c r="I300" s="183"/>
      <c r="K300" s="183"/>
      <c r="L300" s="183"/>
    </row>
    <row r="301" spans="2:12">
      <c r="B301" s="186"/>
      <c r="C301" s="183"/>
      <c r="D301" s="183"/>
      <c r="E301" s="183"/>
      <c r="F301" s="183"/>
      <c r="G301" s="183"/>
      <c r="H301" s="183"/>
      <c r="I301" s="183"/>
      <c r="K301" s="183"/>
      <c r="L301" s="183"/>
    </row>
    <row r="302" spans="2:12">
      <c r="B302" s="186"/>
      <c r="C302" s="183"/>
      <c r="D302" s="183"/>
      <c r="E302" s="183"/>
      <c r="F302" s="183"/>
      <c r="G302" s="183"/>
      <c r="H302" s="183"/>
      <c r="I302" s="183"/>
      <c r="K302" s="183"/>
      <c r="L302" s="183"/>
    </row>
    <row r="303" spans="2:12">
      <c r="B303" s="186"/>
      <c r="C303" s="183"/>
      <c r="D303" s="183"/>
      <c r="E303" s="183"/>
      <c r="F303" s="183"/>
      <c r="G303" s="183"/>
      <c r="H303" s="183"/>
      <c r="I303" s="183"/>
      <c r="K303" s="183"/>
      <c r="L303" s="183"/>
    </row>
    <row r="304" spans="2:12">
      <c r="B304" s="186"/>
      <c r="C304" s="183"/>
      <c r="D304" s="183"/>
      <c r="E304" s="183"/>
      <c r="F304" s="183"/>
      <c r="G304" s="183"/>
      <c r="H304" s="183"/>
      <c r="I304" s="183"/>
      <c r="K304" s="183"/>
      <c r="L304" s="183"/>
    </row>
    <row r="305" spans="2:12">
      <c r="B305" s="186"/>
      <c r="C305" s="183"/>
      <c r="D305" s="183"/>
      <c r="E305" s="183"/>
      <c r="F305" s="183"/>
      <c r="G305" s="183"/>
      <c r="H305" s="183"/>
      <c r="I305" s="183"/>
      <c r="K305" s="183"/>
      <c r="L305" s="183"/>
    </row>
    <row r="306" spans="2:12">
      <c r="B306" s="186"/>
      <c r="C306" s="183"/>
      <c r="D306" s="183"/>
      <c r="E306" s="183"/>
      <c r="F306" s="183"/>
      <c r="G306" s="183"/>
      <c r="H306" s="183"/>
      <c r="I306" s="183"/>
      <c r="K306" s="183"/>
      <c r="L306" s="183"/>
    </row>
    <row r="307" spans="2:12">
      <c r="B307" s="186"/>
      <c r="C307" s="183"/>
      <c r="D307" s="183"/>
      <c r="E307" s="183"/>
      <c r="F307" s="183"/>
      <c r="G307" s="183"/>
      <c r="H307" s="183"/>
      <c r="I307" s="183"/>
      <c r="K307" s="183"/>
      <c r="L307" s="183"/>
    </row>
    <row r="308" spans="2:12">
      <c r="B308" s="186"/>
      <c r="C308" s="183"/>
      <c r="D308" s="183"/>
      <c r="E308" s="183"/>
      <c r="F308" s="183"/>
      <c r="G308" s="183"/>
      <c r="H308" s="183"/>
      <c r="I308" s="183"/>
      <c r="K308" s="183"/>
      <c r="L308" s="183"/>
    </row>
    <row r="309" spans="2:12">
      <c r="B309" s="186"/>
      <c r="C309" s="183"/>
      <c r="D309" s="183"/>
      <c r="E309" s="183"/>
      <c r="F309" s="183"/>
      <c r="G309" s="183"/>
      <c r="H309" s="183"/>
      <c r="I309" s="183"/>
      <c r="K309" s="183"/>
      <c r="L309" s="183"/>
    </row>
    <row r="310" spans="2:12">
      <c r="B310" s="186"/>
      <c r="C310" s="183"/>
      <c r="D310" s="183"/>
      <c r="E310" s="183"/>
      <c r="F310" s="183"/>
      <c r="G310" s="183"/>
      <c r="H310" s="183"/>
      <c r="I310" s="183"/>
      <c r="K310" s="183"/>
      <c r="L310" s="183"/>
    </row>
    <row r="311" spans="2:12">
      <c r="B311" s="186"/>
      <c r="C311" s="183"/>
      <c r="D311" s="183"/>
      <c r="E311" s="183"/>
      <c r="F311" s="183"/>
      <c r="G311" s="183"/>
      <c r="H311" s="183"/>
      <c r="I311" s="183"/>
      <c r="K311" s="183"/>
      <c r="L311" s="183"/>
    </row>
    <row r="312" spans="2:12">
      <c r="B312" s="186"/>
      <c r="C312" s="183"/>
      <c r="D312" s="183"/>
      <c r="E312" s="183"/>
      <c r="F312" s="183"/>
      <c r="G312" s="183"/>
      <c r="H312" s="183"/>
      <c r="I312" s="183"/>
      <c r="K312" s="183"/>
      <c r="L312" s="183"/>
    </row>
    <row r="313" spans="2:12">
      <c r="B313" s="186"/>
      <c r="C313" s="183"/>
      <c r="D313" s="183"/>
      <c r="E313" s="183"/>
      <c r="F313" s="183"/>
      <c r="G313" s="183"/>
      <c r="H313" s="183"/>
      <c r="I313" s="183"/>
      <c r="K313" s="183"/>
      <c r="L313" s="183"/>
    </row>
    <row r="314" spans="2:12">
      <c r="B314" s="186"/>
      <c r="C314" s="183"/>
      <c r="D314" s="183"/>
      <c r="E314" s="183"/>
      <c r="F314" s="183"/>
      <c r="G314" s="183"/>
      <c r="H314" s="183"/>
      <c r="I314" s="183"/>
      <c r="K314" s="183"/>
      <c r="L314" s="183"/>
    </row>
    <row r="315" spans="2:12">
      <c r="B315" s="186"/>
      <c r="C315" s="183"/>
      <c r="D315" s="183"/>
      <c r="E315" s="183"/>
      <c r="F315" s="183"/>
      <c r="G315" s="183"/>
      <c r="H315" s="183"/>
      <c r="I315" s="183"/>
      <c r="K315" s="183"/>
      <c r="L315" s="183"/>
    </row>
    <row r="316" spans="2:12">
      <c r="B316" s="186"/>
      <c r="C316" s="183"/>
      <c r="D316" s="183"/>
      <c r="E316" s="183"/>
      <c r="F316" s="183"/>
      <c r="G316" s="183"/>
      <c r="H316" s="183"/>
      <c r="I316" s="183"/>
      <c r="K316" s="183"/>
      <c r="L316" s="183"/>
    </row>
    <row r="317" spans="2:12">
      <c r="B317" s="186"/>
      <c r="C317" s="183"/>
      <c r="D317" s="183"/>
      <c r="E317" s="183"/>
      <c r="F317" s="183"/>
      <c r="G317" s="183"/>
      <c r="H317" s="183"/>
      <c r="I317" s="183"/>
      <c r="K317" s="183"/>
      <c r="L317" s="183"/>
    </row>
    <row r="318" spans="2:12">
      <c r="B318" s="186"/>
      <c r="C318" s="183"/>
      <c r="D318" s="183"/>
      <c r="E318" s="183"/>
      <c r="F318" s="183"/>
      <c r="G318" s="183"/>
      <c r="H318" s="183"/>
      <c r="I318" s="183"/>
      <c r="K318" s="183"/>
      <c r="L318" s="183"/>
    </row>
    <row r="319" spans="2:12">
      <c r="B319" s="186"/>
      <c r="C319" s="183"/>
      <c r="D319" s="183"/>
      <c r="E319" s="183"/>
      <c r="F319" s="183"/>
      <c r="G319" s="183"/>
      <c r="H319" s="183"/>
      <c r="I319" s="183"/>
      <c r="K319" s="183"/>
      <c r="L319" s="183"/>
    </row>
    <row r="320" spans="2:12">
      <c r="B320" s="186"/>
      <c r="C320" s="183"/>
      <c r="D320" s="183"/>
      <c r="E320" s="183"/>
      <c r="F320" s="183"/>
      <c r="G320" s="183"/>
      <c r="H320" s="183"/>
      <c r="I320" s="183"/>
      <c r="K320" s="183"/>
      <c r="L320" s="183"/>
    </row>
    <row r="321" spans="2:12">
      <c r="B321" s="186"/>
      <c r="C321" s="183"/>
      <c r="D321" s="183"/>
      <c r="E321" s="183"/>
      <c r="F321" s="183"/>
      <c r="G321" s="183"/>
      <c r="H321" s="183"/>
      <c r="I321" s="183"/>
      <c r="K321" s="183"/>
      <c r="L321" s="183"/>
    </row>
    <row r="322" spans="2:12">
      <c r="B322" s="186"/>
      <c r="C322" s="183"/>
      <c r="D322" s="183"/>
      <c r="E322" s="183"/>
      <c r="F322" s="183"/>
      <c r="G322" s="183"/>
      <c r="H322" s="183"/>
      <c r="I322" s="183"/>
      <c r="K322" s="183"/>
      <c r="L322" s="183"/>
    </row>
    <row r="323" spans="2:12">
      <c r="B323" s="186"/>
      <c r="C323" s="183"/>
      <c r="D323" s="183"/>
      <c r="E323" s="183"/>
      <c r="F323" s="183"/>
      <c r="G323" s="183"/>
      <c r="H323" s="183"/>
      <c r="I323" s="183"/>
      <c r="K323" s="183"/>
      <c r="L323" s="183"/>
    </row>
    <row r="324" spans="2:12">
      <c r="B324" s="186"/>
      <c r="C324" s="183"/>
      <c r="D324" s="183"/>
      <c r="E324" s="183"/>
      <c r="F324" s="183"/>
      <c r="G324" s="183"/>
      <c r="H324" s="183"/>
      <c r="I324" s="183"/>
      <c r="K324" s="183"/>
      <c r="L324" s="183"/>
    </row>
    <row r="325" spans="2:12">
      <c r="B325" s="186"/>
      <c r="C325" s="183"/>
      <c r="D325" s="183"/>
      <c r="E325" s="183"/>
      <c r="F325" s="183"/>
      <c r="G325" s="183"/>
      <c r="H325" s="183"/>
      <c r="I325" s="183"/>
      <c r="K325" s="183"/>
      <c r="L325" s="183"/>
    </row>
    <row r="326" spans="2:12">
      <c r="B326" s="186"/>
      <c r="C326" s="183"/>
      <c r="D326" s="183"/>
      <c r="E326" s="183"/>
      <c r="F326" s="183"/>
      <c r="G326" s="183"/>
      <c r="H326" s="183"/>
      <c r="I326" s="183"/>
      <c r="K326" s="183"/>
      <c r="L326" s="183"/>
    </row>
    <row r="327" spans="2:12">
      <c r="B327" s="186"/>
      <c r="C327" s="183"/>
      <c r="D327" s="183"/>
      <c r="E327" s="183"/>
      <c r="F327" s="183"/>
      <c r="G327" s="183"/>
      <c r="H327" s="183"/>
      <c r="I327" s="183"/>
      <c r="K327" s="183"/>
      <c r="L327" s="183"/>
    </row>
    <row r="328" spans="2:12">
      <c r="B328" s="186"/>
      <c r="C328" s="183"/>
      <c r="D328" s="183"/>
      <c r="E328" s="183"/>
      <c r="F328" s="183"/>
      <c r="G328" s="183"/>
      <c r="H328" s="183"/>
      <c r="I328" s="183"/>
      <c r="K328" s="183"/>
      <c r="L328" s="183"/>
    </row>
    <row r="329" spans="2:12">
      <c r="B329" s="186"/>
      <c r="C329" s="183"/>
      <c r="D329" s="183"/>
      <c r="E329" s="183"/>
      <c r="F329" s="183"/>
      <c r="G329" s="183"/>
      <c r="H329" s="183"/>
      <c r="I329" s="183"/>
      <c r="K329" s="183"/>
      <c r="L329" s="183"/>
    </row>
    <row r="330" spans="2:12">
      <c r="B330" s="186"/>
      <c r="C330" s="183"/>
      <c r="D330" s="183"/>
      <c r="E330" s="183"/>
      <c r="F330" s="183"/>
      <c r="G330" s="183"/>
      <c r="H330" s="183"/>
      <c r="I330" s="183"/>
      <c r="K330" s="183"/>
      <c r="L330" s="183"/>
    </row>
    <row r="331" spans="2:12">
      <c r="B331" s="186"/>
      <c r="C331" s="183"/>
      <c r="D331" s="183"/>
      <c r="E331" s="183"/>
      <c r="F331" s="183"/>
      <c r="G331" s="183"/>
      <c r="H331" s="183"/>
      <c r="I331" s="183"/>
      <c r="K331" s="183"/>
      <c r="L331" s="183"/>
    </row>
    <row r="332" spans="2:12">
      <c r="B332" s="186"/>
      <c r="C332" s="183"/>
      <c r="D332" s="183"/>
      <c r="E332" s="183"/>
      <c r="F332" s="183"/>
      <c r="G332" s="183"/>
      <c r="H332" s="183"/>
      <c r="I332" s="183"/>
      <c r="K332" s="183"/>
      <c r="L332" s="183"/>
    </row>
    <row r="333" spans="2:12">
      <c r="B333" s="186"/>
      <c r="C333" s="183"/>
      <c r="D333" s="183"/>
      <c r="E333" s="183"/>
      <c r="F333" s="183"/>
      <c r="G333" s="183"/>
      <c r="H333" s="183"/>
      <c r="I333" s="183"/>
      <c r="K333" s="183"/>
      <c r="L333" s="183"/>
    </row>
    <row r="334" spans="2:12">
      <c r="B334" s="186"/>
      <c r="C334" s="183"/>
      <c r="D334" s="183"/>
      <c r="E334" s="183"/>
      <c r="F334" s="183"/>
      <c r="G334" s="183"/>
      <c r="H334" s="183"/>
      <c r="I334" s="183"/>
      <c r="K334" s="183"/>
      <c r="L334" s="183"/>
    </row>
    <row r="335" spans="2:12">
      <c r="B335" s="186"/>
      <c r="C335" s="183"/>
      <c r="D335" s="183"/>
      <c r="E335" s="183"/>
      <c r="F335" s="183"/>
      <c r="G335" s="183"/>
      <c r="H335" s="183"/>
      <c r="I335" s="183"/>
      <c r="K335" s="183"/>
      <c r="L335" s="183"/>
    </row>
    <row r="336" spans="2:12">
      <c r="B336" s="186"/>
      <c r="C336" s="183"/>
      <c r="D336" s="183"/>
      <c r="E336" s="183"/>
      <c r="F336" s="183"/>
      <c r="G336" s="183"/>
      <c r="H336" s="183"/>
      <c r="I336" s="183"/>
      <c r="K336" s="183"/>
      <c r="L336" s="183"/>
    </row>
    <row r="337" spans="2:12">
      <c r="B337" s="186"/>
      <c r="C337" s="183"/>
      <c r="D337" s="183"/>
      <c r="E337" s="183"/>
      <c r="F337" s="183"/>
      <c r="G337" s="183"/>
      <c r="H337" s="183"/>
      <c r="I337" s="183"/>
      <c r="K337" s="183"/>
      <c r="L337" s="183"/>
    </row>
    <row r="338" spans="2:12">
      <c r="B338" s="186"/>
      <c r="C338" s="183"/>
      <c r="D338" s="183"/>
      <c r="E338" s="183"/>
      <c r="F338" s="183"/>
      <c r="G338" s="183"/>
      <c r="H338" s="183"/>
      <c r="I338" s="183"/>
      <c r="K338" s="183"/>
      <c r="L338" s="183"/>
    </row>
    <row r="339" spans="2:12">
      <c r="B339" s="186"/>
      <c r="C339" s="183"/>
      <c r="D339" s="183"/>
      <c r="E339" s="183"/>
      <c r="F339" s="183"/>
      <c r="G339" s="183"/>
      <c r="H339" s="183"/>
      <c r="I339" s="183"/>
      <c r="K339" s="183"/>
      <c r="L339" s="183"/>
    </row>
    <row r="340" spans="2:12">
      <c r="B340" s="186"/>
      <c r="C340" s="183"/>
      <c r="D340" s="183"/>
      <c r="E340" s="183"/>
      <c r="F340" s="183"/>
      <c r="G340" s="183"/>
      <c r="H340" s="183"/>
      <c r="I340" s="183"/>
      <c r="K340" s="183"/>
      <c r="L340" s="183"/>
    </row>
    <row r="341" spans="2:12">
      <c r="B341" s="186"/>
      <c r="C341" s="183"/>
      <c r="D341" s="183"/>
      <c r="E341" s="183"/>
      <c r="F341" s="183"/>
      <c r="G341" s="183"/>
      <c r="H341" s="183"/>
      <c r="I341" s="183"/>
      <c r="K341" s="183"/>
      <c r="L341" s="183"/>
    </row>
    <row r="342" spans="2:12">
      <c r="B342" s="186"/>
      <c r="C342" s="183"/>
      <c r="D342" s="183"/>
      <c r="E342" s="183"/>
      <c r="F342" s="183"/>
      <c r="G342" s="183"/>
      <c r="H342" s="183"/>
      <c r="I342" s="183"/>
      <c r="K342" s="183"/>
      <c r="L342" s="183"/>
    </row>
    <row r="343" spans="2:12">
      <c r="B343" s="186"/>
      <c r="C343" s="183"/>
      <c r="D343" s="183"/>
      <c r="E343" s="183"/>
      <c r="F343" s="183"/>
      <c r="G343" s="183"/>
      <c r="H343" s="183"/>
      <c r="I343" s="183"/>
      <c r="K343" s="183"/>
      <c r="L343" s="183"/>
    </row>
    <row r="344" spans="2:12">
      <c r="B344" s="186"/>
      <c r="C344" s="183"/>
      <c r="D344" s="183"/>
      <c r="E344" s="183"/>
      <c r="F344" s="183"/>
      <c r="G344" s="183"/>
      <c r="H344" s="183"/>
      <c r="I344" s="183"/>
      <c r="K344" s="183"/>
      <c r="L344" s="183"/>
    </row>
    <row r="345" spans="2:12">
      <c r="B345" s="186"/>
      <c r="C345" s="183"/>
      <c r="D345" s="183"/>
      <c r="E345" s="183"/>
      <c r="F345" s="183"/>
      <c r="G345" s="183"/>
      <c r="H345" s="183"/>
      <c r="I345" s="183"/>
      <c r="K345" s="183"/>
      <c r="L345" s="183"/>
    </row>
    <row r="346" spans="2:12">
      <c r="B346" s="186"/>
      <c r="C346" s="183"/>
      <c r="D346" s="183"/>
      <c r="E346" s="183"/>
      <c r="F346" s="183"/>
      <c r="G346" s="183"/>
      <c r="H346" s="183"/>
      <c r="I346" s="183"/>
      <c r="K346" s="183"/>
      <c r="L346" s="183"/>
    </row>
    <row r="347" spans="2:12">
      <c r="B347" s="186"/>
      <c r="C347" s="183"/>
      <c r="D347" s="183"/>
      <c r="E347" s="183"/>
      <c r="F347" s="183"/>
      <c r="G347" s="183"/>
      <c r="H347" s="183"/>
      <c r="I347" s="183"/>
      <c r="K347" s="183"/>
      <c r="L347" s="183"/>
    </row>
    <row r="348" spans="2:12">
      <c r="B348" s="186"/>
      <c r="C348" s="183"/>
      <c r="D348" s="183"/>
      <c r="E348" s="183"/>
      <c r="F348" s="183"/>
      <c r="G348" s="183"/>
      <c r="H348" s="183"/>
      <c r="I348" s="183"/>
      <c r="K348" s="183"/>
      <c r="L348" s="183"/>
    </row>
    <row r="349" spans="2:12">
      <c r="B349" s="186"/>
      <c r="C349" s="183"/>
      <c r="D349" s="183"/>
      <c r="E349" s="183"/>
      <c r="F349" s="183"/>
      <c r="G349" s="183"/>
      <c r="H349" s="183"/>
      <c r="I349" s="183"/>
      <c r="K349" s="183"/>
      <c r="L349" s="183"/>
    </row>
    <row r="350" spans="2:12">
      <c r="B350" s="186"/>
      <c r="C350" s="183"/>
      <c r="D350" s="183"/>
      <c r="E350" s="183"/>
      <c r="F350" s="183"/>
      <c r="G350" s="183"/>
      <c r="H350" s="183"/>
      <c r="I350" s="183"/>
      <c r="K350" s="183"/>
      <c r="L350" s="183"/>
    </row>
    <row r="351" spans="2:12">
      <c r="B351" s="186"/>
      <c r="C351" s="183"/>
      <c r="D351" s="183"/>
      <c r="E351" s="183"/>
      <c r="F351" s="183"/>
      <c r="G351" s="183"/>
      <c r="H351" s="183"/>
      <c r="I351" s="183"/>
      <c r="K351" s="183"/>
      <c r="L351" s="183"/>
    </row>
    <row r="352" spans="2:12">
      <c r="B352" s="186"/>
      <c r="C352" s="183"/>
      <c r="D352" s="183"/>
      <c r="E352" s="183"/>
      <c r="F352" s="183"/>
      <c r="G352" s="183"/>
      <c r="H352" s="183"/>
      <c r="I352" s="183"/>
      <c r="K352" s="183"/>
      <c r="L352" s="183"/>
    </row>
    <row r="353" spans="2:12">
      <c r="B353" s="186"/>
      <c r="C353" s="183"/>
      <c r="D353" s="183"/>
      <c r="E353" s="183"/>
      <c r="F353" s="183"/>
      <c r="G353" s="183"/>
      <c r="H353" s="183"/>
      <c r="I353" s="183"/>
      <c r="K353" s="183"/>
      <c r="L353" s="183"/>
    </row>
    <row r="354" spans="2:12">
      <c r="B354" s="186"/>
      <c r="C354" s="183"/>
      <c r="D354" s="183"/>
      <c r="E354" s="183"/>
      <c r="F354" s="183"/>
      <c r="G354" s="183"/>
      <c r="H354" s="183"/>
      <c r="I354" s="183"/>
      <c r="K354" s="183"/>
      <c r="L354" s="183"/>
    </row>
    <row r="355" spans="2:12">
      <c r="B355" s="186"/>
      <c r="C355" s="183"/>
      <c r="D355" s="183"/>
      <c r="E355" s="183"/>
      <c r="F355" s="183"/>
      <c r="G355" s="183"/>
      <c r="H355" s="183"/>
      <c r="I355" s="183"/>
      <c r="K355" s="183"/>
      <c r="L355" s="183"/>
    </row>
    <row r="356" spans="2:12">
      <c r="B356" s="186"/>
      <c r="C356" s="183"/>
      <c r="D356" s="183"/>
      <c r="E356" s="183"/>
      <c r="F356" s="183"/>
      <c r="G356" s="183"/>
      <c r="H356" s="183"/>
      <c r="I356" s="183"/>
      <c r="K356" s="183"/>
      <c r="L356" s="183"/>
    </row>
    <row r="357" spans="2:12">
      <c r="B357" s="186"/>
      <c r="C357" s="183"/>
      <c r="D357" s="183"/>
      <c r="E357" s="183"/>
      <c r="F357" s="183"/>
      <c r="G357" s="183"/>
      <c r="H357" s="183"/>
      <c r="I357" s="183"/>
      <c r="K357" s="183"/>
      <c r="L357" s="183"/>
    </row>
    <row r="358" spans="2:12">
      <c r="B358" s="186"/>
      <c r="C358" s="183"/>
      <c r="D358" s="183"/>
      <c r="E358" s="183"/>
      <c r="F358" s="183"/>
      <c r="G358" s="183"/>
      <c r="H358" s="183"/>
      <c r="I358" s="183"/>
      <c r="K358" s="183"/>
      <c r="L358" s="183"/>
    </row>
    <row r="359" spans="2:12">
      <c r="B359" s="186"/>
      <c r="C359" s="183"/>
      <c r="D359" s="183"/>
      <c r="E359" s="183"/>
      <c r="F359" s="183"/>
      <c r="G359" s="183"/>
      <c r="H359" s="183"/>
      <c r="I359" s="183"/>
      <c r="K359" s="183"/>
      <c r="L359" s="183"/>
    </row>
    <row r="360" spans="2:12">
      <c r="B360" s="186"/>
      <c r="C360" s="183"/>
      <c r="D360" s="183"/>
      <c r="E360" s="183"/>
      <c r="F360" s="183"/>
      <c r="G360" s="183"/>
      <c r="H360" s="183"/>
      <c r="I360" s="183"/>
      <c r="K360" s="183"/>
      <c r="L360" s="183"/>
    </row>
    <row r="361" spans="2:12">
      <c r="B361" s="186"/>
      <c r="C361" s="183"/>
      <c r="D361" s="183"/>
      <c r="E361" s="183"/>
      <c r="F361" s="183"/>
      <c r="G361" s="183"/>
      <c r="H361" s="183"/>
      <c r="I361" s="183"/>
      <c r="K361" s="183"/>
      <c r="L361" s="183"/>
    </row>
    <row r="362" spans="2:12">
      <c r="B362" s="186"/>
      <c r="C362" s="183"/>
      <c r="D362" s="183"/>
      <c r="E362" s="183"/>
      <c r="F362" s="183"/>
      <c r="G362" s="183"/>
      <c r="H362" s="183"/>
      <c r="I362" s="183"/>
      <c r="K362" s="183"/>
      <c r="L362" s="183"/>
    </row>
    <row r="363" spans="2:12">
      <c r="B363" s="186"/>
      <c r="C363" s="183"/>
      <c r="D363" s="183"/>
      <c r="E363" s="183"/>
      <c r="F363" s="183"/>
      <c r="G363" s="183"/>
      <c r="H363" s="183"/>
      <c r="I363" s="183"/>
      <c r="K363" s="183"/>
      <c r="L363" s="183"/>
    </row>
    <row r="364" spans="2:12">
      <c r="B364" s="186"/>
      <c r="C364" s="183"/>
      <c r="D364" s="183"/>
      <c r="E364" s="183"/>
      <c r="F364" s="183"/>
      <c r="G364" s="183"/>
      <c r="H364" s="183"/>
      <c r="I364" s="183"/>
      <c r="K364" s="183"/>
      <c r="L364" s="183"/>
    </row>
    <row r="365" spans="2:12">
      <c r="B365" s="186"/>
      <c r="C365" s="183"/>
      <c r="D365" s="183"/>
      <c r="E365" s="183"/>
      <c r="F365" s="183"/>
      <c r="G365" s="183"/>
      <c r="H365" s="183"/>
      <c r="I365" s="183"/>
      <c r="K365" s="183"/>
      <c r="L365" s="183"/>
    </row>
    <row r="366" spans="2:12">
      <c r="B366" s="186"/>
      <c r="C366" s="183"/>
      <c r="D366" s="183"/>
      <c r="E366" s="183"/>
      <c r="F366" s="183"/>
      <c r="G366" s="183"/>
      <c r="H366" s="183"/>
      <c r="I366" s="183"/>
      <c r="K366" s="183"/>
      <c r="L366" s="183"/>
    </row>
    <row r="367" spans="2:12">
      <c r="B367" s="186"/>
      <c r="C367" s="183"/>
      <c r="D367" s="183"/>
      <c r="E367" s="183"/>
      <c r="F367" s="183"/>
      <c r="G367" s="183"/>
      <c r="H367" s="183"/>
      <c r="I367" s="183"/>
      <c r="K367" s="183"/>
      <c r="L367" s="183"/>
    </row>
    <row r="368" spans="2:12">
      <c r="B368" s="186"/>
      <c r="C368" s="183"/>
      <c r="D368" s="183"/>
      <c r="E368" s="183"/>
      <c r="F368" s="183"/>
      <c r="G368" s="183"/>
      <c r="H368" s="183"/>
      <c r="I368" s="183"/>
      <c r="K368" s="183"/>
      <c r="L368" s="183"/>
    </row>
    <row r="369" spans="2:12">
      <c r="B369" s="186"/>
      <c r="C369" s="183"/>
      <c r="D369" s="183"/>
      <c r="E369" s="183"/>
      <c r="F369" s="183"/>
      <c r="G369" s="183"/>
      <c r="H369" s="183"/>
      <c r="I369" s="183"/>
      <c r="K369" s="183"/>
      <c r="L369" s="183"/>
    </row>
    <row r="370" spans="2:12">
      <c r="B370" s="186"/>
      <c r="C370" s="183"/>
      <c r="D370" s="183"/>
      <c r="E370" s="183"/>
      <c r="F370" s="183"/>
      <c r="G370" s="183"/>
      <c r="H370" s="183"/>
      <c r="I370" s="183"/>
      <c r="K370" s="183"/>
      <c r="L370" s="183"/>
    </row>
    <row r="371" spans="2:12">
      <c r="B371" s="186"/>
      <c r="C371" s="183"/>
      <c r="D371" s="183"/>
      <c r="E371" s="183"/>
      <c r="F371" s="183"/>
      <c r="G371" s="183"/>
      <c r="H371" s="183"/>
      <c r="I371" s="183"/>
      <c r="K371" s="183"/>
      <c r="L371" s="183"/>
    </row>
    <row r="372" spans="2:12">
      <c r="B372" s="186"/>
      <c r="C372" s="183"/>
      <c r="D372" s="183"/>
      <c r="E372" s="183"/>
      <c r="F372" s="183"/>
      <c r="G372" s="183"/>
      <c r="H372" s="183"/>
      <c r="I372" s="183"/>
      <c r="K372" s="183"/>
      <c r="L372" s="183"/>
    </row>
    <row r="373" spans="2:12">
      <c r="B373" s="186"/>
      <c r="C373" s="183"/>
      <c r="D373" s="183"/>
      <c r="E373" s="183"/>
      <c r="F373" s="183"/>
      <c r="G373" s="183"/>
      <c r="H373" s="183"/>
      <c r="I373" s="183"/>
      <c r="K373" s="183"/>
      <c r="L373" s="183"/>
    </row>
    <row r="374" spans="2:12">
      <c r="B374" s="186"/>
      <c r="C374" s="183"/>
      <c r="D374" s="183"/>
      <c r="E374" s="183"/>
      <c r="F374" s="183"/>
      <c r="G374" s="183"/>
      <c r="H374" s="183"/>
      <c r="I374" s="183"/>
      <c r="K374" s="183"/>
      <c r="L374" s="183"/>
    </row>
    <row r="375" spans="2:12">
      <c r="B375" s="186"/>
      <c r="C375" s="183"/>
      <c r="D375" s="183"/>
      <c r="E375" s="183"/>
      <c r="F375" s="183"/>
      <c r="G375" s="183"/>
      <c r="H375" s="183"/>
      <c r="I375" s="183"/>
      <c r="K375" s="183"/>
      <c r="L375" s="183"/>
    </row>
    <row r="376" spans="2:12">
      <c r="B376" s="186"/>
      <c r="C376" s="183"/>
      <c r="D376" s="183"/>
      <c r="E376" s="183"/>
      <c r="F376" s="183"/>
      <c r="G376" s="183"/>
      <c r="H376" s="183"/>
      <c r="I376" s="183"/>
      <c r="K376" s="183"/>
      <c r="L376" s="183"/>
    </row>
    <row r="377" spans="2:12">
      <c r="B377" s="186"/>
      <c r="C377" s="183"/>
      <c r="D377" s="183"/>
      <c r="E377" s="183"/>
      <c r="F377" s="183"/>
      <c r="G377" s="183"/>
      <c r="H377" s="183"/>
      <c r="I377" s="183"/>
      <c r="K377" s="183"/>
      <c r="L377" s="183"/>
    </row>
    <row r="378" spans="2:12">
      <c r="B378" s="186"/>
      <c r="C378" s="183"/>
      <c r="D378" s="183"/>
      <c r="E378" s="183"/>
      <c r="F378" s="183"/>
      <c r="G378" s="183"/>
      <c r="H378" s="183"/>
      <c r="I378" s="183"/>
      <c r="K378" s="183"/>
      <c r="L378" s="183"/>
    </row>
    <row r="379" spans="2:12">
      <c r="B379" s="186"/>
      <c r="C379" s="183"/>
      <c r="D379" s="183"/>
      <c r="E379" s="183"/>
      <c r="F379" s="183"/>
      <c r="G379" s="183"/>
      <c r="H379" s="183"/>
      <c r="I379" s="183"/>
      <c r="K379" s="183"/>
      <c r="L379" s="183"/>
    </row>
    <row r="380" spans="2:12">
      <c r="B380" s="186"/>
      <c r="C380" s="183"/>
      <c r="D380" s="183"/>
      <c r="E380" s="183"/>
      <c r="F380" s="183"/>
      <c r="G380" s="183"/>
      <c r="H380" s="183"/>
      <c r="I380" s="183"/>
      <c r="K380" s="183"/>
      <c r="L380" s="183"/>
    </row>
    <row r="381" spans="2:12">
      <c r="B381" s="186"/>
      <c r="C381" s="183"/>
      <c r="D381" s="183"/>
      <c r="E381" s="183"/>
      <c r="F381" s="183"/>
      <c r="G381" s="183"/>
      <c r="H381" s="183"/>
      <c r="I381" s="183"/>
      <c r="K381" s="183"/>
      <c r="L381" s="183"/>
    </row>
    <row r="382" spans="2:12">
      <c r="B382" s="186"/>
      <c r="C382" s="183"/>
      <c r="D382" s="183"/>
      <c r="E382" s="183"/>
      <c r="F382" s="183"/>
      <c r="G382" s="183"/>
      <c r="H382" s="183"/>
      <c r="I382" s="183"/>
      <c r="K382" s="183"/>
      <c r="L382" s="183"/>
    </row>
    <row r="383" spans="2:12">
      <c r="B383" s="186"/>
      <c r="C383" s="183"/>
      <c r="D383" s="183"/>
      <c r="E383" s="183"/>
      <c r="F383" s="183"/>
      <c r="G383" s="183"/>
      <c r="H383" s="183"/>
      <c r="I383" s="183"/>
      <c r="K383" s="183"/>
      <c r="L383" s="183"/>
    </row>
    <row r="384" spans="2:12">
      <c r="B384" s="186"/>
      <c r="C384" s="183"/>
      <c r="D384" s="183"/>
      <c r="E384" s="183"/>
      <c r="F384" s="183"/>
      <c r="G384" s="183"/>
      <c r="H384" s="183"/>
      <c r="I384" s="183"/>
      <c r="K384" s="183"/>
      <c r="L384" s="183"/>
    </row>
    <row r="385" spans="2:12">
      <c r="B385" s="186"/>
      <c r="C385" s="183"/>
      <c r="D385" s="183"/>
      <c r="E385" s="183"/>
      <c r="F385" s="183"/>
      <c r="G385" s="183"/>
      <c r="H385" s="183"/>
      <c r="I385" s="183"/>
      <c r="K385" s="183"/>
      <c r="L385" s="183"/>
    </row>
    <row r="386" spans="2:12">
      <c r="B386" s="186"/>
      <c r="C386" s="183"/>
      <c r="D386" s="183"/>
      <c r="E386" s="183"/>
      <c r="F386" s="183"/>
      <c r="G386" s="183"/>
      <c r="H386" s="183"/>
      <c r="I386" s="183"/>
      <c r="K386" s="183"/>
      <c r="L386" s="183"/>
    </row>
    <row r="387" spans="2:12">
      <c r="B387" s="186"/>
      <c r="C387" s="183"/>
      <c r="D387" s="183"/>
      <c r="E387" s="183"/>
      <c r="F387" s="183"/>
      <c r="G387" s="183"/>
      <c r="H387" s="183"/>
      <c r="I387" s="183"/>
      <c r="K387" s="183"/>
      <c r="L387" s="183"/>
    </row>
    <row r="388" spans="2:12">
      <c r="B388" s="186"/>
      <c r="C388" s="183"/>
      <c r="D388" s="183"/>
      <c r="E388" s="183"/>
      <c r="F388" s="183"/>
      <c r="G388" s="183"/>
      <c r="H388" s="183"/>
      <c r="I388" s="183"/>
      <c r="K388" s="183"/>
      <c r="L388" s="183"/>
    </row>
    <row r="389" spans="2:12">
      <c r="B389" s="186"/>
      <c r="C389" s="183"/>
      <c r="D389" s="183"/>
      <c r="E389" s="183"/>
      <c r="F389" s="183"/>
      <c r="G389" s="183"/>
      <c r="H389" s="183"/>
      <c r="I389" s="183"/>
      <c r="K389" s="183"/>
      <c r="L389" s="183"/>
    </row>
    <row r="390" spans="2:12">
      <c r="B390" s="186"/>
      <c r="C390" s="183"/>
      <c r="D390" s="183"/>
      <c r="E390" s="183"/>
      <c r="F390" s="183"/>
      <c r="G390" s="183"/>
      <c r="H390" s="183"/>
      <c r="I390" s="183"/>
      <c r="K390" s="183"/>
      <c r="L390" s="183"/>
    </row>
    <row r="391" spans="2:12">
      <c r="B391" s="186"/>
      <c r="C391" s="183"/>
      <c r="D391" s="183"/>
      <c r="E391" s="183"/>
      <c r="F391" s="183"/>
      <c r="G391" s="183"/>
      <c r="H391" s="183"/>
      <c r="I391" s="183"/>
      <c r="K391" s="183"/>
      <c r="L391" s="183"/>
    </row>
    <row r="392" spans="2:12">
      <c r="B392" s="186"/>
      <c r="C392" s="183"/>
      <c r="D392" s="183"/>
      <c r="E392" s="183"/>
      <c r="F392" s="183"/>
      <c r="G392" s="183"/>
      <c r="H392" s="183"/>
      <c r="I392" s="183"/>
      <c r="K392" s="183"/>
      <c r="L392" s="183"/>
    </row>
    <row r="393" spans="2:12">
      <c r="B393" s="186"/>
      <c r="C393" s="183"/>
      <c r="D393" s="183"/>
      <c r="E393" s="183"/>
      <c r="F393" s="183"/>
      <c r="G393" s="183"/>
      <c r="H393" s="183"/>
      <c r="I393" s="183"/>
      <c r="K393" s="183"/>
      <c r="L393" s="183"/>
    </row>
    <row r="394" spans="2:12">
      <c r="B394" s="186"/>
      <c r="C394" s="183"/>
      <c r="D394" s="183"/>
      <c r="E394" s="183"/>
      <c r="F394" s="183"/>
      <c r="G394" s="183"/>
      <c r="H394" s="183"/>
      <c r="I394" s="183"/>
      <c r="K394" s="183"/>
      <c r="L394" s="183"/>
    </row>
    <row r="395" spans="2:12">
      <c r="B395" s="186"/>
      <c r="C395" s="183"/>
      <c r="D395" s="183"/>
      <c r="E395" s="183"/>
      <c r="F395" s="183"/>
      <c r="G395" s="183"/>
      <c r="H395" s="183"/>
      <c r="I395" s="183"/>
      <c r="K395" s="183"/>
      <c r="L395" s="183"/>
    </row>
    <row r="396" spans="2:12">
      <c r="B396" s="186"/>
      <c r="C396" s="183"/>
      <c r="D396" s="183"/>
      <c r="E396" s="183"/>
      <c r="F396" s="183"/>
      <c r="G396" s="183"/>
      <c r="H396" s="183"/>
      <c r="I396" s="183"/>
      <c r="K396" s="183"/>
      <c r="L396" s="183"/>
    </row>
    <row r="397" spans="2:12">
      <c r="B397" s="186"/>
      <c r="C397" s="183"/>
      <c r="D397" s="183"/>
      <c r="E397" s="183"/>
      <c r="F397" s="183"/>
      <c r="G397" s="183"/>
      <c r="H397" s="183"/>
      <c r="I397" s="183"/>
      <c r="K397" s="183"/>
      <c r="L397" s="183"/>
    </row>
    <row r="398" spans="2:12">
      <c r="B398" s="186"/>
      <c r="C398" s="183"/>
      <c r="D398" s="183"/>
      <c r="E398" s="183"/>
      <c r="F398" s="183"/>
      <c r="G398" s="183"/>
      <c r="H398" s="183"/>
      <c r="I398" s="183"/>
      <c r="K398" s="183"/>
      <c r="L398" s="183"/>
    </row>
    <row r="399" spans="2:12">
      <c r="B399" s="186"/>
      <c r="C399" s="183"/>
      <c r="D399" s="183"/>
      <c r="E399" s="183"/>
      <c r="F399" s="183"/>
      <c r="G399" s="183"/>
      <c r="H399" s="183"/>
      <c r="I399" s="183"/>
      <c r="K399" s="183"/>
      <c r="L399" s="183"/>
    </row>
    <row r="400" spans="2:12">
      <c r="B400" s="186"/>
      <c r="C400" s="183"/>
      <c r="D400" s="183"/>
      <c r="E400" s="183"/>
      <c r="F400" s="183"/>
      <c r="G400" s="183"/>
      <c r="H400" s="183"/>
      <c r="I400" s="183"/>
      <c r="K400" s="183"/>
      <c r="L400" s="183"/>
    </row>
    <row r="401" spans="2:12">
      <c r="B401" s="186"/>
      <c r="C401" s="183"/>
      <c r="D401" s="183"/>
      <c r="E401" s="183"/>
      <c r="F401" s="183"/>
      <c r="G401" s="183"/>
      <c r="H401" s="183"/>
      <c r="I401" s="183"/>
      <c r="K401" s="183"/>
      <c r="L401" s="183"/>
    </row>
    <row r="402" spans="2:12">
      <c r="B402" s="186"/>
      <c r="C402" s="183"/>
      <c r="D402" s="183"/>
      <c r="E402" s="183"/>
      <c r="F402" s="183"/>
      <c r="G402" s="183"/>
      <c r="H402" s="183"/>
      <c r="I402" s="183"/>
      <c r="K402" s="183"/>
      <c r="L402" s="183"/>
    </row>
    <row r="403" spans="2:12">
      <c r="B403" s="186"/>
      <c r="C403" s="183"/>
      <c r="D403" s="183"/>
      <c r="E403" s="183"/>
      <c r="F403" s="183"/>
      <c r="G403" s="183"/>
      <c r="H403" s="183"/>
      <c r="I403" s="183"/>
      <c r="K403" s="183"/>
      <c r="L403" s="183"/>
    </row>
    <row r="404" spans="2:12">
      <c r="B404" s="186"/>
      <c r="C404" s="183"/>
      <c r="D404" s="183"/>
      <c r="E404" s="183"/>
      <c r="F404" s="183"/>
      <c r="G404" s="183"/>
      <c r="H404" s="183"/>
      <c r="I404" s="183"/>
      <c r="K404" s="183"/>
      <c r="L404" s="183"/>
    </row>
    <row r="405" spans="2:12">
      <c r="B405" s="186"/>
      <c r="C405" s="183"/>
      <c r="D405" s="183"/>
      <c r="E405" s="183"/>
      <c r="F405" s="183"/>
      <c r="G405" s="183"/>
      <c r="H405" s="183"/>
      <c r="I405" s="183"/>
      <c r="K405" s="183"/>
      <c r="L405" s="183"/>
    </row>
    <row r="406" spans="2:12">
      <c r="B406" s="186"/>
      <c r="C406" s="183"/>
      <c r="D406" s="183"/>
      <c r="E406" s="183"/>
      <c r="F406" s="183"/>
      <c r="G406" s="183"/>
      <c r="H406" s="183"/>
      <c r="I406" s="183"/>
      <c r="K406" s="183"/>
      <c r="L406" s="183"/>
    </row>
    <row r="407" spans="2:12">
      <c r="B407" s="186"/>
      <c r="C407" s="183"/>
      <c r="D407" s="183"/>
      <c r="E407" s="183"/>
      <c r="F407" s="183"/>
      <c r="G407" s="183"/>
      <c r="H407" s="183"/>
      <c r="I407" s="183"/>
      <c r="K407" s="183"/>
      <c r="L407" s="183"/>
    </row>
    <row r="408" spans="2:12">
      <c r="B408" s="186"/>
      <c r="C408" s="183"/>
      <c r="D408" s="183"/>
      <c r="E408" s="183"/>
      <c r="F408" s="183"/>
      <c r="G408" s="183"/>
      <c r="H408" s="183"/>
      <c r="I408" s="183"/>
      <c r="K408" s="183"/>
      <c r="L408" s="183"/>
    </row>
    <row r="409" spans="2:12">
      <c r="B409" s="186"/>
      <c r="C409" s="183"/>
      <c r="D409" s="183"/>
      <c r="E409" s="183"/>
      <c r="F409" s="183"/>
      <c r="G409" s="183"/>
      <c r="H409" s="183"/>
      <c r="I409" s="183"/>
      <c r="K409" s="183"/>
      <c r="L409" s="183"/>
    </row>
    <row r="410" spans="2:12">
      <c r="B410" s="186"/>
      <c r="C410" s="183"/>
      <c r="D410" s="183"/>
      <c r="E410" s="183"/>
      <c r="F410" s="183"/>
      <c r="G410" s="183"/>
      <c r="H410" s="183"/>
      <c r="I410" s="183"/>
      <c r="K410" s="183"/>
      <c r="L410" s="183"/>
    </row>
    <row r="411" spans="2:12">
      <c r="B411" s="186"/>
      <c r="C411" s="183"/>
      <c r="D411" s="183"/>
      <c r="E411" s="183"/>
      <c r="F411" s="183"/>
      <c r="G411" s="183"/>
      <c r="H411" s="183"/>
      <c r="I411" s="183"/>
      <c r="K411" s="183"/>
      <c r="L411" s="183"/>
    </row>
    <row r="412" spans="2:12">
      <c r="B412" s="186"/>
      <c r="C412" s="183"/>
      <c r="D412" s="183"/>
      <c r="E412" s="183"/>
      <c r="F412" s="183"/>
      <c r="G412" s="183"/>
      <c r="H412" s="183"/>
      <c r="I412" s="183"/>
      <c r="K412" s="183"/>
      <c r="L412" s="183"/>
    </row>
    <row r="413" spans="2:12">
      <c r="B413" s="186"/>
      <c r="C413" s="183"/>
      <c r="D413" s="183"/>
      <c r="E413" s="183"/>
      <c r="F413" s="183"/>
      <c r="G413" s="183"/>
      <c r="H413" s="183"/>
      <c r="I413" s="183"/>
      <c r="K413" s="183"/>
      <c r="L413" s="183"/>
    </row>
    <row r="414" spans="2:12">
      <c r="B414" s="186"/>
      <c r="C414" s="183"/>
      <c r="D414" s="183"/>
      <c r="E414" s="183"/>
      <c r="F414" s="183"/>
      <c r="G414" s="183"/>
      <c r="H414" s="183"/>
      <c r="I414" s="183"/>
      <c r="K414" s="183"/>
      <c r="L414" s="183"/>
    </row>
    <row r="415" spans="2:12">
      <c r="B415" s="186"/>
      <c r="C415" s="183"/>
      <c r="D415" s="183"/>
      <c r="E415" s="183"/>
      <c r="F415" s="183"/>
      <c r="G415" s="183"/>
      <c r="H415" s="183"/>
      <c r="I415" s="183"/>
      <c r="K415" s="183"/>
      <c r="L415" s="183"/>
    </row>
    <row r="416" spans="2:12">
      <c r="B416" s="186"/>
      <c r="C416" s="183"/>
      <c r="D416" s="183"/>
      <c r="E416" s="183"/>
      <c r="F416" s="183"/>
      <c r="G416" s="183"/>
      <c r="H416" s="183"/>
      <c r="I416" s="183"/>
      <c r="K416" s="183"/>
      <c r="L416" s="183"/>
    </row>
    <row r="417" spans="2:12">
      <c r="B417" s="186"/>
      <c r="C417" s="183"/>
      <c r="D417" s="183"/>
      <c r="E417" s="183"/>
      <c r="F417" s="183"/>
      <c r="G417" s="183"/>
      <c r="H417" s="183"/>
      <c r="I417" s="183"/>
      <c r="K417" s="183"/>
      <c r="L417" s="183"/>
    </row>
    <row r="418" spans="2:12">
      <c r="B418" s="186"/>
      <c r="C418" s="183"/>
      <c r="D418" s="183"/>
      <c r="E418" s="183"/>
      <c r="F418" s="183"/>
      <c r="G418" s="183"/>
      <c r="H418" s="183"/>
      <c r="I418" s="183"/>
      <c r="K418" s="183"/>
      <c r="L418" s="183"/>
    </row>
    <row r="419" spans="2:12">
      <c r="B419" s="186"/>
      <c r="C419" s="183"/>
      <c r="D419" s="183"/>
      <c r="E419" s="183"/>
      <c r="F419" s="183"/>
      <c r="G419" s="183"/>
      <c r="H419" s="183"/>
      <c r="I419" s="183"/>
      <c r="K419" s="183"/>
      <c r="L419" s="183"/>
    </row>
    <row r="420" spans="2:12">
      <c r="B420" s="186"/>
      <c r="C420" s="183"/>
      <c r="D420" s="183"/>
      <c r="E420" s="183"/>
      <c r="F420" s="183"/>
      <c r="G420" s="183"/>
      <c r="H420" s="183"/>
      <c r="I420" s="183"/>
      <c r="K420" s="183"/>
      <c r="L420" s="183"/>
    </row>
    <row r="421" spans="2:12">
      <c r="B421" s="186"/>
      <c r="C421" s="183"/>
      <c r="D421" s="183"/>
      <c r="E421" s="183"/>
      <c r="F421" s="183"/>
      <c r="G421" s="183"/>
      <c r="H421" s="183"/>
      <c r="I421" s="183"/>
      <c r="K421" s="183"/>
      <c r="L421" s="183"/>
    </row>
    <row r="422" spans="2:12">
      <c r="B422" s="186"/>
      <c r="C422" s="183"/>
      <c r="D422" s="183"/>
      <c r="E422" s="183"/>
      <c r="F422" s="183"/>
      <c r="G422" s="183"/>
      <c r="H422" s="183"/>
      <c r="I422" s="183"/>
      <c r="K422" s="183"/>
      <c r="L422" s="183"/>
    </row>
    <row r="423" spans="2:12">
      <c r="B423" s="186"/>
      <c r="C423" s="183"/>
      <c r="D423" s="183"/>
      <c r="E423" s="183"/>
      <c r="F423" s="183"/>
      <c r="G423" s="183"/>
      <c r="H423" s="183"/>
      <c r="I423" s="183"/>
      <c r="K423" s="183"/>
      <c r="L423" s="183"/>
    </row>
    <row r="424" spans="2:12">
      <c r="B424" s="186"/>
      <c r="C424" s="183"/>
      <c r="D424" s="183"/>
      <c r="E424" s="183"/>
      <c r="F424" s="183"/>
      <c r="G424" s="183"/>
      <c r="H424" s="183"/>
      <c r="I424" s="183"/>
      <c r="K424" s="183"/>
      <c r="L424" s="183"/>
    </row>
    <row r="425" spans="2:12">
      <c r="B425" s="186"/>
      <c r="C425" s="183"/>
      <c r="D425" s="183"/>
      <c r="E425" s="183"/>
      <c r="F425" s="183"/>
      <c r="G425" s="183"/>
      <c r="H425" s="183"/>
      <c r="I425" s="183"/>
      <c r="K425" s="183"/>
      <c r="L425" s="183"/>
    </row>
    <row r="426" spans="2:12">
      <c r="B426" s="186"/>
      <c r="C426" s="183"/>
      <c r="D426" s="183"/>
      <c r="E426" s="183"/>
      <c r="F426" s="183"/>
      <c r="G426" s="183"/>
      <c r="H426" s="183"/>
      <c r="I426" s="183"/>
      <c r="K426" s="183"/>
      <c r="L426" s="183"/>
    </row>
    <row r="427" spans="2:12">
      <c r="B427" s="186"/>
      <c r="C427" s="183"/>
      <c r="D427" s="183"/>
      <c r="E427" s="183"/>
      <c r="F427" s="183"/>
      <c r="G427" s="183"/>
      <c r="H427" s="183"/>
      <c r="I427" s="183"/>
      <c r="K427" s="183"/>
      <c r="L427" s="183"/>
    </row>
    <row r="428" spans="2:12">
      <c r="B428" s="186"/>
      <c r="C428" s="183"/>
      <c r="D428" s="183"/>
      <c r="E428" s="183"/>
      <c r="F428" s="183"/>
      <c r="G428" s="183"/>
      <c r="H428" s="183"/>
      <c r="I428" s="183"/>
      <c r="K428" s="183"/>
      <c r="L428" s="183"/>
    </row>
    <row r="429" spans="2:12">
      <c r="B429" s="186"/>
      <c r="C429" s="183"/>
      <c r="D429" s="183"/>
      <c r="E429" s="183"/>
      <c r="F429" s="183"/>
      <c r="G429" s="183"/>
      <c r="H429" s="183"/>
      <c r="I429" s="183"/>
      <c r="K429" s="183"/>
      <c r="L429" s="183"/>
    </row>
    <row r="430" spans="2:12">
      <c r="B430" s="186"/>
      <c r="C430" s="183"/>
      <c r="D430" s="183"/>
      <c r="E430" s="183"/>
      <c r="F430" s="183"/>
      <c r="G430" s="183"/>
      <c r="H430" s="183"/>
      <c r="I430" s="183"/>
      <c r="K430" s="183"/>
      <c r="L430" s="183"/>
    </row>
    <row r="431" spans="2:12">
      <c r="B431" s="186"/>
      <c r="C431" s="183"/>
      <c r="D431" s="183"/>
      <c r="E431" s="183"/>
      <c r="F431" s="183"/>
      <c r="G431" s="183"/>
      <c r="H431" s="183"/>
      <c r="I431" s="183"/>
      <c r="K431" s="183"/>
      <c r="L431" s="183"/>
    </row>
    <row r="432" spans="2:12">
      <c r="B432" s="186"/>
      <c r="C432" s="183"/>
      <c r="D432" s="183"/>
      <c r="E432" s="183"/>
      <c r="F432" s="183"/>
      <c r="G432" s="183"/>
      <c r="H432" s="183"/>
      <c r="I432" s="183"/>
      <c r="K432" s="183"/>
      <c r="L432" s="183"/>
    </row>
    <row r="433" spans="2:12">
      <c r="B433" s="186"/>
      <c r="C433" s="183"/>
      <c r="D433" s="183"/>
      <c r="E433" s="183"/>
      <c r="F433" s="183"/>
      <c r="G433" s="183"/>
      <c r="H433" s="183"/>
      <c r="I433" s="183"/>
      <c r="K433" s="183"/>
      <c r="L433" s="183"/>
    </row>
    <row r="434" spans="2:12">
      <c r="B434" s="186"/>
      <c r="C434" s="183"/>
      <c r="D434" s="183"/>
      <c r="E434" s="183"/>
      <c r="F434" s="183"/>
      <c r="G434" s="183"/>
      <c r="H434" s="183"/>
      <c r="I434" s="183"/>
      <c r="K434" s="183"/>
      <c r="L434" s="183"/>
    </row>
    <row r="435" spans="2:12">
      <c r="B435" s="186"/>
      <c r="C435" s="183"/>
      <c r="D435" s="183"/>
      <c r="E435" s="183"/>
      <c r="F435" s="183"/>
      <c r="G435" s="183"/>
      <c r="H435" s="183"/>
      <c r="I435" s="183"/>
      <c r="K435" s="183"/>
      <c r="L435" s="183"/>
    </row>
    <row r="436" spans="2:12">
      <c r="B436" s="186"/>
      <c r="C436" s="183"/>
      <c r="D436" s="183"/>
      <c r="E436" s="183"/>
      <c r="F436" s="183"/>
      <c r="G436" s="183"/>
      <c r="H436" s="183"/>
      <c r="I436" s="183"/>
      <c r="K436" s="183"/>
      <c r="L436" s="183"/>
    </row>
    <row r="437" spans="2:12">
      <c r="B437" s="186"/>
      <c r="C437" s="183"/>
      <c r="D437" s="183"/>
      <c r="E437" s="183"/>
      <c r="F437" s="183"/>
      <c r="G437" s="183"/>
      <c r="H437" s="183"/>
      <c r="I437" s="183"/>
      <c r="K437" s="183"/>
      <c r="L437" s="183"/>
    </row>
    <row r="438" spans="2:12">
      <c r="B438" s="186"/>
      <c r="C438" s="183"/>
      <c r="D438" s="183"/>
      <c r="E438" s="183"/>
      <c r="F438" s="183"/>
      <c r="G438" s="183"/>
      <c r="H438" s="183"/>
      <c r="I438" s="183"/>
      <c r="K438" s="183"/>
      <c r="L438" s="183"/>
    </row>
    <row r="439" spans="2:12">
      <c r="B439" s="186"/>
      <c r="C439" s="183"/>
      <c r="D439" s="183"/>
      <c r="E439" s="183"/>
      <c r="F439" s="183"/>
      <c r="G439" s="183"/>
      <c r="H439" s="183"/>
      <c r="I439" s="183"/>
      <c r="K439" s="183"/>
      <c r="L439" s="183"/>
    </row>
    <row r="440" spans="2:12">
      <c r="B440" s="186"/>
      <c r="C440" s="183"/>
      <c r="D440" s="183"/>
      <c r="E440" s="183"/>
      <c r="F440" s="183"/>
      <c r="G440" s="183"/>
      <c r="H440" s="183"/>
      <c r="I440" s="183"/>
      <c r="K440" s="183"/>
      <c r="L440" s="183"/>
    </row>
    <row r="441" spans="2:12">
      <c r="B441" s="186"/>
      <c r="C441" s="183"/>
      <c r="D441" s="183"/>
      <c r="E441" s="183"/>
      <c r="F441" s="183"/>
      <c r="G441" s="183"/>
      <c r="H441" s="183"/>
      <c r="I441" s="183"/>
      <c r="K441" s="183"/>
      <c r="L441" s="183"/>
    </row>
    <row r="442" spans="2:12">
      <c r="B442" s="186"/>
      <c r="C442" s="183"/>
      <c r="D442" s="183"/>
      <c r="E442" s="183"/>
      <c r="F442" s="183"/>
      <c r="G442" s="183"/>
      <c r="H442" s="183"/>
      <c r="I442" s="183"/>
      <c r="K442" s="183"/>
      <c r="L442" s="183"/>
    </row>
    <row r="443" spans="2:12">
      <c r="B443" s="186"/>
      <c r="C443" s="183"/>
      <c r="D443" s="183"/>
      <c r="E443" s="183"/>
      <c r="F443" s="183"/>
      <c r="G443" s="183"/>
      <c r="H443" s="183"/>
      <c r="I443" s="183"/>
      <c r="K443" s="183"/>
      <c r="L443" s="183"/>
    </row>
    <row r="444" spans="2:12">
      <c r="B444" s="186"/>
      <c r="C444" s="183"/>
      <c r="D444" s="183"/>
      <c r="E444" s="183"/>
      <c r="F444" s="183"/>
      <c r="G444" s="183"/>
      <c r="H444" s="183"/>
      <c r="I444" s="183"/>
      <c r="K444" s="183"/>
      <c r="L444" s="183"/>
    </row>
    <row r="445" spans="2:12">
      <c r="B445" s="186"/>
      <c r="C445" s="183"/>
      <c r="D445" s="183"/>
      <c r="E445" s="183"/>
      <c r="F445" s="183"/>
      <c r="G445" s="183"/>
      <c r="H445" s="183"/>
      <c r="I445" s="183"/>
      <c r="K445" s="183"/>
      <c r="L445" s="183"/>
    </row>
    <row r="446" spans="2:12">
      <c r="B446" s="186"/>
      <c r="C446" s="183"/>
      <c r="D446" s="183"/>
      <c r="E446" s="183"/>
      <c r="F446" s="183"/>
      <c r="G446" s="183"/>
      <c r="H446" s="183"/>
      <c r="I446" s="183"/>
      <c r="K446" s="183"/>
      <c r="L446" s="183"/>
    </row>
    <row r="447" spans="2:12">
      <c r="B447" s="186"/>
      <c r="C447" s="183"/>
      <c r="D447" s="183"/>
      <c r="E447" s="183"/>
      <c r="F447" s="183"/>
      <c r="G447" s="183"/>
      <c r="H447" s="183"/>
      <c r="I447" s="183"/>
      <c r="K447" s="183"/>
      <c r="L447" s="183"/>
    </row>
    <row r="448" spans="2:12">
      <c r="B448" s="186"/>
      <c r="C448" s="183"/>
      <c r="D448" s="183"/>
      <c r="E448" s="183"/>
      <c r="F448" s="183"/>
      <c r="G448" s="183"/>
      <c r="H448" s="183"/>
      <c r="I448" s="183"/>
      <c r="K448" s="183"/>
      <c r="L448" s="183"/>
    </row>
    <row r="449" spans="2:12">
      <c r="B449" s="186"/>
      <c r="C449" s="183"/>
      <c r="D449" s="183"/>
      <c r="E449" s="183"/>
      <c r="F449" s="183"/>
      <c r="G449" s="183"/>
      <c r="H449" s="183"/>
      <c r="I449" s="183"/>
      <c r="K449" s="183"/>
      <c r="L449" s="183"/>
    </row>
    <row r="450" spans="2:12">
      <c r="B450" s="186"/>
      <c r="C450" s="183"/>
      <c r="D450" s="183"/>
      <c r="E450" s="183"/>
      <c r="F450" s="183"/>
      <c r="G450" s="183"/>
      <c r="H450" s="183"/>
      <c r="I450" s="183"/>
      <c r="K450" s="183"/>
      <c r="L450" s="183"/>
    </row>
    <row r="451" spans="2:12">
      <c r="B451" s="186"/>
      <c r="C451" s="183"/>
      <c r="D451" s="183"/>
      <c r="E451" s="183"/>
      <c r="F451" s="183"/>
      <c r="G451" s="183"/>
      <c r="H451" s="183"/>
      <c r="I451" s="183"/>
      <c r="K451" s="183"/>
      <c r="L451" s="183"/>
    </row>
    <row r="452" spans="2:12">
      <c r="B452" s="186"/>
      <c r="C452" s="183"/>
      <c r="D452" s="183"/>
      <c r="E452" s="183"/>
      <c r="F452" s="183"/>
      <c r="G452" s="183"/>
      <c r="H452" s="183"/>
      <c r="I452" s="183"/>
      <c r="K452" s="183"/>
      <c r="L452" s="183"/>
    </row>
    <row r="453" spans="2:12">
      <c r="B453" s="186"/>
      <c r="C453" s="183"/>
      <c r="D453" s="183"/>
      <c r="E453" s="183"/>
      <c r="F453" s="183"/>
      <c r="G453" s="183"/>
      <c r="H453" s="183"/>
      <c r="I453" s="183"/>
      <c r="K453" s="183"/>
      <c r="L453" s="183"/>
    </row>
    <row r="454" spans="2:12">
      <c r="B454" s="186"/>
      <c r="C454" s="183"/>
      <c r="D454" s="183"/>
      <c r="E454" s="183"/>
      <c r="F454" s="183"/>
      <c r="G454" s="183"/>
      <c r="H454" s="183"/>
      <c r="I454" s="183"/>
      <c r="K454" s="183"/>
      <c r="L454" s="183"/>
    </row>
    <row r="455" spans="2:12">
      <c r="B455" s="186"/>
      <c r="C455" s="183"/>
      <c r="D455" s="183"/>
      <c r="E455" s="183"/>
      <c r="F455" s="183"/>
      <c r="G455" s="183"/>
      <c r="H455" s="183"/>
      <c r="I455" s="183"/>
      <c r="K455" s="183"/>
      <c r="L455" s="183"/>
    </row>
    <row r="456" spans="2:12">
      <c r="B456" s="186"/>
      <c r="C456" s="183"/>
      <c r="D456" s="183"/>
      <c r="E456" s="183"/>
      <c r="F456" s="183"/>
      <c r="G456" s="183"/>
      <c r="H456" s="183"/>
      <c r="I456" s="183"/>
      <c r="K456" s="183"/>
      <c r="L456" s="183"/>
    </row>
    <row r="457" spans="2:12">
      <c r="B457" s="186"/>
      <c r="C457" s="183"/>
      <c r="D457" s="183"/>
      <c r="E457" s="183"/>
      <c r="F457" s="183"/>
      <c r="G457" s="183"/>
      <c r="H457" s="183"/>
      <c r="I457" s="183"/>
      <c r="K457" s="183"/>
      <c r="L457" s="183"/>
    </row>
    <row r="458" spans="2:12">
      <c r="B458" s="186"/>
      <c r="C458" s="183"/>
      <c r="D458" s="183"/>
      <c r="E458" s="183"/>
      <c r="F458" s="183"/>
      <c r="G458" s="183"/>
      <c r="H458" s="183"/>
      <c r="I458" s="183"/>
      <c r="K458" s="183"/>
      <c r="L458" s="183"/>
    </row>
    <row r="459" spans="2:12">
      <c r="B459" s="186"/>
      <c r="C459" s="183"/>
      <c r="D459" s="183"/>
      <c r="E459" s="183"/>
      <c r="F459" s="183"/>
      <c r="G459" s="183"/>
      <c r="H459" s="183"/>
      <c r="I459" s="183"/>
      <c r="K459" s="183"/>
      <c r="L459" s="183"/>
    </row>
    <row r="460" spans="2:12">
      <c r="B460" s="186"/>
      <c r="C460" s="183"/>
      <c r="D460" s="183"/>
      <c r="E460" s="183"/>
      <c r="F460" s="183"/>
      <c r="G460" s="183"/>
      <c r="H460" s="183"/>
      <c r="I460" s="183"/>
      <c r="K460" s="183"/>
      <c r="L460" s="183"/>
    </row>
    <row r="461" spans="2:12">
      <c r="B461" s="186"/>
      <c r="C461" s="183"/>
      <c r="D461" s="183"/>
      <c r="E461" s="183"/>
      <c r="F461" s="183"/>
      <c r="G461" s="183"/>
      <c r="H461" s="183"/>
      <c r="I461" s="183"/>
      <c r="K461" s="183"/>
      <c r="L461" s="183"/>
    </row>
    <row r="462" spans="2:12">
      <c r="B462" s="186"/>
      <c r="C462" s="183"/>
      <c r="D462" s="183"/>
      <c r="E462" s="183"/>
      <c r="F462" s="183"/>
      <c r="G462" s="183"/>
      <c r="H462" s="183"/>
      <c r="I462" s="183"/>
      <c r="K462" s="183"/>
      <c r="L462" s="183"/>
    </row>
    <row r="463" spans="2:12">
      <c r="B463" s="186"/>
      <c r="C463" s="183"/>
      <c r="D463" s="183"/>
      <c r="E463" s="183"/>
      <c r="F463" s="183"/>
      <c r="G463" s="183"/>
      <c r="H463" s="183"/>
      <c r="I463" s="183"/>
      <c r="K463" s="183"/>
      <c r="L463" s="183"/>
    </row>
    <row r="464" spans="2:12">
      <c r="B464" s="186"/>
      <c r="C464" s="183"/>
      <c r="D464" s="183"/>
      <c r="E464" s="183"/>
      <c r="F464" s="183"/>
      <c r="G464" s="183"/>
      <c r="H464" s="183"/>
      <c r="I464" s="183"/>
      <c r="K464" s="183"/>
      <c r="L464" s="183"/>
    </row>
    <row r="465" spans="2:12">
      <c r="B465" s="186"/>
      <c r="C465" s="183"/>
      <c r="D465" s="183"/>
      <c r="E465" s="183"/>
      <c r="F465" s="183"/>
      <c r="G465" s="183"/>
      <c r="H465" s="183"/>
      <c r="I465" s="183"/>
      <c r="K465" s="183"/>
      <c r="L465" s="183"/>
    </row>
    <row r="466" spans="2:12">
      <c r="B466" s="186"/>
      <c r="C466" s="183"/>
      <c r="D466" s="183"/>
      <c r="E466" s="183"/>
      <c r="F466" s="183"/>
      <c r="G466" s="183"/>
      <c r="H466" s="183"/>
      <c r="I466" s="183"/>
      <c r="K466" s="183"/>
      <c r="L466" s="183"/>
    </row>
    <row r="467" spans="2:12">
      <c r="B467" s="186"/>
      <c r="C467" s="183"/>
      <c r="D467" s="183"/>
      <c r="E467" s="183"/>
      <c r="F467" s="183"/>
      <c r="G467" s="183"/>
      <c r="H467" s="183"/>
      <c r="I467" s="183"/>
      <c r="K467" s="183"/>
      <c r="L467" s="183"/>
    </row>
    <row r="468" spans="2:12">
      <c r="B468" s="186"/>
      <c r="C468" s="183"/>
      <c r="D468" s="183"/>
      <c r="E468" s="183"/>
      <c r="F468" s="183"/>
      <c r="G468" s="183"/>
      <c r="H468" s="183"/>
      <c r="I468" s="183"/>
      <c r="K468" s="183"/>
      <c r="L468" s="183"/>
    </row>
    <row r="469" spans="2:12">
      <c r="B469" s="186"/>
      <c r="C469" s="183"/>
      <c r="D469" s="183"/>
      <c r="E469" s="183"/>
      <c r="F469" s="183"/>
      <c r="G469" s="183"/>
      <c r="H469" s="183"/>
      <c r="I469" s="183"/>
      <c r="K469" s="183"/>
      <c r="L469" s="183"/>
    </row>
    <row r="470" spans="2:12">
      <c r="B470" s="186"/>
      <c r="C470" s="183"/>
      <c r="D470" s="183"/>
      <c r="E470" s="183"/>
      <c r="F470" s="183"/>
      <c r="G470" s="183"/>
      <c r="H470" s="183"/>
      <c r="I470" s="183"/>
      <c r="K470" s="183"/>
      <c r="L470" s="183"/>
    </row>
    <row r="471" spans="2:12">
      <c r="B471" s="186"/>
      <c r="C471" s="183"/>
      <c r="D471" s="183"/>
      <c r="E471" s="183"/>
      <c r="F471" s="183"/>
      <c r="G471" s="183"/>
      <c r="H471" s="183"/>
      <c r="I471" s="183"/>
      <c r="K471" s="183"/>
      <c r="L471" s="183"/>
    </row>
    <row r="472" spans="2:12">
      <c r="B472" s="186"/>
      <c r="C472" s="183"/>
      <c r="D472" s="183"/>
      <c r="E472" s="183"/>
      <c r="F472" s="183"/>
      <c r="G472" s="183"/>
      <c r="H472" s="183"/>
      <c r="I472" s="183"/>
      <c r="K472" s="183"/>
      <c r="L472" s="183"/>
    </row>
    <row r="473" spans="2:12">
      <c r="B473" s="186"/>
      <c r="C473" s="183"/>
      <c r="D473" s="183"/>
      <c r="E473" s="183"/>
      <c r="F473" s="183"/>
      <c r="G473" s="183"/>
      <c r="H473" s="183"/>
      <c r="I473" s="183"/>
      <c r="K473" s="183"/>
      <c r="L473" s="183"/>
    </row>
    <row r="474" spans="2:12">
      <c r="B474" s="186"/>
      <c r="C474" s="183"/>
      <c r="D474" s="183"/>
      <c r="E474" s="183"/>
      <c r="F474" s="183"/>
      <c r="G474" s="183"/>
      <c r="H474" s="183"/>
      <c r="I474" s="183"/>
      <c r="K474" s="183"/>
      <c r="L474" s="183"/>
    </row>
    <row r="475" spans="2:12">
      <c r="B475" s="186"/>
      <c r="C475" s="183"/>
      <c r="D475" s="183"/>
      <c r="E475" s="183"/>
      <c r="F475" s="183"/>
      <c r="G475" s="183"/>
      <c r="H475" s="183"/>
      <c r="I475" s="183"/>
      <c r="K475" s="183"/>
      <c r="L475" s="183"/>
    </row>
    <row r="476" spans="2:12">
      <c r="B476" s="186"/>
      <c r="C476" s="183"/>
      <c r="D476" s="183"/>
      <c r="E476" s="183"/>
      <c r="F476" s="183"/>
      <c r="G476" s="183"/>
      <c r="H476" s="183"/>
      <c r="I476" s="183"/>
      <c r="K476" s="183"/>
      <c r="L476" s="183"/>
    </row>
    <row r="477" spans="2:12">
      <c r="B477" s="186"/>
      <c r="C477" s="183"/>
      <c r="D477" s="183"/>
      <c r="E477" s="183"/>
      <c r="F477" s="183"/>
      <c r="G477" s="183"/>
      <c r="H477" s="183"/>
      <c r="I477" s="183"/>
      <c r="K477" s="183"/>
      <c r="L477" s="183"/>
    </row>
    <row r="478" spans="2:12">
      <c r="B478" s="186"/>
      <c r="C478" s="183"/>
      <c r="D478" s="183"/>
      <c r="E478" s="183"/>
      <c r="F478" s="183"/>
      <c r="G478" s="183"/>
      <c r="H478" s="183"/>
      <c r="I478" s="183"/>
      <c r="K478" s="183"/>
      <c r="L478" s="183"/>
    </row>
    <row r="479" spans="2:12">
      <c r="B479" s="186"/>
      <c r="C479" s="183"/>
      <c r="D479" s="183"/>
      <c r="E479" s="183"/>
      <c r="F479" s="183"/>
      <c r="G479" s="183"/>
      <c r="H479" s="183"/>
      <c r="I479" s="183"/>
      <c r="K479" s="183"/>
      <c r="L479" s="183"/>
    </row>
    <row r="480" spans="2:12">
      <c r="B480" s="186"/>
      <c r="C480" s="183"/>
      <c r="D480" s="183"/>
      <c r="E480" s="183"/>
      <c r="F480" s="183"/>
      <c r="G480" s="183"/>
      <c r="H480" s="183"/>
      <c r="I480" s="183"/>
      <c r="K480" s="183"/>
      <c r="L480" s="183"/>
    </row>
    <row r="481" spans="2:12">
      <c r="B481" s="186"/>
      <c r="C481" s="183"/>
      <c r="D481" s="183"/>
      <c r="E481" s="183"/>
      <c r="F481" s="183"/>
      <c r="G481" s="183"/>
      <c r="H481" s="183"/>
      <c r="I481" s="183"/>
      <c r="K481" s="183"/>
      <c r="L481" s="183"/>
    </row>
    <row r="482" spans="2:12">
      <c r="B482" s="186"/>
      <c r="C482" s="183"/>
      <c r="D482" s="183"/>
      <c r="E482" s="183"/>
      <c r="F482" s="183"/>
      <c r="G482" s="183"/>
      <c r="H482" s="183"/>
      <c r="I482" s="183"/>
      <c r="K482" s="183"/>
      <c r="L482" s="183"/>
    </row>
    <row r="483" spans="2:12">
      <c r="B483" s="186"/>
      <c r="C483" s="183"/>
      <c r="D483" s="183"/>
      <c r="E483" s="183"/>
      <c r="F483" s="183"/>
      <c r="G483" s="183"/>
      <c r="H483" s="183"/>
      <c r="I483" s="183"/>
      <c r="K483" s="183"/>
      <c r="L483" s="183"/>
    </row>
    <row r="484" spans="2:12">
      <c r="B484" s="186"/>
      <c r="C484" s="183"/>
      <c r="D484" s="183"/>
      <c r="E484" s="183"/>
      <c r="F484" s="183"/>
      <c r="G484" s="183"/>
      <c r="H484" s="183"/>
      <c r="I484" s="183"/>
      <c r="K484" s="183"/>
      <c r="L484" s="183"/>
    </row>
    <row r="485" spans="2:12">
      <c r="B485" s="186"/>
      <c r="C485" s="183"/>
      <c r="D485" s="183"/>
      <c r="E485" s="183"/>
      <c r="F485" s="183"/>
      <c r="G485" s="183"/>
      <c r="H485" s="183"/>
      <c r="I485" s="183"/>
      <c r="K485" s="183"/>
      <c r="L485" s="183"/>
    </row>
    <row r="486" spans="2:12">
      <c r="B486" s="186"/>
      <c r="C486" s="183"/>
      <c r="D486" s="183"/>
      <c r="E486" s="183"/>
      <c r="F486" s="183"/>
      <c r="G486" s="183"/>
      <c r="H486" s="183"/>
      <c r="I486" s="183"/>
      <c r="K486" s="183"/>
      <c r="L486" s="183"/>
    </row>
    <row r="487" spans="2:12">
      <c r="B487" s="186"/>
      <c r="C487" s="183"/>
      <c r="D487" s="183"/>
      <c r="E487" s="183"/>
      <c r="F487" s="183"/>
      <c r="G487" s="183"/>
      <c r="H487" s="183"/>
      <c r="I487" s="183"/>
      <c r="K487" s="183"/>
      <c r="L487" s="183"/>
    </row>
    <row r="488" spans="2:12">
      <c r="B488" s="186"/>
      <c r="C488" s="183"/>
      <c r="D488" s="183"/>
      <c r="E488" s="183"/>
      <c r="F488" s="183"/>
      <c r="G488" s="183"/>
      <c r="H488" s="183"/>
      <c r="I488" s="183"/>
      <c r="K488" s="183"/>
      <c r="L488" s="183"/>
    </row>
    <row r="489" spans="2:12">
      <c r="B489" s="186"/>
      <c r="C489" s="183"/>
      <c r="D489" s="183"/>
      <c r="E489" s="183"/>
      <c r="F489" s="183"/>
      <c r="G489" s="183"/>
      <c r="H489" s="183"/>
      <c r="I489" s="183"/>
      <c r="K489" s="183"/>
      <c r="L489" s="183"/>
    </row>
    <row r="490" spans="2:12">
      <c r="B490" s="186"/>
      <c r="C490" s="183"/>
      <c r="D490" s="183"/>
      <c r="E490" s="183"/>
      <c r="F490" s="183"/>
      <c r="G490" s="183"/>
      <c r="H490" s="183"/>
      <c r="I490" s="183"/>
      <c r="K490" s="183"/>
      <c r="L490" s="183"/>
    </row>
    <row r="491" spans="2:12">
      <c r="B491" s="186"/>
      <c r="C491" s="183"/>
      <c r="D491" s="183"/>
      <c r="E491" s="183"/>
      <c r="F491" s="183"/>
      <c r="G491" s="183"/>
      <c r="H491" s="183"/>
      <c r="I491" s="183"/>
      <c r="K491" s="183"/>
      <c r="L491" s="183"/>
    </row>
    <row r="492" spans="2:12">
      <c r="B492" s="186"/>
      <c r="C492" s="183"/>
      <c r="D492" s="183"/>
      <c r="E492" s="183"/>
      <c r="F492" s="183"/>
      <c r="G492" s="183"/>
      <c r="H492" s="183"/>
      <c r="I492" s="183"/>
      <c r="K492" s="183"/>
      <c r="L492" s="183"/>
    </row>
    <row r="493" spans="2:12">
      <c r="B493" s="186"/>
      <c r="C493" s="183"/>
      <c r="D493" s="183"/>
      <c r="E493" s="183"/>
      <c r="F493" s="183"/>
      <c r="G493" s="183"/>
      <c r="H493" s="183"/>
      <c r="I493" s="183"/>
      <c r="K493" s="183"/>
      <c r="L493" s="183"/>
    </row>
    <row r="494" spans="2:12">
      <c r="B494" s="186"/>
      <c r="C494" s="183"/>
      <c r="D494" s="183"/>
      <c r="E494" s="183"/>
      <c r="F494" s="183"/>
      <c r="G494" s="183"/>
      <c r="H494" s="183"/>
      <c r="I494" s="183"/>
      <c r="K494" s="183"/>
      <c r="L494" s="183"/>
    </row>
    <row r="495" spans="2:12">
      <c r="B495" s="186"/>
      <c r="C495" s="183"/>
      <c r="D495" s="183"/>
      <c r="E495" s="183"/>
      <c r="F495" s="183"/>
      <c r="G495" s="183"/>
      <c r="H495" s="183"/>
      <c r="I495" s="183"/>
      <c r="K495" s="183"/>
      <c r="L495" s="183"/>
    </row>
    <row r="496" spans="2:12">
      <c r="B496" s="186"/>
      <c r="C496" s="183"/>
      <c r="D496" s="183"/>
      <c r="E496" s="183"/>
      <c r="F496" s="183"/>
      <c r="G496" s="183"/>
      <c r="H496" s="183"/>
      <c r="I496" s="183"/>
      <c r="K496" s="183"/>
      <c r="L496" s="183"/>
    </row>
    <row r="497" spans="2:12">
      <c r="B497" s="186"/>
      <c r="C497" s="183"/>
      <c r="D497" s="183"/>
      <c r="E497" s="183"/>
      <c r="F497" s="183"/>
      <c r="G497" s="183"/>
      <c r="H497" s="183"/>
      <c r="I497" s="183"/>
      <c r="K497" s="183"/>
      <c r="L497" s="183"/>
    </row>
    <row r="498" spans="2:12">
      <c r="B498" s="186"/>
      <c r="C498" s="183"/>
      <c r="D498" s="183"/>
      <c r="E498" s="183"/>
      <c r="F498" s="183"/>
      <c r="G498" s="183"/>
      <c r="H498" s="183"/>
      <c r="I498" s="183"/>
      <c r="K498" s="183"/>
      <c r="L498" s="183"/>
    </row>
    <row r="499" spans="2:12">
      <c r="B499" s="186"/>
      <c r="C499" s="183"/>
      <c r="D499" s="183"/>
      <c r="E499" s="183"/>
      <c r="F499" s="183"/>
      <c r="G499" s="183"/>
      <c r="H499" s="183"/>
      <c r="I499" s="183"/>
      <c r="K499" s="183"/>
      <c r="L499" s="183"/>
    </row>
    <row r="500" spans="2:12">
      <c r="B500" s="186"/>
      <c r="C500" s="183"/>
      <c r="D500" s="183"/>
      <c r="E500" s="183"/>
      <c r="F500" s="183"/>
      <c r="G500" s="183"/>
      <c r="H500" s="183"/>
      <c r="I500" s="183"/>
      <c r="K500" s="183"/>
      <c r="L500" s="183"/>
    </row>
    <row r="501" spans="2:12">
      <c r="B501" s="186"/>
      <c r="C501" s="183"/>
      <c r="D501" s="183"/>
      <c r="E501" s="183"/>
      <c r="F501" s="183"/>
      <c r="G501" s="183"/>
      <c r="H501" s="183"/>
      <c r="I501" s="183"/>
      <c r="K501" s="183"/>
      <c r="L501" s="183"/>
    </row>
    <row r="502" spans="2:12">
      <c r="B502" s="186"/>
      <c r="C502" s="183"/>
      <c r="D502" s="183"/>
      <c r="E502" s="183"/>
      <c r="F502" s="183"/>
      <c r="G502" s="183"/>
      <c r="H502" s="183"/>
      <c r="I502" s="183"/>
      <c r="K502" s="183"/>
      <c r="L502" s="183"/>
    </row>
    <row r="503" spans="2:12">
      <c r="B503" s="186"/>
      <c r="C503" s="183"/>
      <c r="D503" s="183"/>
      <c r="E503" s="183"/>
      <c r="F503" s="183"/>
      <c r="G503" s="183"/>
      <c r="H503" s="183"/>
      <c r="I503" s="183"/>
      <c r="K503" s="183"/>
      <c r="L503" s="183"/>
    </row>
    <row r="504" spans="2:12">
      <c r="B504" s="186"/>
      <c r="C504" s="183"/>
      <c r="D504" s="183"/>
      <c r="E504" s="183"/>
      <c r="F504" s="183"/>
      <c r="G504" s="183"/>
      <c r="H504" s="183"/>
      <c r="I504" s="183"/>
      <c r="K504" s="183"/>
      <c r="L504" s="183"/>
    </row>
    <row r="505" spans="2:12">
      <c r="B505" s="186"/>
      <c r="C505" s="183"/>
      <c r="D505" s="183"/>
      <c r="E505" s="183"/>
      <c r="F505" s="183"/>
      <c r="G505" s="183"/>
      <c r="H505" s="183"/>
      <c r="I505" s="183"/>
      <c r="K505" s="183"/>
      <c r="L505" s="183"/>
    </row>
    <row r="506" spans="2:12">
      <c r="B506" s="186"/>
      <c r="C506" s="183"/>
      <c r="D506" s="183"/>
      <c r="E506" s="183"/>
      <c r="F506" s="183"/>
      <c r="G506" s="183"/>
      <c r="H506" s="183"/>
      <c r="I506" s="183"/>
      <c r="K506" s="183"/>
      <c r="L506" s="183"/>
    </row>
    <row r="507" spans="2:12">
      <c r="B507" s="186"/>
      <c r="C507" s="183"/>
      <c r="D507" s="183"/>
      <c r="E507" s="183"/>
      <c r="F507" s="183"/>
      <c r="G507" s="183"/>
      <c r="H507" s="183"/>
      <c r="I507" s="183"/>
      <c r="K507" s="183"/>
      <c r="L507" s="183"/>
    </row>
    <row r="508" spans="2:12">
      <c r="B508" s="186"/>
      <c r="C508" s="183"/>
      <c r="D508" s="183"/>
      <c r="E508" s="183"/>
      <c r="F508" s="183"/>
      <c r="G508" s="183"/>
      <c r="H508" s="183"/>
      <c r="I508" s="183"/>
      <c r="K508" s="183"/>
      <c r="L508" s="183"/>
    </row>
    <row r="509" spans="2:12">
      <c r="B509" s="186"/>
      <c r="C509" s="183"/>
      <c r="D509" s="183"/>
      <c r="E509" s="183"/>
      <c r="F509" s="183"/>
      <c r="G509" s="183"/>
      <c r="H509" s="183"/>
      <c r="I509" s="183"/>
      <c r="K509" s="183"/>
      <c r="L509" s="183"/>
    </row>
    <row r="510" spans="2:12">
      <c r="B510" s="186"/>
      <c r="C510" s="183"/>
      <c r="D510" s="183"/>
      <c r="E510" s="183"/>
      <c r="F510" s="183"/>
      <c r="G510" s="183"/>
      <c r="H510" s="183"/>
      <c r="I510" s="183"/>
      <c r="K510" s="183"/>
      <c r="L510" s="183"/>
    </row>
    <row r="511" spans="2:12">
      <c r="B511" s="186"/>
      <c r="C511" s="183"/>
      <c r="D511" s="183"/>
      <c r="E511" s="183"/>
      <c r="F511" s="183"/>
      <c r="G511" s="183"/>
      <c r="H511" s="183"/>
      <c r="I511" s="183"/>
      <c r="K511" s="183"/>
      <c r="L511" s="183"/>
    </row>
    <row r="512" spans="2:12">
      <c r="B512" s="186"/>
      <c r="C512" s="183"/>
      <c r="D512" s="183"/>
      <c r="E512" s="183"/>
      <c r="F512" s="183"/>
      <c r="G512" s="183"/>
      <c r="H512" s="183"/>
      <c r="I512" s="183"/>
      <c r="K512" s="183"/>
      <c r="L512" s="183"/>
    </row>
    <row r="513" spans="2:12">
      <c r="B513" s="186"/>
      <c r="C513" s="183"/>
      <c r="D513" s="183"/>
      <c r="E513" s="183"/>
      <c r="F513" s="183"/>
      <c r="G513" s="183"/>
      <c r="H513" s="183"/>
      <c r="I513" s="183"/>
      <c r="K513" s="183"/>
      <c r="L513" s="183"/>
    </row>
    <row r="514" spans="2:12">
      <c r="B514" s="186"/>
      <c r="C514" s="183"/>
      <c r="D514" s="183"/>
      <c r="E514" s="183"/>
      <c r="F514" s="183"/>
      <c r="G514" s="183"/>
      <c r="H514" s="183"/>
      <c r="I514" s="183"/>
      <c r="K514" s="183"/>
      <c r="L514" s="183"/>
    </row>
    <row r="515" spans="2:12">
      <c r="B515" s="186"/>
      <c r="C515" s="183"/>
      <c r="D515" s="183"/>
      <c r="E515" s="183"/>
      <c r="F515" s="183"/>
      <c r="G515" s="183"/>
      <c r="H515" s="183"/>
      <c r="I515" s="183"/>
      <c r="K515" s="183"/>
      <c r="L515" s="183"/>
    </row>
    <row r="516" spans="2:12">
      <c r="B516" s="186"/>
      <c r="C516" s="183"/>
      <c r="D516" s="183"/>
      <c r="E516" s="183"/>
      <c r="F516" s="183"/>
      <c r="G516" s="183"/>
      <c r="H516" s="183"/>
      <c r="I516" s="183"/>
      <c r="K516" s="183"/>
      <c r="L516" s="183"/>
    </row>
    <row r="517" spans="2:12">
      <c r="B517" s="186"/>
      <c r="C517" s="183"/>
      <c r="D517" s="183"/>
      <c r="E517" s="183"/>
      <c r="F517" s="183"/>
      <c r="G517" s="183"/>
      <c r="H517" s="183"/>
      <c r="I517" s="183"/>
      <c r="K517" s="183"/>
      <c r="L517" s="183"/>
    </row>
    <row r="518" spans="2:12">
      <c r="B518" s="186"/>
      <c r="C518" s="183"/>
      <c r="D518" s="183"/>
      <c r="E518" s="183"/>
      <c r="F518" s="183"/>
      <c r="G518" s="183"/>
      <c r="H518" s="183"/>
      <c r="I518" s="183"/>
      <c r="K518" s="183"/>
      <c r="L518" s="183"/>
    </row>
    <row r="519" spans="2:12">
      <c r="B519" s="186"/>
      <c r="C519" s="183"/>
      <c r="D519" s="183"/>
      <c r="E519" s="183"/>
      <c r="F519" s="183"/>
      <c r="G519" s="183"/>
      <c r="H519" s="183"/>
      <c r="I519" s="183"/>
      <c r="K519" s="183"/>
      <c r="L519" s="183"/>
    </row>
    <row r="520" spans="2:12">
      <c r="B520" s="186"/>
      <c r="C520" s="183"/>
      <c r="D520" s="183"/>
      <c r="E520" s="183"/>
      <c r="F520" s="183"/>
      <c r="G520" s="183"/>
      <c r="H520" s="183"/>
      <c r="I520" s="183"/>
      <c r="K520" s="183"/>
      <c r="L520" s="183"/>
    </row>
    <row r="521" spans="2:12">
      <c r="B521" s="186"/>
      <c r="C521" s="183"/>
      <c r="D521" s="183"/>
      <c r="E521" s="183"/>
      <c r="F521" s="183"/>
      <c r="G521" s="183"/>
      <c r="H521" s="183"/>
      <c r="I521" s="183"/>
      <c r="K521" s="183"/>
      <c r="L521" s="183"/>
    </row>
    <row r="522" spans="2:12">
      <c r="B522" s="186"/>
      <c r="C522" s="183"/>
      <c r="D522" s="183"/>
      <c r="E522" s="183"/>
      <c r="F522" s="183"/>
      <c r="G522" s="183"/>
      <c r="H522" s="183"/>
      <c r="I522" s="183"/>
      <c r="K522" s="183"/>
      <c r="L522" s="183"/>
    </row>
    <row r="523" spans="2:12">
      <c r="B523" s="186"/>
      <c r="C523" s="183"/>
      <c r="D523" s="183"/>
      <c r="E523" s="183"/>
      <c r="F523" s="183"/>
      <c r="G523" s="183"/>
      <c r="H523" s="183"/>
      <c r="I523" s="183"/>
      <c r="K523" s="183"/>
      <c r="L523" s="183"/>
    </row>
    <row r="524" spans="2:12">
      <c r="B524" s="186"/>
      <c r="C524" s="183"/>
      <c r="D524" s="183"/>
      <c r="E524" s="183"/>
      <c r="F524" s="183"/>
      <c r="G524" s="183"/>
      <c r="H524" s="183"/>
      <c r="I524" s="183"/>
      <c r="K524" s="183"/>
      <c r="L524" s="183"/>
    </row>
    <row r="525" spans="2:12">
      <c r="B525" s="186"/>
      <c r="C525" s="183"/>
      <c r="D525" s="183"/>
      <c r="E525" s="183"/>
      <c r="F525" s="183"/>
      <c r="G525" s="183"/>
      <c r="H525" s="183"/>
      <c r="I525" s="183"/>
      <c r="K525" s="183"/>
      <c r="L525" s="183"/>
    </row>
    <row r="526" spans="2:12">
      <c r="B526" s="186"/>
      <c r="C526" s="183"/>
      <c r="D526" s="183"/>
      <c r="E526" s="183"/>
      <c r="F526" s="183"/>
      <c r="G526" s="183"/>
      <c r="H526" s="183"/>
      <c r="I526" s="183"/>
      <c r="K526" s="183"/>
      <c r="L526" s="183"/>
    </row>
    <row r="527" spans="2:12">
      <c r="B527" s="186"/>
      <c r="C527" s="183"/>
      <c r="D527" s="183"/>
      <c r="E527" s="183"/>
      <c r="F527" s="183"/>
      <c r="G527" s="183"/>
      <c r="H527" s="183"/>
      <c r="I527" s="183"/>
      <c r="K527" s="183"/>
      <c r="L527" s="183"/>
    </row>
    <row r="528" spans="2:12">
      <c r="B528" s="186"/>
      <c r="C528" s="183"/>
      <c r="D528" s="183"/>
      <c r="E528" s="183"/>
      <c r="F528" s="183"/>
      <c r="G528" s="183"/>
      <c r="H528" s="183"/>
      <c r="I528" s="183"/>
      <c r="K528" s="183"/>
      <c r="L528" s="183"/>
    </row>
    <row r="529" spans="2:12">
      <c r="B529" s="186"/>
      <c r="C529" s="183"/>
      <c r="D529" s="183"/>
      <c r="E529" s="183"/>
      <c r="F529" s="183"/>
      <c r="G529" s="183"/>
      <c r="H529" s="183"/>
      <c r="I529" s="183"/>
      <c r="K529" s="183"/>
      <c r="L529" s="183"/>
    </row>
    <row r="530" spans="2:12">
      <c r="B530" s="186"/>
      <c r="C530" s="183"/>
      <c r="D530" s="183"/>
      <c r="E530" s="183"/>
      <c r="F530" s="183"/>
      <c r="G530" s="183"/>
      <c r="H530" s="183"/>
      <c r="I530" s="183"/>
      <c r="K530" s="183"/>
      <c r="L530" s="183"/>
    </row>
    <row r="531" spans="2:12">
      <c r="B531" s="186"/>
      <c r="C531" s="183"/>
      <c r="D531" s="183"/>
      <c r="E531" s="183"/>
      <c r="F531" s="183"/>
      <c r="G531" s="183"/>
      <c r="H531" s="183"/>
      <c r="I531" s="183"/>
      <c r="K531" s="183"/>
      <c r="L531" s="183"/>
    </row>
    <row r="532" spans="2:12">
      <c r="B532" s="186"/>
      <c r="C532" s="183"/>
      <c r="D532" s="183"/>
      <c r="E532" s="183"/>
      <c r="F532" s="183"/>
      <c r="G532" s="183"/>
      <c r="H532" s="183"/>
      <c r="I532" s="183"/>
      <c r="K532" s="183"/>
      <c r="L532" s="183"/>
    </row>
    <row r="533" spans="2:12">
      <c r="B533" s="186"/>
      <c r="C533" s="183"/>
      <c r="D533" s="183"/>
      <c r="E533" s="183"/>
      <c r="F533" s="183"/>
      <c r="G533" s="183"/>
      <c r="H533" s="183"/>
      <c r="I533" s="183"/>
      <c r="K533" s="183"/>
      <c r="L533" s="183"/>
    </row>
    <row r="534" spans="2:12">
      <c r="B534" s="186"/>
      <c r="C534" s="183"/>
      <c r="D534" s="183"/>
      <c r="E534" s="183"/>
      <c r="F534" s="183"/>
      <c r="G534" s="183"/>
      <c r="H534" s="183"/>
      <c r="I534" s="183"/>
      <c r="K534" s="183"/>
      <c r="L534" s="183"/>
    </row>
    <row r="535" spans="2:12">
      <c r="B535" s="186"/>
      <c r="C535" s="183"/>
      <c r="D535" s="183"/>
      <c r="E535" s="183"/>
      <c r="F535" s="183"/>
      <c r="G535" s="183"/>
      <c r="H535" s="183"/>
      <c r="I535" s="183"/>
      <c r="K535" s="183"/>
      <c r="L535" s="183"/>
    </row>
    <row r="536" spans="2:12">
      <c r="B536" s="186"/>
      <c r="C536" s="183"/>
      <c r="D536" s="183"/>
      <c r="E536" s="183"/>
      <c r="F536" s="183"/>
      <c r="G536" s="183"/>
      <c r="H536" s="183"/>
      <c r="I536" s="183"/>
      <c r="K536" s="183"/>
      <c r="L536" s="183"/>
    </row>
    <row r="537" spans="2:12">
      <c r="B537" s="186"/>
      <c r="C537" s="183"/>
      <c r="D537" s="183"/>
      <c r="E537" s="183"/>
      <c r="F537" s="183"/>
      <c r="G537" s="183"/>
      <c r="H537" s="183"/>
      <c r="I537" s="183"/>
      <c r="K537" s="183"/>
      <c r="L537" s="183"/>
    </row>
    <row r="538" spans="2:12">
      <c r="B538" s="186"/>
      <c r="C538" s="183"/>
      <c r="D538" s="183"/>
      <c r="E538" s="183"/>
      <c r="F538" s="183"/>
      <c r="G538" s="183"/>
      <c r="H538" s="183"/>
      <c r="I538" s="183"/>
      <c r="K538" s="183"/>
      <c r="L538" s="183"/>
    </row>
    <row r="539" spans="2:12">
      <c r="B539" s="186"/>
      <c r="C539" s="183"/>
      <c r="D539" s="183"/>
      <c r="E539" s="183"/>
      <c r="F539" s="183"/>
      <c r="G539" s="183"/>
      <c r="H539" s="183"/>
      <c r="I539" s="183"/>
      <c r="K539" s="183"/>
      <c r="L539" s="183"/>
    </row>
    <row r="540" spans="2:12">
      <c r="B540" s="186"/>
      <c r="C540" s="183"/>
      <c r="D540" s="183"/>
      <c r="E540" s="183"/>
      <c r="F540" s="183"/>
      <c r="G540" s="183"/>
      <c r="H540" s="183"/>
      <c r="I540" s="183"/>
      <c r="K540" s="183"/>
      <c r="L540" s="183"/>
    </row>
    <row r="541" spans="2:12">
      <c r="B541" s="186"/>
      <c r="C541" s="183"/>
      <c r="D541" s="183"/>
      <c r="E541" s="183"/>
      <c r="F541" s="183"/>
      <c r="G541" s="183"/>
      <c r="H541" s="183"/>
      <c r="I541" s="183"/>
      <c r="K541" s="183"/>
      <c r="L541" s="183"/>
    </row>
    <row r="542" spans="2:12">
      <c r="B542" s="186"/>
      <c r="C542" s="183"/>
      <c r="D542" s="183"/>
      <c r="E542" s="183"/>
      <c r="F542" s="183"/>
      <c r="G542" s="183"/>
      <c r="H542" s="183"/>
      <c r="I542" s="183"/>
      <c r="K542" s="183"/>
      <c r="L542" s="183"/>
    </row>
    <row r="543" spans="2:12">
      <c r="B543" s="186"/>
      <c r="C543" s="183"/>
      <c r="D543" s="183"/>
      <c r="E543" s="183"/>
      <c r="F543" s="183"/>
      <c r="G543" s="183"/>
      <c r="H543" s="183"/>
      <c r="I543" s="183"/>
      <c r="K543" s="183"/>
      <c r="L543" s="183"/>
    </row>
    <row r="544" spans="2:12">
      <c r="B544" s="186"/>
      <c r="C544" s="183"/>
      <c r="D544" s="183"/>
      <c r="E544" s="183"/>
      <c r="F544" s="183"/>
      <c r="G544" s="183"/>
      <c r="H544" s="183"/>
      <c r="I544" s="183"/>
      <c r="K544" s="183"/>
      <c r="L544" s="183"/>
    </row>
    <row r="545" spans="2:12">
      <c r="B545" s="186"/>
      <c r="C545" s="183"/>
      <c r="D545" s="183"/>
      <c r="E545" s="183"/>
      <c r="F545" s="183"/>
      <c r="G545" s="183"/>
      <c r="H545" s="183"/>
      <c r="I545" s="183"/>
      <c r="K545" s="183"/>
      <c r="L545" s="183"/>
    </row>
    <row r="546" spans="2:12">
      <c r="B546" s="186"/>
      <c r="C546" s="183"/>
      <c r="D546" s="183"/>
      <c r="E546" s="183"/>
      <c r="F546" s="183"/>
      <c r="G546" s="183"/>
      <c r="H546" s="183"/>
      <c r="I546" s="183"/>
      <c r="K546" s="183"/>
      <c r="L546" s="183"/>
    </row>
    <row r="547" spans="2:12">
      <c r="B547" s="186"/>
      <c r="C547" s="183"/>
      <c r="D547" s="183"/>
      <c r="E547" s="183"/>
      <c r="F547" s="183"/>
      <c r="G547" s="183"/>
      <c r="H547" s="183"/>
      <c r="I547" s="183"/>
      <c r="K547" s="183"/>
      <c r="L547" s="183"/>
    </row>
    <row r="548" spans="2:12">
      <c r="B548" s="186"/>
      <c r="C548" s="183"/>
      <c r="D548" s="183"/>
      <c r="E548" s="183"/>
      <c r="F548" s="183"/>
      <c r="G548" s="183"/>
      <c r="H548" s="183"/>
      <c r="I548" s="183"/>
      <c r="K548" s="183"/>
      <c r="L548" s="183"/>
    </row>
    <row r="549" spans="2:12">
      <c r="B549" s="186"/>
      <c r="C549" s="183"/>
      <c r="D549" s="183"/>
      <c r="E549" s="183"/>
      <c r="F549" s="183"/>
      <c r="G549" s="183"/>
      <c r="H549" s="183"/>
      <c r="I549" s="183"/>
      <c r="K549" s="183"/>
      <c r="L549" s="183"/>
    </row>
    <row r="550" spans="2:12">
      <c r="B550" s="186"/>
      <c r="C550" s="183"/>
      <c r="D550" s="183"/>
      <c r="E550" s="183"/>
      <c r="F550" s="183"/>
      <c r="G550" s="183"/>
      <c r="H550" s="183"/>
      <c r="I550" s="183"/>
      <c r="K550" s="183"/>
      <c r="L550" s="183"/>
    </row>
    <row r="551" spans="2:12">
      <c r="B551" s="186"/>
      <c r="C551" s="183"/>
      <c r="D551" s="183"/>
      <c r="E551" s="183"/>
      <c r="F551" s="183"/>
      <c r="G551" s="183"/>
      <c r="H551" s="183"/>
      <c r="I551" s="183"/>
      <c r="K551" s="183"/>
      <c r="L551" s="183"/>
    </row>
    <row r="552" spans="2:12">
      <c r="B552" s="186"/>
      <c r="C552" s="183"/>
      <c r="D552" s="183"/>
      <c r="E552" s="183"/>
      <c r="F552" s="183"/>
      <c r="G552" s="183"/>
      <c r="H552" s="183"/>
      <c r="I552" s="183"/>
      <c r="K552" s="183"/>
      <c r="L552" s="183"/>
    </row>
    <row r="553" spans="2:12">
      <c r="B553" s="186"/>
      <c r="C553" s="183"/>
      <c r="D553" s="183"/>
      <c r="E553" s="183"/>
      <c r="F553" s="183"/>
      <c r="G553" s="183"/>
      <c r="H553" s="183"/>
      <c r="I553" s="183"/>
      <c r="K553" s="183"/>
      <c r="L553" s="183"/>
    </row>
    <row r="554" spans="2:12">
      <c r="B554" s="186"/>
      <c r="C554" s="183"/>
      <c r="D554" s="183"/>
      <c r="E554" s="183"/>
      <c r="F554" s="183"/>
      <c r="G554" s="183"/>
      <c r="H554" s="183"/>
      <c r="I554" s="183"/>
      <c r="K554" s="183"/>
      <c r="L554" s="183"/>
    </row>
    <row r="555" spans="2:12">
      <c r="B555" s="186"/>
      <c r="C555" s="183"/>
      <c r="D555" s="183"/>
      <c r="E555" s="183"/>
      <c r="F555" s="183"/>
      <c r="G555" s="183"/>
      <c r="H555" s="183"/>
      <c r="I555" s="183"/>
      <c r="K555" s="183"/>
      <c r="L555" s="183"/>
    </row>
    <row r="556" spans="2:12">
      <c r="B556" s="186"/>
      <c r="C556" s="183"/>
      <c r="D556" s="183"/>
      <c r="E556" s="183"/>
      <c r="F556" s="183"/>
      <c r="G556" s="183"/>
      <c r="H556" s="183"/>
      <c r="I556" s="183"/>
      <c r="K556" s="183"/>
      <c r="L556" s="183"/>
    </row>
    <row r="557" spans="2:12">
      <c r="B557" s="186"/>
      <c r="C557" s="183"/>
      <c r="D557" s="183"/>
      <c r="E557" s="183"/>
      <c r="F557" s="183"/>
      <c r="G557" s="183"/>
      <c r="H557" s="183"/>
      <c r="I557" s="183"/>
      <c r="K557" s="183"/>
      <c r="L557" s="183"/>
    </row>
    <row r="558" spans="2:12">
      <c r="B558" s="186"/>
      <c r="C558" s="183"/>
      <c r="D558" s="183"/>
      <c r="E558" s="183"/>
      <c r="F558" s="183"/>
      <c r="G558" s="183"/>
      <c r="H558" s="183"/>
      <c r="I558" s="183"/>
      <c r="K558" s="183"/>
      <c r="L558" s="183"/>
    </row>
    <row r="559" spans="2:12">
      <c r="B559" s="186"/>
      <c r="C559" s="183"/>
      <c r="D559" s="183"/>
      <c r="E559" s="183"/>
      <c r="F559" s="183"/>
      <c r="G559" s="183"/>
      <c r="H559" s="183"/>
      <c r="I559" s="183"/>
      <c r="K559" s="183"/>
      <c r="L559" s="183"/>
    </row>
    <row r="560" spans="2:12">
      <c r="B560" s="186"/>
      <c r="C560" s="183"/>
      <c r="D560" s="183"/>
      <c r="E560" s="183"/>
      <c r="F560" s="183"/>
      <c r="G560" s="183"/>
      <c r="H560" s="183"/>
      <c r="I560" s="183"/>
      <c r="K560" s="183"/>
      <c r="L560" s="183"/>
    </row>
    <row r="561" spans="2:12">
      <c r="B561" s="186"/>
      <c r="C561" s="183"/>
      <c r="D561" s="183"/>
      <c r="E561" s="183"/>
      <c r="F561" s="183"/>
      <c r="G561" s="183"/>
      <c r="H561" s="183"/>
      <c r="I561" s="183"/>
      <c r="K561" s="183"/>
      <c r="L561" s="183"/>
    </row>
    <row r="562" spans="2:12">
      <c r="B562" s="186"/>
      <c r="C562" s="183"/>
      <c r="D562" s="183"/>
      <c r="E562" s="183"/>
      <c r="F562" s="183"/>
      <c r="G562" s="183"/>
      <c r="H562" s="183"/>
      <c r="I562" s="183"/>
      <c r="K562" s="183"/>
      <c r="L562" s="183"/>
    </row>
    <row r="563" spans="2:12">
      <c r="B563" s="186"/>
      <c r="C563" s="183"/>
      <c r="D563" s="183"/>
      <c r="E563" s="183"/>
      <c r="F563" s="183"/>
      <c r="G563" s="183"/>
      <c r="H563" s="183"/>
      <c r="I563" s="183"/>
      <c r="K563" s="183"/>
      <c r="L563" s="183"/>
    </row>
    <row r="564" spans="2:12">
      <c r="B564" s="186"/>
      <c r="C564" s="183"/>
      <c r="D564" s="183"/>
      <c r="E564" s="183"/>
      <c r="F564" s="183"/>
      <c r="G564" s="183"/>
      <c r="H564" s="183"/>
      <c r="I564" s="183"/>
      <c r="K564" s="183"/>
      <c r="L564" s="183"/>
    </row>
    <row r="565" spans="2:12">
      <c r="B565" s="186"/>
      <c r="C565" s="183"/>
      <c r="D565" s="183"/>
      <c r="E565" s="183"/>
      <c r="F565" s="183"/>
      <c r="G565" s="183"/>
      <c r="H565" s="183"/>
      <c r="I565" s="183"/>
      <c r="K565" s="183"/>
      <c r="L565" s="183"/>
    </row>
    <row r="566" spans="2:12">
      <c r="B566" s="186"/>
      <c r="C566" s="183"/>
      <c r="D566" s="183"/>
      <c r="E566" s="183"/>
      <c r="F566" s="183"/>
      <c r="G566" s="183"/>
      <c r="H566" s="183"/>
      <c r="I566" s="183"/>
      <c r="K566" s="183"/>
      <c r="L566" s="183"/>
    </row>
    <row r="567" spans="2:12">
      <c r="B567" s="186"/>
      <c r="C567" s="183"/>
      <c r="D567" s="183"/>
      <c r="E567" s="183"/>
      <c r="F567" s="183"/>
      <c r="G567" s="183"/>
      <c r="H567" s="183"/>
      <c r="I567" s="183"/>
      <c r="K567" s="183"/>
      <c r="L567" s="183"/>
    </row>
    <row r="568" spans="2:12">
      <c r="B568" s="186"/>
      <c r="C568" s="183"/>
      <c r="D568" s="183"/>
      <c r="E568" s="183"/>
      <c r="F568" s="183"/>
      <c r="G568" s="183"/>
      <c r="H568" s="183"/>
      <c r="I568" s="183"/>
      <c r="K568" s="183"/>
      <c r="L568" s="183"/>
    </row>
    <row r="569" spans="2:12">
      <c r="B569" s="186"/>
      <c r="C569" s="183"/>
      <c r="D569" s="183"/>
      <c r="E569" s="183"/>
      <c r="F569" s="183"/>
      <c r="G569" s="183"/>
      <c r="H569" s="183"/>
      <c r="I569" s="183"/>
      <c r="K569" s="183"/>
      <c r="L569" s="183"/>
    </row>
    <row r="570" spans="2:12">
      <c r="B570" s="186"/>
      <c r="C570" s="183"/>
      <c r="D570" s="183"/>
      <c r="E570" s="183"/>
      <c r="F570" s="183"/>
      <c r="G570" s="183"/>
      <c r="H570" s="183"/>
      <c r="I570" s="183"/>
      <c r="K570" s="183"/>
      <c r="L570" s="183"/>
    </row>
    <row r="571" spans="2:12">
      <c r="B571" s="186"/>
      <c r="C571" s="183"/>
      <c r="D571" s="183"/>
      <c r="E571" s="183"/>
      <c r="F571" s="183"/>
      <c r="G571" s="183"/>
      <c r="H571" s="183"/>
      <c r="I571" s="183"/>
      <c r="K571" s="183"/>
      <c r="L571" s="183"/>
    </row>
    <row r="572" spans="2:12">
      <c r="B572" s="186"/>
      <c r="C572" s="183"/>
      <c r="D572" s="183"/>
      <c r="E572" s="183"/>
      <c r="F572" s="183"/>
      <c r="G572" s="183"/>
      <c r="H572" s="183"/>
      <c r="I572" s="183"/>
      <c r="K572" s="183"/>
      <c r="L572" s="183"/>
    </row>
    <row r="573" spans="2:12">
      <c r="B573" s="186"/>
      <c r="C573" s="183"/>
      <c r="D573" s="183"/>
      <c r="E573" s="183"/>
      <c r="F573" s="183"/>
      <c r="G573" s="183"/>
      <c r="H573" s="183"/>
      <c r="I573" s="183"/>
      <c r="K573" s="183"/>
      <c r="L573" s="183"/>
    </row>
    <row r="574" spans="2:12">
      <c r="B574" s="186"/>
      <c r="C574" s="183"/>
      <c r="D574" s="183"/>
      <c r="E574" s="183"/>
      <c r="F574" s="183"/>
      <c r="G574" s="183"/>
      <c r="H574" s="183"/>
      <c r="I574" s="183"/>
      <c r="K574" s="183"/>
      <c r="L574" s="183"/>
    </row>
    <row r="575" spans="2:12">
      <c r="B575" s="186"/>
      <c r="C575" s="183"/>
      <c r="D575" s="183"/>
      <c r="E575" s="183"/>
      <c r="F575" s="183"/>
      <c r="G575" s="183"/>
      <c r="H575" s="183"/>
      <c r="I575" s="183"/>
      <c r="K575" s="183"/>
      <c r="L575" s="183"/>
    </row>
    <row r="576" spans="2:12">
      <c r="B576" s="186"/>
      <c r="C576" s="183"/>
      <c r="D576" s="183"/>
      <c r="E576" s="183"/>
      <c r="F576" s="183"/>
      <c r="G576" s="183"/>
      <c r="H576" s="183"/>
      <c r="I576" s="183"/>
      <c r="K576" s="183"/>
      <c r="L576" s="183"/>
    </row>
    <row r="577" spans="2:12">
      <c r="B577" s="186"/>
      <c r="C577" s="183"/>
      <c r="D577" s="183"/>
      <c r="E577" s="183"/>
      <c r="F577" s="183"/>
      <c r="G577" s="183"/>
      <c r="H577" s="183"/>
      <c r="I577" s="183"/>
      <c r="K577" s="183"/>
      <c r="L577" s="183"/>
    </row>
    <row r="578" spans="2:12">
      <c r="B578" s="186"/>
      <c r="C578" s="183"/>
      <c r="D578" s="183"/>
      <c r="E578" s="183"/>
      <c r="F578" s="183"/>
      <c r="G578" s="183"/>
      <c r="H578" s="183"/>
      <c r="I578" s="183"/>
      <c r="K578" s="183"/>
      <c r="L578" s="183"/>
    </row>
    <row r="579" spans="2:12">
      <c r="B579" s="186"/>
      <c r="C579" s="183"/>
      <c r="D579" s="183"/>
      <c r="E579" s="183"/>
      <c r="F579" s="183"/>
      <c r="G579" s="183"/>
      <c r="H579" s="183"/>
      <c r="I579" s="183"/>
      <c r="K579" s="183"/>
      <c r="L579" s="183"/>
    </row>
    <row r="580" spans="2:12">
      <c r="B580" s="186"/>
      <c r="C580" s="183"/>
      <c r="D580" s="183"/>
      <c r="E580" s="183"/>
      <c r="F580" s="183"/>
      <c r="G580" s="183"/>
      <c r="H580" s="183"/>
      <c r="I580" s="183"/>
      <c r="K580" s="183"/>
      <c r="L580" s="183"/>
    </row>
    <row r="581" spans="2:12">
      <c r="B581" s="186"/>
      <c r="C581" s="183"/>
      <c r="D581" s="183"/>
      <c r="E581" s="183"/>
      <c r="F581" s="183"/>
      <c r="G581" s="183"/>
      <c r="H581" s="183"/>
      <c r="I581" s="183"/>
      <c r="K581" s="183"/>
      <c r="L581" s="183"/>
    </row>
    <row r="582" spans="2:12">
      <c r="B582" s="186"/>
      <c r="C582" s="183"/>
      <c r="D582" s="183"/>
      <c r="E582" s="183"/>
      <c r="F582" s="183"/>
      <c r="G582" s="183"/>
      <c r="H582" s="183"/>
      <c r="I582" s="183"/>
      <c r="K582" s="183"/>
      <c r="L582" s="183"/>
    </row>
    <row r="583" spans="2:12">
      <c r="B583" s="186"/>
      <c r="C583" s="183"/>
      <c r="D583" s="183"/>
      <c r="E583" s="183"/>
      <c r="F583" s="183"/>
      <c r="G583" s="183"/>
      <c r="H583" s="183"/>
      <c r="I583" s="183"/>
      <c r="K583" s="183"/>
      <c r="L583" s="183"/>
    </row>
    <row r="584" spans="2:12">
      <c r="B584" s="186"/>
      <c r="C584" s="183"/>
      <c r="D584" s="183"/>
      <c r="E584" s="183"/>
      <c r="F584" s="183"/>
      <c r="G584" s="183"/>
      <c r="H584" s="183"/>
      <c r="I584" s="183"/>
      <c r="K584" s="183"/>
      <c r="L584" s="183"/>
    </row>
    <row r="585" spans="2:12">
      <c r="B585" s="186"/>
      <c r="C585" s="183"/>
      <c r="D585" s="183"/>
      <c r="E585" s="183"/>
      <c r="F585" s="183"/>
      <c r="G585" s="183"/>
      <c r="H585" s="183"/>
      <c r="I585" s="183"/>
      <c r="K585" s="183"/>
      <c r="L585" s="183"/>
    </row>
    <row r="586" spans="2:12">
      <c r="B586" s="186"/>
      <c r="C586" s="183"/>
      <c r="D586" s="183"/>
      <c r="E586" s="183"/>
      <c r="F586" s="183"/>
      <c r="G586" s="183"/>
      <c r="H586" s="183"/>
      <c r="I586" s="183"/>
      <c r="K586" s="183"/>
      <c r="L586" s="183"/>
    </row>
    <row r="587" spans="2:12">
      <c r="B587" s="186"/>
      <c r="C587" s="183"/>
      <c r="D587" s="183"/>
      <c r="E587" s="183"/>
      <c r="F587" s="183"/>
      <c r="G587" s="183"/>
      <c r="H587" s="183"/>
      <c r="I587" s="183"/>
      <c r="K587" s="183"/>
      <c r="L587" s="183"/>
    </row>
    <row r="588" spans="2:12">
      <c r="B588" s="186"/>
      <c r="C588" s="183"/>
      <c r="D588" s="183"/>
      <c r="E588" s="183"/>
      <c r="F588" s="183"/>
      <c r="G588" s="183"/>
      <c r="H588" s="183"/>
      <c r="I588" s="183"/>
      <c r="K588" s="183"/>
      <c r="L588" s="183"/>
    </row>
    <row r="589" spans="2:12">
      <c r="B589" s="186"/>
      <c r="C589" s="183"/>
      <c r="D589" s="183"/>
      <c r="E589" s="183"/>
      <c r="F589" s="183"/>
      <c r="G589" s="183"/>
      <c r="H589" s="183"/>
      <c r="I589" s="183"/>
      <c r="K589" s="183"/>
      <c r="L589" s="183"/>
    </row>
    <row r="590" spans="2:12">
      <c r="B590" s="186"/>
      <c r="C590" s="183"/>
      <c r="D590" s="183"/>
      <c r="E590" s="183"/>
      <c r="F590" s="183"/>
      <c r="G590" s="183"/>
      <c r="H590" s="183"/>
      <c r="I590" s="183"/>
      <c r="K590" s="183"/>
      <c r="L590" s="183"/>
    </row>
    <row r="591" spans="2:12">
      <c r="B591" s="186"/>
      <c r="C591" s="183"/>
      <c r="D591" s="183"/>
      <c r="E591" s="183"/>
      <c r="F591" s="183"/>
      <c r="G591" s="183"/>
      <c r="H591" s="183"/>
      <c r="I591" s="183"/>
      <c r="K591" s="183"/>
      <c r="L591" s="183"/>
    </row>
    <row r="592" spans="2:12">
      <c r="B592" s="186"/>
      <c r="C592" s="183"/>
      <c r="D592" s="183"/>
      <c r="E592" s="183"/>
      <c r="F592" s="183"/>
      <c r="G592" s="183"/>
      <c r="H592" s="183"/>
      <c r="I592" s="183"/>
      <c r="K592" s="183"/>
      <c r="L592" s="183"/>
    </row>
    <row r="593" spans="2:12">
      <c r="B593" s="186"/>
      <c r="C593" s="183"/>
      <c r="D593" s="183"/>
      <c r="E593" s="183"/>
      <c r="F593" s="183"/>
      <c r="G593" s="183"/>
      <c r="H593" s="183"/>
      <c r="I593" s="183"/>
      <c r="K593" s="183"/>
      <c r="L593" s="183"/>
    </row>
    <row r="594" spans="2:12">
      <c r="B594" s="186"/>
      <c r="C594" s="183"/>
      <c r="D594" s="183"/>
      <c r="E594" s="183"/>
      <c r="F594" s="183"/>
      <c r="G594" s="183"/>
      <c r="H594" s="183"/>
      <c r="I594" s="183"/>
      <c r="K594" s="183"/>
      <c r="L594" s="183"/>
    </row>
    <row r="595" spans="2:12">
      <c r="B595" s="186"/>
      <c r="C595" s="183"/>
      <c r="D595" s="183"/>
      <c r="E595" s="183"/>
      <c r="F595" s="183"/>
      <c r="G595" s="183"/>
      <c r="H595" s="183"/>
      <c r="I595" s="183"/>
      <c r="K595" s="183"/>
      <c r="L595" s="183"/>
    </row>
    <row r="596" spans="2:12">
      <c r="B596" s="186"/>
      <c r="C596" s="183"/>
      <c r="D596" s="183"/>
      <c r="E596" s="183"/>
      <c r="F596" s="183"/>
      <c r="G596" s="183"/>
      <c r="H596" s="183"/>
      <c r="I596" s="183"/>
      <c r="K596" s="183"/>
      <c r="L596" s="183"/>
    </row>
    <row r="597" spans="2:12">
      <c r="B597" s="186"/>
      <c r="C597" s="183"/>
      <c r="D597" s="183"/>
      <c r="E597" s="183"/>
      <c r="F597" s="183"/>
      <c r="G597" s="183"/>
      <c r="H597" s="183"/>
      <c r="I597" s="183"/>
      <c r="K597" s="183"/>
      <c r="L597" s="183"/>
    </row>
    <row r="598" spans="2:12">
      <c r="B598" s="186"/>
      <c r="C598" s="183"/>
      <c r="D598" s="183"/>
      <c r="E598" s="183"/>
      <c r="F598" s="183"/>
      <c r="G598" s="183"/>
      <c r="H598" s="183"/>
      <c r="I598" s="183"/>
      <c r="K598" s="183"/>
      <c r="L598" s="183"/>
    </row>
    <row r="599" spans="2:12">
      <c r="B599" s="186"/>
      <c r="C599" s="183"/>
      <c r="D599" s="183"/>
      <c r="E599" s="183"/>
      <c r="F599" s="183"/>
      <c r="G599" s="183"/>
      <c r="H599" s="183"/>
      <c r="I599" s="183"/>
      <c r="K599" s="183"/>
      <c r="L599" s="183"/>
    </row>
    <row r="600" spans="2:12">
      <c r="B600" s="186"/>
      <c r="C600" s="183"/>
      <c r="D600" s="183"/>
      <c r="E600" s="183"/>
      <c r="F600" s="183"/>
      <c r="G600" s="183"/>
      <c r="H600" s="183"/>
      <c r="I600" s="183"/>
      <c r="K600" s="183"/>
      <c r="L600" s="183"/>
    </row>
    <row r="601" spans="2:12">
      <c r="B601" s="186"/>
      <c r="C601" s="183"/>
      <c r="D601" s="183"/>
      <c r="E601" s="183"/>
      <c r="F601" s="183"/>
      <c r="G601" s="183"/>
      <c r="H601" s="183"/>
      <c r="I601" s="183"/>
      <c r="K601" s="183"/>
      <c r="L601" s="183"/>
    </row>
    <row r="602" spans="2:12">
      <c r="B602" s="186"/>
      <c r="C602" s="183"/>
      <c r="D602" s="183"/>
      <c r="E602" s="183"/>
      <c r="F602" s="183"/>
      <c r="G602" s="183"/>
      <c r="H602" s="183"/>
      <c r="I602" s="183"/>
      <c r="K602" s="183"/>
      <c r="L602" s="183"/>
    </row>
    <row r="603" spans="2:12">
      <c r="B603" s="186"/>
      <c r="C603" s="183"/>
      <c r="D603" s="183"/>
      <c r="E603" s="183"/>
      <c r="F603" s="183"/>
      <c r="G603" s="183"/>
      <c r="H603" s="183"/>
      <c r="I603" s="183"/>
      <c r="K603" s="183"/>
      <c r="L603" s="183"/>
    </row>
    <row r="604" spans="2:12">
      <c r="B604" s="186"/>
      <c r="C604" s="183"/>
      <c r="D604" s="183"/>
      <c r="E604" s="183"/>
      <c r="F604" s="183"/>
      <c r="G604" s="183"/>
      <c r="H604" s="183"/>
      <c r="I604" s="183"/>
      <c r="K604" s="183"/>
      <c r="L604" s="183"/>
    </row>
    <row r="605" spans="2:12">
      <c r="B605" s="186"/>
      <c r="C605" s="183"/>
      <c r="D605" s="183"/>
      <c r="E605" s="183"/>
      <c r="F605" s="183"/>
      <c r="G605" s="183"/>
      <c r="H605" s="183"/>
      <c r="I605" s="183"/>
      <c r="K605" s="183"/>
      <c r="L605" s="183"/>
    </row>
    <row r="606" spans="2:12">
      <c r="B606" s="186"/>
      <c r="C606" s="183"/>
      <c r="D606" s="183"/>
      <c r="E606" s="183"/>
      <c r="F606" s="183"/>
      <c r="G606" s="183"/>
      <c r="H606" s="183"/>
      <c r="I606" s="183"/>
      <c r="K606" s="183"/>
      <c r="L606" s="183"/>
    </row>
    <row r="607" spans="2:12">
      <c r="B607" s="186"/>
      <c r="C607" s="183"/>
      <c r="D607" s="183"/>
      <c r="E607" s="183"/>
      <c r="F607" s="183"/>
      <c r="G607" s="183"/>
      <c r="H607" s="183"/>
      <c r="I607" s="183"/>
      <c r="K607" s="183"/>
      <c r="L607" s="183"/>
    </row>
    <row r="608" spans="2:12">
      <c r="B608" s="186"/>
      <c r="C608" s="183"/>
      <c r="D608" s="183"/>
      <c r="E608" s="183"/>
      <c r="F608" s="183"/>
      <c r="G608" s="183"/>
      <c r="H608" s="183"/>
      <c r="I608" s="183"/>
      <c r="K608" s="183"/>
      <c r="L608" s="183"/>
    </row>
    <row r="609" spans="2:12">
      <c r="B609" s="186"/>
      <c r="C609" s="183"/>
      <c r="D609" s="183"/>
      <c r="E609" s="183"/>
      <c r="F609" s="183"/>
      <c r="G609" s="183"/>
      <c r="H609" s="183"/>
      <c r="I609" s="183"/>
      <c r="K609" s="183"/>
      <c r="L609" s="183"/>
    </row>
    <row r="610" spans="2:12">
      <c r="B610" s="186"/>
      <c r="C610" s="183"/>
      <c r="D610" s="183"/>
      <c r="E610" s="183"/>
      <c r="F610" s="183"/>
      <c r="G610" s="183"/>
      <c r="H610" s="183"/>
      <c r="I610" s="183"/>
      <c r="K610" s="183"/>
      <c r="L610" s="183"/>
    </row>
    <row r="611" spans="2:12">
      <c r="B611" s="186"/>
      <c r="C611" s="183"/>
      <c r="D611" s="183"/>
      <c r="E611" s="183"/>
      <c r="F611" s="183"/>
      <c r="G611" s="183"/>
      <c r="H611" s="183"/>
      <c r="I611" s="183"/>
      <c r="K611" s="183"/>
      <c r="L611" s="183"/>
    </row>
    <row r="612" spans="2:12">
      <c r="B612" s="186"/>
      <c r="C612" s="183"/>
      <c r="D612" s="183"/>
      <c r="E612" s="183"/>
      <c r="F612" s="183"/>
      <c r="G612" s="183"/>
      <c r="H612" s="183"/>
      <c r="I612" s="183"/>
      <c r="K612" s="183"/>
      <c r="L612" s="183"/>
    </row>
    <row r="613" spans="2:12">
      <c r="B613" s="186"/>
      <c r="C613" s="183"/>
      <c r="D613" s="183"/>
      <c r="E613" s="183"/>
      <c r="F613" s="183"/>
      <c r="G613" s="183"/>
      <c r="H613" s="183"/>
      <c r="I613" s="183"/>
      <c r="K613" s="183"/>
      <c r="L613" s="183"/>
    </row>
    <row r="614" spans="2:12">
      <c r="B614" s="186"/>
      <c r="C614" s="183"/>
      <c r="D614" s="183"/>
      <c r="E614" s="183"/>
      <c r="F614" s="183"/>
      <c r="G614" s="183"/>
      <c r="H614" s="183"/>
      <c r="I614" s="183"/>
      <c r="K614" s="183"/>
      <c r="L614" s="183"/>
    </row>
    <row r="615" spans="2:12">
      <c r="B615" s="186"/>
      <c r="C615" s="183"/>
      <c r="D615" s="183"/>
      <c r="E615" s="183"/>
      <c r="F615" s="183"/>
      <c r="G615" s="183"/>
      <c r="H615" s="183"/>
      <c r="I615" s="183"/>
      <c r="K615" s="183"/>
      <c r="L615" s="183"/>
    </row>
    <row r="616" spans="2:12">
      <c r="B616" s="186"/>
      <c r="C616" s="183"/>
      <c r="D616" s="183"/>
      <c r="E616" s="183"/>
      <c r="F616" s="183"/>
      <c r="G616" s="183"/>
      <c r="H616" s="183"/>
      <c r="I616" s="183"/>
      <c r="K616" s="183"/>
      <c r="L616" s="183"/>
    </row>
    <row r="617" spans="2:12">
      <c r="B617" s="186"/>
      <c r="C617" s="183"/>
      <c r="D617" s="183"/>
      <c r="E617" s="183"/>
      <c r="F617" s="183"/>
      <c r="G617" s="183"/>
      <c r="H617" s="183"/>
      <c r="I617" s="183"/>
      <c r="K617" s="183"/>
      <c r="L617" s="183"/>
    </row>
    <row r="618" spans="2:12">
      <c r="B618" s="186"/>
      <c r="C618" s="183"/>
      <c r="D618" s="183"/>
      <c r="E618" s="183"/>
      <c r="F618" s="183"/>
      <c r="G618" s="183"/>
      <c r="H618" s="183"/>
      <c r="I618" s="183"/>
      <c r="K618" s="183"/>
      <c r="L618" s="183"/>
    </row>
    <row r="619" spans="2:12">
      <c r="B619" s="186"/>
      <c r="C619" s="183"/>
      <c r="D619" s="183"/>
      <c r="E619" s="183"/>
      <c r="F619" s="183"/>
      <c r="G619" s="183"/>
      <c r="H619" s="183"/>
      <c r="I619" s="183"/>
      <c r="K619" s="183"/>
      <c r="L619" s="183"/>
    </row>
    <row r="620" spans="2:12">
      <c r="B620" s="186"/>
      <c r="C620" s="183"/>
      <c r="D620" s="183"/>
      <c r="E620" s="183"/>
      <c r="F620" s="183"/>
      <c r="G620" s="183"/>
      <c r="H620" s="183"/>
      <c r="I620" s="183"/>
      <c r="K620" s="183"/>
      <c r="L620" s="183"/>
    </row>
    <row r="621" spans="2:12">
      <c r="B621" s="186"/>
      <c r="C621" s="183"/>
      <c r="D621" s="183"/>
      <c r="E621" s="183"/>
      <c r="F621" s="183"/>
      <c r="G621" s="183"/>
      <c r="H621" s="183"/>
      <c r="I621" s="183"/>
      <c r="K621" s="183"/>
      <c r="L621" s="183"/>
    </row>
    <row r="622" spans="2:12">
      <c r="B622" s="186"/>
      <c r="C622" s="183"/>
      <c r="D622" s="183"/>
      <c r="E622" s="183"/>
      <c r="F622" s="183"/>
      <c r="G622" s="183"/>
      <c r="H622" s="183"/>
      <c r="I622" s="183"/>
      <c r="K622" s="183"/>
      <c r="L622" s="183"/>
    </row>
    <row r="623" spans="2:12">
      <c r="B623" s="186"/>
      <c r="C623" s="183"/>
      <c r="D623" s="183"/>
      <c r="E623" s="183"/>
      <c r="F623" s="183"/>
      <c r="G623" s="183"/>
      <c r="H623" s="183"/>
      <c r="I623" s="183"/>
      <c r="K623" s="183"/>
      <c r="L623" s="183"/>
    </row>
    <row r="624" spans="2:12">
      <c r="B624" s="186"/>
      <c r="C624" s="183"/>
      <c r="D624" s="183"/>
      <c r="E624" s="183"/>
      <c r="F624" s="183"/>
      <c r="G624" s="183"/>
      <c r="H624" s="183"/>
      <c r="I624" s="183"/>
      <c r="K624" s="183"/>
      <c r="L624" s="183"/>
    </row>
    <row r="625" spans="2:12">
      <c r="B625" s="186"/>
      <c r="C625" s="183"/>
      <c r="D625" s="183"/>
      <c r="E625" s="183"/>
      <c r="F625" s="183"/>
      <c r="G625" s="183"/>
      <c r="H625" s="183"/>
      <c r="I625" s="183"/>
      <c r="K625" s="183"/>
      <c r="L625" s="183"/>
    </row>
    <row r="626" spans="2:12">
      <c r="B626" s="186"/>
      <c r="C626" s="183"/>
      <c r="D626" s="183"/>
      <c r="E626" s="183"/>
      <c r="F626" s="183"/>
      <c r="G626" s="183"/>
      <c r="H626" s="183"/>
      <c r="I626" s="183"/>
      <c r="K626" s="183"/>
      <c r="L626" s="183"/>
    </row>
    <row r="627" spans="2:12">
      <c r="B627" s="186"/>
      <c r="C627" s="183"/>
      <c r="D627" s="183"/>
      <c r="E627" s="183"/>
      <c r="F627" s="183"/>
      <c r="G627" s="183"/>
      <c r="H627" s="183"/>
      <c r="I627" s="183"/>
      <c r="K627" s="183"/>
      <c r="L627" s="183"/>
    </row>
    <row r="628" spans="2:12">
      <c r="B628" s="186"/>
      <c r="C628" s="183"/>
      <c r="D628" s="183"/>
      <c r="E628" s="183"/>
      <c r="F628" s="183"/>
      <c r="G628" s="183"/>
      <c r="H628" s="183"/>
      <c r="I628" s="183"/>
      <c r="K628" s="183"/>
      <c r="L628" s="183"/>
    </row>
    <row r="629" spans="2:12">
      <c r="B629" s="186"/>
      <c r="C629" s="183"/>
      <c r="D629" s="183"/>
      <c r="E629" s="183"/>
      <c r="F629" s="183"/>
      <c r="G629" s="183"/>
      <c r="H629" s="183"/>
      <c r="I629" s="183"/>
      <c r="K629" s="183"/>
      <c r="L629" s="183"/>
    </row>
    <row r="630" spans="2:12">
      <c r="B630" s="186"/>
      <c r="C630" s="183"/>
      <c r="D630" s="183"/>
      <c r="E630" s="183"/>
      <c r="F630" s="183"/>
      <c r="G630" s="183"/>
      <c r="H630" s="183"/>
      <c r="I630" s="183"/>
      <c r="K630" s="183"/>
      <c r="L630" s="183"/>
    </row>
    <row r="631" spans="2:12">
      <c r="B631" s="186"/>
      <c r="C631" s="183"/>
      <c r="D631" s="183"/>
      <c r="E631" s="183"/>
      <c r="F631" s="183"/>
      <c r="G631" s="183"/>
      <c r="H631" s="183"/>
      <c r="I631" s="183"/>
      <c r="K631" s="183"/>
      <c r="L631" s="183"/>
    </row>
    <row r="632" spans="2:12">
      <c r="B632" s="186"/>
      <c r="C632" s="183"/>
      <c r="D632" s="183"/>
      <c r="E632" s="183"/>
      <c r="F632" s="183"/>
      <c r="G632" s="183"/>
      <c r="H632" s="183"/>
      <c r="I632" s="183"/>
      <c r="K632" s="183"/>
      <c r="L632" s="183"/>
    </row>
    <row r="633" spans="2:12">
      <c r="B633" s="186"/>
      <c r="C633" s="183"/>
      <c r="D633" s="183"/>
      <c r="E633" s="183"/>
      <c r="F633" s="183"/>
      <c r="G633" s="183"/>
      <c r="H633" s="183"/>
      <c r="I633" s="183"/>
      <c r="K633" s="183"/>
      <c r="L633" s="183"/>
    </row>
    <row r="634" spans="2:12">
      <c r="B634" s="186"/>
      <c r="C634" s="183"/>
      <c r="D634" s="183"/>
      <c r="E634" s="183"/>
      <c r="F634" s="183"/>
      <c r="G634" s="183"/>
      <c r="H634" s="183"/>
      <c r="I634" s="183"/>
      <c r="K634" s="183"/>
      <c r="L634" s="183"/>
    </row>
    <row r="635" spans="2:12">
      <c r="B635" s="186"/>
      <c r="C635" s="183"/>
      <c r="D635" s="183"/>
      <c r="E635" s="183"/>
      <c r="F635" s="183"/>
      <c r="G635" s="183"/>
      <c r="H635" s="183"/>
      <c r="I635" s="183"/>
      <c r="K635" s="183"/>
      <c r="L635" s="183"/>
    </row>
    <row r="636" spans="2:12">
      <c r="B636" s="186"/>
      <c r="C636" s="183"/>
      <c r="D636" s="183"/>
      <c r="E636" s="183"/>
      <c r="F636" s="183"/>
      <c r="G636" s="183"/>
      <c r="H636" s="183"/>
      <c r="I636" s="183"/>
      <c r="K636" s="183"/>
      <c r="L636" s="183"/>
    </row>
    <row r="637" spans="2:12">
      <c r="B637" s="186"/>
      <c r="C637" s="183"/>
      <c r="D637" s="183"/>
      <c r="E637" s="183"/>
      <c r="F637" s="183"/>
      <c r="G637" s="183"/>
      <c r="H637" s="183"/>
      <c r="I637" s="183"/>
      <c r="K637" s="183"/>
      <c r="L637" s="183"/>
    </row>
    <row r="638" spans="2:12">
      <c r="B638" s="186"/>
      <c r="C638" s="183"/>
      <c r="D638" s="183"/>
      <c r="E638" s="183"/>
      <c r="F638" s="183"/>
      <c r="G638" s="183"/>
      <c r="H638" s="183"/>
      <c r="I638" s="183"/>
      <c r="K638" s="183"/>
      <c r="L638" s="183"/>
    </row>
    <row r="639" spans="2:12">
      <c r="B639" s="186"/>
      <c r="C639" s="183"/>
      <c r="D639" s="183"/>
      <c r="E639" s="183"/>
      <c r="F639" s="183"/>
      <c r="G639" s="183"/>
      <c r="H639" s="183"/>
      <c r="I639" s="183"/>
      <c r="K639" s="183"/>
      <c r="L639" s="183"/>
    </row>
    <row r="640" spans="2:12">
      <c r="B640" s="186"/>
      <c r="C640" s="183"/>
      <c r="D640" s="183"/>
      <c r="E640" s="183"/>
      <c r="F640" s="183"/>
      <c r="G640" s="183"/>
      <c r="H640" s="183"/>
      <c r="I640" s="183"/>
      <c r="K640" s="183"/>
      <c r="L640" s="183"/>
    </row>
    <row r="641" spans="2:12">
      <c r="B641" s="186"/>
      <c r="C641" s="183"/>
      <c r="D641" s="183"/>
      <c r="E641" s="183"/>
      <c r="F641" s="183"/>
      <c r="G641" s="183"/>
      <c r="H641" s="183"/>
      <c r="I641" s="183"/>
      <c r="K641" s="183"/>
      <c r="L641" s="183"/>
    </row>
    <row r="642" spans="2:12">
      <c r="B642" s="186"/>
      <c r="C642" s="183"/>
      <c r="D642" s="183"/>
      <c r="E642" s="183"/>
      <c r="F642" s="183"/>
      <c r="G642" s="183"/>
      <c r="H642" s="183"/>
      <c r="I642" s="183"/>
      <c r="K642" s="183"/>
      <c r="L642" s="183"/>
    </row>
    <row r="643" spans="2:12">
      <c r="B643" s="186"/>
      <c r="C643" s="183"/>
      <c r="D643" s="183"/>
      <c r="E643" s="183"/>
      <c r="F643" s="183"/>
      <c r="G643" s="183"/>
      <c r="H643" s="183"/>
      <c r="I643" s="183"/>
      <c r="K643" s="183"/>
      <c r="L643" s="183"/>
    </row>
    <row r="644" spans="2:12">
      <c r="B644" s="186"/>
      <c r="C644" s="183"/>
      <c r="D644" s="183"/>
      <c r="E644" s="183"/>
      <c r="F644" s="183"/>
      <c r="G644" s="183"/>
      <c r="H644" s="183"/>
      <c r="I644" s="183"/>
      <c r="K644" s="183"/>
      <c r="L644" s="183"/>
    </row>
    <row r="645" spans="2:12">
      <c r="B645" s="186"/>
      <c r="C645" s="183"/>
      <c r="D645" s="183"/>
      <c r="E645" s="183"/>
      <c r="F645" s="183"/>
      <c r="G645" s="183"/>
      <c r="H645" s="183"/>
      <c r="I645" s="183"/>
      <c r="K645" s="183"/>
      <c r="L645" s="183"/>
    </row>
    <row r="646" spans="2:12">
      <c r="B646" s="186"/>
      <c r="C646" s="183"/>
      <c r="D646" s="183"/>
      <c r="E646" s="183"/>
      <c r="F646" s="183"/>
      <c r="G646" s="183"/>
      <c r="H646" s="183"/>
      <c r="I646" s="183"/>
      <c r="K646" s="183"/>
      <c r="L646" s="183"/>
    </row>
    <row r="647" spans="2:12">
      <c r="B647" s="186"/>
      <c r="C647" s="183"/>
      <c r="D647" s="183"/>
      <c r="E647" s="183"/>
      <c r="F647" s="183"/>
      <c r="G647" s="183"/>
      <c r="H647" s="183"/>
      <c r="I647" s="183"/>
      <c r="K647" s="183"/>
      <c r="L647" s="183"/>
    </row>
    <row r="648" spans="2:12">
      <c r="B648" s="186"/>
      <c r="C648" s="183"/>
      <c r="D648" s="183"/>
      <c r="E648" s="183"/>
      <c r="F648" s="183"/>
      <c r="G648" s="183"/>
      <c r="H648" s="183"/>
      <c r="I648" s="183"/>
      <c r="K648" s="183"/>
      <c r="L648" s="183"/>
    </row>
    <row r="649" spans="2:12">
      <c r="B649" s="186"/>
      <c r="C649" s="183"/>
      <c r="D649" s="183"/>
      <c r="E649" s="183"/>
      <c r="F649" s="183"/>
      <c r="G649" s="183"/>
      <c r="H649" s="183"/>
      <c r="I649" s="183"/>
      <c r="K649" s="183"/>
      <c r="L649" s="183"/>
    </row>
    <row r="650" spans="2:12">
      <c r="B650" s="186"/>
      <c r="C650" s="183"/>
      <c r="D650" s="183"/>
      <c r="E650" s="183"/>
      <c r="F650" s="183"/>
      <c r="G650" s="183"/>
      <c r="H650" s="183"/>
      <c r="I650" s="183"/>
      <c r="K650" s="183"/>
      <c r="L650" s="183"/>
    </row>
    <row r="651" spans="2:12">
      <c r="B651" s="186"/>
      <c r="C651" s="183"/>
      <c r="D651" s="183"/>
      <c r="E651" s="183"/>
      <c r="F651" s="183"/>
      <c r="G651" s="183"/>
      <c r="H651" s="183"/>
      <c r="I651" s="183"/>
      <c r="K651" s="183"/>
      <c r="L651" s="183"/>
    </row>
    <row r="652" spans="2:12">
      <c r="B652" s="186"/>
      <c r="C652" s="183"/>
      <c r="D652" s="183"/>
      <c r="E652" s="183"/>
      <c r="F652" s="183"/>
      <c r="G652" s="183"/>
      <c r="H652" s="183"/>
      <c r="I652" s="183"/>
      <c r="K652" s="183"/>
      <c r="L652" s="183"/>
    </row>
    <row r="653" spans="2:12">
      <c r="B653" s="186"/>
      <c r="C653" s="183"/>
      <c r="D653" s="183"/>
      <c r="E653" s="183"/>
      <c r="F653" s="183"/>
      <c r="G653" s="183"/>
      <c r="H653" s="183"/>
      <c r="I653" s="183"/>
      <c r="K653" s="183"/>
      <c r="L653" s="183"/>
    </row>
    <row r="654" spans="2:12">
      <c r="B654" s="186"/>
      <c r="C654" s="183"/>
      <c r="D654" s="183"/>
      <c r="E654" s="183"/>
      <c r="F654" s="183"/>
      <c r="G654" s="183"/>
      <c r="H654" s="183"/>
      <c r="I654" s="183"/>
      <c r="K654" s="183"/>
      <c r="L654" s="183"/>
    </row>
    <row r="655" spans="2:12">
      <c r="B655" s="186"/>
      <c r="C655" s="183"/>
      <c r="D655" s="183"/>
      <c r="E655" s="183"/>
      <c r="F655" s="183"/>
      <c r="G655" s="183"/>
      <c r="H655" s="183"/>
      <c r="I655" s="183"/>
      <c r="K655" s="183"/>
      <c r="L655" s="183"/>
    </row>
    <row r="656" spans="2:12">
      <c r="B656" s="186"/>
      <c r="C656" s="183"/>
      <c r="D656" s="183"/>
      <c r="E656" s="183"/>
      <c r="F656" s="183"/>
      <c r="G656" s="183"/>
      <c r="H656" s="183"/>
      <c r="I656" s="183"/>
      <c r="K656" s="183"/>
      <c r="L656" s="183"/>
    </row>
    <row r="657" spans="2:12">
      <c r="B657" s="186"/>
      <c r="C657" s="183"/>
      <c r="D657" s="183"/>
      <c r="E657" s="183"/>
      <c r="F657" s="183"/>
      <c r="G657" s="183"/>
      <c r="H657" s="183"/>
      <c r="I657" s="183"/>
      <c r="K657" s="183"/>
      <c r="L657" s="183"/>
    </row>
    <row r="658" spans="2:12">
      <c r="B658" s="186"/>
      <c r="C658" s="183"/>
      <c r="D658" s="183"/>
      <c r="E658" s="183"/>
      <c r="F658" s="183"/>
      <c r="G658" s="183"/>
      <c r="H658" s="183"/>
      <c r="I658" s="183"/>
      <c r="K658" s="183"/>
      <c r="L658" s="183"/>
    </row>
    <row r="659" spans="2:12">
      <c r="B659" s="186"/>
      <c r="C659" s="183"/>
      <c r="D659" s="183"/>
      <c r="E659" s="183"/>
      <c r="F659" s="183"/>
      <c r="G659" s="183"/>
      <c r="H659" s="183"/>
      <c r="I659" s="183"/>
      <c r="K659" s="183"/>
      <c r="L659" s="183"/>
    </row>
    <row r="660" spans="2:12">
      <c r="B660" s="186"/>
      <c r="C660" s="183"/>
      <c r="D660" s="183"/>
      <c r="E660" s="183"/>
      <c r="F660" s="183"/>
      <c r="G660" s="183"/>
      <c r="H660" s="183"/>
      <c r="I660" s="183"/>
      <c r="K660" s="183"/>
      <c r="L660" s="183"/>
    </row>
    <row r="661" spans="2:12">
      <c r="B661" s="186"/>
      <c r="C661" s="183"/>
      <c r="D661" s="183"/>
      <c r="E661" s="183"/>
      <c r="F661" s="183"/>
      <c r="G661" s="183"/>
      <c r="H661" s="183"/>
      <c r="I661" s="183"/>
      <c r="K661" s="183"/>
      <c r="L661" s="183"/>
    </row>
    <row r="662" spans="2:12">
      <c r="B662" s="186"/>
      <c r="C662" s="183"/>
      <c r="D662" s="183"/>
      <c r="E662" s="183"/>
      <c r="F662" s="183"/>
      <c r="G662" s="183"/>
      <c r="H662" s="183"/>
      <c r="I662" s="183"/>
      <c r="K662" s="183"/>
      <c r="L662" s="183"/>
    </row>
    <row r="663" spans="2:12">
      <c r="B663" s="186"/>
      <c r="C663" s="183"/>
      <c r="D663" s="183"/>
      <c r="E663" s="183"/>
      <c r="F663" s="183"/>
      <c r="G663" s="183"/>
      <c r="H663" s="183"/>
      <c r="I663" s="183"/>
      <c r="K663" s="183"/>
      <c r="L663" s="183"/>
    </row>
    <row r="664" spans="2:12">
      <c r="B664" s="186"/>
      <c r="C664" s="183"/>
      <c r="D664" s="183"/>
      <c r="E664" s="183"/>
      <c r="F664" s="183"/>
      <c r="G664" s="183"/>
      <c r="H664" s="183"/>
      <c r="I664" s="183"/>
      <c r="K664" s="183"/>
      <c r="L664" s="183"/>
    </row>
    <row r="665" spans="2:12">
      <c r="B665" s="186"/>
      <c r="C665" s="183"/>
      <c r="D665" s="183"/>
      <c r="E665" s="183"/>
      <c r="F665" s="183"/>
      <c r="G665" s="183"/>
      <c r="H665" s="183"/>
      <c r="I665" s="183"/>
      <c r="K665" s="183"/>
      <c r="L665" s="183"/>
    </row>
    <row r="666" spans="2:12">
      <c r="B666" s="186"/>
      <c r="C666" s="183"/>
      <c r="D666" s="183"/>
      <c r="E666" s="183"/>
      <c r="F666" s="183"/>
      <c r="G666" s="183"/>
      <c r="H666" s="183"/>
      <c r="I666" s="183"/>
      <c r="K666" s="183"/>
      <c r="L666" s="183"/>
    </row>
    <row r="667" spans="2:12">
      <c r="B667" s="186"/>
      <c r="C667" s="183"/>
      <c r="D667" s="183"/>
      <c r="E667" s="183"/>
      <c r="F667" s="183"/>
      <c r="G667" s="183"/>
      <c r="H667" s="183"/>
      <c r="I667" s="183"/>
      <c r="K667" s="183"/>
      <c r="L667" s="183"/>
    </row>
    <row r="668" spans="2:12">
      <c r="B668" s="186"/>
      <c r="C668" s="183"/>
      <c r="D668" s="183"/>
      <c r="E668" s="183"/>
      <c r="F668" s="183"/>
      <c r="G668" s="183"/>
      <c r="H668" s="183"/>
      <c r="I668" s="183"/>
      <c r="K668" s="183"/>
      <c r="L668" s="183"/>
    </row>
    <row r="669" spans="2:12">
      <c r="B669" s="186"/>
      <c r="C669" s="183"/>
      <c r="D669" s="183"/>
      <c r="E669" s="183"/>
      <c r="F669" s="183"/>
      <c r="G669" s="183"/>
      <c r="H669" s="183"/>
      <c r="I669" s="183"/>
      <c r="K669" s="183"/>
      <c r="L669" s="183"/>
    </row>
    <row r="670" spans="2:12">
      <c r="B670" s="186"/>
      <c r="C670" s="183"/>
      <c r="D670" s="183"/>
      <c r="E670" s="183"/>
      <c r="F670" s="183"/>
      <c r="G670" s="183"/>
      <c r="H670" s="183"/>
      <c r="I670" s="183"/>
      <c r="K670" s="183"/>
      <c r="L670" s="183"/>
    </row>
    <row r="671" spans="2:12">
      <c r="B671" s="186"/>
      <c r="C671" s="183"/>
      <c r="D671" s="183"/>
      <c r="E671" s="183"/>
      <c r="F671" s="183"/>
      <c r="G671" s="183"/>
      <c r="H671" s="183"/>
      <c r="I671" s="183"/>
      <c r="K671" s="183"/>
      <c r="L671" s="183"/>
    </row>
    <row r="672" spans="2:12">
      <c r="B672" s="186"/>
      <c r="C672" s="183"/>
      <c r="D672" s="183"/>
      <c r="E672" s="183"/>
      <c r="F672" s="183"/>
      <c r="G672" s="183"/>
      <c r="H672" s="183"/>
      <c r="I672" s="183"/>
      <c r="K672" s="183"/>
      <c r="L672" s="183"/>
    </row>
    <row r="673" spans="2:12">
      <c r="B673" s="186"/>
      <c r="C673" s="183"/>
      <c r="D673" s="183"/>
      <c r="E673" s="183"/>
      <c r="F673" s="183"/>
      <c r="G673" s="183"/>
      <c r="H673" s="183"/>
      <c r="I673" s="183"/>
      <c r="K673" s="183"/>
      <c r="L673" s="183"/>
    </row>
    <row r="674" spans="2:12">
      <c r="B674" s="186"/>
      <c r="C674" s="183"/>
      <c r="D674" s="183"/>
      <c r="E674" s="183"/>
      <c r="F674" s="183"/>
      <c r="G674" s="183"/>
      <c r="H674" s="183"/>
      <c r="I674" s="183"/>
      <c r="K674" s="183"/>
      <c r="L674" s="183"/>
    </row>
    <row r="675" spans="2:12">
      <c r="B675" s="186"/>
      <c r="C675" s="183"/>
      <c r="D675" s="183"/>
      <c r="E675" s="183"/>
      <c r="F675" s="183"/>
      <c r="G675" s="183"/>
      <c r="H675" s="183"/>
      <c r="I675" s="183"/>
      <c r="K675" s="183"/>
      <c r="L675" s="183"/>
    </row>
    <row r="676" spans="2:12">
      <c r="B676" s="186"/>
      <c r="C676" s="183"/>
      <c r="D676" s="183"/>
      <c r="E676" s="183"/>
      <c r="F676" s="183"/>
      <c r="G676" s="183"/>
      <c r="H676" s="183"/>
      <c r="I676" s="183"/>
      <c r="K676" s="183"/>
      <c r="L676" s="183"/>
    </row>
    <row r="677" spans="2:12">
      <c r="B677" s="186"/>
      <c r="C677" s="183"/>
      <c r="D677" s="183"/>
      <c r="E677" s="183"/>
      <c r="F677" s="183"/>
      <c r="G677" s="183"/>
      <c r="H677" s="183"/>
      <c r="I677" s="183"/>
      <c r="K677" s="183"/>
      <c r="L677" s="183"/>
    </row>
    <row r="678" spans="2:12">
      <c r="B678" s="186"/>
      <c r="C678" s="183"/>
      <c r="D678" s="183"/>
      <c r="E678" s="183"/>
      <c r="F678" s="183"/>
      <c r="G678" s="183"/>
      <c r="H678" s="183"/>
      <c r="I678" s="183"/>
      <c r="K678" s="183"/>
      <c r="L678" s="183"/>
    </row>
    <row r="679" spans="2:12">
      <c r="B679" s="186"/>
      <c r="C679" s="183"/>
      <c r="D679" s="183"/>
      <c r="E679" s="183"/>
      <c r="F679" s="183"/>
      <c r="G679" s="183"/>
      <c r="H679" s="183"/>
      <c r="I679" s="183"/>
      <c r="K679" s="183"/>
      <c r="L679" s="183"/>
    </row>
    <row r="680" spans="2:12">
      <c r="B680" s="186"/>
      <c r="C680" s="183"/>
      <c r="D680" s="183"/>
      <c r="E680" s="183"/>
      <c r="F680" s="183"/>
      <c r="G680" s="183"/>
      <c r="H680" s="183"/>
      <c r="I680" s="183"/>
      <c r="K680" s="183"/>
      <c r="L680" s="183"/>
    </row>
    <row r="681" spans="2:12">
      <c r="B681" s="186"/>
      <c r="C681" s="183"/>
      <c r="D681" s="183"/>
      <c r="E681" s="183"/>
      <c r="F681" s="183"/>
      <c r="G681" s="183"/>
      <c r="H681" s="183"/>
      <c r="I681" s="183"/>
      <c r="K681" s="183"/>
      <c r="L681" s="183"/>
    </row>
    <row r="682" spans="2:12">
      <c r="B682" s="186"/>
      <c r="C682" s="183"/>
      <c r="D682" s="183"/>
      <c r="E682" s="183"/>
      <c r="F682" s="183"/>
      <c r="G682" s="183"/>
      <c r="H682" s="183"/>
      <c r="I682" s="183"/>
      <c r="K682" s="183"/>
      <c r="L682" s="183"/>
    </row>
    <row r="683" spans="2:12">
      <c r="B683" s="186"/>
      <c r="C683" s="183"/>
      <c r="D683" s="183"/>
      <c r="E683" s="183"/>
      <c r="F683" s="183"/>
      <c r="G683" s="183"/>
      <c r="H683" s="183"/>
      <c r="I683" s="183"/>
      <c r="K683" s="183"/>
      <c r="L683" s="183"/>
    </row>
    <row r="684" spans="2:12">
      <c r="B684" s="186"/>
      <c r="C684" s="183"/>
      <c r="D684" s="183"/>
      <c r="E684" s="183"/>
      <c r="F684" s="183"/>
      <c r="G684" s="183"/>
      <c r="H684" s="183"/>
      <c r="I684" s="183"/>
      <c r="K684" s="183"/>
      <c r="L684" s="183"/>
    </row>
    <row r="685" spans="2:12">
      <c r="B685" s="186"/>
      <c r="C685" s="183"/>
      <c r="D685" s="183"/>
      <c r="E685" s="183"/>
      <c r="F685" s="183"/>
      <c r="G685" s="183"/>
      <c r="H685" s="183"/>
      <c r="I685" s="183"/>
      <c r="K685" s="183"/>
      <c r="L685" s="183"/>
    </row>
    <row r="686" spans="2:12">
      <c r="B686" s="186"/>
      <c r="C686" s="183"/>
      <c r="D686" s="183"/>
      <c r="E686" s="183"/>
      <c r="F686" s="183"/>
      <c r="G686" s="183"/>
      <c r="H686" s="183"/>
      <c r="I686" s="183"/>
      <c r="K686" s="183"/>
      <c r="L686" s="183"/>
    </row>
    <row r="687" spans="2:12">
      <c r="B687" s="186"/>
      <c r="C687" s="183"/>
      <c r="D687" s="183"/>
      <c r="E687" s="183"/>
      <c r="F687" s="183"/>
      <c r="G687" s="183"/>
      <c r="H687" s="183"/>
      <c r="I687" s="183"/>
      <c r="K687" s="183"/>
      <c r="L687" s="183"/>
    </row>
    <row r="688" spans="2:12">
      <c r="B688" s="186"/>
      <c r="C688" s="183"/>
      <c r="D688" s="183"/>
      <c r="E688" s="183"/>
      <c r="F688" s="183"/>
      <c r="G688" s="183"/>
      <c r="H688" s="183"/>
      <c r="I688" s="183"/>
      <c r="K688" s="183"/>
      <c r="L688" s="183"/>
    </row>
    <row r="689" spans="2:12">
      <c r="B689" s="186"/>
      <c r="C689" s="183"/>
      <c r="D689" s="183"/>
      <c r="E689" s="183"/>
      <c r="F689" s="183"/>
      <c r="G689" s="183"/>
      <c r="H689" s="183"/>
      <c r="I689" s="183"/>
      <c r="K689" s="183"/>
      <c r="L689" s="183"/>
    </row>
    <row r="690" spans="2:12">
      <c r="B690" s="186"/>
      <c r="C690" s="183"/>
      <c r="D690" s="183"/>
      <c r="E690" s="183"/>
      <c r="F690" s="183"/>
      <c r="G690" s="183"/>
      <c r="H690" s="183"/>
      <c r="I690" s="183"/>
      <c r="K690" s="183"/>
      <c r="L690" s="183"/>
    </row>
    <row r="691" spans="2:12">
      <c r="B691" s="186"/>
      <c r="C691" s="183"/>
      <c r="D691" s="183"/>
      <c r="E691" s="183"/>
      <c r="F691" s="183"/>
      <c r="G691" s="183"/>
      <c r="H691" s="183"/>
      <c r="I691" s="183"/>
      <c r="K691" s="183"/>
      <c r="L691" s="183"/>
    </row>
    <row r="692" spans="2:12">
      <c r="B692" s="186"/>
      <c r="C692" s="183"/>
      <c r="D692" s="183"/>
      <c r="E692" s="183"/>
      <c r="F692" s="183"/>
      <c r="G692" s="183"/>
      <c r="H692" s="183"/>
      <c r="I692" s="183"/>
      <c r="K692" s="183"/>
      <c r="L692" s="183"/>
    </row>
    <row r="693" spans="2:12">
      <c r="B693" s="186"/>
      <c r="C693" s="183"/>
      <c r="D693" s="183"/>
      <c r="E693" s="183"/>
      <c r="F693" s="183"/>
      <c r="G693" s="183"/>
      <c r="H693" s="183"/>
      <c r="I693" s="183"/>
      <c r="K693" s="183"/>
      <c r="L693" s="183"/>
    </row>
    <row r="694" spans="2:12">
      <c r="B694" s="186"/>
      <c r="C694" s="183"/>
      <c r="D694" s="183"/>
      <c r="E694" s="183"/>
      <c r="F694" s="183"/>
      <c r="G694" s="183"/>
      <c r="H694" s="183"/>
      <c r="I694" s="183"/>
      <c r="K694" s="183"/>
      <c r="L694" s="183"/>
    </row>
    <row r="695" spans="2:12">
      <c r="B695" s="186"/>
      <c r="C695" s="183"/>
      <c r="D695" s="183"/>
      <c r="E695" s="183"/>
      <c r="F695" s="183"/>
      <c r="G695" s="183"/>
      <c r="H695" s="183"/>
      <c r="I695" s="183"/>
      <c r="K695" s="183"/>
      <c r="L695" s="183"/>
    </row>
    <row r="696" spans="2:12">
      <c r="B696" s="186"/>
      <c r="C696" s="183"/>
      <c r="D696" s="183"/>
      <c r="E696" s="183"/>
      <c r="F696" s="183"/>
      <c r="G696" s="183"/>
      <c r="H696" s="183"/>
      <c r="I696" s="183"/>
      <c r="K696" s="183"/>
      <c r="L696" s="183"/>
    </row>
    <row r="697" spans="2:12">
      <c r="B697" s="186"/>
      <c r="C697" s="183"/>
      <c r="D697" s="183"/>
      <c r="E697" s="183"/>
      <c r="F697" s="183"/>
      <c r="G697" s="183"/>
      <c r="H697" s="183"/>
      <c r="I697" s="183"/>
      <c r="K697" s="183"/>
      <c r="L697" s="183"/>
    </row>
    <row r="698" spans="2:12">
      <c r="B698" s="186"/>
      <c r="C698" s="183"/>
      <c r="D698" s="183"/>
      <c r="E698" s="183"/>
      <c r="F698" s="183"/>
      <c r="G698" s="183"/>
      <c r="H698" s="183"/>
      <c r="I698" s="183"/>
      <c r="K698" s="183"/>
      <c r="L698" s="183"/>
    </row>
    <row r="699" spans="2:12">
      <c r="B699" s="186"/>
      <c r="C699" s="183"/>
      <c r="D699" s="183"/>
      <c r="E699" s="183"/>
      <c r="F699" s="183"/>
      <c r="G699" s="183"/>
      <c r="H699" s="183"/>
      <c r="I699" s="183"/>
      <c r="K699" s="183"/>
      <c r="L699" s="183"/>
    </row>
    <row r="700" spans="2:12">
      <c r="B700" s="186"/>
      <c r="C700" s="183"/>
      <c r="D700" s="183"/>
      <c r="E700" s="183"/>
      <c r="F700" s="183"/>
      <c r="G700" s="183"/>
      <c r="H700" s="183"/>
      <c r="I700" s="183"/>
      <c r="K700" s="183"/>
      <c r="L700" s="183"/>
    </row>
    <row r="701" spans="2:12">
      <c r="B701" s="186"/>
      <c r="C701" s="183"/>
      <c r="D701" s="183"/>
      <c r="E701" s="183"/>
      <c r="F701" s="183"/>
      <c r="G701" s="183"/>
      <c r="H701" s="183"/>
      <c r="I701" s="183"/>
      <c r="K701" s="183"/>
      <c r="L701" s="183"/>
    </row>
    <row r="702" spans="2:12">
      <c r="B702" s="186"/>
      <c r="C702" s="183"/>
      <c r="D702" s="183"/>
      <c r="E702" s="183"/>
      <c r="F702" s="183"/>
      <c r="G702" s="183"/>
      <c r="H702" s="183"/>
      <c r="I702" s="183"/>
      <c r="K702" s="183"/>
      <c r="L702" s="183"/>
    </row>
    <row r="703" spans="2:12">
      <c r="B703" s="186"/>
      <c r="C703" s="183"/>
      <c r="D703" s="183"/>
      <c r="E703" s="183"/>
      <c r="F703" s="183"/>
      <c r="G703" s="183"/>
      <c r="H703" s="183"/>
      <c r="I703" s="183"/>
      <c r="K703" s="183"/>
      <c r="L703" s="183"/>
    </row>
    <row r="704" spans="2:12">
      <c r="B704" s="186"/>
      <c r="C704" s="183"/>
      <c r="D704" s="183"/>
      <c r="E704" s="183"/>
      <c r="F704" s="183"/>
      <c r="G704" s="183"/>
      <c r="H704" s="183"/>
      <c r="I704" s="183"/>
      <c r="K704" s="183"/>
      <c r="L704" s="183"/>
    </row>
    <row r="705" spans="2:12">
      <c r="B705" s="186"/>
      <c r="C705" s="183"/>
      <c r="D705" s="183"/>
      <c r="E705" s="183"/>
      <c r="F705" s="183"/>
      <c r="G705" s="183"/>
      <c r="H705" s="183"/>
      <c r="I705" s="183"/>
      <c r="K705" s="183"/>
      <c r="L705" s="183"/>
    </row>
    <row r="706" spans="2:12">
      <c r="B706" s="186"/>
      <c r="C706" s="183"/>
      <c r="D706" s="183"/>
      <c r="E706" s="183"/>
      <c r="F706" s="183"/>
      <c r="G706" s="183"/>
      <c r="H706" s="183"/>
      <c r="I706" s="183"/>
      <c r="K706" s="183"/>
      <c r="L706" s="183"/>
    </row>
    <row r="707" spans="2:12">
      <c r="B707" s="186"/>
      <c r="C707" s="183"/>
      <c r="D707" s="183"/>
      <c r="E707" s="183"/>
      <c r="F707" s="183"/>
      <c r="G707" s="183"/>
      <c r="H707" s="183"/>
      <c r="I707" s="183"/>
      <c r="K707" s="183"/>
      <c r="L707" s="183"/>
    </row>
    <row r="708" spans="2:12">
      <c r="B708" s="186"/>
      <c r="C708" s="183"/>
      <c r="D708" s="183"/>
      <c r="E708" s="183"/>
      <c r="F708" s="183"/>
      <c r="G708" s="183"/>
      <c r="H708" s="183"/>
      <c r="I708" s="183"/>
      <c r="K708" s="183"/>
      <c r="L708" s="183"/>
    </row>
    <row r="709" spans="2:12">
      <c r="B709" s="186"/>
      <c r="C709" s="183"/>
      <c r="D709" s="183"/>
      <c r="E709" s="183"/>
      <c r="F709" s="183"/>
      <c r="G709" s="183"/>
      <c r="H709" s="183"/>
      <c r="I709" s="183"/>
      <c r="K709" s="183"/>
      <c r="L709" s="183"/>
    </row>
    <row r="710" spans="2:12">
      <c r="B710" s="186"/>
      <c r="C710" s="183"/>
      <c r="D710" s="183"/>
      <c r="E710" s="183"/>
      <c r="F710" s="183"/>
      <c r="G710" s="183"/>
      <c r="H710" s="183"/>
      <c r="I710" s="183"/>
      <c r="K710" s="183"/>
      <c r="L710" s="183"/>
    </row>
    <row r="711" spans="2:12">
      <c r="B711" s="186"/>
      <c r="C711" s="183"/>
      <c r="D711" s="183"/>
      <c r="E711" s="183"/>
      <c r="F711" s="183"/>
      <c r="G711" s="183"/>
      <c r="H711" s="183"/>
      <c r="I711" s="183"/>
      <c r="K711" s="183"/>
      <c r="L711" s="183"/>
    </row>
    <row r="712" spans="2:12">
      <c r="B712" s="186"/>
      <c r="C712" s="183"/>
      <c r="D712" s="183"/>
      <c r="E712" s="183"/>
      <c r="F712" s="183"/>
      <c r="G712" s="183"/>
      <c r="H712" s="183"/>
      <c r="I712" s="183"/>
      <c r="K712" s="183"/>
      <c r="L712" s="183"/>
    </row>
    <row r="713" spans="2:12">
      <c r="B713" s="186"/>
      <c r="C713" s="183"/>
      <c r="D713" s="183"/>
      <c r="E713" s="183"/>
      <c r="F713" s="183"/>
      <c r="G713" s="183"/>
      <c r="H713" s="183"/>
      <c r="I713" s="183"/>
      <c r="K713" s="183"/>
      <c r="L713" s="183"/>
    </row>
    <row r="714" spans="2:12">
      <c r="B714" s="186"/>
      <c r="C714" s="183"/>
      <c r="D714" s="183"/>
      <c r="E714" s="183"/>
      <c r="F714" s="183"/>
      <c r="G714" s="183"/>
      <c r="H714" s="183"/>
      <c r="I714" s="183"/>
      <c r="K714" s="183"/>
      <c r="L714" s="183"/>
    </row>
    <row r="715" spans="2:12">
      <c r="B715" s="186"/>
      <c r="C715" s="183"/>
      <c r="D715" s="183"/>
      <c r="E715" s="183"/>
      <c r="F715" s="183"/>
      <c r="G715" s="183"/>
      <c r="H715" s="183"/>
      <c r="I715" s="183"/>
      <c r="K715" s="183"/>
      <c r="L715" s="183"/>
    </row>
    <row r="716" spans="2:12">
      <c r="B716" s="186"/>
      <c r="C716" s="183"/>
      <c r="D716" s="183"/>
      <c r="E716" s="183"/>
      <c r="F716" s="183"/>
      <c r="G716" s="183"/>
      <c r="H716" s="183"/>
      <c r="I716" s="183"/>
      <c r="K716" s="183"/>
      <c r="L716" s="183"/>
    </row>
    <row r="717" spans="2:12">
      <c r="B717" s="186"/>
      <c r="C717" s="183"/>
      <c r="D717" s="183"/>
      <c r="E717" s="183"/>
      <c r="F717" s="183"/>
      <c r="G717" s="183"/>
      <c r="H717" s="183"/>
      <c r="I717" s="183"/>
      <c r="K717" s="183"/>
      <c r="L717" s="183"/>
    </row>
    <row r="718" spans="2:12">
      <c r="B718" s="186"/>
      <c r="C718" s="183"/>
      <c r="D718" s="183"/>
      <c r="E718" s="183"/>
      <c r="F718" s="183"/>
      <c r="G718" s="183"/>
      <c r="H718" s="183"/>
      <c r="I718" s="183"/>
      <c r="K718" s="183"/>
      <c r="L718" s="183"/>
    </row>
    <row r="719" spans="2:12">
      <c r="B719" s="186"/>
      <c r="C719" s="183"/>
      <c r="D719" s="183"/>
      <c r="E719" s="183"/>
      <c r="F719" s="183"/>
      <c r="G719" s="183"/>
      <c r="H719" s="183"/>
      <c r="I719" s="183"/>
      <c r="K719" s="183"/>
      <c r="L719" s="183"/>
    </row>
    <row r="720" spans="2:12">
      <c r="B720" s="186"/>
      <c r="C720" s="183"/>
      <c r="D720" s="183"/>
      <c r="E720" s="183"/>
      <c r="F720" s="183"/>
      <c r="G720" s="183"/>
      <c r="H720" s="183"/>
      <c r="I720" s="183"/>
      <c r="K720" s="183"/>
      <c r="L720" s="183"/>
    </row>
    <row r="721" spans="2:12">
      <c r="B721" s="186"/>
      <c r="C721" s="183"/>
      <c r="D721" s="183"/>
      <c r="E721" s="183"/>
      <c r="F721" s="183"/>
      <c r="G721" s="183"/>
      <c r="H721" s="183"/>
      <c r="I721" s="183"/>
      <c r="K721" s="183"/>
      <c r="L721" s="183"/>
    </row>
    <row r="722" spans="2:12">
      <c r="B722" s="186"/>
      <c r="C722" s="183"/>
      <c r="D722" s="183"/>
      <c r="E722" s="183"/>
      <c r="F722" s="183"/>
      <c r="G722" s="183"/>
      <c r="H722" s="183"/>
      <c r="I722" s="183"/>
      <c r="K722" s="183"/>
      <c r="L722" s="183"/>
    </row>
    <row r="723" spans="2:12">
      <c r="B723" s="186"/>
      <c r="C723" s="183"/>
      <c r="D723" s="183"/>
      <c r="E723" s="183"/>
      <c r="F723" s="183"/>
      <c r="G723" s="183"/>
      <c r="H723" s="183"/>
      <c r="I723" s="183"/>
      <c r="K723" s="183"/>
      <c r="L723" s="183"/>
    </row>
    <row r="724" spans="2:12">
      <c r="B724" s="186"/>
      <c r="C724" s="183"/>
      <c r="D724" s="183"/>
      <c r="E724" s="183"/>
      <c r="F724" s="183"/>
      <c r="G724" s="183"/>
      <c r="H724" s="183"/>
      <c r="I724" s="183"/>
      <c r="K724" s="183"/>
      <c r="L724" s="183"/>
    </row>
    <row r="725" spans="2:12">
      <c r="B725" s="186"/>
      <c r="C725" s="183"/>
      <c r="D725" s="183"/>
      <c r="E725" s="183"/>
      <c r="F725" s="183"/>
      <c r="G725" s="183"/>
      <c r="H725" s="183"/>
      <c r="I725" s="183"/>
      <c r="K725" s="183"/>
      <c r="L725" s="183"/>
    </row>
    <row r="726" spans="2:12">
      <c r="B726" s="186"/>
      <c r="C726" s="183"/>
      <c r="D726" s="183"/>
      <c r="E726" s="183"/>
      <c r="F726" s="183"/>
      <c r="G726" s="183"/>
      <c r="H726" s="183"/>
      <c r="I726" s="183"/>
      <c r="K726" s="183"/>
      <c r="L726" s="183"/>
    </row>
    <row r="727" spans="2:12">
      <c r="B727" s="186"/>
      <c r="C727" s="183"/>
      <c r="D727" s="183"/>
      <c r="E727" s="183"/>
      <c r="F727" s="183"/>
      <c r="G727" s="183"/>
      <c r="H727" s="183"/>
      <c r="I727" s="183"/>
      <c r="K727" s="183"/>
      <c r="L727" s="183"/>
    </row>
    <row r="728" spans="2:12">
      <c r="B728" s="186"/>
      <c r="C728" s="183"/>
      <c r="D728" s="183"/>
      <c r="E728" s="183"/>
      <c r="F728" s="183"/>
      <c r="G728" s="183"/>
      <c r="H728" s="183"/>
      <c r="I728" s="183"/>
      <c r="K728" s="183"/>
      <c r="L728" s="183"/>
    </row>
    <row r="729" spans="2:12">
      <c r="B729" s="186"/>
      <c r="C729" s="183"/>
      <c r="D729" s="183"/>
      <c r="E729" s="183"/>
      <c r="F729" s="183"/>
      <c r="G729" s="183"/>
      <c r="H729" s="183"/>
      <c r="I729" s="183"/>
      <c r="K729" s="183"/>
      <c r="L729" s="183"/>
    </row>
    <row r="730" spans="2:12">
      <c r="B730" s="186"/>
      <c r="C730" s="183"/>
      <c r="D730" s="183"/>
      <c r="E730" s="183"/>
      <c r="F730" s="183"/>
      <c r="G730" s="183"/>
      <c r="H730" s="183"/>
      <c r="I730" s="183"/>
      <c r="K730" s="183"/>
      <c r="L730" s="183"/>
    </row>
    <row r="731" spans="2:12">
      <c r="B731" s="186"/>
      <c r="C731" s="183"/>
      <c r="D731" s="183"/>
      <c r="E731" s="183"/>
      <c r="F731" s="183"/>
      <c r="G731" s="183"/>
      <c r="H731" s="183"/>
      <c r="I731" s="183"/>
      <c r="K731" s="183"/>
      <c r="L731" s="183"/>
    </row>
    <row r="732" spans="2:12">
      <c r="B732" s="186"/>
      <c r="C732" s="183"/>
      <c r="D732" s="183"/>
      <c r="E732" s="183"/>
      <c r="F732" s="183"/>
      <c r="G732" s="183"/>
      <c r="H732" s="183"/>
      <c r="I732" s="183"/>
      <c r="K732" s="183"/>
      <c r="L732" s="183"/>
    </row>
    <row r="733" spans="2:12">
      <c r="B733" s="186"/>
      <c r="C733" s="183"/>
      <c r="D733" s="183"/>
      <c r="E733" s="183"/>
      <c r="F733" s="183"/>
      <c r="G733" s="183"/>
      <c r="H733" s="183"/>
      <c r="I733" s="183"/>
      <c r="K733" s="183"/>
      <c r="L733" s="183"/>
    </row>
    <row r="734" spans="2:12">
      <c r="B734" s="186"/>
      <c r="C734" s="183"/>
      <c r="D734" s="183"/>
      <c r="E734" s="183"/>
      <c r="F734" s="183"/>
      <c r="G734" s="183"/>
      <c r="H734" s="183"/>
      <c r="I734" s="183"/>
      <c r="K734" s="183"/>
      <c r="L734" s="183"/>
    </row>
    <row r="735" spans="2:12">
      <c r="B735" s="186"/>
      <c r="C735" s="183"/>
      <c r="D735" s="183"/>
      <c r="E735" s="183"/>
      <c r="F735" s="183"/>
      <c r="G735" s="183"/>
      <c r="H735" s="183"/>
      <c r="I735" s="183"/>
      <c r="K735" s="183"/>
      <c r="L735" s="183"/>
    </row>
    <row r="736" spans="2:12">
      <c r="B736" s="186"/>
      <c r="C736" s="183"/>
      <c r="D736" s="183"/>
      <c r="E736" s="183"/>
      <c r="F736" s="183"/>
      <c r="G736" s="183"/>
      <c r="H736" s="183"/>
      <c r="I736" s="183"/>
      <c r="K736" s="183"/>
      <c r="L736" s="183"/>
    </row>
    <row r="737" spans="2:12">
      <c r="B737" s="186"/>
      <c r="C737" s="183"/>
      <c r="D737" s="183"/>
      <c r="E737" s="183"/>
      <c r="F737" s="183"/>
      <c r="G737" s="183"/>
      <c r="H737" s="183"/>
      <c r="I737" s="183"/>
      <c r="K737" s="183"/>
      <c r="L737" s="183"/>
    </row>
    <row r="738" spans="2:12">
      <c r="B738" s="186"/>
      <c r="C738" s="183"/>
      <c r="D738" s="183"/>
      <c r="E738" s="183"/>
      <c r="F738" s="183"/>
      <c r="G738" s="183"/>
      <c r="H738" s="183"/>
      <c r="I738" s="183"/>
      <c r="K738" s="183"/>
      <c r="L738" s="183"/>
    </row>
    <row r="739" spans="2:12">
      <c r="B739" s="186"/>
      <c r="C739" s="183"/>
      <c r="D739" s="183"/>
      <c r="E739" s="183"/>
      <c r="F739" s="183"/>
      <c r="G739" s="183"/>
      <c r="H739" s="183"/>
      <c r="I739" s="183"/>
      <c r="K739" s="183"/>
      <c r="L739" s="183"/>
    </row>
    <row r="740" spans="2:12">
      <c r="B740" s="186"/>
      <c r="C740" s="183"/>
      <c r="D740" s="183"/>
      <c r="E740" s="183"/>
      <c r="F740" s="183"/>
      <c r="G740" s="183"/>
      <c r="H740" s="183"/>
      <c r="I740" s="183"/>
      <c r="K740" s="183"/>
      <c r="L740" s="183"/>
    </row>
    <row r="741" spans="2:12">
      <c r="B741" s="186"/>
      <c r="C741" s="183"/>
      <c r="D741" s="183"/>
      <c r="E741" s="183"/>
      <c r="F741" s="183"/>
      <c r="G741" s="183"/>
      <c r="H741" s="183"/>
      <c r="I741" s="183"/>
      <c r="K741" s="183"/>
      <c r="L741" s="183"/>
    </row>
    <row r="742" spans="2:12">
      <c r="B742" s="186"/>
      <c r="C742" s="183"/>
      <c r="D742" s="183"/>
      <c r="E742" s="183"/>
      <c r="F742" s="183"/>
      <c r="G742" s="183"/>
      <c r="H742" s="183"/>
      <c r="I742" s="183"/>
      <c r="K742" s="183"/>
      <c r="L742" s="183"/>
    </row>
    <row r="743" spans="2:12">
      <c r="B743" s="186"/>
      <c r="C743" s="183"/>
      <c r="D743" s="183"/>
      <c r="E743" s="183"/>
      <c r="F743" s="183"/>
      <c r="G743" s="183"/>
      <c r="H743" s="183"/>
      <c r="I743" s="183"/>
      <c r="K743" s="183"/>
      <c r="L743" s="183"/>
    </row>
    <row r="744" spans="2:12">
      <c r="B744" s="186"/>
      <c r="C744" s="183"/>
      <c r="D744" s="183"/>
      <c r="E744" s="183"/>
      <c r="F744" s="183"/>
      <c r="G744" s="183"/>
      <c r="H744" s="183"/>
      <c r="I744" s="183"/>
      <c r="K744" s="183"/>
      <c r="L744" s="183"/>
    </row>
    <row r="745" spans="2:12">
      <c r="B745" s="186"/>
      <c r="C745" s="183"/>
      <c r="D745" s="183"/>
      <c r="E745" s="183"/>
      <c r="F745" s="183"/>
      <c r="G745" s="183"/>
      <c r="H745" s="183"/>
      <c r="I745" s="183"/>
      <c r="K745" s="183"/>
      <c r="L745" s="183"/>
    </row>
    <row r="746" spans="2:12">
      <c r="B746" s="186"/>
      <c r="C746" s="183"/>
      <c r="D746" s="183"/>
      <c r="E746" s="183"/>
      <c r="F746" s="183"/>
      <c r="G746" s="183"/>
      <c r="H746" s="183"/>
      <c r="I746" s="183"/>
      <c r="K746" s="183"/>
      <c r="L746" s="183"/>
    </row>
    <row r="747" spans="2:12">
      <c r="B747" s="186"/>
      <c r="C747" s="183"/>
      <c r="D747" s="183"/>
      <c r="E747" s="183"/>
      <c r="F747" s="183"/>
      <c r="G747" s="183"/>
      <c r="H747" s="183"/>
      <c r="I747" s="183"/>
      <c r="K747" s="183"/>
      <c r="L747" s="183"/>
    </row>
    <row r="748" spans="2:12">
      <c r="B748" s="186"/>
      <c r="C748" s="183"/>
      <c r="D748" s="183"/>
      <c r="E748" s="183"/>
      <c r="F748" s="183"/>
      <c r="G748" s="183"/>
      <c r="H748" s="183"/>
      <c r="I748" s="183"/>
      <c r="K748" s="183"/>
      <c r="L748" s="183"/>
    </row>
    <row r="749" spans="2:12">
      <c r="B749" s="186"/>
      <c r="C749" s="183"/>
      <c r="D749" s="183"/>
      <c r="E749" s="183"/>
      <c r="F749" s="183"/>
      <c r="G749" s="183"/>
      <c r="H749" s="183"/>
      <c r="I749" s="183"/>
      <c r="K749" s="183"/>
      <c r="L749" s="183"/>
    </row>
    <row r="750" spans="2:12">
      <c r="B750" s="186"/>
      <c r="C750" s="183"/>
      <c r="D750" s="183"/>
      <c r="E750" s="183"/>
      <c r="F750" s="183"/>
      <c r="G750" s="183"/>
      <c r="H750" s="183"/>
      <c r="I750" s="183"/>
      <c r="K750" s="183"/>
      <c r="L750" s="183"/>
    </row>
    <row r="751" spans="2:12">
      <c r="B751" s="186"/>
      <c r="C751" s="183"/>
      <c r="D751" s="183"/>
      <c r="E751" s="183"/>
      <c r="F751" s="183"/>
      <c r="G751" s="183"/>
      <c r="H751" s="183"/>
      <c r="I751" s="183"/>
      <c r="K751" s="183"/>
      <c r="L751" s="183"/>
    </row>
    <row r="752" spans="2:12">
      <c r="B752" s="186"/>
      <c r="C752" s="183"/>
      <c r="D752" s="183"/>
      <c r="E752" s="183"/>
      <c r="F752" s="183"/>
      <c r="G752" s="183"/>
      <c r="H752" s="183"/>
      <c r="I752" s="183"/>
      <c r="K752" s="183"/>
      <c r="L752" s="183"/>
    </row>
    <row r="753" spans="2:12">
      <c r="B753" s="186"/>
      <c r="C753" s="183"/>
      <c r="D753" s="183"/>
      <c r="E753" s="183"/>
      <c r="F753" s="183"/>
      <c r="G753" s="183"/>
      <c r="H753" s="183"/>
      <c r="I753" s="183"/>
      <c r="K753" s="183"/>
      <c r="L753" s="183"/>
    </row>
    <row r="754" spans="2:12">
      <c r="B754" s="186"/>
      <c r="C754" s="183"/>
      <c r="D754" s="183"/>
      <c r="E754" s="183"/>
      <c r="F754" s="183"/>
      <c r="G754" s="183"/>
      <c r="H754" s="183"/>
      <c r="I754" s="183"/>
      <c r="K754" s="183"/>
      <c r="L754" s="183"/>
    </row>
    <row r="755" spans="2:12">
      <c r="B755" s="186"/>
      <c r="C755" s="183"/>
      <c r="D755" s="183"/>
      <c r="E755" s="183"/>
      <c r="F755" s="183"/>
      <c r="G755" s="183"/>
      <c r="H755" s="183"/>
      <c r="I755" s="183"/>
      <c r="K755" s="183"/>
      <c r="L755" s="183"/>
    </row>
    <row r="756" spans="2:12">
      <c r="B756" s="186"/>
      <c r="C756" s="183"/>
      <c r="D756" s="183"/>
      <c r="E756" s="183"/>
      <c r="F756" s="183"/>
      <c r="G756" s="183"/>
      <c r="H756" s="183"/>
      <c r="I756" s="183"/>
      <c r="K756" s="183"/>
      <c r="L756" s="183"/>
    </row>
    <row r="757" spans="2:12">
      <c r="B757" s="186"/>
      <c r="C757" s="183"/>
      <c r="D757" s="183"/>
      <c r="E757" s="183"/>
      <c r="F757" s="183"/>
      <c r="G757" s="183"/>
      <c r="H757" s="183"/>
      <c r="I757" s="183"/>
      <c r="K757" s="183"/>
      <c r="L757" s="183"/>
    </row>
    <row r="758" spans="2:12">
      <c r="B758" s="186"/>
      <c r="C758" s="183"/>
      <c r="D758" s="183"/>
      <c r="E758" s="183"/>
      <c r="F758" s="183"/>
      <c r="G758" s="183"/>
      <c r="H758" s="183"/>
      <c r="I758" s="183"/>
      <c r="K758" s="183"/>
      <c r="L758" s="183"/>
    </row>
    <row r="759" spans="2:12">
      <c r="B759" s="186"/>
      <c r="C759" s="183"/>
      <c r="D759" s="183"/>
      <c r="E759" s="183"/>
      <c r="F759" s="183"/>
      <c r="G759" s="183"/>
      <c r="H759" s="183"/>
      <c r="I759" s="183"/>
      <c r="K759" s="183"/>
      <c r="L759" s="183"/>
    </row>
    <row r="760" spans="2:12">
      <c r="B760" s="186"/>
      <c r="C760" s="183"/>
      <c r="D760" s="183"/>
      <c r="E760" s="183"/>
      <c r="F760" s="183"/>
      <c r="G760" s="183"/>
      <c r="H760" s="183"/>
      <c r="I760" s="183"/>
      <c r="K760" s="183"/>
      <c r="L760" s="183"/>
    </row>
    <row r="761" spans="2:12">
      <c r="B761" s="186"/>
      <c r="C761" s="183"/>
      <c r="D761" s="183"/>
      <c r="E761" s="183"/>
      <c r="F761" s="183"/>
      <c r="G761" s="183"/>
      <c r="H761" s="183"/>
      <c r="I761" s="183"/>
      <c r="K761" s="183"/>
      <c r="L761" s="183"/>
    </row>
    <row r="762" spans="2:12">
      <c r="B762" s="186"/>
      <c r="C762" s="183"/>
      <c r="D762" s="183"/>
      <c r="E762" s="183"/>
      <c r="F762" s="183"/>
      <c r="G762" s="183"/>
      <c r="H762" s="183"/>
      <c r="I762" s="183"/>
      <c r="K762" s="183"/>
      <c r="L762" s="183"/>
    </row>
    <row r="763" spans="2:12">
      <c r="B763" s="186"/>
      <c r="C763" s="183"/>
      <c r="D763" s="183"/>
      <c r="E763" s="183"/>
      <c r="F763" s="183"/>
      <c r="G763" s="183"/>
      <c r="H763" s="183"/>
      <c r="I763" s="183"/>
      <c r="K763" s="183"/>
      <c r="L763" s="183"/>
    </row>
    <row r="764" spans="2:12">
      <c r="B764" s="186"/>
      <c r="C764" s="183"/>
      <c r="D764" s="183"/>
      <c r="E764" s="183"/>
      <c r="F764" s="183"/>
      <c r="G764" s="183"/>
      <c r="H764" s="183"/>
      <c r="I764" s="183"/>
      <c r="K764" s="183"/>
      <c r="L764" s="183"/>
    </row>
    <row r="765" spans="2:12">
      <c r="B765" s="186"/>
      <c r="C765" s="183"/>
      <c r="D765" s="183"/>
      <c r="E765" s="183"/>
      <c r="F765" s="183"/>
      <c r="G765" s="183"/>
      <c r="H765" s="183"/>
      <c r="I765" s="183"/>
      <c r="K765" s="183"/>
      <c r="L765" s="183"/>
    </row>
    <row r="766" spans="2:12">
      <c r="B766" s="186"/>
      <c r="C766" s="183"/>
      <c r="D766" s="183"/>
      <c r="E766" s="183"/>
      <c r="F766" s="183"/>
      <c r="G766" s="183"/>
      <c r="H766" s="183"/>
      <c r="I766" s="183"/>
      <c r="K766" s="183"/>
      <c r="L766" s="183"/>
    </row>
    <row r="767" spans="2:12">
      <c r="B767" s="186"/>
      <c r="C767" s="183"/>
      <c r="D767" s="183"/>
      <c r="E767" s="183"/>
      <c r="F767" s="183"/>
      <c r="G767" s="183"/>
      <c r="H767" s="183"/>
      <c r="I767" s="183"/>
      <c r="K767" s="183"/>
      <c r="L767" s="183"/>
    </row>
    <row r="768" spans="2:12">
      <c r="B768" s="186"/>
      <c r="C768" s="183"/>
      <c r="D768" s="183"/>
      <c r="E768" s="183"/>
      <c r="F768" s="183"/>
      <c r="G768" s="183"/>
      <c r="H768" s="183"/>
      <c r="I768" s="183"/>
      <c r="K768" s="183"/>
      <c r="L768" s="183"/>
    </row>
    <row r="769" spans="2:12">
      <c r="B769" s="186"/>
      <c r="C769" s="183"/>
      <c r="D769" s="183"/>
      <c r="E769" s="183"/>
      <c r="F769" s="183"/>
      <c r="G769" s="183"/>
      <c r="H769" s="183"/>
      <c r="I769" s="183"/>
      <c r="K769" s="183"/>
      <c r="L769" s="183"/>
    </row>
    <row r="770" spans="2:12">
      <c r="B770" s="186"/>
      <c r="C770" s="183"/>
      <c r="D770" s="183"/>
      <c r="E770" s="183"/>
      <c r="F770" s="183"/>
      <c r="G770" s="183"/>
      <c r="H770" s="183"/>
      <c r="I770" s="183"/>
      <c r="K770" s="183"/>
      <c r="L770" s="183"/>
    </row>
    <row r="771" spans="2:12">
      <c r="B771" s="186"/>
      <c r="C771" s="183"/>
      <c r="D771" s="183"/>
      <c r="E771" s="183"/>
      <c r="F771" s="183"/>
      <c r="G771" s="183"/>
      <c r="H771" s="183"/>
      <c r="I771" s="183"/>
      <c r="K771" s="183"/>
      <c r="L771" s="183"/>
    </row>
    <row r="772" spans="2:12">
      <c r="B772" s="186"/>
      <c r="C772" s="183"/>
      <c r="D772" s="183"/>
      <c r="E772" s="183"/>
      <c r="F772" s="183"/>
      <c r="G772" s="183"/>
      <c r="H772" s="183"/>
      <c r="I772" s="183"/>
      <c r="K772" s="183"/>
      <c r="L772" s="183"/>
    </row>
    <row r="773" spans="2:12">
      <c r="B773" s="186"/>
      <c r="C773" s="183"/>
      <c r="D773" s="183"/>
      <c r="E773" s="183"/>
      <c r="F773" s="183"/>
      <c r="G773" s="183"/>
      <c r="H773" s="183"/>
      <c r="I773" s="183"/>
      <c r="K773" s="183"/>
      <c r="L773" s="183"/>
    </row>
    <row r="774" spans="2:12">
      <c r="B774" s="186"/>
      <c r="C774" s="183"/>
      <c r="D774" s="183"/>
      <c r="E774" s="183"/>
      <c r="F774" s="183"/>
      <c r="G774" s="183"/>
      <c r="H774" s="183"/>
      <c r="I774" s="183"/>
      <c r="K774" s="183"/>
      <c r="L774" s="183"/>
    </row>
    <row r="775" spans="2:12">
      <c r="B775" s="186"/>
      <c r="C775" s="183"/>
      <c r="D775" s="183"/>
      <c r="E775" s="183"/>
      <c r="F775" s="183"/>
      <c r="G775" s="183"/>
      <c r="H775" s="183"/>
      <c r="I775" s="183"/>
      <c r="K775" s="183"/>
      <c r="L775" s="183"/>
    </row>
    <row r="776" spans="2:12">
      <c r="B776" s="186"/>
      <c r="C776" s="183"/>
      <c r="D776" s="183"/>
      <c r="E776" s="183"/>
      <c r="F776" s="183"/>
      <c r="G776" s="183"/>
      <c r="H776" s="183"/>
      <c r="I776" s="183"/>
      <c r="K776" s="183"/>
      <c r="L776" s="183"/>
    </row>
    <row r="777" spans="2:12">
      <c r="B777" s="186"/>
      <c r="C777" s="183"/>
      <c r="D777" s="183"/>
      <c r="E777" s="183"/>
      <c r="F777" s="183"/>
      <c r="G777" s="183"/>
      <c r="H777" s="183"/>
      <c r="I777" s="183"/>
      <c r="K777" s="183"/>
      <c r="L777" s="183"/>
    </row>
    <row r="778" spans="2:12">
      <c r="B778" s="186"/>
      <c r="C778" s="183"/>
      <c r="D778" s="183"/>
      <c r="E778" s="183"/>
      <c r="F778" s="183"/>
      <c r="G778" s="183"/>
      <c r="H778" s="183"/>
      <c r="I778" s="183"/>
      <c r="K778" s="183"/>
      <c r="L778" s="183"/>
    </row>
    <row r="779" spans="2:12">
      <c r="B779" s="186"/>
      <c r="C779" s="183"/>
      <c r="D779" s="183"/>
      <c r="E779" s="183"/>
      <c r="F779" s="183"/>
      <c r="G779" s="183"/>
      <c r="H779" s="183"/>
      <c r="I779" s="183"/>
      <c r="K779" s="183"/>
      <c r="L779" s="183"/>
    </row>
    <row r="780" spans="2:12">
      <c r="B780" s="186"/>
      <c r="C780" s="183"/>
      <c r="D780" s="183"/>
      <c r="E780" s="183"/>
      <c r="F780" s="183"/>
      <c r="G780" s="183"/>
      <c r="H780" s="183"/>
      <c r="I780" s="183"/>
      <c r="K780" s="183"/>
      <c r="L780" s="183"/>
    </row>
    <row r="781" spans="2:12">
      <c r="B781" s="186"/>
      <c r="C781" s="183"/>
      <c r="D781" s="183"/>
      <c r="E781" s="183"/>
      <c r="F781" s="183"/>
      <c r="G781" s="183"/>
      <c r="H781" s="183"/>
      <c r="I781" s="183"/>
      <c r="K781" s="183"/>
      <c r="L781" s="183"/>
    </row>
    <row r="782" spans="2:12">
      <c r="B782" s="186"/>
      <c r="C782" s="183"/>
      <c r="D782" s="183"/>
      <c r="E782" s="183"/>
      <c r="F782" s="183"/>
      <c r="G782" s="183"/>
      <c r="H782" s="183"/>
      <c r="I782" s="183"/>
      <c r="K782" s="183"/>
      <c r="L782" s="183"/>
    </row>
    <row r="783" spans="2:12">
      <c r="B783" s="186"/>
      <c r="C783" s="183"/>
      <c r="D783" s="183"/>
      <c r="E783" s="183"/>
      <c r="F783" s="183"/>
      <c r="G783" s="183"/>
      <c r="H783" s="183"/>
      <c r="I783" s="183"/>
      <c r="K783" s="183"/>
      <c r="L783" s="183"/>
    </row>
    <row r="784" spans="2:12">
      <c r="B784" s="186"/>
      <c r="C784" s="183"/>
      <c r="D784" s="183"/>
      <c r="E784" s="183"/>
      <c r="F784" s="183"/>
      <c r="G784" s="183"/>
      <c r="H784" s="183"/>
      <c r="I784" s="183"/>
      <c r="K784" s="183"/>
      <c r="L784" s="183"/>
    </row>
    <row r="785" spans="2:12">
      <c r="B785" s="186"/>
      <c r="C785" s="183"/>
      <c r="D785" s="183"/>
      <c r="E785" s="183"/>
      <c r="F785" s="183"/>
      <c r="G785" s="183"/>
      <c r="H785" s="183"/>
      <c r="I785" s="183"/>
      <c r="K785" s="183"/>
      <c r="L785" s="183"/>
    </row>
    <row r="786" spans="2:12">
      <c r="B786" s="186"/>
      <c r="C786" s="183"/>
      <c r="D786" s="183"/>
      <c r="E786" s="183"/>
      <c r="F786" s="183"/>
      <c r="G786" s="183"/>
      <c r="H786" s="183"/>
      <c r="I786" s="183"/>
      <c r="K786" s="183"/>
      <c r="L786" s="183"/>
    </row>
    <row r="787" spans="2:12">
      <c r="B787" s="186"/>
      <c r="C787" s="183"/>
      <c r="D787" s="183"/>
      <c r="E787" s="183"/>
      <c r="F787" s="183"/>
      <c r="G787" s="183"/>
      <c r="H787" s="183"/>
      <c r="I787" s="183"/>
      <c r="K787" s="183"/>
      <c r="L787" s="183"/>
    </row>
    <row r="788" spans="2:12">
      <c r="B788" s="186"/>
      <c r="C788" s="183"/>
      <c r="D788" s="183"/>
      <c r="E788" s="183"/>
      <c r="F788" s="183"/>
      <c r="G788" s="183"/>
      <c r="H788" s="183"/>
      <c r="I788" s="183"/>
      <c r="K788" s="183"/>
      <c r="L788" s="183"/>
    </row>
    <row r="789" spans="2:12">
      <c r="B789" s="186"/>
      <c r="C789" s="183"/>
      <c r="D789" s="183"/>
      <c r="E789" s="183"/>
      <c r="F789" s="183"/>
      <c r="G789" s="183"/>
      <c r="H789" s="183"/>
      <c r="I789" s="183"/>
      <c r="K789" s="183"/>
      <c r="L789" s="183"/>
    </row>
    <row r="790" spans="2:12">
      <c r="B790" s="186"/>
      <c r="C790" s="183"/>
      <c r="D790" s="183"/>
      <c r="E790" s="183"/>
      <c r="F790" s="183"/>
      <c r="G790" s="183"/>
      <c r="H790" s="183"/>
      <c r="I790" s="183"/>
      <c r="K790" s="183"/>
      <c r="L790" s="183"/>
    </row>
    <row r="791" spans="2:12">
      <c r="B791" s="186"/>
      <c r="C791" s="183"/>
      <c r="D791" s="183"/>
      <c r="E791" s="183"/>
      <c r="F791" s="183"/>
      <c r="G791" s="183"/>
      <c r="H791" s="183"/>
      <c r="I791" s="183"/>
      <c r="K791" s="183"/>
      <c r="L791" s="183"/>
    </row>
    <row r="792" spans="2:12">
      <c r="B792" s="186"/>
      <c r="C792" s="183"/>
      <c r="D792" s="183"/>
      <c r="E792" s="183"/>
      <c r="F792" s="183"/>
      <c r="G792" s="183"/>
      <c r="H792" s="183"/>
      <c r="I792" s="183"/>
      <c r="K792" s="183"/>
      <c r="L792" s="183"/>
    </row>
    <row r="793" spans="2:12">
      <c r="B793" s="186"/>
      <c r="C793" s="183"/>
      <c r="D793" s="183"/>
      <c r="E793" s="183"/>
      <c r="F793" s="183"/>
      <c r="G793" s="183"/>
      <c r="H793" s="183"/>
      <c r="I793" s="183"/>
      <c r="K793" s="183"/>
      <c r="L793" s="183"/>
    </row>
    <row r="794" spans="2:12">
      <c r="B794" s="186"/>
      <c r="C794" s="183"/>
      <c r="D794" s="183"/>
      <c r="E794" s="183"/>
      <c r="F794" s="183"/>
      <c r="G794" s="183"/>
      <c r="H794" s="183"/>
      <c r="I794" s="183"/>
      <c r="K794" s="183"/>
      <c r="L794" s="183"/>
    </row>
    <row r="795" spans="2:12">
      <c r="B795" s="186"/>
      <c r="C795" s="183"/>
      <c r="D795" s="183"/>
      <c r="E795" s="183"/>
      <c r="F795" s="183"/>
      <c r="G795" s="183"/>
      <c r="H795" s="183"/>
      <c r="I795" s="183"/>
      <c r="K795" s="183"/>
      <c r="L795" s="183"/>
    </row>
    <row r="796" spans="2:12">
      <c r="B796" s="186"/>
      <c r="C796" s="183"/>
      <c r="D796" s="183"/>
      <c r="E796" s="183"/>
      <c r="F796" s="183"/>
      <c r="G796" s="183"/>
      <c r="H796" s="183"/>
      <c r="I796" s="183"/>
      <c r="K796" s="183"/>
      <c r="L796" s="183"/>
    </row>
    <row r="797" spans="2:12">
      <c r="B797" s="186"/>
      <c r="C797" s="183"/>
      <c r="D797" s="183"/>
      <c r="E797" s="183"/>
      <c r="F797" s="183"/>
      <c r="G797" s="183"/>
      <c r="H797" s="183"/>
      <c r="I797" s="183"/>
      <c r="K797" s="183"/>
      <c r="L797" s="183"/>
    </row>
    <row r="798" spans="2:12">
      <c r="B798" s="186"/>
      <c r="C798" s="183"/>
      <c r="D798" s="183"/>
      <c r="E798" s="183"/>
      <c r="F798" s="183"/>
      <c r="G798" s="183"/>
      <c r="H798" s="183"/>
      <c r="I798" s="183"/>
      <c r="K798" s="183"/>
      <c r="L798" s="183"/>
    </row>
    <row r="799" spans="2:12">
      <c r="B799" s="186"/>
      <c r="C799" s="183"/>
      <c r="D799" s="183"/>
      <c r="E799" s="183"/>
      <c r="F799" s="183"/>
      <c r="G799" s="183"/>
      <c r="H799" s="183"/>
      <c r="I799" s="183"/>
      <c r="K799" s="183"/>
      <c r="L799" s="183"/>
    </row>
    <row r="800" spans="2:12">
      <c r="B800" s="186"/>
      <c r="C800" s="183"/>
      <c r="D800" s="183"/>
      <c r="E800" s="183"/>
      <c r="F800" s="183"/>
      <c r="G800" s="183"/>
      <c r="H800" s="183"/>
      <c r="I800" s="183"/>
      <c r="K800" s="183"/>
      <c r="L800" s="183"/>
    </row>
    <row r="801" spans="2:12">
      <c r="B801" s="186"/>
      <c r="C801" s="183"/>
      <c r="D801" s="183"/>
      <c r="E801" s="183"/>
      <c r="F801" s="183"/>
      <c r="G801" s="183"/>
      <c r="H801" s="183"/>
      <c r="I801" s="183"/>
      <c r="K801" s="183"/>
      <c r="L801" s="183"/>
    </row>
    <row r="802" spans="2:12">
      <c r="B802" s="186"/>
      <c r="C802" s="183"/>
      <c r="D802" s="183"/>
      <c r="E802" s="183"/>
      <c r="F802" s="183"/>
      <c r="G802" s="183"/>
      <c r="H802" s="183"/>
      <c r="I802" s="183"/>
      <c r="K802" s="183"/>
      <c r="L802" s="183"/>
    </row>
    <row r="803" spans="2:12">
      <c r="B803" s="186"/>
      <c r="C803" s="183"/>
      <c r="D803" s="183"/>
      <c r="E803" s="183"/>
      <c r="F803" s="183"/>
      <c r="G803" s="183"/>
      <c r="H803" s="183"/>
      <c r="I803" s="183"/>
      <c r="K803" s="183"/>
      <c r="L803" s="183"/>
    </row>
    <row r="804" spans="2:12">
      <c r="B804" s="186"/>
      <c r="C804" s="183"/>
      <c r="D804" s="183"/>
      <c r="E804" s="183"/>
      <c r="F804" s="183"/>
      <c r="G804" s="183"/>
      <c r="H804" s="183"/>
      <c r="I804" s="183"/>
      <c r="K804" s="183"/>
      <c r="L804" s="183"/>
    </row>
    <row r="805" spans="2:12">
      <c r="B805" s="186"/>
      <c r="C805" s="183"/>
      <c r="D805" s="183"/>
      <c r="E805" s="183"/>
      <c r="F805" s="183"/>
      <c r="G805" s="183"/>
      <c r="H805" s="183"/>
      <c r="I805" s="183"/>
      <c r="K805" s="183"/>
      <c r="L805" s="183"/>
    </row>
    <row r="806" spans="2:12">
      <c r="B806" s="186"/>
      <c r="C806" s="183"/>
      <c r="D806" s="183"/>
      <c r="E806" s="183"/>
      <c r="F806" s="183"/>
      <c r="G806" s="183"/>
      <c r="H806" s="183"/>
      <c r="I806" s="183"/>
      <c r="K806" s="183"/>
      <c r="L806" s="183"/>
    </row>
    <row r="807" spans="2:12">
      <c r="B807" s="186"/>
      <c r="C807" s="183"/>
      <c r="D807" s="183"/>
      <c r="E807" s="183"/>
      <c r="F807" s="183"/>
      <c r="G807" s="183"/>
      <c r="H807" s="183"/>
      <c r="I807" s="183"/>
      <c r="K807" s="183"/>
      <c r="L807" s="183"/>
    </row>
    <row r="808" spans="2:12">
      <c r="B808" s="186"/>
      <c r="C808" s="183"/>
      <c r="D808" s="183"/>
      <c r="E808" s="183"/>
      <c r="F808" s="183"/>
      <c r="G808" s="183"/>
      <c r="H808" s="183"/>
      <c r="I808" s="183"/>
      <c r="K808" s="183"/>
      <c r="L808" s="183"/>
    </row>
    <row r="809" spans="2:12">
      <c r="B809" s="186"/>
      <c r="C809" s="183"/>
      <c r="D809" s="183"/>
      <c r="E809" s="183"/>
      <c r="F809" s="183"/>
      <c r="G809" s="183"/>
      <c r="H809" s="183"/>
      <c r="I809" s="183"/>
      <c r="K809" s="183"/>
      <c r="L809" s="183"/>
    </row>
    <row r="810" spans="2:12">
      <c r="B810" s="186"/>
      <c r="C810" s="183"/>
      <c r="D810" s="183"/>
      <c r="E810" s="183"/>
      <c r="F810" s="183"/>
      <c r="G810" s="183"/>
      <c r="H810" s="183"/>
      <c r="I810" s="183"/>
      <c r="K810" s="183"/>
      <c r="L810" s="183"/>
    </row>
    <row r="811" spans="2:12">
      <c r="B811" s="186"/>
      <c r="C811" s="183"/>
      <c r="D811" s="183"/>
      <c r="E811" s="183"/>
      <c r="F811" s="183"/>
      <c r="G811" s="183"/>
      <c r="H811" s="183"/>
      <c r="I811" s="183"/>
      <c r="K811" s="183"/>
      <c r="L811" s="183"/>
    </row>
    <row r="812" spans="2:12">
      <c r="B812" s="186"/>
      <c r="C812" s="183"/>
      <c r="D812" s="183"/>
      <c r="E812" s="183"/>
      <c r="F812" s="183"/>
      <c r="G812" s="183"/>
      <c r="H812" s="183"/>
      <c r="I812" s="183"/>
      <c r="K812" s="183"/>
      <c r="L812" s="183"/>
    </row>
    <row r="813" spans="2:12">
      <c r="B813" s="186"/>
      <c r="C813" s="183"/>
      <c r="D813" s="183"/>
      <c r="E813" s="183"/>
      <c r="F813" s="183"/>
      <c r="G813" s="183"/>
      <c r="H813" s="183"/>
      <c r="I813" s="183"/>
      <c r="K813" s="183"/>
      <c r="L813" s="183"/>
    </row>
    <row r="814" spans="2:12">
      <c r="B814" s="186"/>
      <c r="C814" s="183"/>
      <c r="D814" s="183"/>
      <c r="E814" s="183"/>
      <c r="F814" s="183"/>
      <c r="G814" s="183"/>
      <c r="H814" s="183"/>
      <c r="I814" s="183"/>
      <c r="K814" s="183"/>
      <c r="L814" s="183"/>
    </row>
    <row r="815" spans="2:12">
      <c r="B815" s="186"/>
      <c r="C815" s="183"/>
      <c r="D815" s="183"/>
      <c r="E815" s="183"/>
      <c r="F815" s="183"/>
      <c r="G815" s="183"/>
      <c r="H815" s="183"/>
      <c r="I815" s="183"/>
      <c r="K815" s="183"/>
      <c r="L815" s="183"/>
    </row>
    <row r="816" spans="2:12">
      <c r="B816" s="186"/>
      <c r="C816" s="183"/>
      <c r="D816" s="183"/>
      <c r="E816" s="183"/>
      <c r="F816" s="183"/>
      <c r="G816" s="183"/>
      <c r="H816" s="183"/>
      <c r="I816" s="183"/>
      <c r="K816" s="183"/>
      <c r="L816" s="183"/>
    </row>
    <row r="817" spans="2:12">
      <c r="B817" s="186"/>
      <c r="C817" s="183"/>
      <c r="D817" s="183"/>
      <c r="E817" s="183"/>
      <c r="F817" s="183"/>
      <c r="G817" s="183"/>
      <c r="H817" s="183"/>
      <c r="I817" s="183"/>
      <c r="K817" s="183"/>
      <c r="L817" s="183"/>
    </row>
    <row r="818" spans="2:12">
      <c r="B818" s="186"/>
      <c r="C818" s="183"/>
      <c r="D818" s="183"/>
      <c r="E818" s="183"/>
      <c r="F818" s="183"/>
      <c r="G818" s="183"/>
      <c r="H818" s="183"/>
      <c r="I818" s="183"/>
      <c r="K818" s="183"/>
      <c r="L818" s="183"/>
    </row>
    <row r="819" spans="2:12">
      <c r="B819" s="186"/>
      <c r="C819" s="183"/>
      <c r="D819" s="183"/>
      <c r="E819" s="183"/>
      <c r="F819" s="183"/>
      <c r="G819" s="183"/>
      <c r="H819" s="183"/>
      <c r="I819" s="183"/>
      <c r="K819" s="183"/>
      <c r="L819" s="183"/>
    </row>
    <row r="820" spans="2:12">
      <c r="B820" s="186"/>
      <c r="C820" s="183"/>
      <c r="D820" s="183"/>
      <c r="E820" s="183"/>
      <c r="F820" s="183"/>
      <c r="G820" s="183"/>
      <c r="H820" s="183"/>
      <c r="I820" s="183"/>
      <c r="K820" s="183"/>
      <c r="L820" s="183"/>
    </row>
    <row r="821" spans="2:12">
      <c r="B821" s="186"/>
      <c r="C821" s="183"/>
      <c r="D821" s="183"/>
      <c r="E821" s="183"/>
      <c r="F821" s="183"/>
      <c r="G821" s="183"/>
      <c r="H821" s="183"/>
      <c r="I821" s="183"/>
      <c r="K821" s="183"/>
      <c r="L821" s="183"/>
    </row>
    <row r="822" spans="2:12">
      <c r="B822" s="186"/>
      <c r="C822" s="183"/>
      <c r="D822" s="183"/>
      <c r="E822" s="183"/>
      <c r="F822" s="183"/>
      <c r="G822" s="183"/>
      <c r="H822" s="183"/>
      <c r="I822" s="183"/>
      <c r="K822" s="183"/>
      <c r="L822" s="183"/>
    </row>
    <row r="823" spans="2:12">
      <c r="B823" s="186"/>
      <c r="C823" s="183"/>
      <c r="D823" s="183"/>
      <c r="E823" s="183"/>
      <c r="F823" s="183"/>
      <c r="G823" s="183"/>
      <c r="H823" s="183"/>
      <c r="I823" s="183"/>
      <c r="K823" s="183"/>
      <c r="L823" s="183"/>
    </row>
    <row r="824" spans="2:12">
      <c r="B824" s="186"/>
      <c r="C824" s="183"/>
      <c r="D824" s="183"/>
      <c r="E824" s="183"/>
      <c r="F824" s="183"/>
      <c r="G824" s="183"/>
      <c r="H824" s="183"/>
      <c r="I824" s="183"/>
      <c r="K824" s="183"/>
      <c r="L824" s="183"/>
    </row>
    <row r="825" spans="2:12">
      <c r="B825" s="186"/>
      <c r="C825" s="183"/>
      <c r="D825" s="183"/>
      <c r="E825" s="183"/>
      <c r="F825" s="183"/>
      <c r="G825" s="183"/>
      <c r="H825" s="183"/>
      <c r="I825" s="183"/>
      <c r="K825" s="183"/>
      <c r="L825" s="183"/>
    </row>
    <row r="826" spans="2:12">
      <c r="B826" s="186"/>
      <c r="C826" s="183"/>
      <c r="D826" s="183"/>
      <c r="E826" s="183"/>
      <c r="F826" s="183"/>
      <c r="G826" s="183"/>
      <c r="H826" s="183"/>
      <c r="I826" s="183"/>
      <c r="K826" s="183"/>
      <c r="L826" s="183"/>
    </row>
    <row r="827" spans="2:12">
      <c r="B827" s="186"/>
      <c r="C827" s="183"/>
      <c r="D827" s="183"/>
      <c r="E827" s="183"/>
      <c r="F827" s="183"/>
      <c r="G827" s="183"/>
      <c r="H827" s="183"/>
      <c r="I827" s="183"/>
      <c r="K827" s="183"/>
      <c r="L827" s="183"/>
    </row>
    <row r="828" spans="2:12">
      <c r="B828" s="186"/>
      <c r="C828" s="183"/>
      <c r="D828" s="183"/>
      <c r="E828" s="183"/>
      <c r="F828" s="183"/>
      <c r="G828" s="183"/>
      <c r="H828" s="183"/>
      <c r="I828" s="183"/>
      <c r="K828" s="183"/>
      <c r="L828" s="183"/>
    </row>
    <row r="829" spans="2:12">
      <c r="B829" s="186"/>
      <c r="C829" s="183"/>
      <c r="D829" s="183"/>
      <c r="E829" s="183"/>
      <c r="F829" s="183"/>
      <c r="G829" s="183"/>
      <c r="H829" s="183"/>
      <c r="I829" s="183"/>
      <c r="K829" s="183"/>
      <c r="L829" s="183"/>
    </row>
    <row r="830" spans="2:12">
      <c r="B830" s="186"/>
      <c r="C830" s="183"/>
      <c r="D830" s="183"/>
      <c r="E830" s="183"/>
      <c r="F830" s="183"/>
      <c r="G830" s="183"/>
      <c r="H830" s="183"/>
      <c r="I830" s="183"/>
      <c r="K830" s="183"/>
      <c r="L830" s="183"/>
    </row>
    <row r="831" spans="2:12">
      <c r="B831" s="186"/>
      <c r="C831" s="183"/>
      <c r="D831" s="183"/>
      <c r="E831" s="183"/>
      <c r="F831" s="183"/>
      <c r="G831" s="183"/>
      <c r="H831" s="183"/>
      <c r="I831" s="183"/>
      <c r="K831" s="183"/>
      <c r="L831" s="183"/>
    </row>
    <row r="832" spans="2:12">
      <c r="B832" s="186"/>
      <c r="C832" s="183"/>
      <c r="D832" s="183"/>
      <c r="E832" s="183"/>
      <c r="F832" s="183"/>
      <c r="G832" s="183"/>
      <c r="H832" s="183"/>
      <c r="I832" s="183"/>
      <c r="K832" s="183"/>
      <c r="L832" s="183"/>
    </row>
    <row r="833" spans="2:12">
      <c r="B833" s="186"/>
      <c r="C833" s="183"/>
      <c r="D833" s="183"/>
      <c r="E833" s="183"/>
      <c r="F833" s="183"/>
      <c r="G833" s="183"/>
      <c r="H833" s="183"/>
      <c r="I833" s="183"/>
      <c r="K833" s="183"/>
      <c r="L833" s="183"/>
    </row>
    <row r="834" spans="2:12">
      <c r="B834" s="186"/>
      <c r="C834" s="183"/>
      <c r="D834" s="183"/>
      <c r="E834" s="183"/>
      <c r="F834" s="183"/>
      <c r="G834" s="183"/>
      <c r="H834" s="183"/>
      <c r="I834" s="183"/>
      <c r="K834" s="183"/>
      <c r="L834" s="183"/>
    </row>
    <row r="835" spans="2:12">
      <c r="B835" s="186"/>
      <c r="C835" s="183"/>
      <c r="D835" s="183"/>
      <c r="E835" s="183"/>
      <c r="F835" s="183"/>
      <c r="G835" s="183"/>
      <c r="H835" s="183"/>
      <c r="I835" s="183"/>
      <c r="K835" s="183"/>
      <c r="L835" s="183"/>
    </row>
    <row r="836" spans="2:12">
      <c r="B836" s="186"/>
      <c r="C836" s="183"/>
      <c r="D836" s="183"/>
      <c r="E836" s="183"/>
      <c r="F836" s="183"/>
      <c r="G836" s="183"/>
      <c r="H836" s="183"/>
      <c r="I836" s="183"/>
      <c r="K836" s="183"/>
      <c r="L836" s="183"/>
    </row>
    <row r="837" spans="2:12">
      <c r="B837" s="186"/>
      <c r="C837" s="183"/>
      <c r="D837" s="183"/>
      <c r="E837" s="183"/>
      <c r="F837" s="183"/>
      <c r="G837" s="183"/>
      <c r="H837" s="183"/>
      <c r="I837" s="183"/>
      <c r="K837" s="183"/>
      <c r="L837" s="183"/>
    </row>
    <row r="838" spans="2:12">
      <c r="B838" s="186"/>
      <c r="C838" s="183"/>
      <c r="D838" s="183"/>
      <c r="E838" s="183"/>
      <c r="F838" s="183"/>
      <c r="G838" s="183"/>
      <c r="H838" s="183"/>
      <c r="I838" s="183"/>
      <c r="K838" s="183"/>
      <c r="L838" s="183"/>
    </row>
    <row r="839" spans="2:12">
      <c r="B839" s="186"/>
      <c r="C839" s="183"/>
      <c r="D839" s="183"/>
      <c r="E839" s="183"/>
      <c r="F839" s="183"/>
      <c r="G839" s="183"/>
      <c r="H839" s="183"/>
      <c r="I839" s="183"/>
      <c r="K839" s="183"/>
      <c r="L839" s="183"/>
    </row>
    <row r="840" spans="2:12">
      <c r="B840" s="186"/>
      <c r="C840" s="183"/>
      <c r="D840" s="183"/>
      <c r="E840" s="183"/>
      <c r="F840" s="183"/>
      <c r="G840" s="183"/>
      <c r="H840" s="183"/>
      <c r="I840" s="183"/>
      <c r="K840" s="183"/>
      <c r="L840" s="183"/>
    </row>
    <row r="841" spans="2:12">
      <c r="B841" s="186"/>
      <c r="C841" s="183"/>
      <c r="D841" s="183"/>
      <c r="E841" s="183"/>
      <c r="F841" s="183"/>
      <c r="G841" s="183"/>
      <c r="H841" s="183"/>
      <c r="I841" s="183"/>
      <c r="K841" s="183"/>
      <c r="L841" s="183"/>
    </row>
    <row r="842" spans="2:12">
      <c r="B842" s="186"/>
      <c r="C842" s="183"/>
      <c r="D842" s="183"/>
      <c r="E842" s="183"/>
      <c r="F842" s="183"/>
      <c r="G842" s="183"/>
      <c r="H842" s="183"/>
      <c r="I842" s="183"/>
      <c r="K842" s="183"/>
      <c r="L842" s="183"/>
    </row>
    <row r="843" spans="2:12">
      <c r="B843" s="186"/>
      <c r="C843" s="183"/>
      <c r="D843" s="183"/>
      <c r="E843" s="183"/>
      <c r="F843" s="183"/>
      <c r="G843" s="183"/>
      <c r="H843" s="183"/>
      <c r="I843" s="183"/>
      <c r="K843" s="183"/>
      <c r="L843" s="183"/>
    </row>
    <row r="844" spans="2:12">
      <c r="B844" s="186"/>
      <c r="C844" s="183"/>
      <c r="D844" s="183"/>
      <c r="E844" s="183"/>
      <c r="F844" s="183"/>
      <c r="G844" s="183"/>
      <c r="H844" s="183"/>
      <c r="I844" s="183"/>
      <c r="K844" s="183"/>
      <c r="L844" s="183"/>
    </row>
    <row r="845" spans="2:12">
      <c r="B845" s="186"/>
      <c r="C845" s="183"/>
      <c r="D845" s="183"/>
      <c r="E845" s="183"/>
      <c r="F845" s="183"/>
      <c r="G845" s="183"/>
      <c r="H845" s="183"/>
      <c r="I845" s="183"/>
      <c r="K845" s="183"/>
      <c r="L845" s="183"/>
    </row>
    <row r="846" spans="2:12">
      <c r="B846" s="186"/>
      <c r="C846" s="183"/>
      <c r="D846" s="183"/>
      <c r="E846" s="183"/>
      <c r="F846" s="183"/>
      <c r="G846" s="183"/>
      <c r="H846" s="183"/>
      <c r="I846" s="183"/>
      <c r="K846" s="183"/>
      <c r="L846" s="183"/>
    </row>
    <row r="847" spans="2:12">
      <c r="B847" s="186"/>
      <c r="C847" s="183"/>
      <c r="D847" s="183"/>
      <c r="E847" s="183"/>
      <c r="F847" s="183"/>
      <c r="G847" s="183"/>
      <c r="H847" s="183"/>
      <c r="I847" s="183"/>
      <c r="K847" s="183"/>
      <c r="L847" s="183"/>
    </row>
    <row r="848" spans="2:12">
      <c r="B848" s="186"/>
      <c r="C848" s="183"/>
      <c r="D848" s="183"/>
      <c r="E848" s="183"/>
      <c r="F848" s="183"/>
      <c r="G848" s="183"/>
      <c r="H848" s="183"/>
      <c r="I848" s="183"/>
      <c r="K848" s="183"/>
      <c r="L848" s="183"/>
    </row>
    <row r="849" spans="2:12">
      <c r="B849" s="186"/>
      <c r="C849" s="183"/>
      <c r="D849" s="183"/>
      <c r="E849" s="183"/>
      <c r="F849" s="183"/>
      <c r="G849" s="183"/>
      <c r="H849" s="183"/>
      <c r="I849" s="183"/>
      <c r="K849" s="183"/>
      <c r="L849" s="183"/>
    </row>
    <row r="850" spans="2:12">
      <c r="B850" s="186"/>
      <c r="C850" s="183"/>
      <c r="D850" s="183"/>
      <c r="E850" s="183"/>
      <c r="F850" s="183"/>
      <c r="G850" s="183"/>
      <c r="H850" s="183"/>
      <c r="I850" s="183"/>
      <c r="K850" s="183"/>
      <c r="L850" s="183"/>
    </row>
    <row r="851" spans="2:12">
      <c r="B851" s="186"/>
      <c r="C851" s="183"/>
      <c r="D851" s="183"/>
      <c r="E851" s="183"/>
      <c r="F851" s="183"/>
      <c r="G851" s="183"/>
      <c r="H851" s="183"/>
      <c r="I851" s="183"/>
      <c r="K851" s="183"/>
      <c r="L851" s="183"/>
    </row>
    <row r="852" spans="2:12">
      <c r="B852" s="186"/>
      <c r="C852" s="183"/>
      <c r="D852" s="183"/>
      <c r="E852" s="183"/>
      <c r="F852" s="183"/>
      <c r="G852" s="183"/>
      <c r="H852" s="183"/>
      <c r="I852" s="183"/>
      <c r="K852" s="183"/>
      <c r="L852" s="183"/>
    </row>
    <row r="853" spans="2:12">
      <c r="B853" s="186"/>
      <c r="C853" s="183"/>
      <c r="D853" s="183"/>
      <c r="E853" s="183"/>
      <c r="F853" s="183"/>
      <c r="G853" s="183"/>
      <c r="H853" s="183"/>
      <c r="I853" s="183"/>
      <c r="K853" s="183"/>
      <c r="L853" s="183"/>
    </row>
    <row r="854" spans="2:12">
      <c r="B854" s="186"/>
      <c r="C854" s="183"/>
      <c r="D854" s="183"/>
      <c r="E854" s="183"/>
      <c r="F854" s="183"/>
      <c r="G854" s="183"/>
      <c r="H854" s="183"/>
      <c r="I854" s="183"/>
      <c r="K854" s="183"/>
      <c r="L854" s="183"/>
    </row>
    <row r="855" spans="2:12">
      <c r="B855" s="186"/>
      <c r="C855" s="183"/>
      <c r="D855" s="183"/>
      <c r="E855" s="183"/>
      <c r="F855" s="183"/>
      <c r="G855" s="183"/>
      <c r="H855" s="183"/>
      <c r="I855" s="183"/>
      <c r="K855" s="183"/>
      <c r="L855" s="183"/>
    </row>
    <row r="856" spans="2:12">
      <c r="B856" s="186"/>
      <c r="C856" s="183"/>
      <c r="D856" s="183"/>
      <c r="E856" s="183"/>
      <c r="F856" s="183"/>
      <c r="G856" s="183"/>
      <c r="H856" s="183"/>
      <c r="I856" s="183"/>
      <c r="K856" s="183"/>
      <c r="L856" s="183"/>
    </row>
    <row r="857" spans="2:12">
      <c r="B857" s="186"/>
      <c r="C857" s="183"/>
      <c r="D857" s="183"/>
      <c r="E857" s="183"/>
      <c r="F857" s="183"/>
      <c r="G857" s="183"/>
      <c r="H857" s="183"/>
      <c r="I857" s="183"/>
      <c r="K857" s="183"/>
      <c r="L857" s="183"/>
    </row>
    <row r="858" spans="2:12">
      <c r="B858" s="186"/>
      <c r="C858" s="183"/>
      <c r="D858" s="183"/>
      <c r="E858" s="183"/>
      <c r="F858" s="183"/>
      <c r="G858" s="183"/>
      <c r="H858" s="183"/>
      <c r="I858" s="183"/>
      <c r="K858" s="183"/>
      <c r="L858" s="183"/>
    </row>
    <row r="859" spans="2:12">
      <c r="B859" s="186"/>
      <c r="C859" s="183"/>
      <c r="D859" s="183"/>
      <c r="E859" s="183"/>
      <c r="F859" s="183"/>
      <c r="G859" s="183"/>
      <c r="H859" s="183"/>
      <c r="I859" s="183"/>
      <c r="K859" s="183"/>
      <c r="L859" s="183"/>
    </row>
    <row r="860" spans="2:12">
      <c r="B860" s="186"/>
      <c r="C860" s="183"/>
      <c r="D860" s="183"/>
      <c r="E860" s="183"/>
      <c r="F860" s="183"/>
      <c r="G860" s="183"/>
      <c r="H860" s="183"/>
      <c r="I860" s="183"/>
      <c r="K860" s="183"/>
      <c r="L860" s="183"/>
    </row>
    <row r="861" spans="2:12">
      <c r="B861" s="186"/>
      <c r="C861" s="183"/>
      <c r="D861" s="183"/>
      <c r="E861" s="183"/>
      <c r="F861" s="183"/>
      <c r="G861" s="183"/>
      <c r="H861" s="183"/>
      <c r="I861" s="183"/>
      <c r="K861" s="183"/>
      <c r="L861" s="183"/>
    </row>
    <row r="862" spans="2:12">
      <c r="B862" s="186"/>
      <c r="C862" s="183"/>
      <c r="D862" s="183"/>
      <c r="E862" s="183"/>
      <c r="F862" s="183"/>
      <c r="G862" s="183"/>
      <c r="H862" s="183"/>
      <c r="I862" s="183"/>
      <c r="K862" s="183"/>
      <c r="L862" s="183"/>
    </row>
    <row r="863" spans="2:12">
      <c r="B863" s="186"/>
      <c r="C863" s="183"/>
      <c r="D863" s="183"/>
      <c r="E863" s="183"/>
      <c r="F863" s="183"/>
      <c r="G863" s="183"/>
      <c r="H863" s="183"/>
      <c r="I863" s="183"/>
      <c r="K863" s="183"/>
      <c r="L863" s="183"/>
    </row>
    <row r="864" spans="2:12">
      <c r="B864" s="186"/>
      <c r="C864" s="183"/>
      <c r="D864" s="183"/>
      <c r="E864" s="183"/>
      <c r="F864" s="183"/>
      <c r="G864" s="183"/>
      <c r="H864" s="183"/>
      <c r="I864" s="183"/>
      <c r="K864" s="183"/>
      <c r="L864" s="183"/>
    </row>
    <row r="865" spans="2:12">
      <c r="B865" s="186"/>
      <c r="C865" s="183"/>
      <c r="D865" s="183"/>
      <c r="E865" s="183"/>
      <c r="F865" s="183"/>
      <c r="G865" s="183"/>
      <c r="H865" s="183"/>
      <c r="I865" s="183"/>
      <c r="K865" s="183"/>
      <c r="L865" s="183"/>
    </row>
    <row r="866" spans="2:12">
      <c r="B866" s="186"/>
      <c r="C866" s="183"/>
      <c r="D866" s="183"/>
      <c r="E866" s="183"/>
      <c r="F866" s="183"/>
      <c r="G866" s="183"/>
      <c r="H866" s="183"/>
      <c r="I866" s="183"/>
      <c r="K866" s="183"/>
      <c r="L866" s="183"/>
    </row>
    <row r="867" spans="2:12">
      <c r="B867" s="186"/>
      <c r="C867" s="183"/>
      <c r="D867" s="183"/>
      <c r="E867" s="183"/>
      <c r="F867" s="183"/>
      <c r="G867" s="183"/>
      <c r="H867" s="183"/>
      <c r="I867" s="183"/>
      <c r="K867" s="183"/>
      <c r="L867" s="183"/>
    </row>
    <row r="868" spans="2:12">
      <c r="B868" s="186"/>
      <c r="C868" s="183"/>
      <c r="D868" s="183"/>
      <c r="E868" s="183"/>
      <c r="F868" s="183"/>
      <c r="G868" s="183"/>
      <c r="H868" s="183"/>
      <c r="I868" s="183"/>
      <c r="K868" s="183"/>
      <c r="L868" s="183"/>
    </row>
    <row r="869" spans="2:12">
      <c r="B869" s="186"/>
      <c r="C869" s="183"/>
      <c r="D869" s="183"/>
      <c r="E869" s="183"/>
      <c r="F869" s="183"/>
      <c r="G869" s="183"/>
      <c r="H869" s="183"/>
      <c r="I869" s="183"/>
      <c r="K869" s="183"/>
      <c r="L869" s="183"/>
    </row>
    <row r="870" spans="2:12">
      <c r="B870" s="186"/>
      <c r="C870" s="183"/>
      <c r="D870" s="183"/>
      <c r="E870" s="183"/>
      <c r="F870" s="183"/>
      <c r="G870" s="183"/>
      <c r="H870" s="183"/>
      <c r="I870" s="183"/>
      <c r="K870" s="183"/>
      <c r="L870" s="183"/>
    </row>
    <row r="871" spans="2:12">
      <c r="B871" s="186"/>
      <c r="C871" s="183"/>
      <c r="D871" s="183"/>
      <c r="E871" s="183"/>
      <c r="F871" s="183"/>
      <c r="G871" s="183"/>
      <c r="H871" s="183"/>
      <c r="I871" s="183"/>
      <c r="K871" s="183"/>
      <c r="L871" s="183"/>
    </row>
    <row r="872" spans="2:12">
      <c r="B872" s="186"/>
      <c r="C872" s="183"/>
      <c r="D872" s="183"/>
      <c r="E872" s="183"/>
      <c r="F872" s="183"/>
      <c r="G872" s="183"/>
      <c r="H872" s="183"/>
      <c r="I872" s="183"/>
      <c r="K872" s="183"/>
      <c r="L872" s="183"/>
    </row>
    <row r="873" spans="2:12">
      <c r="B873" s="186"/>
      <c r="C873" s="183"/>
      <c r="D873" s="183"/>
      <c r="E873" s="183"/>
      <c r="F873" s="183"/>
      <c r="G873" s="183"/>
      <c r="H873" s="183"/>
      <c r="I873" s="183"/>
      <c r="K873" s="183"/>
      <c r="L873" s="183"/>
    </row>
    <row r="874" spans="2:12">
      <c r="B874" s="186"/>
      <c r="C874" s="183"/>
      <c r="D874" s="183"/>
      <c r="E874" s="183"/>
      <c r="F874" s="183"/>
      <c r="G874" s="183"/>
      <c r="H874" s="183"/>
      <c r="I874" s="183"/>
      <c r="K874" s="183"/>
      <c r="L874" s="183"/>
    </row>
    <row r="875" spans="2:12">
      <c r="B875" s="186"/>
      <c r="C875" s="183"/>
      <c r="D875" s="183"/>
      <c r="E875" s="183"/>
      <c r="F875" s="183"/>
      <c r="G875" s="183"/>
      <c r="H875" s="183"/>
      <c r="I875" s="183"/>
      <c r="K875" s="183"/>
      <c r="L875" s="183"/>
    </row>
    <row r="876" spans="2:12">
      <c r="B876" s="186"/>
      <c r="C876" s="183"/>
      <c r="D876" s="183"/>
      <c r="E876" s="183"/>
      <c r="F876" s="183"/>
      <c r="G876" s="183"/>
      <c r="H876" s="183"/>
      <c r="I876" s="183"/>
      <c r="K876" s="183"/>
      <c r="L876" s="183"/>
    </row>
    <row r="877" spans="2:12">
      <c r="B877" s="186"/>
      <c r="C877" s="183"/>
      <c r="D877" s="183"/>
      <c r="E877" s="183"/>
      <c r="F877" s="183"/>
      <c r="G877" s="183"/>
      <c r="H877" s="183"/>
      <c r="I877" s="183"/>
      <c r="K877" s="183"/>
      <c r="L877" s="183"/>
    </row>
    <row r="878" spans="2:12">
      <c r="B878" s="186"/>
      <c r="C878" s="183"/>
      <c r="D878" s="183"/>
      <c r="E878" s="183"/>
      <c r="F878" s="183"/>
      <c r="G878" s="183"/>
      <c r="H878" s="183"/>
      <c r="I878" s="183"/>
      <c r="K878" s="183"/>
      <c r="L878" s="183"/>
    </row>
    <row r="879" spans="2:12">
      <c r="B879" s="186"/>
      <c r="C879" s="183"/>
      <c r="D879" s="183"/>
      <c r="E879" s="183"/>
      <c r="F879" s="183"/>
      <c r="G879" s="183"/>
      <c r="H879" s="183"/>
      <c r="I879" s="183"/>
      <c r="K879" s="183"/>
      <c r="L879" s="183"/>
    </row>
    <row r="880" spans="2:12">
      <c r="B880" s="186"/>
      <c r="C880" s="183"/>
      <c r="D880" s="183"/>
      <c r="E880" s="183"/>
      <c r="F880" s="183"/>
      <c r="G880" s="183"/>
      <c r="H880" s="183"/>
      <c r="I880" s="183"/>
      <c r="K880" s="183"/>
      <c r="L880" s="183"/>
    </row>
    <row r="881" spans="2:12">
      <c r="B881" s="186"/>
      <c r="C881" s="183"/>
      <c r="D881" s="183"/>
      <c r="E881" s="183"/>
      <c r="F881" s="183"/>
      <c r="G881" s="183"/>
      <c r="H881" s="183"/>
      <c r="I881" s="183"/>
      <c r="K881" s="183"/>
      <c r="L881" s="183"/>
    </row>
    <row r="882" spans="2:12">
      <c r="B882" s="186"/>
      <c r="C882" s="183"/>
      <c r="D882" s="183"/>
      <c r="E882" s="183"/>
      <c r="F882" s="183"/>
      <c r="G882" s="183"/>
      <c r="H882" s="183"/>
      <c r="I882" s="183"/>
      <c r="K882" s="183"/>
      <c r="L882" s="183"/>
    </row>
    <row r="883" spans="2:12">
      <c r="B883" s="186"/>
      <c r="C883" s="183"/>
      <c r="D883" s="183"/>
      <c r="E883" s="183"/>
      <c r="F883" s="183"/>
      <c r="G883" s="183"/>
      <c r="H883" s="183"/>
      <c r="I883" s="183"/>
      <c r="K883" s="183"/>
      <c r="L883" s="183"/>
    </row>
    <row r="884" spans="2:12">
      <c r="B884" s="186"/>
      <c r="C884" s="183"/>
      <c r="D884" s="183"/>
      <c r="E884" s="183"/>
      <c r="F884" s="183"/>
      <c r="G884" s="183"/>
      <c r="H884" s="183"/>
      <c r="I884" s="183"/>
      <c r="K884" s="183"/>
      <c r="L884" s="183"/>
    </row>
    <row r="885" spans="2:12">
      <c r="B885" s="186"/>
      <c r="C885" s="183"/>
      <c r="D885" s="183"/>
      <c r="E885" s="183"/>
      <c r="F885" s="183"/>
      <c r="G885" s="183"/>
      <c r="H885" s="183"/>
      <c r="I885" s="183"/>
      <c r="K885" s="183"/>
      <c r="L885" s="183"/>
    </row>
    <row r="886" spans="2:12">
      <c r="B886" s="186"/>
      <c r="C886" s="183"/>
      <c r="D886" s="183"/>
      <c r="E886" s="183"/>
      <c r="F886" s="183"/>
      <c r="G886" s="183"/>
      <c r="H886" s="183"/>
      <c r="I886" s="183"/>
      <c r="K886" s="183"/>
      <c r="L886" s="183"/>
    </row>
    <row r="887" spans="2:12">
      <c r="B887" s="186"/>
      <c r="C887" s="183"/>
      <c r="D887" s="183"/>
      <c r="E887" s="183"/>
      <c r="F887" s="183"/>
      <c r="G887" s="183"/>
      <c r="H887" s="183"/>
      <c r="I887" s="183"/>
      <c r="K887" s="183"/>
      <c r="L887" s="183"/>
    </row>
    <row r="888" spans="2:12">
      <c r="B888" s="186"/>
      <c r="C888" s="183"/>
      <c r="D888" s="183"/>
      <c r="E888" s="183"/>
      <c r="F888" s="183"/>
      <c r="G888" s="183"/>
      <c r="H888" s="183"/>
      <c r="I888" s="183"/>
      <c r="K888" s="183"/>
      <c r="L888" s="183"/>
    </row>
    <row r="889" spans="2:12">
      <c r="B889" s="186"/>
      <c r="C889" s="183"/>
      <c r="D889" s="183"/>
      <c r="E889" s="183"/>
      <c r="F889" s="183"/>
      <c r="G889" s="183"/>
      <c r="H889" s="183"/>
      <c r="I889" s="183"/>
      <c r="K889" s="183"/>
      <c r="L889" s="183"/>
    </row>
    <row r="890" spans="2:12">
      <c r="B890" s="186"/>
      <c r="C890" s="183"/>
      <c r="D890" s="183"/>
      <c r="E890" s="183"/>
      <c r="F890" s="183"/>
      <c r="G890" s="183"/>
      <c r="H890" s="183"/>
      <c r="I890" s="183"/>
      <c r="K890" s="183"/>
      <c r="L890" s="183"/>
    </row>
    <row r="891" spans="2:12">
      <c r="B891" s="186"/>
      <c r="C891" s="183"/>
      <c r="D891" s="183"/>
      <c r="E891" s="183"/>
      <c r="F891" s="183"/>
      <c r="G891" s="183"/>
      <c r="H891" s="183"/>
      <c r="I891" s="183"/>
      <c r="K891" s="183"/>
      <c r="L891" s="183"/>
    </row>
    <row r="892" spans="2:12">
      <c r="B892" s="186"/>
      <c r="C892" s="183"/>
      <c r="D892" s="183"/>
      <c r="E892" s="183"/>
      <c r="F892" s="183"/>
      <c r="G892" s="183"/>
      <c r="H892" s="183"/>
      <c r="I892" s="183"/>
      <c r="K892" s="183"/>
      <c r="L892" s="183"/>
    </row>
    <row r="893" spans="2:12">
      <c r="B893" s="186"/>
      <c r="C893" s="183"/>
      <c r="D893" s="183"/>
      <c r="E893" s="183"/>
      <c r="F893" s="183"/>
      <c r="G893" s="183"/>
      <c r="H893" s="183"/>
      <c r="I893" s="183"/>
      <c r="K893" s="183"/>
      <c r="L893" s="183"/>
    </row>
    <row r="894" spans="2:12">
      <c r="B894" s="186"/>
      <c r="C894" s="183"/>
      <c r="D894" s="183"/>
      <c r="E894" s="183"/>
      <c r="F894" s="183"/>
      <c r="G894" s="183"/>
      <c r="H894" s="183"/>
      <c r="I894" s="183"/>
      <c r="K894" s="183"/>
      <c r="L894" s="183"/>
    </row>
    <row r="895" spans="2:12">
      <c r="B895" s="186"/>
      <c r="C895" s="183"/>
      <c r="D895" s="183"/>
      <c r="E895" s="183"/>
      <c r="F895" s="183"/>
      <c r="G895" s="183"/>
      <c r="H895" s="183"/>
      <c r="I895" s="183"/>
      <c r="K895" s="183"/>
      <c r="L895" s="183"/>
    </row>
    <row r="896" spans="2:12">
      <c r="B896" s="186"/>
      <c r="C896" s="183"/>
      <c r="D896" s="183"/>
      <c r="E896" s="183"/>
      <c r="F896" s="183"/>
      <c r="G896" s="183"/>
      <c r="H896" s="183"/>
      <c r="I896" s="183"/>
      <c r="K896" s="183"/>
      <c r="L896" s="183"/>
    </row>
    <row r="897" spans="2:12">
      <c r="B897" s="186"/>
      <c r="C897" s="183"/>
      <c r="D897" s="183"/>
      <c r="E897" s="183"/>
      <c r="F897" s="183"/>
      <c r="G897" s="183"/>
      <c r="H897" s="183"/>
      <c r="I897" s="183"/>
      <c r="K897" s="183"/>
      <c r="L897" s="183"/>
    </row>
    <row r="898" spans="2:12">
      <c r="B898" s="186"/>
      <c r="C898" s="183"/>
      <c r="D898" s="183"/>
      <c r="E898" s="183"/>
      <c r="F898" s="183"/>
      <c r="G898" s="183"/>
      <c r="H898" s="183"/>
      <c r="I898" s="183"/>
      <c r="K898" s="183"/>
      <c r="L898" s="183"/>
    </row>
    <row r="899" spans="2:12">
      <c r="B899" s="186"/>
      <c r="C899" s="183"/>
      <c r="D899" s="183"/>
      <c r="E899" s="183"/>
      <c r="F899" s="183"/>
      <c r="G899" s="183"/>
      <c r="H899" s="183"/>
      <c r="I899" s="183"/>
      <c r="K899" s="183"/>
      <c r="L899" s="183"/>
    </row>
    <row r="900" spans="2:12">
      <c r="B900" s="186"/>
      <c r="C900" s="183"/>
      <c r="D900" s="183"/>
      <c r="E900" s="183"/>
      <c r="F900" s="183"/>
      <c r="G900" s="183"/>
      <c r="H900" s="183"/>
      <c r="I900" s="183"/>
      <c r="K900" s="183"/>
      <c r="L900" s="183"/>
    </row>
    <row r="901" spans="2:12">
      <c r="B901" s="186"/>
      <c r="C901" s="183"/>
      <c r="D901" s="183"/>
      <c r="E901" s="183"/>
      <c r="F901" s="183"/>
      <c r="G901" s="183"/>
      <c r="H901" s="183"/>
      <c r="I901" s="183"/>
      <c r="K901" s="183"/>
      <c r="L901" s="183"/>
    </row>
    <row r="902" spans="2:12">
      <c r="B902" s="186"/>
      <c r="C902" s="183"/>
      <c r="D902" s="183"/>
      <c r="E902" s="183"/>
      <c r="F902" s="183"/>
      <c r="G902" s="183"/>
      <c r="H902" s="183"/>
      <c r="I902" s="183"/>
      <c r="K902" s="183"/>
      <c r="L902" s="183"/>
    </row>
    <row r="903" spans="2:12">
      <c r="B903" s="186"/>
      <c r="C903" s="183"/>
      <c r="D903" s="183"/>
      <c r="E903" s="183"/>
      <c r="F903" s="183"/>
      <c r="G903" s="183"/>
      <c r="H903" s="183"/>
      <c r="I903" s="183"/>
      <c r="K903" s="183"/>
      <c r="L903" s="183"/>
    </row>
    <row r="904" spans="2:12">
      <c r="B904" s="186"/>
      <c r="C904" s="183"/>
      <c r="D904" s="183"/>
      <c r="E904" s="183"/>
      <c r="F904" s="183"/>
      <c r="G904" s="183"/>
      <c r="H904" s="183"/>
      <c r="I904" s="183"/>
      <c r="K904" s="183"/>
      <c r="L904" s="183"/>
    </row>
    <row r="905" spans="2:12">
      <c r="B905" s="186"/>
      <c r="C905" s="183"/>
      <c r="D905" s="183"/>
      <c r="E905" s="183"/>
      <c r="F905" s="183"/>
      <c r="G905" s="183"/>
      <c r="H905" s="183"/>
      <c r="I905" s="183"/>
      <c r="K905" s="183"/>
      <c r="L905" s="183"/>
    </row>
    <row r="906" spans="2:12">
      <c r="B906" s="186"/>
      <c r="C906" s="183"/>
      <c r="D906" s="183"/>
      <c r="E906" s="183"/>
      <c r="F906" s="183"/>
      <c r="G906" s="183"/>
      <c r="H906" s="183"/>
      <c r="I906" s="183"/>
      <c r="K906" s="183"/>
      <c r="L906" s="183"/>
    </row>
    <row r="907" spans="2:12">
      <c r="B907" s="186"/>
      <c r="C907" s="183"/>
      <c r="D907" s="183"/>
      <c r="E907" s="183"/>
      <c r="F907" s="183"/>
      <c r="G907" s="183"/>
      <c r="H907" s="183"/>
      <c r="I907" s="183"/>
      <c r="K907" s="183"/>
      <c r="L907" s="183"/>
    </row>
    <row r="908" spans="2:12">
      <c r="B908" s="186"/>
      <c r="C908" s="183"/>
      <c r="D908" s="183"/>
      <c r="E908" s="183"/>
      <c r="F908" s="183"/>
      <c r="G908" s="183"/>
      <c r="H908" s="183"/>
      <c r="I908" s="183"/>
      <c r="K908" s="183"/>
      <c r="L908" s="183"/>
    </row>
    <row r="909" spans="2:12">
      <c r="B909" s="186"/>
      <c r="C909" s="183"/>
      <c r="D909" s="183"/>
      <c r="E909" s="183"/>
      <c r="F909" s="183"/>
      <c r="G909" s="183"/>
      <c r="H909" s="183"/>
      <c r="I909" s="183"/>
      <c r="K909" s="183"/>
      <c r="L909" s="183"/>
    </row>
    <row r="910" spans="2:12">
      <c r="B910" s="186"/>
      <c r="C910" s="183"/>
      <c r="D910" s="183"/>
      <c r="E910" s="183"/>
      <c r="F910" s="183"/>
      <c r="G910" s="183"/>
      <c r="H910" s="183"/>
      <c r="I910" s="183"/>
      <c r="K910" s="183"/>
      <c r="L910" s="183"/>
    </row>
    <row r="911" spans="2:12">
      <c r="B911" s="186"/>
      <c r="C911" s="183"/>
      <c r="D911" s="183"/>
      <c r="E911" s="183"/>
      <c r="F911" s="183"/>
      <c r="G911" s="183"/>
      <c r="H911" s="183"/>
      <c r="I911" s="183"/>
      <c r="K911" s="183"/>
      <c r="L911" s="183"/>
    </row>
    <row r="912" spans="2:12">
      <c r="B912" s="186"/>
      <c r="C912" s="183"/>
      <c r="D912" s="183"/>
      <c r="E912" s="183"/>
      <c r="F912" s="183"/>
      <c r="G912" s="183"/>
      <c r="H912" s="183"/>
      <c r="I912" s="183"/>
      <c r="K912" s="183"/>
      <c r="L912" s="183"/>
    </row>
    <row r="913" spans="2:12">
      <c r="B913" s="186"/>
      <c r="C913" s="183"/>
      <c r="D913" s="183"/>
      <c r="E913" s="183"/>
      <c r="F913" s="183"/>
      <c r="G913" s="183"/>
      <c r="H913" s="183"/>
      <c r="I913" s="183"/>
      <c r="K913" s="183"/>
      <c r="L913" s="183"/>
    </row>
    <row r="914" spans="2:12">
      <c r="B914" s="186"/>
      <c r="C914" s="183"/>
      <c r="D914" s="183"/>
      <c r="E914" s="183"/>
      <c r="F914" s="183"/>
      <c r="G914" s="183"/>
      <c r="H914" s="183"/>
      <c r="I914" s="183"/>
      <c r="K914" s="183"/>
      <c r="L914" s="183"/>
    </row>
    <row r="915" spans="2:12">
      <c r="B915" s="186"/>
      <c r="C915" s="183"/>
      <c r="D915" s="183"/>
      <c r="E915" s="183"/>
      <c r="F915" s="183"/>
      <c r="G915" s="183"/>
      <c r="H915" s="183"/>
      <c r="I915" s="183"/>
      <c r="K915" s="183"/>
      <c r="L915" s="183"/>
    </row>
    <row r="916" spans="2:12">
      <c r="B916" s="186"/>
      <c r="C916" s="183"/>
      <c r="D916" s="183"/>
      <c r="E916" s="183"/>
      <c r="F916" s="183"/>
      <c r="G916" s="183"/>
      <c r="H916" s="183"/>
      <c r="I916" s="183"/>
      <c r="K916" s="183"/>
      <c r="L916" s="183"/>
    </row>
    <row r="917" spans="2:12">
      <c r="B917" s="186"/>
      <c r="C917" s="183"/>
      <c r="D917" s="183"/>
      <c r="E917" s="183"/>
      <c r="F917" s="183"/>
      <c r="G917" s="183"/>
      <c r="H917" s="183"/>
      <c r="I917" s="183"/>
      <c r="K917" s="183"/>
      <c r="L917" s="183"/>
    </row>
    <row r="918" spans="2:12">
      <c r="B918" s="186"/>
      <c r="C918" s="183"/>
      <c r="D918" s="183"/>
      <c r="E918" s="183"/>
      <c r="F918" s="183"/>
      <c r="G918" s="183"/>
      <c r="H918" s="183"/>
      <c r="I918" s="183"/>
      <c r="K918" s="183"/>
      <c r="L918" s="183"/>
    </row>
    <row r="919" spans="2:12">
      <c r="B919" s="186"/>
      <c r="C919" s="183"/>
      <c r="D919" s="183"/>
      <c r="E919" s="183"/>
      <c r="F919" s="183"/>
      <c r="G919" s="183"/>
      <c r="H919" s="183"/>
      <c r="I919" s="183"/>
      <c r="K919" s="183"/>
      <c r="L919" s="183"/>
    </row>
    <row r="920" spans="2:12">
      <c r="B920" s="186"/>
      <c r="C920" s="183"/>
      <c r="D920" s="183"/>
      <c r="E920" s="183"/>
      <c r="F920" s="183"/>
      <c r="G920" s="183"/>
      <c r="H920" s="183"/>
      <c r="I920" s="183"/>
      <c r="K920" s="183"/>
      <c r="L920" s="183"/>
    </row>
    <row r="921" spans="2:12">
      <c r="B921" s="186"/>
      <c r="C921" s="183"/>
      <c r="D921" s="183"/>
      <c r="E921" s="183"/>
      <c r="F921" s="183"/>
      <c r="G921" s="183"/>
      <c r="H921" s="183"/>
      <c r="I921" s="183"/>
      <c r="K921" s="183"/>
      <c r="L921" s="183"/>
    </row>
    <row r="922" spans="2:12">
      <c r="B922" s="186"/>
      <c r="C922" s="183"/>
      <c r="D922" s="183"/>
      <c r="E922" s="183"/>
      <c r="F922" s="183"/>
      <c r="G922" s="183"/>
      <c r="H922" s="183"/>
      <c r="I922" s="183"/>
      <c r="K922" s="183"/>
      <c r="L922" s="183"/>
    </row>
    <row r="923" spans="2:12">
      <c r="B923" s="186"/>
      <c r="C923" s="183"/>
      <c r="D923" s="183"/>
      <c r="E923" s="183"/>
      <c r="F923" s="183"/>
      <c r="G923" s="183"/>
      <c r="H923" s="183"/>
      <c r="I923" s="183"/>
      <c r="K923" s="183"/>
      <c r="L923" s="183"/>
    </row>
    <row r="924" spans="2:12">
      <c r="B924" s="186"/>
      <c r="C924" s="183"/>
      <c r="D924" s="183"/>
      <c r="E924" s="183"/>
      <c r="F924" s="183"/>
      <c r="G924" s="183"/>
      <c r="H924" s="183"/>
      <c r="I924" s="183"/>
      <c r="K924" s="183"/>
      <c r="L924" s="183"/>
    </row>
    <row r="925" spans="2:12">
      <c r="B925" s="186"/>
      <c r="C925" s="183"/>
      <c r="D925" s="183"/>
      <c r="E925" s="183"/>
      <c r="F925" s="183"/>
      <c r="G925" s="183"/>
      <c r="H925" s="183"/>
      <c r="I925" s="183"/>
      <c r="K925" s="183"/>
      <c r="L925" s="183"/>
    </row>
    <row r="926" spans="2:12">
      <c r="B926" s="186"/>
      <c r="C926" s="183"/>
      <c r="D926" s="183"/>
      <c r="E926" s="183"/>
      <c r="F926" s="183"/>
      <c r="G926" s="183"/>
      <c r="H926" s="183"/>
      <c r="I926" s="183"/>
      <c r="K926" s="183"/>
      <c r="L926" s="183"/>
    </row>
    <row r="927" spans="2:12">
      <c r="B927" s="186"/>
      <c r="C927" s="183"/>
      <c r="D927" s="183"/>
      <c r="E927" s="183"/>
      <c r="F927" s="183"/>
      <c r="G927" s="183"/>
      <c r="H927" s="183"/>
      <c r="I927" s="183"/>
      <c r="K927" s="183"/>
      <c r="L927" s="183"/>
    </row>
    <row r="928" spans="2:12">
      <c r="B928" s="186"/>
      <c r="C928" s="183"/>
      <c r="D928" s="183"/>
      <c r="E928" s="183"/>
      <c r="F928" s="183"/>
      <c r="G928" s="183"/>
      <c r="H928" s="183"/>
      <c r="I928" s="183"/>
      <c r="K928" s="183"/>
      <c r="L928" s="183"/>
    </row>
    <row r="929" spans="2:12">
      <c r="B929" s="186"/>
      <c r="C929" s="183"/>
      <c r="D929" s="183"/>
      <c r="E929" s="183"/>
      <c r="F929" s="183"/>
      <c r="G929" s="183"/>
      <c r="H929" s="183"/>
      <c r="I929" s="183"/>
      <c r="K929" s="183"/>
      <c r="L929" s="183"/>
    </row>
    <row r="930" spans="2:12">
      <c r="B930" s="186"/>
      <c r="C930" s="183"/>
      <c r="D930" s="183"/>
      <c r="E930" s="183"/>
      <c r="F930" s="183"/>
      <c r="G930" s="183"/>
      <c r="H930" s="183"/>
      <c r="I930" s="183"/>
      <c r="K930" s="183"/>
      <c r="L930" s="183"/>
    </row>
    <row r="931" spans="2:12">
      <c r="B931" s="186"/>
      <c r="C931" s="183"/>
      <c r="D931" s="183"/>
      <c r="E931" s="183"/>
      <c r="F931" s="183"/>
      <c r="G931" s="183"/>
      <c r="H931" s="183"/>
      <c r="I931" s="183"/>
      <c r="K931" s="183"/>
      <c r="L931" s="183"/>
    </row>
    <row r="932" spans="2:12">
      <c r="B932" s="186"/>
      <c r="C932" s="183"/>
      <c r="D932" s="183"/>
      <c r="E932" s="183"/>
      <c r="F932" s="183"/>
      <c r="G932" s="183"/>
      <c r="H932" s="183"/>
      <c r="I932" s="183"/>
      <c r="K932" s="183"/>
      <c r="L932" s="183"/>
    </row>
    <row r="933" spans="2:12">
      <c r="B933" s="186"/>
      <c r="C933" s="183"/>
      <c r="D933" s="183"/>
      <c r="E933" s="183"/>
      <c r="F933" s="183"/>
      <c r="G933" s="183"/>
      <c r="H933" s="183"/>
      <c r="I933" s="183"/>
      <c r="K933" s="183"/>
      <c r="L933" s="183"/>
    </row>
    <row r="934" spans="2:12">
      <c r="B934" s="186"/>
      <c r="C934" s="183"/>
      <c r="D934" s="183"/>
      <c r="E934" s="183"/>
      <c r="F934" s="183"/>
      <c r="G934" s="183"/>
      <c r="H934" s="183"/>
      <c r="I934" s="183"/>
      <c r="K934" s="183"/>
      <c r="L934" s="183"/>
    </row>
    <row r="935" spans="2:12">
      <c r="B935" s="186"/>
      <c r="C935" s="183"/>
      <c r="D935" s="183"/>
      <c r="E935" s="183"/>
      <c r="F935" s="183"/>
      <c r="G935" s="183"/>
      <c r="H935" s="183"/>
      <c r="I935" s="183"/>
      <c r="K935" s="183"/>
      <c r="L935" s="183"/>
    </row>
    <row r="936" spans="2:12">
      <c r="B936" s="186"/>
      <c r="C936" s="183"/>
      <c r="D936" s="183"/>
      <c r="E936" s="183"/>
      <c r="F936" s="183"/>
      <c r="G936" s="183"/>
      <c r="H936" s="183"/>
      <c r="I936" s="183"/>
      <c r="K936" s="183"/>
      <c r="L936" s="183"/>
    </row>
    <row r="937" spans="2:12">
      <c r="B937" s="186"/>
      <c r="C937" s="183"/>
      <c r="D937" s="183"/>
      <c r="E937" s="183"/>
      <c r="F937" s="183"/>
      <c r="G937" s="183"/>
      <c r="H937" s="183"/>
      <c r="I937" s="183"/>
      <c r="K937" s="183"/>
      <c r="L937" s="183"/>
    </row>
    <row r="938" spans="2:12">
      <c r="B938" s="186"/>
      <c r="C938" s="183"/>
      <c r="D938" s="183"/>
      <c r="E938" s="183"/>
      <c r="F938" s="183"/>
      <c r="G938" s="183"/>
      <c r="H938" s="183"/>
      <c r="I938" s="183"/>
      <c r="K938" s="183"/>
      <c r="L938" s="183"/>
    </row>
    <row r="939" spans="2:12">
      <c r="B939" s="186"/>
      <c r="C939" s="183"/>
      <c r="D939" s="183"/>
      <c r="E939" s="183"/>
      <c r="F939" s="183"/>
      <c r="G939" s="183"/>
      <c r="H939" s="183"/>
      <c r="I939" s="183"/>
      <c r="K939" s="183"/>
      <c r="L939" s="183"/>
    </row>
    <row r="940" spans="2:12">
      <c r="B940" s="186"/>
      <c r="C940" s="183"/>
      <c r="D940" s="183"/>
      <c r="E940" s="183"/>
      <c r="F940" s="183"/>
      <c r="G940" s="183"/>
      <c r="H940" s="183"/>
      <c r="I940" s="183"/>
      <c r="K940" s="183"/>
      <c r="L940" s="183"/>
    </row>
    <row r="941" spans="2:12">
      <c r="B941" s="186"/>
      <c r="C941" s="183"/>
      <c r="D941" s="183"/>
      <c r="E941" s="183"/>
      <c r="F941" s="183"/>
      <c r="G941" s="183"/>
      <c r="H941" s="183"/>
      <c r="I941" s="183"/>
      <c r="K941" s="183"/>
      <c r="L941" s="183"/>
    </row>
    <row r="942" spans="2:12">
      <c r="B942" s="186"/>
      <c r="C942" s="183"/>
      <c r="D942" s="183"/>
      <c r="E942" s="183"/>
      <c r="F942" s="183"/>
      <c r="G942" s="183"/>
      <c r="H942" s="183"/>
      <c r="I942" s="183"/>
      <c r="K942" s="183"/>
      <c r="L942" s="183"/>
    </row>
    <row r="943" spans="2:12">
      <c r="B943" s="186"/>
      <c r="C943" s="183"/>
      <c r="D943" s="183"/>
      <c r="E943" s="183"/>
      <c r="F943" s="183"/>
      <c r="G943" s="183"/>
      <c r="H943" s="183"/>
      <c r="I943" s="183"/>
      <c r="K943" s="183"/>
      <c r="L943" s="183"/>
    </row>
    <row r="944" spans="2:12">
      <c r="B944" s="186"/>
      <c r="C944" s="183"/>
      <c r="D944" s="183"/>
      <c r="E944" s="183"/>
      <c r="F944" s="183"/>
      <c r="G944" s="183"/>
      <c r="H944" s="183"/>
      <c r="I944" s="183"/>
      <c r="K944" s="183"/>
      <c r="L944" s="183"/>
    </row>
    <row r="945" spans="2:12">
      <c r="B945" s="186"/>
      <c r="C945" s="183"/>
      <c r="D945" s="183"/>
      <c r="E945" s="183"/>
      <c r="F945" s="183"/>
      <c r="G945" s="183"/>
      <c r="H945" s="183"/>
      <c r="I945" s="183"/>
      <c r="K945" s="183"/>
      <c r="L945" s="183"/>
    </row>
    <row r="946" spans="2:12">
      <c r="B946" s="186"/>
      <c r="C946" s="183"/>
      <c r="D946" s="183"/>
      <c r="E946" s="183"/>
      <c r="F946" s="183"/>
      <c r="G946" s="183"/>
      <c r="H946" s="183"/>
      <c r="I946" s="183"/>
      <c r="K946" s="183"/>
      <c r="L946" s="183"/>
    </row>
    <row r="947" spans="2:12">
      <c r="B947" s="186"/>
      <c r="C947" s="183"/>
      <c r="D947" s="183"/>
      <c r="E947" s="183"/>
      <c r="F947" s="183"/>
      <c r="G947" s="183"/>
      <c r="H947" s="183"/>
      <c r="I947" s="183"/>
      <c r="K947" s="183"/>
      <c r="L947" s="183"/>
    </row>
    <row r="948" spans="2:12">
      <c r="B948" s="186"/>
      <c r="C948" s="183"/>
      <c r="D948" s="183"/>
      <c r="E948" s="183"/>
      <c r="F948" s="183"/>
      <c r="G948" s="183"/>
      <c r="H948" s="183"/>
      <c r="I948" s="183"/>
      <c r="K948" s="183"/>
      <c r="L948" s="183"/>
    </row>
    <row r="949" spans="2:12">
      <c r="B949" s="186"/>
      <c r="C949" s="183"/>
      <c r="D949" s="183"/>
      <c r="E949" s="183"/>
      <c r="F949" s="183"/>
      <c r="G949" s="183"/>
      <c r="H949" s="183"/>
      <c r="I949" s="183"/>
      <c r="K949" s="183"/>
      <c r="L949" s="183"/>
    </row>
    <row r="950" spans="2:12">
      <c r="B950" s="186"/>
      <c r="C950" s="183"/>
      <c r="D950" s="183"/>
      <c r="E950" s="183"/>
      <c r="F950" s="183"/>
      <c r="G950" s="183"/>
      <c r="H950" s="183"/>
      <c r="I950" s="183"/>
      <c r="K950" s="183"/>
      <c r="L950" s="183"/>
    </row>
    <row r="951" spans="2:12">
      <c r="B951" s="186"/>
      <c r="C951" s="183"/>
      <c r="D951" s="183"/>
      <c r="E951" s="183"/>
      <c r="F951" s="183"/>
      <c r="G951" s="183"/>
      <c r="H951" s="183"/>
      <c r="I951" s="183"/>
      <c r="K951" s="183"/>
      <c r="L951" s="183"/>
    </row>
    <row r="952" spans="2:12">
      <c r="B952" s="186"/>
      <c r="C952" s="183"/>
      <c r="D952" s="183"/>
      <c r="E952" s="183"/>
      <c r="F952" s="183"/>
      <c r="G952" s="183"/>
      <c r="H952" s="183"/>
      <c r="I952" s="183"/>
      <c r="K952" s="183"/>
      <c r="L952" s="183"/>
    </row>
    <row r="953" spans="2:12">
      <c r="B953" s="186"/>
      <c r="C953" s="183"/>
      <c r="D953" s="183"/>
      <c r="E953" s="183"/>
      <c r="F953" s="183"/>
      <c r="G953" s="183"/>
      <c r="H953" s="183"/>
      <c r="I953" s="183"/>
      <c r="K953" s="183"/>
      <c r="L953" s="183"/>
    </row>
    <row r="954" spans="2:12">
      <c r="B954" s="186"/>
      <c r="C954" s="183"/>
      <c r="D954" s="183"/>
      <c r="E954" s="183"/>
      <c r="F954" s="183"/>
      <c r="G954" s="183"/>
      <c r="H954" s="183"/>
      <c r="I954" s="183"/>
      <c r="K954" s="183"/>
      <c r="L954" s="183"/>
    </row>
    <row r="955" spans="2:12">
      <c r="B955" s="186"/>
      <c r="C955" s="183"/>
      <c r="D955" s="183"/>
      <c r="E955" s="183"/>
      <c r="F955" s="183"/>
      <c r="G955" s="183"/>
      <c r="H955" s="183"/>
      <c r="I955" s="183"/>
      <c r="K955" s="183"/>
      <c r="L955" s="183"/>
    </row>
    <row r="956" spans="2:12">
      <c r="B956" s="186"/>
      <c r="C956" s="183"/>
      <c r="D956" s="183"/>
      <c r="E956" s="183"/>
      <c r="F956" s="183"/>
      <c r="G956" s="183"/>
      <c r="H956" s="183"/>
      <c r="I956" s="183"/>
      <c r="K956" s="183"/>
      <c r="L956" s="183"/>
    </row>
    <row r="957" spans="2:12">
      <c r="B957" s="186"/>
      <c r="C957" s="183"/>
      <c r="D957" s="183"/>
      <c r="E957" s="183"/>
      <c r="F957" s="183"/>
      <c r="G957" s="183"/>
      <c r="H957" s="183"/>
      <c r="I957" s="183"/>
      <c r="K957" s="183"/>
      <c r="L957" s="183"/>
    </row>
    <row r="958" spans="2:12">
      <c r="B958" s="186"/>
      <c r="C958" s="183"/>
      <c r="D958" s="183"/>
      <c r="E958" s="183"/>
      <c r="F958" s="183"/>
      <c r="G958" s="183"/>
      <c r="H958" s="183"/>
      <c r="I958" s="183"/>
      <c r="K958" s="183"/>
      <c r="L958" s="183"/>
    </row>
    <row r="959" spans="2:12">
      <c r="B959" s="186"/>
      <c r="C959" s="183"/>
      <c r="D959" s="183"/>
      <c r="E959" s="183"/>
      <c r="F959" s="183"/>
      <c r="G959" s="183"/>
      <c r="H959" s="183"/>
      <c r="I959" s="183"/>
      <c r="K959" s="183"/>
      <c r="L959" s="183"/>
    </row>
    <row r="960" spans="2:12">
      <c r="B960" s="186"/>
      <c r="C960" s="183"/>
      <c r="D960" s="183"/>
      <c r="E960" s="183"/>
      <c r="F960" s="183"/>
      <c r="G960" s="183"/>
      <c r="H960" s="183"/>
      <c r="I960" s="183"/>
      <c r="K960" s="183"/>
      <c r="L960" s="183"/>
    </row>
    <row r="961" spans="2:12">
      <c r="B961" s="186"/>
      <c r="C961" s="183"/>
      <c r="D961" s="183"/>
      <c r="E961" s="183"/>
      <c r="F961" s="183"/>
      <c r="G961" s="183"/>
      <c r="H961" s="183"/>
      <c r="I961" s="183"/>
      <c r="K961" s="183"/>
      <c r="L961" s="183"/>
    </row>
    <row r="962" spans="2:12">
      <c r="B962" s="186"/>
      <c r="C962" s="183"/>
      <c r="D962" s="183"/>
      <c r="E962" s="183"/>
      <c r="F962" s="183"/>
      <c r="G962" s="183"/>
      <c r="H962" s="183"/>
      <c r="I962" s="183"/>
      <c r="K962" s="183"/>
      <c r="L962" s="183"/>
    </row>
    <row r="963" spans="2:12">
      <c r="B963" s="186"/>
      <c r="C963" s="183"/>
      <c r="D963" s="183"/>
      <c r="E963" s="183"/>
      <c r="F963" s="183"/>
      <c r="G963" s="183"/>
      <c r="H963" s="183"/>
      <c r="I963" s="183"/>
      <c r="K963" s="183"/>
      <c r="L963" s="183"/>
    </row>
    <row r="964" spans="2:12">
      <c r="B964" s="186"/>
      <c r="C964" s="183"/>
      <c r="D964" s="183"/>
      <c r="E964" s="183"/>
      <c r="F964" s="183"/>
      <c r="G964" s="183"/>
      <c r="H964" s="183"/>
      <c r="I964" s="183"/>
      <c r="K964" s="183"/>
      <c r="L964" s="183"/>
    </row>
    <row r="965" spans="2:12">
      <c r="B965" s="186"/>
      <c r="C965" s="183"/>
      <c r="D965" s="183"/>
      <c r="E965" s="183"/>
      <c r="F965" s="183"/>
      <c r="G965" s="183"/>
      <c r="H965" s="183"/>
      <c r="I965" s="183"/>
      <c r="K965" s="183"/>
      <c r="L965" s="183"/>
    </row>
    <row r="966" spans="2:12">
      <c r="B966" s="186"/>
      <c r="C966" s="183"/>
      <c r="D966" s="183"/>
      <c r="E966" s="183"/>
      <c r="F966" s="183"/>
      <c r="G966" s="183"/>
      <c r="H966" s="183"/>
      <c r="I966" s="183"/>
      <c r="K966" s="183"/>
      <c r="L966" s="183"/>
    </row>
    <row r="967" spans="2:12">
      <c r="B967" s="186"/>
      <c r="C967" s="183"/>
      <c r="D967" s="183"/>
      <c r="E967" s="183"/>
      <c r="F967" s="183"/>
      <c r="G967" s="183"/>
      <c r="H967" s="183"/>
      <c r="I967" s="183"/>
      <c r="K967" s="183"/>
      <c r="L967" s="183"/>
    </row>
    <row r="968" spans="2:12">
      <c r="B968" s="186"/>
      <c r="C968" s="183"/>
      <c r="D968" s="183"/>
      <c r="E968" s="183"/>
      <c r="F968" s="183"/>
      <c r="G968" s="183"/>
      <c r="H968" s="183"/>
      <c r="I968" s="183"/>
      <c r="K968" s="183"/>
      <c r="L968" s="183"/>
    </row>
    <row r="969" spans="2:12">
      <c r="B969" s="186"/>
      <c r="C969" s="183"/>
      <c r="D969" s="183"/>
      <c r="E969" s="183"/>
      <c r="F969" s="183"/>
      <c r="G969" s="183"/>
      <c r="H969" s="183"/>
      <c r="I969" s="183"/>
      <c r="K969" s="183"/>
      <c r="L969" s="183"/>
    </row>
    <row r="970" spans="2:12">
      <c r="B970" s="186"/>
      <c r="C970" s="183"/>
      <c r="D970" s="183"/>
      <c r="E970" s="183"/>
      <c r="F970" s="183"/>
      <c r="G970" s="183"/>
      <c r="H970" s="183"/>
      <c r="I970" s="183"/>
      <c r="K970" s="183"/>
      <c r="L970" s="183"/>
    </row>
    <row r="971" spans="2:12">
      <c r="B971" s="186"/>
      <c r="C971" s="183"/>
      <c r="D971" s="183"/>
      <c r="E971" s="183"/>
      <c r="F971" s="183"/>
      <c r="G971" s="183"/>
      <c r="H971" s="183"/>
      <c r="I971" s="183"/>
      <c r="K971" s="183"/>
      <c r="L971" s="183"/>
    </row>
    <row r="972" spans="2:12">
      <c r="B972" s="186"/>
      <c r="C972" s="183"/>
      <c r="D972" s="183"/>
      <c r="E972" s="183"/>
      <c r="F972" s="183"/>
      <c r="G972" s="183"/>
      <c r="H972" s="183"/>
      <c r="I972" s="183"/>
      <c r="K972" s="183"/>
      <c r="L972" s="183"/>
    </row>
    <row r="973" spans="2:12">
      <c r="B973" s="186"/>
      <c r="C973" s="183"/>
      <c r="D973" s="183"/>
      <c r="E973" s="183"/>
      <c r="F973" s="183"/>
      <c r="G973" s="183"/>
      <c r="H973" s="183"/>
      <c r="I973" s="183"/>
      <c r="K973" s="183"/>
      <c r="L973" s="183"/>
    </row>
    <row r="974" spans="2:12">
      <c r="B974" s="186"/>
      <c r="C974" s="183"/>
      <c r="D974" s="183"/>
      <c r="E974" s="183"/>
      <c r="F974" s="183"/>
      <c r="G974" s="183"/>
      <c r="H974" s="183"/>
      <c r="I974" s="183"/>
      <c r="K974" s="183"/>
      <c r="L974" s="183"/>
    </row>
    <row r="975" spans="2:12">
      <c r="B975" s="186"/>
      <c r="C975" s="183"/>
      <c r="D975" s="183"/>
      <c r="E975" s="183"/>
      <c r="F975" s="183"/>
      <c r="G975" s="183"/>
      <c r="H975" s="183"/>
      <c r="I975" s="183"/>
      <c r="K975" s="183"/>
      <c r="L975" s="183"/>
    </row>
    <row r="976" spans="2:12">
      <c r="B976" s="186"/>
      <c r="C976" s="183"/>
      <c r="D976" s="183"/>
      <c r="E976" s="183"/>
      <c r="F976" s="183"/>
      <c r="G976" s="183"/>
      <c r="H976" s="183"/>
      <c r="I976" s="183"/>
      <c r="K976" s="183"/>
      <c r="L976" s="183"/>
    </row>
    <row r="977" spans="2:12">
      <c r="B977" s="186"/>
      <c r="C977" s="183"/>
      <c r="D977" s="183"/>
      <c r="E977" s="183"/>
      <c r="F977" s="183"/>
      <c r="G977" s="183"/>
      <c r="H977" s="183"/>
      <c r="I977" s="183"/>
      <c r="K977" s="183"/>
      <c r="L977" s="183"/>
    </row>
    <row r="978" spans="2:12">
      <c r="B978" s="186"/>
      <c r="C978" s="183"/>
      <c r="D978" s="183"/>
      <c r="E978" s="183"/>
      <c r="F978" s="183"/>
      <c r="G978" s="183"/>
      <c r="H978" s="183"/>
      <c r="I978" s="183"/>
      <c r="K978" s="183"/>
      <c r="L978" s="183"/>
    </row>
    <row r="979" spans="2:12">
      <c r="B979" s="186"/>
      <c r="C979" s="183"/>
      <c r="D979" s="183"/>
      <c r="E979" s="183"/>
      <c r="F979" s="183"/>
      <c r="G979" s="183"/>
      <c r="H979" s="183"/>
      <c r="I979" s="183"/>
      <c r="K979" s="183"/>
      <c r="L979" s="183"/>
    </row>
    <row r="980" spans="2:12">
      <c r="B980" s="186"/>
      <c r="C980" s="183"/>
      <c r="D980" s="183"/>
      <c r="E980" s="183"/>
      <c r="F980" s="183"/>
      <c r="G980" s="183"/>
      <c r="H980" s="183"/>
      <c r="I980" s="183"/>
      <c r="K980" s="183"/>
      <c r="L980" s="183"/>
    </row>
    <row r="981" spans="2:12">
      <c r="B981" s="186"/>
      <c r="C981" s="183"/>
      <c r="D981" s="183"/>
      <c r="E981" s="183"/>
      <c r="F981" s="183"/>
      <c r="G981" s="183"/>
      <c r="H981" s="183"/>
      <c r="I981" s="183"/>
      <c r="K981" s="183"/>
      <c r="L981" s="183"/>
    </row>
    <row r="982" spans="2:12">
      <c r="B982" s="186"/>
      <c r="C982" s="183"/>
      <c r="D982" s="183"/>
      <c r="E982" s="183"/>
      <c r="F982" s="183"/>
      <c r="G982" s="183"/>
      <c r="H982" s="183"/>
      <c r="I982" s="183"/>
      <c r="K982" s="183"/>
      <c r="L982" s="183"/>
    </row>
    <row r="983" spans="2:12">
      <c r="B983" s="186"/>
      <c r="C983" s="183"/>
      <c r="D983" s="183"/>
      <c r="E983" s="183"/>
      <c r="F983" s="183"/>
      <c r="G983" s="183"/>
      <c r="H983" s="183"/>
      <c r="I983" s="183"/>
      <c r="K983" s="183"/>
      <c r="L983" s="183"/>
    </row>
    <row r="984" spans="2:12">
      <c r="B984" s="186"/>
      <c r="C984" s="183"/>
      <c r="D984" s="183"/>
      <c r="E984" s="183"/>
      <c r="F984" s="183"/>
      <c r="G984" s="183"/>
      <c r="H984" s="183"/>
      <c r="I984" s="183"/>
      <c r="K984" s="183"/>
      <c r="L984" s="183"/>
    </row>
    <row r="985" spans="2:12">
      <c r="B985" s="186"/>
      <c r="C985" s="183"/>
      <c r="D985" s="183"/>
      <c r="E985" s="183"/>
      <c r="F985" s="183"/>
      <c r="G985" s="183"/>
      <c r="H985" s="183"/>
      <c r="I985" s="183"/>
      <c r="K985" s="183"/>
      <c r="L985" s="183"/>
    </row>
    <row r="986" spans="2:12">
      <c r="B986" s="186"/>
      <c r="C986" s="183"/>
      <c r="D986" s="183"/>
      <c r="E986" s="183"/>
      <c r="F986" s="183"/>
      <c r="G986" s="183"/>
      <c r="H986" s="183"/>
      <c r="I986" s="183"/>
      <c r="K986" s="183"/>
      <c r="L986" s="183"/>
    </row>
    <row r="987" spans="2:12">
      <c r="B987" s="186"/>
      <c r="C987" s="183"/>
      <c r="D987" s="183"/>
      <c r="E987" s="183"/>
      <c r="F987" s="183"/>
      <c r="G987" s="183"/>
      <c r="H987" s="183"/>
      <c r="I987" s="183"/>
      <c r="K987" s="183"/>
      <c r="L987" s="183"/>
    </row>
    <row r="988" spans="2:12">
      <c r="B988" s="186"/>
      <c r="C988" s="183"/>
      <c r="D988" s="183"/>
      <c r="E988" s="183"/>
      <c r="F988" s="183"/>
      <c r="G988" s="183"/>
      <c r="H988" s="183"/>
      <c r="I988" s="183"/>
      <c r="K988" s="183"/>
      <c r="L988" s="183"/>
    </row>
    <row r="989" spans="2:12">
      <c r="B989" s="186"/>
      <c r="C989" s="183"/>
      <c r="D989" s="183"/>
      <c r="E989" s="183"/>
      <c r="F989" s="183"/>
      <c r="G989" s="183"/>
      <c r="H989" s="183"/>
      <c r="I989" s="183"/>
      <c r="K989" s="183"/>
      <c r="L989" s="183"/>
    </row>
    <row r="990" spans="2:12">
      <c r="B990" s="186"/>
      <c r="C990" s="183"/>
      <c r="D990" s="183"/>
      <c r="E990" s="183"/>
      <c r="F990" s="183"/>
      <c r="G990" s="183"/>
      <c r="H990" s="183"/>
      <c r="I990" s="183"/>
      <c r="K990" s="183"/>
      <c r="L990" s="183"/>
    </row>
    <row r="991" spans="2:12">
      <c r="B991" s="186"/>
      <c r="C991" s="183"/>
      <c r="D991" s="183"/>
      <c r="E991" s="183"/>
      <c r="F991" s="183"/>
      <c r="G991" s="183"/>
      <c r="H991" s="183"/>
      <c r="I991" s="183"/>
      <c r="K991" s="183"/>
      <c r="L991" s="183"/>
    </row>
    <row r="992" spans="2:12">
      <c r="B992" s="186"/>
      <c r="C992" s="183"/>
      <c r="D992" s="183"/>
      <c r="E992" s="183"/>
      <c r="F992" s="183"/>
      <c r="G992" s="183"/>
      <c r="H992" s="183"/>
      <c r="I992" s="183"/>
      <c r="K992" s="183"/>
      <c r="L992" s="183"/>
    </row>
    <row r="993" spans="2:12">
      <c r="B993" s="186"/>
      <c r="C993" s="183"/>
      <c r="D993" s="183"/>
      <c r="E993" s="183"/>
      <c r="F993" s="183"/>
      <c r="G993" s="183"/>
      <c r="H993" s="183"/>
      <c r="I993" s="183"/>
      <c r="K993" s="183"/>
      <c r="L993" s="183"/>
    </row>
    <row r="994" spans="2:12">
      <c r="B994" s="186"/>
      <c r="C994" s="183"/>
      <c r="D994" s="183"/>
      <c r="E994" s="183"/>
      <c r="F994" s="183"/>
      <c r="G994" s="183"/>
      <c r="H994" s="183"/>
      <c r="I994" s="183"/>
      <c r="K994" s="183"/>
      <c r="L994" s="183"/>
    </row>
    <row r="995" spans="2:12">
      <c r="B995" s="186"/>
      <c r="C995" s="183"/>
      <c r="D995" s="183"/>
      <c r="E995" s="183"/>
      <c r="F995" s="183"/>
      <c r="G995" s="183"/>
      <c r="H995" s="183"/>
      <c r="I995" s="183"/>
      <c r="K995" s="183"/>
      <c r="L995" s="183"/>
    </row>
    <row r="996" spans="2:12">
      <c r="B996" s="186"/>
      <c r="C996" s="183"/>
      <c r="D996" s="183"/>
      <c r="E996" s="183"/>
      <c r="F996" s="183"/>
      <c r="G996" s="183"/>
      <c r="H996" s="183"/>
      <c r="I996" s="183"/>
      <c r="K996" s="183"/>
      <c r="L996" s="183"/>
    </row>
    <row r="997" spans="2:12">
      <c r="B997" s="186"/>
      <c r="C997" s="183"/>
      <c r="D997" s="183"/>
      <c r="E997" s="183"/>
      <c r="F997" s="183"/>
      <c r="G997" s="183"/>
      <c r="H997" s="183"/>
      <c r="I997" s="183"/>
      <c r="K997" s="183"/>
      <c r="L997" s="183"/>
    </row>
    <row r="998" spans="2:12">
      <c r="B998" s="186"/>
      <c r="C998" s="183"/>
      <c r="D998" s="183"/>
      <c r="E998" s="183"/>
      <c r="F998" s="183"/>
      <c r="G998" s="183"/>
      <c r="H998" s="183"/>
      <c r="I998" s="183"/>
      <c r="K998" s="183"/>
      <c r="L998" s="183"/>
    </row>
    <row r="999" spans="2:12">
      <c r="B999" s="186"/>
      <c r="C999" s="183"/>
      <c r="D999" s="183"/>
      <c r="E999" s="183"/>
      <c r="F999" s="183"/>
      <c r="G999" s="183"/>
      <c r="H999" s="183"/>
      <c r="I999" s="183"/>
      <c r="K999" s="183"/>
      <c r="L999" s="183"/>
    </row>
    <row r="1000" spans="2:12">
      <c r="B1000" s="186"/>
      <c r="C1000" s="183"/>
      <c r="D1000" s="183"/>
      <c r="E1000" s="183"/>
      <c r="F1000" s="183"/>
      <c r="G1000" s="183"/>
      <c r="H1000" s="183"/>
      <c r="I1000" s="183"/>
      <c r="K1000" s="183"/>
      <c r="L1000" s="183"/>
    </row>
    <row r="1001" spans="2:12">
      <c r="B1001" s="186"/>
      <c r="C1001" s="183"/>
      <c r="D1001" s="183"/>
      <c r="E1001" s="183"/>
      <c r="F1001" s="183"/>
      <c r="G1001" s="183"/>
      <c r="H1001" s="183"/>
      <c r="I1001" s="183"/>
      <c r="K1001" s="183"/>
      <c r="L1001" s="183"/>
    </row>
  </sheetData>
  <sheetProtection algorithmName="SHA-512" hashValue="kJUJej5YS3YxZJFZJIZq60nG1fsBdtbM91x6cCWK+6OYhEDrGYjRNx+4k1/vukgGmTLrz3N0L5JnZVAydRqN9A==" saltValue="axTsTiPSogqjMtSyOhZRpg==" spinCount="100000" sheet="1" objects="1" scenarios="1"/>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CCDCEC8D-71D7-4C55-9E5E-0474B61C0FA3}">
            <xm:f>'Interactive Data Grading'!$D$294=$F$23</xm:f>
            <x14:dxf/>
          </x14:cfRule>
          <xm:sqref>C147:D148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8"/>
  <dimension ref="A1:N1002"/>
  <sheetViews>
    <sheetView workbookViewId="0"/>
  </sheetViews>
  <sheetFormatPr defaultColWidth="9.109375" defaultRowHeight="13.2"/>
  <cols>
    <col min="2" max="2" width="12.88671875" customWidth="1"/>
    <col min="3" max="6" width="45.88671875" customWidth="1"/>
    <col min="7" max="8" width="21.88671875" customWidth="1"/>
  </cols>
  <sheetData>
    <row r="1" spans="1:8">
      <c r="B1" s="178" t="s">
        <v>64</v>
      </c>
      <c r="C1" s="189"/>
      <c r="D1" s="188"/>
      <c r="E1" s="188"/>
      <c r="F1" s="188"/>
      <c r="G1" s="182"/>
      <c r="H1" s="182"/>
    </row>
    <row r="2" spans="1:8">
      <c r="A2" s="158" t="s">
        <v>732</v>
      </c>
      <c r="B2" s="53" t="s">
        <v>470</v>
      </c>
      <c r="C2" s="158" t="s">
        <v>669</v>
      </c>
      <c r="D2" s="182"/>
      <c r="E2" s="182"/>
      <c r="F2" s="182"/>
      <c r="G2" s="182"/>
      <c r="H2" s="182"/>
    </row>
    <row r="3" spans="1:8">
      <c r="A3" s="158" t="s">
        <v>1215</v>
      </c>
      <c r="B3" s="193" t="s">
        <v>311</v>
      </c>
      <c r="C3" s="192" t="s">
        <v>527</v>
      </c>
      <c r="D3" s="192" t="s">
        <v>528</v>
      </c>
      <c r="E3" s="192" t="s">
        <v>529</v>
      </c>
      <c r="F3" s="192" t="s">
        <v>530</v>
      </c>
      <c r="G3" s="193"/>
      <c r="H3" s="193"/>
    </row>
    <row r="4" spans="1:8" ht="26.4">
      <c r="B4" s="185" t="s">
        <v>270</v>
      </c>
      <c r="C4" s="760" t="s">
        <v>484</v>
      </c>
      <c r="D4" s="760" t="s">
        <v>531</v>
      </c>
      <c r="E4" s="760" t="s">
        <v>532</v>
      </c>
      <c r="F4" s="760" t="s">
        <v>533</v>
      </c>
      <c r="G4" s="194"/>
    </row>
    <row r="5" spans="1:8" ht="52.8">
      <c r="B5" s="185" t="s">
        <v>280</v>
      </c>
      <c r="C5" s="761" t="s">
        <v>486</v>
      </c>
      <c r="D5" s="576" t="s">
        <v>747</v>
      </c>
      <c r="E5" s="576" t="s">
        <v>534</v>
      </c>
      <c r="F5" s="576" t="s">
        <v>535</v>
      </c>
      <c r="G5" s="193"/>
      <c r="H5" s="193"/>
    </row>
    <row r="6" spans="1:8">
      <c r="B6" s="195">
        <v>1</v>
      </c>
      <c r="C6" s="756"/>
      <c r="D6" s="755" t="s">
        <v>410</v>
      </c>
      <c r="E6" s="755" t="s">
        <v>536</v>
      </c>
      <c r="F6" s="756" t="s">
        <v>410</v>
      </c>
      <c r="G6" s="195">
        <v>1</v>
      </c>
    </row>
    <row r="7" spans="1:8">
      <c r="B7" s="195">
        <v>2</v>
      </c>
      <c r="C7" s="756" t="s">
        <v>491</v>
      </c>
      <c r="D7" s="756"/>
      <c r="E7" s="756" t="s">
        <v>537</v>
      </c>
      <c r="F7" s="756"/>
      <c r="G7" s="195">
        <v>2</v>
      </c>
      <c r="H7" s="193"/>
    </row>
    <row r="8" spans="1:8">
      <c r="B8" s="195">
        <v>3</v>
      </c>
      <c r="C8" s="762"/>
      <c r="D8" s="755"/>
      <c r="E8" s="755"/>
      <c r="F8" s="755"/>
      <c r="G8" s="195">
        <v>3</v>
      </c>
    </row>
    <row r="9" spans="1:8">
      <c r="B9" s="195">
        <v>4</v>
      </c>
      <c r="C9" s="755"/>
      <c r="D9" s="756"/>
      <c r="E9" s="756"/>
      <c r="F9" s="756"/>
      <c r="G9" s="195">
        <v>4</v>
      </c>
      <c r="H9" s="193"/>
    </row>
    <row r="10" spans="1:8" ht="26.4">
      <c r="B10" s="195">
        <v>5</v>
      </c>
      <c r="C10" s="758"/>
      <c r="D10" s="763"/>
      <c r="E10" s="763" t="s">
        <v>538</v>
      </c>
      <c r="F10" s="763"/>
      <c r="G10" s="195">
        <v>5</v>
      </c>
    </row>
    <row r="11" spans="1:8" ht="39.6">
      <c r="B11" s="195">
        <v>6</v>
      </c>
      <c r="C11" s="612" t="s">
        <v>970</v>
      </c>
      <c r="D11" s="756"/>
      <c r="E11" s="756"/>
      <c r="F11" s="756" t="s">
        <v>539</v>
      </c>
      <c r="G11" s="195">
        <v>6</v>
      </c>
      <c r="H11" s="193"/>
    </row>
    <row r="12" spans="1:8" ht="39.6">
      <c r="B12" s="195">
        <v>7</v>
      </c>
      <c r="C12" s="758"/>
      <c r="D12" s="763" t="s">
        <v>542</v>
      </c>
      <c r="E12" s="764"/>
      <c r="F12" s="764"/>
      <c r="G12" s="195">
        <v>7</v>
      </c>
    </row>
    <row r="13" spans="1:8" ht="39.6">
      <c r="B13" s="195">
        <v>8</v>
      </c>
      <c r="C13" s="756"/>
      <c r="D13" s="756"/>
      <c r="E13" s="756"/>
      <c r="F13" s="756" t="s">
        <v>651</v>
      </c>
      <c r="G13" s="195">
        <v>8</v>
      </c>
      <c r="H13" s="193"/>
    </row>
    <row r="14" spans="1:8">
      <c r="B14" s="195">
        <v>9</v>
      </c>
      <c r="C14" s="755"/>
      <c r="D14" s="755"/>
      <c r="E14" s="755"/>
      <c r="F14" s="755"/>
      <c r="G14" s="195">
        <v>9</v>
      </c>
    </row>
    <row r="15" spans="1:8" ht="39.6">
      <c r="B15" s="195">
        <v>10</v>
      </c>
      <c r="C15" s="755" t="s">
        <v>540</v>
      </c>
      <c r="D15" s="756" t="s">
        <v>543</v>
      </c>
      <c r="E15" s="756" t="s">
        <v>541</v>
      </c>
      <c r="F15" s="756" t="s">
        <v>652</v>
      </c>
      <c r="G15" s="195">
        <v>10</v>
      </c>
      <c r="H15" s="193"/>
    </row>
    <row r="16" spans="1:8">
      <c r="B16" s="178"/>
      <c r="C16" s="182"/>
      <c r="D16" s="182"/>
      <c r="E16" s="182"/>
      <c r="F16" s="182"/>
      <c r="G16" s="194"/>
    </row>
    <row r="17" spans="2:14" ht="26.4">
      <c r="B17" s="53" t="s">
        <v>836</v>
      </c>
      <c r="C17" s="762" t="s">
        <v>733</v>
      </c>
      <c r="D17" s="182"/>
      <c r="E17" s="182"/>
      <c r="F17" s="182"/>
      <c r="G17" s="193"/>
      <c r="H17" s="193"/>
    </row>
    <row r="18" spans="2:14">
      <c r="B18" s="178"/>
      <c r="C18" s="182"/>
      <c r="D18" s="182"/>
      <c r="E18" s="182"/>
      <c r="F18" s="182"/>
      <c r="G18" s="194"/>
    </row>
    <row r="19" spans="2:14">
      <c r="B19" s="178"/>
      <c r="C19" s="182"/>
      <c r="D19" s="182"/>
      <c r="E19" s="182"/>
      <c r="F19" s="182"/>
      <c r="G19" s="182"/>
      <c r="H19" s="182"/>
    </row>
    <row r="20" spans="2:14">
      <c r="B20" s="178"/>
      <c r="C20" s="182"/>
      <c r="D20" s="182"/>
      <c r="E20" s="182"/>
      <c r="F20" s="182"/>
      <c r="G20" s="182"/>
      <c r="H20" s="182"/>
    </row>
    <row r="21" spans="2:14">
      <c r="B21" s="178"/>
      <c r="C21" s="182"/>
      <c r="D21" s="182"/>
      <c r="E21" s="182"/>
      <c r="F21" s="182"/>
      <c r="G21" s="182"/>
      <c r="H21" s="182"/>
    </row>
    <row r="22" spans="2:14">
      <c r="B22" s="178"/>
      <c r="C22" s="182"/>
      <c r="D22" s="182"/>
      <c r="E22" s="182"/>
      <c r="F22" s="182"/>
      <c r="G22" s="182"/>
      <c r="H22" s="182"/>
    </row>
    <row r="23" spans="2:14">
      <c r="B23" s="159" t="s">
        <v>336</v>
      </c>
      <c r="C23" s="182" t="str">
        <f>C7</f>
        <v>Guesstimated</v>
      </c>
      <c r="D23" s="182" t="str">
        <f>D6</f>
        <v>None</v>
      </c>
      <c r="E23" t="str">
        <f>E6</f>
        <v>Policy doesn't exist</v>
      </c>
      <c r="F23" s="182" t="str">
        <f>F6</f>
        <v>None</v>
      </c>
      <c r="G23" s="182"/>
      <c r="H23" s="182"/>
    </row>
    <row r="24" spans="2:14">
      <c r="B24" s="159"/>
      <c r="C24" s="182" t="str">
        <f>C11</f>
        <v>Extrapolated from discovered instances of erroneous unbilled consumption (that were not back-billed)</v>
      </c>
      <c r="D24" s="182" t="str">
        <f>D12</f>
        <v>A sample of meter multipliers have been analyzed to confirm multiplier conversion in the billing system is correct</v>
      </c>
      <c r="E24" t="str">
        <f>E7</f>
        <v>Policy exists, but is unclear</v>
      </c>
      <c r="F24" s="182" t="str">
        <f>F11</f>
        <v>Billing data evaluated annually for general errors, but a specific analysis for systematic data handling errors has not been conducted</v>
      </c>
      <c r="G24" s="182"/>
      <c r="H24" s="182"/>
    </row>
    <row r="25" spans="2:14">
      <c r="B25" s="159"/>
      <c r="C25" s="182" t="str">
        <f>C15</f>
        <v>Estimation derived from a specific analysis at the account level to identify erroneous unbilled consumption</v>
      </c>
      <c r="D25" s="182" t="str">
        <f>D15</f>
        <v>All meter multipliers have been analyzed to confirm multiplier conversion in the billing system is correct</v>
      </c>
      <c r="E25" s="182" t="str">
        <f>E10</f>
        <v>Policy is clear, but adherance in practice is inconsistent</v>
      </c>
      <c r="F25" s="182" t="str">
        <f>F13</f>
        <v>Detailed analysis conducted within 5 years of the audit period on stuck meters, extended estimations, &amp; miscoded multipliers</v>
      </c>
      <c r="G25" s="182"/>
      <c r="H25" s="182"/>
    </row>
    <row r="26" spans="2:14">
      <c r="B26" s="159"/>
      <c r="C26" s="182"/>
      <c r="D26" s="182"/>
      <c r="E26" s="182" t="str">
        <f>E15</f>
        <v>Policy is clear, and adherance in practice is consistent</v>
      </c>
      <c r="F26" s="182" t="str">
        <f>F15</f>
        <v>Detailed analysis conducted within 3 years of the audit period on stuck meters, extended estimations, &amp; miscoded multipliers</v>
      </c>
      <c r="H26" s="182"/>
      <c r="L26" s="182"/>
      <c r="N26" s="182"/>
    </row>
    <row r="27" spans="2:14">
      <c r="B27" s="159"/>
      <c r="C27" s="182"/>
      <c r="D27" s="182"/>
      <c r="E27" s="182"/>
      <c r="F27" s="182"/>
      <c r="H27" s="182"/>
      <c r="N27" s="182"/>
    </row>
    <row r="28" spans="2:14">
      <c r="B28" s="159"/>
      <c r="C28" s="182"/>
      <c r="D28" s="182"/>
      <c r="E28" s="182"/>
      <c r="F28" s="182"/>
      <c r="G28" s="182"/>
      <c r="H28" s="182"/>
    </row>
    <row r="29" spans="2:14">
      <c r="B29" s="159"/>
      <c r="C29" s="182"/>
      <c r="D29" s="182"/>
      <c r="E29" s="182"/>
      <c r="F29" s="182"/>
      <c r="G29" s="182"/>
      <c r="H29" s="182"/>
    </row>
    <row r="30" spans="2:14">
      <c r="B30" s="161"/>
      <c r="C30" s="182"/>
      <c r="D30" s="182"/>
      <c r="E30" s="182"/>
      <c r="F30" s="182"/>
      <c r="G30" s="182"/>
      <c r="H30" s="182"/>
    </row>
    <row r="31" spans="2:14">
      <c r="B31" s="161"/>
      <c r="C31" s="182"/>
      <c r="D31" s="182"/>
      <c r="E31" s="182"/>
      <c r="F31" s="182"/>
      <c r="G31" s="182"/>
      <c r="H31" s="182"/>
    </row>
    <row r="32" spans="2:14">
      <c r="B32" s="159"/>
      <c r="C32" s="182"/>
      <c r="D32" s="182"/>
      <c r="E32" s="182"/>
      <c r="F32" s="182"/>
      <c r="G32" s="182"/>
      <c r="H32" s="182"/>
    </row>
    <row r="33" spans="2:8">
      <c r="B33" s="159" t="s">
        <v>812</v>
      </c>
      <c r="C33" s="182"/>
      <c r="D33" s="182"/>
      <c r="E33" s="182"/>
      <c r="F33" s="182"/>
      <c r="G33" s="182"/>
      <c r="H33" s="182"/>
    </row>
    <row r="34" spans="2:8">
      <c r="B34" s="176" t="s">
        <v>669</v>
      </c>
      <c r="C34" s="182"/>
      <c r="D34" s="182"/>
      <c r="E34" s="182"/>
      <c r="F34" s="182"/>
      <c r="G34" s="182"/>
      <c r="H34" s="182"/>
    </row>
    <row r="35" spans="2:8">
      <c r="B35" s="176" t="s">
        <v>486</v>
      </c>
      <c r="C35" s="182"/>
      <c r="D35" s="182"/>
      <c r="E35" s="182"/>
      <c r="F35" s="182"/>
      <c r="G35" s="182"/>
      <c r="H35" s="182"/>
    </row>
    <row r="36" spans="2:8">
      <c r="B36" s="176" t="s">
        <v>747</v>
      </c>
      <c r="C36" s="182"/>
      <c r="D36" s="182"/>
      <c r="E36" s="182"/>
      <c r="F36" s="182"/>
      <c r="G36" s="182"/>
      <c r="H36" s="182"/>
    </row>
    <row r="37" spans="2:8">
      <c r="B37" s="176" t="s">
        <v>534</v>
      </c>
      <c r="C37" s="182"/>
      <c r="D37" s="182"/>
      <c r="E37" s="182"/>
      <c r="F37" s="182"/>
      <c r="G37" s="182"/>
      <c r="H37" s="182"/>
    </row>
    <row r="38" spans="2:8">
      <c r="B38" s="176" t="s">
        <v>535</v>
      </c>
      <c r="C38" s="182"/>
      <c r="D38" s="182"/>
      <c r="E38" s="182"/>
      <c r="F38" s="182"/>
      <c r="G38" s="182"/>
      <c r="H38" s="182"/>
    </row>
    <row r="39" spans="2:8">
      <c r="B39" s="176"/>
      <c r="C39" s="182"/>
      <c r="D39" s="182"/>
      <c r="E39" s="182"/>
      <c r="F39" s="182"/>
      <c r="G39" s="182"/>
      <c r="H39" s="182"/>
    </row>
    <row r="40" spans="2:8">
      <c r="B40" s="176"/>
      <c r="C40" s="182"/>
      <c r="D40" s="182"/>
      <c r="E40" s="182"/>
      <c r="F40" s="182"/>
      <c r="G40" s="182"/>
      <c r="H40" s="182"/>
    </row>
    <row r="41" spans="2:8">
      <c r="B41" s="176"/>
      <c r="C41" s="182"/>
      <c r="D41" s="182"/>
      <c r="E41" s="182"/>
      <c r="F41" s="182"/>
      <c r="G41" s="182"/>
      <c r="H41" s="182"/>
    </row>
    <row r="42" spans="2:8">
      <c r="B42" s="176"/>
      <c r="C42" s="182"/>
      <c r="D42" s="182"/>
      <c r="E42" s="182"/>
      <c r="F42" s="182"/>
      <c r="G42" s="182"/>
      <c r="H42" s="182"/>
    </row>
    <row r="43" spans="2:8">
      <c r="B43" s="178"/>
      <c r="C43" s="182"/>
      <c r="D43" s="182"/>
      <c r="E43" s="182"/>
      <c r="F43" s="182"/>
      <c r="G43" s="182"/>
      <c r="H43" s="182"/>
    </row>
    <row r="44" spans="2:8">
      <c r="B44" s="178"/>
      <c r="C44" s="182"/>
      <c r="D44" s="182"/>
      <c r="E44" s="182"/>
      <c r="F44" s="182"/>
      <c r="G44" s="182"/>
      <c r="H44" s="182"/>
    </row>
    <row r="45" spans="2:8">
      <c r="B45" s="178"/>
      <c r="C45" s="182"/>
      <c r="D45" s="182"/>
      <c r="E45" s="182"/>
      <c r="F45" s="182"/>
      <c r="G45" s="182"/>
      <c r="H45" s="182"/>
    </row>
    <row r="46" spans="2:8">
      <c r="B46" s="178"/>
      <c r="C46" s="182"/>
      <c r="D46" s="182"/>
      <c r="E46" s="182"/>
      <c r="F46" s="182"/>
      <c r="G46" s="182"/>
      <c r="H46" s="182"/>
    </row>
    <row r="47" spans="2:8">
      <c r="B47" s="178"/>
      <c r="C47" s="182"/>
      <c r="D47" s="182"/>
      <c r="E47" s="182"/>
      <c r="F47" s="182"/>
      <c r="G47" s="182"/>
      <c r="H47" s="182"/>
    </row>
    <row r="48" spans="2:8">
      <c r="B48" s="178"/>
      <c r="C48" s="182"/>
      <c r="D48" s="182"/>
      <c r="E48" s="182"/>
      <c r="F48" s="182"/>
      <c r="G48" s="182"/>
      <c r="H48" s="182"/>
    </row>
    <row r="49" spans="2:8">
      <c r="B49" s="178"/>
      <c r="C49" s="182"/>
      <c r="D49" s="182"/>
      <c r="E49" s="182"/>
      <c r="F49" s="182"/>
      <c r="G49" s="182"/>
      <c r="H49" s="182"/>
    </row>
    <row r="50" spans="2:8">
      <c r="B50" s="178"/>
      <c r="C50" s="182"/>
      <c r="D50" s="182"/>
      <c r="E50" s="182"/>
      <c r="F50" s="182"/>
      <c r="G50" s="182"/>
      <c r="H50" s="182"/>
    </row>
    <row r="51" spans="2:8">
      <c r="B51" s="178"/>
      <c r="C51" s="182"/>
      <c r="D51" s="182"/>
      <c r="E51" s="182"/>
      <c r="F51" s="182"/>
      <c r="G51" s="182"/>
      <c r="H51" s="182"/>
    </row>
    <row r="52" spans="2:8">
      <c r="B52" s="178"/>
      <c r="C52" s="182"/>
      <c r="D52" s="182"/>
      <c r="E52" s="182"/>
      <c r="F52" s="182"/>
      <c r="G52" s="182"/>
      <c r="H52" s="182"/>
    </row>
    <row r="53" spans="2:8">
      <c r="B53" s="178"/>
      <c r="C53" s="182"/>
      <c r="D53" s="182"/>
      <c r="E53" s="182"/>
      <c r="F53" s="182"/>
      <c r="G53" s="182"/>
      <c r="H53" s="182"/>
    </row>
    <row r="54" spans="2:8">
      <c r="B54" s="178"/>
      <c r="C54" s="182"/>
      <c r="D54" s="182"/>
      <c r="E54" s="182"/>
      <c r="F54" s="182"/>
      <c r="G54" s="182"/>
      <c r="H54" s="182"/>
    </row>
    <row r="55" spans="2:8">
      <c r="B55" s="178"/>
      <c r="C55" s="182"/>
      <c r="D55" s="182"/>
      <c r="E55" s="182"/>
      <c r="F55" s="182"/>
      <c r="G55" s="182"/>
      <c r="H55" s="182"/>
    </row>
    <row r="56" spans="2:8">
      <c r="B56" s="178"/>
      <c r="C56" s="182"/>
      <c r="D56" s="182"/>
      <c r="E56" s="182"/>
      <c r="F56" s="182"/>
      <c r="G56" s="182"/>
      <c r="H56" s="182"/>
    </row>
    <row r="57" spans="2:8">
      <c r="B57" s="178"/>
      <c r="C57" s="182"/>
      <c r="D57" s="182"/>
      <c r="E57" s="182"/>
      <c r="F57" s="182"/>
      <c r="G57" s="182"/>
      <c r="H57" s="182"/>
    </row>
    <row r="58" spans="2:8">
      <c r="B58" s="178"/>
      <c r="C58" s="182"/>
      <c r="D58" s="182"/>
      <c r="E58" s="182"/>
      <c r="F58" s="182"/>
      <c r="G58" s="182"/>
      <c r="H58" s="182"/>
    </row>
    <row r="59" spans="2:8">
      <c r="B59" s="178"/>
      <c r="C59" s="182"/>
      <c r="D59" s="182"/>
      <c r="E59" s="182"/>
      <c r="F59" s="182"/>
      <c r="G59" s="182"/>
      <c r="H59" s="182"/>
    </row>
    <row r="60" spans="2:8">
      <c r="B60" s="178"/>
      <c r="C60" s="182"/>
      <c r="D60" s="182"/>
      <c r="E60" s="182"/>
      <c r="F60" s="182"/>
      <c r="G60" s="182"/>
      <c r="H60" s="182"/>
    </row>
    <row r="61" spans="2:8">
      <c r="B61" s="178"/>
      <c r="C61" s="182"/>
      <c r="D61" s="182"/>
      <c r="E61" s="182"/>
      <c r="F61" s="182"/>
      <c r="G61" s="182"/>
      <c r="H61" s="182"/>
    </row>
    <row r="62" spans="2:8">
      <c r="B62" s="178"/>
      <c r="C62" s="182"/>
      <c r="D62" s="182"/>
      <c r="E62" s="182"/>
      <c r="F62" s="182"/>
      <c r="G62" s="182"/>
      <c r="H62" s="182"/>
    </row>
    <row r="63" spans="2:8">
      <c r="B63" s="178"/>
      <c r="C63" s="182"/>
      <c r="D63" s="182"/>
      <c r="E63" s="182"/>
      <c r="F63" s="182"/>
      <c r="G63" s="182"/>
      <c r="H63" s="182"/>
    </row>
    <row r="64" spans="2:8">
      <c r="B64" s="178"/>
      <c r="C64" s="182"/>
      <c r="D64" s="182"/>
      <c r="E64" s="182"/>
      <c r="F64" s="182"/>
      <c r="G64" s="182"/>
      <c r="H64" s="182"/>
    </row>
    <row r="65" spans="2:8">
      <c r="B65" s="178"/>
      <c r="C65" s="182"/>
      <c r="D65" s="182"/>
      <c r="E65" s="182"/>
      <c r="F65" s="182"/>
      <c r="G65" s="182"/>
      <c r="H65" s="182"/>
    </row>
    <row r="66" spans="2:8">
      <c r="B66" s="178"/>
      <c r="C66" s="182"/>
      <c r="D66" s="182"/>
      <c r="E66" s="182"/>
      <c r="F66" s="182"/>
      <c r="G66" s="182"/>
      <c r="H66" s="182"/>
    </row>
    <row r="67" spans="2:8">
      <c r="B67" s="178"/>
      <c r="C67" s="182"/>
      <c r="D67" s="182"/>
      <c r="E67" s="182"/>
      <c r="F67" s="182"/>
      <c r="G67" s="182"/>
      <c r="H67" s="182"/>
    </row>
    <row r="68" spans="2:8">
      <c r="B68" s="178"/>
      <c r="C68" s="182"/>
      <c r="D68" s="182"/>
      <c r="E68" s="182"/>
      <c r="F68" s="182"/>
      <c r="G68" s="182"/>
      <c r="H68" s="182"/>
    </row>
    <row r="69" spans="2:8">
      <c r="B69" s="178"/>
      <c r="C69" s="182"/>
      <c r="D69" s="182"/>
      <c r="E69" s="182"/>
      <c r="F69" s="182"/>
      <c r="G69" s="182"/>
      <c r="H69" s="182"/>
    </row>
    <row r="70" spans="2:8">
      <c r="B70" s="178"/>
      <c r="C70" s="182"/>
      <c r="D70" s="182"/>
      <c r="E70" s="182"/>
      <c r="F70" s="182"/>
      <c r="G70" s="182"/>
      <c r="H70" s="182"/>
    </row>
    <row r="71" spans="2:8">
      <c r="B71" s="178"/>
      <c r="C71" s="182"/>
      <c r="D71" s="182"/>
      <c r="E71" s="182"/>
      <c r="F71" s="182"/>
      <c r="G71" s="182"/>
      <c r="H71" s="182"/>
    </row>
    <row r="72" spans="2:8">
      <c r="B72" s="178"/>
      <c r="C72" s="182"/>
      <c r="D72" s="182"/>
      <c r="E72" s="182"/>
      <c r="F72" s="182"/>
      <c r="G72" s="182"/>
      <c r="H72" s="182"/>
    </row>
    <row r="73" spans="2:8">
      <c r="B73" s="178"/>
      <c r="C73" s="182"/>
      <c r="D73" s="182"/>
      <c r="E73" s="182"/>
      <c r="F73" s="182"/>
      <c r="G73" s="182"/>
      <c r="H73" s="182"/>
    </row>
    <row r="74" spans="2:8">
      <c r="B74" s="178"/>
      <c r="C74" s="182"/>
      <c r="D74" s="182"/>
      <c r="E74" s="182"/>
      <c r="F74" s="182"/>
      <c r="G74" s="182"/>
      <c r="H74" s="182"/>
    </row>
    <row r="75" spans="2:8">
      <c r="B75" s="178"/>
      <c r="C75" s="182"/>
      <c r="D75" s="182"/>
      <c r="E75" s="182"/>
      <c r="F75" s="182"/>
      <c r="G75" s="182"/>
      <c r="H75" s="182"/>
    </row>
    <row r="76" spans="2:8">
      <c r="B76" s="178"/>
      <c r="C76" s="182"/>
      <c r="D76" s="182"/>
      <c r="E76" s="182"/>
      <c r="F76" s="182"/>
      <c r="G76" s="182"/>
      <c r="H76" s="182"/>
    </row>
    <row r="77" spans="2:8">
      <c r="B77" s="178"/>
      <c r="C77" s="182"/>
      <c r="D77" s="182"/>
      <c r="E77" s="182"/>
      <c r="F77" s="182"/>
      <c r="G77" s="182"/>
      <c r="H77" s="182"/>
    </row>
    <row r="78" spans="2:8">
      <c r="B78" s="178"/>
      <c r="C78" s="182"/>
      <c r="D78" s="182"/>
      <c r="E78" s="182"/>
      <c r="F78" s="182"/>
      <c r="G78" s="182"/>
      <c r="H78" s="182"/>
    </row>
    <row r="79" spans="2:8">
      <c r="B79" s="178"/>
      <c r="C79" s="182"/>
      <c r="D79" s="182"/>
      <c r="E79" s="182"/>
      <c r="F79" s="182"/>
      <c r="G79" s="182"/>
      <c r="H79" s="182"/>
    </row>
    <row r="80" spans="2:8">
      <c r="B80" s="178"/>
      <c r="C80" s="182"/>
      <c r="D80" s="182"/>
      <c r="E80" s="182"/>
      <c r="F80" s="182"/>
      <c r="G80" s="182"/>
      <c r="H80" s="182"/>
    </row>
    <row r="81" spans="2:8">
      <c r="B81" s="178"/>
      <c r="C81" s="182"/>
      <c r="D81" s="182"/>
      <c r="E81" s="182"/>
      <c r="F81" s="182"/>
      <c r="G81" s="182"/>
      <c r="H81" s="182"/>
    </row>
    <row r="82" spans="2:8">
      <c r="B82" s="178"/>
      <c r="C82" s="182"/>
      <c r="D82" s="182"/>
      <c r="E82" s="182"/>
      <c r="F82" s="182"/>
      <c r="G82" s="182"/>
      <c r="H82" s="182"/>
    </row>
    <row r="83" spans="2:8">
      <c r="B83" s="178"/>
      <c r="C83" s="182"/>
      <c r="D83" s="182"/>
      <c r="E83" s="182"/>
      <c r="F83" s="182"/>
      <c r="G83" s="182"/>
      <c r="H83" s="182"/>
    </row>
    <row r="84" spans="2:8">
      <c r="B84" s="178"/>
      <c r="C84" s="182"/>
      <c r="D84" s="182"/>
      <c r="E84" s="182"/>
      <c r="F84" s="182"/>
      <c r="G84" s="182"/>
      <c r="H84" s="182"/>
    </row>
    <row r="85" spans="2:8">
      <c r="B85" s="178"/>
      <c r="C85" s="182"/>
      <c r="D85" s="182"/>
      <c r="E85" s="182"/>
      <c r="F85" s="182"/>
      <c r="G85" s="182"/>
      <c r="H85" s="182"/>
    </row>
    <row r="86" spans="2:8">
      <c r="B86" s="178"/>
      <c r="C86" s="182"/>
      <c r="D86" s="182"/>
      <c r="E86" s="182"/>
      <c r="F86" s="182"/>
      <c r="G86" s="182"/>
      <c r="H86" s="182"/>
    </row>
    <row r="87" spans="2:8">
      <c r="B87" s="178"/>
      <c r="C87" s="182"/>
      <c r="D87" s="182"/>
      <c r="E87" s="182"/>
      <c r="F87" s="182"/>
      <c r="G87" s="182"/>
      <c r="H87" s="182"/>
    </row>
    <row r="88" spans="2:8">
      <c r="B88" s="178"/>
      <c r="C88" s="182"/>
      <c r="D88" s="182"/>
      <c r="E88" s="182"/>
      <c r="F88" s="182"/>
      <c r="G88" s="182"/>
      <c r="H88" s="182"/>
    </row>
    <row r="89" spans="2:8">
      <c r="B89" s="178"/>
      <c r="C89" s="182"/>
      <c r="D89" s="182"/>
      <c r="E89" s="182"/>
      <c r="F89" s="182"/>
      <c r="G89" s="182"/>
      <c r="H89" s="182"/>
    </row>
    <row r="90" spans="2:8">
      <c r="B90" s="178"/>
      <c r="C90" s="182"/>
      <c r="D90" s="182"/>
      <c r="E90" s="182"/>
      <c r="F90" s="182"/>
      <c r="G90" s="182"/>
      <c r="H90" s="182"/>
    </row>
    <row r="91" spans="2:8">
      <c r="B91" s="178"/>
      <c r="C91" s="182"/>
      <c r="D91" s="182"/>
      <c r="E91" s="182"/>
      <c r="F91" s="182"/>
      <c r="G91" s="182"/>
      <c r="H91" s="182"/>
    </row>
    <row r="92" spans="2:8">
      <c r="B92" s="178"/>
      <c r="C92" s="182"/>
      <c r="D92" s="182"/>
      <c r="E92" s="182"/>
      <c r="F92" s="182"/>
      <c r="G92" s="182"/>
      <c r="H92" s="182"/>
    </row>
    <row r="93" spans="2:8">
      <c r="B93" s="178"/>
      <c r="C93" s="182"/>
      <c r="D93" s="182"/>
      <c r="E93" s="182"/>
      <c r="F93" s="182"/>
      <c r="G93" s="182"/>
      <c r="H93" s="182"/>
    </row>
    <row r="94" spans="2:8">
      <c r="B94" s="178"/>
      <c r="C94" s="182"/>
      <c r="D94" s="182"/>
      <c r="E94" s="182"/>
      <c r="F94" s="182"/>
      <c r="G94" s="182"/>
      <c r="H94" s="182"/>
    </row>
    <row r="95" spans="2:8">
      <c r="B95" s="178"/>
      <c r="C95" s="182"/>
      <c r="D95" s="182"/>
      <c r="E95" s="182"/>
      <c r="F95" s="182"/>
      <c r="G95" s="182"/>
      <c r="H95" s="182"/>
    </row>
    <row r="96" spans="2:8">
      <c r="B96" s="178"/>
      <c r="C96" s="182"/>
      <c r="D96" s="182"/>
      <c r="E96" s="182"/>
      <c r="F96" s="182"/>
      <c r="G96" s="182"/>
      <c r="H96" s="182"/>
    </row>
    <row r="97" spans="2:8">
      <c r="B97" s="178"/>
      <c r="C97" s="182"/>
      <c r="D97" s="182"/>
      <c r="E97" s="182"/>
      <c r="F97" s="182"/>
      <c r="G97" s="182"/>
      <c r="H97" s="182"/>
    </row>
    <row r="98" spans="2:8">
      <c r="B98" s="178"/>
      <c r="C98" s="182"/>
      <c r="D98" s="182"/>
      <c r="E98" s="182"/>
      <c r="F98" s="182"/>
      <c r="G98" s="182"/>
      <c r="H98" s="182"/>
    </row>
    <row r="99" spans="2:8">
      <c r="B99" s="178"/>
      <c r="C99" s="182"/>
      <c r="D99" s="182"/>
      <c r="E99" s="182"/>
      <c r="F99" s="182"/>
      <c r="G99" s="182"/>
      <c r="H99" s="182"/>
    </row>
    <row r="100" spans="2:8">
      <c r="B100" s="178"/>
      <c r="C100" s="182"/>
      <c r="D100" s="182"/>
      <c r="E100" s="182"/>
      <c r="F100" s="182"/>
      <c r="G100" s="182"/>
      <c r="H100" s="182"/>
    </row>
    <row r="101" spans="2:8">
      <c r="B101" s="178"/>
      <c r="C101" s="182"/>
      <c r="D101" s="182"/>
      <c r="E101" s="182"/>
      <c r="F101" s="182"/>
      <c r="G101" s="182"/>
      <c r="H101" s="182"/>
    </row>
    <row r="102" spans="2:8">
      <c r="B102" s="178"/>
      <c r="C102" s="182"/>
      <c r="D102" s="182"/>
      <c r="E102" s="182"/>
      <c r="F102" s="182"/>
      <c r="G102" s="182"/>
      <c r="H102" s="182"/>
    </row>
    <row r="103" spans="2:8">
      <c r="B103" s="178"/>
      <c r="C103" s="182"/>
      <c r="D103" s="182"/>
      <c r="E103" s="182"/>
      <c r="F103" s="182"/>
      <c r="G103" s="182"/>
      <c r="H103" s="182"/>
    </row>
    <row r="104" spans="2:8">
      <c r="B104" s="178"/>
      <c r="C104" s="182"/>
      <c r="D104" s="182"/>
      <c r="E104" s="182"/>
      <c r="F104" s="182"/>
      <c r="G104" s="182"/>
      <c r="H104" s="182"/>
    </row>
    <row r="105" spans="2:8">
      <c r="B105" s="178"/>
      <c r="C105" s="182"/>
      <c r="D105" s="182"/>
      <c r="E105" s="182"/>
      <c r="F105" s="182"/>
      <c r="G105" s="182"/>
      <c r="H105" s="182"/>
    </row>
    <row r="106" spans="2:8">
      <c r="B106" s="178"/>
      <c r="C106" s="182"/>
      <c r="D106" s="182"/>
      <c r="E106" s="182"/>
      <c r="F106" s="182"/>
      <c r="G106" s="182"/>
      <c r="H106" s="182"/>
    </row>
    <row r="107" spans="2:8">
      <c r="B107" s="178"/>
      <c r="C107" s="182"/>
      <c r="D107" s="182"/>
      <c r="E107" s="182"/>
      <c r="F107" s="182"/>
      <c r="G107" s="182"/>
      <c r="H107" s="182"/>
    </row>
    <row r="108" spans="2:8">
      <c r="B108" s="178"/>
      <c r="C108" s="182"/>
      <c r="D108" s="182"/>
      <c r="E108" s="182"/>
      <c r="F108" s="182"/>
      <c r="G108" s="182"/>
      <c r="H108" s="182"/>
    </row>
    <row r="109" spans="2:8">
      <c r="B109" s="178"/>
      <c r="C109" s="182"/>
      <c r="D109" s="182"/>
      <c r="E109" s="182"/>
      <c r="F109" s="182"/>
      <c r="G109" s="182"/>
      <c r="H109" s="182"/>
    </row>
    <row r="110" spans="2:8">
      <c r="B110" s="178"/>
      <c r="C110" s="182"/>
      <c r="D110" s="182"/>
      <c r="E110" s="182"/>
      <c r="F110" s="182"/>
      <c r="G110" s="182"/>
      <c r="H110" s="182"/>
    </row>
    <row r="111" spans="2:8">
      <c r="B111" s="178"/>
      <c r="C111" s="182"/>
      <c r="D111" s="182"/>
      <c r="E111" s="182"/>
      <c r="F111" s="182"/>
      <c r="G111" s="182"/>
      <c r="H111" s="182"/>
    </row>
    <row r="112" spans="2:8">
      <c r="B112" s="178"/>
      <c r="C112" s="182"/>
      <c r="D112" s="182"/>
      <c r="E112" s="182"/>
      <c r="F112" s="182"/>
      <c r="G112" s="182"/>
      <c r="H112" s="182"/>
    </row>
    <row r="113" spans="2:8">
      <c r="B113" s="178"/>
      <c r="C113" s="182"/>
      <c r="D113" s="182"/>
      <c r="E113" s="182"/>
      <c r="F113" s="182"/>
      <c r="G113" s="182"/>
      <c r="H113" s="182"/>
    </row>
    <row r="114" spans="2:8">
      <c r="B114" s="178"/>
      <c r="C114" s="182"/>
      <c r="D114" s="182"/>
      <c r="E114" s="182"/>
      <c r="F114" s="182"/>
      <c r="G114" s="182"/>
      <c r="H114" s="182"/>
    </row>
    <row r="115" spans="2:8">
      <c r="B115" s="178"/>
      <c r="C115" s="182"/>
      <c r="D115" s="182"/>
      <c r="E115" s="182"/>
      <c r="F115" s="182"/>
      <c r="G115" s="182"/>
      <c r="H115" s="182"/>
    </row>
    <row r="116" spans="2:8">
      <c r="B116" s="178"/>
      <c r="C116" s="182"/>
      <c r="D116" s="182"/>
      <c r="E116" s="182"/>
      <c r="F116" s="182"/>
      <c r="G116" s="182"/>
      <c r="H116" s="182"/>
    </row>
    <row r="117" spans="2:8">
      <c r="B117" s="178"/>
      <c r="C117" s="182"/>
      <c r="D117" s="182"/>
      <c r="E117" s="182"/>
      <c r="F117" s="182"/>
      <c r="G117" s="182"/>
      <c r="H117" s="182"/>
    </row>
    <row r="118" spans="2:8">
      <c r="B118" s="178"/>
      <c r="C118" s="182"/>
      <c r="D118" s="182"/>
      <c r="E118" s="182"/>
      <c r="F118" s="182"/>
      <c r="G118" s="182"/>
      <c r="H118" s="182"/>
    </row>
    <row r="119" spans="2:8">
      <c r="B119" s="178"/>
      <c r="C119" s="182"/>
      <c r="D119" s="182"/>
      <c r="E119" s="182"/>
      <c r="F119" s="182"/>
      <c r="G119" s="182"/>
      <c r="H119" s="182"/>
    </row>
    <row r="120" spans="2:8">
      <c r="B120" s="178"/>
      <c r="C120" s="182"/>
      <c r="D120" s="182"/>
      <c r="E120" s="182"/>
      <c r="F120" s="182"/>
      <c r="G120" s="182"/>
      <c r="H120" s="182"/>
    </row>
    <row r="121" spans="2:8">
      <c r="B121" s="178"/>
      <c r="C121" s="182"/>
      <c r="D121" s="182"/>
      <c r="E121" s="182"/>
      <c r="F121" s="182"/>
      <c r="G121" s="182"/>
      <c r="H121" s="182"/>
    </row>
    <row r="122" spans="2:8">
      <c r="B122" s="178"/>
      <c r="C122" s="182"/>
      <c r="D122" s="182"/>
      <c r="E122" s="182"/>
      <c r="F122" s="182"/>
      <c r="G122" s="182"/>
      <c r="H122" s="182"/>
    </row>
    <row r="123" spans="2:8">
      <c r="B123" s="178"/>
      <c r="C123" s="182"/>
      <c r="D123" s="182"/>
      <c r="E123" s="182"/>
      <c r="F123" s="182"/>
      <c r="G123" s="182"/>
      <c r="H123" s="182"/>
    </row>
    <row r="124" spans="2:8">
      <c r="B124" s="178"/>
      <c r="C124" s="182"/>
      <c r="D124" s="182"/>
      <c r="E124" s="182"/>
      <c r="F124" s="182"/>
      <c r="G124" s="182"/>
      <c r="H124" s="182"/>
    </row>
    <row r="125" spans="2:8">
      <c r="B125" s="178"/>
      <c r="C125" s="182"/>
      <c r="D125" s="182"/>
      <c r="E125" s="182"/>
      <c r="F125" s="182"/>
      <c r="G125" s="182"/>
      <c r="H125" s="182"/>
    </row>
    <row r="126" spans="2:8">
      <c r="B126" s="178"/>
      <c r="C126" s="182"/>
      <c r="D126" s="182"/>
      <c r="E126" s="182"/>
      <c r="F126" s="182"/>
      <c r="G126" s="182"/>
      <c r="H126" s="182"/>
    </row>
    <row r="127" spans="2:8">
      <c r="B127" s="178"/>
      <c r="C127" s="182"/>
      <c r="D127" s="182"/>
      <c r="E127" s="182"/>
      <c r="F127" s="182"/>
      <c r="G127" s="182"/>
      <c r="H127" s="182"/>
    </row>
    <row r="128" spans="2:8">
      <c r="B128" s="178"/>
      <c r="C128" s="182"/>
      <c r="D128" s="182"/>
      <c r="E128" s="182"/>
      <c r="F128" s="182"/>
      <c r="G128" s="182"/>
      <c r="H128" s="182"/>
    </row>
    <row r="129" spans="2:8">
      <c r="B129" s="178"/>
      <c r="C129" s="182"/>
      <c r="D129" s="182"/>
      <c r="E129" s="182"/>
      <c r="F129" s="182"/>
      <c r="G129" s="182"/>
      <c r="H129" s="182"/>
    </row>
    <row r="130" spans="2:8">
      <c r="B130" s="178"/>
      <c r="C130" s="182"/>
      <c r="D130" s="182"/>
      <c r="E130" s="182"/>
      <c r="F130" s="182"/>
      <c r="G130" s="182"/>
      <c r="H130" s="182"/>
    </row>
    <row r="131" spans="2:8">
      <c r="B131" s="178"/>
      <c r="C131" s="182"/>
      <c r="D131" s="182"/>
      <c r="E131" s="182"/>
      <c r="F131" s="182"/>
      <c r="G131" s="182"/>
      <c r="H131" s="182"/>
    </row>
    <row r="132" spans="2:8">
      <c r="B132" s="178"/>
      <c r="C132" s="182"/>
      <c r="D132" s="182"/>
      <c r="E132" s="182"/>
      <c r="F132" s="182"/>
      <c r="G132" s="182"/>
      <c r="H132" s="182"/>
    </row>
    <row r="133" spans="2:8">
      <c r="B133" s="178"/>
      <c r="C133" s="182"/>
      <c r="D133" s="182"/>
      <c r="E133" s="182"/>
      <c r="F133" s="182"/>
      <c r="G133" s="182"/>
      <c r="H133" s="182"/>
    </row>
    <row r="134" spans="2:8">
      <c r="B134" s="178"/>
      <c r="C134" s="182"/>
      <c r="D134" s="182"/>
      <c r="E134" s="182"/>
      <c r="F134" s="182"/>
      <c r="G134" s="182"/>
      <c r="H134" s="182"/>
    </row>
    <row r="135" spans="2:8">
      <c r="B135" s="178"/>
      <c r="C135" s="182"/>
      <c r="D135" s="182"/>
      <c r="E135" s="182"/>
      <c r="F135" s="182"/>
      <c r="G135" s="182"/>
      <c r="H135" s="182"/>
    </row>
    <row r="136" spans="2:8">
      <c r="B136" s="178"/>
      <c r="C136" s="182"/>
      <c r="D136" s="182"/>
      <c r="E136" s="182"/>
      <c r="F136" s="182"/>
      <c r="G136" s="182"/>
      <c r="H136" s="182"/>
    </row>
    <row r="137" spans="2:8">
      <c r="B137" s="178"/>
      <c r="C137" s="182"/>
      <c r="D137" s="182"/>
      <c r="E137" s="182"/>
      <c r="F137" s="182"/>
      <c r="G137" s="182"/>
      <c r="H137" s="182"/>
    </row>
    <row r="138" spans="2:8">
      <c r="B138" s="178"/>
      <c r="C138" s="182"/>
      <c r="D138" s="182"/>
      <c r="E138" s="182"/>
      <c r="F138" s="182"/>
      <c r="G138" s="182"/>
      <c r="H138" s="182"/>
    </row>
    <row r="139" spans="2:8">
      <c r="B139" s="178"/>
      <c r="C139" s="182"/>
      <c r="D139" s="182"/>
      <c r="E139" s="182"/>
      <c r="F139" s="182"/>
      <c r="G139" s="182"/>
      <c r="H139" s="182"/>
    </row>
    <row r="140" spans="2:8">
      <c r="B140" s="178"/>
      <c r="C140" s="182"/>
      <c r="D140" s="182"/>
      <c r="E140" s="182"/>
      <c r="F140" s="182"/>
      <c r="G140" s="182"/>
      <c r="H140" s="182"/>
    </row>
    <row r="141" spans="2:8">
      <c r="B141" s="178"/>
      <c r="C141" s="182"/>
      <c r="D141" s="182"/>
      <c r="E141" s="182"/>
      <c r="F141" s="182"/>
      <c r="G141" s="182"/>
      <c r="H141" s="182"/>
    </row>
    <row r="142" spans="2:8">
      <c r="B142" s="178"/>
      <c r="C142" s="182"/>
      <c r="D142" s="182"/>
      <c r="E142" s="182"/>
      <c r="F142" s="182"/>
      <c r="G142" s="182"/>
      <c r="H142" s="182"/>
    </row>
    <row r="143" spans="2:8">
      <c r="B143" s="178"/>
      <c r="C143" s="182"/>
      <c r="D143" s="182"/>
      <c r="E143" s="182"/>
      <c r="F143" s="182"/>
      <c r="G143" s="182"/>
      <c r="H143" s="182"/>
    </row>
    <row r="144" spans="2:8">
      <c r="B144" s="178"/>
      <c r="C144" s="182"/>
      <c r="D144" s="182"/>
      <c r="E144" s="182"/>
      <c r="F144" s="182"/>
      <c r="G144" s="182"/>
      <c r="H144" s="182"/>
    </row>
    <row r="145" spans="2:8">
      <c r="B145" s="178"/>
      <c r="C145" s="182"/>
      <c r="D145" s="182"/>
      <c r="E145" s="182"/>
      <c r="F145" s="182"/>
      <c r="G145" s="182"/>
      <c r="H145" s="182"/>
    </row>
    <row r="146" spans="2:8">
      <c r="B146" s="178"/>
      <c r="C146" s="182"/>
      <c r="D146" s="182"/>
      <c r="E146" s="182"/>
      <c r="F146" s="182"/>
      <c r="G146" s="182"/>
      <c r="H146" s="182"/>
    </row>
    <row r="147" spans="2:8">
      <c r="B147" s="178"/>
      <c r="C147" s="182"/>
      <c r="D147" s="182"/>
      <c r="E147" s="182"/>
      <c r="F147" s="182"/>
      <c r="G147" s="182"/>
      <c r="H147" s="182"/>
    </row>
    <row r="148" spans="2:8">
      <c r="B148" s="178"/>
      <c r="C148" s="182"/>
      <c r="D148" s="182"/>
      <c r="E148" s="182"/>
      <c r="F148" s="182"/>
      <c r="G148" s="182"/>
      <c r="H148" s="182"/>
    </row>
    <row r="149" spans="2:8">
      <c r="B149" s="178"/>
      <c r="C149" s="182"/>
      <c r="D149" s="182"/>
      <c r="E149" s="182"/>
      <c r="F149" s="182"/>
      <c r="G149" s="182"/>
      <c r="H149" s="182"/>
    </row>
    <row r="150" spans="2:8">
      <c r="B150" s="178"/>
      <c r="C150" s="182"/>
      <c r="D150" s="182"/>
      <c r="E150" s="182"/>
      <c r="F150" s="182"/>
      <c r="G150" s="182"/>
      <c r="H150" s="182"/>
    </row>
    <row r="151" spans="2:8">
      <c r="B151" s="178"/>
      <c r="C151" s="182"/>
      <c r="D151" s="182"/>
      <c r="E151" s="182"/>
      <c r="F151" s="182"/>
      <c r="G151" s="182"/>
      <c r="H151" s="182"/>
    </row>
    <row r="152" spans="2:8">
      <c r="B152" s="178"/>
      <c r="C152" s="182"/>
      <c r="D152" s="182"/>
      <c r="E152" s="182"/>
      <c r="F152" s="182"/>
      <c r="G152" s="182"/>
      <c r="H152" s="182"/>
    </row>
    <row r="153" spans="2:8">
      <c r="B153" s="178"/>
      <c r="C153" s="182"/>
      <c r="D153" s="182"/>
      <c r="E153" s="182"/>
      <c r="F153" s="182"/>
      <c r="G153" s="182"/>
      <c r="H153" s="182"/>
    </row>
    <row r="154" spans="2:8">
      <c r="B154" s="178"/>
      <c r="C154" s="182"/>
      <c r="D154" s="182"/>
      <c r="E154" s="182"/>
      <c r="F154" s="182"/>
      <c r="G154" s="182"/>
      <c r="H154" s="182"/>
    </row>
    <row r="155" spans="2:8">
      <c r="B155" s="178"/>
      <c r="C155" s="182"/>
      <c r="D155" s="182"/>
      <c r="E155" s="182"/>
      <c r="F155" s="182"/>
      <c r="G155" s="182"/>
      <c r="H155" s="182"/>
    </row>
    <row r="156" spans="2:8">
      <c r="B156" s="178"/>
      <c r="C156" s="182"/>
      <c r="D156" s="182"/>
      <c r="E156" s="182"/>
      <c r="F156" s="182"/>
      <c r="G156" s="182"/>
      <c r="H156" s="182"/>
    </row>
    <row r="157" spans="2:8">
      <c r="B157" s="178"/>
      <c r="C157" s="182"/>
      <c r="D157" s="182"/>
      <c r="E157" s="182"/>
      <c r="F157" s="182"/>
      <c r="G157" s="182"/>
      <c r="H157" s="182"/>
    </row>
    <row r="158" spans="2:8">
      <c r="B158" s="178"/>
      <c r="C158" s="182"/>
      <c r="D158" s="182"/>
      <c r="E158" s="182"/>
      <c r="F158" s="182"/>
      <c r="G158" s="182"/>
      <c r="H158" s="182"/>
    </row>
    <row r="159" spans="2:8">
      <c r="B159" s="178"/>
      <c r="C159" s="182"/>
      <c r="D159" s="182"/>
      <c r="E159" s="182"/>
      <c r="F159" s="182"/>
      <c r="G159" s="182"/>
      <c r="H159" s="182"/>
    </row>
    <row r="160" spans="2:8">
      <c r="B160" s="178"/>
      <c r="C160" s="182"/>
      <c r="D160" s="182"/>
      <c r="E160" s="182"/>
      <c r="F160" s="182"/>
      <c r="G160" s="182"/>
      <c r="H160" s="182"/>
    </row>
    <row r="161" spans="2:8">
      <c r="B161" s="178"/>
      <c r="C161" s="182"/>
      <c r="D161" s="182"/>
      <c r="E161" s="182"/>
      <c r="F161" s="182"/>
      <c r="G161" s="182"/>
      <c r="H161" s="182"/>
    </row>
    <row r="162" spans="2:8">
      <c r="B162" s="178"/>
      <c r="C162" s="182"/>
      <c r="D162" s="182"/>
      <c r="E162" s="182"/>
      <c r="F162" s="182"/>
      <c r="G162" s="182"/>
      <c r="H162" s="182"/>
    </row>
    <row r="163" spans="2:8">
      <c r="B163" s="178"/>
      <c r="C163" s="182"/>
      <c r="D163" s="182"/>
      <c r="E163" s="182"/>
      <c r="F163" s="182"/>
      <c r="G163" s="182"/>
      <c r="H163" s="182"/>
    </row>
    <row r="164" spans="2:8">
      <c r="B164" s="178"/>
      <c r="C164" s="182"/>
      <c r="D164" s="182"/>
      <c r="E164" s="182"/>
      <c r="F164" s="182"/>
      <c r="G164" s="182"/>
      <c r="H164" s="182"/>
    </row>
    <row r="165" spans="2:8">
      <c r="B165" s="178"/>
      <c r="C165" s="182"/>
      <c r="D165" s="182"/>
      <c r="E165" s="182"/>
      <c r="F165" s="182"/>
      <c r="G165" s="182"/>
      <c r="H165" s="182"/>
    </row>
    <row r="166" spans="2:8">
      <c r="B166" s="178"/>
      <c r="C166" s="182"/>
      <c r="D166" s="182"/>
      <c r="E166" s="182"/>
      <c r="F166" s="182"/>
      <c r="G166" s="182"/>
      <c r="H166" s="182"/>
    </row>
    <row r="167" spans="2:8">
      <c r="B167" s="178"/>
      <c r="C167" s="182"/>
      <c r="D167" s="182"/>
      <c r="E167" s="182"/>
      <c r="F167" s="182"/>
      <c r="G167" s="182"/>
      <c r="H167" s="182"/>
    </row>
    <row r="168" spans="2:8">
      <c r="B168" s="178"/>
      <c r="C168" s="182"/>
      <c r="D168" s="182"/>
      <c r="E168" s="182"/>
      <c r="F168" s="182"/>
      <c r="G168" s="182"/>
      <c r="H168" s="182"/>
    </row>
    <row r="169" spans="2:8">
      <c r="B169" s="178"/>
      <c r="C169" s="182"/>
      <c r="D169" s="182"/>
      <c r="E169" s="182"/>
      <c r="F169" s="182"/>
      <c r="G169" s="182"/>
      <c r="H169" s="182"/>
    </row>
    <row r="170" spans="2:8">
      <c r="B170" s="178"/>
      <c r="C170" s="182"/>
      <c r="D170" s="182"/>
      <c r="E170" s="182"/>
      <c r="F170" s="182"/>
      <c r="G170" s="182"/>
      <c r="H170" s="182"/>
    </row>
    <row r="171" spans="2:8">
      <c r="B171" s="178"/>
      <c r="C171" s="182"/>
      <c r="D171" s="182"/>
      <c r="E171" s="182"/>
      <c r="F171" s="182"/>
      <c r="G171" s="182"/>
      <c r="H171" s="182"/>
    </row>
    <row r="172" spans="2:8">
      <c r="B172" s="178"/>
      <c r="C172" s="182"/>
      <c r="D172" s="182"/>
      <c r="E172" s="182"/>
      <c r="F172" s="182"/>
      <c r="G172" s="182"/>
      <c r="H172" s="182"/>
    </row>
    <row r="173" spans="2:8">
      <c r="B173" s="178"/>
      <c r="C173" s="182"/>
      <c r="D173" s="182"/>
      <c r="E173" s="182"/>
      <c r="F173" s="182"/>
      <c r="G173" s="182"/>
      <c r="H173" s="182"/>
    </row>
    <row r="174" spans="2:8">
      <c r="B174" s="178"/>
      <c r="C174" s="182"/>
      <c r="D174" s="182"/>
      <c r="E174" s="182"/>
      <c r="F174" s="182"/>
      <c r="G174" s="182"/>
      <c r="H174" s="182"/>
    </row>
    <row r="175" spans="2:8">
      <c r="B175" s="178"/>
      <c r="C175" s="182"/>
      <c r="D175" s="182"/>
      <c r="E175" s="182"/>
      <c r="F175" s="182"/>
      <c r="G175" s="182"/>
      <c r="H175" s="182"/>
    </row>
    <row r="176" spans="2:8">
      <c r="B176" s="178"/>
      <c r="C176" s="182"/>
      <c r="D176" s="182"/>
      <c r="E176" s="182"/>
      <c r="F176" s="182"/>
      <c r="G176" s="182"/>
      <c r="H176" s="182"/>
    </row>
    <row r="177" spans="2:8">
      <c r="B177" s="178"/>
      <c r="C177" s="182"/>
      <c r="D177" s="182"/>
      <c r="E177" s="182"/>
      <c r="F177" s="182"/>
      <c r="G177" s="182"/>
      <c r="H177" s="182"/>
    </row>
    <row r="178" spans="2:8">
      <c r="B178" s="178"/>
      <c r="C178" s="182"/>
      <c r="D178" s="182"/>
      <c r="E178" s="182"/>
      <c r="F178" s="182"/>
      <c r="G178" s="182"/>
      <c r="H178" s="182"/>
    </row>
    <row r="179" spans="2:8">
      <c r="B179" s="178"/>
      <c r="C179" s="182"/>
      <c r="D179" s="182"/>
      <c r="E179" s="182"/>
      <c r="F179" s="182"/>
      <c r="G179" s="182"/>
      <c r="H179" s="182"/>
    </row>
    <row r="180" spans="2:8">
      <c r="B180" s="178"/>
      <c r="C180" s="182"/>
      <c r="D180" s="182"/>
      <c r="E180" s="182"/>
      <c r="F180" s="182"/>
      <c r="G180" s="182"/>
      <c r="H180" s="182"/>
    </row>
    <row r="181" spans="2:8">
      <c r="B181" s="178"/>
      <c r="C181" s="182"/>
      <c r="D181" s="182"/>
      <c r="E181" s="182"/>
      <c r="F181" s="182"/>
      <c r="G181" s="182"/>
      <c r="H181" s="182"/>
    </row>
    <row r="182" spans="2:8">
      <c r="B182" s="178"/>
      <c r="C182" s="182"/>
      <c r="D182" s="182"/>
      <c r="E182" s="182"/>
      <c r="F182" s="182"/>
      <c r="G182" s="182"/>
      <c r="H182" s="182"/>
    </row>
    <row r="183" spans="2:8">
      <c r="B183" s="178"/>
      <c r="C183" s="182"/>
      <c r="D183" s="182"/>
      <c r="E183" s="182"/>
      <c r="F183" s="182"/>
      <c r="G183" s="182"/>
      <c r="H183" s="182"/>
    </row>
    <row r="184" spans="2:8">
      <c r="B184" s="178"/>
      <c r="C184" s="182"/>
      <c r="D184" s="182"/>
      <c r="E184" s="182"/>
      <c r="F184" s="182"/>
      <c r="G184" s="182"/>
      <c r="H184" s="182"/>
    </row>
    <row r="185" spans="2:8">
      <c r="B185" s="178"/>
      <c r="C185" s="182"/>
      <c r="D185" s="182"/>
      <c r="E185" s="182"/>
      <c r="F185" s="182"/>
      <c r="G185" s="182"/>
      <c r="H185" s="182"/>
    </row>
    <row r="186" spans="2:8">
      <c r="B186" s="178"/>
      <c r="C186" s="182"/>
      <c r="D186" s="182"/>
      <c r="E186" s="182"/>
      <c r="F186" s="182"/>
      <c r="G186" s="182"/>
      <c r="H186" s="182"/>
    </row>
    <row r="187" spans="2:8">
      <c r="B187" s="178"/>
      <c r="C187" s="182"/>
      <c r="D187" s="182"/>
      <c r="E187" s="182"/>
      <c r="F187" s="182"/>
      <c r="G187" s="182"/>
      <c r="H187" s="182"/>
    </row>
    <row r="188" spans="2:8">
      <c r="B188" s="178"/>
      <c r="C188" s="182"/>
      <c r="D188" s="182"/>
      <c r="E188" s="182"/>
      <c r="F188" s="182"/>
      <c r="G188" s="182"/>
      <c r="H188" s="182"/>
    </row>
    <row r="189" spans="2:8">
      <c r="B189" s="178"/>
      <c r="C189" s="182"/>
      <c r="D189" s="182"/>
      <c r="E189" s="182"/>
      <c r="F189" s="182"/>
      <c r="G189" s="182"/>
      <c r="H189" s="182"/>
    </row>
    <row r="190" spans="2:8">
      <c r="B190" s="178"/>
      <c r="C190" s="182"/>
      <c r="D190" s="182"/>
      <c r="E190" s="182"/>
      <c r="F190" s="182"/>
      <c r="G190" s="182"/>
      <c r="H190" s="182"/>
    </row>
    <row r="191" spans="2:8">
      <c r="B191" s="178"/>
      <c r="C191" s="182"/>
      <c r="D191" s="182"/>
      <c r="E191" s="182"/>
      <c r="F191" s="182"/>
      <c r="G191" s="182"/>
      <c r="H191" s="182"/>
    </row>
    <row r="192" spans="2:8">
      <c r="B192" s="178"/>
      <c r="C192" s="182"/>
      <c r="D192" s="182"/>
      <c r="E192" s="182"/>
      <c r="F192" s="182"/>
      <c r="G192" s="182"/>
      <c r="H192" s="182"/>
    </row>
    <row r="193" spans="2:8">
      <c r="B193" s="178"/>
      <c r="C193" s="182"/>
      <c r="D193" s="182"/>
      <c r="E193" s="182"/>
      <c r="F193" s="182"/>
      <c r="G193" s="182"/>
      <c r="H193" s="182"/>
    </row>
    <row r="194" spans="2:8">
      <c r="B194" s="178"/>
      <c r="C194" s="182"/>
      <c r="D194" s="182"/>
      <c r="E194" s="182"/>
      <c r="F194" s="182"/>
      <c r="G194" s="182"/>
      <c r="H194" s="182"/>
    </row>
    <row r="195" spans="2:8">
      <c r="B195" s="178"/>
      <c r="C195" s="182"/>
      <c r="D195" s="182"/>
      <c r="E195" s="182"/>
      <c r="F195" s="182"/>
      <c r="G195" s="182"/>
      <c r="H195" s="182"/>
    </row>
    <row r="196" spans="2:8">
      <c r="B196" s="178"/>
      <c r="C196" s="182"/>
      <c r="D196" s="182"/>
      <c r="E196" s="182"/>
      <c r="F196" s="182"/>
      <c r="G196" s="182"/>
      <c r="H196" s="182"/>
    </row>
    <row r="197" spans="2:8">
      <c r="B197" s="178"/>
      <c r="C197" s="182"/>
      <c r="D197" s="182"/>
      <c r="E197" s="182"/>
      <c r="F197" s="182"/>
      <c r="G197" s="182"/>
      <c r="H197" s="182"/>
    </row>
    <row r="198" spans="2:8">
      <c r="B198" s="178"/>
      <c r="C198" s="182"/>
      <c r="D198" s="182"/>
      <c r="E198" s="182"/>
      <c r="F198" s="182"/>
      <c r="G198" s="182"/>
      <c r="H198" s="182"/>
    </row>
    <row r="199" spans="2:8">
      <c r="B199" s="178"/>
      <c r="C199" s="182"/>
      <c r="D199" s="182"/>
      <c r="E199" s="182"/>
      <c r="F199" s="182"/>
      <c r="G199" s="182"/>
      <c r="H199" s="182"/>
    </row>
    <row r="200" spans="2:8">
      <c r="B200" s="178"/>
      <c r="C200" s="182"/>
      <c r="D200" s="182"/>
      <c r="E200" s="182"/>
      <c r="F200" s="182"/>
      <c r="G200" s="182"/>
      <c r="H200" s="182"/>
    </row>
    <row r="201" spans="2:8">
      <c r="B201" s="178"/>
      <c r="C201" s="182"/>
      <c r="D201" s="182"/>
      <c r="E201" s="182"/>
      <c r="F201" s="182"/>
      <c r="G201" s="182"/>
      <c r="H201" s="182"/>
    </row>
    <row r="202" spans="2:8">
      <c r="B202" s="178"/>
      <c r="C202" s="182"/>
      <c r="D202" s="182"/>
      <c r="E202" s="182"/>
      <c r="F202" s="182"/>
      <c r="G202" s="182"/>
      <c r="H202" s="182"/>
    </row>
    <row r="203" spans="2:8">
      <c r="B203" s="178"/>
      <c r="C203" s="182"/>
      <c r="D203" s="182"/>
      <c r="E203" s="182"/>
      <c r="F203" s="182"/>
      <c r="G203" s="182"/>
      <c r="H203" s="182"/>
    </row>
    <row r="204" spans="2:8">
      <c r="B204" s="178"/>
      <c r="C204" s="182"/>
      <c r="D204" s="182"/>
      <c r="E204" s="182"/>
      <c r="F204" s="182"/>
      <c r="G204" s="182"/>
      <c r="H204" s="182"/>
    </row>
    <row r="205" spans="2:8">
      <c r="B205" s="178"/>
      <c r="C205" s="182"/>
      <c r="D205" s="182"/>
      <c r="E205" s="182"/>
      <c r="F205" s="182"/>
      <c r="G205" s="182"/>
      <c r="H205" s="182"/>
    </row>
    <row r="206" spans="2:8">
      <c r="B206" s="178"/>
      <c r="C206" s="182"/>
      <c r="D206" s="182"/>
      <c r="E206" s="182"/>
      <c r="F206" s="182"/>
      <c r="G206" s="182"/>
      <c r="H206" s="182"/>
    </row>
    <row r="207" spans="2:8">
      <c r="B207" s="178"/>
      <c r="C207" s="182"/>
      <c r="D207" s="182"/>
      <c r="E207" s="182"/>
      <c r="F207" s="182"/>
      <c r="G207" s="182"/>
      <c r="H207" s="182"/>
    </row>
    <row r="208" spans="2:8">
      <c r="B208" s="178"/>
      <c r="C208" s="182"/>
      <c r="D208" s="182"/>
      <c r="E208" s="182"/>
      <c r="F208" s="182"/>
      <c r="G208" s="182"/>
      <c r="H208" s="182"/>
    </row>
    <row r="209" spans="2:8">
      <c r="B209" s="178"/>
      <c r="C209" s="182"/>
      <c r="D209" s="182"/>
      <c r="E209" s="182"/>
      <c r="F209" s="182"/>
      <c r="G209" s="182"/>
      <c r="H209" s="182"/>
    </row>
    <row r="210" spans="2:8">
      <c r="B210" s="178"/>
      <c r="C210" s="182"/>
      <c r="D210" s="182"/>
      <c r="E210" s="182"/>
      <c r="F210" s="182"/>
      <c r="G210" s="182"/>
      <c r="H210" s="182"/>
    </row>
    <row r="211" spans="2:8">
      <c r="B211" s="178"/>
      <c r="C211" s="182"/>
      <c r="D211" s="182"/>
      <c r="E211" s="182"/>
      <c r="F211" s="182"/>
      <c r="G211" s="182"/>
      <c r="H211" s="182"/>
    </row>
    <row r="212" spans="2:8">
      <c r="B212" s="178"/>
      <c r="C212" s="182"/>
      <c r="D212" s="182"/>
      <c r="E212" s="182"/>
      <c r="F212" s="182"/>
      <c r="G212" s="182"/>
      <c r="H212" s="182"/>
    </row>
    <row r="213" spans="2:8">
      <c r="B213" s="178"/>
      <c r="C213" s="182"/>
      <c r="D213" s="182"/>
      <c r="E213" s="182"/>
      <c r="F213" s="182"/>
      <c r="G213" s="182"/>
      <c r="H213" s="182"/>
    </row>
    <row r="214" spans="2:8">
      <c r="B214" s="178"/>
      <c r="C214" s="182"/>
      <c r="D214" s="182"/>
      <c r="E214" s="182"/>
      <c r="F214" s="182"/>
      <c r="G214" s="182"/>
      <c r="H214" s="182"/>
    </row>
    <row r="215" spans="2:8">
      <c r="B215" s="178"/>
      <c r="C215" s="182"/>
      <c r="D215" s="182"/>
      <c r="E215" s="182"/>
      <c r="F215" s="182"/>
      <c r="G215" s="182"/>
      <c r="H215" s="182"/>
    </row>
    <row r="216" spans="2:8">
      <c r="B216" s="178"/>
      <c r="C216" s="182"/>
      <c r="D216" s="182"/>
      <c r="E216" s="182"/>
      <c r="F216" s="182"/>
      <c r="G216" s="182"/>
      <c r="H216" s="182"/>
    </row>
    <row r="217" spans="2:8">
      <c r="B217" s="178"/>
      <c r="C217" s="182"/>
      <c r="D217" s="182"/>
      <c r="E217" s="182"/>
      <c r="F217" s="182"/>
      <c r="G217" s="182"/>
      <c r="H217" s="182"/>
    </row>
    <row r="218" spans="2:8">
      <c r="B218" s="178"/>
      <c r="C218" s="182"/>
      <c r="D218" s="182"/>
      <c r="E218" s="182"/>
      <c r="F218" s="182"/>
      <c r="G218" s="182"/>
      <c r="H218" s="182"/>
    </row>
    <row r="219" spans="2:8">
      <c r="B219" s="178"/>
      <c r="C219" s="182"/>
      <c r="D219" s="182"/>
      <c r="E219" s="182"/>
      <c r="F219" s="182"/>
      <c r="G219" s="182"/>
      <c r="H219" s="182"/>
    </row>
    <row r="220" spans="2:8">
      <c r="B220" s="178"/>
      <c r="C220" s="182"/>
      <c r="D220" s="182"/>
      <c r="E220" s="182"/>
      <c r="F220" s="182"/>
      <c r="G220" s="182"/>
      <c r="H220" s="182"/>
    </row>
    <row r="221" spans="2:8">
      <c r="B221" s="178"/>
      <c r="C221" s="182"/>
      <c r="D221" s="182"/>
      <c r="E221" s="182"/>
      <c r="F221" s="182"/>
      <c r="G221" s="182"/>
      <c r="H221" s="182"/>
    </row>
    <row r="222" spans="2:8">
      <c r="B222" s="178"/>
      <c r="C222" s="182"/>
      <c r="D222" s="182"/>
      <c r="E222" s="182"/>
      <c r="F222" s="182"/>
      <c r="G222" s="182"/>
      <c r="H222" s="182"/>
    </row>
    <row r="223" spans="2:8">
      <c r="B223" s="178"/>
      <c r="C223" s="182"/>
      <c r="D223" s="182"/>
      <c r="E223" s="182"/>
      <c r="F223" s="182"/>
      <c r="G223" s="182"/>
      <c r="H223" s="182"/>
    </row>
    <row r="224" spans="2:8">
      <c r="B224" s="178"/>
      <c r="C224" s="182"/>
      <c r="D224" s="182"/>
      <c r="E224" s="182"/>
      <c r="F224" s="182"/>
      <c r="G224" s="182"/>
      <c r="H224" s="182"/>
    </row>
    <row r="225" spans="2:8">
      <c r="B225" s="178"/>
      <c r="C225" s="182"/>
      <c r="D225" s="182"/>
      <c r="E225" s="182"/>
      <c r="F225" s="182"/>
      <c r="G225" s="182"/>
      <c r="H225" s="182"/>
    </row>
    <row r="226" spans="2:8">
      <c r="B226" s="178"/>
      <c r="C226" s="182"/>
      <c r="D226" s="182"/>
      <c r="E226" s="182"/>
      <c r="F226" s="182"/>
      <c r="G226" s="182"/>
      <c r="H226" s="182"/>
    </row>
    <row r="227" spans="2:8">
      <c r="B227" s="178"/>
      <c r="C227" s="182"/>
      <c r="D227" s="182"/>
      <c r="E227" s="182"/>
      <c r="F227" s="182"/>
      <c r="G227" s="182"/>
      <c r="H227" s="182"/>
    </row>
    <row r="228" spans="2:8">
      <c r="B228" s="178"/>
      <c r="C228" s="182"/>
      <c r="D228" s="182"/>
      <c r="E228" s="182"/>
      <c r="F228" s="182"/>
      <c r="G228" s="182"/>
      <c r="H228" s="182"/>
    </row>
    <row r="229" spans="2:8">
      <c r="B229" s="178"/>
      <c r="C229" s="182"/>
      <c r="D229" s="182"/>
      <c r="E229" s="182"/>
      <c r="F229" s="182"/>
      <c r="G229" s="182"/>
      <c r="H229" s="182"/>
    </row>
    <row r="230" spans="2:8">
      <c r="B230" s="178"/>
      <c r="C230" s="182"/>
      <c r="D230" s="182"/>
      <c r="E230" s="182"/>
      <c r="F230" s="182"/>
      <c r="G230" s="182"/>
      <c r="H230" s="182"/>
    </row>
    <row r="231" spans="2:8">
      <c r="B231" s="178"/>
      <c r="C231" s="182"/>
      <c r="D231" s="182"/>
      <c r="E231" s="182"/>
      <c r="F231" s="182"/>
      <c r="G231" s="182"/>
      <c r="H231" s="182"/>
    </row>
    <row r="232" spans="2:8">
      <c r="B232" s="178"/>
      <c r="C232" s="182"/>
      <c r="D232" s="182"/>
      <c r="E232" s="182"/>
      <c r="F232" s="182"/>
      <c r="G232" s="182"/>
      <c r="H232" s="182"/>
    </row>
    <row r="233" spans="2:8">
      <c r="B233" s="178"/>
      <c r="C233" s="182"/>
      <c r="D233" s="182"/>
      <c r="E233" s="182"/>
      <c r="F233" s="182"/>
      <c r="G233" s="182"/>
      <c r="H233" s="182"/>
    </row>
    <row r="234" spans="2:8">
      <c r="B234" s="178"/>
      <c r="C234" s="182"/>
      <c r="D234" s="182"/>
      <c r="E234" s="182"/>
      <c r="F234" s="182"/>
      <c r="G234" s="182"/>
      <c r="H234" s="182"/>
    </row>
    <row r="235" spans="2:8">
      <c r="B235" s="178"/>
      <c r="C235" s="182"/>
      <c r="D235" s="182"/>
      <c r="E235" s="182"/>
      <c r="F235" s="182"/>
      <c r="G235" s="182"/>
      <c r="H235" s="182"/>
    </row>
    <row r="236" spans="2:8">
      <c r="B236" s="178"/>
      <c r="C236" s="182"/>
      <c r="D236" s="182"/>
      <c r="E236" s="182"/>
      <c r="F236" s="182"/>
      <c r="G236" s="182"/>
      <c r="H236" s="182"/>
    </row>
    <row r="237" spans="2:8">
      <c r="B237" s="178"/>
      <c r="C237" s="182"/>
      <c r="D237" s="182"/>
      <c r="E237" s="182"/>
      <c r="F237" s="182"/>
      <c r="G237" s="182"/>
      <c r="H237" s="182"/>
    </row>
    <row r="238" spans="2:8">
      <c r="B238" s="178"/>
      <c r="C238" s="182"/>
      <c r="D238" s="182"/>
      <c r="E238" s="182"/>
      <c r="F238" s="182"/>
      <c r="G238" s="182"/>
      <c r="H238" s="182"/>
    </row>
    <row r="239" spans="2:8">
      <c r="B239" s="178"/>
      <c r="C239" s="182"/>
      <c r="D239" s="182"/>
      <c r="E239" s="182"/>
      <c r="F239" s="182"/>
      <c r="G239" s="182"/>
      <c r="H239" s="182"/>
    </row>
    <row r="240" spans="2:8">
      <c r="B240" s="178"/>
      <c r="C240" s="182"/>
      <c r="D240" s="182"/>
      <c r="E240" s="182"/>
      <c r="F240" s="182"/>
      <c r="G240" s="182"/>
      <c r="H240" s="182"/>
    </row>
    <row r="241" spans="2:8">
      <c r="B241" s="178"/>
      <c r="C241" s="182"/>
      <c r="D241" s="182"/>
      <c r="E241" s="182"/>
      <c r="F241" s="182"/>
      <c r="G241" s="182"/>
      <c r="H241" s="182"/>
    </row>
    <row r="242" spans="2:8">
      <c r="B242" s="178"/>
      <c r="C242" s="182"/>
      <c r="D242" s="182"/>
      <c r="E242" s="182"/>
      <c r="F242" s="182"/>
      <c r="G242" s="182"/>
      <c r="H242" s="182"/>
    </row>
    <row r="243" spans="2:8">
      <c r="B243" s="178"/>
      <c r="C243" s="182"/>
      <c r="D243" s="182"/>
      <c r="E243" s="182"/>
      <c r="F243" s="182"/>
      <c r="G243" s="182"/>
      <c r="H243" s="182"/>
    </row>
    <row r="244" spans="2:8">
      <c r="B244" s="178"/>
      <c r="C244" s="182"/>
      <c r="D244" s="182"/>
      <c r="E244" s="182"/>
      <c r="F244" s="182"/>
      <c r="G244" s="182"/>
      <c r="H244" s="182"/>
    </row>
    <row r="245" spans="2:8">
      <c r="B245" s="178"/>
      <c r="C245" s="182"/>
      <c r="D245" s="182"/>
      <c r="E245" s="182"/>
      <c r="F245" s="182"/>
      <c r="G245" s="182"/>
      <c r="H245" s="182"/>
    </row>
    <row r="246" spans="2:8">
      <c r="B246" s="178"/>
      <c r="C246" s="182"/>
      <c r="D246" s="182"/>
      <c r="E246" s="182"/>
      <c r="F246" s="182"/>
      <c r="G246" s="182"/>
      <c r="H246" s="182"/>
    </row>
    <row r="247" spans="2:8">
      <c r="B247" s="178"/>
      <c r="C247" s="182"/>
      <c r="D247" s="182"/>
      <c r="E247" s="182"/>
      <c r="F247" s="182"/>
      <c r="G247" s="182"/>
      <c r="H247" s="182"/>
    </row>
    <row r="248" spans="2:8">
      <c r="B248" s="178"/>
      <c r="C248" s="182"/>
      <c r="D248" s="182"/>
      <c r="E248" s="182"/>
      <c r="F248" s="182"/>
      <c r="G248" s="182"/>
      <c r="H248" s="182"/>
    </row>
    <row r="249" spans="2:8">
      <c r="B249" s="178"/>
      <c r="C249" s="182"/>
      <c r="D249" s="182"/>
      <c r="E249" s="182"/>
      <c r="F249" s="182"/>
      <c r="G249" s="182"/>
      <c r="H249" s="182"/>
    </row>
    <row r="250" spans="2:8">
      <c r="B250" s="178"/>
      <c r="C250" s="182"/>
      <c r="D250" s="182"/>
      <c r="E250" s="182"/>
      <c r="F250" s="182"/>
      <c r="G250" s="182"/>
      <c r="H250" s="182"/>
    </row>
    <row r="251" spans="2:8">
      <c r="B251" s="178"/>
      <c r="C251" s="182"/>
      <c r="D251" s="182"/>
      <c r="E251" s="182"/>
      <c r="F251" s="182"/>
      <c r="G251" s="182"/>
      <c r="H251" s="182"/>
    </row>
    <row r="252" spans="2:8">
      <c r="B252" s="178"/>
      <c r="C252" s="182"/>
      <c r="D252" s="182"/>
      <c r="E252" s="182"/>
      <c r="F252" s="182"/>
      <c r="G252" s="182"/>
      <c r="H252" s="182"/>
    </row>
    <row r="253" spans="2:8">
      <c r="B253" s="178"/>
      <c r="C253" s="182"/>
      <c r="D253" s="182"/>
      <c r="E253" s="182"/>
      <c r="F253" s="182"/>
      <c r="G253" s="182"/>
      <c r="H253" s="182"/>
    </row>
    <row r="254" spans="2:8">
      <c r="B254" s="178"/>
      <c r="C254" s="182"/>
      <c r="D254" s="182"/>
      <c r="E254" s="182"/>
      <c r="F254" s="182"/>
      <c r="G254" s="182"/>
      <c r="H254" s="182"/>
    </row>
    <row r="255" spans="2:8">
      <c r="B255" s="178"/>
      <c r="C255" s="182"/>
      <c r="D255" s="182"/>
      <c r="E255" s="182"/>
      <c r="F255" s="182"/>
      <c r="G255" s="182"/>
      <c r="H255" s="182"/>
    </row>
    <row r="256" spans="2:8">
      <c r="B256" s="178"/>
      <c r="C256" s="182"/>
      <c r="D256" s="182"/>
      <c r="E256" s="182"/>
      <c r="F256" s="182"/>
      <c r="G256" s="182"/>
      <c r="H256" s="182"/>
    </row>
    <row r="257" spans="2:8">
      <c r="B257" s="178"/>
      <c r="C257" s="182"/>
      <c r="D257" s="182"/>
      <c r="E257" s="182"/>
      <c r="F257" s="182"/>
      <c r="G257" s="182"/>
      <c r="H257" s="182"/>
    </row>
    <row r="258" spans="2:8">
      <c r="B258" s="178"/>
      <c r="C258" s="182"/>
      <c r="D258" s="182"/>
      <c r="E258" s="182"/>
      <c r="F258" s="182"/>
      <c r="G258" s="182"/>
      <c r="H258" s="182"/>
    </row>
    <row r="259" spans="2:8">
      <c r="B259" s="178"/>
      <c r="C259" s="182"/>
      <c r="D259" s="182"/>
      <c r="E259" s="182"/>
      <c r="F259" s="182"/>
      <c r="G259" s="182"/>
      <c r="H259" s="182"/>
    </row>
    <row r="260" spans="2:8">
      <c r="B260" s="178"/>
      <c r="C260" s="182"/>
      <c r="D260" s="182"/>
      <c r="E260" s="182"/>
      <c r="F260" s="182"/>
      <c r="G260" s="182"/>
      <c r="H260" s="182"/>
    </row>
    <row r="261" spans="2:8">
      <c r="B261" s="178"/>
      <c r="C261" s="182"/>
      <c r="D261" s="182"/>
      <c r="E261" s="182"/>
      <c r="F261" s="182"/>
      <c r="G261" s="182"/>
      <c r="H261" s="182"/>
    </row>
    <row r="262" spans="2:8">
      <c r="B262" s="178"/>
      <c r="C262" s="182"/>
      <c r="D262" s="182"/>
      <c r="E262" s="182"/>
      <c r="F262" s="182"/>
      <c r="G262" s="182"/>
      <c r="H262" s="182"/>
    </row>
    <row r="263" spans="2:8">
      <c r="B263" s="178"/>
      <c r="C263" s="182"/>
      <c r="D263" s="182"/>
      <c r="E263" s="182"/>
      <c r="F263" s="182"/>
      <c r="G263" s="182"/>
      <c r="H263" s="182"/>
    </row>
    <row r="264" spans="2:8">
      <c r="B264" s="178"/>
      <c r="C264" s="182"/>
      <c r="D264" s="182"/>
      <c r="E264" s="182"/>
      <c r="F264" s="182"/>
      <c r="G264" s="182"/>
      <c r="H264" s="182"/>
    </row>
    <row r="265" spans="2:8">
      <c r="B265" s="178"/>
      <c r="C265" s="182"/>
      <c r="D265" s="182"/>
      <c r="E265" s="182"/>
      <c r="F265" s="182"/>
      <c r="G265" s="182"/>
      <c r="H265" s="182"/>
    </row>
    <row r="266" spans="2:8">
      <c r="B266" s="178"/>
      <c r="C266" s="182"/>
      <c r="D266" s="182"/>
      <c r="E266" s="182"/>
      <c r="F266" s="182"/>
      <c r="G266" s="182"/>
      <c r="H266" s="182"/>
    </row>
    <row r="267" spans="2:8">
      <c r="B267" s="178"/>
      <c r="C267" s="182"/>
      <c r="D267" s="182"/>
      <c r="E267" s="182"/>
      <c r="F267" s="182"/>
      <c r="G267" s="182"/>
      <c r="H267" s="182"/>
    </row>
    <row r="268" spans="2:8">
      <c r="B268" s="178"/>
      <c r="C268" s="182"/>
      <c r="D268" s="182"/>
      <c r="E268" s="182"/>
      <c r="F268" s="182"/>
      <c r="G268" s="182"/>
      <c r="H268" s="182"/>
    </row>
    <row r="269" spans="2:8">
      <c r="B269" s="178"/>
      <c r="C269" s="182"/>
      <c r="D269" s="182"/>
      <c r="E269" s="182"/>
      <c r="F269" s="182"/>
      <c r="G269" s="182"/>
      <c r="H269" s="182"/>
    </row>
    <row r="270" spans="2:8">
      <c r="B270" s="178"/>
      <c r="C270" s="182"/>
      <c r="D270" s="182"/>
      <c r="E270" s="182"/>
      <c r="F270" s="182"/>
      <c r="G270" s="182"/>
      <c r="H270" s="182"/>
    </row>
    <row r="271" spans="2:8">
      <c r="B271" s="178"/>
      <c r="C271" s="182"/>
      <c r="D271" s="182"/>
      <c r="E271" s="182"/>
      <c r="F271" s="182"/>
      <c r="G271" s="182"/>
      <c r="H271" s="182"/>
    </row>
    <row r="272" spans="2:8">
      <c r="B272" s="178"/>
      <c r="C272" s="182"/>
      <c r="D272" s="182"/>
      <c r="E272" s="182"/>
      <c r="F272" s="182"/>
      <c r="G272" s="182"/>
      <c r="H272" s="182"/>
    </row>
    <row r="273" spans="2:8">
      <c r="B273" s="178"/>
      <c r="C273" s="182"/>
      <c r="D273" s="182"/>
      <c r="E273" s="182"/>
      <c r="F273" s="182"/>
      <c r="G273" s="182"/>
      <c r="H273" s="182"/>
    </row>
    <row r="274" spans="2:8">
      <c r="B274" s="178"/>
      <c r="C274" s="182"/>
      <c r="D274" s="182"/>
      <c r="E274" s="182"/>
      <c r="F274" s="182"/>
      <c r="G274" s="182"/>
      <c r="H274" s="182"/>
    </row>
    <row r="275" spans="2:8">
      <c r="B275" s="178"/>
      <c r="C275" s="182"/>
      <c r="D275" s="182"/>
      <c r="E275" s="182"/>
      <c r="F275" s="182"/>
      <c r="G275" s="182"/>
      <c r="H275" s="182"/>
    </row>
    <row r="276" spans="2:8">
      <c r="B276" s="178"/>
      <c r="C276" s="182"/>
      <c r="D276" s="182"/>
      <c r="E276" s="182"/>
      <c r="F276" s="182"/>
      <c r="G276" s="182"/>
      <c r="H276" s="182"/>
    </row>
    <row r="277" spans="2:8">
      <c r="B277" s="178"/>
      <c r="C277" s="182"/>
      <c r="D277" s="182"/>
      <c r="E277" s="182"/>
      <c r="F277" s="182"/>
      <c r="G277" s="182"/>
      <c r="H277" s="182"/>
    </row>
    <row r="278" spans="2:8">
      <c r="B278" s="178"/>
      <c r="C278" s="182"/>
      <c r="D278" s="182"/>
      <c r="E278" s="182"/>
      <c r="F278" s="182"/>
      <c r="G278" s="182"/>
      <c r="H278" s="182"/>
    </row>
    <row r="279" spans="2:8">
      <c r="B279" s="178"/>
      <c r="C279" s="182"/>
      <c r="D279" s="182"/>
      <c r="E279" s="182"/>
      <c r="F279" s="182"/>
      <c r="G279" s="182"/>
      <c r="H279" s="182"/>
    </row>
    <row r="280" spans="2:8">
      <c r="B280" s="178"/>
      <c r="C280" s="182"/>
      <c r="D280" s="182"/>
      <c r="E280" s="182"/>
      <c r="F280" s="182"/>
      <c r="G280" s="182"/>
      <c r="H280" s="182"/>
    </row>
    <row r="281" spans="2:8">
      <c r="B281" s="178"/>
      <c r="C281" s="182"/>
      <c r="D281" s="182"/>
      <c r="E281" s="182"/>
      <c r="F281" s="182"/>
      <c r="G281" s="182"/>
      <c r="H281" s="182"/>
    </row>
    <row r="282" spans="2:8">
      <c r="B282" s="178"/>
      <c r="C282" s="182"/>
      <c r="D282" s="182"/>
      <c r="E282" s="182"/>
      <c r="F282" s="182"/>
      <c r="G282" s="182"/>
      <c r="H282" s="182"/>
    </row>
    <row r="283" spans="2:8">
      <c r="B283" s="178"/>
      <c r="C283" s="182"/>
      <c r="D283" s="182"/>
      <c r="E283" s="182"/>
      <c r="F283" s="182"/>
      <c r="G283" s="182"/>
      <c r="H283" s="182"/>
    </row>
    <row r="284" spans="2:8">
      <c r="B284" s="178"/>
      <c r="C284" s="182"/>
      <c r="D284" s="182"/>
      <c r="E284" s="182"/>
      <c r="F284" s="182"/>
      <c r="G284" s="182"/>
      <c r="H284" s="182"/>
    </row>
    <row r="285" spans="2:8">
      <c r="B285" s="178"/>
      <c r="C285" s="182"/>
      <c r="D285" s="182"/>
      <c r="E285" s="182"/>
      <c r="F285" s="182"/>
      <c r="G285" s="182"/>
      <c r="H285" s="182"/>
    </row>
    <row r="286" spans="2:8">
      <c r="B286" s="178"/>
      <c r="C286" s="182"/>
      <c r="D286" s="182"/>
      <c r="E286" s="182"/>
      <c r="F286" s="182"/>
      <c r="G286" s="182"/>
      <c r="H286" s="182"/>
    </row>
    <row r="287" spans="2:8">
      <c r="B287" s="178"/>
      <c r="C287" s="182"/>
      <c r="D287" s="182"/>
      <c r="E287" s="182"/>
      <c r="F287" s="182"/>
      <c r="G287" s="182"/>
      <c r="H287" s="182"/>
    </row>
    <row r="288" spans="2:8">
      <c r="B288" s="178"/>
      <c r="C288" s="182"/>
      <c r="D288" s="182"/>
      <c r="E288" s="182"/>
      <c r="F288" s="182"/>
      <c r="G288" s="182"/>
      <c r="H288" s="182"/>
    </row>
    <row r="289" spans="2:8">
      <c r="B289" s="178"/>
      <c r="C289" s="182"/>
      <c r="D289" s="182"/>
      <c r="E289" s="182"/>
      <c r="F289" s="182"/>
      <c r="G289" s="182"/>
      <c r="H289" s="182"/>
    </row>
    <row r="290" spans="2:8">
      <c r="B290" s="178"/>
      <c r="C290" s="182"/>
      <c r="D290" s="182"/>
      <c r="E290" s="182"/>
      <c r="F290" s="182"/>
      <c r="G290" s="182"/>
      <c r="H290" s="182"/>
    </row>
    <row r="291" spans="2:8">
      <c r="B291" s="178"/>
      <c r="C291" s="182"/>
      <c r="D291" s="182"/>
      <c r="E291" s="182"/>
      <c r="F291" s="182"/>
      <c r="G291" s="182"/>
      <c r="H291" s="182"/>
    </row>
    <row r="292" spans="2:8">
      <c r="B292" s="178"/>
      <c r="C292" s="182"/>
      <c r="D292" s="182"/>
      <c r="E292" s="182"/>
      <c r="F292" s="182"/>
      <c r="G292" s="182"/>
      <c r="H292" s="182"/>
    </row>
    <row r="293" spans="2:8">
      <c r="B293" s="178"/>
      <c r="C293" s="182"/>
      <c r="D293" s="182"/>
      <c r="E293" s="182"/>
      <c r="F293" s="182"/>
      <c r="G293" s="182"/>
      <c r="H293" s="182"/>
    </row>
    <row r="294" spans="2:8">
      <c r="B294" s="178"/>
      <c r="C294" s="182"/>
      <c r="D294" s="182"/>
      <c r="E294" s="182"/>
      <c r="F294" s="182"/>
      <c r="G294" s="182"/>
      <c r="H294" s="182"/>
    </row>
    <row r="295" spans="2:8">
      <c r="B295" s="178"/>
      <c r="C295" s="182"/>
      <c r="D295" s="182"/>
      <c r="E295" s="182"/>
      <c r="F295" s="182"/>
      <c r="G295" s="182"/>
      <c r="H295" s="182"/>
    </row>
    <row r="296" spans="2:8">
      <c r="B296" s="178"/>
      <c r="C296" s="182"/>
      <c r="D296" s="182"/>
      <c r="E296" s="182"/>
      <c r="F296" s="182"/>
      <c r="G296" s="182"/>
      <c r="H296" s="182"/>
    </row>
    <row r="297" spans="2:8">
      <c r="B297" s="178"/>
      <c r="C297" s="182"/>
      <c r="D297" s="182"/>
      <c r="E297" s="182"/>
      <c r="F297" s="182"/>
      <c r="G297" s="182"/>
      <c r="H297" s="182"/>
    </row>
    <row r="298" spans="2:8">
      <c r="B298" s="178"/>
      <c r="C298" s="182"/>
      <c r="D298" s="182"/>
      <c r="E298" s="182"/>
      <c r="F298" s="182"/>
      <c r="G298" s="182"/>
      <c r="H298" s="182"/>
    </row>
    <row r="299" spans="2:8">
      <c r="B299" s="178"/>
      <c r="C299" s="182"/>
      <c r="D299" s="182"/>
      <c r="E299" s="182"/>
      <c r="F299" s="182"/>
      <c r="G299" s="182"/>
      <c r="H299" s="182"/>
    </row>
    <row r="300" spans="2:8">
      <c r="B300" s="178"/>
      <c r="C300" s="182"/>
      <c r="D300" s="182"/>
      <c r="E300" s="182"/>
      <c r="F300" s="182"/>
      <c r="G300" s="182"/>
      <c r="H300" s="182"/>
    </row>
    <row r="301" spans="2:8">
      <c r="B301" s="178"/>
      <c r="C301" s="182"/>
      <c r="D301" s="182"/>
      <c r="E301" s="182"/>
      <c r="F301" s="182"/>
      <c r="G301" s="182"/>
      <c r="H301" s="182"/>
    </row>
    <row r="302" spans="2:8">
      <c r="B302" s="178"/>
      <c r="C302" s="182"/>
      <c r="D302" s="182"/>
      <c r="E302" s="182"/>
      <c r="F302" s="182"/>
      <c r="G302" s="182"/>
      <c r="H302" s="182"/>
    </row>
    <row r="303" spans="2:8">
      <c r="B303" s="178"/>
      <c r="C303" s="182"/>
      <c r="D303" s="182"/>
      <c r="E303" s="182"/>
      <c r="F303" s="182"/>
      <c r="G303" s="182"/>
      <c r="H303" s="182"/>
    </row>
    <row r="304" spans="2:8">
      <c r="B304" s="178"/>
      <c r="C304" s="182"/>
      <c r="D304" s="182"/>
      <c r="E304" s="182"/>
      <c r="F304" s="182"/>
      <c r="G304" s="182"/>
      <c r="H304" s="182"/>
    </row>
    <row r="305" spans="2:8">
      <c r="B305" s="178"/>
      <c r="C305" s="182"/>
      <c r="D305" s="182"/>
      <c r="E305" s="182"/>
      <c r="F305" s="182"/>
      <c r="G305" s="182"/>
      <c r="H305" s="182"/>
    </row>
    <row r="306" spans="2:8">
      <c r="B306" s="178"/>
      <c r="C306" s="182"/>
      <c r="D306" s="182"/>
      <c r="E306" s="182"/>
      <c r="F306" s="182"/>
      <c r="G306" s="182"/>
      <c r="H306" s="182"/>
    </row>
    <row r="307" spans="2:8">
      <c r="B307" s="178"/>
      <c r="C307" s="182"/>
      <c r="D307" s="182"/>
      <c r="E307" s="182"/>
      <c r="F307" s="182"/>
      <c r="G307" s="182"/>
      <c r="H307" s="182"/>
    </row>
    <row r="308" spans="2:8">
      <c r="B308" s="178"/>
      <c r="C308" s="182"/>
      <c r="D308" s="182"/>
      <c r="E308" s="182"/>
      <c r="F308" s="182"/>
      <c r="G308" s="182"/>
      <c r="H308" s="182"/>
    </row>
    <row r="309" spans="2:8">
      <c r="B309" s="178"/>
      <c r="C309" s="182"/>
      <c r="D309" s="182"/>
      <c r="E309" s="182"/>
      <c r="F309" s="182"/>
      <c r="G309" s="182"/>
      <c r="H309" s="182"/>
    </row>
    <row r="310" spans="2:8">
      <c r="B310" s="178"/>
      <c r="C310" s="182"/>
      <c r="D310" s="182"/>
      <c r="E310" s="182"/>
      <c r="F310" s="182"/>
      <c r="G310" s="182"/>
      <c r="H310" s="182"/>
    </row>
    <row r="311" spans="2:8">
      <c r="B311" s="178"/>
      <c r="C311" s="182"/>
      <c r="D311" s="182"/>
      <c r="E311" s="182"/>
      <c r="F311" s="182"/>
      <c r="G311" s="182"/>
      <c r="H311" s="182"/>
    </row>
    <row r="312" spans="2:8">
      <c r="B312" s="178"/>
      <c r="C312" s="182"/>
      <c r="D312" s="182"/>
      <c r="E312" s="182"/>
      <c r="F312" s="182"/>
      <c r="G312" s="182"/>
      <c r="H312" s="182"/>
    </row>
    <row r="313" spans="2:8">
      <c r="B313" s="178"/>
      <c r="C313" s="182"/>
      <c r="D313" s="182"/>
      <c r="E313" s="182"/>
      <c r="F313" s="182"/>
      <c r="G313" s="182"/>
      <c r="H313" s="182"/>
    </row>
    <row r="314" spans="2:8">
      <c r="B314" s="178"/>
      <c r="C314" s="182"/>
      <c r="D314" s="182"/>
      <c r="E314" s="182"/>
      <c r="F314" s="182"/>
      <c r="G314" s="182"/>
      <c r="H314" s="182"/>
    </row>
    <row r="315" spans="2:8">
      <c r="B315" s="178"/>
      <c r="C315" s="182"/>
      <c r="D315" s="182"/>
      <c r="E315" s="182"/>
      <c r="F315" s="182"/>
      <c r="G315" s="182"/>
      <c r="H315" s="182"/>
    </row>
    <row r="316" spans="2:8">
      <c r="B316" s="178"/>
      <c r="C316" s="182"/>
      <c r="D316" s="182"/>
      <c r="E316" s="182"/>
      <c r="F316" s="182"/>
      <c r="G316" s="182"/>
      <c r="H316" s="182"/>
    </row>
    <row r="317" spans="2:8">
      <c r="B317" s="178"/>
      <c r="C317" s="182"/>
      <c r="D317" s="182"/>
      <c r="E317" s="182"/>
      <c r="F317" s="182"/>
      <c r="G317" s="182"/>
      <c r="H317" s="182"/>
    </row>
    <row r="318" spans="2:8">
      <c r="B318" s="178"/>
      <c r="C318" s="182"/>
      <c r="D318" s="182"/>
      <c r="E318" s="182"/>
      <c r="F318" s="182"/>
      <c r="G318" s="182"/>
      <c r="H318" s="182"/>
    </row>
    <row r="319" spans="2:8">
      <c r="B319" s="178"/>
      <c r="C319" s="182"/>
      <c r="D319" s="182"/>
      <c r="E319" s="182"/>
      <c r="F319" s="182"/>
      <c r="G319" s="182"/>
      <c r="H319" s="182"/>
    </row>
    <row r="320" spans="2:8">
      <c r="B320" s="178"/>
      <c r="C320" s="182"/>
      <c r="D320" s="182"/>
      <c r="E320" s="182"/>
      <c r="F320" s="182"/>
      <c r="G320" s="182"/>
      <c r="H320" s="182"/>
    </row>
    <row r="321" spans="2:8">
      <c r="B321" s="178"/>
      <c r="C321" s="182"/>
      <c r="D321" s="182"/>
      <c r="E321" s="182"/>
      <c r="F321" s="182"/>
      <c r="G321" s="182"/>
      <c r="H321" s="182"/>
    </row>
    <row r="322" spans="2:8">
      <c r="B322" s="178"/>
      <c r="C322" s="182"/>
      <c r="D322" s="182"/>
      <c r="E322" s="182"/>
      <c r="F322" s="182"/>
      <c r="G322" s="182"/>
      <c r="H322" s="182"/>
    </row>
    <row r="323" spans="2:8">
      <c r="B323" s="178"/>
      <c r="C323" s="182"/>
      <c r="D323" s="182"/>
      <c r="E323" s="182"/>
      <c r="F323" s="182"/>
      <c r="G323" s="182"/>
      <c r="H323" s="182"/>
    </row>
    <row r="324" spans="2:8">
      <c r="B324" s="178"/>
      <c r="C324" s="182"/>
      <c r="D324" s="182"/>
      <c r="E324" s="182"/>
      <c r="F324" s="182"/>
      <c r="G324" s="182"/>
      <c r="H324" s="182"/>
    </row>
    <row r="325" spans="2:8">
      <c r="B325" s="178"/>
      <c r="C325" s="182"/>
      <c r="D325" s="182"/>
      <c r="E325" s="182"/>
      <c r="F325" s="182"/>
      <c r="G325" s="182"/>
      <c r="H325" s="182"/>
    </row>
    <row r="326" spans="2:8">
      <c r="B326" s="178"/>
      <c r="C326" s="182"/>
      <c r="D326" s="182"/>
      <c r="E326" s="182"/>
      <c r="F326" s="182"/>
      <c r="G326" s="182"/>
      <c r="H326" s="182"/>
    </row>
    <row r="327" spans="2:8">
      <c r="B327" s="178"/>
      <c r="C327" s="182"/>
      <c r="D327" s="182"/>
      <c r="E327" s="182"/>
      <c r="F327" s="182"/>
      <c r="G327" s="182"/>
      <c r="H327" s="182"/>
    </row>
    <row r="328" spans="2:8">
      <c r="B328" s="178"/>
      <c r="C328" s="182"/>
      <c r="D328" s="182"/>
      <c r="E328" s="182"/>
      <c r="F328" s="182"/>
      <c r="G328" s="182"/>
      <c r="H328" s="182"/>
    </row>
    <row r="329" spans="2:8">
      <c r="B329" s="178"/>
      <c r="C329" s="182"/>
      <c r="D329" s="182"/>
      <c r="E329" s="182"/>
      <c r="F329" s="182"/>
      <c r="G329" s="182"/>
      <c r="H329" s="182"/>
    </row>
    <row r="330" spans="2:8">
      <c r="B330" s="178"/>
      <c r="C330" s="182"/>
      <c r="D330" s="182"/>
      <c r="E330" s="182"/>
      <c r="F330" s="182"/>
      <c r="G330" s="182"/>
      <c r="H330" s="182"/>
    </row>
    <row r="331" spans="2:8">
      <c r="B331" s="178"/>
      <c r="C331" s="182"/>
      <c r="D331" s="182"/>
      <c r="E331" s="182"/>
      <c r="F331" s="182"/>
      <c r="G331" s="182"/>
      <c r="H331" s="182"/>
    </row>
    <row r="332" spans="2:8">
      <c r="B332" s="178"/>
      <c r="C332" s="182"/>
      <c r="D332" s="182"/>
      <c r="E332" s="182"/>
      <c r="F332" s="182"/>
      <c r="G332" s="182"/>
      <c r="H332" s="182"/>
    </row>
    <row r="333" spans="2:8">
      <c r="B333" s="178"/>
      <c r="C333" s="182"/>
      <c r="D333" s="182"/>
      <c r="E333" s="182"/>
      <c r="F333" s="182"/>
      <c r="G333" s="182"/>
      <c r="H333" s="182"/>
    </row>
    <row r="334" spans="2:8">
      <c r="B334" s="178"/>
      <c r="C334" s="182"/>
      <c r="D334" s="182"/>
      <c r="E334" s="182"/>
      <c r="F334" s="182"/>
      <c r="G334" s="182"/>
      <c r="H334" s="182"/>
    </row>
    <row r="335" spans="2:8">
      <c r="B335" s="178"/>
      <c r="C335" s="182"/>
      <c r="D335" s="182"/>
      <c r="E335" s="182"/>
      <c r="F335" s="182"/>
      <c r="G335" s="182"/>
      <c r="H335" s="182"/>
    </row>
    <row r="336" spans="2:8">
      <c r="B336" s="178"/>
      <c r="C336" s="182"/>
      <c r="D336" s="182"/>
      <c r="E336" s="182"/>
      <c r="F336" s="182"/>
      <c r="G336" s="182"/>
      <c r="H336" s="182"/>
    </row>
    <row r="337" spans="2:8">
      <c r="B337" s="178"/>
      <c r="C337" s="182"/>
      <c r="D337" s="182"/>
      <c r="E337" s="182"/>
      <c r="F337" s="182"/>
      <c r="G337" s="182"/>
      <c r="H337" s="182"/>
    </row>
    <row r="338" spans="2:8">
      <c r="B338" s="178"/>
      <c r="C338" s="182"/>
      <c r="D338" s="182"/>
      <c r="E338" s="182"/>
      <c r="F338" s="182"/>
      <c r="G338" s="182"/>
      <c r="H338" s="182"/>
    </row>
    <row r="339" spans="2:8">
      <c r="B339" s="178"/>
      <c r="C339" s="182"/>
      <c r="D339" s="182"/>
      <c r="E339" s="182"/>
      <c r="F339" s="182"/>
      <c r="G339" s="182"/>
      <c r="H339" s="182"/>
    </row>
    <row r="340" spans="2:8">
      <c r="B340" s="178"/>
      <c r="C340" s="182"/>
      <c r="D340" s="182"/>
      <c r="E340" s="182"/>
      <c r="F340" s="182"/>
      <c r="G340" s="182"/>
      <c r="H340" s="182"/>
    </row>
    <row r="341" spans="2:8">
      <c r="B341" s="178"/>
      <c r="C341" s="182"/>
      <c r="D341" s="182"/>
      <c r="E341" s="182"/>
      <c r="F341" s="182"/>
      <c r="G341" s="182"/>
      <c r="H341" s="182"/>
    </row>
    <row r="342" spans="2:8">
      <c r="B342" s="178"/>
      <c r="C342" s="182"/>
      <c r="D342" s="182"/>
      <c r="E342" s="182"/>
      <c r="F342" s="182"/>
      <c r="G342" s="182"/>
      <c r="H342" s="182"/>
    </row>
    <row r="343" spans="2:8">
      <c r="B343" s="178"/>
      <c r="C343" s="182"/>
      <c r="D343" s="182"/>
      <c r="E343" s="182"/>
      <c r="F343" s="182"/>
      <c r="G343" s="182"/>
      <c r="H343" s="182"/>
    </row>
    <row r="344" spans="2:8">
      <c r="B344" s="178"/>
      <c r="C344" s="182"/>
      <c r="D344" s="182"/>
      <c r="E344" s="182"/>
      <c r="F344" s="182"/>
      <c r="G344" s="182"/>
      <c r="H344" s="182"/>
    </row>
    <row r="345" spans="2:8">
      <c r="B345" s="178"/>
      <c r="C345" s="182"/>
      <c r="D345" s="182"/>
      <c r="E345" s="182"/>
      <c r="F345" s="182"/>
      <c r="G345" s="182"/>
      <c r="H345" s="182"/>
    </row>
    <row r="346" spans="2:8">
      <c r="B346" s="178"/>
      <c r="C346" s="182"/>
      <c r="D346" s="182"/>
      <c r="E346" s="182"/>
      <c r="F346" s="182"/>
      <c r="G346" s="182"/>
      <c r="H346" s="182"/>
    </row>
    <row r="347" spans="2:8">
      <c r="B347" s="178"/>
      <c r="C347" s="182"/>
      <c r="D347" s="182"/>
      <c r="E347" s="182"/>
      <c r="F347" s="182"/>
      <c r="G347" s="182"/>
      <c r="H347" s="182"/>
    </row>
    <row r="348" spans="2:8">
      <c r="B348" s="178"/>
      <c r="C348" s="182"/>
      <c r="D348" s="182"/>
      <c r="E348" s="182"/>
      <c r="F348" s="182"/>
      <c r="G348" s="182"/>
      <c r="H348" s="182"/>
    </row>
    <row r="349" spans="2:8">
      <c r="B349" s="178"/>
      <c r="C349" s="182"/>
      <c r="D349" s="182"/>
      <c r="E349" s="182"/>
      <c r="F349" s="182"/>
      <c r="G349" s="182"/>
      <c r="H349" s="182"/>
    </row>
    <row r="350" spans="2:8">
      <c r="B350" s="178"/>
      <c r="C350" s="182"/>
      <c r="D350" s="182"/>
      <c r="E350" s="182"/>
      <c r="F350" s="182"/>
      <c r="G350" s="182"/>
      <c r="H350" s="182"/>
    </row>
    <row r="351" spans="2:8">
      <c r="B351" s="178"/>
      <c r="C351" s="182"/>
      <c r="D351" s="182"/>
      <c r="E351" s="182"/>
      <c r="F351" s="182"/>
      <c r="G351" s="182"/>
      <c r="H351" s="182"/>
    </row>
    <row r="352" spans="2:8">
      <c r="B352" s="178"/>
      <c r="C352" s="182"/>
      <c r="D352" s="182"/>
      <c r="E352" s="182"/>
      <c r="F352" s="182"/>
      <c r="G352" s="182"/>
      <c r="H352" s="182"/>
    </row>
    <row r="353" spans="2:8">
      <c r="B353" s="178"/>
      <c r="C353" s="182"/>
      <c r="D353" s="182"/>
      <c r="E353" s="182"/>
      <c r="F353" s="182"/>
      <c r="G353" s="182"/>
      <c r="H353" s="182"/>
    </row>
    <row r="354" spans="2:8">
      <c r="B354" s="178"/>
      <c r="C354" s="182"/>
      <c r="D354" s="182"/>
      <c r="E354" s="182"/>
      <c r="F354" s="182"/>
      <c r="G354" s="182"/>
      <c r="H354" s="182"/>
    </row>
    <row r="355" spans="2:8">
      <c r="B355" s="178"/>
      <c r="C355" s="182"/>
      <c r="D355" s="182"/>
      <c r="E355" s="182"/>
      <c r="F355" s="182"/>
      <c r="G355" s="182"/>
      <c r="H355" s="182"/>
    </row>
    <row r="356" spans="2:8">
      <c r="B356" s="178"/>
      <c r="C356" s="182"/>
      <c r="D356" s="182"/>
      <c r="E356" s="182"/>
      <c r="F356" s="182"/>
      <c r="G356" s="182"/>
      <c r="H356" s="182"/>
    </row>
    <row r="357" spans="2:8">
      <c r="B357" s="178"/>
      <c r="C357" s="182"/>
      <c r="D357" s="182"/>
      <c r="E357" s="182"/>
      <c r="F357" s="182"/>
      <c r="G357" s="182"/>
      <c r="H357" s="182"/>
    </row>
    <row r="358" spans="2:8">
      <c r="B358" s="178"/>
      <c r="C358" s="182"/>
      <c r="D358" s="182"/>
      <c r="E358" s="182"/>
      <c r="F358" s="182"/>
      <c r="G358" s="182"/>
      <c r="H358" s="182"/>
    </row>
    <row r="359" spans="2:8">
      <c r="B359" s="178"/>
      <c r="C359" s="182"/>
      <c r="D359" s="182"/>
      <c r="E359" s="182"/>
      <c r="F359" s="182"/>
      <c r="G359" s="182"/>
      <c r="H359" s="182"/>
    </row>
    <row r="360" spans="2:8">
      <c r="B360" s="178"/>
      <c r="C360" s="182"/>
      <c r="D360" s="182"/>
      <c r="E360" s="182"/>
      <c r="F360" s="182"/>
      <c r="G360" s="182"/>
      <c r="H360" s="182"/>
    </row>
    <row r="361" spans="2:8">
      <c r="B361" s="178"/>
      <c r="C361" s="182"/>
      <c r="D361" s="182"/>
      <c r="E361" s="182"/>
      <c r="F361" s="182"/>
      <c r="G361" s="182"/>
      <c r="H361" s="182"/>
    </row>
    <row r="362" spans="2:8">
      <c r="B362" s="178"/>
      <c r="C362" s="182"/>
      <c r="D362" s="182"/>
      <c r="E362" s="182"/>
      <c r="F362" s="182"/>
      <c r="G362" s="182"/>
      <c r="H362" s="182"/>
    </row>
    <row r="363" spans="2:8">
      <c r="B363" s="178"/>
      <c r="C363" s="182"/>
      <c r="D363" s="182"/>
      <c r="E363" s="182"/>
      <c r="F363" s="182"/>
      <c r="G363" s="182"/>
      <c r="H363" s="182"/>
    </row>
    <row r="364" spans="2:8">
      <c r="B364" s="178"/>
      <c r="C364" s="182"/>
      <c r="D364" s="182"/>
      <c r="E364" s="182"/>
      <c r="F364" s="182"/>
      <c r="G364" s="182"/>
      <c r="H364" s="182"/>
    </row>
    <row r="365" spans="2:8">
      <c r="B365" s="178"/>
      <c r="C365" s="182"/>
      <c r="D365" s="182"/>
      <c r="E365" s="182"/>
      <c r="F365" s="182"/>
      <c r="G365" s="182"/>
      <c r="H365" s="182"/>
    </row>
    <row r="366" spans="2:8">
      <c r="B366" s="178"/>
      <c r="C366" s="182"/>
      <c r="D366" s="182"/>
      <c r="E366" s="182"/>
      <c r="F366" s="182"/>
      <c r="G366" s="182"/>
      <c r="H366" s="182"/>
    </row>
    <row r="367" spans="2:8">
      <c r="B367" s="178"/>
      <c r="C367" s="182"/>
      <c r="D367" s="182"/>
      <c r="E367" s="182"/>
      <c r="F367" s="182"/>
      <c r="G367" s="182"/>
      <c r="H367" s="182"/>
    </row>
    <row r="368" spans="2:8">
      <c r="B368" s="178"/>
      <c r="C368" s="182"/>
      <c r="D368" s="182"/>
      <c r="E368" s="182"/>
      <c r="F368" s="182"/>
      <c r="G368" s="182"/>
      <c r="H368" s="182"/>
    </row>
    <row r="369" spans="2:8">
      <c r="B369" s="178"/>
      <c r="C369" s="182"/>
      <c r="D369" s="182"/>
      <c r="E369" s="182"/>
      <c r="F369" s="182"/>
      <c r="G369" s="182"/>
      <c r="H369" s="182"/>
    </row>
    <row r="370" spans="2:8">
      <c r="B370" s="178"/>
      <c r="C370" s="182"/>
      <c r="D370" s="182"/>
      <c r="E370" s="182"/>
      <c r="F370" s="182"/>
      <c r="G370" s="182"/>
      <c r="H370" s="182"/>
    </row>
    <row r="371" spans="2:8">
      <c r="B371" s="178"/>
      <c r="C371" s="182"/>
      <c r="D371" s="182"/>
      <c r="E371" s="182"/>
      <c r="F371" s="182"/>
      <c r="G371" s="182"/>
      <c r="H371" s="182"/>
    </row>
    <row r="372" spans="2:8">
      <c r="B372" s="178"/>
      <c r="C372" s="182"/>
      <c r="D372" s="182"/>
      <c r="E372" s="182"/>
      <c r="F372" s="182"/>
      <c r="G372" s="182"/>
      <c r="H372" s="182"/>
    </row>
    <row r="373" spans="2:8">
      <c r="B373" s="178"/>
      <c r="C373" s="182"/>
      <c r="D373" s="182"/>
      <c r="E373" s="182"/>
      <c r="F373" s="182"/>
      <c r="G373" s="182"/>
      <c r="H373" s="182"/>
    </row>
    <row r="374" spans="2:8">
      <c r="B374" s="178"/>
      <c r="C374" s="182"/>
      <c r="D374" s="182"/>
      <c r="E374" s="182"/>
      <c r="F374" s="182"/>
      <c r="G374" s="182"/>
      <c r="H374" s="182"/>
    </row>
    <row r="375" spans="2:8">
      <c r="B375" s="178"/>
      <c r="C375" s="182"/>
      <c r="D375" s="182"/>
      <c r="E375" s="182"/>
      <c r="F375" s="182"/>
      <c r="G375" s="182"/>
      <c r="H375" s="182"/>
    </row>
    <row r="376" spans="2:8">
      <c r="B376" s="178"/>
      <c r="C376" s="182"/>
      <c r="D376" s="182"/>
      <c r="E376" s="182"/>
      <c r="F376" s="182"/>
      <c r="G376" s="182"/>
      <c r="H376" s="182"/>
    </row>
    <row r="377" spans="2:8">
      <c r="B377" s="178"/>
      <c r="C377" s="182"/>
      <c r="D377" s="182"/>
      <c r="E377" s="182"/>
      <c r="F377" s="182"/>
      <c r="G377" s="182"/>
      <c r="H377" s="182"/>
    </row>
    <row r="378" spans="2:8">
      <c r="B378" s="178"/>
      <c r="C378" s="182"/>
      <c r="D378" s="182"/>
      <c r="E378" s="182"/>
      <c r="F378" s="182"/>
      <c r="G378" s="182"/>
      <c r="H378" s="182"/>
    </row>
    <row r="379" spans="2:8">
      <c r="B379" s="178"/>
      <c r="C379" s="182"/>
      <c r="D379" s="182"/>
      <c r="E379" s="182"/>
      <c r="F379" s="182"/>
      <c r="G379" s="182"/>
      <c r="H379" s="182"/>
    </row>
    <row r="380" spans="2:8">
      <c r="B380" s="178"/>
      <c r="C380" s="182"/>
      <c r="D380" s="182"/>
      <c r="E380" s="182"/>
      <c r="F380" s="182"/>
      <c r="G380" s="182"/>
      <c r="H380" s="182"/>
    </row>
    <row r="381" spans="2:8">
      <c r="B381" s="178"/>
      <c r="C381" s="182"/>
      <c r="D381" s="182"/>
      <c r="E381" s="182"/>
      <c r="F381" s="182"/>
      <c r="G381" s="182"/>
      <c r="H381" s="182"/>
    </row>
    <row r="382" spans="2:8">
      <c r="B382" s="178"/>
      <c r="C382" s="182"/>
      <c r="D382" s="182"/>
      <c r="E382" s="182"/>
      <c r="F382" s="182"/>
      <c r="G382" s="182"/>
      <c r="H382" s="182"/>
    </row>
    <row r="383" spans="2:8">
      <c r="B383" s="178"/>
      <c r="C383" s="182"/>
      <c r="D383" s="182"/>
      <c r="E383" s="182"/>
      <c r="F383" s="182"/>
      <c r="G383" s="182"/>
      <c r="H383" s="182"/>
    </row>
    <row r="384" spans="2:8">
      <c r="B384" s="178"/>
      <c r="C384" s="182"/>
      <c r="D384" s="182"/>
      <c r="E384" s="182"/>
      <c r="F384" s="182"/>
      <c r="G384" s="182"/>
      <c r="H384" s="182"/>
    </row>
    <row r="385" spans="2:8">
      <c r="B385" s="178"/>
      <c r="C385" s="182"/>
      <c r="D385" s="182"/>
      <c r="E385" s="182"/>
      <c r="F385" s="182"/>
      <c r="G385" s="182"/>
      <c r="H385" s="182"/>
    </row>
    <row r="386" spans="2:8">
      <c r="B386" s="178"/>
      <c r="C386" s="182"/>
      <c r="D386" s="182"/>
      <c r="E386" s="182"/>
      <c r="F386" s="182"/>
      <c r="G386" s="182"/>
      <c r="H386" s="182"/>
    </row>
    <row r="387" spans="2:8">
      <c r="B387" s="178"/>
      <c r="C387" s="182"/>
      <c r="D387" s="182"/>
      <c r="E387" s="182"/>
      <c r="F387" s="182"/>
      <c r="G387" s="182"/>
      <c r="H387" s="182"/>
    </row>
    <row r="388" spans="2:8">
      <c r="B388" s="178"/>
      <c r="C388" s="182"/>
      <c r="D388" s="182"/>
      <c r="E388" s="182"/>
      <c r="F388" s="182"/>
      <c r="G388" s="182"/>
      <c r="H388" s="182"/>
    </row>
    <row r="389" spans="2:8">
      <c r="B389" s="178"/>
      <c r="C389" s="182"/>
      <c r="D389" s="182"/>
      <c r="E389" s="182"/>
      <c r="F389" s="182"/>
      <c r="G389" s="182"/>
      <c r="H389" s="182"/>
    </row>
    <row r="390" spans="2:8">
      <c r="B390" s="178"/>
      <c r="C390" s="182"/>
      <c r="D390" s="182"/>
      <c r="E390" s="182"/>
      <c r="F390" s="182"/>
      <c r="G390" s="182"/>
      <c r="H390" s="182"/>
    </row>
    <row r="391" spans="2:8">
      <c r="B391" s="178"/>
      <c r="C391" s="182"/>
      <c r="D391" s="182"/>
      <c r="E391" s="182"/>
      <c r="F391" s="182"/>
      <c r="G391" s="182"/>
      <c r="H391" s="182"/>
    </row>
    <row r="392" spans="2:8">
      <c r="B392" s="178"/>
      <c r="C392" s="182"/>
      <c r="D392" s="182"/>
      <c r="E392" s="182"/>
      <c r="F392" s="182"/>
      <c r="G392" s="182"/>
      <c r="H392" s="182"/>
    </row>
    <row r="393" spans="2:8">
      <c r="B393" s="178"/>
      <c r="C393" s="182"/>
      <c r="D393" s="182"/>
      <c r="E393" s="182"/>
      <c r="F393" s="182"/>
      <c r="G393" s="182"/>
      <c r="H393" s="182"/>
    </row>
    <row r="394" spans="2:8">
      <c r="B394" s="178"/>
      <c r="C394" s="182"/>
      <c r="D394" s="182"/>
      <c r="E394" s="182"/>
      <c r="F394" s="182"/>
      <c r="G394" s="182"/>
      <c r="H394" s="182"/>
    </row>
    <row r="395" spans="2:8">
      <c r="B395" s="178"/>
      <c r="C395" s="182"/>
      <c r="D395" s="182"/>
      <c r="E395" s="182"/>
      <c r="F395" s="182"/>
      <c r="G395" s="182"/>
      <c r="H395" s="182"/>
    </row>
    <row r="396" spans="2:8">
      <c r="B396" s="178"/>
      <c r="C396" s="182"/>
      <c r="D396" s="182"/>
      <c r="E396" s="182"/>
      <c r="F396" s="182"/>
      <c r="G396" s="182"/>
      <c r="H396" s="182"/>
    </row>
    <row r="397" spans="2:8">
      <c r="B397" s="178"/>
      <c r="C397" s="182"/>
      <c r="D397" s="182"/>
      <c r="E397" s="182"/>
      <c r="F397" s="182"/>
      <c r="G397" s="182"/>
      <c r="H397" s="182"/>
    </row>
    <row r="398" spans="2:8">
      <c r="B398" s="178"/>
      <c r="C398" s="182"/>
      <c r="D398" s="182"/>
      <c r="E398" s="182"/>
      <c r="F398" s="182"/>
      <c r="G398" s="182"/>
      <c r="H398" s="182"/>
    </row>
    <row r="399" spans="2:8">
      <c r="B399" s="178"/>
      <c r="C399" s="182"/>
      <c r="D399" s="182"/>
      <c r="E399" s="182"/>
      <c r="F399" s="182"/>
      <c r="G399" s="182"/>
      <c r="H399" s="182"/>
    </row>
    <row r="400" spans="2:8">
      <c r="B400" s="178"/>
      <c r="C400" s="182"/>
      <c r="D400" s="182"/>
      <c r="E400" s="182"/>
      <c r="F400" s="182"/>
      <c r="G400" s="182"/>
      <c r="H400" s="182"/>
    </row>
    <row r="401" spans="2:8">
      <c r="B401" s="178"/>
      <c r="C401" s="182"/>
      <c r="D401" s="182"/>
      <c r="E401" s="182"/>
      <c r="F401" s="182"/>
      <c r="G401" s="182"/>
      <c r="H401" s="182"/>
    </row>
    <row r="402" spans="2:8">
      <c r="B402" s="178"/>
      <c r="C402" s="182"/>
      <c r="D402" s="182"/>
      <c r="E402" s="182"/>
      <c r="F402" s="182"/>
      <c r="G402" s="182"/>
      <c r="H402" s="182"/>
    </row>
    <row r="403" spans="2:8">
      <c r="B403" s="178"/>
      <c r="C403" s="182"/>
      <c r="D403" s="182"/>
      <c r="E403" s="182"/>
      <c r="F403" s="182"/>
      <c r="G403" s="182"/>
      <c r="H403" s="182"/>
    </row>
    <row r="404" spans="2:8">
      <c r="B404" s="178"/>
      <c r="C404" s="182"/>
      <c r="D404" s="182"/>
      <c r="E404" s="182"/>
      <c r="F404" s="182"/>
      <c r="G404" s="182"/>
      <c r="H404" s="182"/>
    </row>
    <row r="405" spans="2:8">
      <c r="B405" s="178"/>
      <c r="C405" s="182"/>
      <c r="D405" s="182"/>
      <c r="E405" s="182"/>
      <c r="F405" s="182"/>
      <c r="G405" s="182"/>
      <c r="H405" s="182"/>
    </row>
    <row r="406" spans="2:8">
      <c r="B406" s="178"/>
      <c r="C406" s="182"/>
      <c r="D406" s="182"/>
      <c r="E406" s="182"/>
      <c r="F406" s="182"/>
      <c r="G406" s="182"/>
      <c r="H406" s="182"/>
    </row>
    <row r="407" spans="2:8">
      <c r="B407" s="178"/>
      <c r="C407" s="182"/>
      <c r="D407" s="182"/>
      <c r="E407" s="182"/>
      <c r="F407" s="182"/>
      <c r="G407" s="182"/>
      <c r="H407" s="182"/>
    </row>
    <row r="408" spans="2:8">
      <c r="B408" s="178"/>
      <c r="C408" s="182"/>
      <c r="D408" s="182"/>
      <c r="E408" s="182"/>
      <c r="F408" s="182"/>
      <c r="G408" s="182"/>
      <c r="H408" s="182"/>
    </row>
    <row r="409" spans="2:8">
      <c r="B409" s="178"/>
      <c r="C409" s="182"/>
      <c r="D409" s="182"/>
      <c r="E409" s="182"/>
      <c r="F409" s="182"/>
      <c r="G409" s="182"/>
      <c r="H409" s="182"/>
    </row>
    <row r="410" spans="2:8">
      <c r="B410" s="178"/>
      <c r="C410" s="182"/>
      <c r="D410" s="182"/>
      <c r="E410" s="182"/>
      <c r="F410" s="182"/>
      <c r="G410" s="182"/>
      <c r="H410" s="182"/>
    </row>
    <row r="411" spans="2:8">
      <c r="B411" s="178"/>
      <c r="C411" s="182"/>
      <c r="D411" s="182"/>
      <c r="E411" s="182"/>
      <c r="F411" s="182"/>
      <c r="G411" s="182"/>
      <c r="H411" s="182"/>
    </row>
    <row r="412" spans="2:8">
      <c r="B412" s="178"/>
      <c r="C412" s="182"/>
      <c r="D412" s="182"/>
      <c r="E412" s="182"/>
      <c r="F412" s="182"/>
      <c r="G412" s="182"/>
      <c r="H412" s="182"/>
    </row>
    <row r="413" spans="2:8">
      <c r="B413" s="178"/>
      <c r="C413" s="182"/>
      <c r="D413" s="182"/>
      <c r="E413" s="182"/>
      <c r="F413" s="182"/>
      <c r="G413" s="182"/>
      <c r="H413" s="182"/>
    </row>
    <row r="414" spans="2:8">
      <c r="B414" s="178"/>
      <c r="C414" s="182"/>
      <c r="D414" s="182"/>
      <c r="E414" s="182"/>
      <c r="F414" s="182"/>
      <c r="G414" s="182"/>
      <c r="H414" s="182"/>
    </row>
    <row r="415" spans="2:8">
      <c r="B415" s="178"/>
      <c r="C415" s="182"/>
      <c r="D415" s="182"/>
      <c r="E415" s="182"/>
      <c r="F415" s="182"/>
      <c r="G415" s="182"/>
      <c r="H415" s="182"/>
    </row>
    <row r="416" spans="2:8">
      <c r="B416" s="178"/>
      <c r="C416" s="182"/>
      <c r="D416" s="182"/>
      <c r="E416" s="182"/>
      <c r="F416" s="182"/>
      <c r="G416" s="182"/>
      <c r="H416" s="182"/>
    </row>
    <row r="417" spans="2:8">
      <c r="B417" s="178"/>
      <c r="C417" s="182"/>
      <c r="D417" s="182"/>
      <c r="E417" s="182"/>
      <c r="F417" s="182"/>
      <c r="G417" s="182"/>
      <c r="H417" s="182"/>
    </row>
    <row r="418" spans="2:8">
      <c r="B418" s="178"/>
      <c r="C418" s="182"/>
      <c r="D418" s="182"/>
      <c r="E418" s="182"/>
      <c r="F418" s="182"/>
      <c r="G418" s="182"/>
      <c r="H418" s="182"/>
    </row>
    <row r="419" spans="2:8">
      <c r="B419" s="178"/>
      <c r="C419" s="182"/>
      <c r="D419" s="182"/>
      <c r="E419" s="182"/>
      <c r="F419" s="182"/>
      <c r="G419" s="182"/>
      <c r="H419" s="182"/>
    </row>
    <row r="420" spans="2:8">
      <c r="B420" s="178"/>
      <c r="C420" s="182"/>
      <c r="D420" s="182"/>
      <c r="E420" s="182"/>
      <c r="F420" s="182"/>
      <c r="G420" s="182"/>
      <c r="H420" s="182"/>
    </row>
    <row r="421" spans="2:8">
      <c r="B421" s="178"/>
      <c r="C421" s="182"/>
      <c r="D421" s="182"/>
      <c r="E421" s="182"/>
      <c r="F421" s="182"/>
      <c r="G421" s="182"/>
      <c r="H421" s="182"/>
    </row>
    <row r="422" spans="2:8">
      <c r="B422" s="178"/>
      <c r="C422" s="182"/>
      <c r="D422" s="182"/>
      <c r="E422" s="182"/>
      <c r="F422" s="182"/>
      <c r="G422" s="182"/>
      <c r="H422" s="182"/>
    </row>
    <row r="423" spans="2:8">
      <c r="B423" s="178"/>
      <c r="C423" s="182"/>
      <c r="D423" s="182"/>
      <c r="E423" s="182"/>
      <c r="F423" s="182"/>
      <c r="G423" s="182"/>
      <c r="H423" s="182"/>
    </row>
    <row r="424" spans="2:8">
      <c r="B424" s="178"/>
      <c r="C424" s="182"/>
      <c r="D424" s="182"/>
      <c r="E424" s="182"/>
      <c r="F424" s="182"/>
      <c r="G424" s="182"/>
      <c r="H424" s="182"/>
    </row>
    <row r="425" spans="2:8">
      <c r="B425" s="178"/>
      <c r="C425" s="182"/>
      <c r="D425" s="182"/>
      <c r="E425" s="182"/>
      <c r="F425" s="182"/>
      <c r="G425" s="182"/>
      <c r="H425" s="182"/>
    </row>
    <row r="426" spans="2:8">
      <c r="B426" s="178"/>
      <c r="C426" s="182"/>
      <c r="D426" s="182"/>
      <c r="E426" s="182"/>
      <c r="F426" s="182"/>
      <c r="G426" s="182"/>
      <c r="H426" s="182"/>
    </row>
    <row r="427" spans="2:8">
      <c r="B427" s="178"/>
      <c r="C427" s="182"/>
      <c r="D427" s="182"/>
      <c r="E427" s="182"/>
      <c r="F427" s="182"/>
      <c r="G427" s="182"/>
      <c r="H427" s="182"/>
    </row>
    <row r="428" spans="2:8">
      <c r="B428" s="178"/>
      <c r="C428" s="182"/>
      <c r="D428" s="182"/>
      <c r="E428" s="182"/>
      <c r="F428" s="182"/>
      <c r="G428" s="182"/>
      <c r="H428" s="182"/>
    </row>
    <row r="429" spans="2:8">
      <c r="B429" s="178"/>
      <c r="C429" s="182"/>
      <c r="D429" s="182"/>
      <c r="E429" s="182"/>
      <c r="F429" s="182"/>
      <c r="G429" s="182"/>
      <c r="H429" s="182"/>
    </row>
    <row r="430" spans="2:8">
      <c r="B430" s="178"/>
      <c r="C430" s="182"/>
      <c r="D430" s="182"/>
      <c r="E430" s="182"/>
      <c r="F430" s="182"/>
      <c r="G430" s="182"/>
      <c r="H430" s="182"/>
    </row>
    <row r="431" spans="2:8">
      <c r="B431" s="178"/>
      <c r="C431" s="182"/>
      <c r="D431" s="182"/>
      <c r="E431" s="182"/>
      <c r="F431" s="182"/>
      <c r="G431" s="182"/>
      <c r="H431" s="182"/>
    </row>
    <row r="432" spans="2:8">
      <c r="B432" s="178"/>
      <c r="C432" s="182"/>
      <c r="D432" s="182"/>
      <c r="E432" s="182"/>
      <c r="F432" s="182"/>
      <c r="G432" s="182"/>
      <c r="H432" s="182"/>
    </row>
    <row r="433" spans="2:8">
      <c r="B433" s="178"/>
      <c r="C433" s="182"/>
      <c r="D433" s="182"/>
      <c r="E433" s="182"/>
      <c r="F433" s="182"/>
      <c r="G433" s="182"/>
      <c r="H433" s="182"/>
    </row>
    <row r="434" spans="2:8">
      <c r="B434" s="178"/>
      <c r="C434" s="182"/>
      <c r="D434" s="182"/>
      <c r="E434" s="182"/>
      <c r="F434" s="182"/>
      <c r="G434" s="182"/>
      <c r="H434" s="182"/>
    </row>
    <row r="435" spans="2:8">
      <c r="B435" s="178"/>
      <c r="C435" s="182"/>
      <c r="D435" s="182"/>
      <c r="E435" s="182"/>
      <c r="F435" s="182"/>
      <c r="G435" s="182"/>
      <c r="H435" s="182"/>
    </row>
    <row r="436" spans="2:8">
      <c r="B436" s="178"/>
      <c r="C436" s="182"/>
      <c r="D436" s="182"/>
      <c r="E436" s="182"/>
      <c r="F436" s="182"/>
      <c r="G436" s="182"/>
      <c r="H436" s="182"/>
    </row>
    <row r="437" spans="2:8">
      <c r="B437" s="178"/>
      <c r="C437" s="182"/>
      <c r="D437" s="182"/>
      <c r="E437" s="182"/>
      <c r="F437" s="182"/>
      <c r="G437" s="182"/>
      <c r="H437" s="182"/>
    </row>
    <row r="438" spans="2:8">
      <c r="B438" s="178"/>
      <c r="C438" s="182"/>
      <c r="D438" s="182"/>
      <c r="E438" s="182"/>
      <c r="F438" s="182"/>
      <c r="G438" s="182"/>
      <c r="H438" s="182"/>
    </row>
    <row r="439" spans="2:8">
      <c r="B439" s="178"/>
      <c r="C439" s="182"/>
      <c r="D439" s="182"/>
      <c r="E439" s="182"/>
      <c r="F439" s="182"/>
      <c r="G439" s="182"/>
      <c r="H439" s="182"/>
    </row>
    <row r="440" spans="2:8">
      <c r="B440" s="178"/>
      <c r="C440" s="182"/>
      <c r="D440" s="182"/>
      <c r="E440" s="182"/>
      <c r="F440" s="182"/>
      <c r="G440" s="182"/>
      <c r="H440" s="182"/>
    </row>
    <row r="441" spans="2:8">
      <c r="B441" s="178"/>
      <c r="C441" s="182"/>
      <c r="D441" s="182"/>
      <c r="E441" s="182"/>
      <c r="F441" s="182"/>
      <c r="G441" s="182"/>
      <c r="H441" s="182"/>
    </row>
    <row r="442" spans="2:8">
      <c r="B442" s="178"/>
      <c r="C442" s="182"/>
      <c r="D442" s="182"/>
      <c r="E442" s="182"/>
      <c r="F442" s="182"/>
      <c r="G442" s="182"/>
      <c r="H442" s="182"/>
    </row>
    <row r="443" spans="2:8">
      <c r="B443" s="178"/>
      <c r="C443" s="182"/>
      <c r="D443" s="182"/>
      <c r="E443" s="182"/>
      <c r="F443" s="182"/>
      <c r="G443" s="182"/>
      <c r="H443" s="182"/>
    </row>
    <row r="444" spans="2:8">
      <c r="B444" s="178"/>
      <c r="C444" s="182"/>
      <c r="D444" s="182"/>
      <c r="E444" s="182"/>
      <c r="F444" s="182"/>
      <c r="G444" s="182"/>
      <c r="H444" s="182"/>
    </row>
    <row r="445" spans="2:8">
      <c r="B445" s="178"/>
      <c r="C445" s="182"/>
      <c r="D445" s="182"/>
      <c r="E445" s="182"/>
      <c r="F445" s="182"/>
      <c r="G445" s="182"/>
      <c r="H445" s="182"/>
    </row>
    <row r="446" spans="2:8">
      <c r="B446" s="178"/>
      <c r="C446" s="182"/>
      <c r="D446" s="182"/>
      <c r="E446" s="182"/>
      <c r="F446" s="182"/>
      <c r="G446" s="182"/>
      <c r="H446" s="182"/>
    </row>
    <row r="447" spans="2:8">
      <c r="B447" s="178"/>
      <c r="C447" s="182"/>
      <c r="D447" s="182"/>
      <c r="E447" s="182"/>
      <c r="F447" s="182"/>
      <c r="G447" s="182"/>
      <c r="H447" s="182"/>
    </row>
    <row r="448" spans="2:8">
      <c r="B448" s="178"/>
      <c r="C448" s="182"/>
      <c r="D448" s="182"/>
      <c r="E448" s="182"/>
      <c r="F448" s="182"/>
      <c r="G448" s="182"/>
      <c r="H448" s="182"/>
    </row>
    <row r="449" spans="2:8">
      <c r="B449" s="178"/>
      <c r="C449" s="182"/>
      <c r="D449" s="182"/>
      <c r="E449" s="182"/>
      <c r="F449" s="182"/>
      <c r="G449" s="182"/>
      <c r="H449" s="182"/>
    </row>
    <row r="450" spans="2:8">
      <c r="B450" s="178"/>
      <c r="C450" s="182"/>
      <c r="D450" s="182"/>
      <c r="E450" s="182"/>
      <c r="F450" s="182"/>
      <c r="G450" s="182"/>
      <c r="H450" s="182"/>
    </row>
    <row r="451" spans="2:8">
      <c r="B451" s="178"/>
      <c r="C451" s="182"/>
      <c r="D451" s="182"/>
      <c r="E451" s="182"/>
      <c r="F451" s="182"/>
      <c r="G451" s="182"/>
      <c r="H451" s="182"/>
    </row>
    <row r="452" spans="2:8">
      <c r="B452" s="178"/>
      <c r="C452" s="182"/>
      <c r="D452" s="182"/>
      <c r="E452" s="182"/>
      <c r="F452" s="182"/>
      <c r="G452" s="182"/>
      <c r="H452" s="182"/>
    </row>
    <row r="453" spans="2:8">
      <c r="B453" s="178"/>
      <c r="C453" s="182"/>
      <c r="D453" s="182"/>
      <c r="E453" s="182"/>
      <c r="F453" s="182"/>
      <c r="G453" s="182"/>
      <c r="H453" s="182"/>
    </row>
    <row r="454" spans="2:8">
      <c r="B454" s="178"/>
      <c r="C454" s="182"/>
      <c r="D454" s="182"/>
      <c r="E454" s="182"/>
      <c r="F454" s="182"/>
      <c r="G454" s="182"/>
      <c r="H454" s="182"/>
    </row>
    <row r="455" spans="2:8">
      <c r="B455" s="178"/>
      <c r="C455" s="182"/>
      <c r="D455" s="182"/>
      <c r="E455" s="182"/>
      <c r="F455" s="182"/>
      <c r="G455" s="182"/>
      <c r="H455" s="182"/>
    </row>
    <row r="456" spans="2:8">
      <c r="B456" s="178"/>
      <c r="C456" s="182"/>
      <c r="D456" s="182"/>
      <c r="E456" s="182"/>
      <c r="F456" s="182"/>
      <c r="G456" s="182"/>
      <c r="H456" s="182"/>
    </row>
    <row r="457" spans="2:8">
      <c r="B457" s="178"/>
      <c r="C457" s="182"/>
      <c r="D457" s="182"/>
      <c r="E457" s="182"/>
      <c r="F457" s="182"/>
      <c r="G457" s="182"/>
      <c r="H457" s="182"/>
    </row>
    <row r="458" spans="2:8">
      <c r="B458" s="178"/>
      <c r="C458" s="182"/>
      <c r="D458" s="182"/>
      <c r="E458" s="182"/>
      <c r="F458" s="182"/>
      <c r="G458" s="182"/>
      <c r="H458" s="182"/>
    </row>
    <row r="459" spans="2:8">
      <c r="B459" s="178"/>
      <c r="C459" s="182"/>
      <c r="D459" s="182"/>
      <c r="E459" s="182"/>
      <c r="F459" s="182"/>
      <c r="G459" s="182"/>
      <c r="H459" s="182"/>
    </row>
    <row r="460" spans="2:8">
      <c r="B460" s="178"/>
      <c r="C460" s="182"/>
      <c r="D460" s="182"/>
      <c r="E460" s="182"/>
      <c r="F460" s="182"/>
      <c r="G460" s="182"/>
      <c r="H460" s="182"/>
    </row>
    <row r="461" spans="2:8">
      <c r="B461" s="178"/>
      <c r="C461" s="182"/>
      <c r="D461" s="182"/>
      <c r="E461" s="182"/>
      <c r="F461" s="182"/>
      <c r="G461" s="182"/>
      <c r="H461" s="182"/>
    </row>
    <row r="462" spans="2:8">
      <c r="B462" s="178"/>
      <c r="C462" s="182"/>
      <c r="D462" s="182"/>
      <c r="E462" s="182"/>
      <c r="F462" s="182"/>
      <c r="G462" s="182"/>
      <c r="H462" s="182"/>
    </row>
    <row r="463" spans="2:8">
      <c r="B463" s="178"/>
      <c r="C463" s="182"/>
      <c r="D463" s="182"/>
      <c r="E463" s="182"/>
      <c r="F463" s="182"/>
      <c r="G463" s="182"/>
      <c r="H463" s="182"/>
    </row>
    <row r="464" spans="2:8">
      <c r="B464" s="178"/>
      <c r="C464" s="182"/>
      <c r="D464" s="182"/>
      <c r="E464" s="182"/>
      <c r="F464" s="182"/>
      <c r="G464" s="182"/>
      <c r="H464" s="182"/>
    </row>
    <row r="465" spans="2:8">
      <c r="B465" s="178"/>
      <c r="C465" s="182"/>
      <c r="D465" s="182"/>
      <c r="E465" s="182"/>
      <c r="F465" s="182"/>
      <c r="G465" s="182"/>
      <c r="H465" s="182"/>
    </row>
    <row r="466" spans="2:8">
      <c r="B466" s="178"/>
      <c r="C466" s="182"/>
      <c r="D466" s="182"/>
      <c r="E466" s="182"/>
      <c r="F466" s="182"/>
      <c r="G466" s="182"/>
      <c r="H466" s="182"/>
    </row>
    <row r="467" spans="2:8">
      <c r="B467" s="178"/>
      <c r="C467" s="182"/>
      <c r="D467" s="182"/>
      <c r="E467" s="182"/>
      <c r="F467" s="182"/>
      <c r="G467" s="182"/>
      <c r="H467" s="182"/>
    </row>
    <row r="468" spans="2:8">
      <c r="B468" s="178"/>
      <c r="C468" s="182"/>
      <c r="D468" s="182"/>
      <c r="E468" s="182"/>
      <c r="F468" s="182"/>
      <c r="G468" s="182"/>
      <c r="H468" s="182"/>
    </row>
    <row r="469" spans="2:8">
      <c r="B469" s="178"/>
      <c r="C469" s="182"/>
      <c r="D469" s="182"/>
      <c r="E469" s="182"/>
      <c r="F469" s="182"/>
      <c r="G469" s="182"/>
      <c r="H469" s="182"/>
    </row>
    <row r="470" spans="2:8">
      <c r="B470" s="178"/>
      <c r="C470" s="182"/>
      <c r="D470" s="182"/>
      <c r="E470" s="182"/>
      <c r="F470" s="182"/>
      <c r="G470" s="182"/>
      <c r="H470" s="182"/>
    </row>
    <row r="471" spans="2:8">
      <c r="B471" s="178"/>
      <c r="C471" s="182"/>
      <c r="D471" s="182"/>
      <c r="E471" s="182"/>
      <c r="F471" s="182"/>
      <c r="G471" s="182"/>
      <c r="H471" s="182"/>
    </row>
    <row r="472" spans="2:8">
      <c r="B472" s="178"/>
      <c r="C472" s="182"/>
      <c r="D472" s="182"/>
      <c r="E472" s="182"/>
      <c r="F472" s="182"/>
      <c r="G472" s="182"/>
      <c r="H472" s="182"/>
    </row>
    <row r="473" spans="2:8">
      <c r="B473" s="178"/>
      <c r="C473" s="182"/>
      <c r="D473" s="182"/>
      <c r="E473" s="182"/>
      <c r="F473" s="182"/>
      <c r="G473" s="182"/>
      <c r="H473" s="182"/>
    </row>
    <row r="474" spans="2:8">
      <c r="B474" s="178"/>
      <c r="C474" s="182"/>
      <c r="D474" s="182"/>
      <c r="E474" s="182"/>
      <c r="F474" s="182"/>
      <c r="G474" s="182"/>
      <c r="H474" s="182"/>
    </row>
    <row r="475" spans="2:8">
      <c r="B475" s="178"/>
      <c r="C475" s="182"/>
      <c r="D475" s="182"/>
      <c r="E475" s="182"/>
      <c r="F475" s="182"/>
      <c r="G475" s="182"/>
      <c r="H475" s="182"/>
    </row>
    <row r="476" spans="2:8">
      <c r="B476" s="178"/>
      <c r="C476" s="182"/>
      <c r="D476" s="182"/>
      <c r="E476" s="182"/>
      <c r="F476" s="182"/>
      <c r="G476" s="182"/>
      <c r="H476" s="182"/>
    </row>
    <row r="477" spans="2:8">
      <c r="B477" s="178"/>
      <c r="C477" s="182"/>
      <c r="D477" s="182"/>
      <c r="E477" s="182"/>
      <c r="F477" s="182"/>
      <c r="G477" s="182"/>
      <c r="H477" s="182"/>
    </row>
    <row r="478" spans="2:8">
      <c r="B478" s="178"/>
      <c r="C478" s="182"/>
      <c r="D478" s="182"/>
      <c r="E478" s="182"/>
      <c r="F478" s="182"/>
      <c r="G478" s="182"/>
      <c r="H478" s="182"/>
    </row>
    <row r="479" spans="2:8">
      <c r="B479" s="178"/>
      <c r="C479" s="182"/>
      <c r="D479" s="182"/>
      <c r="E479" s="182"/>
      <c r="F479" s="182"/>
      <c r="G479" s="182"/>
      <c r="H479" s="182"/>
    </row>
    <row r="480" spans="2:8">
      <c r="B480" s="178"/>
      <c r="C480" s="182"/>
      <c r="D480" s="182"/>
      <c r="E480" s="182"/>
      <c r="F480" s="182"/>
      <c r="G480" s="182"/>
      <c r="H480" s="182"/>
    </row>
    <row r="481" spans="2:8">
      <c r="B481" s="178"/>
      <c r="C481" s="182"/>
      <c r="D481" s="182"/>
      <c r="E481" s="182"/>
      <c r="F481" s="182"/>
      <c r="G481" s="182"/>
      <c r="H481" s="182"/>
    </row>
    <row r="482" spans="2:8">
      <c r="B482" s="178"/>
      <c r="C482" s="182"/>
      <c r="D482" s="182"/>
      <c r="E482" s="182"/>
      <c r="F482" s="182"/>
      <c r="G482" s="182"/>
      <c r="H482" s="182"/>
    </row>
    <row r="483" spans="2:8">
      <c r="B483" s="178"/>
      <c r="C483" s="182"/>
      <c r="D483" s="182"/>
      <c r="E483" s="182"/>
      <c r="F483" s="182"/>
      <c r="G483" s="182"/>
      <c r="H483" s="182"/>
    </row>
    <row r="484" spans="2:8">
      <c r="B484" s="178"/>
      <c r="C484" s="182"/>
      <c r="D484" s="182"/>
      <c r="E484" s="182"/>
      <c r="F484" s="182"/>
      <c r="G484" s="182"/>
      <c r="H484" s="182"/>
    </row>
    <row r="485" spans="2:8">
      <c r="B485" s="178"/>
      <c r="C485" s="182"/>
      <c r="D485" s="182"/>
      <c r="E485" s="182"/>
      <c r="F485" s="182"/>
      <c r="G485" s="182"/>
      <c r="H485" s="182"/>
    </row>
    <row r="486" spans="2:8">
      <c r="B486" s="178"/>
      <c r="C486" s="182"/>
      <c r="D486" s="182"/>
      <c r="E486" s="182"/>
      <c r="F486" s="182"/>
      <c r="G486" s="182"/>
      <c r="H486" s="182"/>
    </row>
    <row r="487" spans="2:8">
      <c r="B487" s="178"/>
      <c r="C487" s="182"/>
      <c r="D487" s="182"/>
      <c r="E487" s="182"/>
      <c r="F487" s="182"/>
      <c r="G487" s="182"/>
      <c r="H487" s="182"/>
    </row>
    <row r="488" spans="2:8">
      <c r="B488" s="178"/>
      <c r="C488" s="182"/>
      <c r="D488" s="182"/>
      <c r="E488" s="182"/>
      <c r="F488" s="182"/>
      <c r="G488" s="182"/>
      <c r="H488" s="182"/>
    </row>
    <row r="489" spans="2:8">
      <c r="B489" s="178"/>
      <c r="C489" s="182"/>
      <c r="D489" s="182"/>
      <c r="E489" s="182"/>
      <c r="F489" s="182"/>
      <c r="G489" s="182"/>
      <c r="H489" s="182"/>
    </row>
    <row r="490" spans="2:8">
      <c r="B490" s="178"/>
      <c r="C490" s="182"/>
      <c r="D490" s="182"/>
      <c r="E490" s="182"/>
      <c r="F490" s="182"/>
      <c r="G490" s="182"/>
      <c r="H490" s="182"/>
    </row>
    <row r="491" spans="2:8">
      <c r="B491" s="178"/>
      <c r="C491" s="182"/>
      <c r="D491" s="182"/>
      <c r="E491" s="182"/>
      <c r="F491" s="182"/>
      <c r="G491" s="182"/>
      <c r="H491" s="182"/>
    </row>
    <row r="492" spans="2:8">
      <c r="B492" s="178"/>
      <c r="C492" s="182"/>
      <c r="D492" s="182"/>
      <c r="E492" s="182"/>
      <c r="F492" s="182"/>
      <c r="G492" s="182"/>
      <c r="H492" s="182"/>
    </row>
    <row r="493" spans="2:8">
      <c r="B493" s="178"/>
      <c r="C493" s="182"/>
      <c r="D493" s="182"/>
      <c r="E493" s="182"/>
      <c r="F493" s="182"/>
      <c r="G493" s="182"/>
      <c r="H493" s="182"/>
    </row>
    <row r="494" spans="2:8">
      <c r="B494" s="178"/>
      <c r="C494" s="182"/>
      <c r="D494" s="182"/>
      <c r="E494" s="182"/>
      <c r="F494" s="182"/>
      <c r="G494" s="182"/>
      <c r="H494" s="182"/>
    </row>
    <row r="495" spans="2:8">
      <c r="B495" s="178"/>
      <c r="C495" s="182"/>
      <c r="D495" s="182"/>
      <c r="E495" s="182"/>
      <c r="F495" s="182"/>
      <c r="G495" s="182"/>
      <c r="H495" s="182"/>
    </row>
    <row r="496" spans="2:8">
      <c r="B496" s="178"/>
      <c r="C496" s="182"/>
      <c r="D496" s="182"/>
      <c r="E496" s="182"/>
      <c r="F496" s="182"/>
      <c r="G496" s="182"/>
      <c r="H496" s="182"/>
    </row>
    <row r="497" spans="2:8">
      <c r="B497" s="178"/>
      <c r="C497" s="182"/>
      <c r="D497" s="182"/>
      <c r="E497" s="182"/>
      <c r="F497" s="182"/>
      <c r="G497" s="182"/>
      <c r="H497" s="182"/>
    </row>
    <row r="498" spans="2:8">
      <c r="B498" s="178"/>
      <c r="C498" s="182"/>
      <c r="D498" s="182"/>
      <c r="E498" s="182"/>
      <c r="F498" s="182"/>
      <c r="G498" s="182"/>
      <c r="H498" s="182"/>
    </row>
    <row r="499" spans="2:8">
      <c r="B499" s="178"/>
      <c r="C499" s="182"/>
      <c r="D499" s="182"/>
      <c r="E499" s="182"/>
      <c r="F499" s="182"/>
      <c r="G499" s="182"/>
      <c r="H499" s="182"/>
    </row>
    <row r="500" spans="2:8">
      <c r="B500" s="178"/>
      <c r="C500" s="182"/>
      <c r="D500" s="182"/>
      <c r="E500" s="182"/>
      <c r="F500" s="182"/>
      <c r="G500" s="182"/>
      <c r="H500" s="182"/>
    </row>
    <row r="501" spans="2:8">
      <c r="B501" s="178"/>
      <c r="C501" s="182"/>
      <c r="D501" s="182"/>
      <c r="E501" s="182"/>
      <c r="F501" s="182"/>
      <c r="G501" s="182"/>
      <c r="H501" s="182"/>
    </row>
    <row r="502" spans="2:8">
      <c r="B502" s="178"/>
      <c r="C502" s="182"/>
      <c r="D502" s="182"/>
      <c r="E502" s="182"/>
      <c r="F502" s="182"/>
      <c r="G502" s="182"/>
      <c r="H502" s="182"/>
    </row>
    <row r="503" spans="2:8">
      <c r="B503" s="178"/>
      <c r="C503" s="182"/>
      <c r="D503" s="182"/>
      <c r="E503" s="182"/>
      <c r="F503" s="182"/>
      <c r="G503" s="182"/>
      <c r="H503" s="182"/>
    </row>
    <row r="504" spans="2:8">
      <c r="B504" s="178"/>
      <c r="C504" s="182"/>
      <c r="D504" s="182"/>
      <c r="E504" s="182"/>
      <c r="F504" s="182"/>
      <c r="G504" s="182"/>
      <c r="H504" s="182"/>
    </row>
    <row r="505" spans="2:8">
      <c r="B505" s="178"/>
      <c r="C505" s="182"/>
      <c r="D505" s="182"/>
      <c r="E505" s="182"/>
      <c r="F505" s="182"/>
      <c r="G505" s="182"/>
      <c r="H505" s="182"/>
    </row>
    <row r="506" spans="2:8">
      <c r="B506" s="178"/>
      <c r="C506" s="182"/>
      <c r="D506" s="182"/>
      <c r="E506" s="182"/>
      <c r="F506" s="182"/>
      <c r="G506" s="182"/>
      <c r="H506" s="182"/>
    </row>
    <row r="507" spans="2:8">
      <c r="B507" s="178"/>
      <c r="C507" s="182"/>
      <c r="D507" s="182"/>
      <c r="E507" s="182"/>
      <c r="F507" s="182"/>
      <c r="G507" s="182"/>
      <c r="H507" s="182"/>
    </row>
    <row r="508" spans="2:8">
      <c r="B508" s="178"/>
      <c r="C508" s="182"/>
      <c r="D508" s="182"/>
      <c r="E508" s="182"/>
      <c r="F508" s="182"/>
      <c r="G508" s="182"/>
      <c r="H508" s="182"/>
    </row>
    <row r="509" spans="2:8">
      <c r="B509" s="178"/>
      <c r="C509" s="182"/>
      <c r="D509" s="182"/>
      <c r="E509" s="182"/>
      <c r="F509" s="182"/>
      <c r="G509" s="182"/>
      <c r="H509" s="182"/>
    </row>
    <row r="510" spans="2:8">
      <c r="B510" s="178"/>
      <c r="C510" s="182"/>
      <c r="D510" s="182"/>
      <c r="E510" s="182"/>
      <c r="F510" s="182"/>
      <c r="G510" s="182"/>
      <c r="H510" s="182"/>
    </row>
    <row r="511" spans="2:8">
      <c r="B511" s="178"/>
      <c r="C511" s="182"/>
      <c r="D511" s="182"/>
      <c r="E511" s="182"/>
      <c r="F511" s="182"/>
      <c r="G511" s="182"/>
      <c r="H511" s="182"/>
    </row>
    <row r="512" spans="2:8">
      <c r="B512" s="178"/>
      <c r="C512" s="182"/>
      <c r="D512" s="182"/>
      <c r="E512" s="182"/>
      <c r="F512" s="182"/>
      <c r="G512" s="182"/>
      <c r="H512" s="182"/>
    </row>
    <row r="513" spans="2:8">
      <c r="B513" s="178"/>
      <c r="C513" s="182"/>
      <c r="D513" s="182"/>
      <c r="E513" s="182"/>
      <c r="F513" s="182"/>
      <c r="G513" s="182"/>
      <c r="H513" s="182"/>
    </row>
    <row r="514" spans="2:8">
      <c r="B514" s="178"/>
      <c r="C514" s="182"/>
      <c r="D514" s="182"/>
      <c r="E514" s="182"/>
      <c r="F514" s="182"/>
      <c r="G514" s="182"/>
      <c r="H514" s="182"/>
    </row>
    <row r="515" spans="2:8">
      <c r="B515" s="178"/>
      <c r="C515" s="182"/>
      <c r="D515" s="182"/>
      <c r="E515" s="182"/>
      <c r="F515" s="182"/>
      <c r="G515" s="182"/>
      <c r="H515" s="182"/>
    </row>
    <row r="516" spans="2:8">
      <c r="B516" s="178"/>
      <c r="C516" s="182"/>
      <c r="D516" s="182"/>
      <c r="E516" s="182"/>
      <c r="F516" s="182"/>
      <c r="G516" s="182"/>
      <c r="H516" s="182"/>
    </row>
    <row r="517" spans="2:8">
      <c r="B517" s="178"/>
      <c r="C517" s="182"/>
      <c r="D517" s="182"/>
      <c r="E517" s="182"/>
      <c r="F517" s="182"/>
      <c r="G517" s="182"/>
      <c r="H517" s="182"/>
    </row>
    <row r="518" spans="2:8">
      <c r="B518" s="178"/>
      <c r="C518" s="182"/>
      <c r="D518" s="182"/>
      <c r="E518" s="182"/>
      <c r="F518" s="182"/>
      <c r="G518" s="182"/>
      <c r="H518" s="182"/>
    </row>
    <row r="519" spans="2:8">
      <c r="B519" s="178"/>
      <c r="C519" s="182"/>
      <c r="D519" s="182"/>
      <c r="E519" s="182"/>
      <c r="F519" s="182"/>
      <c r="G519" s="182"/>
      <c r="H519" s="182"/>
    </row>
    <row r="520" spans="2:8">
      <c r="B520" s="178"/>
      <c r="C520" s="182"/>
      <c r="D520" s="182"/>
      <c r="E520" s="182"/>
      <c r="F520" s="182"/>
      <c r="G520" s="182"/>
      <c r="H520" s="182"/>
    </row>
    <row r="521" spans="2:8">
      <c r="B521" s="178"/>
      <c r="C521" s="182"/>
      <c r="D521" s="182"/>
      <c r="E521" s="182"/>
      <c r="F521" s="182"/>
      <c r="G521" s="182"/>
      <c r="H521" s="182"/>
    </row>
    <row r="522" spans="2:8">
      <c r="B522" s="178"/>
      <c r="C522" s="182"/>
      <c r="D522" s="182"/>
      <c r="E522" s="182"/>
      <c r="F522" s="182"/>
      <c r="G522" s="182"/>
      <c r="H522" s="182"/>
    </row>
    <row r="523" spans="2:8">
      <c r="B523" s="178"/>
      <c r="C523" s="182"/>
      <c r="D523" s="182"/>
      <c r="E523" s="182"/>
      <c r="F523" s="182"/>
      <c r="G523" s="182"/>
      <c r="H523" s="182"/>
    </row>
    <row r="524" spans="2:8">
      <c r="B524" s="178"/>
      <c r="C524" s="182"/>
      <c r="D524" s="182"/>
      <c r="E524" s="182"/>
      <c r="F524" s="182"/>
      <c r="G524" s="182"/>
      <c r="H524" s="182"/>
    </row>
    <row r="525" spans="2:8">
      <c r="B525" s="178"/>
      <c r="C525" s="182"/>
      <c r="D525" s="182"/>
      <c r="E525" s="182"/>
      <c r="F525" s="182"/>
      <c r="G525" s="182"/>
      <c r="H525" s="182"/>
    </row>
    <row r="526" spans="2:8">
      <c r="B526" s="178"/>
      <c r="C526" s="182"/>
      <c r="D526" s="182"/>
      <c r="E526" s="182"/>
      <c r="F526" s="182"/>
      <c r="G526" s="182"/>
      <c r="H526" s="182"/>
    </row>
    <row r="527" spans="2:8">
      <c r="B527" s="178"/>
      <c r="C527" s="182"/>
      <c r="D527" s="182"/>
      <c r="E527" s="182"/>
      <c r="F527" s="182"/>
      <c r="G527" s="182"/>
      <c r="H527" s="182"/>
    </row>
    <row r="528" spans="2:8">
      <c r="B528" s="178"/>
      <c r="C528" s="182"/>
      <c r="D528" s="182"/>
      <c r="E528" s="182"/>
      <c r="F528" s="182"/>
      <c r="G528" s="182"/>
      <c r="H528" s="182"/>
    </row>
    <row r="529" spans="2:8">
      <c r="B529" s="178"/>
      <c r="C529" s="182"/>
      <c r="D529" s="182"/>
      <c r="E529" s="182"/>
      <c r="F529" s="182"/>
      <c r="G529" s="182"/>
      <c r="H529" s="182"/>
    </row>
    <row r="530" spans="2:8">
      <c r="B530" s="178"/>
      <c r="C530" s="182"/>
      <c r="D530" s="182"/>
      <c r="E530" s="182"/>
      <c r="F530" s="182"/>
      <c r="G530" s="182"/>
      <c r="H530" s="182"/>
    </row>
    <row r="531" spans="2:8">
      <c r="B531" s="178"/>
      <c r="C531" s="182"/>
      <c r="D531" s="182"/>
      <c r="E531" s="182"/>
      <c r="F531" s="182"/>
      <c r="G531" s="182"/>
      <c r="H531" s="182"/>
    </row>
    <row r="532" spans="2:8">
      <c r="B532" s="178"/>
      <c r="C532" s="182"/>
      <c r="D532" s="182"/>
      <c r="E532" s="182"/>
      <c r="F532" s="182"/>
      <c r="G532" s="182"/>
      <c r="H532" s="182"/>
    </row>
    <row r="533" spans="2:8">
      <c r="B533" s="178"/>
      <c r="C533" s="182"/>
      <c r="D533" s="182"/>
      <c r="E533" s="182"/>
      <c r="F533" s="182"/>
      <c r="G533" s="182"/>
      <c r="H533" s="182"/>
    </row>
    <row r="534" spans="2:8">
      <c r="B534" s="178"/>
      <c r="C534" s="182"/>
      <c r="D534" s="182"/>
      <c r="E534" s="182"/>
      <c r="F534" s="182"/>
      <c r="G534" s="182"/>
      <c r="H534" s="182"/>
    </row>
    <row r="535" spans="2:8">
      <c r="B535" s="178"/>
      <c r="C535" s="182"/>
      <c r="D535" s="182"/>
      <c r="E535" s="182"/>
      <c r="F535" s="182"/>
      <c r="G535" s="182"/>
      <c r="H535" s="182"/>
    </row>
    <row r="536" spans="2:8">
      <c r="B536" s="178"/>
      <c r="C536" s="182"/>
      <c r="D536" s="182"/>
      <c r="E536" s="182"/>
      <c r="F536" s="182"/>
      <c r="G536" s="182"/>
      <c r="H536" s="182"/>
    </row>
    <row r="537" spans="2:8">
      <c r="B537" s="178"/>
      <c r="C537" s="182"/>
      <c r="D537" s="182"/>
      <c r="E537" s="182"/>
      <c r="F537" s="182"/>
      <c r="G537" s="182"/>
      <c r="H537" s="182"/>
    </row>
    <row r="538" spans="2:8">
      <c r="B538" s="178"/>
      <c r="C538" s="182"/>
      <c r="D538" s="182"/>
      <c r="E538" s="182"/>
      <c r="F538" s="182"/>
      <c r="G538" s="182"/>
      <c r="H538" s="182"/>
    </row>
    <row r="539" spans="2:8">
      <c r="B539" s="178"/>
      <c r="C539" s="182"/>
      <c r="D539" s="182"/>
      <c r="E539" s="182"/>
      <c r="F539" s="182"/>
      <c r="G539" s="182"/>
      <c r="H539" s="182"/>
    </row>
    <row r="540" spans="2:8">
      <c r="B540" s="178"/>
      <c r="C540" s="182"/>
      <c r="D540" s="182"/>
      <c r="E540" s="182"/>
      <c r="F540" s="182"/>
      <c r="G540" s="182"/>
      <c r="H540" s="182"/>
    </row>
    <row r="541" spans="2:8">
      <c r="B541" s="178"/>
      <c r="C541" s="182"/>
      <c r="D541" s="182"/>
      <c r="E541" s="182"/>
      <c r="F541" s="182"/>
      <c r="G541" s="182"/>
      <c r="H541" s="182"/>
    </row>
    <row r="542" spans="2:8">
      <c r="B542" s="178"/>
      <c r="C542" s="182"/>
      <c r="D542" s="182"/>
      <c r="E542" s="182"/>
      <c r="F542" s="182"/>
      <c r="G542" s="182"/>
      <c r="H542" s="182"/>
    </row>
    <row r="543" spans="2:8">
      <c r="B543" s="178"/>
      <c r="C543" s="182"/>
      <c r="D543" s="182"/>
      <c r="E543" s="182"/>
      <c r="F543" s="182"/>
      <c r="G543" s="182"/>
      <c r="H543" s="182"/>
    </row>
    <row r="544" spans="2:8">
      <c r="B544" s="178"/>
      <c r="C544" s="182"/>
      <c r="D544" s="182"/>
      <c r="E544" s="182"/>
      <c r="F544" s="182"/>
      <c r="G544" s="182"/>
      <c r="H544" s="182"/>
    </row>
    <row r="545" spans="2:8">
      <c r="B545" s="178"/>
      <c r="C545" s="182"/>
      <c r="D545" s="182"/>
      <c r="E545" s="182"/>
      <c r="F545" s="182"/>
      <c r="G545" s="182"/>
      <c r="H545" s="182"/>
    </row>
    <row r="546" spans="2:8">
      <c r="B546" s="178"/>
      <c r="C546" s="182"/>
      <c r="D546" s="182"/>
      <c r="E546" s="182"/>
      <c r="F546" s="182"/>
      <c r="G546" s="182"/>
      <c r="H546" s="182"/>
    </row>
    <row r="547" spans="2:8">
      <c r="B547" s="178"/>
      <c r="C547" s="182"/>
      <c r="D547" s="182"/>
      <c r="E547" s="182"/>
      <c r="F547" s="182"/>
      <c r="G547" s="182"/>
      <c r="H547" s="182"/>
    </row>
    <row r="548" spans="2:8">
      <c r="B548" s="178"/>
      <c r="C548" s="182"/>
      <c r="D548" s="182"/>
      <c r="E548" s="182"/>
      <c r="F548" s="182"/>
      <c r="G548" s="182"/>
      <c r="H548" s="182"/>
    </row>
    <row r="549" spans="2:8">
      <c r="B549" s="178"/>
      <c r="C549" s="182"/>
      <c r="D549" s="182"/>
      <c r="E549" s="182"/>
      <c r="F549" s="182"/>
      <c r="G549" s="182"/>
      <c r="H549" s="182"/>
    </row>
    <row r="550" spans="2:8">
      <c r="B550" s="178"/>
      <c r="C550" s="182"/>
      <c r="D550" s="182"/>
      <c r="E550" s="182"/>
      <c r="F550" s="182"/>
      <c r="G550" s="182"/>
      <c r="H550" s="182"/>
    </row>
    <row r="551" spans="2:8">
      <c r="B551" s="178"/>
      <c r="C551" s="182"/>
      <c r="D551" s="182"/>
      <c r="E551" s="182"/>
      <c r="F551" s="182"/>
      <c r="G551" s="182"/>
      <c r="H551" s="182"/>
    </row>
    <row r="552" spans="2:8">
      <c r="B552" s="178"/>
      <c r="C552" s="182"/>
      <c r="D552" s="182"/>
      <c r="E552" s="182"/>
      <c r="F552" s="182"/>
      <c r="G552" s="182"/>
      <c r="H552" s="182"/>
    </row>
    <row r="553" spans="2:8">
      <c r="B553" s="178"/>
      <c r="C553" s="182"/>
      <c r="D553" s="182"/>
      <c r="E553" s="182"/>
      <c r="F553" s="182"/>
      <c r="G553" s="182"/>
      <c r="H553" s="182"/>
    </row>
    <row r="554" spans="2:8">
      <c r="B554" s="178"/>
      <c r="C554" s="182"/>
      <c r="D554" s="182"/>
      <c r="E554" s="182"/>
      <c r="F554" s="182"/>
      <c r="G554" s="182"/>
      <c r="H554" s="182"/>
    </row>
    <row r="555" spans="2:8">
      <c r="B555" s="178"/>
      <c r="C555" s="182"/>
      <c r="D555" s="182"/>
      <c r="E555" s="182"/>
      <c r="F555" s="182"/>
      <c r="G555" s="182"/>
      <c r="H555" s="182"/>
    </row>
    <row r="556" spans="2:8">
      <c r="B556" s="178"/>
      <c r="C556" s="182"/>
      <c r="D556" s="182"/>
      <c r="E556" s="182"/>
      <c r="F556" s="182"/>
      <c r="G556" s="182"/>
      <c r="H556" s="182"/>
    </row>
    <row r="557" spans="2:8">
      <c r="B557" s="178"/>
      <c r="C557" s="182"/>
      <c r="D557" s="182"/>
      <c r="E557" s="182"/>
      <c r="F557" s="182"/>
      <c r="G557" s="182"/>
      <c r="H557" s="182"/>
    </row>
    <row r="558" spans="2:8">
      <c r="B558" s="178"/>
      <c r="C558" s="182"/>
      <c r="D558" s="182"/>
      <c r="E558" s="182"/>
      <c r="F558" s="182"/>
      <c r="G558" s="182"/>
      <c r="H558" s="182"/>
    </row>
    <row r="559" spans="2:8">
      <c r="B559" s="178"/>
      <c r="C559" s="182"/>
      <c r="D559" s="182"/>
      <c r="E559" s="182"/>
      <c r="F559" s="182"/>
      <c r="G559" s="182"/>
      <c r="H559" s="182"/>
    </row>
    <row r="560" spans="2:8">
      <c r="B560" s="178"/>
      <c r="C560" s="182"/>
      <c r="D560" s="182"/>
      <c r="E560" s="182"/>
      <c r="F560" s="182"/>
      <c r="G560" s="182"/>
      <c r="H560" s="182"/>
    </row>
    <row r="561" spans="2:8">
      <c r="B561" s="178"/>
      <c r="C561" s="182"/>
      <c r="D561" s="182"/>
      <c r="E561" s="182"/>
      <c r="F561" s="182"/>
      <c r="G561" s="182"/>
      <c r="H561" s="182"/>
    </row>
    <row r="562" spans="2:8">
      <c r="B562" s="178"/>
      <c r="C562" s="182"/>
      <c r="D562" s="182"/>
      <c r="E562" s="182"/>
      <c r="F562" s="182"/>
      <c r="G562" s="182"/>
      <c r="H562" s="182"/>
    </row>
    <row r="563" spans="2:8">
      <c r="B563" s="178"/>
      <c r="C563" s="182"/>
      <c r="D563" s="182"/>
      <c r="E563" s="182"/>
      <c r="F563" s="182"/>
      <c r="G563" s="182"/>
      <c r="H563" s="182"/>
    </row>
    <row r="564" spans="2:8">
      <c r="B564" s="178"/>
      <c r="C564" s="182"/>
      <c r="D564" s="182"/>
      <c r="E564" s="182"/>
      <c r="F564" s="182"/>
      <c r="G564" s="182"/>
      <c r="H564" s="182"/>
    </row>
    <row r="565" spans="2:8">
      <c r="B565" s="178"/>
      <c r="C565" s="182"/>
      <c r="D565" s="182"/>
      <c r="E565" s="182"/>
      <c r="F565" s="182"/>
      <c r="G565" s="182"/>
      <c r="H565" s="182"/>
    </row>
    <row r="566" spans="2:8">
      <c r="B566" s="178"/>
      <c r="C566" s="182"/>
      <c r="D566" s="182"/>
      <c r="E566" s="182"/>
      <c r="F566" s="182"/>
      <c r="G566" s="182"/>
      <c r="H566" s="182"/>
    </row>
    <row r="567" spans="2:8">
      <c r="B567" s="178"/>
      <c r="C567" s="182"/>
      <c r="D567" s="182"/>
      <c r="E567" s="182"/>
      <c r="F567" s="182"/>
      <c r="G567" s="182"/>
      <c r="H567" s="182"/>
    </row>
    <row r="568" spans="2:8">
      <c r="B568" s="178"/>
      <c r="C568" s="182"/>
      <c r="D568" s="182"/>
      <c r="E568" s="182"/>
      <c r="F568" s="182"/>
      <c r="G568" s="182"/>
      <c r="H568" s="182"/>
    </row>
    <row r="569" spans="2:8">
      <c r="B569" s="178"/>
      <c r="C569" s="182"/>
      <c r="D569" s="182"/>
      <c r="E569" s="182"/>
      <c r="F569" s="182"/>
      <c r="G569" s="182"/>
      <c r="H569" s="182"/>
    </row>
    <row r="570" spans="2:8">
      <c r="B570" s="178"/>
      <c r="C570" s="182"/>
      <c r="D570" s="182"/>
      <c r="E570" s="182"/>
      <c r="F570" s="182"/>
      <c r="G570" s="182"/>
      <c r="H570" s="182"/>
    </row>
    <row r="571" spans="2:8">
      <c r="B571" s="178"/>
      <c r="C571" s="182"/>
      <c r="D571" s="182"/>
      <c r="E571" s="182"/>
      <c r="F571" s="182"/>
      <c r="G571" s="182"/>
      <c r="H571" s="182"/>
    </row>
    <row r="572" spans="2:8">
      <c r="B572" s="178"/>
      <c r="C572" s="182"/>
      <c r="D572" s="182"/>
      <c r="E572" s="182"/>
      <c r="F572" s="182"/>
      <c r="G572" s="182"/>
      <c r="H572" s="182"/>
    </row>
    <row r="573" spans="2:8">
      <c r="B573" s="178"/>
      <c r="C573" s="182"/>
      <c r="D573" s="182"/>
      <c r="E573" s="182"/>
      <c r="F573" s="182"/>
      <c r="G573" s="182"/>
      <c r="H573" s="182"/>
    </row>
    <row r="574" spans="2:8">
      <c r="B574" s="178"/>
      <c r="C574" s="182"/>
      <c r="D574" s="182"/>
      <c r="E574" s="182"/>
      <c r="F574" s="182"/>
      <c r="G574" s="182"/>
      <c r="H574" s="182"/>
    </row>
    <row r="575" spans="2:8">
      <c r="B575" s="178"/>
      <c r="C575" s="182"/>
      <c r="D575" s="182"/>
      <c r="E575" s="182"/>
      <c r="F575" s="182"/>
      <c r="G575" s="182"/>
      <c r="H575" s="182"/>
    </row>
    <row r="576" spans="2:8">
      <c r="B576" s="178"/>
      <c r="C576" s="182"/>
      <c r="D576" s="182"/>
      <c r="E576" s="182"/>
      <c r="F576" s="182"/>
      <c r="G576" s="182"/>
      <c r="H576" s="182"/>
    </row>
    <row r="577" spans="2:8">
      <c r="B577" s="178"/>
      <c r="C577" s="182"/>
      <c r="D577" s="182"/>
      <c r="E577" s="182"/>
      <c r="F577" s="182"/>
      <c r="G577" s="182"/>
      <c r="H577" s="182"/>
    </row>
    <row r="578" spans="2:8">
      <c r="B578" s="178"/>
      <c r="C578" s="182"/>
      <c r="D578" s="182"/>
      <c r="E578" s="182"/>
      <c r="F578" s="182"/>
      <c r="G578" s="182"/>
      <c r="H578" s="182"/>
    </row>
    <row r="579" spans="2:8">
      <c r="B579" s="178"/>
      <c r="C579" s="182"/>
      <c r="D579" s="182"/>
      <c r="E579" s="182"/>
      <c r="F579" s="182"/>
      <c r="G579" s="182"/>
      <c r="H579" s="182"/>
    </row>
    <row r="580" spans="2:8">
      <c r="B580" s="178"/>
      <c r="C580" s="182"/>
      <c r="D580" s="182"/>
      <c r="E580" s="182"/>
      <c r="F580" s="182"/>
      <c r="G580" s="182"/>
      <c r="H580" s="182"/>
    </row>
    <row r="581" spans="2:8">
      <c r="B581" s="178"/>
      <c r="C581" s="182"/>
      <c r="D581" s="182"/>
      <c r="E581" s="182"/>
      <c r="F581" s="182"/>
      <c r="G581" s="182"/>
      <c r="H581" s="182"/>
    </row>
    <row r="582" spans="2:8">
      <c r="B582" s="178"/>
      <c r="C582" s="182"/>
      <c r="D582" s="182"/>
      <c r="E582" s="182"/>
      <c r="F582" s="182"/>
      <c r="G582" s="182"/>
      <c r="H582" s="182"/>
    </row>
    <row r="583" spans="2:8">
      <c r="B583" s="178"/>
      <c r="C583" s="182"/>
      <c r="D583" s="182"/>
      <c r="E583" s="182"/>
      <c r="F583" s="182"/>
      <c r="G583" s="182"/>
      <c r="H583" s="182"/>
    </row>
    <row r="584" spans="2:8">
      <c r="B584" s="178"/>
      <c r="C584" s="182"/>
      <c r="D584" s="182"/>
      <c r="E584" s="182"/>
      <c r="F584" s="182"/>
      <c r="G584" s="182"/>
      <c r="H584" s="182"/>
    </row>
    <row r="585" spans="2:8">
      <c r="B585" s="178"/>
      <c r="C585" s="182"/>
      <c r="D585" s="182"/>
      <c r="E585" s="182"/>
      <c r="F585" s="182"/>
      <c r="G585" s="182"/>
      <c r="H585" s="182"/>
    </row>
    <row r="586" spans="2:8">
      <c r="B586" s="178"/>
      <c r="C586" s="182"/>
      <c r="D586" s="182"/>
      <c r="E586" s="182"/>
      <c r="F586" s="182"/>
      <c r="G586" s="182"/>
      <c r="H586" s="182"/>
    </row>
    <row r="587" spans="2:8">
      <c r="B587" s="178"/>
      <c r="C587" s="182"/>
      <c r="D587" s="182"/>
      <c r="E587" s="182"/>
      <c r="F587" s="182"/>
      <c r="G587" s="182"/>
      <c r="H587" s="182"/>
    </row>
    <row r="588" spans="2:8">
      <c r="B588" s="178"/>
      <c r="C588" s="182"/>
      <c r="D588" s="182"/>
      <c r="E588" s="182"/>
      <c r="F588" s="182"/>
      <c r="G588" s="182"/>
      <c r="H588" s="182"/>
    </row>
    <row r="589" spans="2:8">
      <c r="B589" s="178"/>
      <c r="C589" s="182"/>
      <c r="D589" s="182"/>
      <c r="E589" s="182"/>
      <c r="F589" s="182"/>
      <c r="G589" s="182"/>
      <c r="H589" s="182"/>
    </row>
    <row r="590" spans="2:8">
      <c r="B590" s="178"/>
      <c r="C590" s="182"/>
      <c r="D590" s="182"/>
      <c r="E590" s="182"/>
      <c r="F590" s="182"/>
      <c r="G590" s="182"/>
      <c r="H590" s="182"/>
    </row>
    <row r="591" spans="2:8">
      <c r="B591" s="178"/>
      <c r="C591" s="182"/>
      <c r="D591" s="182"/>
      <c r="E591" s="182"/>
      <c r="F591" s="182"/>
      <c r="G591" s="182"/>
      <c r="H591" s="182"/>
    </row>
    <row r="592" spans="2:8">
      <c r="B592" s="178"/>
      <c r="C592" s="182"/>
      <c r="D592" s="182"/>
      <c r="E592" s="182"/>
      <c r="F592" s="182"/>
      <c r="G592" s="182"/>
      <c r="H592" s="182"/>
    </row>
    <row r="593" spans="2:8">
      <c r="B593" s="178"/>
      <c r="C593" s="182"/>
      <c r="D593" s="182"/>
      <c r="E593" s="182"/>
      <c r="F593" s="182"/>
      <c r="G593" s="182"/>
      <c r="H593" s="182"/>
    </row>
    <row r="594" spans="2:8">
      <c r="B594" s="178"/>
      <c r="C594" s="182"/>
      <c r="D594" s="182"/>
      <c r="E594" s="182"/>
      <c r="F594" s="182"/>
      <c r="G594" s="182"/>
      <c r="H594" s="182"/>
    </row>
    <row r="595" spans="2:8">
      <c r="B595" s="178"/>
      <c r="C595" s="182"/>
      <c r="D595" s="182"/>
      <c r="E595" s="182"/>
      <c r="F595" s="182"/>
      <c r="G595" s="182"/>
      <c r="H595" s="182"/>
    </row>
    <row r="596" spans="2:8">
      <c r="B596" s="178"/>
      <c r="C596" s="182"/>
      <c r="D596" s="182"/>
      <c r="E596" s="182"/>
      <c r="F596" s="182"/>
      <c r="G596" s="182"/>
      <c r="H596" s="182"/>
    </row>
    <row r="597" spans="2:8">
      <c r="B597" s="178"/>
      <c r="C597" s="182"/>
      <c r="D597" s="182"/>
      <c r="E597" s="182"/>
      <c r="F597" s="182"/>
      <c r="G597" s="182"/>
      <c r="H597" s="182"/>
    </row>
    <row r="598" spans="2:8">
      <c r="B598" s="178"/>
      <c r="C598" s="182"/>
      <c r="D598" s="182"/>
      <c r="E598" s="182"/>
      <c r="F598" s="182"/>
      <c r="G598" s="182"/>
      <c r="H598" s="182"/>
    </row>
    <row r="599" spans="2:8">
      <c r="B599" s="178"/>
      <c r="C599" s="182"/>
      <c r="D599" s="182"/>
      <c r="E599" s="182"/>
      <c r="F599" s="182"/>
      <c r="G599" s="182"/>
      <c r="H599" s="182"/>
    </row>
    <row r="600" spans="2:8">
      <c r="B600" s="178"/>
      <c r="C600" s="182"/>
      <c r="D600" s="182"/>
      <c r="E600" s="182"/>
      <c r="F600" s="182"/>
      <c r="G600" s="182"/>
      <c r="H600" s="182"/>
    </row>
    <row r="601" spans="2:8">
      <c r="B601" s="178"/>
      <c r="C601" s="182"/>
      <c r="D601" s="182"/>
      <c r="E601" s="182"/>
      <c r="F601" s="182"/>
      <c r="G601" s="182"/>
      <c r="H601" s="182"/>
    </row>
    <row r="602" spans="2:8">
      <c r="B602" s="178"/>
      <c r="C602" s="182"/>
      <c r="D602" s="182"/>
      <c r="E602" s="182"/>
      <c r="F602" s="182"/>
      <c r="G602" s="182"/>
      <c r="H602" s="182"/>
    </row>
    <row r="603" spans="2:8">
      <c r="B603" s="178"/>
      <c r="C603" s="182"/>
      <c r="D603" s="182"/>
      <c r="E603" s="182"/>
      <c r="F603" s="182"/>
      <c r="G603" s="182"/>
      <c r="H603" s="182"/>
    </row>
    <row r="604" spans="2:8">
      <c r="B604" s="178"/>
      <c r="C604" s="182"/>
      <c r="D604" s="182"/>
      <c r="E604" s="182"/>
      <c r="F604" s="182"/>
      <c r="G604" s="182"/>
      <c r="H604" s="182"/>
    </row>
    <row r="605" spans="2:8">
      <c r="B605" s="178"/>
      <c r="C605" s="182"/>
      <c r="D605" s="182"/>
      <c r="E605" s="182"/>
      <c r="F605" s="182"/>
      <c r="G605" s="182"/>
      <c r="H605" s="182"/>
    </row>
    <row r="606" spans="2:8">
      <c r="B606" s="178"/>
      <c r="C606" s="182"/>
      <c r="D606" s="182"/>
      <c r="E606" s="182"/>
      <c r="F606" s="182"/>
      <c r="G606" s="182"/>
      <c r="H606" s="182"/>
    </row>
    <row r="607" spans="2:8">
      <c r="B607" s="178"/>
      <c r="C607" s="182"/>
      <c r="D607" s="182"/>
      <c r="E607" s="182"/>
      <c r="F607" s="182"/>
      <c r="G607" s="182"/>
      <c r="H607" s="182"/>
    </row>
    <row r="608" spans="2:8">
      <c r="B608" s="178"/>
      <c r="C608" s="182"/>
      <c r="D608" s="182"/>
      <c r="E608" s="182"/>
      <c r="F608" s="182"/>
      <c r="G608" s="182"/>
      <c r="H608" s="182"/>
    </row>
    <row r="609" spans="2:8">
      <c r="B609" s="178"/>
      <c r="C609" s="182"/>
      <c r="D609" s="182"/>
      <c r="E609" s="182"/>
      <c r="F609" s="182"/>
      <c r="G609" s="182"/>
      <c r="H609" s="182"/>
    </row>
    <row r="610" spans="2:8">
      <c r="B610" s="178"/>
      <c r="C610" s="182"/>
      <c r="D610" s="182"/>
      <c r="E610" s="182"/>
      <c r="F610" s="182"/>
      <c r="G610" s="182"/>
      <c r="H610" s="182"/>
    </row>
    <row r="611" spans="2:8">
      <c r="B611" s="178"/>
      <c r="C611" s="182"/>
      <c r="D611" s="182"/>
      <c r="E611" s="182"/>
      <c r="F611" s="182"/>
      <c r="G611" s="182"/>
      <c r="H611" s="182"/>
    </row>
    <row r="612" spans="2:8">
      <c r="B612" s="178"/>
      <c r="C612" s="182"/>
      <c r="D612" s="182"/>
      <c r="E612" s="182"/>
      <c r="F612" s="182"/>
      <c r="G612" s="182"/>
      <c r="H612" s="182"/>
    </row>
    <row r="613" spans="2:8">
      <c r="B613" s="178"/>
      <c r="C613" s="182"/>
      <c r="D613" s="182"/>
      <c r="E613" s="182"/>
      <c r="F613" s="182"/>
      <c r="G613" s="182"/>
      <c r="H613" s="182"/>
    </row>
    <row r="614" spans="2:8">
      <c r="B614" s="178"/>
      <c r="C614" s="182"/>
      <c r="D614" s="182"/>
      <c r="E614" s="182"/>
      <c r="F614" s="182"/>
      <c r="G614" s="182"/>
      <c r="H614" s="182"/>
    </row>
    <row r="615" spans="2:8">
      <c r="B615" s="178"/>
      <c r="C615" s="182"/>
      <c r="D615" s="182"/>
      <c r="E615" s="182"/>
      <c r="F615" s="182"/>
      <c r="G615" s="182"/>
      <c r="H615" s="182"/>
    </row>
    <row r="616" spans="2:8">
      <c r="B616" s="178"/>
      <c r="C616" s="182"/>
      <c r="D616" s="182"/>
      <c r="E616" s="182"/>
      <c r="F616" s="182"/>
      <c r="G616" s="182"/>
      <c r="H616" s="182"/>
    </row>
    <row r="617" spans="2:8">
      <c r="B617" s="178"/>
      <c r="C617" s="182"/>
      <c r="D617" s="182"/>
      <c r="E617" s="182"/>
      <c r="F617" s="182"/>
      <c r="G617" s="182"/>
      <c r="H617" s="182"/>
    </row>
    <row r="618" spans="2:8">
      <c r="B618" s="178"/>
      <c r="C618" s="182"/>
      <c r="D618" s="182"/>
      <c r="E618" s="182"/>
      <c r="F618" s="182"/>
      <c r="G618" s="182"/>
      <c r="H618" s="182"/>
    </row>
    <row r="619" spans="2:8">
      <c r="B619" s="178"/>
      <c r="C619" s="182"/>
      <c r="D619" s="182"/>
      <c r="E619" s="182"/>
      <c r="F619" s="182"/>
      <c r="G619" s="182"/>
      <c r="H619" s="182"/>
    </row>
    <row r="620" spans="2:8">
      <c r="B620" s="178"/>
      <c r="C620" s="182"/>
      <c r="D620" s="182"/>
      <c r="E620" s="182"/>
      <c r="F620" s="182"/>
      <c r="G620" s="182"/>
      <c r="H620" s="182"/>
    </row>
    <row r="621" spans="2:8">
      <c r="B621" s="178"/>
      <c r="C621" s="182"/>
      <c r="D621" s="182"/>
      <c r="E621" s="182"/>
      <c r="F621" s="182"/>
      <c r="G621" s="182"/>
      <c r="H621" s="182"/>
    </row>
    <row r="622" spans="2:8">
      <c r="B622" s="178"/>
      <c r="C622" s="182"/>
      <c r="D622" s="182"/>
      <c r="E622" s="182"/>
      <c r="F622" s="182"/>
      <c r="G622" s="182"/>
      <c r="H622" s="182"/>
    </row>
    <row r="623" spans="2:8">
      <c r="B623" s="178"/>
      <c r="C623" s="182"/>
      <c r="D623" s="182"/>
      <c r="E623" s="182"/>
      <c r="F623" s="182"/>
      <c r="G623" s="182"/>
      <c r="H623" s="182"/>
    </row>
    <row r="624" spans="2:8">
      <c r="B624" s="178"/>
      <c r="C624" s="182"/>
      <c r="D624" s="182"/>
      <c r="E624" s="182"/>
      <c r="F624" s="182"/>
      <c r="G624" s="182"/>
      <c r="H624" s="182"/>
    </row>
    <row r="625" spans="2:8">
      <c r="B625" s="178"/>
      <c r="C625" s="182"/>
      <c r="D625" s="182"/>
      <c r="E625" s="182"/>
      <c r="F625" s="182"/>
      <c r="G625" s="182"/>
      <c r="H625" s="182"/>
    </row>
    <row r="626" spans="2:8">
      <c r="B626" s="178"/>
      <c r="C626" s="182"/>
      <c r="D626" s="182"/>
      <c r="E626" s="182"/>
      <c r="F626" s="182"/>
      <c r="G626" s="182"/>
      <c r="H626" s="182"/>
    </row>
    <row r="627" spans="2:8">
      <c r="B627" s="178"/>
      <c r="C627" s="182"/>
      <c r="D627" s="182"/>
      <c r="E627" s="182"/>
      <c r="F627" s="182"/>
      <c r="G627" s="182"/>
      <c r="H627" s="182"/>
    </row>
    <row r="628" spans="2:8">
      <c r="B628" s="178"/>
      <c r="C628" s="182"/>
      <c r="D628" s="182"/>
      <c r="E628" s="182"/>
      <c r="F628" s="182"/>
      <c r="G628" s="182"/>
      <c r="H628" s="182"/>
    </row>
    <row r="629" spans="2:8">
      <c r="B629" s="178"/>
      <c r="C629" s="182"/>
      <c r="D629" s="182"/>
      <c r="E629" s="182"/>
      <c r="F629" s="182"/>
      <c r="G629" s="182"/>
      <c r="H629" s="182"/>
    </row>
    <row r="630" spans="2:8">
      <c r="B630" s="178"/>
      <c r="C630" s="182"/>
      <c r="D630" s="182"/>
      <c r="E630" s="182"/>
      <c r="F630" s="182"/>
      <c r="G630" s="182"/>
      <c r="H630" s="182"/>
    </row>
    <row r="631" spans="2:8">
      <c r="B631" s="178"/>
      <c r="C631" s="182"/>
      <c r="D631" s="182"/>
      <c r="E631" s="182"/>
      <c r="F631" s="182"/>
      <c r="G631" s="182"/>
      <c r="H631" s="182"/>
    </row>
    <row r="632" spans="2:8">
      <c r="B632" s="178"/>
      <c r="C632" s="182"/>
      <c r="D632" s="182"/>
      <c r="E632" s="182"/>
      <c r="F632" s="182"/>
      <c r="G632" s="182"/>
      <c r="H632" s="182"/>
    </row>
    <row r="633" spans="2:8">
      <c r="B633" s="178"/>
      <c r="C633" s="182"/>
      <c r="D633" s="182"/>
      <c r="E633" s="182"/>
      <c r="F633" s="182"/>
      <c r="G633" s="182"/>
      <c r="H633" s="182"/>
    </row>
    <row r="634" spans="2:8">
      <c r="B634" s="178"/>
      <c r="C634" s="182"/>
      <c r="D634" s="182"/>
      <c r="E634" s="182"/>
      <c r="F634" s="182"/>
      <c r="G634" s="182"/>
      <c r="H634" s="182"/>
    </row>
    <row r="635" spans="2:8">
      <c r="B635" s="178"/>
      <c r="C635" s="182"/>
      <c r="D635" s="182"/>
      <c r="E635" s="182"/>
      <c r="F635" s="182"/>
      <c r="G635" s="182"/>
      <c r="H635" s="182"/>
    </row>
    <row r="636" spans="2:8">
      <c r="B636" s="178"/>
      <c r="C636" s="182"/>
      <c r="D636" s="182"/>
      <c r="E636" s="182"/>
      <c r="F636" s="182"/>
      <c r="G636" s="182"/>
      <c r="H636" s="182"/>
    </row>
    <row r="637" spans="2:8">
      <c r="B637" s="178"/>
      <c r="C637" s="182"/>
      <c r="D637" s="182"/>
      <c r="E637" s="182"/>
      <c r="F637" s="182"/>
      <c r="G637" s="182"/>
      <c r="H637" s="182"/>
    </row>
    <row r="638" spans="2:8">
      <c r="B638" s="178"/>
      <c r="C638" s="182"/>
      <c r="D638" s="182"/>
      <c r="E638" s="182"/>
      <c r="F638" s="182"/>
      <c r="G638" s="182"/>
      <c r="H638" s="182"/>
    </row>
    <row r="639" spans="2:8">
      <c r="B639" s="178"/>
      <c r="C639" s="182"/>
      <c r="D639" s="182"/>
      <c r="E639" s="182"/>
      <c r="F639" s="182"/>
      <c r="G639" s="182"/>
      <c r="H639" s="182"/>
    </row>
    <row r="640" spans="2:8">
      <c r="B640" s="178"/>
      <c r="C640" s="182"/>
      <c r="D640" s="182"/>
      <c r="E640" s="182"/>
      <c r="F640" s="182"/>
      <c r="G640" s="182"/>
      <c r="H640" s="182"/>
    </row>
    <row r="641" spans="2:8">
      <c r="B641" s="178"/>
      <c r="C641" s="182"/>
      <c r="D641" s="182"/>
      <c r="E641" s="182"/>
      <c r="F641" s="182"/>
      <c r="G641" s="182"/>
      <c r="H641" s="182"/>
    </row>
    <row r="642" spans="2:8">
      <c r="B642" s="178"/>
      <c r="C642" s="182"/>
      <c r="D642" s="182"/>
      <c r="E642" s="182"/>
      <c r="F642" s="182"/>
      <c r="G642" s="182"/>
      <c r="H642" s="182"/>
    </row>
    <row r="643" spans="2:8">
      <c r="B643" s="178"/>
      <c r="C643" s="182"/>
      <c r="D643" s="182"/>
      <c r="E643" s="182"/>
      <c r="F643" s="182"/>
      <c r="G643" s="182"/>
      <c r="H643" s="182"/>
    </row>
    <row r="644" spans="2:8">
      <c r="B644" s="178"/>
      <c r="C644" s="182"/>
      <c r="D644" s="182"/>
      <c r="E644" s="182"/>
      <c r="F644" s="182"/>
      <c r="G644" s="182"/>
      <c r="H644" s="182"/>
    </row>
    <row r="645" spans="2:8">
      <c r="B645" s="178"/>
      <c r="C645" s="182"/>
      <c r="D645" s="182"/>
      <c r="E645" s="182"/>
      <c r="F645" s="182"/>
      <c r="G645" s="182"/>
      <c r="H645" s="182"/>
    </row>
    <row r="646" spans="2:8">
      <c r="B646" s="178"/>
      <c r="C646" s="182"/>
      <c r="D646" s="182"/>
      <c r="E646" s="182"/>
      <c r="F646" s="182"/>
      <c r="G646" s="182"/>
      <c r="H646" s="182"/>
    </row>
    <row r="647" spans="2:8">
      <c r="B647" s="178"/>
      <c r="C647" s="182"/>
      <c r="D647" s="182"/>
      <c r="E647" s="182"/>
      <c r="F647" s="182"/>
      <c r="G647" s="182"/>
      <c r="H647" s="182"/>
    </row>
    <row r="648" spans="2:8">
      <c r="B648" s="178"/>
      <c r="C648" s="182"/>
      <c r="D648" s="182"/>
      <c r="E648" s="182"/>
      <c r="F648" s="182"/>
      <c r="G648" s="182"/>
      <c r="H648" s="182"/>
    </row>
    <row r="649" spans="2:8">
      <c r="B649" s="178"/>
      <c r="C649" s="182"/>
      <c r="D649" s="182"/>
      <c r="E649" s="182"/>
      <c r="F649" s="182"/>
      <c r="G649" s="182"/>
      <c r="H649" s="182"/>
    </row>
    <row r="650" spans="2:8">
      <c r="B650" s="178"/>
      <c r="C650" s="182"/>
      <c r="D650" s="182"/>
      <c r="E650" s="182"/>
      <c r="F650" s="182"/>
      <c r="G650" s="182"/>
      <c r="H650" s="182"/>
    </row>
    <row r="651" spans="2:8">
      <c r="B651" s="178"/>
      <c r="C651" s="182"/>
      <c r="D651" s="182"/>
      <c r="E651" s="182"/>
      <c r="F651" s="182"/>
      <c r="G651" s="182"/>
      <c r="H651" s="182"/>
    </row>
    <row r="652" spans="2:8">
      <c r="B652" s="178"/>
      <c r="C652" s="182"/>
      <c r="D652" s="182"/>
      <c r="E652" s="182"/>
      <c r="F652" s="182"/>
      <c r="G652" s="182"/>
      <c r="H652" s="182"/>
    </row>
    <row r="653" spans="2:8">
      <c r="B653" s="178"/>
      <c r="C653" s="182"/>
      <c r="D653" s="182"/>
      <c r="E653" s="182"/>
      <c r="F653" s="182"/>
      <c r="G653" s="182"/>
      <c r="H653" s="182"/>
    </row>
    <row r="654" spans="2:8">
      <c r="B654" s="178"/>
      <c r="C654" s="182"/>
      <c r="D654" s="182"/>
      <c r="E654" s="182"/>
      <c r="F654" s="182"/>
      <c r="G654" s="182"/>
      <c r="H654" s="182"/>
    </row>
    <row r="655" spans="2:8">
      <c r="B655" s="178"/>
      <c r="C655" s="182"/>
      <c r="D655" s="182"/>
      <c r="E655" s="182"/>
      <c r="F655" s="182"/>
      <c r="G655" s="182"/>
      <c r="H655" s="182"/>
    </row>
    <row r="656" spans="2:8">
      <c r="B656" s="178"/>
      <c r="C656" s="182"/>
      <c r="D656" s="182"/>
      <c r="E656" s="182"/>
      <c r="F656" s="182"/>
      <c r="G656" s="182"/>
      <c r="H656" s="182"/>
    </row>
    <row r="657" spans="2:8">
      <c r="B657" s="178"/>
      <c r="C657" s="182"/>
      <c r="D657" s="182"/>
      <c r="E657" s="182"/>
      <c r="F657" s="182"/>
      <c r="G657" s="182"/>
      <c r="H657" s="182"/>
    </row>
    <row r="658" spans="2:8">
      <c r="B658" s="178"/>
      <c r="C658" s="182"/>
      <c r="D658" s="182"/>
      <c r="E658" s="182"/>
      <c r="F658" s="182"/>
      <c r="G658" s="182"/>
      <c r="H658" s="182"/>
    </row>
    <row r="659" spans="2:8">
      <c r="B659" s="178"/>
      <c r="C659" s="182"/>
      <c r="D659" s="182"/>
      <c r="E659" s="182"/>
      <c r="F659" s="182"/>
      <c r="G659" s="182"/>
      <c r="H659" s="182"/>
    </row>
    <row r="660" spans="2:8">
      <c r="B660" s="178"/>
      <c r="C660" s="182"/>
      <c r="D660" s="182"/>
      <c r="E660" s="182"/>
      <c r="F660" s="182"/>
      <c r="G660" s="182"/>
      <c r="H660" s="182"/>
    </row>
    <row r="661" spans="2:8">
      <c r="B661" s="178"/>
      <c r="C661" s="182"/>
      <c r="D661" s="182"/>
      <c r="E661" s="182"/>
      <c r="F661" s="182"/>
      <c r="G661" s="182"/>
      <c r="H661" s="182"/>
    </row>
    <row r="662" spans="2:8">
      <c r="B662" s="178"/>
      <c r="C662" s="182"/>
      <c r="D662" s="182"/>
      <c r="E662" s="182"/>
      <c r="F662" s="182"/>
      <c r="G662" s="182"/>
      <c r="H662" s="182"/>
    </row>
    <row r="663" spans="2:8">
      <c r="B663" s="178"/>
      <c r="C663" s="182"/>
      <c r="D663" s="182"/>
      <c r="E663" s="182"/>
      <c r="F663" s="182"/>
      <c r="G663" s="182"/>
      <c r="H663" s="182"/>
    </row>
    <row r="664" spans="2:8">
      <c r="B664" s="178"/>
      <c r="C664" s="182"/>
      <c r="D664" s="182"/>
      <c r="E664" s="182"/>
      <c r="F664" s="182"/>
      <c r="G664" s="182"/>
      <c r="H664" s="182"/>
    </row>
    <row r="665" spans="2:8">
      <c r="B665" s="178"/>
      <c r="C665" s="182"/>
      <c r="D665" s="182"/>
      <c r="E665" s="182"/>
      <c r="F665" s="182"/>
      <c r="G665" s="182"/>
      <c r="H665" s="182"/>
    </row>
    <row r="666" spans="2:8">
      <c r="B666" s="178"/>
      <c r="C666" s="182"/>
      <c r="D666" s="182"/>
      <c r="E666" s="182"/>
      <c r="F666" s="182"/>
      <c r="G666" s="182"/>
      <c r="H666" s="182"/>
    </row>
    <row r="667" spans="2:8">
      <c r="B667" s="178"/>
      <c r="C667" s="182"/>
      <c r="D667" s="182"/>
      <c r="E667" s="182"/>
      <c r="F667" s="182"/>
      <c r="G667" s="182"/>
      <c r="H667" s="182"/>
    </row>
    <row r="668" spans="2:8">
      <c r="B668" s="178"/>
      <c r="C668" s="182"/>
      <c r="D668" s="182"/>
      <c r="E668" s="182"/>
      <c r="F668" s="182"/>
      <c r="G668" s="182"/>
      <c r="H668" s="182"/>
    </row>
    <row r="669" spans="2:8">
      <c r="B669" s="178"/>
      <c r="C669" s="182"/>
      <c r="D669" s="182"/>
      <c r="E669" s="182"/>
      <c r="F669" s="182"/>
      <c r="G669" s="182"/>
      <c r="H669" s="182"/>
    </row>
    <row r="670" spans="2:8">
      <c r="B670" s="178"/>
      <c r="C670" s="182"/>
      <c r="D670" s="182"/>
      <c r="E670" s="182"/>
      <c r="F670" s="182"/>
      <c r="G670" s="182"/>
      <c r="H670" s="182"/>
    </row>
    <row r="671" spans="2:8">
      <c r="B671" s="178"/>
      <c r="C671" s="182"/>
      <c r="D671" s="182"/>
      <c r="E671" s="182"/>
      <c r="F671" s="182"/>
      <c r="G671" s="182"/>
      <c r="H671" s="182"/>
    </row>
    <row r="672" spans="2:8">
      <c r="B672" s="178"/>
      <c r="C672" s="182"/>
      <c r="D672" s="182"/>
      <c r="E672" s="182"/>
      <c r="F672" s="182"/>
      <c r="G672" s="182"/>
      <c r="H672" s="182"/>
    </row>
    <row r="673" spans="2:8">
      <c r="B673" s="178"/>
      <c r="C673" s="182"/>
      <c r="D673" s="182"/>
      <c r="E673" s="182"/>
      <c r="F673" s="182"/>
      <c r="G673" s="182"/>
      <c r="H673" s="182"/>
    </row>
    <row r="674" spans="2:8">
      <c r="B674" s="178"/>
      <c r="C674" s="182"/>
      <c r="D674" s="182"/>
      <c r="E674" s="182"/>
      <c r="F674" s="182"/>
      <c r="G674" s="182"/>
      <c r="H674" s="182"/>
    </row>
    <row r="675" spans="2:8">
      <c r="B675" s="178"/>
      <c r="C675" s="182"/>
      <c r="D675" s="182"/>
      <c r="E675" s="182"/>
      <c r="F675" s="182"/>
      <c r="G675" s="182"/>
      <c r="H675" s="182"/>
    </row>
    <row r="676" spans="2:8">
      <c r="B676" s="178"/>
      <c r="C676" s="182"/>
      <c r="D676" s="182"/>
      <c r="E676" s="182"/>
      <c r="F676" s="182"/>
      <c r="G676" s="182"/>
      <c r="H676" s="182"/>
    </row>
    <row r="677" spans="2:8">
      <c r="B677" s="178"/>
      <c r="C677" s="182"/>
      <c r="D677" s="182"/>
      <c r="E677" s="182"/>
      <c r="F677" s="182"/>
      <c r="G677" s="182"/>
      <c r="H677" s="182"/>
    </row>
    <row r="678" spans="2:8">
      <c r="B678" s="178"/>
      <c r="C678" s="182"/>
      <c r="D678" s="182"/>
      <c r="E678" s="182"/>
      <c r="F678" s="182"/>
      <c r="G678" s="182"/>
      <c r="H678" s="182"/>
    </row>
    <row r="679" spans="2:8">
      <c r="B679" s="178"/>
      <c r="C679" s="182"/>
      <c r="D679" s="182"/>
      <c r="E679" s="182"/>
      <c r="F679" s="182"/>
      <c r="G679" s="182"/>
      <c r="H679" s="182"/>
    </row>
    <row r="680" spans="2:8">
      <c r="B680" s="178"/>
      <c r="C680" s="182"/>
      <c r="D680" s="182"/>
      <c r="E680" s="182"/>
      <c r="F680" s="182"/>
      <c r="G680" s="182"/>
      <c r="H680" s="182"/>
    </row>
    <row r="681" spans="2:8">
      <c r="B681" s="178"/>
      <c r="C681" s="182"/>
      <c r="D681" s="182"/>
      <c r="E681" s="182"/>
      <c r="F681" s="182"/>
      <c r="G681" s="182"/>
      <c r="H681" s="182"/>
    </row>
    <row r="682" spans="2:8">
      <c r="B682" s="178"/>
      <c r="C682" s="182"/>
      <c r="D682" s="182"/>
      <c r="E682" s="182"/>
      <c r="F682" s="182"/>
      <c r="G682" s="182"/>
      <c r="H682" s="182"/>
    </row>
    <row r="683" spans="2:8">
      <c r="B683" s="178"/>
      <c r="C683" s="182"/>
      <c r="D683" s="182"/>
      <c r="E683" s="182"/>
      <c r="F683" s="182"/>
      <c r="G683" s="182"/>
      <c r="H683" s="182"/>
    </row>
    <row r="684" spans="2:8">
      <c r="B684" s="178"/>
      <c r="C684" s="182"/>
      <c r="D684" s="182"/>
      <c r="E684" s="182"/>
      <c r="F684" s="182"/>
      <c r="G684" s="182"/>
      <c r="H684" s="182"/>
    </row>
    <row r="685" spans="2:8">
      <c r="B685" s="178"/>
      <c r="C685" s="182"/>
      <c r="D685" s="182"/>
      <c r="E685" s="182"/>
      <c r="F685" s="182"/>
      <c r="G685" s="182"/>
      <c r="H685" s="182"/>
    </row>
    <row r="686" spans="2:8">
      <c r="B686" s="178"/>
      <c r="C686" s="182"/>
      <c r="D686" s="182"/>
      <c r="E686" s="182"/>
      <c r="F686" s="182"/>
      <c r="G686" s="182"/>
      <c r="H686" s="182"/>
    </row>
    <row r="687" spans="2:8">
      <c r="B687" s="178"/>
      <c r="C687" s="182"/>
      <c r="D687" s="182"/>
      <c r="E687" s="182"/>
      <c r="F687" s="182"/>
      <c r="G687" s="182"/>
      <c r="H687" s="182"/>
    </row>
    <row r="688" spans="2:8">
      <c r="B688" s="178"/>
      <c r="C688" s="182"/>
      <c r="D688" s="182"/>
      <c r="E688" s="182"/>
      <c r="F688" s="182"/>
      <c r="G688" s="182"/>
      <c r="H688" s="182"/>
    </row>
    <row r="689" spans="2:8">
      <c r="B689" s="178"/>
      <c r="C689" s="182"/>
      <c r="D689" s="182"/>
      <c r="E689" s="182"/>
      <c r="F689" s="182"/>
      <c r="G689" s="182"/>
      <c r="H689" s="182"/>
    </row>
    <row r="690" spans="2:8">
      <c r="B690" s="178"/>
      <c r="C690" s="182"/>
      <c r="D690" s="182"/>
      <c r="E690" s="182"/>
      <c r="F690" s="182"/>
      <c r="G690" s="182"/>
      <c r="H690" s="182"/>
    </row>
    <row r="691" spans="2:8">
      <c r="B691" s="178"/>
      <c r="C691" s="182"/>
      <c r="D691" s="182"/>
      <c r="E691" s="182"/>
      <c r="F691" s="182"/>
      <c r="G691" s="182"/>
      <c r="H691" s="182"/>
    </row>
    <row r="692" spans="2:8">
      <c r="B692" s="178"/>
      <c r="C692" s="182"/>
      <c r="D692" s="182"/>
      <c r="E692" s="182"/>
      <c r="F692" s="182"/>
      <c r="G692" s="182"/>
      <c r="H692" s="182"/>
    </row>
    <row r="693" spans="2:8">
      <c r="B693" s="178"/>
      <c r="C693" s="182"/>
      <c r="D693" s="182"/>
      <c r="E693" s="182"/>
      <c r="F693" s="182"/>
      <c r="G693" s="182"/>
      <c r="H693" s="182"/>
    </row>
    <row r="694" spans="2:8">
      <c r="B694" s="178"/>
      <c r="C694" s="182"/>
      <c r="D694" s="182"/>
      <c r="E694" s="182"/>
      <c r="F694" s="182"/>
      <c r="G694" s="182"/>
      <c r="H694" s="182"/>
    </row>
    <row r="695" spans="2:8">
      <c r="B695" s="178"/>
      <c r="C695" s="182"/>
      <c r="D695" s="182"/>
      <c r="E695" s="182"/>
      <c r="F695" s="182"/>
      <c r="G695" s="182"/>
      <c r="H695" s="182"/>
    </row>
    <row r="696" spans="2:8">
      <c r="B696" s="178"/>
      <c r="C696" s="182"/>
      <c r="D696" s="182"/>
      <c r="E696" s="182"/>
      <c r="F696" s="182"/>
      <c r="G696" s="182"/>
      <c r="H696" s="182"/>
    </row>
    <row r="697" spans="2:8">
      <c r="B697" s="178"/>
      <c r="C697" s="182"/>
      <c r="D697" s="182"/>
      <c r="E697" s="182"/>
      <c r="F697" s="182"/>
      <c r="G697" s="182"/>
      <c r="H697" s="182"/>
    </row>
    <row r="698" spans="2:8">
      <c r="B698" s="178"/>
      <c r="C698" s="182"/>
      <c r="D698" s="182"/>
      <c r="E698" s="182"/>
      <c r="F698" s="182"/>
      <c r="G698" s="182"/>
      <c r="H698" s="182"/>
    </row>
    <row r="699" spans="2:8">
      <c r="B699" s="178"/>
      <c r="C699" s="182"/>
      <c r="D699" s="182"/>
      <c r="E699" s="182"/>
      <c r="F699" s="182"/>
      <c r="G699" s="182"/>
      <c r="H699" s="182"/>
    </row>
    <row r="700" spans="2:8">
      <c r="B700" s="178"/>
      <c r="C700" s="182"/>
      <c r="D700" s="182"/>
      <c r="E700" s="182"/>
      <c r="F700" s="182"/>
      <c r="G700" s="182"/>
      <c r="H700" s="182"/>
    </row>
    <row r="701" spans="2:8">
      <c r="B701" s="178"/>
      <c r="C701" s="182"/>
      <c r="D701" s="182"/>
      <c r="E701" s="182"/>
      <c r="F701" s="182"/>
      <c r="G701" s="182"/>
      <c r="H701" s="182"/>
    </row>
    <row r="702" spans="2:8">
      <c r="B702" s="178"/>
      <c r="C702" s="182"/>
      <c r="D702" s="182"/>
      <c r="E702" s="182"/>
      <c r="F702" s="182"/>
      <c r="G702" s="182"/>
      <c r="H702" s="182"/>
    </row>
    <row r="703" spans="2:8">
      <c r="B703" s="178"/>
      <c r="C703" s="182"/>
      <c r="D703" s="182"/>
      <c r="E703" s="182"/>
      <c r="F703" s="182"/>
      <c r="G703" s="182"/>
      <c r="H703" s="182"/>
    </row>
    <row r="704" spans="2:8">
      <c r="B704" s="178"/>
      <c r="C704" s="182"/>
      <c r="D704" s="182"/>
      <c r="E704" s="182"/>
      <c r="F704" s="182"/>
      <c r="G704" s="182"/>
      <c r="H704" s="182"/>
    </row>
    <row r="705" spans="2:8">
      <c r="B705" s="178"/>
      <c r="C705" s="182"/>
      <c r="D705" s="182"/>
      <c r="E705" s="182"/>
      <c r="F705" s="182"/>
      <c r="G705" s="182"/>
      <c r="H705" s="182"/>
    </row>
    <row r="706" spans="2:8">
      <c r="B706" s="178"/>
      <c r="C706" s="182"/>
      <c r="D706" s="182"/>
      <c r="E706" s="182"/>
      <c r="F706" s="182"/>
      <c r="G706" s="182"/>
      <c r="H706" s="182"/>
    </row>
    <row r="707" spans="2:8">
      <c r="B707" s="178"/>
      <c r="C707" s="182"/>
      <c r="D707" s="182"/>
      <c r="E707" s="182"/>
      <c r="F707" s="182"/>
      <c r="G707" s="182"/>
      <c r="H707" s="182"/>
    </row>
    <row r="708" spans="2:8">
      <c r="B708" s="178"/>
      <c r="C708" s="182"/>
      <c r="D708" s="182"/>
      <c r="E708" s="182"/>
      <c r="F708" s="182"/>
      <c r="G708" s="182"/>
      <c r="H708" s="182"/>
    </row>
    <row r="709" spans="2:8">
      <c r="B709" s="178"/>
      <c r="C709" s="182"/>
      <c r="D709" s="182"/>
      <c r="E709" s="182"/>
      <c r="F709" s="182"/>
      <c r="G709" s="182"/>
      <c r="H709" s="182"/>
    </row>
    <row r="710" spans="2:8">
      <c r="B710" s="178"/>
      <c r="C710" s="182"/>
      <c r="D710" s="182"/>
      <c r="E710" s="182"/>
      <c r="F710" s="182"/>
      <c r="G710" s="182"/>
      <c r="H710" s="182"/>
    </row>
    <row r="711" spans="2:8">
      <c r="B711" s="178"/>
      <c r="C711" s="182"/>
      <c r="D711" s="182"/>
      <c r="E711" s="182"/>
      <c r="F711" s="182"/>
      <c r="G711" s="182"/>
      <c r="H711" s="182"/>
    </row>
    <row r="712" spans="2:8">
      <c r="B712" s="178"/>
      <c r="C712" s="182"/>
      <c r="D712" s="182"/>
      <c r="E712" s="182"/>
      <c r="F712" s="182"/>
      <c r="G712" s="182"/>
      <c r="H712" s="182"/>
    </row>
    <row r="713" spans="2:8">
      <c r="B713" s="178"/>
      <c r="C713" s="182"/>
      <c r="D713" s="182"/>
      <c r="E713" s="182"/>
      <c r="F713" s="182"/>
      <c r="G713" s="182"/>
      <c r="H713" s="182"/>
    </row>
    <row r="714" spans="2:8">
      <c r="B714" s="178"/>
      <c r="C714" s="182"/>
      <c r="D714" s="182"/>
      <c r="E714" s="182"/>
      <c r="F714" s="182"/>
      <c r="G714" s="182"/>
      <c r="H714" s="182"/>
    </row>
    <row r="715" spans="2:8">
      <c r="B715" s="178"/>
      <c r="C715" s="182"/>
      <c r="D715" s="182"/>
      <c r="E715" s="182"/>
      <c r="F715" s="182"/>
      <c r="G715" s="182"/>
      <c r="H715" s="182"/>
    </row>
    <row r="716" spans="2:8">
      <c r="B716" s="178"/>
      <c r="C716" s="182"/>
      <c r="D716" s="182"/>
      <c r="E716" s="182"/>
      <c r="F716" s="182"/>
      <c r="G716" s="182"/>
      <c r="H716" s="182"/>
    </row>
    <row r="717" spans="2:8">
      <c r="B717" s="178"/>
      <c r="C717" s="182"/>
      <c r="D717" s="182"/>
      <c r="E717" s="182"/>
      <c r="F717" s="182"/>
      <c r="G717" s="182"/>
      <c r="H717" s="182"/>
    </row>
    <row r="718" spans="2:8">
      <c r="B718" s="178"/>
      <c r="C718" s="182"/>
      <c r="D718" s="182"/>
      <c r="E718" s="182"/>
      <c r="F718" s="182"/>
      <c r="G718" s="182"/>
      <c r="H718" s="182"/>
    </row>
    <row r="719" spans="2:8">
      <c r="B719" s="178"/>
      <c r="C719" s="182"/>
      <c r="D719" s="182"/>
      <c r="E719" s="182"/>
      <c r="F719" s="182"/>
      <c r="G719" s="182"/>
      <c r="H719" s="182"/>
    </row>
    <row r="720" spans="2:8">
      <c r="B720" s="178"/>
      <c r="C720" s="182"/>
      <c r="D720" s="182"/>
      <c r="E720" s="182"/>
      <c r="F720" s="182"/>
      <c r="G720" s="182"/>
      <c r="H720" s="182"/>
    </row>
    <row r="721" spans="2:8">
      <c r="B721" s="178"/>
      <c r="C721" s="182"/>
      <c r="D721" s="182"/>
      <c r="E721" s="182"/>
      <c r="F721" s="182"/>
      <c r="G721" s="182"/>
      <c r="H721" s="182"/>
    </row>
    <row r="722" spans="2:8">
      <c r="B722" s="178"/>
      <c r="C722" s="182"/>
      <c r="D722" s="182"/>
      <c r="E722" s="182"/>
      <c r="F722" s="182"/>
      <c r="G722" s="182"/>
      <c r="H722" s="182"/>
    </row>
    <row r="723" spans="2:8">
      <c r="B723" s="178"/>
      <c r="C723" s="182"/>
      <c r="D723" s="182"/>
      <c r="E723" s="182"/>
      <c r="F723" s="182"/>
      <c r="G723" s="182"/>
      <c r="H723" s="182"/>
    </row>
    <row r="724" spans="2:8">
      <c r="B724" s="178"/>
      <c r="C724" s="182"/>
      <c r="D724" s="182"/>
      <c r="E724" s="182"/>
      <c r="F724" s="182"/>
      <c r="G724" s="182"/>
      <c r="H724" s="182"/>
    </row>
    <row r="725" spans="2:8">
      <c r="B725" s="178"/>
      <c r="C725" s="182"/>
      <c r="D725" s="182"/>
      <c r="E725" s="182"/>
      <c r="F725" s="182"/>
      <c r="G725" s="182"/>
      <c r="H725" s="182"/>
    </row>
    <row r="726" spans="2:8">
      <c r="B726" s="178"/>
      <c r="C726" s="182"/>
      <c r="D726" s="182"/>
      <c r="E726" s="182"/>
      <c r="F726" s="182"/>
      <c r="G726" s="182"/>
      <c r="H726" s="182"/>
    </row>
    <row r="727" spans="2:8">
      <c r="B727" s="178"/>
      <c r="C727" s="182"/>
      <c r="D727" s="182"/>
      <c r="E727" s="182"/>
      <c r="F727" s="182"/>
      <c r="G727" s="182"/>
      <c r="H727" s="182"/>
    </row>
    <row r="728" spans="2:8">
      <c r="B728" s="178"/>
      <c r="C728" s="182"/>
      <c r="D728" s="182"/>
      <c r="E728" s="182"/>
      <c r="F728" s="182"/>
      <c r="G728" s="182"/>
      <c r="H728" s="182"/>
    </row>
    <row r="729" spans="2:8">
      <c r="B729" s="178"/>
      <c r="C729" s="182"/>
      <c r="D729" s="182"/>
      <c r="E729" s="182"/>
      <c r="F729" s="182"/>
      <c r="G729" s="182"/>
      <c r="H729" s="182"/>
    </row>
    <row r="730" spans="2:8">
      <c r="B730" s="178"/>
      <c r="C730" s="182"/>
      <c r="D730" s="182"/>
      <c r="E730" s="182"/>
      <c r="F730" s="182"/>
      <c r="G730" s="182"/>
      <c r="H730" s="182"/>
    </row>
    <row r="731" spans="2:8">
      <c r="B731" s="178"/>
      <c r="C731" s="182"/>
      <c r="D731" s="182"/>
      <c r="E731" s="182"/>
      <c r="F731" s="182"/>
      <c r="G731" s="182"/>
      <c r="H731" s="182"/>
    </row>
    <row r="732" spans="2:8">
      <c r="B732" s="178"/>
      <c r="C732" s="182"/>
      <c r="D732" s="182"/>
      <c r="E732" s="182"/>
      <c r="F732" s="182"/>
      <c r="G732" s="182"/>
      <c r="H732" s="182"/>
    </row>
    <row r="733" spans="2:8">
      <c r="B733" s="178"/>
      <c r="C733" s="182"/>
      <c r="D733" s="182"/>
      <c r="E733" s="182"/>
      <c r="F733" s="182"/>
      <c r="G733" s="182"/>
      <c r="H733" s="182"/>
    </row>
    <row r="734" spans="2:8">
      <c r="B734" s="178"/>
      <c r="C734" s="182"/>
      <c r="D734" s="182"/>
      <c r="E734" s="182"/>
      <c r="F734" s="182"/>
      <c r="G734" s="182"/>
      <c r="H734" s="182"/>
    </row>
    <row r="735" spans="2:8">
      <c r="B735" s="178"/>
      <c r="C735" s="182"/>
      <c r="D735" s="182"/>
      <c r="E735" s="182"/>
      <c r="F735" s="182"/>
      <c r="G735" s="182"/>
      <c r="H735" s="182"/>
    </row>
    <row r="736" spans="2:8">
      <c r="B736" s="178"/>
      <c r="C736" s="182"/>
      <c r="D736" s="182"/>
      <c r="E736" s="182"/>
      <c r="F736" s="182"/>
      <c r="G736" s="182"/>
      <c r="H736" s="182"/>
    </row>
    <row r="737" spans="2:8">
      <c r="B737" s="178"/>
      <c r="C737" s="182"/>
      <c r="D737" s="182"/>
      <c r="E737" s="182"/>
      <c r="F737" s="182"/>
      <c r="G737" s="182"/>
      <c r="H737" s="182"/>
    </row>
    <row r="738" spans="2:8">
      <c r="B738" s="178"/>
      <c r="C738" s="182"/>
      <c r="D738" s="182"/>
      <c r="E738" s="182"/>
      <c r="F738" s="182"/>
      <c r="G738" s="182"/>
      <c r="H738" s="182"/>
    </row>
    <row r="739" spans="2:8">
      <c r="B739" s="178"/>
      <c r="C739" s="182"/>
      <c r="D739" s="182"/>
      <c r="E739" s="182"/>
      <c r="F739" s="182"/>
      <c r="G739" s="182"/>
      <c r="H739" s="182"/>
    </row>
    <row r="740" spans="2:8">
      <c r="B740" s="178"/>
      <c r="C740" s="182"/>
      <c r="D740" s="182"/>
      <c r="E740" s="182"/>
      <c r="F740" s="182"/>
      <c r="G740" s="182"/>
      <c r="H740" s="182"/>
    </row>
    <row r="741" spans="2:8">
      <c r="B741" s="178"/>
      <c r="C741" s="182"/>
      <c r="D741" s="182"/>
      <c r="E741" s="182"/>
      <c r="F741" s="182"/>
      <c r="G741" s="182"/>
      <c r="H741" s="182"/>
    </row>
    <row r="742" spans="2:8">
      <c r="B742" s="178"/>
      <c r="C742" s="182"/>
      <c r="D742" s="182"/>
      <c r="E742" s="182"/>
      <c r="F742" s="182"/>
      <c r="G742" s="182"/>
      <c r="H742" s="182"/>
    </row>
    <row r="743" spans="2:8">
      <c r="B743" s="178"/>
      <c r="C743" s="182"/>
      <c r="D743" s="182"/>
      <c r="E743" s="182"/>
      <c r="F743" s="182"/>
      <c r="G743" s="182"/>
      <c r="H743" s="182"/>
    </row>
    <row r="744" spans="2:8">
      <c r="B744" s="178"/>
      <c r="C744" s="182"/>
      <c r="D744" s="182"/>
      <c r="E744" s="182"/>
      <c r="F744" s="182"/>
      <c r="G744" s="182"/>
      <c r="H744" s="182"/>
    </row>
    <row r="745" spans="2:8">
      <c r="B745" s="178"/>
      <c r="C745" s="182"/>
      <c r="D745" s="182"/>
      <c r="E745" s="182"/>
      <c r="F745" s="182"/>
      <c r="G745" s="182"/>
      <c r="H745" s="182"/>
    </row>
    <row r="746" spans="2:8">
      <c r="B746" s="178"/>
      <c r="C746" s="182"/>
      <c r="D746" s="182"/>
      <c r="E746" s="182"/>
      <c r="F746" s="182"/>
      <c r="G746" s="182"/>
      <c r="H746" s="182"/>
    </row>
    <row r="747" spans="2:8">
      <c r="B747" s="178"/>
      <c r="C747" s="182"/>
      <c r="D747" s="182"/>
      <c r="E747" s="182"/>
      <c r="F747" s="182"/>
      <c r="G747" s="182"/>
      <c r="H747" s="182"/>
    </row>
    <row r="748" spans="2:8">
      <c r="B748" s="178"/>
      <c r="C748" s="182"/>
      <c r="D748" s="182"/>
      <c r="E748" s="182"/>
      <c r="F748" s="182"/>
      <c r="G748" s="182"/>
      <c r="H748" s="182"/>
    </row>
    <row r="749" spans="2:8">
      <c r="B749" s="178"/>
      <c r="C749" s="182"/>
      <c r="D749" s="182"/>
      <c r="E749" s="182"/>
      <c r="F749" s="182"/>
      <c r="G749" s="182"/>
      <c r="H749" s="182"/>
    </row>
    <row r="750" spans="2:8">
      <c r="B750" s="178"/>
      <c r="C750" s="182"/>
      <c r="D750" s="182"/>
      <c r="E750" s="182"/>
      <c r="F750" s="182"/>
      <c r="G750" s="182"/>
      <c r="H750" s="182"/>
    </row>
    <row r="751" spans="2:8">
      <c r="B751" s="178"/>
      <c r="C751" s="182"/>
      <c r="D751" s="182"/>
      <c r="E751" s="182"/>
      <c r="F751" s="182"/>
      <c r="G751" s="182"/>
      <c r="H751" s="182"/>
    </row>
    <row r="752" spans="2:8">
      <c r="B752" s="178"/>
      <c r="C752" s="182"/>
      <c r="D752" s="182"/>
      <c r="E752" s="182"/>
      <c r="F752" s="182"/>
      <c r="G752" s="182"/>
      <c r="H752" s="182"/>
    </row>
    <row r="753" spans="2:8">
      <c r="B753" s="178"/>
      <c r="C753" s="182"/>
      <c r="D753" s="182"/>
      <c r="E753" s="182"/>
      <c r="F753" s="182"/>
      <c r="G753" s="182"/>
      <c r="H753" s="182"/>
    </row>
    <row r="754" spans="2:8">
      <c r="B754" s="178"/>
      <c r="C754" s="182"/>
      <c r="D754" s="182"/>
      <c r="E754" s="182"/>
      <c r="F754" s="182"/>
      <c r="G754" s="182"/>
      <c r="H754" s="182"/>
    </row>
    <row r="755" spans="2:8">
      <c r="B755" s="178"/>
      <c r="C755" s="182"/>
      <c r="D755" s="182"/>
      <c r="E755" s="182"/>
      <c r="F755" s="182"/>
      <c r="G755" s="182"/>
      <c r="H755" s="182"/>
    </row>
    <row r="756" spans="2:8">
      <c r="B756" s="178"/>
      <c r="C756" s="182"/>
      <c r="D756" s="182"/>
      <c r="E756" s="182"/>
      <c r="F756" s="182"/>
      <c r="G756" s="182"/>
      <c r="H756" s="182"/>
    </row>
    <row r="757" spans="2:8">
      <c r="B757" s="178"/>
      <c r="C757" s="182"/>
      <c r="D757" s="182"/>
      <c r="E757" s="182"/>
      <c r="F757" s="182"/>
      <c r="G757" s="182"/>
      <c r="H757" s="182"/>
    </row>
    <row r="758" spans="2:8">
      <c r="B758" s="178"/>
      <c r="C758" s="182"/>
      <c r="D758" s="182"/>
      <c r="E758" s="182"/>
      <c r="F758" s="182"/>
      <c r="G758" s="182"/>
      <c r="H758" s="182"/>
    </row>
    <row r="759" spans="2:8">
      <c r="B759" s="178"/>
      <c r="C759" s="182"/>
      <c r="D759" s="182"/>
      <c r="E759" s="182"/>
      <c r="F759" s="182"/>
      <c r="G759" s="182"/>
      <c r="H759" s="182"/>
    </row>
    <row r="760" spans="2:8">
      <c r="B760" s="178"/>
      <c r="C760" s="182"/>
      <c r="D760" s="182"/>
      <c r="E760" s="182"/>
      <c r="F760" s="182"/>
      <c r="G760" s="182"/>
      <c r="H760" s="182"/>
    </row>
    <row r="761" spans="2:8">
      <c r="B761" s="178"/>
      <c r="C761" s="182"/>
      <c r="D761" s="182"/>
      <c r="E761" s="182"/>
      <c r="F761" s="182"/>
      <c r="G761" s="182"/>
      <c r="H761" s="182"/>
    </row>
    <row r="762" spans="2:8">
      <c r="B762" s="178"/>
      <c r="C762" s="182"/>
      <c r="D762" s="182"/>
      <c r="E762" s="182"/>
      <c r="F762" s="182"/>
      <c r="G762" s="182"/>
      <c r="H762" s="182"/>
    </row>
    <row r="763" spans="2:8">
      <c r="B763" s="178"/>
      <c r="C763" s="182"/>
      <c r="D763" s="182"/>
      <c r="E763" s="182"/>
      <c r="F763" s="182"/>
      <c r="G763" s="182"/>
      <c r="H763" s="182"/>
    </row>
    <row r="764" spans="2:8">
      <c r="B764" s="178"/>
      <c r="C764" s="182"/>
      <c r="D764" s="182"/>
      <c r="E764" s="182"/>
      <c r="F764" s="182"/>
      <c r="G764" s="182"/>
      <c r="H764" s="182"/>
    </row>
    <row r="765" spans="2:8">
      <c r="B765" s="178"/>
      <c r="C765" s="182"/>
      <c r="D765" s="182"/>
      <c r="E765" s="182"/>
      <c r="F765" s="182"/>
      <c r="G765" s="182"/>
      <c r="H765" s="182"/>
    </row>
    <row r="766" spans="2:8">
      <c r="B766" s="178"/>
      <c r="C766" s="182"/>
      <c r="D766" s="182"/>
      <c r="E766" s="182"/>
      <c r="F766" s="182"/>
      <c r="G766" s="182"/>
      <c r="H766" s="182"/>
    </row>
    <row r="767" spans="2:8">
      <c r="B767" s="178"/>
      <c r="C767" s="182"/>
      <c r="D767" s="182"/>
      <c r="E767" s="182"/>
      <c r="F767" s="182"/>
      <c r="G767" s="182"/>
      <c r="H767" s="182"/>
    </row>
    <row r="768" spans="2:8">
      <c r="B768" s="178"/>
      <c r="C768" s="182"/>
      <c r="D768" s="182"/>
      <c r="E768" s="182"/>
      <c r="F768" s="182"/>
      <c r="G768" s="182"/>
      <c r="H768" s="182"/>
    </row>
    <row r="769" spans="2:8">
      <c r="B769" s="178"/>
      <c r="C769" s="182"/>
      <c r="D769" s="182"/>
      <c r="E769" s="182"/>
      <c r="F769" s="182"/>
      <c r="G769" s="182"/>
      <c r="H769" s="182"/>
    </row>
    <row r="770" spans="2:8">
      <c r="B770" s="178"/>
      <c r="C770" s="182"/>
      <c r="D770" s="182"/>
      <c r="E770" s="182"/>
      <c r="F770" s="182"/>
      <c r="G770" s="182"/>
      <c r="H770" s="182"/>
    </row>
    <row r="771" spans="2:8">
      <c r="B771" s="178"/>
      <c r="C771" s="182"/>
      <c r="D771" s="182"/>
      <c r="E771" s="182"/>
      <c r="F771" s="182"/>
      <c r="G771" s="182"/>
      <c r="H771" s="182"/>
    </row>
    <row r="772" spans="2:8">
      <c r="B772" s="178"/>
      <c r="C772" s="182"/>
      <c r="D772" s="182"/>
      <c r="E772" s="182"/>
      <c r="F772" s="182"/>
      <c r="G772" s="182"/>
      <c r="H772" s="182"/>
    </row>
    <row r="773" spans="2:8">
      <c r="B773" s="178"/>
      <c r="C773" s="182"/>
      <c r="D773" s="182"/>
      <c r="E773" s="182"/>
      <c r="F773" s="182"/>
      <c r="G773" s="182"/>
      <c r="H773" s="182"/>
    </row>
    <row r="774" spans="2:8">
      <c r="B774" s="178"/>
      <c r="C774" s="182"/>
      <c r="D774" s="182"/>
      <c r="E774" s="182"/>
      <c r="F774" s="182"/>
      <c r="G774" s="182"/>
      <c r="H774" s="182"/>
    </row>
    <row r="775" spans="2:8">
      <c r="B775" s="178"/>
      <c r="C775" s="182"/>
      <c r="D775" s="182"/>
      <c r="E775" s="182"/>
      <c r="F775" s="182"/>
      <c r="G775" s="182"/>
      <c r="H775" s="182"/>
    </row>
    <row r="776" spans="2:8">
      <c r="B776" s="178"/>
      <c r="C776" s="182"/>
      <c r="D776" s="182"/>
      <c r="E776" s="182"/>
      <c r="F776" s="182"/>
      <c r="G776" s="182"/>
      <c r="H776" s="182"/>
    </row>
    <row r="777" spans="2:8">
      <c r="B777" s="178"/>
      <c r="C777" s="182"/>
      <c r="D777" s="182"/>
      <c r="E777" s="182"/>
      <c r="F777" s="182"/>
      <c r="G777" s="182"/>
      <c r="H777" s="182"/>
    </row>
    <row r="778" spans="2:8">
      <c r="B778" s="178"/>
      <c r="C778" s="182"/>
      <c r="D778" s="182"/>
      <c r="E778" s="182"/>
      <c r="F778" s="182"/>
      <c r="G778" s="182"/>
      <c r="H778" s="182"/>
    </row>
    <row r="779" spans="2:8">
      <c r="B779" s="178"/>
      <c r="C779" s="182"/>
      <c r="D779" s="182"/>
      <c r="E779" s="182"/>
      <c r="F779" s="182"/>
      <c r="G779" s="182"/>
      <c r="H779" s="182"/>
    </row>
    <row r="780" spans="2:8">
      <c r="B780" s="178"/>
      <c r="C780" s="182"/>
      <c r="D780" s="182"/>
      <c r="E780" s="182"/>
      <c r="F780" s="182"/>
      <c r="G780" s="182"/>
      <c r="H780" s="182"/>
    </row>
    <row r="781" spans="2:8">
      <c r="B781" s="178"/>
      <c r="C781" s="182"/>
      <c r="D781" s="182"/>
      <c r="E781" s="182"/>
      <c r="F781" s="182"/>
      <c r="G781" s="182"/>
      <c r="H781" s="182"/>
    </row>
    <row r="782" spans="2:8">
      <c r="B782" s="178"/>
      <c r="C782" s="182"/>
      <c r="D782" s="182"/>
      <c r="E782" s="182"/>
      <c r="F782" s="182"/>
      <c r="G782" s="182"/>
      <c r="H782" s="182"/>
    </row>
    <row r="783" spans="2:8">
      <c r="B783" s="178"/>
      <c r="C783" s="182"/>
      <c r="D783" s="182"/>
      <c r="E783" s="182"/>
      <c r="F783" s="182"/>
      <c r="G783" s="182"/>
      <c r="H783" s="182"/>
    </row>
    <row r="784" spans="2:8">
      <c r="B784" s="178"/>
      <c r="C784" s="182"/>
      <c r="D784" s="182"/>
      <c r="E784" s="182"/>
      <c r="F784" s="182"/>
      <c r="G784" s="182"/>
      <c r="H784" s="182"/>
    </row>
    <row r="785" spans="2:8">
      <c r="B785" s="178"/>
      <c r="C785" s="182"/>
      <c r="D785" s="182"/>
      <c r="E785" s="182"/>
      <c r="F785" s="182"/>
      <c r="G785" s="182"/>
      <c r="H785" s="182"/>
    </row>
    <row r="786" spans="2:8">
      <c r="B786" s="178"/>
      <c r="C786" s="182"/>
      <c r="D786" s="182"/>
      <c r="E786" s="182"/>
      <c r="F786" s="182"/>
      <c r="G786" s="182"/>
      <c r="H786" s="182"/>
    </row>
    <row r="787" spans="2:8">
      <c r="B787" s="178"/>
      <c r="C787" s="182"/>
      <c r="D787" s="182"/>
      <c r="E787" s="182"/>
      <c r="F787" s="182"/>
      <c r="G787" s="182"/>
      <c r="H787" s="182"/>
    </row>
    <row r="788" spans="2:8">
      <c r="B788" s="178"/>
      <c r="C788" s="182"/>
      <c r="D788" s="182"/>
      <c r="E788" s="182"/>
      <c r="F788" s="182"/>
      <c r="G788" s="182"/>
      <c r="H788" s="182"/>
    </row>
    <row r="789" spans="2:8">
      <c r="B789" s="178"/>
      <c r="C789" s="182"/>
      <c r="D789" s="182"/>
      <c r="E789" s="182"/>
      <c r="F789" s="182"/>
      <c r="G789" s="182"/>
      <c r="H789" s="182"/>
    </row>
    <row r="790" spans="2:8">
      <c r="B790" s="178"/>
      <c r="C790" s="182"/>
      <c r="D790" s="182"/>
      <c r="E790" s="182"/>
      <c r="F790" s="182"/>
      <c r="G790" s="182"/>
      <c r="H790" s="182"/>
    </row>
    <row r="791" spans="2:8">
      <c r="B791" s="178"/>
      <c r="C791" s="182"/>
      <c r="D791" s="182"/>
      <c r="E791" s="182"/>
      <c r="F791" s="182"/>
      <c r="G791" s="182"/>
      <c r="H791" s="182"/>
    </row>
    <row r="792" spans="2:8">
      <c r="B792" s="178"/>
      <c r="C792" s="182"/>
      <c r="D792" s="182"/>
      <c r="E792" s="182"/>
      <c r="F792" s="182"/>
      <c r="G792" s="182"/>
      <c r="H792" s="182"/>
    </row>
    <row r="793" spans="2:8">
      <c r="B793" s="178"/>
      <c r="C793" s="182"/>
      <c r="D793" s="182"/>
      <c r="E793" s="182"/>
      <c r="F793" s="182"/>
      <c r="G793" s="182"/>
      <c r="H793" s="182"/>
    </row>
    <row r="794" spans="2:8">
      <c r="B794" s="178"/>
      <c r="C794" s="182"/>
      <c r="D794" s="182"/>
      <c r="E794" s="182"/>
      <c r="F794" s="182"/>
      <c r="G794" s="182"/>
      <c r="H794" s="182"/>
    </row>
    <row r="795" spans="2:8">
      <c r="B795" s="178"/>
      <c r="C795" s="182"/>
      <c r="D795" s="182"/>
      <c r="E795" s="182"/>
      <c r="F795" s="182"/>
      <c r="G795" s="182"/>
      <c r="H795" s="182"/>
    </row>
    <row r="796" spans="2:8">
      <c r="B796" s="178"/>
      <c r="C796" s="182"/>
      <c r="D796" s="182"/>
      <c r="E796" s="182"/>
      <c r="F796" s="182"/>
      <c r="G796" s="182"/>
      <c r="H796" s="182"/>
    </row>
    <row r="797" spans="2:8">
      <c r="B797" s="178"/>
      <c r="C797" s="182"/>
      <c r="D797" s="182"/>
      <c r="E797" s="182"/>
      <c r="F797" s="182"/>
      <c r="G797" s="182"/>
      <c r="H797" s="182"/>
    </row>
    <row r="798" spans="2:8">
      <c r="B798" s="178"/>
      <c r="C798" s="182"/>
      <c r="D798" s="182"/>
      <c r="E798" s="182"/>
      <c r="F798" s="182"/>
      <c r="G798" s="182"/>
      <c r="H798" s="182"/>
    </row>
    <row r="799" spans="2:8">
      <c r="B799" s="178"/>
      <c r="C799" s="182"/>
      <c r="D799" s="182"/>
      <c r="E799" s="182"/>
      <c r="F799" s="182"/>
      <c r="G799" s="182"/>
      <c r="H799" s="182"/>
    </row>
    <row r="800" spans="2:8">
      <c r="B800" s="178"/>
      <c r="C800" s="182"/>
      <c r="D800" s="182"/>
      <c r="E800" s="182"/>
      <c r="F800" s="182"/>
      <c r="G800" s="182"/>
      <c r="H800" s="182"/>
    </row>
    <row r="801" spans="2:8">
      <c r="B801" s="178"/>
      <c r="C801" s="182"/>
      <c r="D801" s="182"/>
      <c r="E801" s="182"/>
      <c r="F801" s="182"/>
      <c r="G801" s="182"/>
      <c r="H801" s="182"/>
    </row>
    <row r="802" spans="2:8">
      <c r="B802" s="178"/>
      <c r="C802" s="182"/>
      <c r="D802" s="182"/>
      <c r="E802" s="182"/>
      <c r="F802" s="182"/>
      <c r="G802" s="182"/>
      <c r="H802" s="182"/>
    </row>
    <row r="803" spans="2:8">
      <c r="B803" s="178"/>
      <c r="C803" s="182"/>
      <c r="D803" s="182"/>
      <c r="E803" s="182"/>
      <c r="F803" s="182"/>
      <c r="G803" s="182"/>
      <c r="H803" s="182"/>
    </row>
    <row r="804" spans="2:8">
      <c r="B804" s="178"/>
      <c r="C804" s="182"/>
      <c r="D804" s="182"/>
      <c r="E804" s="182"/>
      <c r="F804" s="182"/>
      <c r="G804" s="182"/>
      <c r="H804" s="182"/>
    </row>
    <row r="805" spans="2:8">
      <c r="B805" s="178"/>
      <c r="C805" s="182"/>
      <c r="D805" s="182"/>
      <c r="E805" s="182"/>
      <c r="F805" s="182"/>
      <c r="G805" s="182"/>
      <c r="H805" s="182"/>
    </row>
    <row r="806" spans="2:8">
      <c r="B806" s="178"/>
      <c r="C806" s="182"/>
      <c r="D806" s="182"/>
      <c r="E806" s="182"/>
      <c r="F806" s="182"/>
      <c r="G806" s="182"/>
      <c r="H806" s="182"/>
    </row>
    <row r="807" spans="2:8">
      <c r="B807" s="178"/>
      <c r="C807" s="182"/>
      <c r="D807" s="182"/>
      <c r="E807" s="182"/>
      <c r="F807" s="182"/>
      <c r="G807" s="182"/>
      <c r="H807" s="182"/>
    </row>
    <row r="808" spans="2:8">
      <c r="B808" s="178"/>
      <c r="C808" s="182"/>
      <c r="D808" s="182"/>
      <c r="E808" s="182"/>
      <c r="F808" s="182"/>
      <c r="G808" s="182"/>
      <c r="H808" s="182"/>
    </row>
    <row r="809" spans="2:8">
      <c r="B809" s="178"/>
      <c r="C809" s="182"/>
      <c r="D809" s="182"/>
      <c r="E809" s="182"/>
      <c r="F809" s="182"/>
      <c r="G809" s="182"/>
      <c r="H809" s="182"/>
    </row>
    <row r="810" spans="2:8">
      <c r="B810" s="178"/>
      <c r="C810" s="182"/>
      <c r="D810" s="182"/>
      <c r="E810" s="182"/>
      <c r="F810" s="182"/>
      <c r="G810" s="182"/>
      <c r="H810" s="182"/>
    </row>
    <row r="811" spans="2:8">
      <c r="B811" s="178"/>
      <c r="C811" s="182"/>
      <c r="D811" s="182"/>
      <c r="E811" s="182"/>
      <c r="F811" s="182"/>
      <c r="G811" s="182"/>
      <c r="H811" s="182"/>
    </row>
    <row r="812" spans="2:8">
      <c r="B812" s="178"/>
      <c r="C812" s="182"/>
      <c r="D812" s="182"/>
      <c r="E812" s="182"/>
      <c r="F812" s="182"/>
      <c r="G812" s="182"/>
      <c r="H812" s="182"/>
    </row>
    <row r="813" spans="2:8">
      <c r="B813" s="178"/>
      <c r="C813" s="182"/>
      <c r="D813" s="182"/>
      <c r="E813" s="182"/>
      <c r="F813" s="182"/>
      <c r="G813" s="182"/>
      <c r="H813" s="182"/>
    </row>
    <row r="814" spans="2:8">
      <c r="B814" s="178"/>
      <c r="C814" s="182"/>
      <c r="D814" s="182"/>
      <c r="E814" s="182"/>
      <c r="F814" s="182"/>
      <c r="G814" s="182"/>
      <c r="H814" s="182"/>
    </row>
    <row r="815" spans="2:8">
      <c r="B815" s="178"/>
      <c r="C815" s="182"/>
      <c r="D815" s="182"/>
      <c r="E815" s="182"/>
      <c r="F815" s="182"/>
      <c r="G815" s="182"/>
      <c r="H815" s="182"/>
    </row>
    <row r="816" spans="2:8">
      <c r="B816" s="178"/>
      <c r="C816" s="182"/>
      <c r="D816" s="182"/>
      <c r="E816" s="182"/>
      <c r="F816" s="182"/>
      <c r="G816" s="182"/>
      <c r="H816" s="182"/>
    </row>
    <row r="817" spans="2:8">
      <c r="B817" s="178"/>
      <c r="C817" s="182"/>
      <c r="D817" s="182"/>
      <c r="E817" s="182"/>
      <c r="F817" s="182"/>
      <c r="G817" s="182"/>
      <c r="H817" s="182"/>
    </row>
    <row r="818" spans="2:8">
      <c r="B818" s="178"/>
      <c r="C818" s="182"/>
      <c r="D818" s="182"/>
      <c r="E818" s="182"/>
      <c r="F818" s="182"/>
      <c r="G818" s="182"/>
      <c r="H818" s="182"/>
    </row>
    <row r="819" spans="2:8">
      <c r="B819" s="178"/>
      <c r="C819" s="182"/>
      <c r="D819" s="182"/>
      <c r="E819" s="182"/>
      <c r="F819" s="182"/>
      <c r="G819" s="182"/>
      <c r="H819" s="182"/>
    </row>
    <row r="820" spans="2:8">
      <c r="B820" s="178"/>
      <c r="C820" s="182"/>
      <c r="D820" s="182"/>
      <c r="E820" s="182"/>
      <c r="F820" s="182"/>
      <c r="G820" s="182"/>
      <c r="H820" s="182"/>
    </row>
    <row r="821" spans="2:8">
      <c r="B821" s="178"/>
      <c r="C821" s="182"/>
      <c r="D821" s="182"/>
      <c r="E821" s="182"/>
      <c r="F821" s="182"/>
      <c r="G821" s="182"/>
      <c r="H821" s="182"/>
    </row>
    <row r="822" spans="2:8">
      <c r="B822" s="178"/>
      <c r="C822" s="182"/>
      <c r="D822" s="182"/>
      <c r="E822" s="182"/>
      <c r="F822" s="182"/>
      <c r="G822" s="182"/>
      <c r="H822" s="182"/>
    </row>
    <row r="823" spans="2:8">
      <c r="B823" s="178"/>
      <c r="C823" s="182"/>
      <c r="D823" s="182"/>
      <c r="E823" s="182"/>
      <c r="F823" s="182"/>
      <c r="G823" s="182"/>
      <c r="H823" s="182"/>
    </row>
    <row r="824" spans="2:8">
      <c r="B824" s="178"/>
      <c r="C824" s="182"/>
      <c r="D824" s="182"/>
      <c r="E824" s="182"/>
      <c r="F824" s="182"/>
      <c r="G824" s="182"/>
      <c r="H824" s="182"/>
    </row>
    <row r="825" spans="2:8">
      <c r="B825" s="178"/>
      <c r="C825" s="182"/>
      <c r="D825" s="182"/>
      <c r="E825" s="182"/>
      <c r="F825" s="182"/>
      <c r="G825" s="182"/>
      <c r="H825" s="182"/>
    </row>
    <row r="826" spans="2:8">
      <c r="B826" s="178"/>
      <c r="C826" s="182"/>
      <c r="D826" s="182"/>
      <c r="E826" s="182"/>
      <c r="F826" s="182"/>
      <c r="G826" s="182"/>
      <c r="H826" s="182"/>
    </row>
    <row r="827" spans="2:8">
      <c r="B827" s="178"/>
      <c r="C827" s="182"/>
      <c r="D827" s="182"/>
      <c r="E827" s="182"/>
      <c r="F827" s="182"/>
      <c r="G827" s="182"/>
      <c r="H827" s="182"/>
    </row>
    <row r="828" spans="2:8">
      <c r="B828" s="178"/>
      <c r="C828" s="182"/>
      <c r="D828" s="182"/>
      <c r="E828" s="182"/>
      <c r="F828" s="182"/>
      <c r="G828" s="182"/>
      <c r="H828" s="182"/>
    </row>
    <row r="829" spans="2:8">
      <c r="B829" s="178"/>
      <c r="C829" s="182"/>
      <c r="D829" s="182"/>
      <c r="E829" s="182"/>
      <c r="F829" s="182"/>
      <c r="G829" s="182"/>
      <c r="H829" s="182"/>
    </row>
    <row r="830" spans="2:8">
      <c r="B830" s="178"/>
      <c r="C830" s="182"/>
      <c r="D830" s="182"/>
      <c r="E830" s="182"/>
      <c r="F830" s="182"/>
      <c r="G830" s="182"/>
      <c r="H830" s="182"/>
    </row>
    <row r="831" spans="2:8">
      <c r="B831" s="178"/>
      <c r="C831" s="182"/>
      <c r="D831" s="182"/>
      <c r="E831" s="182"/>
      <c r="F831" s="182"/>
      <c r="G831" s="182"/>
      <c r="H831" s="182"/>
    </row>
    <row r="832" spans="2:8">
      <c r="B832" s="178"/>
      <c r="C832" s="182"/>
      <c r="D832" s="182"/>
      <c r="E832" s="182"/>
      <c r="F832" s="182"/>
      <c r="G832" s="182"/>
      <c r="H832" s="182"/>
    </row>
    <row r="833" spans="2:8">
      <c r="B833" s="178"/>
      <c r="C833" s="182"/>
      <c r="D833" s="182"/>
      <c r="E833" s="182"/>
      <c r="F833" s="182"/>
      <c r="G833" s="182"/>
      <c r="H833" s="182"/>
    </row>
    <row r="834" spans="2:8">
      <c r="B834" s="178"/>
      <c r="C834" s="182"/>
      <c r="D834" s="182"/>
      <c r="E834" s="182"/>
      <c r="F834" s="182"/>
      <c r="G834" s="182"/>
      <c r="H834" s="182"/>
    </row>
    <row r="835" spans="2:8">
      <c r="B835" s="178"/>
      <c r="C835" s="182"/>
      <c r="D835" s="182"/>
      <c r="E835" s="182"/>
      <c r="F835" s="182"/>
      <c r="G835" s="182"/>
      <c r="H835" s="182"/>
    </row>
    <row r="836" spans="2:8">
      <c r="B836" s="178"/>
      <c r="C836" s="182"/>
      <c r="D836" s="182"/>
      <c r="E836" s="182"/>
      <c r="F836" s="182"/>
      <c r="G836" s="182"/>
      <c r="H836" s="182"/>
    </row>
    <row r="837" spans="2:8">
      <c r="B837" s="178"/>
      <c r="C837" s="182"/>
      <c r="D837" s="182"/>
      <c r="E837" s="182"/>
      <c r="F837" s="182"/>
      <c r="G837" s="182"/>
      <c r="H837" s="182"/>
    </row>
    <row r="838" spans="2:8">
      <c r="B838" s="178"/>
      <c r="C838" s="182"/>
      <c r="D838" s="182"/>
      <c r="E838" s="182"/>
      <c r="F838" s="182"/>
      <c r="G838" s="182"/>
      <c r="H838" s="182"/>
    </row>
    <row r="839" spans="2:8">
      <c r="B839" s="178"/>
      <c r="C839" s="182"/>
      <c r="D839" s="182"/>
      <c r="E839" s="182"/>
      <c r="F839" s="182"/>
      <c r="G839" s="182"/>
      <c r="H839" s="182"/>
    </row>
    <row r="840" spans="2:8">
      <c r="B840" s="178"/>
      <c r="C840" s="182"/>
      <c r="D840" s="182"/>
      <c r="E840" s="182"/>
      <c r="F840" s="182"/>
      <c r="G840" s="182"/>
      <c r="H840" s="182"/>
    </row>
    <row r="841" spans="2:8">
      <c r="B841" s="178"/>
      <c r="C841" s="182"/>
      <c r="D841" s="182"/>
      <c r="E841" s="182"/>
      <c r="F841" s="182"/>
      <c r="G841" s="182"/>
      <c r="H841" s="182"/>
    </row>
    <row r="842" spans="2:8">
      <c r="B842" s="178"/>
      <c r="C842" s="182"/>
      <c r="D842" s="182"/>
      <c r="E842" s="182"/>
      <c r="F842" s="182"/>
      <c r="G842" s="182"/>
      <c r="H842" s="182"/>
    </row>
    <row r="843" spans="2:8">
      <c r="B843" s="178"/>
      <c r="C843" s="182"/>
      <c r="D843" s="182"/>
      <c r="E843" s="182"/>
      <c r="F843" s="182"/>
      <c r="G843" s="182"/>
      <c r="H843" s="182"/>
    </row>
    <row r="844" spans="2:8">
      <c r="B844" s="178"/>
      <c r="C844" s="182"/>
      <c r="D844" s="182"/>
      <c r="E844" s="182"/>
      <c r="F844" s="182"/>
      <c r="G844" s="182"/>
      <c r="H844" s="182"/>
    </row>
    <row r="845" spans="2:8">
      <c r="B845" s="178"/>
      <c r="C845" s="182"/>
      <c r="D845" s="182"/>
      <c r="E845" s="182"/>
      <c r="F845" s="182"/>
      <c r="G845" s="182"/>
      <c r="H845" s="182"/>
    </row>
    <row r="846" spans="2:8">
      <c r="B846" s="178"/>
      <c r="C846" s="182"/>
      <c r="D846" s="182"/>
      <c r="E846" s="182"/>
      <c r="F846" s="182"/>
      <c r="G846" s="182"/>
      <c r="H846" s="182"/>
    </row>
    <row r="847" spans="2:8">
      <c r="B847" s="178"/>
      <c r="C847" s="182"/>
      <c r="D847" s="182"/>
      <c r="E847" s="182"/>
      <c r="F847" s="182"/>
      <c r="G847" s="182"/>
      <c r="H847" s="182"/>
    </row>
    <row r="848" spans="2:8">
      <c r="B848" s="178"/>
      <c r="C848" s="182"/>
      <c r="D848" s="182"/>
      <c r="E848" s="182"/>
      <c r="F848" s="182"/>
      <c r="G848" s="182"/>
      <c r="H848" s="182"/>
    </row>
    <row r="849" spans="2:8">
      <c r="B849" s="178"/>
      <c r="C849" s="182"/>
      <c r="D849" s="182"/>
      <c r="E849" s="182"/>
      <c r="F849" s="182"/>
      <c r="G849" s="182"/>
      <c r="H849" s="182"/>
    </row>
    <row r="850" spans="2:8">
      <c r="B850" s="178"/>
      <c r="C850" s="182"/>
      <c r="D850" s="182"/>
      <c r="E850" s="182"/>
      <c r="F850" s="182"/>
      <c r="G850" s="182"/>
      <c r="H850" s="182"/>
    </row>
    <row r="851" spans="2:8">
      <c r="B851" s="178"/>
      <c r="C851" s="182"/>
      <c r="D851" s="182"/>
      <c r="E851" s="182"/>
      <c r="F851" s="182"/>
      <c r="G851" s="182"/>
      <c r="H851" s="182"/>
    </row>
    <row r="852" spans="2:8">
      <c r="B852" s="178"/>
      <c r="C852" s="182"/>
      <c r="D852" s="182"/>
      <c r="E852" s="182"/>
      <c r="F852" s="182"/>
      <c r="G852" s="182"/>
      <c r="H852" s="182"/>
    </row>
    <row r="853" spans="2:8">
      <c r="B853" s="178"/>
      <c r="C853" s="182"/>
      <c r="D853" s="182"/>
      <c r="E853" s="182"/>
      <c r="F853" s="182"/>
      <c r="G853" s="182"/>
      <c r="H853" s="182"/>
    </row>
    <row r="854" spans="2:8">
      <c r="B854" s="178"/>
      <c r="C854" s="182"/>
      <c r="D854" s="182"/>
      <c r="E854" s="182"/>
      <c r="F854" s="182"/>
      <c r="G854" s="182"/>
      <c r="H854" s="182"/>
    </row>
    <row r="855" spans="2:8">
      <c r="B855" s="178"/>
      <c r="C855" s="182"/>
      <c r="D855" s="182"/>
      <c r="E855" s="182"/>
      <c r="F855" s="182"/>
      <c r="G855" s="182"/>
      <c r="H855" s="182"/>
    </row>
    <row r="856" spans="2:8">
      <c r="B856" s="178"/>
      <c r="C856" s="182"/>
      <c r="D856" s="182"/>
      <c r="E856" s="182"/>
      <c r="F856" s="182"/>
      <c r="G856" s="182"/>
      <c r="H856" s="182"/>
    </row>
    <row r="857" spans="2:8">
      <c r="B857" s="178"/>
      <c r="C857" s="182"/>
      <c r="D857" s="182"/>
      <c r="E857" s="182"/>
      <c r="F857" s="182"/>
      <c r="G857" s="182"/>
      <c r="H857" s="182"/>
    </row>
    <row r="858" spans="2:8">
      <c r="B858" s="178"/>
      <c r="C858" s="182"/>
      <c r="D858" s="182"/>
      <c r="E858" s="182"/>
      <c r="F858" s="182"/>
      <c r="G858" s="182"/>
      <c r="H858" s="182"/>
    </row>
    <row r="859" spans="2:8">
      <c r="B859" s="178"/>
      <c r="C859" s="182"/>
      <c r="D859" s="182"/>
      <c r="E859" s="182"/>
      <c r="F859" s="182"/>
      <c r="G859" s="182"/>
      <c r="H859" s="182"/>
    </row>
    <row r="860" spans="2:8">
      <c r="B860" s="178"/>
      <c r="C860" s="182"/>
      <c r="D860" s="182"/>
      <c r="E860" s="182"/>
      <c r="F860" s="182"/>
      <c r="G860" s="182"/>
      <c r="H860" s="182"/>
    </row>
    <row r="861" spans="2:8">
      <c r="B861" s="178"/>
      <c r="C861" s="182"/>
      <c r="D861" s="182"/>
      <c r="E861" s="182"/>
      <c r="F861" s="182"/>
      <c r="G861" s="182"/>
      <c r="H861" s="182"/>
    </row>
    <row r="862" spans="2:8">
      <c r="B862" s="178"/>
      <c r="C862" s="182"/>
      <c r="D862" s="182"/>
      <c r="E862" s="182"/>
      <c r="F862" s="182"/>
      <c r="G862" s="182"/>
      <c r="H862" s="182"/>
    </row>
    <row r="863" spans="2:8">
      <c r="B863" s="178"/>
      <c r="C863" s="182"/>
      <c r="D863" s="182"/>
      <c r="E863" s="182"/>
      <c r="F863" s="182"/>
      <c r="G863" s="182"/>
      <c r="H863" s="182"/>
    </row>
    <row r="864" spans="2:8">
      <c r="B864" s="178"/>
      <c r="C864" s="182"/>
      <c r="D864" s="182"/>
      <c r="E864" s="182"/>
      <c r="F864" s="182"/>
      <c r="G864" s="182"/>
      <c r="H864" s="182"/>
    </row>
    <row r="865" spans="2:8">
      <c r="B865" s="178"/>
      <c r="C865" s="182"/>
      <c r="D865" s="182"/>
      <c r="E865" s="182"/>
      <c r="F865" s="182"/>
      <c r="G865" s="182"/>
      <c r="H865" s="182"/>
    </row>
    <row r="866" spans="2:8">
      <c r="B866" s="178"/>
      <c r="C866" s="182"/>
      <c r="D866" s="182"/>
      <c r="E866" s="182"/>
      <c r="F866" s="182"/>
      <c r="G866" s="182"/>
      <c r="H866" s="182"/>
    </row>
    <row r="867" spans="2:8">
      <c r="B867" s="178"/>
      <c r="C867" s="182"/>
      <c r="D867" s="182"/>
      <c r="E867" s="182"/>
      <c r="F867" s="182"/>
      <c r="G867" s="182"/>
      <c r="H867" s="182"/>
    </row>
    <row r="868" spans="2:8">
      <c r="B868" s="178"/>
      <c r="C868" s="182"/>
      <c r="D868" s="182"/>
      <c r="E868" s="182"/>
      <c r="F868" s="182"/>
      <c r="G868" s="182"/>
      <c r="H868" s="182"/>
    </row>
    <row r="869" spans="2:8">
      <c r="B869" s="178"/>
      <c r="C869" s="182"/>
      <c r="D869" s="182"/>
      <c r="E869" s="182"/>
      <c r="F869" s="182"/>
      <c r="G869" s="182"/>
      <c r="H869" s="182"/>
    </row>
    <row r="870" spans="2:8">
      <c r="B870" s="178"/>
      <c r="C870" s="182"/>
      <c r="D870" s="182"/>
      <c r="E870" s="182"/>
      <c r="F870" s="182"/>
      <c r="G870" s="182"/>
      <c r="H870" s="182"/>
    </row>
    <row r="871" spans="2:8">
      <c r="B871" s="178"/>
      <c r="C871" s="182"/>
      <c r="D871" s="182"/>
      <c r="E871" s="182"/>
      <c r="F871" s="182"/>
      <c r="G871" s="182"/>
      <c r="H871" s="182"/>
    </row>
    <row r="872" spans="2:8">
      <c r="B872" s="178"/>
      <c r="C872" s="182"/>
      <c r="D872" s="182"/>
      <c r="E872" s="182"/>
      <c r="F872" s="182"/>
      <c r="G872" s="182"/>
      <c r="H872" s="182"/>
    </row>
    <row r="873" spans="2:8">
      <c r="B873" s="178"/>
      <c r="C873" s="182"/>
      <c r="D873" s="182"/>
      <c r="E873" s="182"/>
      <c r="F873" s="182"/>
      <c r="G873" s="182"/>
      <c r="H873" s="182"/>
    </row>
    <row r="874" spans="2:8">
      <c r="B874" s="178"/>
      <c r="C874" s="182"/>
      <c r="D874" s="182"/>
      <c r="E874" s="182"/>
      <c r="F874" s="182"/>
      <c r="G874" s="182"/>
      <c r="H874" s="182"/>
    </row>
    <row r="875" spans="2:8">
      <c r="B875" s="178"/>
      <c r="C875" s="182"/>
      <c r="D875" s="182"/>
      <c r="E875" s="182"/>
      <c r="F875" s="182"/>
      <c r="G875" s="182"/>
      <c r="H875" s="182"/>
    </row>
    <row r="876" spans="2:8">
      <c r="B876" s="178"/>
      <c r="C876" s="182"/>
      <c r="D876" s="182"/>
      <c r="E876" s="182"/>
      <c r="F876" s="182"/>
      <c r="G876" s="182"/>
      <c r="H876" s="182"/>
    </row>
    <row r="877" spans="2:8">
      <c r="B877" s="178"/>
      <c r="C877" s="182"/>
      <c r="D877" s="182"/>
      <c r="E877" s="182"/>
      <c r="F877" s="182"/>
      <c r="G877" s="182"/>
      <c r="H877" s="182"/>
    </row>
    <row r="878" spans="2:8">
      <c r="B878" s="178"/>
      <c r="C878" s="182"/>
      <c r="D878" s="182"/>
      <c r="E878" s="182"/>
      <c r="F878" s="182"/>
      <c r="G878" s="182"/>
      <c r="H878" s="182"/>
    </row>
    <row r="879" spans="2:8">
      <c r="B879" s="178"/>
      <c r="C879" s="182"/>
      <c r="D879" s="182"/>
      <c r="E879" s="182"/>
      <c r="F879" s="182"/>
      <c r="G879" s="182"/>
      <c r="H879" s="182"/>
    </row>
    <row r="880" spans="2:8">
      <c r="B880" s="178"/>
      <c r="C880" s="182"/>
      <c r="D880" s="182"/>
      <c r="E880" s="182"/>
      <c r="F880" s="182"/>
      <c r="G880" s="182"/>
      <c r="H880" s="182"/>
    </row>
    <row r="881" spans="2:8">
      <c r="B881" s="178"/>
      <c r="C881" s="182"/>
      <c r="D881" s="182"/>
      <c r="E881" s="182"/>
      <c r="F881" s="182"/>
      <c r="G881" s="182"/>
      <c r="H881" s="182"/>
    </row>
    <row r="882" spans="2:8">
      <c r="B882" s="178"/>
      <c r="C882" s="182"/>
      <c r="D882" s="182"/>
      <c r="E882" s="182"/>
      <c r="F882" s="182"/>
      <c r="G882" s="182"/>
      <c r="H882" s="182"/>
    </row>
    <row r="883" spans="2:8">
      <c r="B883" s="178"/>
      <c r="C883" s="182"/>
      <c r="D883" s="182"/>
      <c r="E883" s="182"/>
      <c r="F883" s="182"/>
      <c r="G883" s="182"/>
      <c r="H883" s="182"/>
    </row>
    <row r="884" spans="2:8">
      <c r="B884" s="178"/>
      <c r="C884" s="182"/>
      <c r="D884" s="182"/>
      <c r="E884" s="182"/>
      <c r="F884" s="182"/>
      <c r="G884" s="182"/>
      <c r="H884" s="182"/>
    </row>
    <row r="885" spans="2:8">
      <c r="B885" s="178"/>
      <c r="C885" s="182"/>
      <c r="D885" s="182"/>
      <c r="E885" s="182"/>
      <c r="F885" s="182"/>
      <c r="G885" s="182"/>
      <c r="H885" s="182"/>
    </row>
    <row r="886" spans="2:8">
      <c r="B886" s="178"/>
      <c r="C886" s="182"/>
      <c r="D886" s="182"/>
      <c r="E886" s="182"/>
      <c r="F886" s="182"/>
      <c r="G886" s="182"/>
      <c r="H886" s="182"/>
    </row>
    <row r="887" spans="2:8">
      <c r="B887" s="178"/>
      <c r="C887" s="182"/>
      <c r="D887" s="182"/>
      <c r="E887" s="182"/>
      <c r="F887" s="182"/>
      <c r="G887" s="182"/>
      <c r="H887" s="182"/>
    </row>
    <row r="888" spans="2:8">
      <c r="B888" s="178"/>
      <c r="C888" s="182"/>
      <c r="D888" s="182"/>
      <c r="E888" s="182"/>
      <c r="F888" s="182"/>
      <c r="G888" s="182"/>
      <c r="H888" s="182"/>
    </row>
    <row r="889" spans="2:8">
      <c r="B889" s="178"/>
      <c r="C889" s="182"/>
      <c r="D889" s="182"/>
      <c r="E889" s="182"/>
      <c r="F889" s="182"/>
      <c r="G889" s="182"/>
      <c r="H889" s="182"/>
    </row>
    <row r="890" spans="2:8">
      <c r="B890" s="178"/>
      <c r="C890" s="182"/>
      <c r="D890" s="182"/>
      <c r="E890" s="182"/>
      <c r="F890" s="182"/>
      <c r="G890" s="182"/>
      <c r="H890" s="182"/>
    </row>
    <row r="891" spans="2:8">
      <c r="B891" s="178"/>
      <c r="C891" s="182"/>
      <c r="D891" s="182"/>
      <c r="E891" s="182"/>
      <c r="F891" s="182"/>
      <c r="G891" s="182"/>
      <c r="H891" s="182"/>
    </row>
    <row r="892" spans="2:8">
      <c r="B892" s="178"/>
      <c r="C892" s="182"/>
      <c r="D892" s="182"/>
      <c r="E892" s="182"/>
      <c r="F892" s="182"/>
      <c r="G892" s="182"/>
      <c r="H892" s="182"/>
    </row>
    <row r="893" spans="2:8">
      <c r="B893" s="178"/>
      <c r="C893" s="182"/>
      <c r="D893" s="182"/>
      <c r="E893" s="182"/>
      <c r="F893" s="182"/>
      <c r="G893" s="182"/>
      <c r="H893" s="182"/>
    </row>
    <row r="894" spans="2:8">
      <c r="B894" s="178"/>
      <c r="C894" s="182"/>
      <c r="D894" s="182"/>
      <c r="E894" s="182"/>
      <c r="F894" s="182"/>
      <c r="G894" s="182"/>
      <c r="H894" s="182"/>
    </row>
    <row r="895" spans="2:8">
      <c r="B895" s="178"/>
      <c r="C895" s="182"/>
      <c r="D895" s="182"/>
      <c r="E895" s="182"/>
      <c r="F895" s="182"/>
      <c r="G895" s="182"/>
      <c r="H895" s="182"/>
    </row>
    <row r="896" spans="2:8">
      <c r="B896" s="178"/>
      <c r="C896" s="182"/>
      <c r="D896" s="182"/>
      <c r="E896" s="182"/>
      <c r="F896" s="182"/>
      <c r="G896" s="182"/>
      <c r="H896" s="182"/>
    </row>
    <row r="897" spans="2:8">
      <c r="B897" s="178"/>
      <c r="C897" s="182"/>
      <c r="D897" s="182"/>
      <c r="E897" s="182"/>
      <c r="F897" s="182"/>
      <c r="G897" s="182"/>
      <c r="H897" s="182"/>
    </row>
    <row r="898" spans="2:8">
      <c r="B898" s="178"/>
      <c r="C898" s="182"/>
      <c r="D898" s="182"/>
      <c r="E898" s="182"/>
      <c r="F898" s="182"/>
      <c r="G898" s="182"/>
      <c r="H898" s="182"/>
    </row>
    <row r="899" spans="2:8">
      <c r="B899" s="178"/>
      <c r="C899" s="182"/>
      <c r="D899" s="182"/>
      <c r="E899" s="182"/>
      <c r="F899" s="182"/>
      <c r="G899" s="182"/>
      <c r="H899" s="182"/>
    </row>
    <row r="900" spans="2:8">
      <c r="B900" s="178"/>
      <c r="C900" s="182"/>
      <c r="D900" s="182"/>
      <c r="E900" s="182"/>
      <c r="F900" s="182"/>
      <c r="G900" s="182"/>
      <c r="H900" s="182"/>
    </row>
    <row r="901" spans="2:8">
      <c r="B901" s="178"/>
      <c r="C901" s="182"/>
      <c r="D901" s="182"/>
      <c r="E901" s="182"/>
      <c r="F901" s="182"/>
      <c r="G901" s="182"/>
      <c r="H901" s="182"/>
    </row>
    <row r="902" spans="2:8">
      <c r="B902" s="178"/>
      <c r="C902" s="182"/>
      <c r="D902" s="182"/>
      <c r="E902" s="182"/>
      <c r="F902" s="182"/>
      <c r="G902" s="182"/>
      <c r="H902" s="182"/>
    </row>
    <row r="903" spans="2:8">
      <c r="B903" s="178"/>
      <c r="C903" s="182"/>
      <c r="D903" s="182"/>
      <c r="E903" s="182"/>
      <c r="F903" s="182"/>
      <c r="G903" s="182"/>
      <c r="H903" s="182"/>
    </row>
    <row r="904" spans="2:8">
      <c r="B904" s="178"/>
      <c r="C904" s="182"/>
      <c r="D904" s="182"/>
      <c r="E904" s="182"/>
      <c r="F904" s="182"/>
      <c r="G904" s="182"/>
      <c r="H904" s="182"/>
    </row>
    <row r="905" spans="2:8">
      <c r="B905" s="178"/>
      <c r="C905" s="182"/>
      <c r="D905" s="182"/>
      <c r="E905" s="182"/>
      <c r="F905" s="182"/>
      <c r="G905" s="182"/>
      <c r="H905" s="182"/>
    </row>
    <row r="906" spans="2:8">
      <c r="B906" s="178"/>
      <c r="C906" s="182"/>
      <c r="D906" s="182"/>
      <c r="E906" s="182"/>
      <c r="F906" s="182"/>
      <c r="G906" s="182"/>
      <c r="H906" s="182"/>
    </row>
    <row r="907" spans="2:8">
      <c r="B907" s="178"/>
      <c r="C907" s="182"/>
      <c r="D907" s="182"/>
      <c r="E907" s="182"/>
      <c r="F907" s="182"/>
      <c r="G907" s="182"/>
      <c r="H907" s="182"/>
    </row>
    <row r="908" spans="2:8">
      <c r="B908" s="178"/>
      <c r="C908" s="182"/>
      <c r="D908" s="182"/>
      <c r="E908" s="182"/>
      <c r="F908" s="182"/>
      <c r="G908" s="182"/>
      <c r="H908" s="182"/>
    </row>
    <row r="909" spans="2:8">
      <c r="B909" s="178"/>
      <c r="C909" s="182"/>
      <c r="D909" s="182"/>
      <c r="E909" s="182"/>
      <c r="F909" s="182"/>
      <c r="G909" s="182"/>
      <c r="H909" s="182"/>
    </row>
    <row r="910" spans="2:8">
      <c r="B910" s="178"/>
      <c r="C910" s="182"/>
      <c r="D910" s="182"/>
      <c r="E910" s="182"/>
      <c r="F910" s="182"/>
      <c r="G910" s="182"/>
      <c r="H910" s="182"/>
    </row>
    <row r="911" spans="2:8">
      <c r="B911" s="178"/>
      <c r="C911" s="182"/>
      <c r="D911" s="182"/>
      <c r="E911" s="182"/>
      <c r="F911" s="182"/>
      <c r="G911" s="182"/>
      <c r="H911" s="182"/>
    </row>
    <row r="912" spans="2:8">
      <c r="B912" s="178"/>
      <c r="C912" s="182"/>
      <c r="D912" s="182"/>
      <c r="E912" s="182"/>
      <c r="F912" s="182"/>
      <c r="G912" s="182"/>
      <c r="H912" s="182"/>
    </row>
    <row r="913" spans="2:8">
      <c r="B913" s="178"/>
      <c r="C913" s="182"/>
      <c r="D913" s="182"/>
      <c r="E913" s="182"/>
      <c r="F913" s="182"/>
      <c r="G913" s="182"/>
      <c r="H913" s="182"/>
    </row>
    <row r="914" spans="2:8">
      <c r="B914" s="178"/>
      <c r="C914" s="182"/>
      <c r="D914" s="182"/>
      <c r="E914" s="182"/>
      <c r="F914" s="182"/>
      <c r="G914" s="182"/>
      <c r="H914" s="182"/>
    </row>
    <row r="915" spans="2:8">
      <c r="B915" s="178"/>
      <c r="C915" s="182"/>
      <c r="D915" s="182"/>
      <c r="E915" s="182"/>
      <c r="F915" s="182"/>
      <c r="G915" s="182"/>
      <c r="H915" s="182"/>
    </row>
    <row r="916" spans="2:8">
      <c r="B916" s="178"/>
      <c r="C916" s="182"/>
      <c r="D916" s="182"/>
      <c r="E916" s="182"/>
      <c r="F916" s="182"/>
      <c r="G916" s="182"/>
      <c r="H916" s="182"/>
    </row>
    <row r="917" spans="2:8">
      <c r="B917" s="178"/>
      <c r="C917" s="182"/>
      <c r="D917" s="182"/>
      <c r="E917" s="182"/>
      <c r="F917" s="182"/>
      <c r="G917" s="182"/>
      <c r="H917" s="182"/>
    </row>
    <row r="918" spans="2:8">
      <c r="B918" s="178"/>
      <c r="C918" s="182"/>
      <c r="D918" s="182"/>
      <c r="E918" s="182"/>
      <c r="F918" s="182"/>
      <c r="G918" s="182"/>
      <c r="H918" s="182"/>
    </row>
    <row r="919" spans="2:8">
      <c r="B919" s="178"/>
      <c r="C919" s="182"/>
      <c r="D919" s="182"/>
      <c r="E919" s="182"/>
      <c r="F919" s="182"/>
      <c r="G919" s="182"/>
      <c r="H919" s="182"/>
    </row>
    <row r="920" spans="2:8">
      <c r="B920" s="178"/>
      <c r="C920" s="182"/>
      <c r="D920" s="182"/>
      <c r="E920" s="182"/>
      <c r="F920" s="182"/>
      <c r="G920" s="182"/>
      <c r="H920" s="182"/>
    </row>
    <row r="921" spans="2:8">
      <c r="B921" s="178"/>
      <c r="C921" s="182"/>
      <c r="D921" s="182"/>
      <c r="E921" s="182"/>
      <c r="F921" s="182"/>
      <c r="G921" s="182"/>
      <c r="H921" s="182"/>
    </row>
    <row r="922" spans="2:8">
      <c r="B922" s="178"/>
      <c r="C922" s="182"/>
      <c r="D922" s="182"/>
      <c r="E922" s="182"/>
      <c r="F922" s="182"/>
      <c r="G922" s="182"/>
      <c r="H922" s="182"/>
    </row>
    <row r="923" spans="2:8">
      <c r="B923" s="178"/>
      <c r="C923" s="182"/>
      <c r="D923" s="182"/>
      <c r="E923" s="182"/>
      <c r="F923" s="182"/>
      <c r="G923" s="182"/>
      <c r="H923" s="182"/>
    </row>
    <row r="924" spans="2:8">
      <c r="B924" s="178"/>
      <c r="C924" s="182"/>
      <c r="D924" s="182"/>
      <c r="E924" s="182"/>
      <c r="F924" s="182"/>
      <c r="G924" s="182"/>
      <c r="H924" s="182"/>
    </row>
    <row r="925" spans="2:8">
      <c r="B925" s="178"/>
      <c r="C925" s="182"/>
      <c r="D925" s="182"/>
      <c r="E925" s="182"/>
      <c r="F925" s="182"/>
      <c r="G925" s="182"/>
      <c r="H925" s="182"/>
    </row>
    <row r="926" spans="2:8">
      <c r="B926" s="178"/>
      <c r="C926" s="182"/>
      <c r="D926" s="182"/>
      <c r="E926" s="182"/>
      <c r="F926" s="182"/>
      <c r="G926" s="182"/>
      <c r="H926" s="182"/>
    </row>
    <row r="927" spans="2:8">
      <c r="B927" s="178"/>
      <c r="C927" s="182"/>
      <c r="D927" s="182"/>
      <c r="E927" s="182"/>
      <c r="F927" s="182"/>
      <c r="G927" s="182"/>
      <c r="H927" s="182"/>
    </row>
    <row r="928" spans="2:8">
      <c r="B928" s="178"/>
      <c r="C928" s="182"/>
      <c r="D928" s="182"/>
      <c r="E928" s="182"/>
      <c r="F928" s="182"/>
      <c r="G928" s="182"/>
      <c r="H928" s="182"/>
    </row>
    <row r="929" spans="2:8">
      <c r="B929" s="178"/>
      <c r="C929" s="182"/>
      <c r="D929" s="182"/>
      <c r="E929" s="182"/>
      <c r="F929" s="182"/>
      <c r="G929" s="182"/>
      <c r="H929" s="182"/>
    </row>
    <row r="930" spans="2:8">
      <c r="B930" s="178"/>
      <c r="C930" s="182"/>
      <c r="D930" s="182"/>
      <c r="E930" s="182"/>
      <c r="F930" s="182"/>
      <c r="G930" s="182"/>
      <c r="H930" s="182"/>
    </row>
    <row r="931" spans="2:8">
      <c r="B931" s="178"/>
      <c r="C931" s="182"/>
      <c r="D931" s="182"/>
      <c r="E931" s="182"/>
      <c r="F931" s="182"/>
      <c r="G931" s="182"/>
      <c r="H931" s="182"/>
    </row>
    <row r="932" spans="2:8">
      <c r="B932" s="178"/>
      <c r="C932" s="182"/>
      <c r="D932" s="182"/>
      <c r="E932" s="182"/>
      <c r="F932" s="182"/>
      <c r="G932" s="182"/>
      <c r="H932" s="182"/>
    </row>
    <row r="933" spans="2:8">
      <c r="B933" s="178"/>
      <c r="C933" s="182"/>
      <c r="D933" s="182"/>
      <c r="E933" s="182"/>
      <c r="F933" s="182"/>
      <c r="G933" s="182"/>
      <c r="H933" s="182"/>
    </row>
    <row r="934" spans="2:8">
      <c r="B934" s="178"/>
      <c r="C934" s="182"/>
      <c r="D934" s="182"/>
      <c r="E934" s="182"/>
      <c r="F934" s="182"/>
      <c r="G934" s="182"/>
      <c r="H934" s="182"/>
    </row>
    <row r="935" spans="2:8">
      <c r="B935" s="178"/>
      <c r="C935" s="182"/>
      <c r="D935" s="182"/>
      <c r="E935" s="182"/>
      <c r="F935" s="182"/>
      <c r="G935" s="182"/>
      <c r="H935" s="182"/>
    </row>
    <row r="936" spans="2:8">
      <c r="B936" s="178"/>
      <c r="C936" s="182"/>
      <c r="D936" s="182"/>
      <c r="E936" s="182"/>
      <c r="F936" s="182"/>
      <c r="G936" s="182"/>
      <c r="H936" s="182"/>
    </row>
    <row r="937" spans="2:8">
      <c r="B937" s="178"/>
      <c r="C937" s="182"/>
      <c r="D937" s="182"/>
      <c r="E937" s="182"/>
      <c r="F937" s="182"/>
      <c r="G937" s="182"/>
      <c r="H937" s="182"/>
    </row>
    <row r="938" spans="2:8">
      <c r="B938" s="178"/>
      <c r="C938" s="182"/>
      <c r="D938" s="182"/>
      <c r="E938" s="182"/>
      <c r="F938" s="182"/>
      <c r="G938" s="182"/>
      <c r="H938" s="182"/>
    </row>
    <row r="939" spans="2:8">
      <c r="B939" s="178"/>
      <c r="C939" s="182"/>
      <c r="D939" s="182"/>
      <c r="E939" s="182"/>
      <c r="F939" s="182"/>
      <c r="G939" s="182"/>
      <c r="H939" s="182"/>
    </row>
    <row r="940" spans="2:8">
      <c r="B940" s="178"/>
      <c r="C940" s="182"/>
      <c r="D940" s="182"/>
      <c r="E940" s="182"/>
      <c r="F940" s="182"/>
      <c r="G940" s="182"/>
      <c r="H940" s="182"/>
    </row>
    <row r="941" spans="2:8">
      <c r="B941" s="178"/>
      <c r="C941" s="182"/>
      <c r="D941" s="182"/>
      <c r="E941" s="182"/>
      <c r="F941" s="182"/>
      <c r="G941" s="182"/>
      <c r="H941" s="182"/>
    </row>
    <row r="942" spans="2:8">
      <c r="B942" s="178"/>
      <c r="C942" s="182"/>
      <c r="D942" s="182"/>
      <c r="E942" s="182"/>
      <c r="F942" s="182"/>
      <c r="G942" s="182"/>
      <c r="H942" s="182"/>
    </row>
    <row r="943" spans="2:8">
      <c r="B943" s="178"/>
      <c r="C943" s="182"/>
      <c r="D943" s="182"/>
      <c r="E943" s="182"/>
      <c r="F943" s="182"/>
      <c r="G943" s="182"/>
      <c r="H943" s="182"/>
    </row>
    <row r="944" spans="2:8">
      <c r="B944" s="178"/>
      <c r="C944" s="182"/>
      <c r="D944" s="182"/>
      <c r="E944" s="182"/>
      <c r="F944" s="182"/>
      <c r="G944" s="182"/>
      <c r="H944" s="182"/>
    </row>
    <row r="945" spans="2:8">
      <c r="B945" s="178"/>
      <c r="C945" s="182"/>
      <c r="D945" s="182"/>
      <c r="E945" s="182"/>
      <c r="F945" s="182"/>
      <c r="G945" s="182"/>
      <c r="H945" s="182"/>
    </row>
    <row r="946" spans="2:8">
      <c r="B946" s="178"/>
      <c r="C946" s="182"/>
      <c r="D946" s="182"/>
      <c r="E946" s="182"/>
      <c r="F946" s="182"/>
      <c r="G946" s="182"/>
      <c r="H946" s="182"/>
    </row>
    <row r="947" spans="2:8">
      <c r="B947" s="178"/>
      <c r="C947" s="182"/>
      <c r="D947" s="182"/>
      <c r="E947" s="182"/>
      <c r="F947" s="182"/>
      <c r="G947" s="182"/>
      <c r="H947" s="182"/>
    </row>
    <row r="948" spans="2:8">
      <c r="B948" s="178"/>
      <c r="C948" s="182"/>
      <c r="D948" s="182"/>
      <c r="E948" s="182"/>
      <c r="F948" s="182"/>
      <c r="G948" s="182"/>
      <c r="H948" s="182"/>
    </row>
    <row r="949" spans="2:8">
      <c r="B949" s="178"/>
      <c r="C949" s="182"/>
      <c r="D949" s="182"/>
      <c r="E949" s="182"/>
      <c r="F949" s="182"/>
      <c r="G949" s="182"/>
      <c r="H949" s="182"/>
    </row>
    <row r="950" spans="2:8">
      <c r="B950" s="178"/>
      <c r="C950" s="182"/>
      <c r="D950" s="182"/>
      <c r="E950" s="182"/>
      <c r="F950" s="182"/>
      <c r="G950" s="182"/>
      <c r="H950" s="182"/>
    </row>
    <row r="951" spans="2:8">
      <c r="B951" s="178"/>
      <c r="C951" s="182"/>
      <c r="D951" s="182"/>
      <c r="E951" s="182"/>
      <c r="F951" s="182"/>
      <c r="G951" s="182"/>
      <c r="H951" s="182"/>
    </row>
    <row r="952" spans="2:8">
      <c r="B952" s="178"/>
      <c r="C952" s="182"/>
      <c r="D952" s="182"/>
      <c r="E952" s="182"/>
      <c r="F952" s="182"/>
      <c r="G952" s="182"/>
      <c r="H952" s="182"/>
    </row>
    <row r="953" spans="2:8">
      <c r="B953" s="178"/>
      <c r="C953" s="182"/>
      <c r="D953" s="182"/>
      <c r="E953" s="182"/>
      <c r="F953" s="182"/>
      <c r="G953" s="182"/>
      <c r="H953" s="182"/>
    </row>
    <row r="954" spans="2:8">
      <c r="B954" s="178"/>
      <c r="C954" s="182"/>
      <c r="D954" s="182"/>
      <c r="E954" s="182"/>
      <c r="F954" s="182"/>
      <c r="G954" s="182"/>
      <c r="H954" s="182"/>
    </row>
    <row r="955" spans="2:8">
      <c r="B955" s="178"/>
      <c r="C955" s="182"/>
      <c r="D955" s="182"/>
      <c r="E955" s="182"/>
      <c r="F955" s="182"/>
      <c r="G955" s="182"/>
      <c r="H955" s="182"/>
    </row>
    <row r="956" spans="2:8">
      <c r="B956" s="178"/>
      <c r="C956" s="182"/>
      <c r="D956" s="182"/>
      <c r="E956" s="182"/>
      <c r="F956" s="182"/>
      <c r="G956" s="182"/>
      <c r="H956" s="182"/>
    </row>
    <row r="957" spans="2:8">
      <c r="B957" s="178"/>
      <c r="C957" s="182"/>
      <c r="D957" s="182"/>
      <c r="E957" s="182"/>
      <c r="F957" s="182"/>
      <c r="G957" s="182"/>
      <c r="H957" s="182"/>
    </row>
    <row r="958" spans="2:8">
      <c r="B958" s="178"/>
      <c r="C958" s="182"/>
      <c r="D958" s="182"/>
      <c r="E958" s="182"/>
      <c r="F958" s="182"/>
      <c r="G958" s="182"/>
      <c r="H958" s="182"/>
    </row>
    <row r="959" spans="2:8">
      <c r="B959" s="178"/>
      <c r="C959" s="182"/>
      <c r="D959" s="182"/>
      <c r="E959" s="182"/>
      <c r="F959" s="182"/>
      <c r="G959" s="182"/>
      <c r="H959" s="182"/>
    </row>
    <row r="960" spans="2:8">
      <c r="B960" s="178"/>
      <c r="C960" s="182"/>
      <c r="D960" s="182"/>
      <c r="E960" s="182"/>
      <c r="F960" s="182"/>
      <c r="G960" s="182"/>
      <c r="H960" s="182"/>
    </row>
    <row r="961" spans="2:8">
      <c r="B961" s="178"/>
      <c r="C961" s="182"/>
      <c r="D961" s="182"/>
      <c r="E961" s="182"/>
      <c r="F961" s="182"/>
      <c r="G961" s="182"/>
      <c r="H961" s="182"/>
    </row>
    <row r="962" spans="2:8">
      <c r="B962" s="178"/>
      <c r="C962" s="182"/>
      <c r="D962" s="182"/>
      <c r="E962" s="182"/>
      <c r="F962" s="182"/>
      <c r="G962" s="182"/>
      <c r="H962" s="182"/>
    </row>
    <row r="963" spans="2:8">
      <c r="B963" s="178"/>
      <c r="C963" s="182"/>
      <c r="D963" s="182"/>
      <c r="E963" s="182"/>
      <c r="F963" s="182"/>
      <c r="G963" s="182"/>
      <c r="H963" s="182"/>
    </row>
    <row r="964" spans="2:8">
      <c r="B964" s="178"/>
      <c r="C964" s="182"/>
      <c r="D964" s="182"/>
      <c r="E964" s="182"/>
      <c r="F964" s="182"/>
      <c r="G964" s="182"/>
      <c r="H964" s="182"/>
    </row>
    <row r="965" spans="2:8">
      <c r="B965" s="178"/>
      <c r="C965" s="182"/>
      <c r="D965" s="182"/>
      <c r="E965" s="182"/>
      <c r="F965" s="182"/>
      <c r="G965" s="182"/>
      <c r="H965" s="182"/>
    </row>
    <row r="966" spans="2:8">
      <c r="B966" s="178"/>
      <c r="C966" s="182"/>
      <c r="D966" s="182"/>
      <c r="E966" s="182"/>
      <c r="F966" s="182"/>
      <c r="G966" s="182"/>
      <c r="H966" s="182"/>
    </row>
    <row r="967" spans="2:8">
      <c r="B967" s="178"/>
      <c r="C967" s="182"/>
      <c r="D967" s="182"/>
      <c r="E967" s="182"/>
      <c r="F967" s="182"/>
      <c r="G967" s="182"/>
      <c r="H967" s="182"/>
    </row>
    <row r="968" spans="2:8">
      <c r="B968" s="178"/>
      <c r="C968" s="182"/>
      <c r="D968" s="182"/>
      <c r="E968" s="182"/>
      <c r="F968" s="182"/>
      <c r="G968" s="182"/>
      <c r="H968" s="182"/>
    </row>
    <row r="969" spans="2:8">
      <c r="B969" s="178"/>
      <c r="C969" s="182"/>
      <c r="D969" s="182"/>
      <c r="E969" s="182"/>
      <c r="F969" s="182"/>
      <c r="G969" s="182"/>
      <c r="H969" s="182"/>
    </row>
    <row r="970" spans="2:8">
      <c r="B970" s="178"/>
      <c r="C970" s="182"/>
      <c r="D970" s="182"/>
      <c r="E970" s="182"/>
      <c r="F970" s="182"/>
      <c r="G970" s="182"/>
      <c r="H970" s="182"/>
    </row>
    <row r="971" spans="2:8">
      <c r="B971" s="178"/>
      <c r="C971" s="182"/>
      <c r="D971" s="182"/>
      <c r="E971" s="182"/>
      <c r="F971" s="182"/>
      <c r="G971" s="182"/>
      <c r="H971" s="182"/>
    </row>
    <row r="972" spans="2:8">
      <c r="B972" s="178"/>
      <c r="C972" s="182"/>
      <c r="D972" s="182"/>
      <c r="E972" s="182"/>
      <c r="F972" s="182"/>
      <c r="G972" s="182"/>
      <c r="H972" s="182"/>
    </row>
    <row r="973" spans="2:8">
      <c r="B973" s="178"/>
      <c r="C973" s="182"/>
      <c r="D973" s="182"/>
      <c r="E973" s="182"/>
      <c r="F973" s="182"/>
      <c r="G973" s="182"/>
      <c r="H973" s="182"/>
    </row>
    <row r="974" spans="2:8">
      <c r="B974" s="178"/>
      <c r="C974" s="182"/>
      <c r="D974" s="182"/>
      <c r="E974" s="182"/>
      <c r="F974" s="182"/>
      <c r="G974" s="182"/>
      <c r="H974" s="182"/>
    </row>
    <row r="975" spans="2:8">
      <c r="B975" s="178"/>
      <c r="C975" s="182"/>
      <c r="D975" s="182"/>
      <c r="E975" s="182"/>
      <c r="F975" s="182"/>
      <c r="G975" s="182"/>
      <c r="H975" s="182"/>
    </row>
    <row r="976" spans="2:8">
      <c r="B976" s="178"/>
      <c r="C976" s="182"/>
      <c r="D976" s="182"/>
      <c r="E976" s="182"/>
      <c r="F976" s="182"/>
      <c r="G976" s="182"/>
      <c r="H976" s="182"/>
    </row>
    <row r="977" spans="2:8">
      <c r="B977" s="178"/>
      <c r="C977" s="182"/>
      <c r="D977" s="182"/>
      <c r="E977" s="182"/>
      <c r="F977" s="182"/>
      <c r="G977" s="182"/>
      <c r="H977" s="182"/>
    </row>
    <row r="978" spans="2:8">
      <c r="B978" s="178"/>
      <c r="C978" s="182"/>
      <c r="D978" s="182"/>
      <c r="E978" s="182"/>
      <c r="F978" s="182"/>
      <c r="G978" s="182"/>
      <c r="H978" s="182"/>
    </row>
    <row r="979" spans="2:8">
      <c r="B979" s="178"/>
      <c r="C979" s="182"/>
      <c r="D979" s="182"/>
      <c r="E979" s="182"/>
      <c r="F979" s="182"/>
      <c r="G979" s="182"/>
      <c r="H979" s="182"/>
    </row>
    <row r="980" spans="2:8">
      <c r="B980" s="178"/>
      <c r="C980" s="182"/>
      <c r="D980" s="182"/>
      <c r="E980" s="182"/>
      <c r="F980" s="182"/>
      <c r="G980" s="182"/>
      <c r="H980" s="182"/>
    </row>
    <row r="981" spans="2:8">
      <c r="B981" s="178"/>
      <c r="C981" s="182"/>
      <c r="D981" s="182"/>
      <c r="E981" s="182"/>
      <c r="F981" s="182"/>
      <c r="G981" s="182"/>
      <c r="H981" s="182"/>
    </row>
    <row r="982" spans="2:8">
      <c r="B982" s="178"/>
      <c r="C982" s="182"/>
      <c r="D982" s="182"/>
      <c r="E982" s="182"/>
      <c r="F982" s="182"/>
      <c r="G982" s="182"/>
      <c r="H982" s="182"/>
    </row>
    <row r="983" spans="2:8">
      <c r="B983" s="178"/>
      <c r="C983" s="182"/>
      <c r="D983" s="182"/>
      <c r="E983" s="182"/>
      <c r="F983" s="182"/>
      <c r="G983" s="182"/>
      <c r="H983" s="182"/>
    </row>
    <row r="984" spans="2:8">
      <c r="B984" s="178"/>
      <c r="C984" s="182"/>
      <c r="D984" s="182"/>
      <c r="E984" s="182"/>
      <c r="F984" s="182"/>
      <c r="G984" s="182"/>
      <c r="H984" s="182"/>
    </row>
    <row r="985" spans="2:8">
      <c r="B985" s="178"/>
      <c r="C985" s="182"/>
      <c r="D985" s="182"/>
      <c r="E985" s="182"/>
      <c r="F985" s="182"/>
      <c r="G985" s="182"/>
      <c r="H985" s="182"/>
    </row>
    <row r="986" spans="2:8">
      <c r="B986" s="178"/>
      <c r="C986" s="182"/>
      <c r="D986" s="182"/>
      <c r="E986" s="182"/>
      <c r="F986" s="182"/>
      <c r="G986" s="182"/>
      <c r="H986" s="182"/>
    </row>
    <row r="987" spans="2:8">
      <c r="B987" s="178"/>
      <c r="C987" s="182"/>
      <c r="D987" s="182"/>
      <c r="E987" s="182"/>
      <c r="F987" s="182"/>
      <c r="G987" s="182"/>
      <c r="H987" s="182"/>
    </row>
    <row r="988" spans="2:8">
      <c r="B988" s="178"/>
      <c r="C988" s="182"/>
      <c r="D988" s="182"/>
      <c r="E988" s="182"/>
      <c r="F988" s="182"/>
      <c r="G988" s="182"/>
      <c r="H988" s="182"/>
    </row>
    <row r="989" spans="2:8">
      <c r="B989" s="178"/>
      <c r="C989" s="182"/>
      <c r="D989" s="182"/>
      <c r="E989" s="182"/>
      <c r="F989" s="182"/>
      <c r="G989" s="182"/>
      <c r="H989" s="182"/>
    </row>
    <row r="990" spans="2:8">
      <c r="B990" s="178"/>
      <c r="C990" s="182"/>
      <c r="D990" s="182"/>
      <c r="E990" s="182"/>
      <c r="F990" s="182"/>
      <c r="G990" s="182"/>
      <c r="H990" s="182"/>
    </row>
    <row r="991" spans="2:8">
      <c r="B991" s="178"/>
      <c r="C991" s="182"/>
      <c r="D991" s="182"/>
      <c r="E991" s="182"/>
      <c r="F991" s="182"/>
      <c r="G991" s="182"/>
      <c r="H991" s="182"/>
    </row>
    <row r="992" spans="2:8">
      <c r="B992" s="178"/>
      <c r="C992" s="182"/>
      <c r="D992" s="182"/>
      <c r="E992" s="182"/>
      <c r="F992" s="182"/>
      <c r="G992" s="182"/>
      <c r="H992" s="182"/>
    </row>
    <row r="993" spans="2:8">
      <c r="B993" s="178"/>
      <c r="C993" s="182"/>
      <c r="D993" s="182"/>
      <c r="E993" s="182"/>
      <c r="F993" s="182"/>
      <c r="G993" s="182"/>
      <c r="H993" s="182"/>
    </row>
    <row r="994" spans="2:8">
      <c r="B994" s="178"/>
      <c r="C994" s="182"/>
      <c r="D994" s="182"/>
      <c r="E994" s="182"/>
      <c r="F994" s="182"/>
      <c r="G994" s="182"/>
      <c r="H994" s="182"/>
    </row>
    <row r="995" spans="2:8">
      <c r="B995" s="178"/>
      <c r="C995" s="182"/>
      <c r="D995" s="182"/>
      <c r="E995" s="182"/>
      <c r="F995" s="182"/>
      <c r="G995" s="182"/>
      <c r="H995" s="182"/>
    </row>
    <row r="996" spans="2:8">
      <c r="B996" s="178"/>
      <c r="C996" s="182"/>
      <c r="D996" s="182"/>
      <c r="E996" s="182"/>
      <c r="F996" s="182"/>
      <c r="G996" s="182"/>
      <c r="H996" s="182"/>
    </row>
    <row r="997" spans="2:8">
      <c r="B997" s="178"/>
      <c r="C997" s="182"/>
      <c r="D997" s="182"/>
      <c r="E997" s="182"/>
      <c r="F997" s="182"/>
      <c r="G997" s="182"/>
      <c r="H997" s="182"/>
    </row>
    <row r="998" spans="2:8">
      <c r="B998" s="178"/>
      <c r="C998" s="182"/>
      <c r="D998" s="182"/>
      <c r="E998" s="182"/>
      <c r="F998" s="182"/>
      <c r="G998" s="182"/>
      <c r="H998" s="182"/>
    </row>
    <row r="999" spans="2:8">
      <c r="B999" s="178"/>
      <c r="C999" s="182"/>
      <c r="D999" s="182"/>
      <c r="E999" s="182"/>
      <c r="F999" s="182"/>
      <c r="G999" s="182"/>
      <c r="H999" s="182"/>
    </row>
    <row r="1000" spans="2:8">
      <c r="B1000" s="178"/>
      <c r="C1000" s="182"/>
      <c r="D1000" s="182"/>
      <c r="E1000" s="182"/>
      <c r="F1000" s="182"/>
      <c r="G1000" s="182"/>
      <c r="H1000" s="182"/>
    </row>
    <row r="1001" spans="2:8">
      <c r="B1001" s="178"/>
      <c r="C1001" s="182"/>
      <c r="D1001" s="182"/>
      <c r="E1001" s="182"/>
      <c r="F1001" s="182"/>
      <c r="G1001" s="182"/>
      <c r="H1001" s="182"/>
    </row>
    <row r="1002" spans="2:8">
      <c r="B1002" s="178"/>
      <c r="C1002" s="182"/>
      <c r="D1002" s="182"/>
      <c r="E1002" s="182"/>
      <c r="F1002" s="182"/>
      <c r="G1002" s="182"/>
      <c r="H1002" s="182"/>
    </row>
  </sheetData>
  <sheetProtection algorithmName="SHA-512" hashValue="Kd9Rvq1pgr6n6dvhQDrym7pn8uJImDQmMw0F7GNKh4T8N+rVPRXH4WEnnuBGTOoRoOij1uMWW/uibjwTQwU+eQ==" saltValue="XepySGryH/SznwH5HLSp5w=="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9"/>
  <dimension ref="B1:N1002"/>
  <sheetViews>
    <sheetView workbookViewId="0"/>
  </sheetViews>
  <sheetFormatPr defaultColWidth="9.109375" defaultRowHeight="13.2"/>
  <cols>
    <col min="2" max="2" width="12.88671875" customWidth="1"/>
    <col min="3" max="3" width="45.88671875" customWidth="1"/>
    <col min="4" max="4" width="29.88671875" customWidth="1"/>
    <col min="5" max="6" width="45.88671875" customWidth="1"/>
    <col min="7" max="8" width="21.88671875" customWidth="1"/>
  </cols>
  <sheetData>
    <row r="1" spans="2:8">
      <c r="B1" s="53" t="s">
        <v>547</v>
      </c>
      <c r="C1" s="198"/>
      <c r="D1" s="199"/>
      <c r="E1" s="199"/>
      <c r="F1" s="199"/>
      <c r="G1" s="182"/>
      <c r="H1" s="182"/>
    </row>
    <row r="2" spans="2:8">
      <c r="D2" s="158"/>
      <c r="E2" s="158"/>
      <c r="F2" s="158"/>
      <c r="G2" s="182"/>
      <c r="H2" s="182"/>
    </row>
    <row r="3" spans="2:8">
      <c r="B3" s="192" t="s">
        <v>311</v>
      </c>
      <c r="C3" s="192" t="s">
        <v>557</v>
      </c>
      <c r="D3" s="192" t="s">
        <v>558</v>
      </c>
      <c r="E3" s="192" t="s">
        <v>559</v>
      </c>
      <c r="F3" s="192" t="s">
        <v>560</v>
      </c>
      <c r="G3" s="193"/>
      <c r="H3" s="193"/>
    </row>
    <row r="4" spans="2:8" ht="26.4">
      <c r="B4" s="200" t="s">
        <v>270</v>
      </c>
      <c r="C4" s="760" t="s">
        <v>484</v>
      </c>
      <c r="D4" s="760" t="s">
        <v>550</v>
      </c>
      <c r="E4" s="760" t="s">
        <v>548</v>
      </c>
      <c r="F4" s="760" t="s">
        <v>549</v>
      </c>
      <c r="G4" s="194"/>
    </row>
    <row r="5" spans="2:8" ht="39.6">
      <c r="B5" s="200" t="s">
        <v>280</v>
      </c>
      <c r="C5" s="576" t="s">
        <v>553</v>
      </c>
      <c r="D5" s="576" t="s">
        <v>748</v>
      </c>
      <c r="E5" s="576" t="s">
        <v>551</v>
      </c>
      <c r="F5" s="576" t="s">
        <v>552</v>
      </c>
      <c r="G5" s="193"/>
      <c r="H5" s="193"/>
    </row>
    <row r="6" spans="2:8">
      <c r="B6" s="201">
        <v>1</v>
      </c>
      <c r="C6" s="756" t="s">
        <v>491</v>
      </c>
      <c r="D6" s="756"/>
      <c r="E6" s="756"/>
      <c r="F6" s="756"/>
      <c r="G6" s="195">
        <v>1</v>
      </c>
    </row>
    <row r="7" spans="2:8">
      <c r="B7" s="201">
        <v>2</v>
      </c>
      <c r="C7" s="756"/>
      <c r="D7" s="756"/>
      <c r="E7" s="756"/>
      <c r="F7" s="756"/>
      <c r="G7" s="195">
        <v>2</v>
      </c>
      <c r="H7" s="193"/>
    </row>
    <row r="8" spans="2:8" ht="26.4">
      <c r="B8" s="201">
        <v>3</v>
      </c>
      <c r="C8" s="612"/>
      <c r="D8" s="756"/>
      <c r="E8" s="756" t="s">
        <v>861</v>
      </c>
      <c r="F8" s="756"/>
      <c r="G8" s="195">
        <v>3</v>
      </c>
    </row>
    <row r="9" spans="2:8">
      <c r="B9" s="201">
        <v>4</v>
      </c>
      <c r="C9" s="756"/>
      <c r="D9" s="756"/>
      <c r="E9" s="756"/>
      <c r="F9" s="756"/>
      <c r="G9" s="195">
        <v>4</v>
      </c>
      <c r="H9" s="193"/>
    </row>
    <row r="10" spans="2:8">
      <c r="B10" s="201">
        <v>5</v>
      </c>
      <c r="C10" s="756"/>
      <c r="D10" s="763"/>
      <c r="E10" s="763"/>
      <c r="F10" s="763"/>
      <c r="G10" s="195">
        <v>5</v>
      </c>
    </row>
    <row r="11" spans="2:8" ht="26.4">
      <c r="B11" s="201">
        <v>6</v>
      </c>
      <c r="C11" s="612"/>
      <c r="D11" s="756"/>
      <c r="E11" s="756" t="s">
        <v>960</v>
      </c>
      <c r="F11" s="756"/>
      <c r="G11" s="195">
        <v>6</v>
      </c>
      <c r="H11" s="193"/>
    </row>
    <row r="12" spans="2:8">
      <c r="B12" s="201">
        <v>7</v>
      </c>
      <c r="C12" s="756"/>
      <c r="D12" s="763"/>
      <c r="E12" s="763"/>
      <c r="F12" s="763" t="s">
        <v>554</v>
      </c>
      <c r="G12" s="195">
        <v>7</v>
      </c>
    </row>
    <row r="13" spans="2:8">
      <c r="B13" s="201">
        <v>8</v>
      </c>
      <c r="C13" s="756"/>
      <c r="D13" s="756" t="s">
        <v>263</v>
      </c>
      <c r="E13" s="756"/>
      <c r="F13" s="756"/>
      <c r="G13" s="195">
        <v>8</v>
      </c>
      <c r="H13" s="193"/>
    </row>
    <row r="14" spans="2:8">
      <c r="B14" s="201">
        <v>9</v>
      </c>
      <c r="C14" s="756"/>
      <c r="D14" s="756"/>
      <c r="E14" s="756"/>
      <c r="F14" s="756"/>
      <c r="G14" s="195">
        <v>9</v>
      </c>
    </row>
    <row r="15" spans="2:8" ht="26.4">
      <c r="B15" s="201">
        <v>10</v>
      </c>
      <c r="C15" s="756" t="s">
        <v>556</v>
      </c>
      <c r="D15" s="756" t="s">
        <v>256</v>
      </c>
      <c r="E15" s="756" t="s">
        <v>961</v>
      </c>
      <c r="F15" s="756" t="s">
        <v>953</v>
      </c>
      <c r="G15" s="195">
        <v>10</v>
      </c>
      <c r="H15" s="193"/>
    </row>
    <row r="16" spans="2:8">
      <c r="B16" s="178"/>
      <c r="C16" s="182"/>
      <c r="D16" s="182"/>
      <c r="E16" s="182"/>
      <c r="F16" s="182"/>
      <c r="G16" s="194"/>
    </row>
    <row r="17" spans="2:14">
      <c r="B17" s="178"/>
      <c r="C17" s="182"/>
      <c r="D17" s="182"/>
      <c r="E17" s="182"/>
      <c r="F17" s="182"/>
      <c r="G17" s="193"/>
      <c r="H17" s="193"/>
    </row>
    <row r="18" spans="2:14">
      <c r="B18" s="178"/>
      <c r="C18" s="182"/>
      <c r="D18" s="182"/>
      <c r="E18" s="182"/>
      <c r="F18" s="182"/>
      <c r="G18" s="194"/>
    </row>
    <row r="19" spans="2:14">
      <c r="B19" s="178"/>
      <c r="C19" s="182"/>
      <c r="D19" s="182"/>
      <c r="E19" s="182"/>
      <c r="F19" s="182"/>
      <c r="G19" s="182"/>
      <c r="H19" s="182"/>
    </row>
    <row r="20" spans="2:14">
      <c r="B20" s="178"/>
      <c r="C20" s="182"/>
      <c r="D20" s="182"/>
      <c r="E20" s="182"/>
      <c r="F20" s="182"/>
      <c r="G20" s="182"/>
      <c r="H20" s="182"/>
    </row>
    <row r="21" spans="2:14">
      <c r="B21" s="178"/>
      <c r="C21" s="182"/>
      <c r="D21" s="182"/>
      <c r="E21" s="182"/>
      <c r="F21" s="182"/>
      <c r="G21" s="182"/>
      <c r="H21" s="182"/>
    </row>
    <row r="22" spans="2:14">
      <c r="B22" s="178"/>
      <c r="C22" s="182"/>
      <c r="D22" s="182"/>
      <c r="E22" s="182"/>
      <c r="F22" s="182"/>
      <c r="G22" s="182"/>
      <c r="H22" s="182"/>
    </row>
    <row r="23" spans="2:14">
      <c r="B23" s="159" t="s">
        <v>336</v>
      </c>
      <c r="C23" s="182" t="str">
        <f>C6</f>
        <v>Guesstimated</v>
      </c>
      <c r="D23" s="182" t="str">
        <f>D13</f>
        <v>No</v>
      </c>
      <c r="E23" t="str">
        <f>E8</f>
        <v>Mains inventory (GIS, ledger, etc) is not maintained or updated</v>
      </c>
      <c r="F23" s="182" t="str">
        <f>F12</f>
        <v>No field validation is conducted</v>
      </c>
      <c r="G23" s="182"/>
      <c r="H23" s="182"/>
    </row>
    <row r="24" spans="2:14">
      <c r="B24" s="159"/>
      <c r="C24" s="182" t="str">
        <f>C15</f>
        <v>Derived directly from Mains inventory (GIS, ledger, etc)</v>
      </c>
      <c r="D24" s="182" t="str">
        <f>D15</f>
        <v>Yes</v>
      </c>
      <c r="E24" t="str">
        <f>E11</f>
        <v>Additions or subtractions are updated in the mains inventory (GIS, ledger, etc), but less than annually</v>
      </c>
      <c r="F24" s="182" t="str">
        <f>F15</f>
        <v>Field validation is accomplished (i.e. in daily operations or specific validation projects)</v>
      </c>
      <c r="G24" s="182"/>
      <c r="H24" s="182"/>
    </row>
    <row r="25" spans="2:14">
      <c r="B25" s="159"/>
      <c r="C25" s="182"/>
      <c r="D25" s="182"/>
      <c r="E25" s="182" t="str">
        <f>E15</f>
        <v>Additions or subtractions are updated in the mains inventory (GIS, ledger, etc), at least annually</v>
      </c>
      <c r="F25" s="182"/>
      <c r="G25" s="182"/>
      <c r="H25" s="182"/>
    </row>
    <row r="26" spans="2:14">
      <c r="B26" s="159"/>
      <c r="C26" s="182"/>
      <c r="D26" s="182"/>
      <c r="E26" s="182"/>
      <c r="F26" s="182"/>
      <c r="H26" s="182"/>
      <c r="L26" s="182"/>
      <c r="N26" s="182"/>
    </row>
    <row r="27" spans="2:14">
      <c r="B27" s="159"/>
      <c r="C27" s="182"/>
      <c r="D27" s="182"/>
      <c r="E27" s="182"/>
      <c r="F27" s="182"/>
      <c r="H27" s="182"/>
      <c r="N27" s="182"/>
    </row>
    <row r="28" spans="2:14">
      <c r="B28" s="159"/>
      <c r="C28" s="182"/>
      <c r="D28" s="182"/>
      <c r="E28" s="182"/>
      <c r="F28" s="182"/>
      <c r="G28" s="182"/>
      <c r="H28" s="182"/>
    </row>
    <row r="29" spans="2:14">
      <c r="B29" s="159"/>
      <c r="C29" s="182"/>
      <c r="D29" s="182"/>
      <c r="E29" s="182"/>
      <c r="F29" s="182"/>
      <c r="G29" s="182"/>
      <c r="H29" s="182"/>
    </row>
    <row r="30" spans="2:14">
      <c r="B30" s="161"/>
      <c r="C30" s="182"/>
      <c r="D30" s="182"/>
      <c r="E30" s="182"/>
      <c r="F30" s="182"/>
      <c r="G30" s="182"/>
      <c r="H30" s="182"/>
    </row>
    <row r="31" spans="2:14">
      <c r="B31" s="161"/>
      <c r="C31" s="182"/>
      <c r="D31" s="182"/>
      <c r="E31" s="182"/>
      <c r="F31" s="182"/>
      <c r="G31" s="182"/>
      <c r="H31" s="182"/>
    </row>
    <row r="32" spans="2:14">
      <c r="B32" s="159"/>
      <c r="C32" s="182"/>
      <c r="D32" s="182"/>
      <c r="E32" s="182"/>
      <c r="F32" s="182"/>
      <c r="G32" s="182"/>
      <c r="H32" s="182"/>
    </row>
    <row r="33" spans="2:8">
      <c r="B33" s="159" t="s">
        <v>812</v>
      </c>
      <c r="C33" s="182"/>
      <c r="D33" s="182"/>
      <c r="E33" s="182"/>
      <c r="F33" s="182"/>
      <c r="G33" s="182"/>
      <c r="H33" s="182"/>
    </row>
    <row r="34" spans="2:8">
      <c r="B34" s="176"/>
      <c r="C34" s="182"/>
      <c r="D34" s="182"/>
      <c r="E34" s="182"/>
      <c r="F34" s="182"/>
      <c r="G34" s="182"/>
      <c r="H34" s="182"/>
    </row>
    <row r="35" spans="2:8">
      <c r="B35" s="176" t="s">
        <v>553</v>
      </c>
      <c r="C35" s="182"/>
      <c r="D35" s="182"/>
      <c r="E35" s="182"/>
      <c r="F35" s="182"/>
      <c r="G35" s="182"/>
      <c r="H35" s="182"/>
    </row>
    <row r="36" spans="2:8">
      <c r="B36" s="176" t="s">
        <v>748</v>
      </c>
      <c r="C36" s="182"/>
      <c r="D36" s="182"/>
      <c r="E36" s="182"/>
      <c r="F36" s="182"/>
      <c r="G36" s="182"/>
      <c r="H36" s="182"/>
    </row>
    <row r="37" spans="2:8">
      <c r="B37" s="176" t="s">
        <v>551</v>
      </c>
      <c r="C37" s="182"/>
      <c r="D37" s="182"/>
      <c r="E37" s="182"/>
      <c r="F37" s="182"/>
      <c r="G37" s="182"/>
      <c r="H37" s="182"/>
    </row>
    <row r="38" spans="2:8">
      <c r="B38" s="176" t="s">
        <v>552</v>
      </c>
      <c r="C38" s="182"/>
      <c r="D38" s="182"/>
      <c r="E38" s="182"/>
      <c r="F38" s="182"/>
      <c r="G38" s="182"/>
      <c r="H38" s="182"/>
    </row>
    <row r="39" spans="2:8">
      <c r="B39" s="176"/>
      <c r="C39" s="182"/>
      <c r="D39" s="182"/>
      <c r="E39" s="182"/>
      <c r="F39" s="182"/>
      <c r="G39" s="182"/>
      <c r="H39" s="182"/>
    </row>
    <row r="40" spans="2:8">
      <c r="B40" s="176"/>
      <c r="C40" s="182"/>
      <c r="D40" s="182"/>
      <c r="E40" s="182"/>
      <c r="F40" s="182"/>
      <c r="G40" s="182"/>
      <c r="H40" s="182"/>
    </row>
    <row r="41" spans="2:8">
      <c r="B41" s="176"/>
      <c r="C41" s="182"/>
      <c r="D41" s="182"/>
      <c r="E41" s="182"/>
      <c r="F41" s="182"/>
      <c r="G41" s="182"/>
      <c r="H41" s="182"/>
    </row>
    <row r="42" spans="2:8">
      <c r="B42" s="176"/>
      <c r="C42" s="182"/>
      <c r="D42" s="182"/>
      <c r="E42" s="182"/>
      <c r="F42" s="182"/>
      <c r="G42" s="182"/>
      <c r="H42" s="182"/>
    </row>
    <row r="43" spans="2:8">
      <c r="B43" s="178"/>
      <c r="C43" s="182"/>
      <c r="D43" s="182"/>
      <c r="E43" s="182"/>
      <c r="F43" s="182"/>
      <c r="G43" s="182"/>
      <c r="H43" s="182"/>
    </row>
    <row r="44" spans="2:8">
      <c r="B44" s="178"/>
      <c r="C44" s="182"/>
      <c r="D44" s="182"/>
      <c r="E44" s="182"/>
      <c r="F44" s="182"/>
      <c r="G44" s="182"/>
      <c r="H44" s="182"/>
    </row>
    <row r="45" spans="2:8">
      <c r="B45" s="178"/>
      <c r="C45" s="182"/>
      <c r="D45" s="182"/>
      <c r="E45" s="182"/>
      <c r="F45" s="182"/>
      <c r="G45" s="182"/>
      <c r="H45" s="182"/>
    </row>
    <row r="46" spans="2:8">
      <c r="B46" s="178"/>
      <c r="C46" s="182"/>
      <c r="D46" s="182"/>
      <c r="E46" s="182"/>
      <c r="F46" s="182"/>
      <c r="G46" s="182"/>
      <c r="H46" s="182"/>
    </row>
    <row r="47" spans="2:8">
      <c r="B47" s="178"/>
      <c r="C47" s="182"/>
      <c r="D47" s="182"/>
      <c r="E47" s="182"/>
      <c r="F47" s="182"/>
      <c r="G47" s="182"/>
      <c r="H47" s="182"/>
    </row>
    <row r="48" spans="2:8">
      <c r="B48" s="178"/>
      <c r="C48" s="182"/>
      <c r="D48" s="182"/>
      <c r="E48" s="182"/>
      <c r="F48" s="182"/>
      <c r="G48" s="182"/>
      <c r="H48" s="182"/>
    </row>
    <row r="49" spans="2:8">
      <c r="B49" s="178"/>
      <c r="C49" s="182"/>
      <c r="D49" s="182"/>
      <c r="E49" s="182"/>
      <c r="F49" s="182"/>
      <c r="G49" s="182"/>
      <c r="H49" s="182"/>
    </row>
    <row r="50" spans="2:8">
      <c r="B50" s="178"/>
      <c r="C50" s="182"/>
      <c r="D50" s="182"/>
      <c r="E50" s="182"/>
      <c r="F50" s="182"/>
      <c r="G50" s="182"/>
      <c r="H50" s="182"/>
    </row>
    <row r="51" spans="2:8">
      <c r="B51" s="178"/>
      <c r="C51" s="182"/>
      <c r="D51" s="182"/>
      <c r="E51" s="182"/>
      <c r="F51" s="182"/>
      <c r="G51" s="182"/>
      <c r="H51" s="182"/>
    </row>
    <row r="52" spans="2:8">
      <c r="B52" s="178"/>
      <c r="C52" s="182"/>
      <c r="D52" s="182"/>
      <c r="E52" s="182"/>
      <c r="F52" s="182"/>
      <c r="G52" s="182"/>
      <c r="H52" s="182"/>
    </row>
    <row r="53" spans="2:8">
      <c r="B53" s="178"/>
      <c r="C53" s="182"/>
      <c r="D53" s="182"/>
      <c r="E53" s="182"/>
      <c r="F53" s="182"/>
      <c r="G53" s="182"/>
      <c r="H53" s="182"/>
    </row>
    <row r="54" spans="2:8">
      <c r="B54" s="178"/>
      <c r="C54" s="182"/>
      <c r="D54" s="182"/>
      <c r="E54" s="182"/>
      <c r="F54" s="182"/>
      <c r="G54" s="182"/>
      <c r="H54" s="182"/>
    </row>
    <row r="55" spans="2:8">
      <c r="B55" s="178"/>
      <c r="C55" s="182"/>
      <c r="D55" s="182"/>
      <c r="E55" s="182"/>
      <c r="F55" s="182"/>
      <c r="G55" s="182"/>
      <c r="H55" s="182"/>
    </row>
    <row r="56" spans="2:8">
      <c r="B56" s="178"/>
      <c r="C56" s="182"/>
      <c r="D56" s="182"/>
      <c r="E56" s="182"/>
      <c r="F56" s="182"/>
      <c r="G56" s="182"/>
      <c r="H56" s="182"/>
    </row>
    <row r="57" spans="2:8">
      <c r="B57" s="178"/>
      <c r="C57" s="182"/>
      <c r="D57" s="182"/>
      <c r="E57" s="182"/>
      <c r="F57" s="182"/>
      <c r="G57" s="182"/>
      <c r="H57" s="182"/>
    </row>
    <row r="58" spans="2:8">
      <c r="B58" s="178"/>
      <c r="C58" s="182"/>
      <c r="D58" s="182"/>
      <c r="E58" s="182"/>
      <c r="F58" s="182"/>
      <c r="G58" s="182"/>
      <c r="H58" s="182"/>
    </row>
    <row r="59" spans="2:8">
      <c r="B59" s="178"/>
      <c r="C59" s="182"/>
      <c r="D59" s="182"/>
      <c r="E59" s="182"/>
      <c r="F59" s="182"/>
      <c r="G59" s="182"/>
      <c r="H59" s="182"/>
    </row>
    <row r="60" spans="2:8">
      <c r="B60" s="178"/>
      <c r="C60" s="182"/>
      <c r="D60" s="182"/>
      <c r="E60" s="182"/>
      <c r="F60" s="182"/>
      <c r="G60" s="182"/>
      <c r="H60" s="182"/>
    </row>
    <row r="61" spans="2:8">
      <c r="B61" s="178"/>
      <c r="C61" s="182"/>
      <c r="D61" s="182"/>
      <c r="E61" s="182"/>
      <c r="F61" s="182"/>
      <c r="G61" s="182"/>
      <c r="H61" s="182"/>
    </row>
    <row r="62" spans="2:8">
      <c r="B62" s="178"/>
      <c r="C62" s="182"/>
      <c r="D62" s="182"/>
      <c r="E62" s="182"/>
      <c r="F62" s="182"/>
      <c r="G62" s="182"/>
      <c r="H62" s="182"/>
    </row>
    <row r="63" spans="2:8">
      <c r="B63" s="178"/>
      <c r="C63" s="182"/>
      <c r="D63" s="182"/>
      <c r="E63" s="182"/>
      <c r="F63" s="182"/>
      <c r="G63" s="182"/>
      <c r="H63" s="182"/>
    </row>
    <row r="64" spans="2:8">
      <c r="B64" s="178"/>
      <c r="C64" s="182"/>
      <c r="D64" s="182"/>
      <c r="E64" s="182"/>
      <c r="F64" s="182"/>
      <c r="G64" s="182"/>
      <c r="H64" s="182"/>
    </row>
    <row r="65" spans="2:8">
      <c r="B65" s="178"/>
      <c r="C65" s="182"/>
      <c r="D65" s="182"/>
      <c r="E65" s="182"/>
      <c r="F65" s="182"/>
      <c r="G65" s="182"/>
      <c r="H65" s="182"/>
    </row>
    <row r="66" spans="2:8">
      <c r="B66" s="178"/>
      <c r="C66" s="182"/>
      <c r="D66" s="182"/>
      <c r="E66" s="182"/>
      <c r="F66" s="182"/>
      <c r="G66" s="182"/>
      <c r="H66" s="182"/>
    </row>
    <row r="67" spans="2:8">
      <c r="B67" s="178"/>
      <c r="C67" s="182"/>
      <c r="D67" s="182"/>
      <c r="E67" s="182"/>
      <c r="F67" s="182"/>
      <c r="G67" s="182"/>
      <c r="H67" s="182"/>
    </row>
    <row r="68" spans="2:8">
      <c r="B68" s="178"/>
      <c r="C68" s="182"/>
      <c r="D68" s="182"/>
      <c r="E68" s="182"/>
      <c r="F68" s="182"/>
      <c r="G68" s="182"/>
      <c r="H68" s="182"/>
    </row>
    <row r="69" spans="2:8">
      <c r="B69" s="178"/>
      <c r="C69" s="182"/>
      <c r="D69" s="182"/>
      <c r="E69" s="182"/>
      <c r="F69" s="182"/>
      <c r="G69" s="182"/>
      <c r="H69" s="182"/>
    </row>
    <row r="70" spans="2:8">
      <c r="B70" s="178"/>
      <c r="C70" s="182"/>
      <c r="D70" s="182"/>
      <c r="E70" s="182"/>
      <c r="F70" s="182"/>
      <c r="G70" s="182"/>
      <c r="H70" s="182"/>
    </row>
    <row r="71" spans="2:8">
      <c r="B71" s="178"/>
      <c r="C71" s="182"/>
      <c r="D71" s="182"/>
      <c r="E71" s="182"/>
      <c r="F71" s="182"/>
      <c r="G71" s="182"/>
      <c r="H71" s="182"/>
    </row>
    <row r="72" spans="2:8">
      <c r="B72" s="178"/>
      <c r="C72" s="182"/>
      <c r="D72" s="182"/>
      <c r="E72" s="182"/>
      <c r="F72" s="182"/>
      <c r="G72" s="182"/>
      <c r="H72" s="182"/>
    </row>
    <row r="73" spans="2:8">
      <c r="B73" s="178"/>
      <c r="C73" s="182"/>
      <c r="D73" s="182"/>
      <c r="E73" s="182"/>
      <c r="F73" s="182"/>
      <c r="G73" s="182"/>
      <c r="H73" s="182"/>
    </row>
    <row r="74" spans="2:8">
      <c r="B74" s="178"/>
      <c r="C74" s="182"/>
      <c r="D74" s="182"/>
      <c r="E74" s="182"/>
      <c r="F74" s="182"/>
      <c r="G74" s="182"/>
      <c r="H74" s="182"/>
    </row>
    <row r="75" spans="2:8">
      <c r="B75" s="178"/>
      <c r="C75" s="182"/>
      <c r="D75" s="182"/>
      <c r="E75" s="182"/>
      <c r="F75" s="182"/>
      <c r="G75" s="182"/>
      <c r="H75" s="182"/>
    </row>
    <row r="76" spans="2:8">
      <c r="B76" s="178"/>
      <c r="C76" s="182"/>
      <c r="D76" s="182"/>
      <c r="E76" s="182"/>
      <c r="F76" s="182"/>
      <c r="G76" s="182"/>
      <c r="H76" s="182"/>
    </row>
    <row r="77" spans="2:8">
      <c r="B77" s="178"/>
      <c r="C77" s="182"/>
      <c r="D77" s="182"/>
      <c r="E77" s="182"/>
      <c r="F77" s="182"/>
      <c r="G77" s="182"/>
      <c r="H77" s="182"/>
    </row>
    <row r="78" spans="2:8">
      <c r="B78" s="178"/>
      <c r="C78" s="182"/>
      <c r="D78" s="182"/>
      <c r="E78" s="182"/>
      <c r="F78" s="182"/>
      <c r="G78" s="182"/>
      <c r="H78" s="182"/>
    </row>
    <row r="79" spans="2:8">
      <c r="B79" s="178"/>
      <c r="C79" s="182"/>
      <c r="D79" s="182"/>
      <c r="E79" s="182"/>
      <c r="F79" s="182"/>
      <c r="G79" s="182"/>
      <c r="H79" s="182"/>
    </row>
    <row r="80" spans="2:8">
      <c r="B80" s="178"/>
      <c r="C80" s="182"/>
      <c r="D80" s="182"/>
      <c r="E80" s="182"/>
      <c r="F80" s="182"/>
      <c r="G80" s="182"/>
      <c r="H80" s="182"/>
    </row>
    <row r="81" spans="2:8">
      <c r="B81" s="178"/>
      <c r="C81" s="182"/>
      <c r="D81" s="182"/>
      <c r="E81" s="182"/>
      <c r="F81" s="182"/>
      <c r="G81" s="182"/>
      <c r="H81" s="182"/>
    </row>
    <row r="82" spans="2:8">
      <c r="B82" s="178"/>
      <c r="C82" s="182"/>
      <c r="D82" s="182"/>
      <c r="E82" s="182"/>
      <c r="F82" s="182"/>
      <c r="G82" s="182"/>
      <c r="H82" s="182"/>
    </row>
    <row r="83" spans="2:8">
      <c r="B83" s="178"/>
      <c r="C83" s="182"/>
      <c r="D83" s="182"/>
      <c r="E83" s="182"/>
      <c r="F83" s="182"/>
      <c r="G83" s="182"/>
      <c r="H83" s="182"/>
    </row>
    <row r="84" spans="2:8">
      <c r="B84" s="178"/>
      <c r="C84" s="182"/>
      <c r="D84" s="182"/>
      <c r="E84" s="182"/>
      <c r="F84" s="182"/>
      <c r="G84" s="182"/>
      <c r="H84" s="182"/>
    </row>
    <row r="85" spans="2:8">
      <c r="B85" s="178"/>
      <c r="C85" s="182"/>
      <c r="D85" s="182"/>
      <c r="E85" s="182"/>
      <c r="F85" s="182"/>
      <c r="G85" s="182"/>
      <c r="H85" s="182"/>
    </row>
    <row r="86" spans="2:8">
      <c r="B86" s="178"/>
      <c r="C86" s="182"/>
      <c r="D86" s="182"/>
      <c r="E86" s="182"/>
      <c r="F86" s="182"/>
      <c r="G86" s="182"/>
      <c r="H86" s="182"/>
    </row>
    <row r="87" spans="2:8">
      <c r="B87" s="178"/>
      <c r="C87" s="182"/>
      <c r="D87" s="182"/>
      <c r="E87" s="182"/>
      <c r="F87" s="182"/>
      <c r="G87" s="182"/>
      <c r="H87" s="182"/>
    </row>
    <row r="88" spans="2:8">
      <c r="B88" s="178"/>
      <c r="C88" s="182"/>
      <c r="D88" s="182"/>
      <c r="E88" s="182"/>
      <c r="F88" s="182"/>
      <c r="G88" s="182"/>
      <c r="H88" s="182"/>
    </row>
    <row r="89" spans="2:8">
      <c r="B89" s="178"/>
      <c r="C89" s="182"/>
      <c r="D89" s="182"/>
      <c r="E89" s="182"/>
      <c r="F89" s="182"/>
      <c r="G89" s="182"/>
      <c r="H89" s="182"/>
    </row>
    <row r="90" spans="2:8">
      <c r="B90" s="178"/>
      <c r="C90" s="182"/>
      <c r="D90" s="182"/>
      <c r="E90" s="182"/>
      <c r="F90" s="182"/>
      <c r="G90" s="182"/>
      <c r="H90" s="182"/>
    </row>
    <row r="91" spans="2:8">
      <c r="B91" s="178"/>
      <c r="C91" s="182"/>
      <c r="D91" s="182"/>
      <c r="E91" s="182"/>
      <c r="F91" s="182"/>
      <c r="G91" s="182"/>
      <c r="H91" s="182"/>
    </row>
    <row r="92" spans="2:8">
      <c r="B92" s="178"/>
      <c r="C92" s="182"/>
      <c r="D92" s="182"/>
      <c r="E92" s="182"/>
      <c r="F92" s="182"/>
      <c r="G92" s="182"/>
      <c r="H92" s="182"/>
    </row>
    <row r="93" spans="2:8">
      <c r="B93" s="178"/>
      <c r="C93" s="182"/>
      <c r="D93" s="182"/>
      <c r="E93" s="182"/>
      <c r="F93" s="182"/>
      <c r="G93" s="182"/>
      <c r="H93" s="182"/>
    </row>
    <row r="94" spans="2:8">
      <c r="B94" s="178"/>
      <c r="C94" s="182"/>
      <c r="D94" s="182"/>
      <c r="E94" s="182"/>
      <c r="F94" s="182"/>
      <c r="G94" s="182"/>
      <c r="H94" s="182"/>
    </row>
    <row r="95" spans="2:8">
      <c r="B95" s="178"/>
      <c r="C95" s="182"/>
      <c r="D95" s="182"/>
      <c r="E95" s="182"/>
      <c r="F95" s="182"/>
      <c r="G95" s="182"/>
      <c r="H95" s="182"/>
    </row>
    <row r="96" spans="2:8">
      <c r="B96" s="178"/>
      <c r="C96" s="182"/>
      <c r="D96" s="182"/>
      <c r="E96" s="182"/>
      <c r="F96" s="182"/>
      <c r="G96" s="182"/>
      <c r="H96" s="182"/>
    </row>
    <row r="97" spans="2:8">
      <c r="B97" s="178"/>
      <c r="C97" s="182"/>
      <c r="D97" s="182"/>
      <c r="E97" s="182"/>
      <c r="F97" s="182"/>
      <c r="G97" s="182"/>
      <c r="H97" s="182"/>
    </row>
    <row r="98" spans="2:8">
      <c r="B98" s="178"/>
      <c r="C98" s="182"/>
      <c r="D98" s="182"/>
      <c r="E98" s="182"/>
      <c r="F98" s="182"/>
      <c r="G98" s="182"/>
      <c r="H98" s="182"/>
    </row>
    <row r="99" spans="2:8">
      <c r="B99" s="178"/>
      <c r="C99" s="182"/>
      <c r="D99" s="182"/>
      <c r="E99" s="182"/>
      <c r="F99" s="182"/>
      <c r="G99" s="182"/>
      <c r="H99" s="182"/>
    </row>
    <row r="100" spans="2:8">
      <c r="B100" s="178"/>
      <c r="C100" s="182"/>
      <c r="D100" s="182"/>
      <c r="E100" s="182"/>
      <c r="F100" s="182"/>
      <c r="G100" s="182"/>
      <c r="H100" s="182"/>
    </row>
    <row r="101" spans="2:8">
      <c r="B101" s="178"/>
      <c r="C101" s="182"/>
      <c r="D101" s="182"/>
      <c r="E101" s="182"/>
      <c r="F101" s="182"/>
      <c r="G101" s="182"/>
      <c r="H101" s="182"/>
    </row>
    <row r="102" spans="2:8">
      <c r="B102" s="178"/>
      <c r="C102" s="182"/>
      <c r="D102" s="182"/>
      <c r="E102" s="182"/>
      <c r="F102" s="182"/>
      <c r="G102" s="182"/>
      <c r="H102" s="182"/>
    </row>
    <row r="103" spans="2:8">
      <c r="B103" s="178"/>
      <c r="C103" s="182"/>
      <c r="D103" s="182"/>
      <c r="E103" s="182"/>
      <c r="F103" s="182"/>
      <c r="G103" s="182"/>
      <c r="H103" s="182"/>
    </row>
    <row r="104" spans="2:8">
      <c r="B104" s="178"/>
      <c r="C104" s="182"/>
      <c r="D104" s="182"/>
      <c r="E104" s="182"/>
      <c r="F104" s="182"/>
      <c r="G104" s="182"/>
      <c r="H104" s="182"/>
    </row>
    <row r="105" spans="2:8">
      <c r="B105" s="178"/>
      <c r="C105" s="182"/>
      <c r="D105" s="182"/>
      <c r="E105" s="182"/>
      <c r="F105" s="182"/>
      <c r="G105" s="182"/>
      <c r="H105" s="182"/>
    </row>
    <row r="106" spans="2:8">
      <c r="B106" s="178"/>
      <c r="C106" s="182"/>
      <c r="D106" s="182"/>
      <c r="E106" s="182"/>
      <c r="F106" s="182"/>
      <c r="G106" s="182"/>
      <c r="H106" s="182"/>
    </row>
    <row r="107" spans="2:8">
      <c r="B107" s="178"/>
      <c r="C107" s="182"/>
      <c r="D107" s="182"/>
      <c r="E107" s="182"/>
      <c r="F107" s="182"/>
      <c r="G107" s="182"/>
      <c r="H107" s="182"/>
    </row>
    <row r="108" spans="2:8">
      <c r="B108" s="178"/>
      <c r="C108" s="182"/>
      <c r="D108" s="182"/>
      <c r="E108" s="182"/>
      <c r="F108" s="182"/>
      <c r="G108" s="182"/>
      <c r="H108" s="182"/>
    </row>
    <row r="109" spans="2:8">
      <c r="B109" s="178"/>
      <c r="C109" s="182"/>
      <c r="D109" s="182"/>
      <c r="E109" s="182"/>
      <c r="F109" s="182"/>
      <c r="G109" s="182"/>
      <c r="H109" s="182"/>
    </row>
    <row r="110" spans="2:8">
      <c r="B110" s="178"/>
      <c r="C110" s="182"/>
      <c r="D110" s="182"/>
      <c r="E110" s="182"/>
      <c r="F110" s="182"/>
      <c r="G110" s="182"/>
      <c r="H110" s="182"/>
    </row>
    <row r="111" spans="2:8">
      <c r="B111" s="178"/>
      <c r="C111" s="182"/>
      <c r="D111" s="182"/>
      <c r="E111" s="182"/>
      <c r="F111" s="182"/>
      <c r="G111" s="182"/>
      <c r="H111" s="182"/>
    </row>
    <row r="112" spans="2:8">
      <c r="B112" s="178"/>
      <c r="C112" s="182"/>
      <c r="D112" s="182"/>
      <c r="E112" s="182"/>
      <c r="F112" s="182"/>
      <c r="G112" s="182"/>
      <c r="H112" s="182"/>
    </row>
    <row r="113" spans="2:8">
      <c r="B113" s="178"/>
      <c r="C113" s="182"/>
      <c r="D113" s="182"/>
      <c r="E113" s="182"/>
      <c r="F113" s="182"/>
      <c r="G113" s="182"/>
      <c r="H113" s="182"/>
    </row>
    <row r="114" spans="2:8">
      <c r="B114" s="178"/>
      <c r="C114" s="182"/>
      <c r="D114" s="182"/>
      <c r="E114" s="182"/>
      <c r="F114" s="182"/>
      <c r="G114" s="182"/>
      <c r="H114" s="182"/>
    </row>
    <row r="115" spans="2:8">
      <c r="B115" s="178"/>
      <c r="C115" s="182"/>
      <c r="D115" s="182"/>
      <c r="E115" s="182"/>
      <c r="F115" s="182"/>
      <c r="G115" s="182"/>
      <c r="H115" s="182"/>
    </row>
    <row r="116" spans="2:8">
      <c r="B116" s="178"/>
      <c r="C116" s="182"/>
      <c r="D116" s="182"/>
      <c r="E116" s="182"/>
      <c r="F116" s="182"/>
      <c r="G116" s="182"/>
      <c r="H116" s="182"/>
    </row>
    <row r="117" spans="2:8">
      <c r="B117" s="178"/>
      <c r="C117" s="182"/>
      <c r="D117" s="182"/>
      <c r="E117" s="182"/>
      <c r="F117" s="182"/>
      <c r="G117" s="182"/>
      <c r="H117" s="182"/>
    </row>
    <row r="118" spans="2:8">
      <c r="B118" s="178"/>
      <c r="C118" s="182"/>
      <c r="D118" s="182"/>
      <c r="E118" s="182"/>
      <c r="F118" s="182"/>
      <c r="G118" s="182"/>
      <c r="H118" s="182"/>
    </row>
    <row r="119" spans="2:8">
      <c r="B119" s="178"/>
      <c r="C119" s="182"/>
      <c r="D119" s="182"/>
      <c r="E119" s="182"/>
      <c r="F119" s="182"/>
      <c r="G119" s="182"/>
      <c r="H119" s="182"/>
    </row>
    <row r="120" spans="2:8">
      <c r="B120" s="178"/>
      <c r="C120" s="182"/>
      <c r="D120" s="182"/>
      <c r="E120" s="182"/>
      <c r="F120" s="182"/>
      <c r="G120" s="182"/>
      <c r="H120" s="182"/>
    </row>
    <row r="121" spans="2:8">
      <c r="B121" s="178"/>
      <c r="C121" s="182"/>
      <c r="D121" s="182"/>
      <c r="E121" s="182"/>
      <c r="F121" s="182"/>
      <c r="G121" s="182"/>
      <c r="H121" s="182"/>
    </row>
    <row r="122" spans="2:8">
      <c r="B122" s="178"/>
      <c r="C122" s="182"/>
      <c r="D122" s="182"/>
      <c r="E122" s="182"/>
      <c r="F122" s="182"/>
      <c r="G122" s="182"/>
      <c r="H122" s="182"/>
    </row>
    <row r="123" spans="2:8">
      <c r="B123" s="178"/>
      <c r="C123" s="182"/>
      <c r="D123" s="182"/>
      <c r="E123" s="182"/>
      <c r="F123" s="182"/>
      <c r="G123" s="182"/>
      <c r="H123" s="182"/>
    </row>
    <row r="124" spans="2:8">
      <c r="B124" s="178"/>
      <c r="C124" s="182"/>
      <c r="D124" s="182"/>
      <c r="E124" s="182"/>
      <c r="F124" s="182"/>
      <c r="G124" s="182"/>
      <c r="H124" s="182"/>
    </row>
    <row r="125" spans="2:8">
      <c r="B125" s="178"/>
      <c r="C125" s="182"/>
      <c r="D125" s="182"/>
      <c r="E125" s="182"/>
      <c r="F125" s="182"/>
      <c r="G125" s="182"/>
      <c r="H125" s="182"/>
    </row>
    <row r="126" spans="2:8">
      <c r="B126" s="178"/>
      <c r="C126" s="182"/>
      <c r="D126" s="182"/>
      <c r="E126" s="182"/>
      <c r="F126" s="182"/>
      <c r="G126" s="182"/>
      <c r="H126" s="182"/>
    </row>
    <row r="127" spans="2:8">
      <c r="B127" s="178"/>
      <c r="C127" s="182"/>
      <c r="D127" s="182"/>
      <c r="E127" s="182"/>
      <c r="F127" s="182"/>
      <c r="G127" s="182"/>
      <c r="H127" s="182"/>
    </row>
    <row r="128" spans="2:8">
      <c r="B128" s="178"/>
      <c r="C128" s="182"/>
      <c r="D128" s="182"/>
      <c r="E128" s="182"/>
      <c r="F128" s="182"/>
      <c r="G128" s="182"/>
      <c r="H128" s="182"/>
    </row>
    <row r="129" spans="2:8">
      <c r="B129" s="178"/>
      <c r="C129" s="182"/>
      <c r="D129" s="182"/>
      <c r="E129" s="182"/>
      <c r="F129" s="182"/>
      <c r="G129" s="182"/>
      <c r="H129" s="182"/>
    </row>
    <row r="130" spans="2:8">
      <c r="B130" s="178"/>
      <c r="C130" s="182"/>
      <c r="D130" s="182"/>
      <c r="E130" s="182"/>
      <c r="F130" s="182"/>
      <c r="G130" s="182"/>
      <c r="H130" s="182"/>
    </row>
    <row r="131" spans="2:8">
      <c r="B131" s="178"/>
      <c r="C131" s="182"/>
      <c r="D131" s="182"/>
      <c r="E131" s="182"/>
      <c r="F131" s="182"/>
      <c r="G131" s="182"/>
      <c r="H131" s="182"/>
    </row>
    <row r="132" spans="2:8">
      <c r="B132" s="178"/>
      <c r="C132" s="182"/>
      <c r="D132" s="182"/>
      <c r="E132" s="182"/>
      <c r="F132" s="182"/>
      <c r="G132" s="182"/>
      <c r="H132" s="182"/>
    </row>
    <row r="133" spans="2:8">
      <c r="B133" s="178"/>
      <c r="C133" s="182"/>
      <c r="D133" s="182"/>
      <c r="E133" s="182"/>
      <c r="F133" s="182"/>
      <c r="G133" s="182"/>
      <c r="H133" s="182"/>
    </row>
    <row r="134" spans="2:8">
      <c r="B134" s="178"/>
      <c r="C134" s="182"/>
      <c r="D134" s="182"/>
      <c r="E134" s="182"/>
      <c r="F134" s="182"/>
      <c r="G134" s="182"/>
      <c r="H134" s="182"/>
    </row>
    <row r="135" spans="2:8">
      <c r="B135" s="178"/>
      <c r="C135" s="182"/>
      <c r="D135" s="182"/>
      <c r="E135" s="182"/>
      <c r="F135" s="182"/>
      <c r="G135" s="182"/>
      <c r="H135" s="182"/>
    </row>
    <row r="136" spans="2:8">
      <c r="B136" s="178"/>
      <c r="C136" s="182"/>
      <c r="D136" s="182"/>
      <c r="E136" s="182"/>
      <c r="F136" s="182"/>
      <c r="G136" s="182"/>
      <c r="H136" s="182"/>
    </row>
    <row r="137" spans="2:8">
      <c r="B137" s="178"/>
      <c r="C137" s="182"/>
      <c r="D137" s="182"/>
      <c r="E137" s="182"/>
      <c r="F137" s="182"/>
      <c r="G137" s="182"/>
      <c r="H137" s="182"/>
    </row>
    <row r="138" spans="2:8">
      <c r="B138" s="178"/>
      <c r="C138" s="182"/>
      <c r="D138" s="182"/>
      <c r="E138" s="182"/>
      <c r="F138" s="182"/>
      <c r="G138" s="182"/>
      <c r="H138" s="182"/>
    </row>
    <row r="139" spans="2:8">
      <c r="B139" s="178"/>
      <c r="C139" s="182"/>
      <c r="D139" s="182"/>
      <c r="E139" s="182"/>
      <c r="F139" s="182"/>
      <c r="G139" s="182"/>
      <c r="H139" s="182"/>
    </row>
    <row r="140" spans="2:8">
      <c r="B140" s="178"/>
      <c r="C140" s="182"/>
      <c r="D140" s="182"/>
      <c r="E140" s="182"/>
      <c r="F140" s="182"/>
      <c r="G140" s="182"/>
      <c r="H140" s="182"/>
    </row>
    <row r="141" spans="2:8">
      <c r="B141" s="178"/>
      <c r="C141" s="182"/>
      <c r="D141" s="182"/>
      <c r="E141" s="182"/>
      <c r="F141" s="182"/>
      <c r="G141" s="182"/>
      <c r="H141" s="182"/>
    </row>
    <row r="142" spans="2:8">
      <c r="B142" s="178"/>
      <c r="C142" s="182"/>
      <c r="D142" s="182"/>
      <c r="E142" s="182"/>
      <c r="F142" s="182"/>
      <c r="G142" s="182"/>
      <c r="H142" s="182"/>
    </row>
    <row r="143" spans="2:8">
      <c r="B143" s="178"/>
      <c r="C143" s="182"/>
      <c r="D143" s="182"/>
      <c r="E143" s="182"/>
      <c r="F143" s="182"/>
      <c r="G143" s="182"/>
      <c r="H143" s="182"/>
    </row>
    <row r="144" spans="2:8">
      <c r="B144" s="178"/>
      <c r="C144" s="182"/>
      <c r="D144" s="182"/>
      <c r="E144" s="182"/>
      <c r="F144" s="182"/>
      <c r="G144" s="182"/>
      <c r="H144" s="182"/>
    </row>
    <row r="145" spans="2:8">
      <c r="B145" s="178"/>
      <c r="C145" s="182"/>
      <c r="D145" s="182"/>
      <c r="E145" s="182"/>
      <c r="F145" s="182"/>
      <c r="G145" s="182"/>
      <c r="H145" s="182"/>
    </row>
    <row r="146" spans="2:8">
      <c r="B146" s="178"/>
      <c r="C146" s="182"/>
      <c r="D146" s="182"/>
      <c r="E146" s="182"/>
      <c r="F146" s="182"/>
      <c r="G146" s="182"/>
      <c r="H146" s="182"/>
    </row>
    <row r="147" spans="2:8">
      <c r="B147" s="178"/>
      <c r="C147" s="182"/>
      <c r="D147" s="182"/>
      <c r="E147" s="182"/>
      <c r="F147" s="182"/>
      <c r="G147" s="182"/>
      <c r="H147" s="182"/>
    </row>
    <row r="148" spans="2:8">
      <c r="B148" s="178"/>
      <c r="C148" s="182"/>
      <c r="D148" s="182"/>
      <c r="E148" s="182"/>
      <c r="F148" s="182"/>
      <c r="G148" s="182"/>
      <c r="H148" s="182"/>
    </row>
    <row r="149" spans="2:8">
      <c r="B149" s="178"/>
      <c r="C149" s="182"/>
      <c r="D149" s="182"/>
      <c r="E149" s="182"/>
      <c r="F149" s="182"/>
      <c r="G149" s="182"/>
      <c r="H149" s="182"/>
    </row>
    <row r="150" spans="2:8">
      <c r="B150" s="178"/>
      <c r="C150" s="182"/>
      <c r="D150" s="182"/>
      <c r="E150" s="182"/>
      <c r="F150" s="182"/>
      <c r="G150" s="182"/>
      <c r="H150" s="182"/>
    </row>
    <row r="151" spans="2:8">
      <c r="B151" s="178"/>
      <c r="C151" s="182"/>
      <c r="D151" s="182"/>
      <c r="E151" s="182"/>
      <c r="F151" s="182"/>
      <c r="G151" s="182"/>
      <c r="H151" s="182"/>
    </row>
    <row r="152" spans="2:8">
      <c r="B152" s="178"/>
      <c r="C152" s="182"/>
      <c r="D152" s="182"/>
      <c r="E152" s="182"/>
      <c r="F152" s="182"/>
      <c r="G152" s="182"/>
      <c r="H152" s="182"/>
    </row>
    <row r="153" spans="2:8">
      <c r="B153" s="178"/>
      <c r="C153" s="182"/>
      <c r="D153" s="182"/>
      <c r="E153" s="182"/>
      <c r="F153" s="182"/>
      <c r="G153" s="182"/>
      <c r="H153" s="182"/>
    </row>
    <row r="154" spans="2:8">
      <c r="B154" s="178"/>
      <c r="C154" s="182"/>
      <c r="D154" s="182"/>
      <c r="E154" s="182"/>
      <c r="F154" s="182"/>
      <c r="G154" s="182"/>
      <c r="H154" s="182"/>
    </row>
    <row r="155" spans="2:8">
      <c r="B155" s="178"/>
      <c r="C155" s="182"/>
      <c r="D155" s="182"/>
      <c r="E155" s="182"/>
      <c r="F155" s="182"/>
      <c r="G155" s="182"/>
      <c r="H155" s="182"/>
    </row>
    <row r="156" spans="2:8">
      <c r="B156" s="178"/>
      <c r="C156" s="182"/>
      <c r="D156" s="182"/>
      <c r="E156" s="182"/>
      <c r="F156" s="182"/>
      <c r="G156" s="182"/>
      <c r="H156" s="182"/>
    </row>
    <row r="157" spans="2:8">
      <c r="B157" s="178"/>
      <c r="C157" s="182"/>
      <c r="D157" s="182"/>
      <c r="E157" s="182"/>
      <c r="F157" s="182"/>
      <c r="G157" s="182"/>
      <c r="H157" s="182"/>
    </row>
    <row r="158" spans="2:8">
      <c r="B158" s="178"/>
      <c r="C158" s="182"/>
      <c r="D158" s="182"/>
      <c r="E158" s="182"/>
      <c r="F158" s="182"/>
      <c r="G158" s="182"/>
      <c r="H158" s="182"/>
    </row>
    <row r="159" spans="2:8">
      <c r="B159" s="178"/>
      <c r="C159" s="182"/>
      <c r="D159" s="182"/>
      <c r="E159" s="182"/>
      <c r="F159" s="182"/>
      <c r="G159" s="182"/>
      <c r="H159" s="182"/>
    </row>
    <row r="160" spans="2:8">
      <c r="B160" s="178"/>
      <c r="C160" s="182"/>
      <c r="D160" s="182"/>
      <c r="E160" s="182"/>
      <c r="F160" s="182"/>
      <c r="G160" s="182"/>
      <c r="H160" s="182"/>
    </row>
    <row r="161" spans="2:8">
      <c r="B161" s="178"/>
      <c r="C161" s="182"/>
      <c r="D161" s="182"/>
      <c r="E161" s="182"/>
      <c r="F161" s="182"/>
      <c r="G161" s="182"/>
      <c r="H161" s="182"/>
    </row>
    <row r="162" spans="2:8">
      <c r="B162" s="178"/>
      <c r="C162" s="182"/>
      <c r="D162" s="182"/>
      <c r="E162" s="182"/>
      <c r="F162" s="182"/>
      <c r="G162" s="182"/>
      <c r="H162" s="182"/>
    </row>
    <row r="163" spans="2:8">
      <c r="B163" s="178"/>
      <c r="C163" s="182"/>
      <c r="D163" s="182"/>
      <c r="E163" s="182"/>
      <c r="F163" s="182"/>
      <c r="G163" s="182"/>
      <c r="H163" s="182"/>
    </row>
    <row r="164" spans="2:8">
      <c r="B164" s="178"/>
      <c r="C164" s="182"/>
      <c r="D164" s="182"/>
      <c r="E164" s="182"/>
      <c r="F164" s="182"/>
      <c r="G164" s="182"/>
      <c r="H164" s="182"/>
    </row>
    <row r="165" spans="2:8">
      <c r="B165" s="178"/>
      <c r="C165" s="182"/>
      <c r="D165" s="182"/>
      <c r="E165" s="182"/>
      <c r="F165" s="182"/>
      <c r="G165" s="182"/>
      <c r="H165" s="182"/>
    </row>
    <row r="166" spans="2:8">
      <c r="B166" s="178"/>
      <c r="C166" s="182"/>
      <c r="D166" s="182"/>
      <c r="E166" s="182"/>
      <c r="F166" s="182"/>
      <c r="G166" s="182"/>
      <c r="H166" s="182"/>
    </row>
    <row r="167" spans="2:8">
      <c r="B167" s="178"/>
      <c r="C167" s="182"/>
      <c r="D167" s="182"/>
      <c r="E167" s="182"/>
      <c r="F167" s="182"/>
      <c r="G167" s="182"/>
      <c r="H167" s="182"/>
    </row>
    <row r="168" spans="2:8">
      <c r="B168" s="178"/>
      <c r="C168" s="182"/>
      <c r="D168" s="182"/>
      <c r="E168" s="182"/>
      <c r="F168" s="182"/>
      <c r="G168" s="182"/>
      <c r="H168" s="182"/>
    </row>
    <row r="169" spans="2:8">
      <c r="B169" s="178"/>
      <c r="C169" s="182"/>
      <c r="D169" s="182"/>
      <c r="E169" s="182"/>
      <c r="F169" s="182"/>
      <c r="G169" s="182"/>
      <c r="H169" s="182"/>
    </row>
    <row r="170" spans="2:8">
      <c r="B170" s="178"/>
      <c r="C170" s="182"/>
      <c r="D170" s="182"/>
      <c r="E170" s="182"/>
      <c r="F170" s="182"/>
      <c r="G170" s="182"/>
      <c r="H170" s="182"/>
    </row>
    <row r="171" spans="2:8">
      <c r="B171" s="178"/>
      <c r="C171" s="182"/>
      <c r="D171" s="182"/>
      <c r="E171" s="182"/>
      <c r="F171" s="182"/>
      <c r="G171" s="182"/>
      <c r="H171" s="182"/>
    </row>
    <row r="172" spans="2:8">
      <c r="B172" s="178"/>
      <c r="C172" s="182"/>
      <c r="D172" s="182"/>
      <c r="E172" s="182"/>
      <c r="F172" s="182"/>
      <c r="G172" s="182"/>
      <c r="H172" s="182"/>
    </row>
    <row r="173" spans="2:8">
      <c r="B173" s="178"/>
      <c r="C173" s="182"/>
      <c r="D173" s="182"/>
      <c r="E173" s="182"/>
      <c r="F173" s="182"/>
      <c r="G173" s="182"/>
      <c r="H173" s="182"/>
    </row>
    <row r="174" spans="2:8">
      <c r="B174" s="178"/>
      <c r="C174" s="182"/>
      <c r="D174" s="182"/>
      <c r="E174" s="182"/>
      <c r="F174" s="182"/>
      <c r="G174" s="182"/>
      <c r="H174" s="182"/>
    </row>
    <row r="175" spans="2:8">
      <c r="B175" s="178"/>
      <c r="C175" s="182"/>
      <c r="D175" s="182"/>
      <c r="E175" s="182"/>
      <c r="F175" s="182"/>
      <c r="G175" s="182"/>
      <c r="H175" s="182"/>
    </row>
    <row r="176" spans="2:8">
      <c r="B176" s="178"/>
      <c r="C176" s="182"/>
      <c r="D176" s="182"/>
      <c r="E176" s="182"/>
      <c r="F176" s="182"/>
      <c r="G176" s="182"/>
      <c r="H176" s="182"/>
    </row>
    <row r="177" spans="2:8">
      <c r="B177" s="178"/>
      <c r="C177" s="182"/>
      <c r="D177" s="182"/>
      <c r="E177" s="182"/>
      <c r="F177" s="182"/>
      <c r="G177" s="182"/>
      <c r="H177" s="182"/>
    </row>
    <row r="178" spans="2:8">
      <c r="B178" s="178"/>
      <c r="C178" s="182"/>
      <c r="D178" s="182"/>
      <c r="E178" s="182"/>
      <c r="F178" s="182"/>
      <c r="G178" s="182"/>
      <c r="H178" s="182"/>
    </row>
    <row r="179" spans="2:8">
      <c r="B179" s="178"/>
      <c r="C179" s="182"/>
      <c r="D179" s="182"/>
      <c r="E179" s="182"/>
      <c r="F179" s="182"/>
      <c r="G179" s="182"/>
      <c r="H179" s="182"/>
    </row>
    <row r="180" spans="2:8">
      <c r="B180" s="178"/>
      <c r="C180" s="182"/>
      <c r="D180" s="182"/>
      <c r="E180" s="182"/>
      <c r="F180" s="182"/>
      <c r="G180" s="182"/>
      <c r="H180" s="182"/>
    </row>
    <row r="181" spans="2:8">
      <c r="B181" s="178"/>
      <c r="C181" s="182"/>
      <c r="D181" s="182"/>
      <c r="E181" s="182"/>
      <c r="F181" s="182"/>
      <c r="G181" s="182"/>
      <c r="H181" s="182"/>
    </row>
    <row r="182" spans="2:8">
      <c r="B182" s="178"/>
      <c r="C182" s="182"/>
      <c r="D182" s="182"/>
      <c r="E182" s="182"/>
      <c r="F182" s="182"/>
      <c r="G182" s="182"/>
      <c r="H182" s="182"/>
    </row>
    <row r="183" spans="2:8">
      <c r="B183" s="178"/>
      <c r="C183" s="182"/>
      <c r="D183" s="182"/>
      <c r="E183" s="182"/>
      <c r="F183" s="182"/>
      <c r="G183" s="182"/>
      <c r="H183" s="182"/>
    </row>
    <row r="184" spans="2:8">
      <c r="B184" s="178"/>
      <c r="C184" s="182"/>
      <c r="D184" s="182"/>
      <c r="E184" s="182"/>
      <c r="F184" s="182"/>
      <c r="G184" s="182"/>
      <c r="H184" s="182"/>
    </row>
    <row r="185" spans="2:8">
      <c r="B185" s="178"/>
      <c r="C185" s="182"/>
      <c r="D185" s="182"/>
      <c r="E185" s="182"/>
      <c r="F185" s="182"/>
      <c r="G185" s="182"/>
      <c r="H185" s="182"/>
    </row>
    <row r="186" spans="2:8">
      <c r="B186" s="178"/>
      <c r="C186" s="182"/>
      <c r="D186" s="182"/>
      <c r="E186" s="182"/>
      <c r="F186" s="182"/>
      <c r="G186" s="182"/>
      <c r="H186" s="182"/>
    </row>
    <row r="187" spans="2:8">
      <c r="B187" s="178"/>
      <c r="C187" s="182"/>
      <c r="D187" s="182"/>
      <c r="E187" s="182"/>
      <c r="F187" s="182"/>
      <c r="G187" s="182"/>
      <c r="H187" s="182"/>
    </row>
    <row r="188" spans="2:8">
      <c r="B188" s="178"/>
      <c r="C188" s="182"/>
      <c r="D188" s="182"/>
      <c r="E188" s="182"/>
      <c r="F188" s="182"/>
      <c r="G188" s="182"/>
      <c r="H188" s="182"/>
    </row>
    <row r="189" spans="2:8">
      <c r="B189" s="178"/>
      <c r="C189" s="182"/>
      <c r="D189" s="182"/>
      <c r="E189" s="182"/>
      <c r="F189" s="182"/>
      <c r="G189" s="182"/>
      <c r="H189" s="182"/>
    </row>
    <row r="190" spans="2:8">
      <c r="B190" s="178"/>
      <c r="C190" s="182"/>
      <c r="D190" s="182"/>
      <c r="E190" s="182"/>
      <c r="F190" s="182"/>
      <c r="G190" s="182"/>
      <c r="H190" s="182"/>
    </row>
    <row r="191" spans="2:8">
      <c r="B191" s="178"/>
      <c r="C191" s="182"/>
      <c r="D191" s="182"/>
      <c r="E191" s="182"/>
      <c r="F191" s="182"/>
      <c r="G191" s="182"/>
      <c r="H191" s="182"/>
    </row>
    <row r="192" spans="2:8">
      <c r="B192" s="178"/>
      <c r="C192" s="182"/>
      <c r="D192" s="182"/>
      <c r="E192" s="182"/>
      <c r="F192" s="182"/>
      <c r="G192" s="182"/>
      <c r="H192" s="182"/>
    </row>
    <row r="193" spans="2:8">
      <c r="B193" s="178"/>
      <c r="C193" s="182"/>
      <c r="D193" s="182"/>
      <c r="E193" s="182"/>
      <c r="F193" s="182"/>
      <c r="G193" s="182"/>
      <c r="H193" s="182"/>
    </row>
    <row r="194" spans="2:8">
      <c r="B194" s="178"/>
      <c r="C194" s="182"/>
      <c r="D194" s="182"/>
      <c r="E194" s="182"/>
      <c r="F194" s="182"/>
      <c r="G194" s="182"/>
      <c r="H194" s="182"/>
    </row>
    <row r="195" spans="2:8">
      <c r="B195" s="178"/>
      <c r="C195" s="182"/>
      <c r="D195" s="182"/>
      <c r="E195" s="182"/>
      <c r="F195" s="182"/>
      <c r="G195" s="182"/>
      <c r="H195" s="182"/>
    </row>
    <row r="196" spans="2:8">
      <c r="B196" s="178"/>
      <c r="C196" s="182"/>
      <c r="D196" s="182"/>
      <c r="E196" s="182"/>
      <c r="F196" s="182"/>
      <c r="G196" s="182"/>
      <c r="H196" s="182"/>
    </row>
    <row r="197" spans="2:8">
      <c r="B197" s="178"/>
      <c r="C197" s="182"/>
      <c r="D197" s="182"/>
      <c r="E197" s="182"/>
      <c r="F197" s="182"/>
      <c r="G197" s="182"/>
      <c r="H197" s="182"/>
    </row>
    <row r="198" spans="2:8">
      <c r="B198" s="178"/>
      <c r="C198" s="182"/>
      <c r="D198" s="182"/>
      <c r="E198" s="182"/>
      <c r="F198" s="182"/>
      <c r="G198" s="182"/>
      <c r="H198" s="182"/>
    </row>
    <row r="199" spans="2:8">
      <c r="B199" s="178"/>
      <c r="C199" s="182"/>
      <c r="D199" s="182"/>
      <c r="E199" s="182"/>
      <c r="F199" s="182"/>
      <c r="G199" s="182"/>
      <c r="H199" s="182"/>
    </row>
    <row r="200" spans="2:8">
      <c r="B200" s="178"/>
      <c r="C200" s="182"/>
      <c r="D200" s="182"/>
      <c r="E200" s="182"/>
      <c r="F200" s="182"/>
      <c r="G200" s="182"/>
      <c r="H200" s="182"/>
    </row>
    <row r="201" spans="2:8">
      <c r="B201" s="178"/>
      <c r="C201" s="182"/>
      <c r="D201" s="182"/>
      <c r="E201" s="182"/>
      <c r="F201" s="182"/>
      <c r="G201" s="182"/>
      <c r="H201" s="182"/>
    </row>
    <row r="202" spans="2:8">
      <c r="B202" s="178"/>
      <c r="C202" s="182"/>
      <c r="D202" s="182"/>
      <c r="E202" s="182"/>
      <c r="F202" s="182"/>
      <c r="G202" s="182"/>
      <c r="H202" s="182"/>
    </row>
    <row r="203" spans="2:8">
      <c r="B203" s="178"/>
      <c r="C203" s="182"/>
      <c r="D203" s="182"/>
      <c r="E203" s="182"/>
      <c r="F203" s="182"/>
      <c r="G203" s="182"/>
      <c r="H203" s="182"/>
    </row>
    <row r="204" spans="2:8">
      <c r="B204" s="178"/>
      <c r="C204" s="182"/>
      <c r="D204" s="182"/>
      <c r="E204" s="182"/>
      <c r="F204" s="182"/>
      <c r="G204" s="182"/>
      <c r="H204" s="182"/>
    </row>
    <row r="205" spans="2:8">
      <c r="B205" s="178"/>
      <c r="C205" s="182"/>
      <c r="D205" s="182"/>
      <c r="E205" s="182"/>
      <c r="F205" s="182"/>
      <c r="G205" s="182"/>
      <c r="H205" s="182"/>
    </row>
    <row r="206" spans="2:8">
      <c r="B206" s="178"/>
      <c r="C206" s="182"/>
      <c r="D206" s="182"/>
      <c r="E206" s="182"/>
      <c r="F206" s="182"/>
      <c r="G206" s="182"/>
      <c r="H206" s="182"/>
    </row>
    <row r="207" spans="2:8">
      <c r="B207" s="178"/>
      <c r="C207" s="182"/>
      <c r="D207" s="182"/>
      <c r="E207" s="182"/>
      <c r="F207" s="182"/>
      <c r="G207" s="182"/>
      <c r="H207" s="182"/>
    </row>
    <row r="208" spans="2:8">
      <c r="B208" s="178"/>
      <c r="C208" s="182"/>
      <c r="D208" s="182"/>
      <c r="E208" s="182"/>
      <c r="F208" s="182"/>
      <c r="G208" s="182"/>
      <c r="H208" s="182"/>
    </row>
    <row r="209" spans="2:8">
      <c r="B209" s="178"/>
      <c r="C209" s="182"/>
      <c r="D209" s="182"/>
      <c r="E209" s="182"/>
      <c r="F209" s="182"/>
      <c r="G209" s="182"/>
      <c r="H209" s="182"/>
    </row>
    <row r="210" spans="2:8">
      <c r="B210" s="178"/>
      <c r="C210" s="182"/>
      <c r="D210" s="182"/>
      <c r="E210" s="182"/>
      <c r="F210" s="182"/>
      <c r="G210" s="182"/>
      <c r="H210" s="182"/>
    </row>
    <row r="211" spans="2:8">
      <c r="B211" s="178"/>
      <c r="C211" s="182"/>
      <c r="D211" s="182"/>
      <c r="E211" s="182"/>
      <c r="F211" s="182"/>
      <c r="G211" s="182"/>
      <c r="H211" s="182"/>
    </row>
    <row r="212" spans="2:8">
      <c r="B212" s="178"/>
      <c r="C212" s="182"/>
      <c r="D212" s="182"/>
      <c r="E212" s="182"/>
      <c r="F212" s="182"/>
      <c r="G212" s="182"/>
      <c r="H212" s="182"/>
    </row>
    <row r="213" spans="2:8">
      <c r="B213" s="178"/>
      <c r="C213" s="182"/>
      <c r="D213" s="182"/>
      <c r="E213" s="182"/>
      <c r="F213" s="182"/>
      <c r="G213" s="182"/>
      <c r="H213" s="182"/>
    </row>
    <row r="214" spans="2:8">
      <c r="B214" s="178"/>
      <c r="C214" s="182"/>
      <c r="D214" s="182"/>
      <c r="E214" s="182"/>
      <c r="F214" s="182"/>
      <c r="G214" s="182"/>
      <c r="H214" s="182"/>
    </row>
    <row r="215" spans="2:8">
      <c r="B215" s="178"/>
      <c r="C215" s="182"/>
      <c r="D215" s="182"/>
      <c r="E215" s="182"/>
      <c r="F215" s="182"/>
      <c r="G215" s="182"/>
      <c r="H215" s="182"/>
    </row>
    <row r="216" spans="2:8">
      <c r="B216" s="178"/>
      <c r="C216" s="182"/>
      <c r="D216" s="182"/>
      <c r="E216" s="182"/>
      <c r="F216" s="182"/>
      <c r="G216" s="182"/>
      <c r="H216" s="182"/>
    </row>
    <row r="217" spans="2:8">
      <c r="B217" s="178"/>
      <c r="C217" s="182"/>
      <c r="D217" s="182"/>
      <c r="E217" s="182"/>
      <c r="F217" s="182"/>
      <c r="G217" s="182"/>
      <c r="H217" s="182"/>
    </row>
    <row r="218" spans="2:8">
      <c r="B218" s="178"/>
      <c r="C218" s="182"/>
      <c r="D218" s="182"/>
      <c r="E218" s="182"/>
      <c r="F218" s="182"/>
      <c r="G218" s="182"/>
      <c r="H218" s="182"/>
    </row>
    <row r="219" spans="2:8">
      <c r="B219" s="178"/>
      <c r="C219" s="182"/>
      <c r="D219" s="182"/>
      <c r="E219" s="182"/>
      <c r="F219" s="182"/>
      <c r="G219" s="182"/>
      <c r="H219" s="182"/>
    </row>
    <row r="220" spans="2:8">
      <c r="B220" s="178"/>
      <c r="C220" s="182"/>
      <c r="D220" s="182"/>
      <c r="E220" s="182"/>
      <c r="F220" s="182"/>
      <c r="G220" s="182"/>
      <c r="H220" s="182"/>
    </row>
    <row r="221" spans="2:8">
      <c r="B221" s="178"/>
      <c r="C221" s="182"/>
      <c r="D221" s="182"/>
      <c r="E221" s="182"/>
      <c r="F221" s="182"/>
      <c r="G221" s="182"/>
      <c r="H221" s="182"/>
    </row>
    <row r="222" spans="2:8">
      <c r="B222" s="178"/>
      <c r="C222" s="182"/>
      <c r="D222" s="182"/>
      <c r="E222" s="182"/>
      <c r="F222" s="182"/>
      <c r="G222" s="182"/>
      <c r="H222" s="182"/>
    </row>
    <row r="223" spans="2:8">
      <c r="B223" s="178"/>
      <c r="C223" s="182"/>
      <c r="D223" s="182"/>
      <c r="E223" s="182"/>
      <c r="F223" s="182"/>
      <c r="G223" s="182"/>
      <c r="H223" s="182"/>
    </row>
    <row r="224" spans="2:8">
      <c r="B224" s="178"/>
      <c r="C224" s="182"/>
      <c r="D224" s="182"/>
      <c r="E224" s="182"/>
      <c r="F224" s="182"/>
      <c r="G224" s="182"/>
      <c r="H224" s="182"/>
    </row>
    <row r="225" spans="2:8">
      <c r="B225" s="178"/>
      <c r="C225" s="182"/>
      <c r="D225" s="182"/>
      <c r="E225" s="182"/>
      <c r="F225" s="182"/>
      <c r="G225" s="182"/>
      <c r="H225" s="182"/>
    </row>
    <row r="226" spans="2:8">
      <c r="B226" s="178"/>
      <c r="C226" s="182"/>
      <c r="D226" s="182"/>
      <c r="E226" s="182"/>
      <c r="F226" s="182"/>
      <c r="G226" s="182"/>
      <c r="H226" s="182"/>
    </row>
    <row r="227" spans="2:8">
      <c r="B227" s="178"/>
      <c r="C227" s="182"/>
      <c r="D227" s="182"/>
      <c r="E227" s="182"/>
      <c r="F227" s="182"/>
      <c r="G227" s="182"/>
      <c r="H227" s="182"/>
    </row>
    <row r="228" spans="2:8">
      <c r="B228" s="178"/>
      <c r="C228" s="182"/>
      <c r="D228" s="182"/>
      <c r="E228" s="182"/>
      <c r="F228" s="182"/>
      <c r="G228" s="182"/>
      <c r="H228" s="182"/>
    </row>
    <row r="229" spans="2:8">
      <c r="B229" s="178"/>
      <c r="C229" s="182"/>
      <c r="D229" s="182"/>
      <c r="E229" s="182"/>
      <c r="F229" s="182"/>
      <c r="G229" s="182"/>
      <c r="H229" s="182"/>
    </row>
    <row r="230" spans="2:8">
      <c r="B230" s="178"/>
      <c r="C230" s="182"/>
      <c r="D230" s="182"/>
      <c r="E230" s="182"/>
      <c r="F230" s="182"/>
      <c r="G230" s="182"/>
      <c r="H230" s="182"/>
    </row>
    <row r="231" spans="2:8">
      <c r="B231" s="178"/>
      <c r="C231" s="182"/>
      <c r="D231" s="182"/>
      <c r="E231" s="182"/>
      <c r="F231" s="182"/>
      <c r="G231" s="182"/>
      <c r="H231" s="182"/>
    </row>
    <row r="232" spans="2:8">
      <c r="B232" s="178"/>
      <c r="C232" s="182"/>
      <c r="D232" s="182"/>
      <c r="E232" s="182"/>
      <c r="F232" s="182"/>
      <c r="G232" s="182"/>
      <c r="H232" s="182"/>
    </row>
    <row r="233" spans="2:8">
      <c r="B233" s="178"/>
      <c r="C233" s="182"/>
      <c r="D233" s="182"/>
      <c r="E233" s="182"/>
      <c r="F233" s="182"/>
      <c r="G233" s="182"/>
      <c r="H233" s="182"/>
    </row>
    <row r="234" spans="2:8">
      <c r="B234" s="178"/>
      <c r="C234" s="182"/>
      <c r="D234" s="182"/>
      <c r="E234" s="182"/>
      <c r="F234" s="182"/>
      <c r="G234" s="182"/>
      <c r="H234" s="182"/>
    </row>
    <row r="235" spans="2:8">
      <c r="B235" s="178"/>
      <c r="C235" s="182"/>
      <c r="D235" s="182"/>
      <c r="E235" s="182"/>
      <c r="F235" s="182"/>
      <c r="G235" s="182"/>
      <c r="H235" s="182"/>
    </row>
    <row r="236" spans="2:8">
      <c r="B236" s="178"/>
      <c r="C236" s="182"/>
      <c r="D236" s="182"/>
      <c r="E236" s="182"/>
      <c r="F236" s="182"/>
      <c r="G236" s="182"/>
      <c r="H236" s="182"/>
    </row>
    <row r="237" spans="2:8">
      <c r="B237" s="178"/>
      <c r="C237" s="182"/>
      <c r="D237" s="182"/>
      <c r="E237" s="182"/>
      <c r="F237" s="182"/>
      <c r="G237" s="182"/>
      <c r="H237" s="182"/>
    </row>
    <row r="238" spans="2:8">
      <c r="B238" s="178"/>
      <c r="C238" s="182"/>
      <c r="D238" s="182"/>
      <c r="E238" s="182"/>
      <c r="F238" s="182"/>
      <c r="G238" s="182"/>
      <c r="H238" s="182"/>
    </row>
    <row r="239" spans="2:8">
      <c r="B239" s="178"/>
      <c r="C239" s="182"/>
      <c r="D239" s="182"/>
      <c r="E239" s="182"/>
      <c r="F239" s="182"/>
      <c r="G239" s="182"/>
      <c r="H239" s="182"/>
    </row>
    <row r="240" spans="2:8">
      <c r="B240" s="178"/>
      <c r="C240" s="182"/>
      <c r="D240" s="182"/>
      <c r="E240" s="182"/>
      <c r="F240" s="182"/>
      <c r="G240" s="182"/>
      <c r="H240" s="182"/>
    </row>
    <row r="241" spans="2:8">
      <c r="B241" s="178"/>
      <c r="C241" s="182"/>
      <c r="D241" s="182"/>
      <c r="E241" s="182"/>
      <c r="F241" s="182"/>
      <c r="G241" s="182"/>
      <c r="H241" s="182"/>
    </row>
    <row r="242" spans="2:8">
      <c r="B242" s="178"/>
      <c r="C242" s="182"/>
      <c r="D242" s="182"/>
      <c r="E242" s="182"/>
      <c r="F242" s="182"/>
      <c r="G242" s="182"/>
      <c r="H242" s="182"/>
    </row>
    <row r="243" spans="2:8">
      <c r="B243" s="178"/>
      <c r="C243" s="182"/>
      <c r="D243" s="182"/>
      <c r="E243" s="182"/>
      <c r="F243" s="182"/>
      <c r="G243" s="182"/>
      <c r="H243" s="182"/>
    </row>
    <row r="244" spans="2:8">
      <c r="B244" s="178"/>
      <c r="C244" s="182"/>
      <c r="D244" s="182"/>
      <c r="E244" s="182"/>
      <c r="F244" s="182"/>
      <c r="G244" s="182"/>
      <c r="H244" s="182"/>
    </row>
    <row r="245" spans="2:8">
      <c r="B245" s="178"/>
      <c r="C245" s="182"/>
      <c r="D245" s="182"/>
      <c r="E245" s="182"/>
      <c r="F245" s="182"/>
      <c r="G245" s="182"/>
      <c r="H245" s="182"/>
    </row>
    <row r="246" spans="2:8">
      <c r="B246" s="178"/>
      <c r="C246" s="182"/>
      <c r="D246" s="182"/>
      <c r="E246" s="182"/>
      <c r="F246" s="182"/>
      <c r="G246" s="182"/>
      <c r="H246" s="182"/>
    </row>
    <row r="247" spans="2:8">
      <c r="B247" s="178"/>
      <c r="C247" s="182"/>
      <c r="D247" s="182"/>
      <c r="E247" s="182"/>
      <c r="F247" s="182"/>
      <c r="G247" s="182"/>
      <c r="H247" s="182"/>
    </row>
    <row r="248" spans="2:8">
      <c r="B248" s="178"/>
      <c r="C248" s="182"/>
      <c r="D248" s="182"/>
      <c r="E248" s="182"/>
      <c r="F248" s="182"/>
      <c r="G248" s="182"/>
      <c r="H248" s="182"/>
    </row>
    <row r="249" spans="2:8">
      <c r="B249" s="178"/>
      <c r="C249" s="182"/>
      <c r="D249" s="182"/>
      <c r="E249" s="182"/>
      <c r="F249" s="182"/>
      <c r="G249" s="182"/>
      <c r="H249" s="182"/>
    </row>
    <row r="250" spans="2:8">
      <c r="B250" s="178"/>
      <c r="C250" s="182"/>
      <c r="D250" s="182"/>
      <c r="E250" s="182"/>
      <c r="F250" s="182"/>
      <c r="G250" s="182"/>
      <c r="H250" s="182"/>
    </row>
    <row r="251" spans="2:8">
      <c r="B251" s="178"/>
      <c r="C251" s="182"/>
      <c r="D251" s="182"/>
      <c r="E251" s="182"/>
      <c r="F251" s="182"/>
      <c r="G251" s="182"/>
      <c r="H251" s="182"/>
    </row>
    <row r="252" spans="2:8">
      <c r="B252" s="178"/>
      <c r="C252" s="182"/>
      <c r="D252" s="182"/>
      <c r="E252" s="182"/>
      <c r="F252" s="182"/>
      <c r="G252" s="182"/>
      <c r="H252" s="182"/>
    </row>
    <row r="253" spans="2:8">
      <c r="B253" s="178"/>
      <c r="C253" s="182"/>
      <c r="D253" s="182"/>
      <c r="E253" s="182"/>
      <c r="F253" s="182"/>
      <c r="G253" s="182"/>
      <c r="H253" s="182"/>
    </row>
    <row r="254" spans="2:8">
      <c r="B254" s="178"/>
      <c r="C254" s="182"/>
      <c r="D254" s="182"/>
      <c r="E254" s="182"/>
      <c r="F254" s="182"/>
      <c r="G254" s="182"/>
      <c r="H254" s="182"/>
    </row>
    <row r="255" spans="2:8">
      <c r="B255" s="178"/>
      <c r="C255" s="182"/>
      <c r="D255" s="182"/>
      <c r="E255" s="182"/>
      <c r="F255" s="182"/>
      <c r="G255" s="182"/>
      <c r="H255" s="182"/>
    </row>
    <row r="256" spans="2:8">
      <c r="B256" s="178"/>
      <c r="C256" s="182"/>
      <c r="D256" s="182"/>
      <c r="E256" s="182"/>
      <c r="F256" s="182"/>
      <c r="G256" s="182"/>
      <c r="H256" s="182"/>
    </row>
    <row r="257" spans="2:8">
      <c r="B257" s="178"/>
      <c r="C257" s="182"/>
      <c r="D257" s="182"/>
      <c r="E257" s="182"/>
      <c r="F257" s="182"/>
      <c r="G257" s="182"/>
      <c r="H257" s="182"/>
    </row>
    <row r="258" spans="2:8">
      <c r="B258" s="178"/>
      <c r="C258" s="182"/>
      <c r="D258" s="182"/>
      <c r="E258" s="182"/>
      <c r="F258" s="182"/>
      <c r="G258" s="182"/>
      <c r="H258" s="182"/>
    </row>
    <row r="259" spans="2:8">
      <c r="B259" s="178"/>
      <c r="C259" s="182"/>
      <c r="D259" s="182"/>
      <c r="E259" s="182"/>
      <c r="F259" s="182"/>
      <c r="G259" s="182"/>
      <c r="H259" s="182"/>
    </row>
    <row r="260" spans="2:8">
      <c r="B260" s="178"/>
      <c r="C260" s="182"/>
      <c r="D260" s="182"/>
      <c r="E260" s="182"/>
      <c r="F260" s="182"/>
      <c r="G260" s="182"/>
      <c r="H260" s="182"/>
    </row>
    <row r="261" spans="2:8">
      <c r="B261" s="178"/>
      <c r="C261" s="182"/>
      <c r="D261" s="182"/>
      <c r="E261" s="182"/>
      <c r="F261" s="182"/>
      <c r="G261" s="182"/>
      <c r="H261" s="182"/>
    </row>
    <row r="262" spans="2:8">
      <c r="B262" s="178"/>
      <c r="C262" s="182"/>
      <c r="D262" s="182"/>
      <c r="E262" s="182"/>
      <c r="F262" s="182"/>
      <c r="G262" s="182"/>
      <c r="H262" s="182"/>
    </row>
    <row r="263" spans="2:8">
      <c r="B263" s="178"/>
      <c r="C263" s="182"/>
      <c r="D263" s="182"/>
      <c r="E263" s="182"/>
      <c r="F263" s="182"/>
      <c r="G263" s="182"/>
      <c r="H263" s="182"/>
    </row>
    <row r="264" spans="2:8">
      <c r="B264" s="178"/>
      <c r="C264" s="182"/>
      <c r="D264" s="182"/>
      <c r="E264" s="182"/>
      <c r="F264" s="182"/>
      <c r="G264" s="182"/>
      <c r="H264" s="182"/>
    </row>
    <row r="265" spans="2:8">
      <c r="B265" s="178"/>
      <c r="C265" s="182"/>
      <c r="D265" s="182"/>
      <c r="E265" s="182"/>
      <c r="F265" s="182"/>
      <c r="G265" s="182"/>
      <c r="H265" s="182"/>
    </row>
    <row r="266" spans="2:8">
      <c r="B266" s="178"/>
      <c r="C266" s="182"/>
      <c r="D266" s="182"/>
      <c r="E266" s="182"/>
      <c r="F266" s="182"/>
      <c r="G266" s="182"/>
      <c r="H266" s="182"/>
    </row>
    <row r="267" spans="2:8">
      <c r="B267" s="178"/>
      <c r="C267" s="182"/>
      <c r="D267" s="182"/>
      <c r="E267" s="182"/>
      <c r="F267" s="182"/>
      <c r="G267" s="182"/>
      <c r="H267" s="182"/>
    </row>
    <row r="268" spans="2:8">
      <c r="B268" s="178"/>
      <c r="C268" s="182"/>
      <c r="D268" s="182"/>
      <c r="E268" s="182"/>
      <c r="F268" s="182"/>
      <c r="G268" s="182"/>
      <c r="H268" s="182"/>
    </row>
    <row r="269" spans="2:8">
      <c r="B269" s="178"/>
      <c r="C269" s="182"/>
      <c r="D269" s="182"/>
      <c r="E269" s="182"/>
      <c r="F269" s="182"/>
      <c r="G269" s="182"/>
      <c r="H269" s="182"/>
    </row>
    <row r="270" spans="2:8">
      <c r="B270" s="178"/>
      <c r="C270" s="182"/>
      <c r="D270" s="182"/>
      <c r="E270" s="182"/>
      <c r="F270" s="182"/>
      <c r="G270" s="182"/>
      <c r="H270" s="182"/>
    </row>
    <row r="271" spans="2:8">
      <c r="B271" s="178"/>
      <c r="C271" s="182"/>
      <c r="D271" s="182"/>
      <c r="E271" s="182"/>
      <c r="F271" s="182"/>
      <c r="G271" s="182"/>
      <c r="H271" s="182"/>
    </row>
    <row r="272" spans="2:8">
      <c r="B272" s="178"/>
      <c r="C272" s="182"/>
      <c r="D272" s="182"/>
      <c r="E272" s="182"/>
      <c r="F272" s="182"/>
      <c r="G272" s="182"/>
      <c r="H272" s="182"/>
    </row>
    <row r="273" spans="2:8">
      <c r="B273" s="178"/>
      <c r="C273" s="182"/>
      <c r="D273" s="182"/>
      <c r="E273" s="182"/>
      <c r="F273" s="182"/>
      <c r="G273" s="182"/>
      <c r="H273" s="182"/>
    </row>
    <row r="274" spans="2:8">
      <c r="B274" s="178"/>
      <c r="C274" s="182"/>
      <c r="D274" s="182"/>
      <c r="E274" s="182"/>
      <c r="F274" s="182"/>
      <c r="G274" s="182"/>
      <c r="H274" s="182"/>
    </row>
    <row r="275" spans="2:8">
      <c r="B275" s="178"/>
      <c r="C275" s="182"/>
      <c r="D275" s="182"/>
      <c r="E275" s="182"/>
      <c r="F275" s="182"/>
      <c r="G275" s="182"/>
      <c r="H275" s="182"/>
    </row>
    <row r="276" spans="2:8">
      <c r="B276" s="178"/>
      <c r="C276" s="182"/>
      <c r="D276" s="182"/>
      <c r="E276" s="182"/>
      <c r="F276" s="182"/>
      <c r="G276" s="182"/>
      <c r="H276" s="182"/>
    </row>
    <row r="277" spans="2:8">
      <c r="B277" s="178"/>
      <c r="C277" s="182"/>
      <c r="D277" s="182"/>
      <c r="E277" s="182"/>
      <c r="F277" s="182"/>
      <c r="G277" s="182"/>
      <c r="H277" s="182"/>
    </row>
    <row r="278" spans="2:8">
      <c r="B278" s="178"/>
      <c r="C278" s="182"/>
      <c r="D278" s="182"/>
      <c r="E278" s="182"/>
      <c r="F278" s="182"/>
      <c r="G278" s="182"/>
      <c r="H278" s="182"/>
    </row>
    <row r="279" spans="2:8">
      <c r="B279" s="178"/>
      <c r="C279" s="182"/>
      <c r="D279" s="182"/>
      <c r="E279" s="182"/>
      <c r="F279" s="182"/>
      <c r="G279" s="182"/>
      <c r="H279" s="182"/>
    </row>
    <row r="280" spans="2:8">
      <c r="B280" s="178"/>
      <c r="C280" s="182"/>
      <c r="D280" s="182"/>
      <c r="E280" s="182"/>
      <c r="F280" s="182"/>
      <c r="G280" s="182"/>
      <c r="H280" s="182"/>
    </row>
    <row r="281" spans="2:8">
      <c r="B281" s="178"/>
      <c r="C281" s="182"/>
      <c r="D281" s="182"/>
      <c r="E281" s="182"/>
      <c r="F281" s="182"/>
      <c r="G281" s="182"/>
      <c r="H281" s="182"/>
    </row>
    <row r="282" spans="2:8">
      <c r="B282" s="178"/>
      <c r="C282" s="182"/>
      <c r="D282" s="182"/>
      <c r="E282" s="182"/>
      <c r="F282" s="182"/>
      <c r="G282" s="182"/>
      <c r="H282" s="182"/>
    </row>
    <row r="283" spans="2:8">
      <c r="B283" s="178"/>
      <c r="C283" s="182"/>
      <c r="D283" s="182"/>
      <c r="E283" s="182"/>
      <c r="F283" s="182"/>
      <c r="G283" s="182"/>
      <c r="H283" s="182"/>
    </row>
    <row r="284" spans="2:8">
      <c r="B284" s="178"/>
      <c r="C284" s="182"/>
      <c r="D284" s="182"/>
      <c r="E284" s="182"/>
      <c r="F284" s="182"/>
      <c r="G284" s="182"/>
      <c r="H284" s="182"/>
    </row>
    <row r="285" spans="2:8">
      <c r="B285" s="178"/>
      <c r="C285" s="182"/>
      <c r="D285" s="182"/>
      <c r="E285" s="182"/>
      <c r="F285" s="182"/>
      <c r="G285" s="182"/>
      <c r="H285" s="182"/>
    </row>
    <row r="286" spans="2:8">
      <c r="B286" s="178"/>
      <c r="C286" s="182"/>
      <c r="D286" s="182"/>
      <c r="E286" s="182"/>
      <c r="F286" s="182"/>
      <c r="G286" s="182"/>
      <c r="H286" s="182"/>
    </row>
    <row r="287" spans="2:8">
      <c r="B287" s="178"/>
      <c r="C287" s="182"/>
      <c r="D287" s="182"/>
      <c r="E287" s="182"/>
      <c r="F287" s="182"/>
      <c r="G287" s="182"/>
      <c r="H287" s="182"/>
    </row>
    <row r="288" spans="2:8">
      <c r="B288" s="178"/>
      <c r="C288" s="182"/>
      <c r="D288" s="182"/>
      <c r="E288" s="182"/>
      <c r="F288" s="182"/>
      <c r="G288" s="182"/>
      <c r="H288" s="182"/>
    </row>
    <row r="289" spans="2:8">
      <c r="B289" s="178"/>
      <c r="C289" s="182"/>
      <c r="D289" s="182"/>
      <c r="E289" s="182"/>
      <c r="F289" s="182"/>
      <c r="G289" s="182"/>
      <c r="H289" s="182"/>
    </row>
    <row r="290" spans="2:8">
      <c r="B290" s="178"/>
      <c r="C290" s="182"/>
      <c r="D290" s="182"/>
      <c r="E290" s="182"/>
      <c r="F290" s="182"/>
      <c r="G290" s="182"/>
      <c r="H290" s="182"/>
    </row>
    <row r="291" spans="2:8">
      <c r="B291" s="178"/>
      <c r="C291" s="182"/>
      <c r="D291" s="182"/>
      <c r="E291" s="182"/>
      <c r="F291" s="182"/>
      <c r="G291" s="182"/>
      <c r="H291" s="182"/>
    </row>
    <row r="292" spans="2:8">
      <c r="B292" s="178"/>
      <c r="C292" s="182"/>
      <c r="D292" s="182"/>
      <c r="E292" s="182"/>
      <c r="F292" s="182"/>
      <c r="G292" s="182"/>
      <c r="H292" s="182"/>
    </row>
    <row r="293" spans="2:8">
      <c r="B293" s="178"/>
      <c r="C293" s="182"/>
      <c r="D293" s="182"/>
      <c r="E293" s="182"/>
      <c r="F293" s="182"/>
      <c r="G293" s="182"/>
      <c r="H293" s="182"/>
    </row>
    <row r="294" spans="2:8">
      <c r="B294" s="178"/>
      <c r="C294" s="182"/>
      <c r="D294" s="182"/>
      <c r="E294" s="182"/>
      <c r="F294" s="182"/>
      <c r="G294" s="182"/>
      <c r="H294" s="182"/>
    </row>
    <row r="295" spans="2:8">
      <c r="B295" s="178"/>
      <c r="C295" s="182"/>
      <c r="D295" s="182"/>
      <c r="E295" s="182"/>
      <c r="F295" s="182"/>
      <c r="G295" s="182"/>
      <c r="H295" s="182"/>
    </row>
    <row r="296" spans="2:8">
      <c r="B296" s="178"/>
      <c r="C296" s="182"/>
      <c r="D296" s="182"/>
      <c r="E296" s="182"/>
      <c r="F296" s="182"/>
      <c r="G296" s="182"/>
      <c r="H296" s="182"/>
    </row>
    <row r="297" spans="2:8">
      <c r="B297" s="178"/>
      <c r="C297" s="182"/>
      <c r="D297" s="182"/>
      <c r="E297" s="182"/>
      <c r="F297" s="182"/>
      <c r="G297" s="182"/>
      <c r="H297" s="182"/>
    </row>
    <row r="298" spans="2:8">
      <c r="B298" s="178"/>
      <c r="C298" s="182"/>
      <c r="D298" s="182"/>
      <c r="E298" s="182"/>
      <c r="F298" s="182"/>
      <c r="G298" s="182"/>
      <c r="H298" s="182"/>
    </row>
    <row r="299" spans="2:8">
      <c r="B299" s="178"/>
      <c r="C299" s="182"/>
      <c r="D299" s="182"/>
      <c r="E299" s="182"/>
      <c r="F299" s="182"/>
      <c r="G299" s="182"/>
      <c r="H299" s="182"/>
    </row>
    <row r="300" spans="2:8">
      <c r="B300" s="178"/>
      <c r="C300" s="182"/>
      <c r="D300" s="182"/>
      <c r="E300" s="182"/>
      <c r="F300" s="182"/>
      <c r="G300" s="182"/>
      <c r="H300" s="182"/>
    </row>
    <row r="301" spans="2:8">
      <c r="B301" s="178"/>
      <c r="C301" s="182"/>
      <c r="D301" s="182"/>
      <c r="E301" s="182"/>
      <c r="F301" s="182"/>
      <c r="G301" s="182"/>
      <c r="H301" s="182"/>
    </row>
    <row r="302" spans="2:8">
      <c r="B302" s="178"/>
      <c r="C302" s="182"/>
      <c r="D302" s="182"/>
      <c r="E302" s="182"/>
      <c r="F302" s="182"/>
      <c r="G302" s="182"/>
      <c r="H302" s="182"/>
    </row>
    <row r="303" spans="2:8">
      <c r="B303" s="178"/>
      <c r="C303" s="182"/>
      <c r="D303" s="182"/>
      <c r="E303" s="182"/>
      <c r="F303" s="182"/>
      <c r="G303" s="182"/>
      <c r="H303" s="182"/>
    </row>
    <row r="304" spans="2:8">
      <c r="B304" s="178"/>
      <c r="C304" s="182"/>
      <c r="D304" s="182"/>
      <c r="E304" s="182"/>
      <c r="F304" s="182"/>
      <c r="G304" s="182"/>
      <c r="H304" s="182"/>
    </row>
    <row r="305" spans="2:8">
      <c r="B305" s="178"/>
      <c r="C305" s="182"/>
      <c r="D305" s="182"/>
      <c r="E305" s="182"/>
      <c r="F305" s="182"/>
      <c r="G305" s="182"/>
      <c r="H305" s="182"/>
    </row>
    <row r="306" spans="2:8">
      <c r="B306" s="178"/>
      <c r="C306" s="182"/>
      <c r="D306" s="182"/>
      <c r="E306" s="182"/>
      <c r="F306" s="182"/>
      <c r="G306" s="182"/>
      <c r="H306" s="182"/>
    </row>
    <row r="307" spans="2:8">
      <c r="B307" s="178"/>
      <c r="C307" s="182"/>
      <c r="D307" s="182"/>
      <c r="E307" s="182"/>
      <c r="F307" s="182"/>
      <c r="G307" s="182"/>
      <c r="H307" s="182"/>
    </row>
    <row r="308" spans="2:8">
      <c r="B308" s="178"/>
      <c r="C308" s="182"/>
      <c r="D308" s="182"/>
      <c r="E308" s="182"/>
      <c r="F308" s="182"/>
      <c r="G308" s="182"/>
      <c r="H308" s="182"/>
    </row>
    <row r="309" spans="2:8">
      <c r="B309" s="178"/>
      <c r="C309" s="182"/>
      <c r="D309" s="182"/>
      <c r="E309" s="182"/>
      <c r="F309" s="182"/>
      <c r="G309" s="182"/>
      <c r="H309" s="182"/>
    </row>
    <row r="310" spans="2:8">
      <c r="B310" s="178"/>
      <c r="C310" s="182"/>
      <c r="D310" s="182"/>
      <c r="E310" s="182"/>
      <c r="F310" s="182"/>
      <c r="G310" s="182"/>
      <c r="H310" s="182"/>
    </row>
    <row r="311" spans="2:8">
      <c r="B311" s="178"/>
      <c r="C311" s="182"/>
      <c r="D311" s="182"/>
      <c r="E311" s="182"/>
      <c r="F311" s="182"/>
      <c r="G311" s="182"/>
      <c r="H311" s="182"/>
    </row>
    <row r="312" spans="2:8">
      <c r="B312" s="178"/>
      <c r="C312" s="182"/>
      <c r="D312" s="182"/>
      <c r="E312" s="182"/>
      <c r="F312" s="182"/>
      <c r="G312" s="182"/>
      <c r="H312" s="182"/>
    </row>
    <row r="313" spans="2:8">
      <c r="B313" s="178"/>
      <c r="C313" s="182"/>
      <c r="D313" s="182"/>
      <c r="E313" s="182"/>
      <c r="F313" s="182"/>
      <c r="G313" s="182"/>
      <c r="H313" s="182"/>
    </row>
    <row r="314" spans="2:8">
      <c r="B314" s="178"/>
      <c r="C314" s="182"/>
      <c r="D314" s="182"/>
      <c r="E314" s="182"/>
      <c r="F314" s="182"/>
      <c r="G314" s="182"/>
      <c r="H314" s="182"/>
    </row>
    <row r="315" spans="2:8">
      <c r="B315" s="178"/>
      <c r="C315" s="182"/>
      <c r="D315" s="182"/>
      <c r="E315" s="182"/>
      <c r="F315" s="182"/>
      <c r="G315" s="182"/>
      <c r="H315" s="182"/>
    </row>
    <row r="316" spans="2:8">
      <c r="B316" s="178"/>
      <c r="C316" s="182"/>
      <c r="D316" s="182"/>
      <c r="E316" s="182"/>
      <c r="F316" s="182"/>
      <c r="G316" s="182"/>
      <c r="H316" s="182"/>
    </row>
    <row r="317" spans="2:8">
      <c r="B317" s="178"/>
      <c r="C317" s="182"/>
      <c r="D317" s="182"/>
      <c r="E317" s="182"/>
      <c r="F317" s="182"/>
      <c r="G317" s="182"/>
      <c r="H317" s="182"/>
    </row>
    <row r="318" spans="2:8">
      <c r="B318" s="178"/>
      <c r="C318" s="182"/>
      <c r="D318" s="182"/>
      <c r="E318" s="182"/>
      <c r="F318" s="182"/>
      <c r="G318" s="182"/>
      <c r="H318" s="182"/>
    </row>
    <row r="319" spans="2:8">
      <c r="B319" s="178"/>
      <c r="C319" s="182"/>
      <c r="D319" s="182"/>
      <c r="E319" s="182"/>
      <c r="F319" s="182"/>
      <c r="G319" s="182"/>
      <c r="H319" s="182"/>
    </row>
    <row r="320" spans="2:8">
      <c r="B320" s="178"/>
      <c r="C320" s="182"/>
      <c r="D320" s="182"/>
      <c r="E320" s="182"/>
      <c r="F320" s="182"/>
      <c r="G320" s="182"/>
      <c r="H320" s="182"/>
    </row>
    <row r="321" spans="2:8">
      <c r="B321" s="178"/>
      <c r="C321" s="182"/>
      <c r="D321" s="182"/>
      <c r="E321" s="182"/>
      <c r="F321" s="182"/>
      <c r="G321" s="182"/>
      <c r="H321" s="182"/>
    </row>
    <row r="322" spans="2:8">
      <c r="B322" s="178"/>
      <c r="C322" s="182"/>
      <c r="D322" s="182"/>
      <c r="E322" s="182"/>
      <c r="F322" s="182"/>
      <c r="G322" s="182"/>
      <c r="H322" s="182"/>
    </row>
    <row r="323" spans="2:8">
      <c r="B323" s="178"/>
      <c r="C323" s="182"/>
      <c r="D323" s="182"/>
      <c r="E323" s="182"/>
      <c r="F323" s="182"/>
      <c r="G323" s="182"/>
      <c r="H323" s="182"/>
    </row>
    <row r="324" spans="2:8">
      <c r="B324" s="178"/>
      <c r="C324" s="182"/>
      <c r="D324" s="182"/>
      <c r="E324" s="182"/>
      <c r="F324" s="182"/>
      <c r="G324" s="182"/>
      <c r="H324" s="182"/>
    </row>
    <row r="325" spans="2:8">
      <c r="B325" s="178"/>
      <c r="C325" s="182"/>
      <c r="D325" s="182"/>
      <c r="E325" s="182"/>
      <c r="F325" s="182"/>
      <c r="G325" s="182"/>
      <c r="H325" s="182"/>
    </row>
    <row r="326" spans="2:8">
      <c r="B326" s="178"/>
      <c r="C326" s="182"/>
      <c r="D326" s="182"/>
      <c r="E326" s="182"/>
      <c r="F326" s="182"/>
      <c r="G326" s="182"/>
      <c r="H326" s="182"/>
    </row>
    <row r="327" spans="2:8">
      <c r="B327" s="178"/>
      <c r="C327" s="182"/>
      <c r="D327" s="182"/>
      <c r="E327" s="182"/>
      <c r="F327" s="182"/>
      <c r="G327" s="182"/>
      <c r="H327" s="182"/>
    </row>
    <row r="328" spans="2:8">
      <c r="B328" s="178"/>
      <c r="C328" s="182"/>
      <c r="D328" s="182"/>
      <c r="E328" s="182"/>
      <c r="F328" s="182"/>
      <c r="G328" s="182"/>
      <c r="H328" s="182"/>
    </row>
    <row r="329" spans="2:8">
      <c r="B329" s="178"/>
      <c r="C329" s="182"/>
      <c r="D329" s="182"/>
      <c r="E329" s="182"/>
      <c r="F329" s="182"/>
      <c r="G329" s="182"/>
      <c r="H329" s="182"/>
    </row>
    <row r="330" spans="2:8">
      <c r="B330" s="178"/>
      <c r="C330" s="182"/>
      <c r="D330" s="182"/>
      <c r="E330" s="182"/>
      <c r="F330" s="182"/>
      <c r="G330" s="182"/>
      <c r="H330" s="182"/>
    </row>
    <row r="331" spans="2:8">
      <c r="B331" s="178"/>
      <c r="C331" s="182"/>
      <c r="D331" s="182"/>
      <c r="E331" s="182"/>
      <c r="F331" s="182"/>
      <c r="G331" s="182"/>
      <c r="H331" s="182"/>
    </row>
    <row r="332" spans="2:8">
      <c r="B332" s="178"/>
      <c r="C332" s="182"/>
      <c r="D332" s="182"/>
      <c r="E332" s="182"/>
      <c r="F332" s="182"/>
      <c r="G332" s="182"/>
      <c r="H332" s="182"/>
    </row>
    <row r="333" spans="2:8">
      <c r="B333" s="178"/>
      <c r="C333" s="182"/>
      <c r="D333" s="182"/>
      <c r="E333" s="182"/>
      <c r="F333" s="182"/>
      <c r="G333" s="182"/>
      <c r="H333" s="182"/>
    </row>
    <row r="334" spans="2:8">
      <c r="B334" s="178"/>
      <c r="C334" s="182"/>
      <c r="D334" s="182"/>
      <c r="E334" s="182"/>
      <c r="F334" s="182"/>
      <c r="G334" s="182"/>
      <c r="H334" s="182"/>
    </row>
    <row r="335" spans="2:8">
      <c r="B335" s="178"/>
      <c r="C335" s="182"/>
      <c r="D335" s="182"/>
      <c r="E335" s="182"/>
      <c r="F335" s="182"/>
      <c r="G335" s="182"/>
      <c r="H335" s="182"/>
    </row>
    <row r="336" spans="2:8">
      <c r="B336" s="178"/>
      <c r="C336" s="182"/>
      <c r="D336" s="182"/>
      <c r="E336" s="182"/>
      <c r="F336" s="182"/>
      <c r="G336" s="182"/>
      <c r="H336" s="182"/>
    </row>
    <row r="337" spans="2:8">
      <c r="B337" s="178"/>
      <c r="C337" s="182"/>
      <c r="D337" s="182"/>
      <c r="E337" s="182"/>
      <c r="F337" s="182"/>
      <c r="G337" s="182"/>
      <c r="H337" s="182"/>
    </row>
    <row r="338" spans="2:8">
      <c r="B338" s="178"/>
      <c r="C338" s="182"/>
      <c r="D338" s="182"/>
      <c r="E338" s="182"/>
      <c r="F338" s="182"/>
      <c r="G338" s="182"/>
      <c r="H338" s="182"/>
    </row>
    <row r="339" spans="2:8">
      <c r="B339" s="178"/>
      <c r="C339" s="182"/>
      <c r="D339" s="182"/>
      <c r="E339" s="182"/>
      <c r="F339" s="182"/>
      <c r="G339" s="182"/>
      <c r="H339" s="182"/>
    </row>
    <row r="340" spans="2:8">
      <c r="B340" s="178"/>
      <c r="C340" s="182"/>
      <c r="D340" s="182"/>
      <c r="E340" s="182"/>
      <c r="F340" s="182"/>
      <c r="G340" s="182"/>
      <c r="H340" s="182"/>
    </row>
    <row r="341" spans="2:8">
      <c r="B341" s="178"/>
      <c r="C341" s="182"/>
      <c r="D341" s="182"/>
      <c r="E341" s="182"/>
      <c r="F341" s="182"/>
      <c r="G341" s="182"/>
      <c r="H341" s="182"/>
    </row>
    <row r="342" spans="2:8">
      <c r="B342" s="178"/>
      <c r="C342" s="182"/>
      <c r="D342" s="182"/>
      <c r="E342" s="182"/>
      <c r="F342" s="182"/>
      <c r="G342" s="182"/>
      <c r="H342" s="182"/>
    </row>
    <row r="343" spans="2:8">
      <c r="B343" s="178"/>
      <c r="C343" s="182"/>
      <c r="D343" s="182"/>
      <c r="E343" s="182"/>
      <c r="F343" s="182"/>
      <c r="G343" s="182"/>
      <c r="H343" s="182"/>
    </row>
    <row r="344" spans="2:8">
      <c r="B344" s="178"/>
      <c r="C344" s="182"/>
      <c r="D344" s="182"/>
      <c r="E344" s="182"/>
      <c r="F344" s="182"/>
      <c r="G344" s="182"/>
      <c r="H344" s="182"/>
    </row>
    <row r="345" spans="2:8">
      <c r="B345" s="178"/>
      <c r="C345" s="182"/>
      <c r="D345" s="182"/>
      <c r="E345" s="182"/>
      <c r="F345" s="182"/>
      <c r="G345" s="182"/>
      <c r="H345" s="182"/>
    </row>
    <row r="346" spans="2:8">
      <c r="B346" s="178"/>
      <c r="C346" s="182"/>
      <c r="D346" s="182"/>
      <c r="E346" s="182"/>
      <c r="F346" s="182"/>
      <c r="G346" s="182"/>
      <c r="H346" s="182"/>
    </row>
    <row r="347" spans="2:8">
      <c r="B347" s="178"/>
      <c r="C347" s="182"/>
      <c r="D347" s="182"/>
      <c r="E347" s="182"/>
      <c r="F347" s="182"/>
      <c r="G347" s="182"/>
      <c r="H347" s="182"/>
    </row>
    <row r="348" spans="2:8">
      <c r="B348" s="178"/>
      <c r="C348" s="182"/>
      <c r="D348" s="182"/>
      <c r="E348" s="182"/>
      <c r="F348" s="182"/>
      <c r="G348" s="182"/>
      <c r="H348" s="182"/>
    </row>
    <row r="349" spans="2:8">
      <c r="B349" s="178"/>
      <c r="C349" s="182"/>
      <c r="D349" s="182"/>
      <c r="E349" s="182"/>
      <c r="F349" s="182"/>
      <c r="G349" s="182"/>
      <c r="H349" s="182"/>
    </row>
    <row r="350" spans="2:8">
      <c r="B350" s="178"/>
      <c r="C350" s="182"/>
      <c r="D350" s="182"/>
      <c r="E350" s="182"/>
      <c r="F350" s="182"/>
      <c r="G350" s="182"/>
      <c r="H350" s="182"/>
    </row>
    <row r="351" spans="2:8">
      <c r="B351" s="178"/>
      <c r="C351" s="182"/>
      <c r="D351" s="182"/>
      <c r="E351" s="182"/>
      <c r="F351" s="182"/>
      <c r="G351" s="182"/>
      <c r="H351" s="182"/>
    </row>
    <row r="352" spans="2:8">
      <c r="B352" s="178"/>
      <c r="C352" s="182"/>
      <c r="D352" s="182"/>
      <c r="E352" s="182"/>
      <c r="F352" s="182"/>
      <c r="G352" s="182"/>
      <c r="H352" s="182"/>
    </row>
    <row r="353" spans="2:8">
      <c r="B353" s="178"/>
      <c r="C353" s="182"/>
      <c r="D353" s="182"/>
      <c r="E353" s="182"/>
      <c r="F353" s="182"/>
      <c r="G353" s="182"/>
      <c r="H353" s="182"/>
    </row>
    <row r="354" spans="2:8">
      <c r="B354" s="178"/>
      <c r="C354" s="182"/>
      <c r="D354" s="182"/>
      <c r="E354" s="182"/>
      <c r="F354" s="182"/>
      <c r="G354" s="182"/>
      <c r="H354" s="182"/>
    </row>
    <row r="355" spans="2:8">
      <c r="B355" s="178"/>
      <c r="C355" s="182"/>
      <c r="D355" s="182"/>
      <c r="E355" s="182"/>
      <c r="F355" s="182"/>
      <c r="G355" s="182"/>
      <c r="H355" s="182"/>
    </row>
    <row r="356" spans="2:8">
      <c r="B356" s="178"/>
      <c r="C356" s="182"/>
      <c r="D356" s="182"/>
      <c r="E356" s="182"/>
      <c r="F356" s="182"/>
      <c r="G356" s="182"/>
      <c r="H356" s="182"/>
    </row>
    <row r="357" spans="2:8">
      <c r="B357" s="178"/>
      <c r="C357" s="182"/>
      <c r="D357" s="182"/>
      <c r="E357" s="182"/>
      <c r="F357" s="182"/>
      <c r="G357" s="182"/>
      <c r="H357" s="182"/>
    </row>
    <row r="358" spans="2:8">
      <c r="B358" s="178"/>
      <c r="C358" s="182"/>
      <c r="D358" s="182"/>
      <c r="E358" s="182"/>
      <c r="F358" s="182"/>
      <c r="G358" s="182"/>
      <c r="H358" s="182"/>
    </row>
    <row r="359" spans="2:8">
      <c r="B359" s="178"/>
      <c r="C359" s="182"/>
      <c r="D359" s="182"/>
      <c r="E359" s="182"/>
      <c r="F359" s="182"/>
      <c r="G359" s="182"/>
      <c r="H359" s="182"/>
    </row>
    <row r="360" spans="2:8">
      <c r="B360" s="178"/>
      <c r="C360" s="182"/>
      <c r="D360" s="182"/>
      <c r="E360" s="182"/>
      <c r="F360" s="182"/>
      <c r="G360" s="182"/>
      <c r="H360" s="182"/>
    </row>
    <row r="361" spans="2:8">
      <c r="B361" s="178"/>
      <c r="C361" s="182"/>
      <c r="D361" s="182"/>
      <c r="E361" s="182"/>
      <c r="F361" s="182"/>
      <c r="G361" s="182"/>
      <c r="H361" s="182"/>
    </row>
    <row r="362" spans="2:8">
      <c r="B362" s="178"/>
      <c r="C362" s="182"/>
      <c r="D362" s="182"/>
      <c r="E362" s="182"/>
      <c r="F362" s="182"/>
      <c r="G362" s="182"/>
      <c r="H362" s="182"/>
    </row>
    <row r="363" spans="2:8">
      <c r="B363" s="178"/>
      <c r="C363" s="182"/>
      <c r="D363" s="182"/>
      <c r="E363" s="182"/>
      <c r="F363" s="182"/>
      <c r="G363" s="182"/>
      <c r="H363" s="182"/>
    </row>
    <row r="364" spans="2:8">
      <c r="B364" s="178"/>
      <c r="C364" s="182"/>
      <c r="D364" s="182"/>
      <c r="E364" s="182"/>
      <c r="F364" s="182"/>
      <c r="G364" s="182"/>
      <c r="H364" s="182"/>
    </row>
    <row r="365" spans="2:8">
      <c r="B365" s="178"/>
      <c r="C365" s="182"/>
      <c r="D365" s="182"/>
      <c r="E365" s="182"/>
      <c r="F365" s="182"/>
      <c r="G365" s="182"/>
      <c r="H365" s="182"/>
    </row>
    <row r="366" spans="2:8">
      <c r="B366" s="178"/>
      <c r="C366" s="182"/>
      <c r="D366" s="182"/>
      <c r="E366" s="182"/>
      <c r="F366" s="182"/>
      <c r="G366" s="182"/>
      <c r="H366" s="182"/>
    </row>
    <row r="367" spans="2:8">
      <c r="B367" s="178"/>
      <c r="C367" s="182"/>
      <c r="D367" s="182"/>
      <c r="E367" s="182"/>
      <c r="F367" s="182"/>
      <c r="G367" s="182"/>
      <c r="H367" s="182"/>
    </row>
    <row r="368" spans="2:8">
      <c r="B368" s="178"/>
      <c r="C368" s="182"/>
      <c r="D368" s="182"/>
      <c r="E368" s="182"/>
      <c r="F368" s="182"/>
      <c r="G368" s="182"/>
      <c r="H368" s="182"/>
    </row>
    <row r="369" spans="2:8">
      <c r="B369" s="178"/>
      <c r="C369" s="182"/>
      <c r="D369" s="182"/>
      <c r="E369" s="182"/>
      <c r="F369" s="182"/>
      <c r="G369" s="182"/>
      <c r="H369" s="182"/>
    </row>
    <row r="370" spans="2:8">
      <c r="B370" s="178"/>
      <c r="C370" s="182"/>
      <c r="D370" s="182"/>
      <c r="E370" s="182"/>
      <c r="F370" s="182"/>
      <c r="G370" s="182"/>
      <c r="H370" s="182"/>
    </row>
    <row r="371" spans="2:8">
      <c r="B371" s="178"/>
      <c r="C371" s="182"/>
      <c r="D371" s="182"/>
      <c r="E371" s="182"/>
      <c r="F371" s="182"/>
      <c r="G371" s="182"/>
      <c r="H371" s="182"/>
    </row>
    <row r="372" spans="2:8">
      <c r="B372" s="178"/>
      <c r="C372" s="182"/>
      <c r="D372" s="182"/>
      <c r="E372" s="182"/>
      <c r="F372" s="182"/>
      <c r="G372" s="182"/>
      <c r="H372" s="182"/>
    </row>
    <row r="373" spans="2:8">
      <c r="B373" s="178"/>
      <c r="C373" s="182"/>
      <c r="D373" s="182"/>
      <c r="E373" s="182"/>
      <c r="F373" s="182"/>
      <c r="G373" s="182"/>
      <c r="H373" s="182"/>
    </row>
    <row r="374" spans="2:8">
      <c r="B374" s="178"/>
      <c r="C374" s="182"/>
      <c r="D374" s="182"/>
      <c r="E374" s="182"/>
      <c r="F374" s="182"/>
      <c r="G374" s="182"/>
      <c r="H374" s="182"/>
    </row>
    <row r="375" spans="2:8">
      <c r="B375" s="178"/>
      <c r="C375" s="182"/>
      <c r="D375" s="182"/>
      <c r="E375" s="182"/>
      <c r="F375" s="182"/>
      <c r="G375" s="182"/>
      <c r="H375" s="182"/>
    </row>
    <row r="376" spans="2:8">
      <c r="B376" s="178"/>
      <c r="C376" s="182"/>
      <c r="D376" s="182"/>
      <c r="E376" s="182"/>
      <c r="F376" s="182"/>
      <c r="G376" s="182"/>
      <c r="H376" s="182"/>
    </row>
    <row r="377" spans="2:8">
      <c r="B377" s="178"/>
      <c r="C377" s="182"/>
      <c r="D377" s="182"/>
      <c r="E377" s="182"/>
      <c r="F377" s="182"/>
      <c r="G377" s="182"/>
      <c r="H377" s="182"/>
    </row>
    <row r="378" spans="2:8">
      <c r="B378" s="178"/>
      <c r="C378" s="182"/>
      <c r="D378" s="182"/>
      <c r="E378" s="182"/>
      <c r="F378" s="182"/>
      <c r="G378" s="182"/>
      <c r="H378" s="182"/>
    </row>
    <row r="379" spans="2:8">
      <c r="B379" s="178"/>
      <c r="C379" s="182"/>
      <c r="D379" s="182"/>
      <c r="E379" s="182"/>
      <c r="F379" s="182"/>
      <c r="G379" s="182"/>
      <c r="H379" s="182"/>
    </row>
    <row r="380" spans="2:8">
      <c r="B380" s="178"/>
      <c r="C380" s="182"/>
      <c r="D380" s="182"/>
      <c r="E380" s="182"/>
      <c r="F380" s="182"/>
      <c r="G380" s="182"/>
      <c r="H380" s="182"/>
    </row>
    <row r="381" spans="2:8">
      <c r="B381" s="178"/>
      <c r="C381" s="182"/>
      <c r="D381" s="182"/>
      <c r="E381" s="182"/>
      <c r="F381" s="182"/>
      <c r="G381" s="182"/>
      <c r="H381" s="182"/>
    </row>
    <row r="382" spans="2:8">
      <c r="B382" s="178"/>
      <c r="C382" s="182"/>
      <c r="D382" s="182"/>
      <c r="E382" s="182"/>
      <c r="F382" s="182"/>
      <c r="G382" s="182"/>
      <c r="H382" s="182"/>
    </row>
    <row r="383" spans="2:8">
      <c r="B383" s="178"/>
      <c r="C383" s="182"/>
      <c r="D383" s="182"/>
      <c r="E383" s="182"/>
      <c r="F383" s="182"/>
      <c r="G383" s="182"/>
      <c r="H383" s="182"/>
    </row>
    <row r="384" spans="2:8">
      <c r="B384" s="178"/>
      <c r="C384" s="182"/>
      <c r="D384" s="182"/>
      <c r="E384" s="182"/>
      <c r="F384" s="182"/>
      <c r="G384" s="182"/>
      <c r="H384" s="182"/>
    </row>
    <row r="385" spans="2:8">
      <c r="B385" s="178"/>
      <c r="C385" s="182"/>
      <c r="D385" s="182"/>
      <c r="E385" s="182"/>
      <c r="F385" s="182"/>
      <c r="G385" s="182"/>
      <c r="H385" s="182"/>
    </row>
    <row r="386" spans="2:8">
      <c r="B386" s="178"/>
      <c r="C386" s="182"/>
      <c r="D386" s="182"/>
      <c r="E386" s="182"/>
      <c r="F386" s="182"/>
      <c r="G386" s="182"/>
      <c r="H386" s="182"/>
    </row>
    <row r="387" spans="2:8">
      <c r="B387" s="178"/>
      <c r="C387" s="182"/>
      <c r="D387" s="182"/>
      <c r="E387" s="182"/>
      <c r="F387" s="182"/>
      <c r="G387" s="182"/>
      <c r="H387" s="182"/>
    </row>
    <row r="388" spans="2:8">
      <c r="B388" s="178"/>
      <c r="C388" s="182"/>
      <c r="D388" s="182"/>
      <c r="E388" s="182"/>
      <c r="F388" s="182"/>
      <c r="G388" s="182"/>
      <c r="H388" s="182"/>
    </row>
    <row r="389" spans="2:8">
      <c r="B389" s="178"/>
      <c r="C389" s="182"/>
      <c r="D389" s="182"/>
      <c r="E389" s="182"/>
      <c r="F389" s="182"/>
      <c r="G389" s="182"/>
      <c r="H389" s="182"/>
    </row>
    <row r="390" spans="2:8">
      <c r="B390" s="178"/>
      <c r="C390" s="182"/>
      <c r="D390" s="182"/>
      <c r="E390" s="182"/>
      <c r="F390" s="182"/>
      <c r="G390" s="182"/>
      <c r="H390" s="182"/>
    </row>
    <row r="391" spans="2:8">
      <c r="B391" s="178"/>
      <c r="C391" s="182"/>
      <c r="D391" s="182"/>
      <c r="E391" s="182"/>
      <c r="F391" s="182"/>
      <c r="G391" s="182"/>
      <c r="H391" s="182"/>
    </row>
    <row r="392" spans="2:8">
      <c r="B392" s="178"/>
      <c r="C392" s="182"/>
      <c r="D392" s="182"/>
      <c r="E392" s="182"/>
      <c r="F392" s="182"/>
      <c r="G392" s="182"/>
      <c r="H392" s="182"/>
    </row>
    <row r="393" spans="2:8">
      <c r="B393" s="178"/>
      <c r="C393" s="182"/>
      <c r="D393" s="182"/>
      <c r="E393" s="182"/>
      <c r="F393" s="182"/>
      <c r="G393" s="182"/>
      <c r="H393" s="182"/>
    </row>
    <row r="394" spans="2:8">
      <c r="B394" s="178"/>
      <c r="C394" s="182"/>
      <c r="D394" s="182"/>
      <c r="E394" s="182"/>
      <c r="F394" s="182"/>
      <c r="G394" s="182"/>
      <c r="H394" s="182"/>
    </row>
    <row r="395" spans="2:8">
      <c r="B395" s="178"/>
      <c r="C395" s="182"/>
      <c r="D395" s="182"/>
      <c r="E395" s="182"/>
      <c r="F395" s="182"/>
      <c r="G395" s="182"/>
      <c r="H395" s="182"/>
    </row>
    <row r="396" spans="2:8">
      <c r="B396" s="178"/>
      <c r="C396" s="182"/>
      <c r="D396" s="182"/>
      <c r="E396" s="182"/>
      <c r="F396" s="182"/>
      <c r="G396" s="182"/>
      <c r="H396" s="182"/>
    </row>
    <row r="397" spans="2:8">
      <c r="B397" s="178"/>
      <c r="C397" s="182"/>
      <c r="D397" s="182"/>
      <c r="E397" s="182"/>
      <c r="F397" s="182"/>
      <c r="G397" s="182"/>
      <c r="H397" s="182"/>
    </row>
    <row r="398" spans="2:8">
      <c r="B398" s="178"/>
      <c r="C398" s="182"/>
      <c r="D398" s="182"/>
      <c r="E398" s="182"/>
      <c r="F398" s="182"/>
      <c r="G398" s="182"/>
      <c r="H398" s="182"/>
    </row>
    <row r="399" spans="2:8">
      <c r="B399" s="178"/>
      <c r="C399" s="182"/>
      <c r="D399" s="182"/>
      <c r="E399" s="182"/>
      <c r="F399" s="182"/>
      <c r="G399" s="182"/>
      <c r="H399" s="182"/>
    </row>
    <row r="400" spans="2:8">
      <c r="B400" s="178"/>
      <c r="C400" s="182"/>
      <c r="D400" s="182"/>
      <c r="E400" s="182"/>
      <c r="F400" s="182"/>
      <c r="G400" s="182"/>
      <c r="H400" s="182"/>
    </row>
    <row r="401" spans="2:8">
      <c r="B401" s="178"/>
      <c r="C401" s="182"/>
      <c r="D401" s="182"/>
      <c r="E401" s="182"/>
      <c r="F401" s="182"/>
      <c r="G401" s="182"/>
      <c r="H401" s="182"/>
    </row>
    <row r="402" spans="2:8">
      <c r="B402" s="178"/>
      <c r="C402" s="182"/>
      <c r="D402" s="182"/>
      <c r="E402" s="182"/>
      <c r="F402" s="182"/>
      <c r="G402" s="182"/>
      <c r="H402" s="182"/>
    </row>
    <row r="403" spans="2:8">
      <c r="B403" s="178"/>
      <c r="C403" s="182"/>
      <c r="D403" s="182"/>
      <c r="E403" s="182"/>
      <c r="F403" s="182"/>
      <c r="G403" s="182"/>
      <c r="H403" s="182"/>
    </row>
    <row r="404" spans="2:8">
      <c r="B404" s="178"/>
      <c r="C404" s="182"/>
      <c r="D404" s="182"/>
      <c r="E404" s="182"/>
      <c r="F404" s="182"/>
      <c r="G404" s="182"/>
      <c r="H404" s="182"/>
    </row>
    <row r="405" spans="2:8">
      <c r="B405" s="178"/>
      <c r="C405" s="182"/>
      <c r="D405" s="182"/>
      <c r="E405" s="182"/>
      <c r="F405" s="182"/>
      <c r="G405" s="182"/>
      <c r="H405" s="182"/>
    </row>
    <row r="406" spans="2:8">
      <c r="B406" s="178"/>
      <c r="C406" s="182"/>
      <c r="D406" s="182"/>
      <c r="E406" s="182"/>
      <c r="F406" s="182"/>
      <c r="G406" s="182"/>
      <c r="H406" s="182"/>
    </row>
    <row r="407" spans="2:8">
      <c r="B407" s="178"/>
      <c r="C407" s="182"/>
      <c r="D407" s="182"/>
      <c r="E407" s="182"/>
      <c r="F407" s="182"/>
      <c r="G407" s="182"/>
      <c r="H407" s="182"/>
    </row>
    <row r="408" spans="2:8">
      <c r="B408" s="178"/>
      <c r="C408" s="182"/>
      <c r="D408" s="182"/>
      <c r="E408" s="182"/>
      <c r="F408" s="182"/>
      <c r="G408" s="182"/>
      <c r="H408" s="182"/>
    </row>
    <row r="409" spans="2:8">
      <c r="B409" s="178"/>
      <c r="C409" s="182"/>
      <c r="D409" s="182"/>
      <c r="E409" s="182"/>
      <c r="F409" s="182"/>
      <c r="G409" s="182"/>
      <c r="H409" s="182"/>
    </row>
    <row r="410" spans="2:8">
      <c r="B410" s="178"/>
      <c r="C410" s="182"/>
      <c r="D410" s="182"/>
      <c r="E410" s="182"/>
      <c r="F410" s="182"/>
      <c r="G410" s="182"/>
      <c r="H410" s="182"/>
    </row>
    <row r="411" spans="2:8">
      <c r="B411" s="178"/>
      <c r="C411" s="182"/>
      <c r="D411" s="182"/>
      <c r="E411" s="182"/>
      <c r="F411" s="182"/>
      <c r="G411" s="182"/>
      <c r="H411" s="182"/>
    </row>
    <row r="412" spans="2:8">
      <c r="B412" s="178"/>
      <c r="C412" s="182"/>
      <c r="D412" s="182"/>
      <c r="E412" s="182"/>
      <c r="F412" s="182"/>
      <c r="G412" s="182"/>
      <c r="H412" s="182"/>
    </row>
    <row r="413" spans="2:8">
      <c r="B413" s="178"/>
      <c r="C413" s="182"/>
      <c r="D413" s="182"/>
      <c r="E413" s="182"/>
      <c r="F413" s="182"/>
      <c r="G413" s="182"/>
      <c r="H413" s="182"/>
    </row>
    <row r="414" spans="2:8">
      <c r="B414" s="178"/>
      <c r="C414" s="182"/>
      <c r="D414" s="182"/>
      <c r="E414" s="182"/>
      <c r="F414" s="182"/>
      <c r="G414" s="182"/>
      <c r="H414" s="182"/>
    </row>
    <row r="415" spans="2:8">
      <c r="B415" s="178"/>
      <c r="C415" s="182"/>
      <c r="D415" s="182"/>
      <c r="E415" s="182"/>
      <c r="F415" s="182"/>
      <c r="G415" s="182"/>
      <c r="H415" s="182"/>
    </row>
    <row r="416" spans="2:8">
      <c r="B416" s="178"/>
      <c r="C416" s="182"/>
      <c r="D416" s="182"/>
      <c r="E416" s="182"/>
      <c r="F416" s="182"/>
      <c r="G416" s="182"/>
      <c r="H416" s="182"/>
    </row>
    <row r="417" spans="2:8">
      <c r="B417" s="178"/>
      <c r="C417" s="182"/>
      <c r="D417" s="182"/>
      <c r="E417" s="182"/>
      <c r="F417" s="182"/>
      <c r="G417" s="182"/>
      <c r="H417" s="182"/>
    </row>
    <row r="418" spans="2:8">
      <c r="B418" s="178"/>
      <c r="C418" s="182"/>
      <c r="D418" s="182"/>
      <c r="E418" s="182"/>
      <c r="F418" s="182"/>
      <c r="G418" s="182"/>
      <c r="H418" s="182"/>
    </row>
    <row r="419" spans="2:8">
      <c r="B419" s="178"/>
      <c r="C419" s="182"/>
      <c r="D419" s="182"/>
      <c r="E419" s="182"/>
      <c r="F419" s="182"/>
      <c r="G419" s="182"/>
      <c r="H419" s="182"/>
    </row>
    <row r="420" spans="2:8">
      <c r="B420" s="178"/>
      <c r="C420" s="182"/>
      <c r="D420" s="182"/>
      <c r="E420" s="182"/>
      <c r="F420" s="182"/>
      <c r="G420" s="182"/>
      <c r="H420" s="182"/>
    </row>
    <row r="421" spans="2:8">
      <c r="B421" s="178"/>
      <c r="C421" s="182"/>
      <c r="D421" s="182"/>
      <c r="E421" s="182"/>
      <c r="F421" s="182"/>
      <c r="G421" s="182"/>
      <c r="H421" s="182"/>
    </row>
    <row r="422" spans="2:8">
      <c r="B422" s="178"/>
      <c r="C422" s="182"/>
      <c r="D422" s="182"/>
      <c r="E422" s="182"/>
      <c r="F422" s="182"/>
      <c r="G422" s="182"/>
      <c r="H422" s="182"/>
    </row>
    <row r="423" spans="2:8">
      <c r="B423" s="178"/>
      <c r="C423" s="182"/>
      <c r="D423" s="182"/>
      <c r="E423" s="182"/>
      <c r="F423" s="182"/>
      <c r="G423" s="182"/>
      <c r="H423" s="182"/>
    </row>
    <row r="424" spans="2:8">
      <c r="B424" s="178"/>
      <c r="C424" s="182"/>
      <c r="D424" s="182"/>
      <c r="E424" s="182"/>
      <c r="F424" s="182"/>
      <c r="G424" s="182"/>
      <c r="H424" s="182"/>
    </row>
    <row r="425" spans="2:8">
      <c r="B425" s="178"/>
      <c r="C425" s="182"/>
      <c r="D425" s="182"/>
      <c r="E425" s="182"/>
      <c r="F425" s="182"/>
      <c r="G425" s="182"/>
      <c r="H425" s="182"/>
    </row>
    <row r="426" spans="2:8">
      <c r="B426" s="178"/>
      <c r="C426" s="182"/>
      <c r="D426" s="182"/>
      <c r="E426" s="182"/>
      <c r="F426" s="182"/>
      <c r="G426" s="182"/>
      <c r="H426" s="182"/>
    </row>
    <row r="427" spans="2:8">
      <c r="B427" s="178"/>
      <c r="C427" s="182"/>
      <c r="D427" s="182"/>
      <c r="E427" s="182"/>
      <c r="F427" s="182"/>
      <c r="G427" s="182"/>
      <c r="H427" s="182"/>
    </row>
    <row r="428" spans="2:8">
      <c r="B428" s="178"/>
      <c r="C428" s="182"/>
      <c r="D428" s="182"/>
      <c r="E428" s="182"/>
      <c r="F428" s="182"/>
      <c r="G428" s="182"/>
      <c r="H428" s="182"/>
    </row>
    <row r="429" spans="2:8">
      <c r="B429" s="178"/>
      <c r="C429" s="182"/>
      <c r="D429" s="182"/>
      <c r="E429" s="182"/>
      <c r="F429" s="182"/>
      <c r="G429" s="182"/>
      <c r="H429" s="182"/>
    </row>
    <row r="430" spans="2:8">
      <c r="B430" s="178"/>
      <c r="C430" s="182"/>
      <c r="D430" s="182"/>
      <c r="E430" s="182"/>
      <c r="F430" s="182"/>
      <c r="G430" s="182"/>
      <c r="H430" s="182"/>
    </row>
    <row r="431" spans="2:8">
      <c r="B431" s="178"/>
      <c r="C431" s="182"/>
      <c r="D431" s="182"/>
      <c r="E431" s="182"/>
      <c r="F431" s="182"/>
      <c r="G431" s="182"/>
      <c r="H431" s="182"/>
    </row>
    <row r="432" spans="2:8">
      <c r="B432" s="178"/>
      <c r="C432" s="182"/>
      <c r="D432" s="182"/>
      <c r="E432" s="182"/>
      <c r="F432" s="182"/>
      <c r="G432" s="182"/>
      <c r="H432" s="182"/>
    </row>
    <row r="433" spans="2:8">
      <c r="B433" s="178"/>
      <c r="C433" s="182"/>
      <c r="D433" s="182"/>
      <c r="E433" s="182"/>
      <c r="F433" s="182"/>
      <c r="G433" s="182"/>
      <c r="H433" s="182"/>
    </row>
    <row r="434" spans="2:8">
      <c r="B434" s="178"/>
      <c r="C434" s="182"/>
      <c r="D434" s="182"/>
      <c r="E434" s="182"/>
      <c r="F434" s="182"/>
      <c r="G434" s="182"/>
      <c r="H434" s="182"/>
    </row>
    <row r="435" spans="2:8">
      <c r="B435" s="178"/>
      <c r="C435" s="182"/>
      <c r="D435" s="182"/>
      <c r="E435" s="182"/>
      <c r="F435" s="182"/>
      <c r="G435" s="182"/>
      <c r="H435" s="182"/>
    </row>
    <row r="436" spans="2:8">
      <c r="B436" s="178"/>
      <c r="C436" s="182"/>
      <c r="D436" s="182"/>
      <c r="E436" s="182"/>
      <c r="F436" s="182"/>
      <c r="G436" s="182"/>
      <c r="H436" s="182"/>
    </row>
    <row r="437" spans="2:8">
      <c r="B437" s="178"/>
      <c r="C437" s="182"/>
      <c r="D437" s="182"/>
      <c r="E437" s="182"/>
      <c r="F437" s="182"/>
      <c r="G437" s="182"/>
      <c r="H437" s="182"/>
    </row>
    <row r="438" spans="2:8">
      <c r="B438" s="178"/>
      <c r="C438" s="182"/>
      <c r="D438" s="182"/>
      <c r="E438" s="182"/>
      <c r="F438" s="182"/>
      <c r="G438" s="182"/>
      <c r="H438" s="182"/>
    </row>
    <row r="439" spans="2:8">
      <c r="B439" s="178"/>
      <c r="C439" s="182"/>
      <c r="D439" s="182"/>
      <c r="E439" s="182"/>
      <c r="F439" s="182"/>
      <c r="G439" s="182"/>
      <c r="H439" s="182"/>
    </row>
    <row r="440" spans="2:8">
      <c r="B440" s="178"/>
      <c r="C440" s="182"/>
      <c r="D440" s="182"/>
      <c r="E440" s="182"/>
      <c r="F440" s="182"/>
      <c r="G440" s="182"/>
      <c r="H440" s="182"/>
    </row>
    <row r="441" spans="2:8">
      <c r="B441" s="178"/>
      <c r="C441" s="182"/>
      <c r="D441" s="182"/>
      <c r="E441" s="182"/>
      <c r="F441" s="182"/>
      <c r="G441" s="182"/>
      <c r="H441" s="182"/>
    </row>
    <row r="442" spans="2:8">
      <c r="B442" s="178"/>
      <c r="C442" s="182"/>
      <c r="D442" s="182"/>
      <c r="E442" s="182"/>
      <c r="F442" s="182"/>
      <c r="G442" s="182"/>
      <c r="H442" s="182"/>
    </row>
    <row r="443" spans="2:8">
      <c r="B443" s="178"/>
      <c r="C443" s="182"/>
      <c r="D443" s="182"/>
      <c r="E443" s="182"/>
      <c r="F443" s="182"/>
      <c r="G443" s="182"/>
      <c r="H443" s="182"/>
    </row>
    <row r="444" spans="2:8">
      <c r="B444" s="178"/>
      <c r="C444" s="182"/>
      <c r="D444" s="182"/>
      <c r="E444" s="182"/>
      <c r="F444" s="182"/>
      <c r="G444" s="182"/>
      <c r="H444" s="182"/>
    </row>
    <row r="445" spans="2:8">
      <c r="B445" s="178"/>
      <c r="C445" s="182"/>
      <c r="D445" s="182"/>
      <c r="E445" s="182"/>
      <c r="F445" s="182"/>
      <c r="G445" s="182"/>
      <c r="H445" s="182"/>
    </row>
    <row r="446" spans="2:8">
      <c r="B446" s="178"/>
      <c r="C446" s="182"/>
      <c r="D446" s="182"/>
      <c r="E446" s="182"/>
      <c r="F446" s="182"/>
      <c r="G446" s="182"/>
      <c r="H446" s="182"/>
    </row>
    <row r="447" spans="2:8">
      <c r="B447" s="178"/>
      <c r="C447" s="182"/>
      <c r="D447" s="182"/>
      <c r="E447" s="182"/>
      <c r="F447" s="182"/>
      <c r="G447" s="182"/>
      <c r="H447" s="182"/>
    </row>
    <row r="448" spans="2:8">
      <c r="B448" s="178"/>
      <c r="C448" s="182"/>
      <c r="D448" s="182"/>
      <c r="E448" s="182"/>
      <c r="F448" s="182"/>
      <c r="G448" s="182"/>
      <c r="H448" s="182"/>
    </row>
    <row r="449" spans="2:8">
      <c r="B449" s="178"/>
      <c r="C449" s="182"/>
      <c r="D449" s="182"/>
      <c r="E449" s="182"/>
      <c r="F449" s="182"/>
      <c r="G449" s="182"/>
      <c r="H449" s="182"/>
    </row>
    <row r="450" spans="2:8">
      <c r="B450" s="178"/>
      <c r="C450" s="182"/>
      <c r="D450" s="182"/>
      <c r="E450" s="182"/>
      <c r="F450" s="182"/>
      <c r="G450" s="182"/>
      <c r="H450" s="182"/>
    </row>
    <row r="451" spans="2:8">
      <c r="B451" s="178"/>
      <c r="C451" s="182"/>
      <c r="D451" s="182"/>
      <c r="E451" s="182"/>
      <c r="F451" s="182"/>
      <c r="G451" s="182"/>
      <c r="H451" s="182"/>
    </row>
    <row r="452" spans="2:8">
      <c r="B452" s="178"/>
      <c r="C452" s="182"/>
      <c r="D452" s="182"/>
      <c r="E452" s="182"/>
      <c r="F452" s="182"/>
      <c r="G452" s="182"/>
      <c r="H452" s="182"/>
    </row>
    <row r="453" spans="2:8">
      <c r="B453" s="178"/>
      <c r="C453" s="182"/>
      <c r="D453" s="182"/>
      <c r="E453" s="182"/>
      <c r="F453" s="182"/>
      <c r="G453" s="182"/>
      <c r="H453" s="182"/>
    </row>
    <row r="454" spans="2:8">
      <c r="B454" s="178"/>
      <c r="C454" s="182"/>
      <c r="D454" s="182"/>
      <c r="E454" s="182"/>
      <c r="F454" s="182"/>
      <c r="G454" s="182"/>
      <c r="H454" s="182"/>
    </row>
    <row r="455" spans="2:8">
      <c r="B455" s="178"/>
      <c r="C455" s="182"/>
      <c r="D455" s="182"/>
      <c r="E455" s="182"/>
      <c r="F455" s="182"/>
      <c r="G455" s="182"/>
      <c r="H455" s="182"/>
    </row>
    <row r="456" spans="2:8">
      <c r="B456" s="178"/>
      <c r="C456" s="182"/>
      <c r="D456" s="182"/>
      <c r="E456" s="182"/>
      <c r="F456" s="182"/>
      <c r="G456" s="182"/>
      <c r="H456" s="182"/>
    </row>
    <row r="457" spans="2:8">
      <c r="B457" s="178"/>
      <c r="C457" s="182"/>
      <c r="D457" s="182"/>
      <c r="E457" s="182"/>
      <c r="F457" s="182"/>
      <c r="G457" s="182"/>
      <c r="H457" s="182"/>
    </row>
    <row r="458" spans="2:8">
      <c r="B458" s="178"/>
      <c r="C458" s="182"/>
      <c r="D458" s="182"/>
      <c r="E458" s="182"/>
      <c r="F458" s="182"/>
      <c r="G458" s="182"/>
      <c r="H458" s="182"/>
    </row>
    <row r="459" spans="2:8">
      <c r="B459" s="178"/>
      <c r="C459" s="182"/>
      <c r="D459" s="182"/>
      <c r="E459" s="182"/>
      <c r="F459" s="182"/>
      <c r="G459" s="182"/>
      <c r="H459" s="182"/>
    </row>
    <row r="460" spans="2:8">
      <c r="B460" s="178"/>
      <c r="C460" s="182"/>
      <c r="D460" s="182"/>
      <c r="E460" s="182"/>
      <c r="F460" s="182"/>
      <c r="G460" s="182"/>
      <c r="H460" s="182"/>
    </row>
    <row r="461" spans="2:8">
      <c r="B461" s="178"/>
      <c r="C461" s="182"/>
      <c r="D461" s="182"/>
      <c r="E461" s="182"/>
      <c r="F461" s="182"/>
      <c r="G461" s="182"/>
      <c r="H461" s="182"/>
    </row>
    <row r="462" spans="2:8">
      <c r="B462" s="178"/>
      <c r="C462" s="182"/>
      <c r="D462" s="182"/>
      <c r="E462" s="182"/>
      <c r="F462" s="182"/>
      <c r="G462" s="182"/>
      <c r="H462" s="182"/>
    </row>
    <row r="463" spans="2:8">
      <c r="B463" s="178"/>
      <c r="C463" s="182"/>
      <c r="D463" s="182"/>
      <c r="E463" s="182"/>
      <c r="F463" s="182"/>
      <c r="G463" s="182"/>
      <c r="H463" s="182"/>
    </row>
    <row r="464" spans="2:8">
      <c r="B464" s="178"/>
      <c r="C464" s="182"/>
      <c r="D464" s="182"/>
      <c r="E464" s="182"/>
      <c r="F464" s="182"/>
      <c r="G464" s="182"/>
      <c r="H464" s="182"/>
    </row>
    <row r="465" spans="2:8">
      <c r="B465" s="178"/>
      <c r="C465" s="182"/>
      <c r="D465" s="182"/>
      <c r="E465" s="182"/>
      <c r="F465" s="182"/>
      <c r="G465" s="182"/>
      <c r="H465" s="182"/>
    </row>
    <row r="466" spans="2:8">
      <c r="B466" s="178"/>
      <c r="C466" s="182"/>
      <c r="D466" s="182"/>
      <c r="E466" s="182"/>
      <c r="F466" s="182"/>
      <c r="G466" s="182"/>
      <c r="H466" s="182"/>
    </row>
    <row r="467" spans="2:8">
      <c r="B467" s="178"/>
      <c r="C467" s="182"/>
      <c r="D467" s="182"/>
      <c r="E467" s="182"/>
      <c r="F467" s="182"/>
      <c r="G467" s="182"/>
      <c r="H467" s="182"/>
    </row>
    <row r="468" spans="2:8">
      <c r="B468" s="178"/>
      <c r="C468" s="182"/>
      <c r="D468" s="182"/>
      <c r="E468" s="182"/>
      <c r="F468" s="182"/>
      <c r="G468" s="182"/>
      <c r="H468" s="182"/>
    </row>
    <row r="469" spans="2:8">
      <c r="B469" s="178"/>
      <c r="C469" s="182"/>
      <c r="D469" s="182"/>
      <c r="E469" s="182"/>
      <c r="F469" s="182"/>
      <c r="G469" s="182"/>
      <c r="H469" s="182"/>
    </row>
    <row r="470" spans="2:8">
      <c r="B470" s="178"/>
      <c r="C470" s="182"/>
      <c r="D470" s="182"/>
      <c r="E470" s="182"/>
      <c r="F470" s="182"/>
      <c r="G470" s="182"/>
      <c r="H470" s="182"/>
    </row>
    <row r="471" spans="2:8">
      <c r="B471" s="178"/>
      <c r="C471" s="182"/>
      <c r="D471" s="182"/>
      <c r="E471" s="182"/>
      <c r="F471" s="182"/>
      <c r="G471" s="182"/>
      <c r="H471" s="182"/>
    </row>
    <row r="472" spans="2:8">
      <c r="B472" s="178"/>
      <c r="C472" s="182"/>
      <c r="D472" s="182"/>
      <c r="E472" s="182"/>
      <c r="F472" s="182"/>
      <c r="G472" s="182"/>
      <c r="H472" s="182"/>
    </row>
    <row r="473" spans="2:8">
      <c r="B473" s="178"/>
      <c r="C473" s="182"/>
      <c r="D473" s="182"/>
      <c r="E473" s="182"/>
      <c r="F473" s="182"/>
      <c r="G473" s="182"/>
      <c r="H473" s="182"/>
    </row>
    <row r="474" spans="2:8">
      <c r="B474" s="178"/>
      <c r="C474" s="182"/>
      <c r="D474" s="182"/>
      <c r="E474" s="182"/>
      <c r="F474" s="182"/>
      <c r="G474" s="182"/>
      <c r="H474" s="182"/>
    </row>
    <row r="475" spans="2:8">
      <c r="B475" s="178"/>
      <c r="C475" s="182"/>
      <c r="D475" s="182"/>
      <c r="E475" s="182"/>
      <c r="F475" s="182"/>
      <c r="G475" s="182"/>
      <c r="H475" s="182"/>
    </row>
    <row r="476" spans="2:8">
      <c r="B476" s="178"/>
      <c r="C476" s="182"/>
      <c r="D476" s="182"/>
      <c r="E476" s="182"/>
      <c r="F476" s="182"/>
      <c r="G476" s="182"/>
      <c r="H476" s="182"/>
    </row>
    <row r="477" spans="2:8">
      <c r="B477" s="178"/>
      <c r="C477" s="182"/>
      <c r="D477" s="182"/>
      <c r="E477" s="182"/>
      <c r="F477" s="182"/>
      <c r="G477" s="182"/>
      <c r="H477" s="182"/>
    </row>
    <row r="478" spans="2:8">
      <c r="B478" s="178"/>
      <c r="C478" s="182"/>
      <c r="D478" s="182"/>
      <c r="E478" s="182"/>
      <c r="F478" s="182"/>
      <c r="G478" s="182"/>
      <c r="H478" s="182"/>
    </row>
    <row r="479" spans="2:8">
      <c r="B479" s="178"/>
      <c r="C479" s="182"/>
      <c r="D479" s="182"/>
      <c r="E479" s="182"/>
      <c r="F479" s="182"/>
      <c r="G479" s="182"/>
      <c r="H479" s="182"/>
    </row>
    <row r="480" spans="2:8">
      <c r="B480" s="178"/>
      <c r="C480" s="182"/>
      <c r="D480" s="182"/>
      <c r="E480" s="182"/>
      <c r="F480" s="182"/>
      <c r="G480" s="182"/>
      <c r="H480" s="182"/>
    </row>
    <row r="481" spans="2:8">
      <c r="B481" s="178"/>
      <c r="C481" s="182"/>
      <c r="D481" s="182"/>
      <c r="E481" s="182"/>
      <c r="F481" s="182"/>
      <c r="G481" s="182"/>
      <c r="H481" s="182"/>
    </row>
    <row r="482" spans="2:8">
      <c r="B482" s="178"/>
      <c r="C482" s="182"/>
      <c r="D482" s="182"/>
      <c r="E482" s="182"/>
      <c r="F482" s="182"/>
      <c r="G482" s="182"/>
      <c r="H482" s="182"/>
    </row>
    <row r="483" spans="2:8">
      <c r="B483" s="178"/>
      <c r="C483" s="182"/>
      <c r="D483" s="182"/>
      <c r="E483" s="182"/>
      <c r="F483" s="182"/>
      <c r="G483" s="182"/>
      <c r="H483" s="182"/>
    </row>
    <row r="484" spans="2:8">
      <c r="B484" s="178"/>
      <c r="C484" s="182"/>
      <c r="D484" s="182"/>
      <c r="E484" s="182"/>
      <c r="F484" s="182"/>
      <c r="G484" s="182"/>
      <c r="H484" s="182"/>
    </row>
    <row r="485" spans="2:8">
      <c r="B485" s="178"/>
      <c r="C485" s="182"/>
      <c r="D485" s="182"/>
      <c r="E485" s="182"/>
      <c r="F485" s="182"/>
      <c r="G485" s="182"/>
      <c r="H485" s="182"/>
    </row>
    <row r="486" spans="2:8">
      <c r="B486" s="178"/>
      <c r="C486" s="182"/>
      <c r="D486" s="182"/>
      <c r="E486" s="182"/>
      <c r="F486" s="182"/>
      <c r="G486" s="182"/>
      <c r="H486" s="182"/>
    </row>
    <row r="487" spans="2:8">
      <c r="B487" s="178"/>
      <c r="C487" s="182"/>
      <c r="D487" s="182"/>
      <c r="E487" s="182"/>
      <c r="F487" s="182"/>
      <c r="G487" s="182"/>
      <c r="H487" s="182"/>
    </row>
    <row r="488" spans="2:8">
      <c r="B488" s="178"/>
      <c r="C488" s="182"/>
      <c r="D488" s="182"/>
      <c r="E488" s="182"/>
      <c r="F488" s="182"/>
      <c r="G488" s="182"/>
      <c r="H488" s="182"/>
    </row>
    <row r="489" spans="2:8">
      <c r="B489" s="178"/>
      <c r="C489" s="182"/>
      <c r="D489" s="182"/>
      <c r="E489" s="182"/>
      <c r="F489" s="182"/>
      <c r="G489" s="182"/>
      <c r="H489" s="182"/>
    </row>
    <row r="490" spans="2:8">
      <c r="B490" s="178"/>
      <c r="C490" s="182"/>
      <c r="D490" s="182"/>
      <c r="E490" s="182"/>
      <c r="F490" s="182"/>
      <c r="G490" s="182"/>
      <c r="H490" s="182"/>
    </row>
    <row r="491" spans="2:8">
      <c r="B491" s="178"/>
      <c r="C491" s="182"/>
      <c r="D491" s="182"/>
      <c r="E491" s="182"/>
      <c r="F491" s="182"/>
      <c r="G491" s="182"/>
      <c r="H491" s="182"/>
    </row>
    <row r="492" spans="2:8">
      <c r="B492" s="178"/>
      <c r="C492" s="182"/>
      <c r="D492" s="182"/>
      <c r="E492" s="182"/>
      <c r="F492" s="182"/>
      <c r="G492" s="182"/>
      <c r="H492" s="182"/>
    </row>
    <row r="493" spans="2:8">
      <c r="B493" s="178"/>
      <c r="C493" s="182"/>
      <c r="D493" s="182"/>
      <c r="E493" s="182"/>
      <c r="F493" s="182"/>
      <c r="G493" s="182"/>
      <c r="H493" s="182"/>
    </row>
    <row r="494" spans="2:8">
      <c r="B494" s="178"/>
      <c r="C494" s="182"/>
      <c r="D494" s="182"/>
      <c r="E494" s="182"/>
      <c r="F494" s="182"/>
      <c r="G494" s="182"/>
      <c r="H494" s="182"/>
    </row>
    <row r="495" spans="2:8">
      <c r="B495" s="178"/>
      <c r="C495" s="182"/>
      <c r="D495" s="182"/>
      <c r="E495" s="182"/>
      <c r="F495" s="182"/>
      <c r="G495" s="182"/>
      <c r="H495" s="182"/>
    </row>
    <row r="496" spans="2:8">
      <c r="B496" s="178"/>
      <c r="C496" s="182"/>
      <c r="D496" s="182"/>
      <c r="E496" s="182"/>
      <c r="F496" s="182"/>
      <c r="G496" s="182"/>
      <c r="H496" s="182"/>
    </row>
    <row r="497" spans="2:8">
      <c r="B497" s="178"/>
      <c r="C497" s="182"/>
      <c r="D497" s="182"/>
      <c r="E497" s="182"/>
      <c r="F497" s="182"/>
      <c r="G497" s="182"/>
      <c r="H497" s="182"/>
    </row>
    <row r="498" spans="2:8">
      <c r="B498" s="178"/>
      <c r="C498" s="182"/>
      <c r="D498" s="182"/>
      <c r="E498" s="182"/>
      <c r="F498" s="182"/>
      <c r="G498" s="182"/>
      <c r="H498" s="182"/>
    </row>
    <row r="499" spans="2:8">
      <c r="B499" s="178"/>
      <c r="C499" s="182"/>
      <c r="D499" s="182"/>
      <c r="E499" s="182"/>
      <c r="F499" s="182"/>
      <c r="G499" s="182"/>
      <c r="H499" s="182"/>
    </row>
    <row r="500" spans="2:8">
      <c r="B500" s="178"/>
      <c r="C500" s="182"/>
      <c r="D500" s="182"/>
      <c r="E500" s="182"/>
      <c r="F500" s="182"/>
      <c r="G500" s="182"/>
      <c r="H500" s="182"/>
    </row>
    <row r="501" spans="2:8">
      <c r="B501" s="178"/>
      <c r="C501" s="182"/>
      <c r="D501" s="182"/>
      <c r="E501" s="182"/>
      <c r="F501" s="182"/>
      <c r="G501" s="182"/>
      <c r="H501" s="182"/>
    </row>
    <row r="502" spans="2:8">
      <c r="B502" s="178"/>
      <c r="C502" s="182"/>
      <c r="D502" s="182"/>
      <c r="E502" s="182"/>
      <c r="F502" s="182"/>
      <c r="G502" s="182"/>
      <c r="H502" s="182"/>
    </row>
    <row r="503" spans="2:8">
      <c r="B503" s="178"/>
      <c r="C503" s="182"/>
      <c r="D503" s="182"/>
      <c r="E503" s="182"/>
      <c r="F503" s="182"/>
      <c r="G503" s="182"/>
      <c r="H503" s="182"/>
    </row>
    <row r="504" spans="2:8">
      <c r="B504" s="178"/>
      <c r="C504" s="182"/>
      <c r="D504" s="182"/>
      <c r="E504" s="182"/>
      <c r="F504" s="182"/>
      <c r="G504" s="182"/>
      <c r="H504" s="182"/>
    </row>
    <row r="505" spans="2:8">
      <c r="B505" s="178"/>
      <c r="C505" s="182"/>
      <c r="D505" s="182"/>
      <c r="E505" s="182"/>
      <c r="F505" s="182"/>
      <c r="G505" s="182"/>
      <c r="H505" s="182"/>
    </row>
    <row r="506" spans="2:8">
      <c r="B506" s="178"/>
      <c r="C506" s="182"/>
      <c r="D506" s="182"/>
      <c r="E506" s="182"/>
      <c r="F506" s="182"/>
      <c r="G506" s="182"/>
      <c r="H506" s="182"/>
    </row>
    <row r="507" spans="2:8">
      <c r="B507" s="178"/>
      <c r="C507" s="182"/>
      <c r="D507" s="182"/>
      <c r="E507" s="182"/>
      <c r="F507" s="182"/>
      <c r="G507" s="182"/>
      <c r="H507" s="182"/>
    </row>
    <row r="508" spans="2:8">
      <c r="B508" s="178"/>
      <c r="C508" s="182"/>
      <c r="D508" s="182"/>
      <c r="E508" s="182"/>
      <c r="F508" s="182"/>
      <c r="G508" s="182"/>
      <c r="H508" s="182"/>
    </row>
    <row r="509" spans="2:8">
      <c r="B509" s="178"/>
      <c r="C509" s="182"/>
      <c r="D509" s="182"/>
      <c r="E509" s="182"/>
      <c r="F509" s="182"/>
      <c r="G509" s="182"/>
      <c r="H509" s="182"/>
    </row>
    <row r="510" spans="2:8">
      <c r="B510" s="178"/>
      <c r="C510" s="182"/>
      <c r="D510" s="182"/>
      <c r="E510" s="182"/>
      <c r="F510" s="182"/>
      <c r="G510" s="182"/>
      <c r="H510" s="182"/>
    </row>
    <row r="511" spans="2:8">
      <c r="B511" s="178"/>
      <c r="C511" s="182"/>
      <c r="D511" s="182"/>
      <c r="E511" s="182"/>
      <c r="F511" s="182"/>
      <c r="G511" s="182"/>
      <c r="H511" s="182"/>
    </row>
    <row r="512" spans="2:8">
      <c r="B512" s="178"/>
      <c r="C512" s="182"/>
      <c r="D512" s="182"/>
      <c r="E512" s="182"/>
      <c r="F512" s="182"/>
      <c r="G512" s="182"/>
      <c r="H512" s="182"/>
    </row>
    <row r="513" spans="2:8">
      <c r="B513" s="178"/>
      <c r="C513" s="182"/>
      <c r="D513" s="182"/>
      <c r="E513" s="182"/>
      <c r="F513" s="182"/>
      <c r="G513" s="182"/>
      <c r="H513" s="182"/>
    </row>
    <row r="514" spans="2:8">
      <c r="B514" s="178"/>
      <c r="C514" s="182"/>
      <c r="D514" s="182"/>
      <c r="E514" s="182"/>
      <c r="F514" s="182"/>
      <c r="G514" s="182"/>
      <c r="H514" s="182"/>
    </row>
    <row r="515" spans="2:8">
      <c r="B515" s="178"/>
      <c r="C515" s="182"/>
      <c r="D515" s="182"/>
      <c r="E515" s="182"/>
      <c r="F515" s="182"/>
      <c r="G515" s="182"/>
      <c r="H515" s="182"/>
    </row>
    <row r="516" spans="2:8">
      <c r="B516" s="178"/>
      <c r="C516" s="182"/>
      <c r="D516" s="182"/>
      <c r="E516" s="182"/>
      <c r="F516" s="182"/>
      <c r="G516" s="182"/>
      <c r="H516" s="182"/>
    </row>
    <row r="517" spans="2:8">
      <c r="B517" s="178"/>
      <c r="C517" s="182"/>
      <c r="D517" s="182"/>
      <c r="E517" s="182"/>
      <c r="F517" s="182"/>
      <c r="G517" s="182"/>
      <c r="H517" s="182"/>
    </row>
    <row r="518" spans="2:8">
      <c r="B518" s="178"/>
      <c r="C518" s="182"/>
      <c r="D518" s="182"/>
      <c r="E518" s="182"/>
      <c r="F518" s="182"/>
      <c r="G518" s="182"/>
      <c r="H518" s="182"/>
    </row>
    <row r="519" spans="2:8">
      <c r="B519" s="178"/>
      <c r="C519" s="182"/>
      <c r="D519" s="182"/>
      <c r="E519" s="182"/>
      <c r="F519" s="182"/>
      <c r="G519" s="182"/>
      <c r="H519" s="182"/>
    </row>
    <row r="520" spans="2:8">
      <c r="B520" s="178"/>
      <c r="C520" s="182"/>
      <c r="D520" s="182"/>
      <c r="E520" s="182"/>
      <c r="F520" s="182"/>
      <c r="G520" s="182"/>
      <c r="H520" s="182"/>
    </row>
    <row r="521" spans="2:8">
      <c r="B521" s="178"/>
      <c r="C521" s="182"/>
      <c r="D521" s="182"/>
      <c r="E521" s="182"/>
      <c r="F521" s="182"/>
      <c r="G521" s="182"/>
      <c r="H521" s="182"/>
    </row>
    <row r="522" spans="2:8">
      <c r="B522" s="178"/>
      <c r="C522" s="182"/>
      <c r="D522" s="182"/>
      <c r="E522" s="182"/>
      <c r="F522" s="182"/>
      <c r="G522" s="182"/>
      <c r="H522" s="182"/>
    </row>
    <row r="523" spans="2:8">
      <c r="B523" s="178"/>
      <c r="C523" s="182"/>
      <c r="D523" s="182"/>
      <c r="E523" s="182"/>
      <c r="F523" s="182"/>
      <c r="G523" s="182"/>
      <c r="H523" s="182"/>
    </row>
    <row r="524" spans="2:8">
      <c r="B524" s="178"/>
      <c r="C524" s="182"/>
      <c r="D524" s="182"/>
      <c r="E524" s="182"/>
      <c r="F524" s="182"/>
      <c r="G524" s="182"/>
      <c r="H524" s="182"/>
    </row>
    <row r="525" spans="2:8">
      <c r="B525" s="178"/>
      <c r="C525" s="182"/>
      <c r="D525" s="182"/>
      <c r="E525" s="182"/>
      <c r="F525" s="182"/>
      <c r="G525" s="182"/>
      <c r="H525" s="182"/>
    </row>
    <row r="526" spans="2:8">
      <c r="B526" s="178"/>
      <c r="C526" s="182"/>
      <c r="D526" s="182"/>
      <c r="E526" s="182"/>
      <c r="F526" s="182"/>
      <c r="G526" s="182"/>
      <c r="H526" s="182"/>
    </row>
    <row r="527" spans="2:8">
      <c r="B527" s="178"/>
      <c r="C527" s="182"/>
      <c r="D527" s="182"/>
      <c r="E527" s="182"/>
      <c r="F527" s="182"/>
      <c r="G527" s="182"/>
      <c r="H527" s="182"/>
    </row>
    <row r="528" spans="2:8">
      <c r="B528" s="178"/>
      <c r="C528" s="182"/>
      <c r="D528" s="182"/>
      <c r="E528" s="182"/>
      <c r="F528" s="182"/>
      <c r="G528" s="182"/>
      <c r="H528" s="182"/>
    </row>
    <row r="529" spans="2:8">
      <c r="B529" s="178"/>
      <c r="C529" s="182"/>
      <c r="D529" s="182"/>
      <c r="E529" s="182"/>
      <c r="F529" s="182"/>
      <c r="G529" s="182"/>
      <c r="H529" s="182"/>
    </row>
    <row r="530" spans="2:8">
      <c r="B530" s="178"/>
      <c r="C530" s="182"/>
      <c r="D530" s="182"/>
      <c r="E530" s="182"/>
      <c r="F530" s="182"/>
      <c r="G530" s="182"/>
      <c r="H530" s="182"/>
    </row>
    <row r="531" spans="2:8">
      <c r="B531" s="178"/>
      <c r="C531" s="182"/>
      <c r="D531" s="182"/>
      <c r="E531" s="182"/>
      <c r="F531" s="182"/>
      <c r="G531" s="182"/>
      <c r="H531" s="182"/>
    </row>
    <row r="532" spans="2:8">
      <c r="B532" s="178"/>
      <c r="C532" s="182"/>
      <c r="D532" s="182"/>
      <c r="E532" s="182"/>
      <c r="F532" s="182"/>
      <c r="G532" s="182"/>
      <c r="H532" s="182"/>
    </row>
    <row r="533" spans="2:8">
      <c r="B533" s="178"/>
      <c r="C533" s="182"/>
      <c r="D533" s="182"/>
      <c r="E533" s="182"/>
      <c r="F533" s="182"/>
      <c r="G533" s="182"/>
      <c r="H533" s="182"/>
    </row>
    <row r="534" spans="2:8">
      <c r="B534" s="178"/>
      <c r="C534" s="182"/>
      <c r="D534" s="182"/>
      <c r="E534" s="182"/>
      <c r="F534" s="182"/>
      <c r="G534" s="182"/>
      <c r="H534" s="182"/>
    </row>
    <row r="535" spans="2:8">
      <c r="B535" s="178"/>
      <c r="C535" s="182"/>
      <c r="D535" s="182"/>
      <c r="E535" s="182"/>
      <c r="F535" s="182"/>
      <c r="G535" s="182"/>
      <c r="H535" s="182"/>
    </row>
    <row r="536" spans="2:8">
      <c r="B536" s="178"/>
      <c r="C536" s="182"/>
      <c r="D536" s="182"/>
      <c r="E536" s="182"/>
      <c r="F536" s="182"/>
      <c r="G536" s="182"/>
      <c r="H536" s="182"/>
    </row>
    <row r="537" spans="2:8">
      <c r="B537" s="178"/>
      <c r="C537" s="182"/>
      <c r="D537" s="182"/>
      <c r="E537" s="182"/>
      <c r="F537" s="182"/>
      <c r="G537" s="182"/>
      <c r="H537" s="182"/>
    </row>
    <row r="538" spans="2:8">
      <c r="B538" s="178"/>
      <c r="C538" s="182"/>
      <c r="D538" s="182"/>
      <c r="E538" s="182"/>
      <c r="F538" s="182"/>
      <c r="G538" s="182"/>
      <c r="H538" s="182"/>
    </row>
    <row r="539" spans="2:8">
      <c r="B539" s="178"/>
      <c r="C539" s="182"/>
      <c r="D539" s="182"/>
      <c r="E539" s="182"/>
      <c r="F539" s="182"/>
      <c r="G539" s="182"/>
      <c r="H539" s="182"/>
    </row>
    <row r="540" spans="2:8">
      <c r="B540" s="178"/>
      <c r="C540" s="182"/>
      <c r="D540" s="182"/>
      <c r="E540" s="182"/>
      <c r="F540" s="182"/>
      <c r="G540" s="182"/>
      <c r="H540" s="182"/>
    </row>
    <row r="541" spans="2:8">
      <c r="B541" s="178"/>
      <c r="C541" s="182"/>
      <c r="D541" s="182"/>
      <c r="E541" s="182"/>
      <c r="F541" s="182"/>
      <c r="G541" s="182"/>
      <c r="H541" s="182"/>
    </row>
    <row r="542" spans="2:8">
      <c r="B542" s="178"/>
      <c r="C542" s="182"/>
      <c r="D542" s="182"/>
      <c r="E542" s="182"/>
      <c r="F542" s="182"/>
      <c r="G542" s="182"/>
      <c r="H542" s="182"/>
    </row>
    <row r="543" spans="2:8">
      <c r="B543" s="178"/>
      <c r="C543" s="182"/>
      <c r="D543" s="182"/>
      <c r="E543" s="182"/>
      <c r="F543" s="182"/>
      <c r="G543" s="182"/>
      <c r="H543" s="182"/>
    </row>
    <row r="544" spans="2:8">
      <c r="B544" s="178"/>
      <c r="C544" s="182"/>
      <c r="D544" s="182"/>
      <c r="E544" s="182"/>
      <c r="F544" s="182"/>
      <c r="G544" s="182"/>
      <c r="H544" s="182"/>
    </row>
    <row r="545" spans="2:8">
      <c r="B545" s="178"/>
      <c r="C545" s="182"/>
      <c r="D545" s="182"/>
      <c r="E545" s="182"/>
      <c r="F545" s="182"/>
      <c r="G545" s="182"/>
      <c r="H545" s="182"/>
    </row>
    <row r="546" spans="2:8">
      <c r="B546" s="178"/>
      <c r="C546" s="182"/>
      <c r="D546" s="182"/>
      <c r="E546" s="182"/>
      <c r="F546" s="182"/>
      <c r="G546" s="182"/>
      <c r="H546" s="182"/>
    </row>
    <row r="547" spans="2:8">
      <c r="B547" s="178"/>
      <c r="C547" s="182"/>
      <c r="D547" s="182"/>
      <c r="E547" s="182"/>
      <c r="F547" s="182"/>
      <c r="G547" s="182"/>
      <c r="H547" s="182"/>
    </row>
    <row r="548" spans="2:8">
      <c r="B548" s="178"/>
      <c r="C548" s="182"/>
      <c r="D548" s="182"/>
      <c r="E548" s="182"/>
      <c r="F548" s="182"/>
      <c r="G548" s="182"/>
      <c r="H548" s="182"/>
    </row>
    <row r="549" spans="2:8">
      <c r="B549" s="178"/>
      <c r="C549" s="182"/>
      <c r="D549" s="182"/>
      <c r="E549" s="182"/>
      <c r="F549" s="182"/>
      <c r="G549" s="182"/>
      <c r="H549" s="182"/>
    </row>
    <row r="550" spans="2:8">
      <c r="B550" s="178"/>
      <c r="C550" s="182"/>
      <c r="D550" s="182"/>
      <c r="E550" s="182"/>
      <c r="F550" s="182"/>
      <c r="G550" s="182"/>
      <c r="H550" s="182"/>
    </row>
    <row r="551" spans="2:8">
      <c r="B551" s="178"/>
      <c r="C551" s="182"/>
      <c r="D551" s="182"/>
      <c r="E551" s="182"/>
      <c r="F551" s="182"/>
      <c r="G551" s="182"/>
      <c r="H551" s="182"/>
    </row>
    <row r="552" spans="2:8">
      <c r="B552" s="178"/>
      <c r="C552" s="182"/>
      <c r="D552" s="182"/>
      <c r="E552" s="182"/>
      <c r="F552" s="182"/>
      <c r="G552" s="182"/>
      <c r="H552" s="182"/>
    </row>
    <row r="553" spans="2:8">
      <c r="B553" s="178"/>
      <c r="C553" s="182"/>
      <c r="D553" s="182"/>
      <c r="E553" s="182"/>
      <c r="F553" s="182"/>
      <c r="G553" s="182"/>
      <c r="H553" s="182"/>
    </row>
    <row r="554" spans="2:8">
      <c r="B554" s="178"/>
      <c r="C554" s="182"/>
      <c r="D554" s="182"/>
      <c r="E554" s="182"/>
      <c r="F554" s="182"/>
      <c r="G554" s="182"/>
      <c r="H554" s="182"/>
    </row>
    <row r="555" spans="2:8">
      <c r="B555" s="178"/>
      <c r="C555" s="182"/>
      <c r="D555" s="182"/>
      <c r="E555" s="182"/>
      <c r="F555" s="182"/>
      <c r="G555" s="182"/>
      <c r="H555" s="182"/>
    </row>
    <row r="556" spans="2:8">
      <c r="B556" s="178"/>
      <c r="C556" s="182"/>
      <c r="D556" s="182"/>
      <c r="E556" s="182"/>
      <c r="F556" s="182"/>
      <c r="G556" s="182"/>
      <c r="H556" s="182"/>
    </row>
    <row r="557" spans="2:8">
      <c r="B557" s="178"/>
      <c r="C557" s="182"/>
      <c r="D557" s="182"/>
      <c r="E557" s="182"/>
      <c r="F557" s="182"/>
      <c r="G557" s="182"/>
      <c r="H557" s="182"/>
    </row>
    <row r="558" spans="2:8">
      <c r="B558" s="178"/>
      <c r="C558" s="182"/>
      <c r="D558" s="182"/>
      <c r="E558" s="182"/>
      <c r="F558" s="182"/>
      <c r="G558" s="182"/>
      <c r="H558" s="182"/>
    </row>
    <row r="559" spans="2:8">
      <c r="B559" s="178"/>
      <c r="C559" s="182"/>
      <c r="D559" s="182"/>
      <c r="E559" s="182"/>
      <c r="F559" s="182"/>
      <c r="G559" s="182"/>
      <c r="H559" s="182"/>
    </row>
    <row r="560" spans="2:8">
      <c r="B560" s="178"/>
      <c r="C560" s="182"/>
      <c r="D560" s="182"/>
      <c r="E560" s="182"/>
      <c r="F560" s="182"/>
      <c r="G560" s="182"/>
      <c r="H560" s="182"/>
    </row>
    <row r="561" spans="2:8">
      <c r="B561" s="178"/>
      <c r="C561" s="182"/>
      <c r="D561" s="182"/>
      <c r="E561" s="182"/>
      <c r="F561" s="182"/>
      <c r="G561" s="182"/>
      <c r="H561" s="182"/>
    </row>
    <row r="562" spans="2:8">
      <c r="B562" s="178"/>
      <c r="C562" s="182"/>
      <c r="D562" s="182"/>
      <c r="E562" s="182"/>
      <c r="F562" s="182"/>
      <c r="G562" s="182"/>
      <c r="H562" s="182"/>
    </row>
    <row r="563" spans="2:8">
      <c r="B563" s="178"/>
      <c r="C563" s="182"/>
      <c r="D563" s="182"/>
      <c r="E563" s="182"/>
      <c r="F563" s="182"/>
      <c r="G563" s="182"/>
      <c r="H563" s="182"/>
    </row>
    <row r="564" spans="2:8">
      <c r="B564" s="178"/>
      <c r="C564" s="182"/>
      <c r="D564" s="182"/>
      <c r="E564" s="182"/>
      <c r="F564" s="182"/>
      <c r="G564" s="182"/>
      <c r="H564" s="182"/>
    </row>
    <row r="565" spans="2:8">
      <c r="B565" s="178"/>
      <c r="C565" s="182"/>
      <c r="D565" s="182"/>
      <c r="E565" s="182"/>
      <c r="F565" s="182"/>
      <c r="G565" s="182"/>
      <c r="H565" s="182"/>
    </row>
    <row r="566" spans="2:8">
      <c r="B566" s="178"/>
      <c r="C566" s="182"/>
      <c r="D566" s="182"/>
      <c r="E566" s="182"/>
      <c r="F566" s="182"/>
      <c r="G566" s="182"/>
      <c r="H566" s="182"/>
    </row>
    <row r="567" spans="2:8">
      <c r="B567" s="178"/>
      <c r="C567" s="182"/>
      <c r="D567" s="182"/>
      <c r="E567" s="182"/>
      <c r="F567" s="182"/>
      <c r="G567" s="182"/>
      <c r="H567" s="182"/>
    </row>
    <row r="568" spans="2:8">
      <c r="B568" s="178"/>
      <c r="C568" s="182"/>
      <c r="D568" s="182"/>
      <c r="E568" s="182"/>
      <c r="F568" s="182"/>
      <c r="G568" s="182"/>
      <c r="H568" s="182"/>
    </row>
    <row r="569" spans="2:8">
      <c r="B569" s="178"/>
      <c r="C569" s="182"/>
      <c r="D569" s="182"/>
      <c r="E569" s="182"/>
      <c r="F569" s="182"/>
      <c r="G569" s="182"/>
      <c r="H569" s="182"/>
    </row>
    <row r="570" spans="2:8">
      <c r="B570" s="178"/>
      <c r="C570" s="182"/>
      <c r="D570" s="182"/>
      <c r="E570" s="182"/>
      <c r="F570" s="182"/>
      <c r="G570" s="182"/>
      <c r="H570" s="182"/>
    </row>
    <row r="571" spans="2:8">
      <c r="B571" s="178"/>
      <c r="C571" s="182"/>
      <c r="D571" s="182"/>
      <c r="E571" s="182"/>
      <c r="F571" s="182"/>
      <c r="G571" s="182"/>
      <c r="H571" s="182"/>
    </row>
    <row r="572" spans="2:8">
      <c r="B572" s="178"/>
      <c r="C572" s="182"/>
      <c r="D572" s="182"/>
      <c r="E572" s="182"/>
      <c r="F572" s="182"/>
      <c r="G572" s="182"/>
      <c r="H572" s="182"/>
    </row>
    <row r="573" spans="2:8">
      <c r="B573" s="178"/>
      <c r="C573" s="182"/>
      <c r="D573" s="182"/>
      <c r="E573" s="182"/>
      <c r="F573" s="182"/>
      <c r="G573" s="182"/>
      <c r="H573" s="182"/>
    </row>
    <row r="574" spans="2:8">
      <c r="B574" s="178"/>
      <c r="C574" s="182"/>
      <c r="D574" s="182"/>
      <c r="E574" s="182"/>
      <c r="F574" s="182"/>
      <c r="G574" s="182"/>
      <c r="H574" s="182"/>
    </row>
    <row r="575" spans="2:8">
      <c r="B575" s="178"/>
      <c r="C575" s="182"/>
      <c r="D575" s="182"/>
      <c r="E575" s="182"/>
      <c r="F575" s="182"/>
      <c r="G575" s="182"/>
      <c r="H575" s="182"/>
    </row>
    <row r="576" spans="2:8">
      <c r="B576" s="178"/>
      <c r="C576" s="182"/>
      <c r="D576" s="182"/>
      <c r="E576" s="182"/>
      <c r="F576" s="182"/>
      <c r="G576" s="182"/>
      <c r="H576" s="182"/>
    </row>
    <row r="577" spans="2:8">
      <c r="B577" s="178"/>
      <c r="C577" s="182"/>
      <c r="D577" s="182"/>
      <c r="E577" s="182"/>
      <c r="F577" s="182"/>
      <c r="G577" s="182"/>
      <c r="H577" s="182"/>
    </row>
    <row r="578" spans="2:8">
      <c r="B578" s="178"/>
      <c r="C578" s="182"/>
      <c r="D578" s="182"/>
      <c r="E578" s="182"/>
      <c r="F578" s="182"/>
      <c r="G578" s="182"/>
      <c r="H578" s="182"/>
    </row>
    <row r="579" spans="2:8">
      <c r="B579" s="178"/>
      <c r="C579" s="182"/>
      <c r="D579" s="182"/>
      <c r="E579" s="182"/>
      <c r="F579" s="182"/>
      <c r="G579" s="182"/>
      <c r="H579" s="182"/>
    </row>
    <row r="580" spans="2:8">
      <c r="B580" s="178"/>
      <c r="C580" s="182"/>
      <c r="D580" s="182"/>
      <c r="E580" s="182"/>
      <c r="F580" s="182"/>
      <c r="G580" s="182"/>
      <c r="H580" s="182"/>
    </row>
    <row r="581" spans="2:8">
      <c r="B581" s="178"/>
      <c r="C581" s="182"/>
      <c r="D581" s="182"/>
      <c r="E581" s="182"/>
      <c r="F581" s="182"/>
      <c r="G581" s="182"/>
      <c r="H581" s="182"/>
    </row>
    <row r="582" spans="2:8">
      <c r="B582" s="178"/>
      <c r="C582" s="182"/>
      <c r="D582" s="182"/>
      <c r="E582" s="182"/>
      <c r="F582" s="182"/>
      <c r="G582" s="182"/>
      <c r="H582" s="182"/>
    </row>
    <row r="583" spans="2:8">
      <c r="B583" s="178"/>
      <c r="C583" s="182"/>
      <c r="D583" s="182"/>
      <c r="E583" s="182"/>
      <c r="F583" s="182"/>
      <c r="G583" s="182"/>
      <c r="H583" s="182"/>
    </row>
    <row r="584" spans="2:8">
      <c r="B584" s="178"/>
      <c r="C584" s="182"/>
      <c r="D584" s="182"/>
      <c r="E584" s="182"/>
      <c r="F584" s="182"/>
      <c r="G584" s="182"/>
      <c r="H584" s="182"/>
    </row>
    <row r="585" spans="2:8">
      <c r="B585" s="178"/>
      <c r="C585" s="182"/>
      <c r="D585" s="182"/>
      <c r="E585" s="182"/>
      <c r="F585" s="182"/>
      <c r="G585" s="182"/>
      <c r="H585" s="182"/>
    </row>
    <row r="586" spans="2:8">
      <c r="B586" s="178"/>
      <c r="C586" s="182"/>
      <c r="D586" s="182"/>
      <c r="E586" s="182"/>
      <c r="F586" s="182"/>
      <c r="G586" s="182"/>
      <c r="H586" s="182"/>
    </row>
    <row r="587" spans="2:8">
      <c r="B587" s="178"/>
      <c r="C587" s="182"/>
      <c r="D587" s="182"/>
      <c r="E587" s="182"/>
      <c r="F587" s="182"/>
      <c r="G587" s="182"/>
      <c r="H587" s="182"/>
    </row>
    <row r="588" spans="2:8">
      <c r="B588" s="178"/>
      <c r="C588" s="182"/>
      <c r="D588" s="182"/>
      <c r="E588" s="182"/>
      <c r="F588" s="182"/>
      <c r="G588" s="182"/>
      <c r="H588" s="182"/>
    </row>
    <row r="589" spans="2:8">
      <c r="B589" s="178"/>
      <c r="C589" s="182"/>
      <c r="D589" s="182"/>
      <c r="E589" s="182"/>
      <c r="F589" s="182"/>
      <c r="G589" s="182"/>
      <c r="H589" s="182"/>
    </row>
    <row r="590" spans="2:8">
      <c r="B590" s="178"/>
      <c r="C590" s="182"/>
      <c r="D590" s="182"/>
      <c r="E590" s="182"/>
      <c r="F590" s="182"/>
      <c r="G590" s="182"/>
      <c r="H590" s="182"/>
    </row>
    <row r="591" spans="2:8">
      <c r="B591" s="178"/>
      <c r="C591" s="182"/>
      <c r="D591" s="182"/>
      <c r="E591" s="182"/>
      <c r="F591" s="182"/>
      <c r="G591" s="182"/>
      <c r="H591" s="182"/>
    </row>
    <row r="592" spans="2:8">
      <c r="B592" s="178"/>
      <c r="C592" s="182"/>
      <c r="D592" s="182"/>
      <c r="E592" s="182"/>
      <c r="F592" s="182"/>
      <c r="G592" s="182"/>
      <c r="H592" s="182"/>
    </row>
    <row r="593" spans="2:8">
      <c r="B593" s="178"/>
      <c r="C593" s="182"/>
      <c r="D593" s="182"/>
      <c r="E593" s="182"/>
      <c r="F593" s="182"/>
      <c r="G593" s="182"/>
      <c r="H593" s="182"/>
    </row>
    <row r="594" spans="2:8">
      <c r="B594" s="178"/>
      <c r="C594" s="182"/>
      <c r="D594" s="182"/>
      <c r="E594" s="182"/>
      <c r="F594" s="182"/>
      <c r="G594" s="182"/>
      <c r="H594" s="182"/>
    </row>
    <row r="595" spans="2:8">
      <c r="B595" s="178"/>
      <c r="C595" s="182"/>
      <c r="D595" s="182"/>
      <c r="E595" s="182"/>
      <c r="F595" s="182"/>
      <c r="G595" s="182"/>
      <c r="H595" s="182"/>
    </row>
    <row r="596" spans="2:8">
      <c r="B596" s="178"/>
      <c r="C596" s="182"/>
      <c r="D596" s="182"/>
      <c r="E596" s="182"/>
      <c r="F596" s="182"/>
      <c r="G596" s="182"/>
      <c r="H596" s="182"/>
    </row>
    <row r="597" spans="2:8">
      <c r="B597" s="178"/>
      <c r="C597" s="182"/>
      <c r="D597" s="182"/>
      <c r="E597" s="182"/>
      <c r="F597" s="182"/>
      <c r="G597" s="182"/>
      <c r="H597" s="182"/>
    </row>
    <row r="598" spans="2:8">
      <c r="B598" s="178"/>
      <c r="C598" s="182"/>
      <c r="D598" s="182"/>
      <c r="E598" s="182"/>
      <c r="F598" s="182"/>
      <c r="G598" s="182"/>
      <c r="H598" s="182"/>
    </row>
    <row r="599" spans="2:8">
      <c r="B599" s="178"/>
      <c r="C599" s="182"/>
      <c r="D599" s="182"/>
      <c r="E599" s="182"/>
      <c r="F599" s="182"/>
      <c r="G599" s="182"/>
      <c r="H599" s="182"/>
    </row>
    <row r="600" spans="2:8">
      <c r="B600" s="178"/>
      <c r="C600" s="182"/>
      <c r="D600" s="182"/>
      <c r="E600" s="182"/>
      <c r="F600" s="182"/>
      <c r="G600" s="182"/>
      <c r="H600" s="182"/>
    </row>
    <row r="601" spans="2:8">
      <c r="B601" s="178"/>
      <c r="C601" s="182"/>
      <c r="D601" s="182"/>
      <c r="E601" s="182"/>
      <c r="F601" s="182"/>
      <c r="G601" s="182"/>
      <c r="H601" s="182"/>
    </row>
    <row r="602" spans="2:8">
      <c r="B602" s="178"/>
      <c r="C602" s="182"/>
      <c r="D602" s="182"/>
      <c r="E602" s="182"/>
      <c r="F602" s="182"/>
      <c r="G602" s="182"/>
      <c r="H602" s="182"/>
    </row>
    <row r="603" spans="2:8">
      <c r="B603" s="178"/>
      <c r="C603" s="182"/>
      <c r="D603" s="182"/>
      <c r="E603" s="182"/>
      <c r="F603" s="182"/>
      <c r="G603" s="182"/>
      <c r="H603" s="182"/>
    </row>
    <row r="604" spans="2:8">
      <c r="B604" s="178"/>
      <c r="C604" s="182"/>
      <c r="D604" s="182"/>
      <c r="E604" s="182"/>
      <c r="F604" s="182"/>
      <c r="G604" s="182"/>
      <c r="H604" s="182"/>
    </row>
    <row r="605" spans="2:8">
      <c r="B605" s="178"/>
      <c r="C605" s="182"/>
      <c r="D605" s="182"/>
      <c r="E605" s="182"/>
      <c r="F605" s="182"/>
      <c r="G605" s="182"/>
      <c r="H605" s="182"/>
    </row>
    <row r="606" spans="2:8">
      <c r="B606" s="178"/>
      <c r="C606" s="182"/>
      <c r="D606" s="182"/>
      <c r="E606" s="182"/>
      <c r="F606" s="182"/>
      <c r="G606" s="182"/>
      <c r="H606" s="182"/>
    </row>
    <row r="607" spans="2:8">
      <c r="B607" s="178"/>
      <c r="C607" s="182"/>
      <c r="D607" s="182"/>
      <c r="E607" s="182"/>
      <c r="F607" s="182"/>
      <c r="G607" s="182"/>
      <c r="H607" s="182"/>
    </row>
    <row r="608" spans="2:8">
      <c r="B608" s="178"/>
      <c r="C608" s="182"/>
      <c r="D608" s="182"/>
      <c r="E608" s="182"/>
      <c r="F608" s="182"/>
      <c r="G608" s="182"/>
      <c r="H608" s="182"/>
    </row>
    <row r="609" spans="2:8">
      <c r="B609" s="178"/>
      <c r="C609" s="182"/>
      <c r="D609" s="182"/>
      <c r="E609" s="182"/>
      <c r="F609" s="182"/>
      <c r="G609" s="182"/>
      <c r="H609" s="182"/>
    </row>
    <row r="610" spans="2:8">
      <c r="B610" s="178"/>
      <c r="C610" s="182"/>
      <c r="D610" s="182"/>
      <c r="E610" s="182"/>
      <c r="F610" s="182"/>
      <c r="G610" s="182"/>
      <c r="H610" s="182"/>
    </row>
    <row r="611" spans="2:8">
      <c r="B611" s="178"/>
      <c r="C611" s="182"/>
      <c r="D611" s="182"/>
      <c r="E611" s="182"/>
      <c r="F611" s="182"/>
      <c r="G611" s="182"/>
      <c r="H611" s="182"/>
    </row>
    <row r="612" spans="2:8">
      <c r="B612" s="178"/>
      <c r="C612" s="182"/>
      <c r="D612" s="182"/>
      <c r="E612" s="182"/>
      <c r="F612" s="182"/>
      <c r="G612" s="182"/>
      <c r="H612" s="182"/>
    </row>
    <row r="613" spans="2:8">
      <c r="B613" s="178"/>
      <c r="C613" s="182"/>
      <c r="D613" s="182"/>
      <c r="E613" s="182"/>
      <c r="F613" s="182"/>
      <c r="G613" s="182"/>
      <c r="H613" s="182"/>
    </row>
    <row r="614" spans="2:8">
      <c r="B614" s="178"/>
      <c r="C614" s="182"/>
      <c r="D614" s="182"/>
      <c r="E614" s="182"/>
      <c r="F614" s="182"/>
      <c r="G614" s="182"/>
      <c r="H614" s="182"/>
    </row>
    <row r="615" spans="2:8">
      <c r="B615" s="178"/>
      <c r="C615" s="182"/>
      <c r="D615" s="182"/>
      <c r="E615" s="182"/>
      <c r="F615" s="182"/>
      <c r="G615" s="182"/>
      <c r="H615" s="182"/>
    </row>
    <row r="616" spans="2:8">
      <c r="B616" s="178"/>
      <c r="C616" s="182"/>
      <c r="D616" s="182"/>
      <c r="E616" s="182"/>
      <c r="F616" s="182"/>
      <c r="G616" s="182"/>
      <c r="H616" s="182"/>
    </row>
    <row r="617" spans="2:8">
      <c r="B617" s="178"/>
      <c r="C617" s="182"/>
      <c r="D617" s="182"/>
      <c r="E617" s="182"/>
      <c r="F617" s="182"/>
      <c r="G617" s="182"/>
      <c r="H617" s="182"/>
    </row>
    <row r="618" spans="2:8">
      <c r="B618" s="178"/>
      <c r="C618" s="182"/>
      <c r="D618" s="182"/>
      <c r="E618" s="182"/>
      <c r="F618" s="182"/>
      <c r="G618" s="182"/>
      <c r="H618" s="182"/>
    </row>
    <row r="619" spans="2:8">
      <c r="B619" s="178"/>
      <c r="C619" s="182"/>
      <c r="D619" s="182"/>
      <c r="E619" s="182"/>
      <c r="F619" s="182"/>
      <c r="G619" s="182"/>
      <c r="H619" s="182"/>
    </row>
    <row r="620" spans="2:8">
      <c r="B620" s="178"/>
      <c r="C620" s="182"/>
      <c r="D620" s="182"/>
      <c r="E620" s="182"/>
      <c r="F620" s="182"/>
      <c r="G620" s="182"/>
      <c r="H620" s="182"/>
    </row>
    <row r="621" spans="2:8">
      <c r="B621" s="178"/>
      <c r="C621" s="182"/>
      <c r="D621" s="182"/>
      <c r="E621" s="182"/>
      <c r="F621" s="182"/>
      <c r="G621" s="182"/>
      <c r="H621" s="182"/>
    </row>
    <row r="622" spans="2:8">
      <c r="B622" s="178"/>
      <c r="C622" s="182"/>
      <c r="D622" s="182"/>
      <c r="E622" s="182"/>
      <c r="F622" s="182"/>
      <c r="G622" s="182"/>
      <c r="H622" s="182"/>
    </row>
    <row r="623" spans="2:8">
      <c r="B623" s="178"/>
      <c r="C623" s="182"/>
      <c r="D623" s="182"/>
      <c r="E623" s="182"/>
      <c r="F623" s="182"/>
      <c r="G623" s="182"/>
      <c r="H623" s="182"/>
    </row>
    <row r="624" spans="2:8">
      <c r="B624" s="178"/>
      <c r="C624" s="182"/>
      <c r="D624" s="182"/>
      <c r="E624" s="182"/>
      <c r="F624" s="182"/>
      <c r="G624" s="182"/>
      <c r="H624" s="182"/>
    </row>
    <row r="625" spans="2:8">
      <c r="B625" s="178"/>
      <c r="C625" s="182"/>
      <c r="D625" s="182"/>
      <c r="E625" s="182"/>
      <c r="F625" s="182"/>
      <c r="G625" s="182"/>
      <c r="H625" s="182"/>
    </row>
    <row r="626" spans="2:8">
      <c r="B626" s="178"/>
      <c r="C626" s="182"/>
      <c r="D626" s="182"/>
      <c r="E626" s="182"/>
      <c r="F626" s="182"/>
      <c r="G626" s="182"/>
      <c r="H626" s="182"/>
    </row>
    <row r="627" spans="2:8">
      <c r="B627" s="178"/>
      <c r="C627" s="182"/>
      <c r="D627" s="182"/>
      <c r="E627" s="182"/>
      <c r="F627" s="182"/>
      <c r="G627" s="182"/>
      <c r="H627" s="182"/>
    </row>
    <row r="628" spans="2:8">
      <c r="B628" s="178"/>
      <c r="C628" s="182"/>
      <c r="D628" s="182"/>
      <c r="E628" s="182"/>
      <c r="F628" s="182"/>
      <c r="G628" s="182"/>
      <c r="H628" s="182"/>
    </row>
    <row r="629" spans="2:8">
      <c r="B629" s="178"/>
      <c r="C629" s="182"/>
      <c r="D629" s="182"/>
      <c r="E629" s="182"/>
      <c r="F629" s="182"/>
      <c r="G629" s="182"/>
      <c r="H629" s="182"/>
    </row>
    <row r="630" spans="2:8">
      <c r="B630" s="178"/>
      <c r="C630" s="182"/>
      <c r="D630" s="182"/>
      <c r="E630" s="182"/>
      <c r="F630" s="182"/>
      <c r="G630" s="182"/>
      <c r="H630" s="182"/>
    </row>
    <row r="631" spans="2:8">
      <c r="B631" s="178"/>
      <c r="C631" s="182"/>
      <c r="D631" s="182"/>
      <c r="E631" s="182"/>
      <c r="F631" s="182"/>
      <c r="G631" s="182"/>
      <c r="H631" s="182"/>
    </row>
    <row r="632" spans="2:8">
      <c r="B632" s="178"/>
      <c r="C632" s="182"/>
      <c r="D632" s="182"/>
      <c r="E632" s="182"/>
      <c r="F632" s="182"/>
      <c r="G632" s="182"/>
      <c r="H632" s="182"/>
    </row>
    <row r="633" spans="2:8">
      <c r="B633" s="178"/>
      <c r="C633" s="182"/>
      <c r="D633" s="182"/>
      <c r="E633" s="182"/>
      <c r="F633" s="182"/>
      <c r="G633" s="182"/>
      <c r="H633" s="182"/>
    </row>
    <row r="634" spans="2:8">
      <c r="B634" s="178"/>
      <c r="C634" s="182"/>
      <c r="D634" s="182"/>
      <c r="E634" s="182"/>
      <c r="F634" s="182"/>
      <c r="G634" s="182"/>
      <c r="H634" s="182"/>
    </row>
    <row r="635" spans="2:8">
      <c r="B635" s="178"/>
      <c r="C635" s="182"/>
      <c r="D635" s="182"/>
      <c r="E635" s="182"/>
      <c r="F635" s="182"/>
      <c r="G635" s="182"/>
      <c r="H635" s="182"/>
    </row>
    <row r="636" spans="2:8">
      <c r="B636" s="178"/>
      <c r="C636" s="182"/>
      <c r="D636" s="182"/>
      <c r="E636" s="182"/>
      <c r="F636" s="182"/>
      <c r="G636" s="182"/>
      <c r="H636" s="182"/>
    </row>
    <row r="637" spans="2:8">
      <c r="B637" s="178"/>
      <c r="C637" s="182"/>
      <c r="D637" s="182"/>
      <c r="E637" s="182"/>
      <c r="F637" s="182"/>
      <c r="G637" s="182"/>
      <c r="H637" s="182"/>
    </row>
    <row r="638" spans="2:8">
      <c r="B638" s="178"/>
      <c r="C638" s="182"/>
      <c r="D638" s="182"/>
      <c r="E638" s="182"/>
      <c r="F638" s="182"/>
      <c r="G638" s="182"/>
      <c r="H638" s="182"/>
    </row>
    <row r="639" spans="2:8">
      <c r="B639" s="178"/>
      <c r="C639" s="182"/>
      <c r="D639" s="182"/>
      <c r="E639" s="182"/>
      <c r="F639" s="182"/>
      <c r="G639" s="182"/>
      <c r="H639" s="182"/>
    </row>
    <row r="640" spans="2:8">
      <c r="B640" s="178"/>
      <c r="C640" s="182"/>
      <c r="D640" s="182"/>
      <c r="E640" s="182"/>
      <c r="F640" s="182"/>
      <c r="G640" s="182"/>
      <c r="H640" s="182"/>
    </row>
    <row r="641" spans="2:8">
      <c r="B641" s="178"/>
      <c r="C641" s="182"/>
      <c r="D641" s="182"/>
      <c r="E641" s="182"/>
      <c r="F641" s="182"/>
      <c r="G641" s="182"/>
      <c r="H641" s="182"/>
    </row>
    <row r="642" spans="2:8">
      <c r="B642" s="178"/>
      <c r="C642" s="182"/>
      <c r="D642" s="182"/>
      <c r="E642" s="182"/>
      <c r="F642" s="182"/>
      <c r="G642" s="182"/>
      <c r="H642" s="182"/>
    </row>
    <row r="643" spans="2:8">
      <c r="B643" s="178"/>
      <c r="C643" s="182"/>
      <c r="D643" s="182"/>
      <c r="E643" s="182"/>
      <c r="F643" s="182"/>
      <c r="G643" s="182"/>
      <c r="H643" s="182"/>
    </row>
    <row r="644" spans="2:8">
      <c r="B644" s="178"/>
      <c r="C644" s="182"/>
      <c r="D644" s="182"/>
      <c r="E644" s="182"/>
      <c r="F644" s="182"/>
      <c r="G644" s="182"/>
      <c r="H644" s="182"/>
    </row>
    <row r="645" spans="2:8">
      <c r="B645" s="178"/>
      <c r="C645" s="182"/>
      <c r="D645" s="182"/>
      <c r="E645" s="182"/>
      <c r="F645" s="182"/>
      <c r="G645" s="182"/>
      <c r="H645" s="182"/>
    </row>
    <row r="646" spans="2:8">
      <c r="B646" s="178"/>
      <c r="C646" s="182"/>
      <c r="D646" s="182"/>
      <c r="E646" s="182"/>
      <c r="F646" s="182"/>
      <c r="G646" s="182"/>
      <c r="H646" s="182"/>
    </row>
    <row r="647" spans="2:8">
      <c r="B647" s="178"/>
      <c r="C647" s="182"/>
      <c r="D647" s="182"/>
      <c r="E647" s="182"/>
      <c r="F647" s="182"/>
      <c r="G647" s="182"/>
      <c r="H647" s="182"/>
    </row>
    <row r="648" spans="2:8">
      <c r="B648" s="178"/>
      <c r="C648" s="182"/>
      <c r="D648" s="182"/>
      <c r="E648" s="182"/>
      <c r="F648" s="182"/>
      <c r="G648" s="182"/>
      <c r="H648" s="182"/>
    </row>
    <row r="649" spans="2:8">
      <c r="B649" s="178"/>
      <c r="C649" s="182"/>
      <c r="D649" s="182"/>
      <c r="E649" s="182"/>
      <c r="F649" s="182"/>
      <c r="G649" s="182"/>
      <c r="H649" s="182"/>
    </row>
    <row r="650" spans="2:8">
      <c r="B650" s="178"/>
      <c r="C650" s="182"/>
      <c r="D650" s="182"/>
      <c r="E650" s="182"/>
      <c r="F650" s="182"/>
      <c r="G650" s="182"/>
      <c r="H650" s="182"/>
    </row>
    <row r="651" spans="2:8">
      <c r="B651" s="178"/>
      <c r="C651" s="182"/>
      <c r="D651" s="182"/>
      <c r="E651" s="182"/>
      <c r="F651" s="182"/>
      <c r="G651" s="182"/>
      <c r="H651" s="182"/>
    </row>
    <row r="652" spans="2:8">
      <c r="B652" s="178"/>
      <c r="C652" s="182"/>
      <c r="D652" s="182"/>
      <c r="E652" s="182"/>
      <c r="F652" s="182"/>
      <c r="G652" s="182"/>
      <c r="H652" s="182"/>
    </row>
    <row r="653" spans="2:8">
      <c r="B653" s="178"/>
      <c r="C653" s="182"/>
      <c r="D653" s="182"/>
      <c r="E653" s="182"/>
      <c r="F653" s="182"/>
      <c r="G653" s="182"/>
      <c r="H653" s="182"/>
    </row>
    <row r="654" spans="2:8">
      <c r="B654" s="178"/>
      <c r="C654" s="182"/>
      <c r="D654" s="182"/>
      <c r="E654" s="182"/>
      <c r="F654" s="182"/>
      <c r="G654" s="182"/>
      <c r="H654" s="182"/>
    </row>
    <row r="655" spans="2:8">
      <c r="B655" s="178"/>
      <c r="C655" s="182"/>
      <c r="D655" s="182"/>
      <c r="E655" s="182"/>
      <c r="F655" s="182"/>
      <c r="G655" s="182"/>
      <c r="H655" s="182"/>
    </row>
    <row r="656" spans="2:8">
      <c r="B656" s="178"/>
      <c r="C656" s="182"/>
      <c r="D656" s="182"/>
      <c r="E656" s="182"/>
      <c r="F656" s="182"/>
      <c r="G656" s="182"/>
      <c r="H656" s="182"/>
    </row>
    <row r="657" spans="2:8">
      <c r="B657" s="178"/>
      <c r="C657" s="182"/>
      <c r="D657" s="182"/>
      <c r="E657" s="182"/>
      <c r="F657" s="182"/>
      <c r="G657" s="182"/>
      <c r="H657" s="182"/>
    </row>
    <row r="658" spans="2:8">
      <c r="B658" s="178"/>
      <c r="C658" s="182"/>
      <c r="D658" s="182"/>
      <c r="E658" s="182"/>
      <c r="F658" s="182"/>
      <c r="G658" s="182"/>
      <c r="H658" s="182"/>
    </row>
    <row r="659" spans="2:8">
      <c r="B659" s="178"/>
      <c r="C659" s="182"/>
      <c r="D659" s="182"/>
      <c r="E659" s="182"/>
      <c r="F659" s="182"/>
      <c r="G659" s="182"/>
      <c r="H659" s="182"/>
    </row>
    <row r="660" spans="2:8">
      <c r="B660" s="178"/>
      <c r="C660" s="182"/>
      <c r="D660" s="182"/>
      <c r="E660" s="182"/>
      <c r="F660" s="182"/>
      <c r="G660" s="182"/>
      <c r="H660" s="182"/>
    </row>
    <row r="661" spans="2:8">
      <c r="B661" s="178"/>
      <c r="C661" s="182"/>
      <c r="D661" s="182"/>
      <c r="E661" s="182"/>
      <c r="F661" s="182"/>
      <c r="G661" s="182"/>
      <c r="H661" s="182"/>
    </row>
    <row r="662" spans="2:8">
      <c r="B662" s="178"/>
      <c r="C662" s="182"/>
      <c r="D662" s="182"/>
      <c r="E662" s="182"/>
      <c r="F662" s="182"/>
      <c r="G662" s="182"/>
      <c r="H662" s="182"/>
    </row>
    <row r="663" spans="2:8">
      <c r="B663" s="178"/>
      <c r="C663" s="182"/>
      <c r="D663" s="182"/>
      <c r="E663" s="182"/>
      <c r="F663" s="182"/>
      <c r="G663" s="182"/>
      <c r="H663" s="182"/>
    </row>
    <row r="664" spans="2:8">
      <c r="B664" s="178"/>
      <c r="C664" s="182"/>
      <c r="D664" s="182"/>
      <c r="E664" s="182"/>
      <c r="F664" s="182"/>
      <c r="G664" s="182"/>
      <c r="H664" s="182"/>
    </row>
    <row r="665" spans="2:8">
      <c r="B665" s="178"/>
      <c r="C665" s="182"/>
      <c r="D665" s="182"/>
      <c r="E665" s="182"/>
      <c r="F665" s="182"/>
      <c r="G665" s="182"/>
      <c r="H665" s="182"/>
    </row>
    <row r="666" spans="2:8">
      <c r="B666" s="178"/>
      <c r="C666" s="182"/>
      <c r="D666" s="182"/>
      <c r="E666" s="182"/>
      <c r="F666" s="182"/>
      <c r="G666" s="182"/>
      <c r="H666" s="182"/>
    </row>
    <row r="667" spans="2:8">
      <c r="B667" s="178"/>
      <c r="C667" s="182"/>
      <c r="D667" s="182"/>
      <c r="E667" s="182"/>
      <c r="F667" s="182"/>
      <c r="G667" s="182"/>
      <c r="H667" s="182"/>
    </row>
    <row r="668" spans="2:8">
      <c r="B668" s="178"/>
      <c r="C668" s="182"/>
      <c r="D668" s="182"/>
      <c r="E668" s="182"/>
      <c r="F668" s="182"/>
      <c r="G668" s="182"/>
      <c r="H668" s="182"/>
    </row>
    <row r="669" spans="2:8">
      <c r="B669" s="178"/>
      <c r="C669" s="182"/>
      <c r="D669" s="182"/>
      <c r="E669" s="182"/>
      <c r="F669" s="182"/>
      <c r="G669" s="182"/>
      <c r="H669" s="182"/>
    </row>
    <row r="670" spans="2:8">
      <c r="B670" s="178"/>
      <c r="C670" s="182"/>
      <c r="D670" s="182"/>
      <c r="E670" s="182"/>
      <c r="F670" s="182"/>
      <c r="G670" s="182"/>
      <c r="H670" s="182"/>
    </row>
    <row r="671" spans="2:8">
      <c r="B671" s="178"/>
      <c r="C671" s="182"/>
      <c r="D671" s="182"/>
      <c r="E671" s="182"/>
      <c r="F671" s="182"/>
      <c r="G671" s="182"/>
      <c r="H671" s="182"/>
    </row>
    <row r="672" spans="2:8">
      <c r="B672" s="178"/>
      <c r="C672" s="182"/>
      <c r="D672" s="182"/>
      <c r="E672" s="182"/>
      <c r="F672" s="182"/>
      <c r="G672" s="182"/>
      <c r="H672" s="182"/>
    </row>
    <row r="673" spans="2:8">
      <c r="B673" s="178"/>
      <c r="C673" s="182"/>
      <c r="D673" s="182"/>
      <c r="E673" s="182"/>
      <c r="F673" s="182"/>
      <c r="G673" s="182"/>
      <c r="H673" s="182"/>
    </row>
    <row r="674" spans="2:8">
      <c r="B674" s="178"/>
      <c r="C674" s="182"/>
      <c r="D674" s="182"/>
      <c r="E674" s="182"/>
      <c r="F674" s="182"/>
      <c r="G674" s="182"/>
      <c r="H674" s="182"/>
    </row>
    <row r="675" spans="2:8">
      <c r="B675" s="178"/>
      <c r="C675" s="182"/>
      <c r="D675" s="182"/>
      <c r="E675" s="182"/>
      <c r="F675" s="182"/>
      <c r="G675" s="182"/>
      <c r="H675" s="182"/>
    </row>
    <row r="676" spans="2:8">
      <c r="B676" s="178"/>
      <c r="C676" s="182"/>
      <c r="D676" s="182"/>
      <c r="E676" s="182"/>
      <c r="F676" s="182"/>
      <c r="G676" s="182"/>
      <c r="H676" s="182"/>
    </row>
    <row r="677" spans="2:8">
      <c r="B677" s="178"/>
      <c r="C677" s="182"/>
      <c r="D677" s="182"/>
      <c r="E677" s="182"/>
      <c r="F677" s="182"/>
      <c r="G677" s="182"/>
      <c r="H677" s="182"/>
    </row>
    <row r="678" spans="2:8">
      <c r="B678" s="178"/>
      <c r="C678" s="182"/>
      <c r="D678" s="182"/>
      <c r="E678" s="182"/>
      <c r="F678" s="182"/>
      <c r="G678" s="182"/>
      <c r="H678" s="182"/>
    </row>
    <row r="679" spans="2:8">
      <c r="B679" s="178"/>
      <c r="C679" s="182"/>
      <c r="D679" s="182"/>
      <c r="E679" s="182"/>
      <c r="F679" s="182"/>
      <c r="G679" s="182"/>
      <c r="H679" s="182"/>
    </row>
    <row r="680" spans="2:8">
      <c r="B680" s="178"/>
      <c r="C680" s="182"/>
      <c r="D680" s="182"/>
      <c r="E680" s="182"/>
      <c r="F680" s="182"/>
      <c r="G680" s="182"/>
      <c r="H680" s="182"/>
    </row>
    <row r="681" spans="2:8">
      <c r="B681" s="178"/>
      <c r="C681" s="182"/>
      <c r="D681" s="182"/>
      <c r="E681" s="182"/>
      <c r="F681" s="182"/>
      <c r="G681" s="182"/>
      <c r="H681" s="182"/>
    </row>
    <row r="682" spans="2:8">
      <c r="B682" s="178"/>
      <c r="C682" s="182"/>
      <c r="D682" s="182"/>
      <c r="E682" s="182"/>
      <c r="F682" s="182"/>
      <c r="G682" s="182"/>
      <c r="H682" s="182"/>
    </row>
    <row r="683" spans="2:8">
      <c r="B683" s="178"/>
      <c r="C683" s="182"/>
      <c r="D683" s="182"/>
      <c r="E683" s="182"/>
      <c r="F683" s="182"/>
      <c r="G683" s="182"/>
      <c r="H683" s="182"/>
    </row>
    <row r="684" spans="2:8">
      <c r="B684" s="178"/>
      <c r="C684" s="182"/>
      <c r="D684" s="182"/>
      <c r="E684" s="182"/>
      <c r="F684" s="182"/>
      <c r="G684" s="182"/>
      <c r="H684" s="182"/>
    </row>
    <row r="685" spans="2:8">
      <c r="B685" s="178"/>
      <c r="C685" s="182"/>
      <c r="D685" s="182"/>
      <c r="E685" s="182"/>
      <c r="F685" s="182"/>
      <c r="G685" s="182"/>
      <c r="H685" s="182"/>
    </row>
    <row r="686" spans="2:8">
      <c r="B686" s="178"/>
      <c r="C686" s="182"/>
      <c r="D686" s="182"/>
      <c r="E686" s="182"/>
      <c r="F686" s="182"/>
      <c r="G686" s="182"/>
      <c r="H686" s="182"/>
    </row>
    <row r="687" spans="2:8">
      <c r="B687" s="178"/>
      <c r="C687" s="182"/>
      <c r="D687" s="182"/>
      <c r="E687" s="182"/>
      <c r="F687" s="182"/>
      <c r="G687" s="182"/>
      <c r="H687" s="182"/>
    </row>
    <row r="688" spans="2:8">
      <c r="B688" s="178"/>
      <c r="C688" s="182"/>
      <c r="D688" s="182"/>
      <c r="E688" s="182"/>
      <c r="F688" s="182"/>
      <c r="G688" s="182"/>
      <c r="H688" s="182"/>
    </row>
    <row r="689" spans="2:8">
      <c r="B689" s="178"/>
      <c r="C689" s="182"/>
      <c r="D689" s="182"/>
      <c r="E689" s="182"/>
      <c r="F689" s="182"/>
      <c r="G689" s="182"/>
      <c r="H689" s="182"/>
    </row>
    <row r="690" spans="2:8">
      <c r="B690" s="178"/>
      <c r="C690" s="182"/>
      <c r="D690" s="182"/>
      <c r="E690" s="182"/>
      <c r="F690" s="182"/>
      <c r="G690" s="182"/>
      <c r="H690" s="182"/>
    </row>
    <row r="691" spans="2:8">
      <c r="B691" s="178"/>
      <c r="C691" s="182"/>
      <c r="D691" s="182"/>
      <c r="E691" s="182"/>
      <c r="F691" s="182"/>
      <c r="G691" s="182"/>
      <c r="H691" s="182"/>
    </row>
    <row r="692" spans="2:8">
      <c r="B692" s="178"/>
      <c r="C692" s="182"/>
      <c r="D692" s="182"/>
      <c r="E692" s="182"/>
      <c r="F692" s="182"/>
      <c r="G692" s="182"/>
      <c r="H692" s="182"/>
    </row>
    <row r="693" spans="2:8">
      <c r="B693" s="178"/>
      <c r="C693" s="182"/>
      <c r="D693" s="182"/>
      <c r="E693" s="182"/>
      <c r="F693" s="182"/>
      <c r="G693" s="182"/>
      <c r="H693" s="182"/>
    </row>
    <row r="694" spans="2:8">
      <c r="B694" s="178"/>
      <c r="C694" s="182"/>
      <c r="D694" s="182"/>
      <c r="E694" s="182"/>
      <c r="F694" s="182"/>
      <c r="G694" s="182"/>
      <c r="H694" s="182"/>
    </row>
    <row r="695" spans="2:8">
      <c r="B695" s="178"/>
      <c r="C695" s="182"/>
      <c r="D695" s="182"/>
      <c r="E695" s="182"/>
      <c r="F695" s="182"/>
      <c r="G695" s="182"/>
      <c r="H695" s="182"/>
    </row>
    <row r="696" spans="2:8">
      <c r="B696" s="178"/>
      <c r="C696" s="182"/>
      <c r="D696" s="182"/>
      <c r="E696" s="182"/>
      <c r="F696" s="182"/>
      <c r="G696" s="182"/>
      <c r="H696" s="182"/>
    </row>
    <row r="697" spans="2:8">
      <c r="B697" s="178"/>
      <c r="C697" s="182"/>
      <c r="D697" s="182"/>
      <c r="E697" s="182"/>
      <c r="F697" s="182"/>
      <c r="G697" s="182"/>
      <c r="H697" s="182"/>
    </row>
    <row r="698" spans="2:8">
      <c r="B698" s="178"/>
      <c r="C698" s="182"/>
      <c r="D698" s="182"/>
      <c r="E698" s="182"/>
      <c r="F698" s="182"/>
      <c r="G698" s="182"/>
      <c r="H698" s="182"/>
    </row>
    <row r="699" spans="2:8">
      <c r="B699" s="178"/>
      <c r="C699" s="182"/>
      <c r="D699" s="182"/>
      <c r="E699" s="182"/>
      <c r="F699" s="182"/>
      <c r="G699" s="182"/>
      <c r="H699" s="182"/>
    </row>
    <row r="700" spans="2:8">
      <c r="B700" s="178"/>
      <c r="C700" s="182"/>
      <c r="D700" s="182"/>
      <c r="E700" s="182"/>
      <c r="F700" s="182"/>
      <c r="G700" s="182"/>
      <c r="H700" s="182"/>
    </row>
    <row r="701" spans="2:8">
      <c r="B701" s="178"/>
      <c r="C701" s="182"/>
      <c r="D701" s="182"/>
      <c r="E701" s="182"/>
      <c r="F701" s="182"/>
      <c r="G701" s="182"/>
      <c r="H701" s="182"/>
    </row>
    <row r="702" spans="2:8">
      <c r="B702" s="178"/>
      <c r="C702" s="182"/>
      <c r="D702" s="182"/>
      <c r="E702" s="182"/>
      <c r="F702" s="182"/>
      <c r="G702" s="182"/>
      <c r="H702" s="182"/>
    </row>
    <row r="703" spans="2:8">
      <c r="B703" s="178"/>
      <c r="C703" s="182"/>
      <c r="D703" s="182"/>
      <c r="E703" s="182"/>
      <c r="F703" s="182"/>
      <c r="G703" s="182"/>
      <c r="H703" s="182"/>
    </row>
    <row r="704" spans="2:8">
      <c r="B704" s="178"/>
      <c r="C704" s="182"/>
      <c r="D704" s="182"/>
      <c r="E704" s="182"/>
      <c r="F704" s="182"/>
      <c r="G704" s="182"/>
      <c r="H704" s="182"/>
    </row>
    <row r="705" spans="2:8">
      <c r="B705" s="178"/>
      <c r="C705" s="182"/>
      <c r="D705" s="182"/>
      <c r="E705" s="182"/>
      <c r="F705" s="182"/>
      <c r="G705" s="182"/>
      <c r="H705" s="182"/>
    </row>
    <row r="706" spans="2:8">
      <c r="B706" s="178"/>
      <c r="C706" s="182"/>
      <c r="D706" s="182"/>
      <c r="E706" s="182"/>
      <c r="F706" s="182"/>
      <c r="G706" s="182"/>
      <c r="H706" s="182"/>
    </row>
    <row r="707" spans="2:8">
      <c r="B707" s="178"/>
      <c r="C707" s="182"/>
      <c r="D707" s="182"/>
      <c r="E707" s="182"/>
      <c r="F707" s="182"/>
      <c r="G707" s="182"/>
      <c r="H707" s="182"/>
    </row>
    <row r="708" spans="2:8">
      <c r="B708" s="178"/>
      <c r="C708" s="182"/>
      <c r="D708" s="182"/>
      <c r="E708" s="182"/>
      <c r="F708" s="182"/>
      <c r="G708" s="182"/>
      <c r="H708" s="182"/>
    </row>
    <row r="709" spans="2:8">
      <c r="B709" s="178"/>
      <c r="C709" s="182"/>
      <c r="D709" s="182"/>
      <c r="E709" s="182"/>
      <c r="F709" s="182"/>
      <c r="G709" s="182"/>
      <c r="H709" s="182"/>
    </row>
    <row r="710" spans="2:8">
      <c r="B710" s="178"/>
      <c r="C710" s="182"/>
      <c r="D710" s="182"/>
      <c r="E710" s="182"/>
      <c r="F710" s="182"/>
      <c r="G710" s="182"/>
      <c r="H710" s="182"/>
    </row>
    <row r="711" spans="2:8">
      <c r="B711" s="178"/>
      <c r="C711" s="182"/>
      <c r="D711" s="182"/>
      <c r="E711" s="182"/>
      <c r="F711" s="182"/>
      <c r="G711" s="182"/>
      <c r="H711" s="182"/>
    </row>
    <row r="712" spans="2:8">
      <c r="B712" s="178"/>
      <c r="C712" s="182"/>
      <c r="D712" s="182"/>
      <c r="E712" s="182"/>
      <c r="F712" s="182"/>
      <c r="G712" s="182"/>
      <c r="H712" s="182"/>
    </row>
    <row r="713" spans="2:8">
      <c r="B713" s="178"/>
      <c r="C713" s="182"/>
      <c r="D713" s="182"/>
      <c r="E713" s="182"/>
      <c r="F713" s="182"/>
      <c r="G713" s="182"/>
      <c r="H713" s="182"/>
    </row>
    <row r="714" spans="2:8">
      <c r="B714" s="178"/>
      <c r="C714" s="182"/>
      <c r="D714" s="182"/>
      <c r="E714" s="182"/>
      <c r="F714" s="182"/>
      <c r="G714" s="182"/>
      <c r="H714" s="182"/>
    </row>
    <row r="715" spans="2:8">
      <c r="B715" s="178"/>
      <c r="C715" s="182"/>
      <c r="D715" s="182"/>
      <c r="E715" s="182"/>
      <c r="F715" s="182"/>
      <c r="G715" s="182"/>
      <c r="H715" s="182"/>
    </row>
    <row r="716" spans="2:8">
      <c r="B716" s="178"/>
      <c r="C716" s="182"/>
      <c r="D716" s="182"/>
      <c r="E716" s="182"/>
      <c r="F716" s="182"/>
      <c r="G716" s="182"/>
      <c r="H716" s="182"/>
    </row>
    <row r="717" spans="2:8">
      <c r="B717" s="178"/>
      <c r="C717" s="182"/>
      <c r="D717" s="182"/>
      <c r="E717" s="182"/>
      <c r="F717" s="182"/>
      <c r="G717" s="182"/>
      <c r="H717" s="182"/>
    </row>
    <row r="718" spans="2:8">
      <c r="B718" s="178"/>
      <c r="C718" s="182"/>
      <c r="D718" s="182"/>
      <c r="E718" s="182"/>
      <c r="F718" s="182"/>
      <c r="G718" s="182"/>
      <c r="H718" s="182"/>
    </row>
    <row r="719" spans="2:8">
      <c r="B719" s="178"/>
      <c r="C719" s="182"/>
      <c r="D719" s="182"/>
      <c r="E719" s="182"/>
      <c r="F719" s="182"/>
      <c r="G719" s="182"/>
      <c r="H719" s="182"/>
    </row>
    <row r="720" spans="2:8">
      <c r="B720" s="178"/>
      <c r="C720" s="182"/>
      <c r="D720" s="182"/>
      <c r="E720" s="182"/>
      <c r="F720" s="182"/>
      <c r="G720" s="182"/>
      <c r="H720" s="182"/>
    </row>
    <row r="721" spans="2:8">
      <c r="B721" s="178"/>
      <c r="C721" s="182"/>
      <c r="D721" s="182"/>
      <c r="E721" s="182"/>
      <c r="F721" s="182"/>
      <c r="G721" s="182"/>
      <c r="H721" s="182"/>
    </row>
    <row r="722" spans="2:8">
      <c r="B722" s="178"/>
      <c r="C722" s="182"/>
      <c r="D722" s="182"/>
      <c r="E722" s="182"/>
      <c r="F722" s="182"/>
      <c r="G722" s="182"/>
      <c r="H722" s="182"/>
    </row>
    <row r="723" spans="2:8">
      <c r="B723" s="178"/>
      <c r="C723" s="182"/>
      <c r="D723" s="182"/>
      <c r="E723" s="182"/>
      <c r="F723" s="182"/>
      <c r="G723" s="182"/>
      <c r="H723" s="182"/>
    </row>
    <row r="724" spans="2:8">
      <c r="B724" s="178"/>
      <c r="C724" s="182"/>
      <c r="D724" s="182"/>
      <c r="E724" s="182"/>
      <c r="F724" s="182"/>
      <c r="G724" s="182"/>
      <c r="H724" s="182"/>
    </row>
    <row r="725" spans="2:8">
      <c r="B725" s="178"/>
      <c r="C725" s="182"/>
      <c r="D725" s="182"/>
      <c r="E725" s="182"/>
      <c r="F725" s="182"/>
      <c r="G725" s="182"/>
      <c r="H725" s="182"/>
    </row>
    <row r="726" spans="2:8">
      <c r="B726" s="178"/>
      <c r="C726" s="182"/>
      <c r="D726" s="182"/>
      <c r="E726" s="182"/>
      <c r="F726" s="182"/>
      <c r="G726" s="182"/>
      <c r="H726" s="182"/>
    </row>
    <row r="727" spans="2:8">
      <c r="B727" s="178"/>
      <c r="C727" s="182"/>
      <c r="D727" s="182"/>
      <c r="E727" s="182"/>
      <c r="F727" s="182"/>
      <c r="G727" s="182"/>
      <c r="H727" s="182"/>
    </row>
    <row r="728" spans="2:8">
      <c r="B728" s="178"/>
      <c r="C728" s="182"/>
      <c r="D728" s="182"/>
      <c r="E728" s="182"/>
      <c r="F728" s="182"/>
      <c r="G728" s="182"/>
      <c r="H728" s="182"/>
    </row>
    <row r="729" spans="2:8">
      <c r="B729" s="178"/>
      <c r="C729" s="182"/>
      <c r="D729" s="182"/>
      <c r="E729" s="182"/>
      <c r="F729" s="182"/>
      <c r="G729" s="182"/>
      <c r="H729" s="182"/>
    </row>
    <row r="730" spans="2:8">
      <c r="B730" s="178"/>
      <c r="C730" s="182"/>
      <c r="D730" s="182"/>
      <c r="E730" s="182"/>
      <c r="F730" s="182"/>
      <c r="G730" s="182"/>
      <c r="H730" s="182"/>
    </row>
    <row r="731" spans="2:8">
      <c r="B731" s="178"/>
      <c r="C731" s="182"/>
      <c r="D731" s="182"/>
      <c r="E731" s="182"/>
      <c r="F731" s="182"/>
      <c r="G731" s="182"/>
      <c r="H731" s="182"/>
    </row>
    <row r="732" spans="2:8">
      <c r="B732" s="178"/>
      <c r="C732" s="182"/>
      <c r="D732" s="182"/>
      <c r="E732" s="182"/>
      <c r="F732" s="182"/>
      <c r="G732" s="182"/>
      <c r="H732" s="182"/>
    </row>
    <row r="733" spans="2:8">
      <c r="B733" s="178"/>
      <c r="C733" s="182"/>
      <c r="D733" s="182"/>
      <c r="E733" s="182"/>
      <c r="F733" s="182"/>
      <c r="G733" s="182"/>
      <c r="H733" s="182"/>
    </row>
    <row r="734" spans="2:8">
      <c r="B734" s="178"/>
      <c r="C734" s="182"/>
      <c r="D734" s="182"/>
      <c r="E734" s="182"/>
      <c r="F734" s="182"/>
      <c r="G734" s="182"/>
      <c r="H734" s="182"/>
    </row>
    <row r="735" spans="2:8">
      <c r="B735" s="178"/>
      <c r="C735" s="182"/>
      <c r="D735" s="182"/>
      <c r="E735" s="182"/>
      <c r="F735" s="182"/>
      <c r="G735" s="182"/>
      <c r="H735" s="182"/>
    </row>
    <row r="736" spans="2:8">
      <c r="B736" s="178"/>
      <c r="C736" s="182"/>
      <c r="D736" s="182"/>
      <c r="E736" s="182"/>
      <c r="F736" s="182"/>
      <c r="G736" s="182"/>
      <c r="H736" s="182"/>
    </row>
    <row r="737" spans="2:8">
      <c r="B737" s="178"/>
      <c r="C737" s="182"/>
      <c r="D737" s="182"/>
      <c r="E737" s="182"/>
      <c r="F737" s="182"/>
      <c r="G737" s="182"/>
      <c r="H737" s="182"/>
    </row>
    <row r="738" spans="2:8">
      <c r="B738" s="178"/>
      <c r="C738" s="182"/>
      <c r="D738" s="182"/>
      <c r="E738" s="182"/>
      <c r="F738" s="182"/>
      <c r="G738" s="182"/>
      <c r="H738" s="182"/>
    </row>
    <row r="739" spans="2:8">
      <c r="B739" s="178"/>
      <c r="C739" s="182"/>
      <c r="D739" s="182"/>
      <c r="E739" s="182"/>
      <c r="F739" s="182"/>
      <c r="G739" s="182"/>
      <c r="H739" s="182"/>
    </row>
    <row r="740" spans="2:8">
      <c r="B740" s="178"/>
      <c r="C740" s="182"/>
      <c r="D740" s="182"/>
      <c r="E740" s="182"/>
      <c r="F740" s="182"/>
      <c r="G740" s="182"/>
      <c r="H740" s="182"/>
    </row>
    <row r="741" spans="2:8">
      <c r="B741" s="178"/>
      <c r="C741" s="182"/>
      <c r="D741" s="182"/>
      <c r="E741" s="182"/>
      <c r="F741" s="182"/>
      <c r="G741" s="182"/>
      <c r="H741" s="182"/>
    </row>
    <row r="742" spans="2:8">
      <c r="B742" s="178"/>
      <c r="C742" s="182"/>
      <c r="D742" s="182"/>
      <c r="E742" s="182"/>
      <c r="F742" s="182"/>
      <c r="G742" s="182"/>
      <c r="H742" s="182"/>
    </row>
    <row r="743" spans="2:8">
      <c r="B743" s="178"/>
      <c r="C743" s="182"/>
      <c r="D743" s="182"/>
      <c r="E743" s="182"/>
      <c r="F743" s="182"/>
      <c r="G743" s="182"/>
      <c r="H743" s="182"/>
    </row>
    <row r="744" spans="2:8">
      <c r="B744" s="178"/>
      <c r="C744" s="182"/>
      <c r="D744" s="182"/>
      <c r="E744" s="182"/>
      <c r="F744" s="182"/>
      <c r="G744" s="182"/>
      <c r="H744" s="182"/>
    </row>
    <row r="745" spans="2:8">
      <c r="B745" s="178"/>
      <c r="C745" s="182"/>
      <c r="D745" s="182"/>
      <c r="E745" s="182"/>
      <c r="F745" s="182"/>
      <c r="G745" s="182"/>
      <c r="H745" s="182"/>
    </row>
    <row r="746" spans="2:8">
      <c r="B746" s="178"/>
      <c r="C746" s="182"/>
      <c r="D746" s="182"/>
      <c r="E746" s="182"/>
      <c r="F746" s="182"/>
      <c r="G746" s="182"/>
      <c r="H746" s="182"/>
    </row>
    <row r="747" spans="2:8">
      <c r="B747" s="178"/>
      <c r="C747" s="182"/>
      <c r="D747" s="182"/>
      <c r="E747" s="182"/>
      <c r="F747" s="182"/>
      <c r="G747" s="182"/>
      <c r="H747" s="182"/>
    </row>
    <row r="748" spans="2:8">
      <c r="B748" s="178"/>
      <c r="C748" s="182"/>
      <c r="D748" s="182"/>
      <c r="E748" s="182"/>
      <c r="F748" s="182"/>
      <c r="G748" s="182"/>
      <c r="H748" s="182"/>
    </row>
    <row r="749" spans="2:8">
      <c r="B749" s="178"/>
      <c r="C749" s="182"/>
      <c r="D749" s="182"/>
      <c r="E749" s="182"/>
      <c r="F749" s="182"/>
      <c r="G749" s="182"/>
      <c r="H749" s="182"/>
    </row>
    <row r="750" spans="2:8">
      <c r="B750" s="178"/>
      <c r="C750" s="182"/>
      <c r="D750" s="182"/>
      <c r="E750" s="182"/>
      <c r="F750" s="182"/>
      <c r="G750" s="182"/>
      <c r="H750" s="182"/>
    </row>
    <row r="751" spans="2:8">
      <c r="B751" s="178"/>
      <c r="C751" s="182"/>
      <c r="D751" s="182"/>
      <c r="E751" s="182"/>
      <c r="F751" s="182"/>
      <c r="G751" s="182"/>
      <c r="H751" s="182"/>
    </row>
    <row r="752" spans="2:8">
      <c r="B752" s="178"/>
      <c r="C752" s="182"/>
      <c r="D752" s="182"/>
      <c r="E752" s="182"/>
      <c r="F752" s="182"/>
      <c r="G752" s="182"/>
      <c r="H752" s="182"/>
    </row>
    <row r="753" spans="2:8">
      <c r="B753" s="178"/>
      <c r="C753" s="182"/>
      <c r="D753" s="182"/>
      <c r="E753" s="182"/>
      <c r="F753" s="182"/>
      <c r="G753" s="182"/>
      <c r="H753" s="182"/>
    </row>
    <row r="754" spans="2:8">
      <c r="B754" s="178"/>
      <c r="C754" s="182"/>
      <c r="D754" s="182"/>
      <c r="E754" s="182"/>
      <c r="F754" s="182"/>
      <c r="G754" s="182"/>
      <c r="H754" s="182"/>
    </row>
    <row r="755" spans="2:8">
      <c r="B755" s="178"/>
      <c r="C755" s="182"/>
      <c r="D755" s="182"/>
      <c r="E755" s="182"/>
      <c r="F755" s="182"/>
      <c r="G755" s="182"/>
      <c r="H755" s="182"/>
    </row>
    <row r="756" spans="2:8">
      <c r="B756" s="178"/>
      <c r="C756" s="182"/>
      <c r="D756" s="182"/>
      <c r="E756" s="182"/>
      <c r="F756" s="182"/>
      <c r="G756" s="182"/>
      <c r="H756" s="182"/>
    </row>
    <row r="757" spans="2:8">
      <c r="B757" s="178"/>
      <c r="C757" s="182"/>
      <c r="D757" s="182"/>
      <c r="E757" s="182"/>
      <c r="F757" s="182"/>
      <c r="G757" s="182"/>
      <c r="H757" s="182"/>
    </row>
    <row r="758" spans="2:8">
      <c r="B758" s="178"/>
      <c r="C758" s="182"/>
      <c r="D758" s="182"/>
      <c r="E758" s="182"/>
      <c r="F758" s="182"/>
      <c r="G758" s="182"/>
      <c r="H758" s="182"/>
    </row>
    <row r="759" spans="2:8">
      <c r="B759" s="178"/>
      <c r="C759" s="182"/>
      <c r="D759" s="182"/>
      <c r="E759" s="182"/>
      <c r="F759" s="182"/>
      <c r="G759" s="182"/>
      <c r="H759" s="182"/>
    </row>
    <row r="760" spans="2:8">
      <c r="B760" s="178"/>
      <c r="C760" s="182"/>
      <c r="D760" s="182"/>
      <c r="E760" s="182"/>
      <c r="F760" s="182"/>
      <c r="G760" s="182"/>
      <c r="H760" s="182"/>
    </row>
    <row r="761" spans="2:8">
      <c r="B761" s="178"/>
      <c r="C761" s="182"/>
      <c r="D761" s="182"/>
      <c r="E761" s="182"/>
      <c r="F761" s="182"/>
      <c r="G761" s="182"/>
      <c r="H761" s="182"/>
    </row>
    <row r="762" spans="2:8">
      <c r="B762" s="178"/>
      <c r="C762" s="182"/>
      <c r="D762" s="182"/>
      <c r="E762" s="182"/>
      <c r="F762" s="182"/>
      <c r="G762" s="182"/>
      <c r="H762" s="182"/>
    </row>
    <row r="763" spans="2:8">
      <c r="B763" s="178"/>
      <c r="C763" s="182"/>
      <c r="D763" s="182"/>
      <c r="E763" s="182"/>
      <c r="F763" s="182"/>
      <c r="G763" s="182"/>
      <c r="H763" s="182"/>
    </row>
    <row r="764" spans="2:8">
      <c r="B764" s="178"/>
      <c r="C764" s="182"/>
      <c r="D764" s="182"/>
      <c r="E764" s="182"/>
      <c r="F764" s="182"/>
      <c r="G764" s="182"/>
      <c r="H764" s="182"/>
    </row>
    <row r="765" spans="2:8">
      <c r="B765" s="178"/>
      <c r="C765" s="182"/>
      <c r="D765" s="182"/>
      <c r="E765" s="182"/>
      <c r="F765" s="182"/>
      <c r="G765" s="182"/>
      <c r="H765" s="182"/>
    </row>
    <row r="766" spans="2:8">
      <c r="B766" s="178"/>
      <c r="C766" s="182"/>
      <c r="D766" s="182"/>
      <c r="E766" s="182"/>
      <c r="F766" s="182"/>
      <c r="G766" s="182"/>
      <c r="H766" s="182"/>
    </row>
    <row r="767" spans="2:8">
      <c r="B767" s="178"/>
      <c r="C767" s="182"/>
      <c r="D767" s="182"/>
      <c r="E767" s="182"/>
      <c r="F767" s="182"/>
      <c r="G767" s="182"/>
      <c r="H767" s="182"/>
    </row>
    <row r="768" spans="2:8">
      <c r="B768" s="178"/>
      <c r="C768" s="182"/>
      <c r="D768" s="182"/>
      <c r="E768" s="182"/>
      <c r="F768" s="182"/>
      <c r="G768" s="182"/>
      <c r="H768" s="182"/>
    </row>
    <row r="769" spans="2:8">
      <c r="B769" s="178"/>
      <c r="C769" s="182"/>
      <c r="D769" s="182"/>
      <c r="E769" s="182"/>
      <c r="F769" s="182"/>
      <c r="G769" s="182"/>
      <c r="H769" s="182"/>
    </row>
    <row r="770" spans="2:8">
      <c r="B770" s="178"/>
      <c r="C770" s="182"/>
      <c r="D770" s="182"/>
      <c r="E770" s="182"/>
      <c r="F770" s="182"/>
      <c r="G770" s="182"/>
      <c r="H770" s="182"/>
    </row>
    <row r="771" spans="2:8">
      <c r="B771" s="178"/>
      <c r="C771" s="182"/>
      <c r="D771" s="182"/>
      <c r="E771" s="182"/>
      <c r="F771" s="182"/>
      <c r="G771" s="182"/>
      <c r="H771" s="182"/>
    </row>
    <row r="772" spans="2:8">
      <c r="B772" s="178"/>
      <c r="C772" s="182"/>
      <c r="D772" s="182"/>
      <c r="E772" s="182"/>
      <c r="F772" s="182"/>
      <c r="G772" s="182"/>
      <c r="H772" s="182"/>
    </row>
    <row r="773" spans="2:8">
      <c r="B773" s="178"/>
      <c r="C773" s="182"/>
      <c r="D773" s="182"/>
      <c r="E773" s="182"/>
      <c r="F773" s="182"/>
      <c r="G773" s="182"/>
      <c r="H773" s="182"/>
    </row>
    <row r="774" spans="2:8">
      <c r="B774" s="178"/>
      <c r="C774" s="182"/>
      <c r="D774" s="182"/>
      <c r="E774" s="182"/>
      <c r="F774" s="182"/>
      <c r="G774" s="182"/>
      <c r="H774" s="182"/>
    </row>
    <row r="775" spans="2:8">
      <c r="B775" s="178"/>
      <c r="C775" s="182"/>
      <c r="D775" s="182"/>
      <c r="E775" s="182"/>
      <c r="F775" s="182"/>
      <c r="G775" s="182"/>
      <c r="H775" s="182"/>
    </row>
    <row r="776" spans="2:8">
      <c r="B776" s="178"/>
      <c r="C776" s="182"/>
      <c r="D776" s="182"/>
      <c r="E776" s="182"/>
      <c r="F776" s="182"/>
      <c r="G776" s="182"/>
      <c r="H776" s="182"/>
    </row>
    <row r="777" spans="2:8">
      <c r="B777" s="178"/>
      <c r="C777" s="182"/>
      <c r="D777" s="182"/>
      <c r="E777" s="182"/>
      <c r="F777" s="182"/>
      <c r="G777" s="182"/>
      <c r="H777" s="182"/>
    </row>
    <row r="778" spans="2:8">
      <c r="B778" s="178"/>
      <c r="C778" s="182"/>
      <c r="D778" s="182"/>
      <c r="E778" s="182"/>
      <c r="F778" s="182"/>
      <c r="G778" s="182"/>
      <c r="H778" s="182"/>
    </row>
    <row r="779" spans="2:8">
      <c r="B779" s="178"/>
      <c r="C779" s="182"/>
      <c r="D779" s="182"/>
      <c r="E779" s="182"/>
      <c r="F779" s="182"/>
      <c r="G779" s="182"/>
      <c r="H779" s="182"/>
    </row>
    <row r="780" spans="2:8">
      <c r="B780" s="178"/>
      <c r="C780" s="182"/>
      <c r="D780" s="182"/>
      <c r="E780" s="182"/>
      <c r="F780" s="182"/>
      <c r="G780" s="182"/>
      <c r="H780" s="182"/>
    </row>
    <row r="781" spans="2:8">
      <c r="B781" s="178"/>
      <c r="C781" s="182"/>
      <c r="D781" s="182"/>
      <c r="E781" s="182"/>
      <c r="F781" s="182"/>
      <c r="G781" s="182"/>
      <c r="H781" s="182"/>
    </row>
    <row r="782" spans="2:8">
      <c r="B782" s="178"/>
      <c r="C782" s="182"/>
      <c r="D782" s="182"/>
      <c r="E782" s="182"/>
      <c r="F782" s="182"/>
      <c r="G782" s="182"/>
      <c r="H782" s="182"/>
    </row>
    <row r="783" spans="2:8">
      <c r="B783" s="178"/>
      <c r="C783" s="182"/>
      <c r="D783" s="182"/>
      <c r="E783" s="182"/>
      <c r="F783" s="182"/>
      <c r="G783" s="182"/>
      <c r="H783" s="182"/>
    </row>
    <row r="784" spans="2:8">
      <c r="B784" s="178"/>
      <c r="C784" s="182"/>
      <c r="D784" s="182"/>
      <c r="E784" s="182"/>
      <c r="F784" s="182"/>
      <c r="G784" s="182"/>
      <c r="H784" s="182"/>
    </row>
    <row r="785" spans="2:8">
      <c r="B785" s="178"/>
      <c r="C785" s="182"/>
      <c r="D785" s="182"/>
      <c r="E785" s="182"/>
      <c r="F785" s="182"/>
      <c r="G785" s="182"/>
      <c r="H785" s="182"/>
    </row>
    <row r="786" spans="2:8">
      <c r="B786" s="178"/>
      <c r="C786" s="182"/>
      <c r="D786" s="182"/>
      <c r="E786" s="182"/>
      <c r="F786" s="182"/>
      <c r="G786" s="182"/>
      <c r="H786" s="182"/>
    </row>
    <row r="787" spans="2:8">
      <c r="B787" s="178"/>
      <c r="C787" s="182"/>
      <c r="D787" s="182"/>
      <c r="E787" s="182"/>
      <c r="F787" s="182"/>
      <c r="G787" s="182"/>
      <c r="H787" s="182"/>
    </row>
    <row r="788" spans="2:8">
      <c r="B788" s="178"/>
      <c r="C788" s="182"/>
      <c r="D788" s="182"/>
      <c r="E788" s="182"/>
      <c r="F788" s="182"/>
      <c r="G788" s="182"/>
      <c r="H788" s="182"/>
    </row>
    <row r="789" spans="2:8">
      <c r="B789" s="178"/>
      <c r="C789" s="182"/>
      <c r="D789" s="182"/>
      <c r="E789" s="182"/>
      <c r="F789" s="182"/>
      <c r="G789" s="182"/>
      <c r="H789" s="182"/>
    </row>
    <row r="790" spans="2:8">
      <c r="B790" s="178"/>
      <c r="C790" s="182"/>
      <c r="D790" s="182"/>
      <c r="E790" s="182"/>
      <c r="F790" s="182"/>
      <c r="G790" s="182"/>
      <c r="H790" s="182"/>
    </row>
    <row r="791" spans="2:8">
      <c r="B791" s="178"/>
      <c r="C791" s="182"/>
      <c r="D791" s="182"/>
      <c r="E791" s="182"/>
      <c r="F791" s="182"/>
      <c r="G791" s="182"/>
      <c r="H791" s="182"/>
    </row>
    <row r="792" spans="2:8">
      <c r="B792" s="178"/>
      <c r="C792" s="182"/>
      <c r="D792" s="182"/>
      <c r="E792" s="182"/>
      <c r="F792" s="182"/>
      <c r="G792" s="182"/>
      <c r="H792" s="182"/>
    </row>
    <row r="793" spans="2:8">
      <c r="B793" s="178"/>
      <c r="C793" s="182"/>
      <c r="D793" s="182"/>
      <c r="E793" s="182"/>
      <c r="F793" s="182"/>
      <c r="G793" s="182"/>
      <c r="H793" s="182"/>
    </row>
    <row r="794" spans="2:8">
      <c r="B794" s="178"/>
      <c r="C794" s="182"/>
      <c r="D794" s="182"/>
      <c r="E794" s="182"/>
      <c r="F794" s="182"/>
      <c r="G794" s="182"/>
      <c r="H794" s="182"/>
    </row>
    <row r="795" spans="2:8">
      <c r="B795" s="178"/>
      <c r="C795" s="182"/>
      <c r="D795" s="182"/>
      <c r="E795" s="182"/>
      <c r="F795" s="182"/>
      <c r="G795" s="182"/>
      <c r="H795" s="182"/>
    </row>
    <row r="796" spans="2:8">
      <c r="B796" s="178"/>
      <c r="C796" s="182"/>
      <c r="D796" s="182"/>
      <c r="E796" s="182"/>
      <c r="F796" s="182"/>
      <c r="G796" s="182"/>
      <c r="H796" s="182"/>
    </row>
    <row r="797" spans="2:8">
      <c r="B797" s="178"/>
      <c r="C797" s="182"/>
      <c r="D797" s="182"/>
      <c r="E797" s="182"/>
      <c r="F797" s="182"/>
      <c r="G797" s="182"/>
      <c r="H797" s="182"/>
    </row>
    <row r="798" spans="2:8">
      <c r="B798" s="178"/>
      <c r="C798" s="182"/>
      <c r="D798" s="182"/>
      <c r="E798" s="182"/>
      <c r="F798" s="182"/>
      <c r="G798" s="182"/>
      <c r="H798" s="182"/>
    </row>
    <row r="799" spans="2:8">
      <c r="B799" s="178"/>
      <c r="C799" s="182"/>
      <c r="D799" s="182"/>
      <c r="E799" s="182"/>
      <c r="F799" s="182"/>
      <c r="G799" s="182"/>
      <c r="H799" s="182"/>
    </row>
    <row r="800" spans="2:8">
      <c r="B800" s="178"/>
      <c r="C800" s="182"/>
      <c r="D800" s="182"/>
      <c r="E800" s="182"/>
      <c r="F800" s="182"/>
      <c r="G800" s="182"/>
      <c r="H800" s="182"/>
    </row>
    <row r="801" spans="2:8">
      <c r="B801" s="178"/>
      <c r="C801" s="182"/>
      <c r="D801" s="182"/>
      <c r="E801" s="182"/>
      <c r="F801" s="182"/>
      <c r="G801" s="182"/>
      <c r="H801" s="182"/>
    </row>
    <row r="802" spans="2:8">
      <c r="B802" s="178"/>
      <c r="C802" s="182"/>
      <c r="D802" s="182"/>
      <c r="E802" s="182"/>
      <c r="F802" s="182"/>
      <c r="G802" s="182"/>
      <c r="H802" s="182"/>
    </row>
    <row r="803" spans="2:8">
      <c r="B803" s="178"/>
      <c r="C803" s="182"/>
      <c r="D803" s="182"/>
      <c r="E803" s="182"/>
      <c r="F803" s="182"/>
      <c r="G803" s="182"/>
      <c r="H803" s="182"/>
    </row>
    <row r="804" spans="2:8">
      <c r="B804" s="178"/>
      <c r="C804" s="182"/>
      <c r="D804" s="182"/>
      <c r="E804" s="182"/>
      <c r="F804" s="182"/>
      <c r="G804" s="182"/>
      <c r="H804" s="182"/>
    </row>
    <row r="805" spans="2:8">
      <c r="B805" s="178"/>
      <c r="C805" s="182"/>
      <c r="D805" s="182"/>
      <c r="E805" s="182"/>
      <c r="F805" s="182"/>
      <c r="G805" s="182"/>
      <c r="H805" s="182"/>
    </row>
    <row r="806" spans="2:8">
      <c r="B806" s="178"/>
      <c r="C806" s="182"/>
      <c r="D806" s="182"/>
      <c r="E806" s="182"/>
      <c r="F806" s="182"/>
      <c r="G806" s="182"/>
      <c r="H806" s="182"/>
    </row>
    <row r="807" spans="2:8">
      <c r="B807" s="178"/>
      <c r="C807" s="182"/>
      <c r="D807" s="182"/>
      <c r="E807" s="182"/>
      <c r="F807" s="182"/>
      <c r="G807" s="182"/>
      <c r="H807" s="182"/>
    </row>
    <row r="808" spans="2:8">
      <c r="B808" s="178"/>
      <c r="C808" s="182"/>
      <c r="D808" s="182"/>
      <c r="E808" s="182"/>
      <c r="F808" s="182"/>
      <c r="G808" s="182"/>
      <c r="H808" s="182"/>
    </row>
    <row r="809" spans="2:8">
      <c r="B809" s="178"/>
      <c r="C809" s="182"/>
      <c r="D809" s="182"/>
      <c r="E809" s="182"/>
      <c r="F809" s="182"/>
      <c r="G809" s="182"/>
      <c r="H809" s="182"/>
    </row>
    <row r="810" spans="2:8">
      <c r="B810" s="178"/>
      <c r="C810" s="182"/>
      <c r="D810" s="182"/>
      <c r="E810" s="182"/>
      <c r="F810" s="182"/>
      <c r="G810" s="182"/>
      <c r="H810" s="182"/>
    </row>
    <row r="811" spans="2:8">
      <c r="B811" s="178"/>
      <c r="C811" s="182"/>
      <c r="D811" s="182"/>
      <c r="E811" s="182"/>
      <c r="F811" s="182"/>
      <c r="G811" s="182"/>
      <c r="H811" s="182"/>
    </row>
    <row r="812" spans="2:8">
      <c r="B812" s="178"/>
      <c r="C812" s="182"/>
      <c r="D812" s="182"/>
      <c r="E812" s="182"/>
      <c r="F812" s="182"/>
      <c r="G812" s="182"/>
      <c r="H812" s="182"/>
    </row>
    <row r="813" spans="2:8">
      <c r="B813" s="178"/>
      <c r="C813" s="182"/>
      <c r="D813" s="182"/>
      <c r="E813" s="182"/>
      <c r="F813" s="182"/>
      <c r="G813" s="182"/>
      <c r="H813" s="182"/>
    </row>
    <row r="814" spans="2:8">
      <c r="B814" s="178"/>
      <c r="C814" s="182"/>
      <c r="D814" s="182"/>
      <c r="E814" s="182"/>
      <c r="F814" s="182"/>
      <c r="G814" s="182"/>
      <c r="H814" s="182"/>
    </row>
    <row r="815" spans="2:8">
      <c r="B815" s="178"/>
      <c r="C815" s="182"/>
      <c r="D815" s="182"/>
      <c r="E815" s="182"/>
      <c r="F815" s="182"/>
      <c r="G815" s="182"/>
      <c r="H815" s="182"/>
    </row>
    <row r="816" spans="2:8">
      <c r="B816" s="178"/>
      <c r="C816" s="182"/>
      <c r="D816" s="182"/>
      <c r="E816" s="182"/>
      <c r="F816" s="182"/>
      <c r="G816" s="182"/>
      <c r="H816" s="182"/>
    </row>
    <row r="817" spans="2:8">
      <c r="B817" s="178"/>
      <c r="C817" s="182"/>
      <c r="D817" s="182"/>
      <c r="E817" s="182"/>
      <c r="F817" s="182"/>
      <c r="G817" s="182"/>
      <c r="H817" s="182"/>
    </row>
    <row r="818" spans="2:8">
      <c r="B818" s="178"/>
      <c r="C818" s="182"/>
      <c r="D818" s="182"/>
      <c r="E818" s="182"/>
      <c r="F818" s="182"/>
      <c r="G818" s="182"/>
      <c r="H818" s="182"/>
    </row>
    <row r="819" spans="2:8">
      <c r="B819" s="178"/>
      <c r="C819" s="182"/>
      <c r="D819" s="182"/>
      <c r="E819" s="182"/>
      <c r="F819" s="182"/>
      <c r="G819" s="182"/>
      <c r="H819" s="182"/>
    </row>
    <row r="820" spans="2:8">
      <c r="B820" s="178"/>
      <c r="C820" s="182"/>
      <c r="D820" s="182"/>
      <c r="E820" s="182"/>
      <c r="F820" s="182"/>
      <c r="G820" s="182"/>
      <c r="H820" s="182"/>
    </row>
    <row r="821" spans="2:8">
      <c r="B821" s="178"/>
      <c r="C821" s="182"/>
      <c r="D821" s="182"/>
      <c r="E821" s="182"/>
      <c r="F821" s="182"/>
      <c r="G821" s="182"/>
      <c r="H821" s="182"/>
    </row>
    <row r="822" spans="2:8">
      <c r="B822" s="178"/>
      <c r="C822" s="182"/>
      <c r="D822" s="182"/>
      <c r="E822" s="182"/>
      <c r="F822" s="182"/>
      <c r="G822" s="182"/>
      <c r="H822" s="182"/>
    </row>
    <row r="823" spans="2:8">
      <c r="B823" s="178"/>
      <c r="C823" s="182"/>
      <c r="D823" s="182"/>
      <c r="E823" s="182"/>
      <c r="F823" s="182"/>
      <c r="G823" s="182"/>
      <c r="H823" s="182"/>
    </row>
    <row r="824" spans="2:8">
      <c r="B824" s="178"/>
      <c r="C824" s="182"/>
      <c r="D824" s="182"/>
      <c r="E824" s="182"/>
      <c r="F824" s="182"/>
      <c r="G824" s="182"/>
      <c r="H824" s="182"/>
    </row>
    <row r="825" spans="2:8">
      <c r="B825" s="178"/>
      <c r="C825" s="182"/>
      <c r="D825" s="182"/>
      <c r="E825" s="182"/>
      <c r="F825" s="182"/>
      <c r="G825" s="182"/>
      <c r="H825" s="182"/>
    </row>
    <row r="826" spans="2:8">
      <c r="B826" s="178"/>
      <c r="C826" s="182"/>
      <c r="D826" s="182"/>
      <c r="E826" s="182"/>
      <c r="F826" s="182"/>
      <c r="G826" s="182"/>
      <c r="H826" s="182"/>
    </row>
    <row r="827" spans="2:8">
      <c r="B827" s="178"/>
      <c r="C827" s="182"/>
      <c r="D827" s="182"/>
      <c r="E827" s="182"/>
      <c r="F827" s="182"/>
      <c r="G827" s="182"/>
      <c r="H827" s="182"/>
    </row>
    <row r="828" spans="2:8">
      <c r="B828" s="178"/>
      <c r="C828" s="182"/>
      <c r="D828" s="182"/>
      <c r="E828" s="182"/>
      <c r="F828" s="182"/>
      <c r="G828" s="182"/>
      <c r="H828" s="182"/>
    </row>
    <row r="829" spans="2:8">
      <c r="B829" s="178"/>
      <c r="C829" s="182"/>
      <c r="D829" s="182"/>
      <c r="E829" s="182"/>
      <c r="F829" s="182"/>
      <c r="G829" s="182"/>
      <c r="H829" s="182"/>
    </row>
    <row r="830" spans="2:8">
      <c r="B830" s="178"/>
      <c r="C830" s="182"/>
      <c r="D830" s="182"/>
      <c r="E830" s="182"/>
      <c r="F830" s="182"/>
      <c r="G830" s="182"/>
      <c r="H830" s="182"/>
    </row>
    <row r="831" spans="2:8">
      <c r="B831" s="178"/>
      <c r="C831" s="182"/>
      <c r="D831" s="182"/>
      <c r="E831" s="182"/>
      <c r="F831" s="182"/>
      <c r="G831" s="182"/>
      <c r="H831" s="182"/>
    </row>
    <row r="832" spans="2:8">
      <c r="B832" s="178"/>
      <c r="C832" s="182"/>
      <c r="D832" s="182"/>
      <c r="E832" s="182"/>
      <c r="F832" s="182"/>
      <c r="G832" s="182"/>
      <c r="H832" s="182"/>
    </row>
    <row r="833" spans="2:8">
      <c r="B833" s="178"/>
      <c r="C833" s="182"/>
      <c r="D833" s="182"/>
      <c r="E833" s="182"/>
      <c r="F833" s="182"/>
      <c r="G833" s="182"/>
      <c r="H833" s="182"/>
    </row>
    <row r="834" spans="2:8">
      <c r="B834" s="178"/>
      <c r="C834" s="182"/>
      <c r="D834" s="182"/>
      <c r="E834" s="182"/>
      <c r="F834" s="182"/>
      <c r="G834" s="182"/>
      <c r="H834" s="182"/>
    </row>
    <row r="835" spans="2:8">
      <c r="B835" s="178"/>
      <c r="C835" s="182"/>
      <c r="D835" s="182"/>
      <c r="E835" s="182"/>
      <c r="F835" s="182"/>
      <c r="G835" s="182"/>
      <c r="H835" s="182"/>
    </row>
    <row r="836" spans="2:8">
      <c r="B836" s="178"/>
      <c r="C836" s="182"/>
      <c r="D836" s="182"/>
      <c r="E836" s="182"/>
      <c r="F836" s="182"/>
      <c r="G836" s="182"/>
      <c r="H836" s="182"/>
    </row>
    <row r="837" spans="2:8">
      <c r="B837" s="178"/>
      <c r="C837" s="182"/>
      <c r="D837" s="182"/>
      <c r="E837" s="182"/>
      <c r="F837" s="182"/>
      <c r="G837" s="182"/>
      <c r="H837" s="182"/>
    </row>
    <row r="838" spans="2:8">
      <c r="B838" s="178"/>
      <c r="C838" s="182"/>
      <c r="D838" s="182"/>
      <c r="E838" s="182"/>
      <c r="F838" s="182"/>
      <c r="G838" s="182"/>
      <c r="H838" s="182"/>
    </row>
    <row r="839" spans="2:8">
      <c r="B839" s="178"/>
      <c r="C839" s="182"/>
      <c r="D839" s="182"/>
      <c r="E839" s="182"/>
      <c r="F839" s="182"/>
      <c r="G839" s="182"/>
      <c r="H839" s="182"/>
    </row>
    <row r="840" spans="2:8">
      <c r="B840" s="178"/>
      <c r="C840" s="182"/>
      <c r="D840" s="182"/>
      <c r="E840" s="182"/>
      <c r="F840" s="182"/>
      <c r="G840" s="182"/>
      <c r="H840" s="182"/>
    </row>
    <row r="841" spans="2:8">
      <c r="B841" s="178"/>
      <c r="C841" s="182"/>
      <c r="D841" s="182"/>
      <c r="E841" s="182"/>
      <c r="F841" s="182"/>
      <c r="G841" s="182"/>
      <c r="H841" s="182"/>
    </row>
    <row r="842" spans="2:8">
      <c r="B842" s="178"/>
      <c r="C842" s="182"/>
      <c r="D842" s="182"/>
      <c r="E842" s="182"/>
      <c r="F842" s="182"/>
      <c r="G842" s="182"/>
      <c r="H842" s="182"/>
    </row>
    <row r="843" spans="2:8">
      <c r="B843" s="178"/>
      <c r="C843" s="182"/>
      <c r="D843" s="182"/>
      <c r="E843" s="182"/>
      <c r="F843" s="182"/>
      <c r="G843" s="182"/>
      <c r="H843" s="182"/>
    </row>
    <row r="844" spans="2:8">
      <c r="B844" s="178"/>
      <c r="C844" s="182"/>
      <c r="D844" s="182"/>
      <c r="E844" s="182"/>
      <c r="F844" s="182"/>
      <c r="G844" s="182"/>
      <c r="H844" s="182"/>
    </row>
    <row r="845" spans="2:8">
      <c r="B845" s="178"/>
      <c r="C845" s="182"/>
      <c r="D845" s="182"/>
      <c r="E845" s="182"/>
      <c r="F845" s="182"/>
      <c r="G845" s="182"/>
      <c r="H845" s="182"/>
    </row>
    <row r="846" spans="2:8">
      <c r="B846" s="178"/>
      <c r="C846" s="182"/>
      <c r="D846" s="182"/>
      <c r="E846" s="182"/>
      <c r="F846" s="182"/>
      <c r="G846" s="182"/>
      <c r="H846" s="182"/>
    </row>
    <row r="847" spans="2:8">
      <c r="B847" s="178"/>
      <c r="C847" s="182"/>
      <c r="D847" s="182"/>
      <c r="E847" s="182"/>
      <c r="F847" s="182"/>
      <c r="G847" s="182"/>
      <c r="H847" s="182"/>
    </row>
    <row r="848" spans="2:8">
      <c r="B848" s="178"/>
      <c r="C848" s="182"/>
      <c r="D848" s="182"/>
      <c r="E848" s="182"/>
      <c r="F848" s="182"/>
      <c r="G848" s="182"/>
      <c r="H848" s="182"/>
    </row>
    <row r="849" spans="2:8">
      <c r="B849" s="178"/>
      <c r="C849" s="182"/>
      <c r="D849" s="182"/>
      <c r="E849" s="182"/>
      <c r="F849" s="182"/>
      <c r="G849" s="182"/>
      <c r="H849" s="182"/>
    </row>
    <row r="850" spans="2:8">
      <c r="B850" s="178"/>
      <c r="C850" s="182"/>
      <c r="D850" s="182"/>
      <c r="E850" s="182"/>
      <c r="F850" s="182"/>
      <c r="G850" s="182"/>
      <c r="H850" s="182"/>
    </row>
    <row r="851" spans="2:8">
      <c r="B851" s="178"/>
      <c r="C851" s="182"/>
      <c r="D851" s="182"/>
      <c r="E851" s="182"/>
      <c r="F851" s="182"/>
      <c r="G851" s="182"/>
      <c r="H851" s="182"/>
    </row>
    <row r="852" spans="2:8">
      <c r="B852" s="178"/>
      <c r="C852" s="182"/>
      <c r="D852" s="182"/>
      <c r="E852" s="182"/>
      <c r="F852" s="182"/>
      <c r="G852" s="182"/>
      <c r="H852" s="182"/>
    </row>
    <row r="853" spans="2:8">
      <c r="B853" s="178"/>
      <c r="C853" s="182"/>
      <c r="D853" s="182"/>
      <c r="E853" s="182"/>
      <c r="F853" s="182"/>
      <c r="G853" s="182"/>
      <c r="H853" s="182"/>
    </row>
    <row r="854" spans="2:8">
      <c r="B854" s="178"/>
      <c r="C854" s="182"/>
      <c r="D854" s="182"/>
      <c r="E854" s="182"/>
      <c r="F854" s="182"/>
      <c r="G854" s="182"/>
      <c r="H854" s="182"/>
    </row>
    <row r="855" spans="2:8">
      <c r="B855" s="178"/>
      <c r="C855" s="182"/>
      <c r="D855" s="182"/>
      <c r="E855" s="182"/>
      <c r="F855" s="182"/>
      <c r="G855" s="182"/>
      <c r="H855" s="182"/>
    </row>
    <row r="856" spans="2:8">
      <c r="B856" s="178"/>
      <c r="C856" s="182"/>
      <c r="D856" s="182"/>
      <c r="E856" s="182"/>
      <c r="F856" s="182"/>
      <c r="G856" s="182"/>
      <c r="H856" s="182"/>
    </row>
    <row r="857" spans="2:8">
      <c r="B857" s="178"/>
      <c r="C857" s="182"/>
      <c r="D857" s="182"/>
      <c r="E857" s="182"/>
      <c r="F857" s="182"/>
      <c r="G857" s="182"/>
      <c r="H857" s="182"/>
    </row>
    <row r="858" spans="2:8">
      <c r="B858" s="178"/>
      <c r="C858" s="182"/>
      <c r="D858" s="182"/>
      <c r="E858" s="182"/>
      <c r="F858" s="182"/>
      <c r="G858" s="182"/>
      <c r="H858" s="182"/>
    </row>
    <row r="859" spans="2:8">
      <c r="B859" s="178"/>
      <c r="C859" s="182"/>
      <c r="D859" s="182"/>
      <c r="E859" s="182"/>
      <c r="F859" s="182"/>
      <c r="G859" s="182"/>
      <c r="H859" s="182"/>
    </row>
    <row r="860" spans="2:8">
      <c r="B860" s="178"/>
      <c r="C860" s="182"/>
      <c r="D860" s="182"/>
      <c r="E860" s="182"/>
      <c r="F860" s="182"/>
      <c r="G860" s="182"/>
      <c r="H860" s="182"/>
    </row>
    <row r="861" spans="2:8">
      <c r="B861" s="178"/>
      <c r="C861" s="182"/>
      <c r="D861" s="182"/>
      <c r="E861" s="182"/>
      <c r="F861" s="182"/>
      <c r="G861" s="182"/>
      <c r="H861" s="182"/>
    </row>
    <row r="862" spans="2:8">
      <c r="B862" s="178"/>
      <c r="C862" s="182"/>
      <c r="D862" s="182"/>
      <c r="E862" s="182"/>
      <c r="F862" s="182"/>
      <c r="G862" s="182"/>
      <c r="H862" s="182"/>
    </row>
    <row r="863" spans="2:8">
      <c r="B863" s="178"/>
      <c r="C863" s="182"/>
      <c r="D863" s="182"/>
      <c r="E863" s="182"/>
      <c r="F863" s="182"/>
      <c r="G863" s="182"/>
      <c r="H863" s="182"/>
    </row>
    <row r="864" spans="2:8">
      <c r="B864" s="178"/>
      <c r="C864" s="182"/>
      <c r="D864" s="182"/>
      <c r="E864" s="182"/>
      <c r="F864" s="182"/>
      <c r="G864" s="182"/>
      <c r="H864" s="182"/>
    </row>
    <row r="865" spans="2:8">
      <c r="B865" s="178"/>
      <c r="C865" s="182"/>
      <c r="D865" s="182"/>
      <c r="E865" s="182"/>
      <c r="F865" s="182"/>
      <c r="G865" s="182"/>
      <c r="H865" s="182"/>
    </row>
    <row r="866" spans="2:8">
      <c r="B866" s="178"/>
      <c r="C866" s="182"/>
      <c r="D866" s="182"/>
      <c r="E866" s="182"/>
      <c r="F866" s="182"/>
      <c r="G866" s="182"/>
      <c r="H866" s="182"/>
    </row>
    <row r="867" spans="2:8">
      <c r="B867" s="178"/>
      <c r="C867" s="182"/>
      <c r="D867" s="182"/>
      <c r="E867" s="182"/>
      <c r="F867" s="182"/>
      <c r="G867" s="182"/>
      <c r="H867" s="182"/>
    </row>
    <row r="868" spans="2:8">
      <c r="B868" s="178"/>
      <c r="C868" s="182"/>
      <c r="D868" s="182"/>
      <c r="E868" s="182"/>
      <c r="F868" s="182"/>
      <c r="G868" s="182"/>
      <c r="H868" s="182"/>
    </row>
    <row r="869" spans="2:8">
      <c r="B869" s="178"/>
      <c r="C869" s="182"/>
      <c r="D869" s="182"/>
      <c r="E869" s="182"/>
      <c r="F869" s="182"/>
      <c r="G869" s="182"/>
      <c r="H869" s="182"/>
    </row>
    <row r="870" spans="2:8">
      <c r="B870" s="178"/>
      <c r="C870" s="182"/>
      <c r="D870" s="182"/>
      <c r="E870" s="182"/>
      <c r="F870" s="182"/>
      <c r="G870" s="182"/>
      <c r="H870" s="182"/>
    </row>
    <row r="871" spans="2:8">
      <c r="B871" s="178"/>
      <c r="C871" s="182"/>
      <c r="D871" s="182"/>
      <c r="E871" s="182"/>
      <c r="F871" s="182"/>
      <c r="G871" s="182"/>
      <c r="H871" s="182"/>
    </row>
    <row r="872" spans="2:8">
      <c r="B872" s="178"/>
      <c r="C872" s="182"/>
      <c r="D872" s="182"/>
      <c r="E872" s="182"/>
      <c r="F872" s="182"/>
      <c r="G872" s="182"/>
      <c r="H872" s="182"/>
    </row>
    <row r="873" spans="2:8">
      <c r="B873" s="178"/>
      <c r="C873" s="182"/>
      <c r="D873" s="182"/>
      <c r="E873" s="182"/>
      <c r="F873" s="182"/>
      <c r="G873" s="182"/>
      <c r="H873" s="182"/>
    </row>
    <row r="874" spans="2:8">
      <c r="B874" s="178"/>
      <c r="C874" s="182"/>
      <c r="D874" s="182"/>
      <c r="E874" s="182"/>
      <c r="F874" s="182"/>
      <c r="G874" s="182"/>
      <c r="H874" s="182"/>
    </row>
    <row r="875" spans="2:8">
      <c r="B875" s="178"/>
      <c r="C875" s="182"/>
      <c r="D875" s="182"/>
      <c r="E875" s="182"/>
      <c r="F875" s="182"/>
      <c r="G875" s="182"/>
      <c r="H875" s="182"/>
    </row>
    <row r="876" spans="2:8">
      <c r="B876" s="178"/>
      <c r="C876" s="182"/>
      <c r="D876" s="182"/>
      <c r="E876" s="182"/>
      <c r="F876" s="182"/>
      <c r="G876" s="182"/>
      <c r="H876" s="182"/>
    </row>
    <row r="877" spans="2:8">
      <c r="B877" s="178"/>
      <c r="C877" s="182"/>
      <c r="D877" s="182"/>
      <c r="E877" s="182"/>
      <c r="F877" s="182"/>
      <c r="G877" s="182"/>
      <c r="H877" s="182"/>
    </row>
    <row r="878" spans="2:8">
      <c r="B878" s="178"/>
      <c r="C878" s="182"/>
      <c r="D878" s="182"/>
      <c r="E878" s="182"/>
      <c r="F878" s="182"/>
      <c r="G878" s="182"/>
      <c r="H878" s="182"/>
    </row>
    <row r="879" spans="2:8">
      <c r="B879" s="178"/>
      <c r="C879" s="182"/>
      <c r="D879" s="182"/>
      <c r="E879" s="182"/>
      <c r="F879" s="182"/>
      <c r="G879" s="182"/>
      <c r="H879" s="182"/>
    </row>
    <row r="880" spans="2:8">
      <c r="B880" s="178"/>
      <c r="C880" s="182"/>
      <c r="D880" s="182"/>
      <c r="E880" s="182"/>
      <c r="F880" s="182"/>
      <c r="G880" s="182"/>
      <c r="H880" s="182"/>
    </row>
    <row r="881" spans="2:8">
      <c r="B881" s="178"/>
      <c r="C881" s="182"/>
      <c r="D881" s="182"/>
      <c r="E881" s="182"/>
      <c r="F881" s="182"/>
      <c r="G881" s="182"/>
      <c r="H881" s="182"/>
    </row>
    <row r="882" spans="2:8">
      <c r="B882" s="178"/>
      <c r="C882" s="182"/>
      <c r="D882" s="182"/>
      <c r="E882" s="182"/>
      <c r="F882" s="182"/>
      <c r="G882" s="182"/>
      <c r="H882" s="182"/>
    </row>
    <row r="883" spans="2:8">
      <c r="B883" s="178"/>
      <c r="C883" s="182"/>
      <c r="D883" s="182"/>
      <c r="E883" s="182"/>
      <c r="F883" s="182"/>
      <c r="G883" s="182"/>
      <c r="H883" s="182"/>
    </row>
    <row r="884" spans="2:8">
      <c r="B884" s="178"/>
      <c r="C884" s="182"/>
      <c r="D884" s="182"/>
      <c r="E884" s="182"/>
      <c r="F884" s="182"/>
      <c r="G884" s="182"/>
      <c r="H884" s="182"/>
    </row>
    <row r="885" spans="2:8">
      <c r="B885" s="178"/>
      <c r="C885" s="182"/>
      <c r="D885" s="182"/>
      <c r="E885" s="182"/>
      <c r="F885" s="182"/>
      <c r="G885" s="182"/>
      <c r="H885" s="182"/>
    </row>
    <row r="886" spans="2:8">
      <c r="B886" s="178"/>
      <c r="C886" s="182"/>
      <c r="D886" s="182"/>
      <c r="E886" s="182"/>
      <c r="F886" s="182"/>
      <c r="G886" s="182"/>
      <c r="H886" s="182"/>
    </row>
    <row r="887" spans="2:8">
      <c r="B887" s="178"/>
      <c r="C887" s="182"/>
      <c r="D887" s="182"/>
      <c r="E887" s="182"/>
      <c r="F887" s="182"/>
      <c r="G887" s="182"/>
      <c r="H887" s="182"/>
    </row>
    <row r="888" spans="2:8">
      <c r="B888" s="178"/>
      <c r="C888" s="182"/>
      <c r="D888" s="182"/>
      <c r="E888" s="182"/>
      <c r="F888" s="182"/>
      <c r="G888" s="182"/>
      <c r="H888" s="182"/>
    </row>
    <row r="889" spans="2:8">
      <c r="B889" s="178"/>
      <c r="C889" s="182"/>
      <c r="D889" s="182"/>
      <c r="E889" s="182"/>
      <c r="F889" s="182"/>
      <c r="G889" s="182"/>
      <c r="H889" s="182"/>
    </row>
    <row r="890" spans="2:8">
      <c r="B890" s="178"/>
      <c r="C890" s="182"/>
      <c r="D890" s="182"/>
      <c r="E890" s="182"/>
      <c r="F890" s="182"/>
      <c r="G890" s="182"/>
      <c r="H890" s="182"/>
    </row>
    <row r="891" spans="2:8">
      <c r="B891" s="178"/>
      <c r="C891" s="182"/>
      <c r="D891" s="182"/>
      <c r="E891" s="182"/>
      <c r="F891" s="182"/>
      <c r="G891" s="182"/>
      <c r="H891" s="182"/>
    </row>
    <row r="892" spans="2:8">
      <c r="B892" s="178"/>
      <c r="C892" s="182"/>
      <c r="D892" s="182"/>
      <c r="E892" s="182"/>
      <c r="F892" s="182"/>
      <c r="G892" s="182"/>
      <c r="H892" s="182"/>
    </row>
    <row r="893" spans="2:8">
      <c r="B893" s="178"/>
      <c r="C893" s="182"/>
      <c r="D893" s="182"/>
      <c r="E893" s="182"/>
      <c r="F893" s="182"/>
      <c r="G893" s="182"/>
      <c r="H893" s="182"/>
    </row>
    <row r="894" spans="2:8">
      <c r="B894" s="178"/>
      <c r="C894" s="182"/>
      <c r="D894" s="182"/>
      <c r="E894" s="182"/>
      <c r="F894" s="182"/>
      <c r="G894" s="182"/>
      <c r="H894" s="182"/>
    </row>
    <row r="895" spans="2:8">
      <c r="B895" s="178"/>
      <c r="C895" s="182"/>
      <c r="D895" s="182"/>
      <c r="E895" s="182"/>
      <c r="F895" s="182"/>
      <c r="G895" s="182"/>
      <c r="H895" s="182"/>
    </row>
    <row r="896" spans="2:8">
      <c r="B896" s="178"/>
      <c r="C896" s="182"/>
      <c r="D896" s="182"/>
      <c r="E896" s="182"/>
      <c r="F896" s="182"/>
      <c r="G896" s="182"/>
      <c r="H896" s="182"/>
    </row>
    <row r="897" spans="2:8">
      <c r="B897" s="178"/>
      <c r="C897" s="182"/>
      <c r="D897" s="182"/>
      <c r="E897" s="182"/>
      <c r="F897" s="182"/>
      <c r="G897" s="182"/>
      <c r="H897" s="182"/>
    </row>
    <row r="898" spans="2:8">
      <c r="B898" s="178"/>
      <c r="C898" s="182"/>
      <c r="D898" s="182"/>
      <c r="E898" s="182"/>
      <c r="F898" s="182"/>
      <c r="G898" s="182"/>
      <c r="H898" s="182"/>
    </row>
    <row r="899" spans="2:8">
      <c r="B899" s="178"/>
      <c r="C899" s="182"/>
      <c r="D899" s="182"/>
      <c r="E899" s="182"/>
      <c r="F899" s="182"/>
      <c r="G899" s="182"/>
      <c r="H899" s="182"/>
    </row>
    <row r="900" spans="2:8">
      <c r="B900" s="178"/>
      <c r="C900" s="182"/>
      <c r="D900" s="182"/>
      <c r="E900" s="182"/>
      <c r="F900" s="182"/>
      <c r="G900" s="182"/>
      <c r="H900" s="182"/>
    </row>
    <row r="901" spans="2:8">
      <c r="B901" s="178"/>
      <c r="C901" s="182"/>
      <c r="D901" s="182"/>
      <c r="E901" s="182"/>
      <c r="F901" s="182"/>
      <c r="G901" s="182"/>
      <c r="H901" s="182"/>
    </row>
    <row r="902" spans="2:8">
      <c r="B902" s="178"/>
      <c r="C902" s="182"/>
      <c r="D902" s="182"/>
      <c r="E902" s="182"/>
      <c r="F902" s="182"/>
      <c r="G902" s="182"/>
      <c r="H902" s="182"/>
    </row>
    <row r="903" spans="2:8">
      <c r="B903" s="178"/>
      <c r="C903" s="182"/>
      <c r="D903" s="182"/>
      <c r="E903" s="182"/>
      <c r="F903" s="182"/>
      <c r="G903" s="182"/>
      <c r="H903" s="182"/>
    </row>
    <row r="904" spans="2:8">
      <c r="B904" s="178"/>
      <c r="C904" s="182"/>
      <c r="D904" s="182"/>
      <c r="E904" s="182"/>
      <c r="F904" s="182"/>
      <c r="G904" s="182"/>
      <c r="H904" s="182"/>
    </row>
    <row r="905" spans="2:8">
      <c r="B905" s="178"/>
      <c r="C905" s="182"/>
      <c r="D905" s="182"/>
      <c r="E905" s="182"/>
      <c r="F905" s="182"/>
      <c r="G905" s="182"/>
      <c r="H905" s="182"/>
    </row>
    <row r="906" spans="2:8">
      <c r="B906" s="178"/>
      <c r="C906" s="182"/>
      <c r="D906" s="182"/>
      <c r="E906" s="182"/>
      <c r="F906" s="182"/>
      <c r="G906" s="182"/>
      <c r="H906" s="182"/>
    </row>
    <row r="907" spans="2:8">
      <c r="B907" s="178"/>
      <c r="C907" s="182"/>
      <c r="D907" s="182"/>
      <c r="E907" s="182"/>
      <c r="F907" s="182"/>
      <c r="G907" s="182"/>
      <c r="H907" s="182"/>
    </row>
    <row r="908" spans="2:8">
      <c r="B908" s="178"/>
      <c r="C908" s="182"/>
      <c r="D908" s="182"/>
      <c r="E908" s="182"/>
      <c r="F908" s="182"/>
      <c r="G908" s="182"/>
      <c r="H908" s="182"/>
    </row>
    <row r="909" spans="2:8">
      <c r="B909" s="178"/>
      <c r="C909" s="182"/>
      <c r="D909" s="182"/>
      <c r="E909" s="182"/>
      <c r="F909" s="182"/>
      <c r="G909" s="182"/>
      <c r="H909" s="182"/>
    </row>
    <row r="910" spans="2:8">
      <c r="B910" s="178"/>
      <c r="C910" s="182"/>
      <c r="D910" s="182"/>
      <c r="E910" s="182"/>
      <c r="F910" s="182"/>
      <c r="G910" s="182"/>
      <c r="H910" s="182"/>
    </row>
    <row r="911" spans="2:8">
      <c r="B911" s="178"/>
      <c r="C911" s="182"/>
      <c r="D911" s="182"/>
      <c r="E911" s="182"/>
      <c r="F911" s="182"/>
      <c r="G911" s="182"/>
      <c r="H911" s="182"/>
    </row>
    <row r="912" spans="2:8">
      <c r="B912" s="178"/>
      <c r="C912" s="182"/>
      <c r="D912" s="182"/>
      <c r="E912" s="182"/>
      <c r="F912" s="182"/>
      <c r="G912" s="182"/>
      <c r="H912" s="182"/>
    </row>
    <row r="913" spans="2:8">
      <c r="B913" s="178"/>
      <c r="C913" s="182"/>
      <c r="D913" s="182"/>
      <c r="E913" s="182"/>
      <c r="F913" s="182"/>
      <c r="G913" s="182"/>
      <c r="H913" s="182"/>
    </row>
    <row r="914" spans="2:8">
      <c r="B914" s="178"/>
      <c r="C914" s="182"/>
      <c r="D914" s="182"/>
      <c r="E914" s="182"/>
      <c r="F914" s="182"/>
      <c r="G914" s="182"/>
      <c r="H914" s="182"/>
    </row>
    <row r="915" spans="2:8">
      <c r="B915" s="178"/>
      <c r="C915" s="182"/>
      <c r="D915" s="182"/>
      <c r="E915" s="182"/>
      <c r="F915" s="182"/>
      <c r="G915" s="182"/>
      <c r="H915" s="182"/>
    </row>
    <row r="916" spans="2:8">
      <c r="B916" s="178"/>
      <c r="C916" s="182"/>
      <c r="D916" s="182"/>
      <c r="E916" s="182"/>
      <c r="F916" s="182"/>
      <c r="G916" s="182"/>
      <c r="H916" s="182"/>
    </row>
    <row r="917" spans="2:8">
      <c r="B917" s="178"/>
      <c r="C917" s="182"/>
      <c r="D917" s="182"/>
      <c r="E917" s="182"/>
      <c r="F917" s="182"/>
      <c r="G917" s="182"/>
      <c r="H917" s="182"/>
    </row>
    <row r="918" spans="2:8">
      <c r="B918" s="178"/>
      <c r="C918" s="182"/>
      <c r="D918" s="182"/>
      <c r="E918" s="182"/>
      <c r="F918" s="182"/>
      <c r="G918" s="182"/>
      <c r="H918" s="182"/>
    </row>
    <row r="919" spans="2:8">
      <c r="B919" s="178"/>
      <c r="C919" s="182"/>
      <c r="D919" s="182"/>
      <c r="E919" s="182"/>
      <c r="F919" s="182"/>
      <c r="G919" s="182"/>
      <c r="H919" s="182"/>
    </row>
    <row r="920" spans="2:8">
      <c r="B920" s="178"/>
      <c r="C920" s="182"/>
      <c r="D920" s="182"/>
      <c r="E920" s="182"/>
      <c r="F920" s="182"/>
      <c r="G920" s="182"/>
      <c r="H920" s="182"/>
    </row>
    <row r="921" spans="2:8">
      <c r="B921" s="178"/>
      <c r="C921" s="182"/>
      <c r="D921" s="182"/>
      <c r="E921" s="182"/>
      <c r="F921" s="182"/>
      <c r="G921" s="182"/>
      <c r="H921" s="182"/>
    </row>
    <row r="922" spans="2:8">
      <c r="B922" s="178"/>
      <c r="C922" s="182"/>
      <c r="D922" s="182"/>
      <c r="E922" s="182"/>
      <c r="F922" s="182"/>
      <c r="G922" s="182"/>
      <c r="H922" s="182"/>
    </row>
    <row r="923" spans="2:8">
      <c r="B923" s="178"/>
      <c r="C923" s="182"/>
      <c r="D923" s="182"/>
      <c r="E923" s="182"/>
      <c r="F923" s="182"/>
      <c r="G923" s="182"/>
      <c r="H923" s="182"/>
    </row>
    <row r="924" spans="2:8">
      <c r="B924" s="178"/>
      <c r="C924" s="182"/>
      <c r="D924" s="182"/>
      <c r="E924" s="182"/>
      <c r="F924" s="182"/>
      <c r="G924" s="182"/>
      <c r="H924" s="182"/>
    </row>
    <row r="925" spans="2:8">
      <c r="B925" s="178"/>
      <c r="C925" s="182"/>
      <c r="D925" s="182"/>
      <c r="E925" s="182"/>
      <c r="F925" s="182"/>
      <c r="G925" s="182"/>
      <c r="H925" s="182"/>
    </row>
    <row r="926" spans="2:8">
      <c r="B926" s="178"/>
      <c r="C926" s="182"/>
      <c r="D926" s="182"/>
      <c r="E926" s="182"/>
      <c r="F926" s="182"/>
      <c r="G926" s="182"/>
      <c r="H926" s="182"/>
    </row>
    <row r="927" spans="2:8">
      <c r="B927" s="178"/>
      <c r="C927" s="182"/>
      <c r="D927" s="182"/>
      <c r="E927" s="182"/>
      <c r="F927" s="182"/>
      <c r="G927" s="182"/>
      <c r="H927" s="182"/>
    </row>
    <row r="928" spans="2:8">
      <c r="B928" s="178"/>
      <c r="C928" s="182"/>
      <c r="D928" s="182"/>
      <c r="E928" s="182"/>
      <c r="F928" s="182"/>
      <c r="G928" s="182"/>
      <c r="H928" s="182"/>
    </row>
    <row r="929" spans="2:8">
      <c r="B929" s="178"/>
      <c r="C929" s="182"/>
      <c r="D929" s="182"/>
      <c r="E929" s="182"/>
      <c r="F929" s="182"/>
      <c r="G929" s="182"/>
      <c r="H929" s="182"/>
    </row>
    <row r="930" spans="2:8">
      <c r="B930" s="178"/>
      <c r="C930" s="182"/>
      <c r="D930" s="182"/>
      <c r="E930" s="182"/>
      <c r="F930" s="182"/>
      <c r="G930" s="182"/>
      <c r="H930" s="182"/>
    </row>
    <row r="931" spans="2:8">
      <c r="B931" s="178"/>
      <c r="C931" s="182"/>
      <c r="D931" s="182"/>
      <c r="E931" s="182"/>
      <c r="F931" s="182"/>
      <c r="G931" s="182"/>
      <c r="H931" s="182"/>
    </row>
    <row r="932" spans="2:8">
      <c r="B932" s="178"/>
      <c r="C932" s="182"/>
      <c r="D932" s="182"/>
      <c r="E932" s="182"/>
      <c r="F932" s="182"/>
      <c r="G932" s="182"/>
      <c r="H932" s="182"/>
    </row>
    <row r="933" spans="2:8">
      <c r="B933" s="178"/>
      <c r="C933" s="182"/>
      <c r="D933" s="182"/>
      <c r="E933" s="182"/>
      <c r="F933" s="182"/>
      <c r="G933" s="182"/>
      <c r="H933" s="182"/>
    </row>
    <row r="934" spans="2:8">
      <c r="B934" s="178"/>
      <c r="C934" s="182"/>
      <c r="D934" s="182"/>
      <c r="E934" s="182"/>
      <c r="F934" s="182"/>
      <c r="G934" s="182"/>
      <c r="H934" s="182"/>
    </row>
    <row r="935" spans="2:8">
      <c r="B935" s="178"/>
      <c r="C935" s="182"/>
      <c r="D935" s="182"/>
      <c r="E935" s="182"/>
      <c r="F935" s="182"/>
      <c r="G935" s="182"/>
      <c r="H935" s="182"/>
    </row>
    <row r="936" spans="2:8">
      <c r="B936" s="178"/>
      <c r="C936" s="182"/>
      <c r="D936" s="182"/>
      <c r="E936" s="182"/>
      <c r="F936" s="182"/>
      <c r="G936" s="182"/>
      <c r="H936" s="182"/>
    </row>
    <row r="937" spans="2:8">
      <c r="B937" s="178"/>
      <c r="C937" s="182"/>
      <c r="D937" s="182"/>
      <c r="E937" s="182"/>
      <c r="F937" s="182"/>
      <c r="G937" s="182"/>
      <c r="H937" s="182"/>
    </row>
    <row r="938" spans="2:8">
      <c r="B938" s="178"/>
      <c r="C938" s="182"/>
      <c r="D938" s="182"/>
      <c r="E938" s="182"/>
      <c r="F938" s="182"/>
      <c r="G938" s="182"/>
      <c r="H938" s="182"/>
    </row>
    <row r="939" spans="2:8">
      <c r="B939" s="178"/>
      <c r="C939" s="182"/>
      <c r="D939" s="182"/>
      <c r="E939" s="182"/>
      <c r="F939" s="182"/>
      <c r="G939" s="182"/>
      <c r="H939" s="182"/>
    </row>
    <row r="940" spans="2:8">
      <c r="B940" s="178"/>
      <c r="C940" s="182"/>
      <c r="D940" s="182"/>
      <c r="E940" s="182"/>
      <c r="F940" s="182"/>
      <c r="G940" s="182"/>
      <c r="H940" s="182"/>
    </row>
    <row r="941" spans="2:8">
      <c r="B941" s="178"/>
      <c r="C941" s="182"/>
      <c r="D941" s="182"/>
      <c r="E941" s="182"/>
      <c r="F941" s="182"/>
      <c r="G941" s="182"/>
      <c r="H941" s="182"/>
    </row>
    <row r="942" spans="2:8">
      <c r="B942" s="178"/>
      <c r="C942" s="182"/>
      <c r="D942" s="182"/>
      <c r="E942" s="182"/>
      <c r="F942" s="182"/>
      <c r="G942" s="182"/>
      <c r="H942" s="182"/>
    </row>
    <row r="943" spans="2:8">
      <c r="B943" s="178"/>
      <c r="C943" s="182"/>
      <c r="D943" s="182"/>
      <c r="E943" s="182"/>
      <c r="F943" s="182"/>
      <c r="G943" s="182"/>
      <c r="H943" s="182"/>
    </row>
    <row r="944" spans="2:8">
      <c r="B944" s="178"/>
      <c r="C944" s="182"/>
      <c r="D944" s="182"/>
      <c r="E944" s="182"/>
      <c r="F944" s="182"/>
      <c r="G944" s="182"/>
      <c r="H944" s="182"/>
    </row>
    <row r="945" spans="2:8">
      <c r="B945" s="178"/>
      <c r="C945" s="182"/>
      <c r="D945" s="182"/>
      <c r="E945" s="182"/>
      <c r="F945" s="182"/>
      <c r="G945" s="182"/>
      <c r="H945" s="182"/>
    </row>
    <row r="946" spans="2:8">
      <c r="B946" s="178"/>
      <c r="C946" s="182"/>
      <c r="D946" s="182"/>
      <c r="E946" s="182"/>
      <c r="F946" s="182"/>
      <c r="G946" s="182"/>
      <c r="H946" s="182"/>
    </row>
    <row r="947" spans="2:8">
      <c r="B947" s="178"/>
      <c r="C947" s="182"/>
      <c r="D947" s="182"/>
      <c r="E947" s="182"/>
      <c r="F947" s="182"/>
      <c r="G947" s="182"/>
      <c r="H947" s="182"/>
    </row>
    <row r="948" spans="2:8">
      <c r="B948" s="178"/>
      <c r="C948" s="182"/>
      <c r="D948" s="182"/>
      <c r="E948" s="182"/>
      <c r="F948" s="182"/>
      <c r="G948" s="182"/>
      <c r="H948" s="182"/>
    </row>
    <row r="949" spans="2:8">
      <c r="B949" s="178"/>
      <c r="C949" s="182"/>
      <c r="D949" s="182"/>
      <c r="E949" s="182"/>
      <c r="F949" s="182"/>
      <c r="G949" s="182"/>
      <c r="H949" s="182"/>
    </row>
    <row r="950" spans="2:8">
      <c r="B950" s="178"/>
      <c r="C950" s="182"/>
      <c r="D950" s="182"/>
      <c r="E950" s="182"/>
      <c r="F950" s="182"/>
      <c r="G950" s="182"/>
      <c r="H950" s="182"/>
    </row>
    <row r="951" spans="2:8">
      <c r="B951" s="178"/>
      <c r="C951" s="182"/>
      <c r="D951" s="182"/>
      <c r="E951" s="182"/>
      <c r="F951" s="182"/>
      <c r="G951" s="182"/>
      <c r="H951" s="182"/>
    </row>
    <row r="952" spans="2:8">
      <c r="B952" s="178"/>
      <c r="C952" s="182"/>
      <c r="D952" s="182"/>
      <c r="E952" s="182"/>
      <c r="F952" s="182"/>
      <c r="G952" s="182"/>
      <c r="H952" s="182"/>
    </row>
    <row r="953" spans="2:8">
      <c r="B953" s="178"/>
      <c r="C953" s="182"/>
      <c r="D953" s="182"/>
      <c r="E953" s="182"/>
      <c r="F953" s="182"/>
      <c r="G953" s="182"/>
      <c r="H953" s="182"/>
    </row>
    <row r="954" spans="2:8">
      <c r="B954" s="178"/>
      <c r="C954" s="182"/>
      <c r="D954" s="182"/>
      <c r="E954" s="182"/>
      <c r="F954" s="182"/>
      <c r="G954" s="182"/>
      <c r="H954" s="182"/>
    </row>
    <row r="955" spans="2:8">
      <c r="B955" s="178"/>
      <c r="C955" s="182"/>
      <c r="D955" s="182"/>
      <c r="E955" s="182"/>
      <c r="F955" s="182"/>
      <c r="G955" s="182"/>
      <c r="H955" s="182"/>
    </row>
    <row r="956" spans="2:8">
      <c r="B956" s="178"/>
      <c r="C956" s="182"/>
      <c r="D956" s="182"/>
      <c r="E956" s="182"/>
      <c r="F956" s="182"/>
      <c r="G956" s="182"/>
      <c r="H956" s="182"/>
    </row>
    <row r="957" spans="2:8">
      <c r="B957" s="178"/>
      <c r="C957" s="182"/>
      <c r="D957" s="182"/>
      <c r="E957" s="182"/>
      <c r="F957" s="182"/>
      <c r="G957" s="182"/>
      <c r="H957" s="182"/>
    </row>
    <row r="958" spans="2:8">
      <c r="B958" s="178"/>
      <c r="C958" s="182"/>
      <c r="D958" s="182"/>
      <c r="E958" s="182"/>
      <c r="F958" s="182"/>
      <c r="G958" s="182"/>
      <c r="H958" s="182"/>
    </row>
    <row r="959" spans="2:8">
      <c r="B959" s="178"/>
      <c r="C959" s="182"/>
      <c r="D959" s="182"/>
      <c r="E959" s="182"/>
      <c r="F959" s="182"/>
      <c r="G959" s="182"/>
      <c r="H959" s="182"/>
    </row>
    <row r="960" spans="2:8">
      <c r="B960" s="178"/>
      <c r="C960" s="182"/>
      <c r="D960" s="182"/>
      <c r="E960" s="182"/>
      <c r="F960" s="182"/>
      <c r="G960" s="182"/>
      <c r="H960" s="182"/>
    </row>
    <row r="961" spans="2:8">
      <c r="B961" s="178"/>
      <c r="C961" s="182"/>
      <c r="D961" s="182"/>
      <c r="E961" s="182"/>
      <c r="F961" s="182"/>
      <c r="G961" s="182"/>
      <c r="H961" s="182"/>
    </row>
    <row r="962" spans="2:8">
      <c r="B962" s="178"/>
      <c r="C962" s="182"/>
      <c r="D962" s="182"/>
      <c r="E962" s="182"/>
      <c r="F962" s="182"/>
      <c r="G962" s="182"/>
      <c r="H962" s="182"/>
    </row>
    <row r="963" spans="2:8">
      <c r="B963" s="178"/>
      <c r="C963" s="182"/>
      <c r="D963" s="182"/>
      <c r="E963" s="182"/>
      <c r="F963" s="182"/>
      <c r="G963" s="182"/>
      <c r="H963" s="182"/>
    </row>
    <row r="964" spans="2:8">
      <c r="B964" s="178"/>
      <c r="C964" s="182"/>
      <c r="D964" s="182"/>
      <c r="E964" s="182"/>
      <c r="F964" s="182"/>
      <c r="G964" s="182"/>
      <c r="H964" s="182"/>
    </row>
    <row r="965" spans="2:8">
      <c r="B965" s="178"/>
      <c r="C965" s="182"/>
      <c r="D965" s="182"/>
      <c r="E965" s="182"/>
      <c r="F965" s="182"/>
      <c r="G965" s="182"/>
      <c r="H965" s="182"/>
    </row>
    <row r="966" spans="2:8">
      <c r="B966" s="178"/>
      <c r="C966" s="182"/>
      <c r="D966" s="182"/>
      <c r="E966" s="182"/>
      <c r="F966" s="182"/>
      <c r="G966" s="182"/>
      <c r="H966" s="182"/>
    </row>
    <row r="967" spans="2:8">
      <c r="B967" s="178"/>
      <c r="C967" s="182"/>
      <c r="D967" s="182"/>
      <c r="E967" s="182"/>
      <c r="F967" s="182"/>
      <c r="G967" s="182"/>
      <c r="H967" s="182"/>
    </row>
    <row r="968" spans="2:8">
      <c r="B968" s="178"/>
      <c r="C968" s="182"/>
      <c r="D968" s="182"/>
      <c r="E968" s="182"/>
      <c r="F968" s="182"/>
      <c r="G968" s="182"/>
      <c r="H968" s="182"/>
    </row>
    <row r="969" spans="2:8">
      <c r="B969" s="178"/>
      <c r="C969" s="182"/>
      <c r="D969" s="182"/>
      <c r="E969" s="182"/>
      <c r="F969" s="182"/>
      <c r="G969" s="182"/>
      <c r="H969" s="182"/>
    </row>
    <row r="970" spans="2:8">
      <c r="B970" s="178"/>
      <c r="C970" s="182"/>
      <c r="D970" s="182"/>
      <c r="E970" s="182"/>
      <c r="F970" s="182"/>
      <c r="G970" s="182"/>
      <c r="H970" s="182"/>
    </row>
    <row r="971" spans="2:8">
      <c r="B971" s="178"/>
      <c r="C971" s="182"/>
      <c r="D971" s="182"/>
      <c r="E971" s="182"/>
      <c r="F971" s="182"/>
      <c r="G971" s="182"/>
      <c r="H971" s="182"/>
    </row>
    <row r="972" spans="2:8">
      <c r="B972" s="178"/>
      <c r="C972" s="182"/>
      <c r="D972" s="182"/>
      <c r="E972" s="182"/>
      <c r="F972" s="182"/>
      <c r="G972" s="182"/>
      <c r="H972" s="182"/>
    </row>
    <row r="973" spans="2:8">
      <c r="B973" s="178"/>
      <c r="C973" s="182"/>
      <c r="D973" s="182"/>
      <c r="E973" s="182"/>
      <c r="F973" s="182"/>
      <c r="G973" s="182"/>
      <c r="H973" s="182"/>
    </row>
    <row r="974" spans="2:8">
      <c r="B974" s="178"/>
      <c r="C974" s="182"/>
      <c r="D974" s="182"/>
      <c r="E974" s="182"/>
      <c r="F974" s="182"/>
      <c r="G974" s="182"/>
      <c r="H974" s="182"/>
    </row>
    <row r="975" spans="2:8">
      <c r="B975" s="178"/>
      <c r="C975" s="182"/>
      <c r="D975" s="182"/>
      <c r="E975" s="182"/>
      <c r="F975" s="182"/>
      <c r="G975" s="182"/>
      <c r="H975" s="182"/>
    </row>
    <row r="976" spans="2:8">
      <c r="B976" s="178"/>
      <c r="C976" s="182"/>
      <c r="D976" s="182"/>
      <c r="E976" s="182"/>
      <c r="F976" s="182"/>
      <c r="G976" s="182"/>
      <c r="H976" s="182"/>
    </row>
    <row r="977" spans="2:8">
      <c r="B977" s="178"/>
      <c r="C977" s="182"/>
      <c r="D977" s="182"/>
      <c r="E977" s="182"/>
      <c r="F977" s="182"/>
      <c r="G977" s="182"/>
      <c r="H977" s="182"/>
    </row>
    <row r="978" spans="2:8">
      <c r="B978" s="178"/>
      <c r="C978" s="182"/>
      <c r="D978" s="182"/>
      <c r="E978" s="182"/>
      <c r="F978" s="182"/>
      <c r="G978" s="182"/>
      <c r="H978" s="182"/>
    </row>
    <row r="979" spans="2:8">
      <c r="B979" s="178"/>
      <c r="C979" s="182"/>
      <c r="D979" s="182"/>
      <c r="E979" s="182"/>
      <c r="F979" s="182"/>
      <c r="G979" s="182"/>
      <c r="H979" s="182"/>
    </row>
    <row r="980" spans="2:8">
      <c r="B980" s="178"/>
      <c r="C980" s="182"/>
      <c r="D980" s="182"/>
      <c r="E980" s="182"/>
      <c r="F980" s="182"/>
      <c r="G980" s="182"/>
      <c r="H980" s="182"/>
    </row>
    <row r="981" spans="2:8">
      <c r="B981" s="178"/>
      <c r="C981" s="182"/>
      <c r="D981" s="182"/>
      <c r="E981" s="182"/>
      <c r="F981" s="182"/>
      <c r="G981" s="182"/>
      <c r="H981" s="182"/>
    </row>
    <row r="982" spans="2:8">
      <c r="B982" s="178"/>
      <c r="C982" s="182"/>
      <c r="D982" s="182"/>
      <c r="E982" s="182"/>
      <c r="F982" s="182"/>
      <c r="G982" s="182"/>
      <c r="H982" s="182"/>
    </row>
    <row r="983" spans="2:8">
      <c r="B983" s="178"/>
      <c r="C983" s="182"/>
      <c r="D983" s="182"/>
      <c r="E983" s="182"/>
      <c r="F983" s="182"/>
      <c r="G983" s="182"/>
      <c r="H983" s="182"/>
    </row>
    <row r="984" spans="2:8">
      <c r="B984" s="178"/>
      <c r="C984" s="182"/>
      <c r="D984" s="182"/>
      <c r="E984" s="182"/>
      <c r="F984" s="182"/>
      <c r="G984" s="182"/>
      <c r="H984" s="182"/>
    </row>
    <row r="985" spans="2:8">
      <c r="B985" s="178"/>
      <c r="C985" s="182"/>
      <c r="D985" s="182"/>
      <c r="E985" s="182"/>
      <c r="F985" s="182"/>
      <c r="G985" s="182"/>
      <c r="H985" s="182"/>
    </row>
    <row r="986" spans="2:8">
      <c r="B986" s="178"/>
      <c r="C986" s="182"/>
      <c r="D986" s="182"/>
      <c r="E986" s="182"/>
      <c r="F986" s="182"/>
      <c r="G986" s="182"/>
      <c r="H986" s="182"/>
    </row>
    <row r="987" spans="2:8">
      <c r="B987" s="178"/>
      <c r="C987" s="182"/>
      <c r="D987" s="182"/>
      <c r="E987" s="182"/>
      <c r="F987" s="182"/>
      <c r="G987" s="182"/>
      <c r="H987" s="182"/>
    </row>
    <row r="988" spans="2:8">
      <c r="B988" s="178"/>
      <c r="C988" s="182"/>
      <c r="D988" s="182"/>
      <c r="E988" s="182"/>
      <c r="F988" s="182"/>
      <c r="G988" s="182"/>
      <c r="H988" s="182"/>
    </row>
    <row r="989" spans="2:8">
      <c r="B989" s="178"/>
      <c r="C989" s="182"/>
      <c r="D989" s="182"/>
      <c r="E989" s="182"/>
      <c r="F989" s="182"/>
      <c r="G989" s="182"/>
      <c r="H989" s="182"/>
    </row>
    <row r="990" spans="2:8">
      <c r="B990" s="178"/>
      <c r="C990" s="182"/>
      <c r="D990" s="182"/>
      <c r="E990" s="182"/>
      <c r="F990" s="182"/>
      <c r="G990" s="182"/>
      <c r="H990" s="182"/>
    </row>
    <row r="991" spans="2:8">
      <c r="B991" s="178"/>
      <c r="C991" s="182"/>
      <c r="D991" s="182"/>
      <c r="E991" s="182"/>
      <c r="F991" s="182"/>
      <c r="G991" s="182"/>
      <c r="H991" s="182"/>
    </row>
    <row r="992" spans="2:8">
      <c r="B992" s="178"/>
      <c r="C992" s="182"/>
      <c r="D992" s="182"/>
      <c r="E992" s="182"/>
      <c r="F992" s="182"/>
      <c r="G992" s="182"/>
      <c r="H992" s="182"/>
    </row>
    <row r="993" spans="2:8">
      <c r="B993" s="178"/>
      <c r="C993" s="182"/>
      <c r="D993" s="182"/>
      <c r="E993" s="182"/>
      <c r="F993" s="182"/>
      <c r="G993" s="182"/>
      <c r="H993" s="182"/>
    </row>
    <row r="994" spans="2:8">
      <c r="B994" s="178"/>
      <c r="C994" s="182"/>
      <c r="D994" s="182"/>
      <c r="E994" s="182"/>
      <c r="F994" s="182"/>
      <c r="G994" s="182"/>
      <c r="H994" s="182"/>
    </row>
    <row r="995" spans="2:8">
      <c r="B995" s="178"/>
      <c r="C995" s="182"/>
      <c r="D995" s="182"/>
      <c r="E995" s="182"/>
      <c r="F995" s="182"/>
      <c r="G995" s="182"/>
      <c r="H995" s="182"/>
    </row>
    <row r="996" spans="2:8">
      <c r="B996" s="178"/>
      <c r="C996" s="182"/>
      <c r="D996" s="182"/>
      <c r="E996" s="182"/>
      <c r="F996" s="182"/>
      <c r="G996" s="182"/>
      <c r="H996" s="182"/>
    </row>
    <row r="997" spans="2:8">
      <c r="B997" s="178"/>
      <c r="C997" s="182"/>
      <c r="D997" s="182"/>
      <c r="E997" s="182"/>
      <c r="F997" s="182"/>
      <c r="G997" s="182"/>
      <c r="H997" s="182"/>
    </row>
    <row r="998" spans="2:8">
      <c r="B998" s="178"/>
      <c r="C998" s="182"/>
      <c r="D998" s="182"/>
      <c r="E998" s="182"/>
      <c r="F998" s="182"/>
      <c r="G998" s="182"/>
      <c r="H998" s="182"/>
    </row>
    <row r="999" spans="2:8">
      <c r="B999" s="178"/>
      <c r="C999" s="182"/>
      <c r="D999" s="182"/>
      <c r="E999" s="182"/>
      <c r="F999" s="182"/>
      <c r="G999" s="182"/>
      <c r="H999" s="182"/>
    </row>
    <row r="1000" spans="2:8">
      <c r="B1000" s="178"/>
      <c r="C1000" s="182"/>
      <c r="D1000" s="182"/>
      <c r="E1000" s="182"/>
      <c r="F1000" s="182"/>
      <c r="G1000" s="182"/>
      <c r="H1000" s="182"/>
    </row>
    <row r="1001" spans="2:8">
      <c r="B1001" s="178"/>
      <c r="C1001" s="182"/>
      <c r="D1001" s="182"/>
      <c r="E1001" s="182"/>
      <c r="F1001" s="182"/>
      <c r="G1001" s="182"/>
      <c r="H1001" s="182"/>
    </row>
    <row r="1002" spans="2:8">
      <c r="B1002" s="178"/>
      <c r="C1002" s="182"/>
      <c r="D1002" s="182"/>
      <c r="E1002" s="182"/>
      <c r="F1002" s="182"/>
      <c r="G1002" s="182"/>
      <c r="H1002" s="182"/>
    </row>
  </sheetData>
  <sheetProtection algorithmName="SHA-512" hashValue="t1ZgT2KXfy/hSda4CEOiVm1FC9Hggi0aNteKlF1YbC0HjwOzjyhP9UfRKKc+OR6rBsUV1Eu2VEqazLfv7WYimA==" saltValue="QLhQ08X+6CS4o/UZ4xPLdw==" spinCount="100000" sheet="1" objects="1" scenarios="1"/>
  <phoneticPr fontId="1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0"/>
  <dimension ref="B1:O1002"/>
  <sheetViews>
    <sheetView workbookViewId="0"/>
  </sheetViews>
  <sheetFormatPr defaultColWidth="9.109375" defaultRowHeight="13.2"/>
  <cols>
    <col min="2" max="2" width="12.88671875" customWidth="1"/>
    <col min="3" max="6" width="38.109375" customWidth="1"/>
    <col min="7" max="7" width="33.44140625" bestFit="1" customWidth="1"/>
    <col min="8" max="9" width="21.88671875" customWidth="1"/>
  </cols>
  <sheetData>
    <row r="1" spans="2:9">
      <c r="B1" s="53" t="s">
        <v>563</v>
      </c>
      <c r="C1" s="198"/>
      <c r="D1" s="199"/>
      <c r="E1" s="199"/>
      <c r="F1" s="199"/>
      <c r="G1" s="199"/>
      <c r="H1" s="182"/>
      <c r="I1" s="182"/>
    </row>
    <row r="2" spans="2:9">
      <c r="D2" s="158"/>
      <c r="E2" s="158"/>
      <c r="F2" s="158"/>
      <c r="G2" s="158"/>
      <c r="H2" s="182"/>
      <c r="I2" s="182"/>
    </row>
    <row r="3" spans="2:9">
      <c r="B3" s="192" t="s">
        <v>311</v>
      </c>
      <c r="C3" s="192" t="s">
        <v>564</v>
      </c>
      <c r="D3" s="192" t="s">
        <v>565</v>
      </c>
      <c r="E3" s="192" t="s">
        <v>566</v>
      </c>
      <c r="F3" s="192" t="s">
        <v>567</v>
      </c>
      <c r="G3" s="192" t="s">
        <v>568</v>
      </c>
      <c r="H3" s="193"/>
      <c r="I3" s="193"/>
    </row>
    <row r="4" spans="2:9" ht="26.4">
      <c r="B4" s="200" t="s">
        <v>270</v>
      </c>
      <c r="C4" s="760" t="s">
        <v>484</v>
      </c>
      <c r="D4" s="760" t="s">
        <v>569</v>
      </c>
      <c r="E4" s="760" t="s">
        <v>569</v>
      </c>
      <c r="F4" s="760" t="s">
        <v>548</v>
      </c>
      <c r="G4" s="760" t="s">
        <v>549</v>
      </c>
      <c r="H4" s="194"/>
    </row>
    <row r="5" spans="2:9" ht="66">
      <c r="B5" s="200" t="s">
        <v>280</v>
      </c>
      <c r="C5" s="576" t="s">
        <v>553</v>
      </c>
      <c r="D5" s="576" t="s">
        <v>570</v>
      </c>
      <c r="E5" s="576" t="s">
        <v>973</v>
      </c>
      <c r="F5" s="576" t="s">
        <v>864</v>
      </c>
      <c r="G5" s="576" t="s">
        <v>749</v>
      </c>
      <c r="H5" s="193"/>
      <c r="I5" s="193"/>
    </row>
    <row r="6" spans="2:9" ht="26.4">
      <c r="B6" s="201">
        <v>1</v>
      </c>
      <c r="C6" s="756"/>
      <c r="D6" s="756"/>
      <c r="E6" s="756"/>
      <c r="F6" s="756" t="s">
        <v>750</v>
      </c>
      <c r="G6" s="756"/>
      <c r="H6" s="195">
        <v>1</v>
      </c>
    </row>
    <row r="7" spans="2:9">
      <c r="B7" s="201">
        <v>2</v>
      </c>
      <c r="C7" s="756" t="s">
        <v>491</v>
      </c>
      <c r="D7" s="756"/>
      <c r="E7" s="756"/>
      <c r="F7" s="756"/>
      <c r="G7" s="756"/>
      <c r="H7" s="195">
        <v>2</v>
      </c>
      <c r="I7" s="193"/>
    </row>
    <row r="8" spans="2:9">
      <c r="B8" s="201">
        <v>3</v>
      </c>
      <c r="C8" s="612"/>
      <c r="D8" s="756"/>
      <c r="E8" s="756"/>
      <c r="F8" s="756"/>
      <c r="G8" s="756"/>
      <c r="H8" s="195">
        <v>3</v>
      </c>
    </row>
    <row r="9" spans="2:9">
      <c r="B9" s="201">
        <v>4</v>
      </c>
      <c r="C9" s="756"/>
      <c r="D9" s="756" t="s">
        <v>571</v>
      </c>
      <c r="E9" s="756"/>
      <c r="F9" s="756"/>
      <c r="G9" s="756"/>
      <c r="H9" s="195">
        <v>4</v>
      </c>
      <c r="I9" s="193"/>
    </row>
    <row r="10" spans="2:9">
      <c r="B10" s="201">
        <v>5</v>
      </c>
      <c r="C10" s="756"/>
      <c r="D10" s="763"/>
      <c r="E10" s="763" t="s">
        <v>263</v>
      </c>
      <c r="F10" s="763"/>
      <c r="G10" s="763" t="s">
        <v>554</v>
      </c>
      <c r="H10" s="195">
        <v>5</v>
      </c>
    </row>
    <row r="11" spans="2:9" ht="39.6">
      <c r="B11" s="201">
        <v>6</v>
      </c>
      <c r="C11" s="612"/>
      <c r="D11" s="756"/>
      <c r="E11" s="756"/>
      <c r="F11" s="756" t="s">
        <v>751</v>
      </c>
      <c r="G11" s="756"/>
      <c r="H11" s="195">
        <v>6</v>
      </c>
      <c r="I11" s="193"/>
    </row>
    <row r="12" spans="2:9">
      <c r="B12" s="201">
        <v>7</v>
      </c>
      <c r="C12" s="756"/>
      <c r="D12" s="763"/>
      <c r="E12" s="763"/>
      <c r="F12" s="763"/>
      <c r="G12" s="763"/>
      <c r="H12" s="195">
        <v>7</v>
      </c>
    </row>
    <row r="13" spans="2:9" ht="52.8">
      <c r="B13" s="201">
        <v>8</v>
      </c>
      <c r="C13" s="756"/>
      <c r="D13" s="756" t="s">
        <v>572</v>
      </c>
      <c r="E13" s="756"/>
      <c r="F13" s="756"/>
      <c r="G13" s="756" t="s">
        <v>951</v>
      </c>
      <c r="H13" s="195">
        <v>8</v>
      </c>
      <c r="I13" s="193"/>
    </row>
    <row r="14" spans="2:9">
      <c r="B14" s="201">
        <v>9</v>
      </c>
      <c r="C14" s="756"/>
      <c r="D14" s="756"/>
      <c r="E14" s="756"/>
      <c r="F14" s="756"/>
      <c r="G14" s="756"/>
      <c r="H14" s="195">
        <v>9</v>
      </c>
    </row>
    <row r="15" spans="2:9" ht="39.6">
      <c r="B15" s="201">
        <v>10</v>
      </c>
      <c r="C15" s="756" t="s">
        <v>573</v>
      </c>
      <c r="D15" s="756" t="s">
        <v>860</v>
      </c>
      <c r="E15" s="756" t="s">
        <v>256</v>
      </c>
      <c r="F15" s="756" t="s">
        <v>959</v>
      </c>
      <c r="G15" s="756" t="s">
        <v>952</v>
      </c>
      <c r="H15" s="195">
        <v>10</v>
      </c>
      <c r="I15" s="193"/>
    </row>
    <row r="16" spans="2:9">
      <c r="B16" s="178"/>
      <c r="C16" s="182"/>
      <c r="D16" s="182"/>
      <c r="E16" s="182"/>
      <c r="F16" s="182"/>
      <c r="G16" s="182"/>
      <c r="H16" s="194"/>
    </row>
    <row r="17" spans="2:15">
      <c r="B17" s="178"/>
      <c r="C17" s="182"/>
      <c r="D17" s="182"/>
      <c r="E17" s="182"/>
      <c r="F17" s="182"/>
      <c r="G17" s="182"/>
      <c r="H17" s="193"/>
      <c r="I17" s="193"/>
    </row>
    <row r="18" spans="2:15">
      <c r="B18" s="178"/>
      <c r="C18" s="182"/>
      <c r="D18" s="182"/>
      <c r="E18" s="182"/>
      <c r="F18" s="182"/>
      <c r="G18" s="182"/>
      <c r="H18" s="194"/>
    </row>
    <row r="19" spans="2:15">
      <c r="B19" s="178"/>
      <c r="C19" s="182"/>
      <c r="D19" s="182"/>
      <c r="E19" s="182"/>
      <c r="F19" s="182"/>
      <c r="G19" s="182"/>
      <c r="H19" s="182"/>
      <c r="I19" s="182"/>
    </row>
    <row r="20" spans="2:15">
      <c r="B20" s="178"/>
      <c r="C20" s="182"/>
      <c r="D20" s="182"/>
      <c r="E20" s="182"/>
      <c r="F20" s="182"/>
      <c r="G20" s="182"/>
      <c r="H20" s="182"/>
      <c r="I20" s="182"/>
    </row>
    <row r="21" spans="2:15">
      <c r="B21" s="178"/>
      <c r="C21" s="182"/>
      <c r="D21" s="182"/>
      <c r="E21" s="182"/>
      <c r="F21" s="182"/>
      <c r="G21" s="182"/>
      <c r="H21" s="182"/>
      <c r="I21" s="182"/>
    </row>
    <row r="22" spans="2:15">
      <c r="B22" s="178"/>
      <c r="C22" s="182"/>
      <c r="D22" s="182"/>
      <c r="E22" s="182"/>
      <c r="F22" s="182"/>
      <c r="G22" s="182"/>
      <c r="H22" s="182"/>
      <c r="I22" s="182"/>
    </row>
    <row r="23" spans="2:15">
      <c r="B23" s="159" t="s">
        <v>336</v>
      </c>
      <c r="C23" s="182" t="str">
        <f>C7</f>
        <v>Guesstimated</v>
      </c>
      <c r="D23" s="182" t="str">
        <f>D9</f>
        <v>Unsure</v>
      </c>
      <c r="E23" t="str">
        <f>E10</f>
        <v>No</v>
      </c>
      <c r="F23" s="182" t="str">
        <f>F6</f>
        <v>Service line inventory (GIS, billing system, etc) is not maintained or updated</v>
      </c>
      <c r="G23" s="182" t="str">
        <f>G10</f>
        <v>No field validation is conducted</v>
      </c>
      <c r="H23" s="182"/>
      <c r="I23" s="182"/>
    </row>
    <row r="24" spans="2:15">
      <c r="B24" s="159"/>
      <c r="C24" s="182" t="str">
        <f>C15</f>
        <v>Extracted from Services inventory (GIS, billing system, etc)</v>
      </c>
      <c r="D24" s="182" t="str">
        <f>D13</f>
        <v>Non-premise based, i.e. meter count, customer count</v>
      </c>
      <c r="E24" t="str">
        <f>E15</f>
        <v>Yes</v>
      </c>
      <c r="F24" s="182" t="str">
        <f>F11</f>
        <v>Additions or subtractions are updated in the service line inventory (GIS, billing system, etc), but less than annually</v>
      </c>
      <c r="G24" s="182" t="str">
        <f>G13</f>
        <v>Field validation is accomplished for a portion of the system (i.e. in daily operations or specific validation projects)</v>
      </c>
      <c r="H24" s="182"/>
      <c r="I24" s="182"/>
    </row>
    <row r="25" spans="2:15">
      <c r="B25" s="159"/>
      <c r="C25" s="182"/>
      <c r="D25" s="182" t="str">
        <f>D15</f>
        <v>Premise based, i.e. service connection count, location ID count</v>
      </c>
      <c r="E25" s="182"/>
      <c r="F25" s="182" t="str">
        <f>F15</f>
        <v>Additions or subtractions are updated in the service line inventory (GIS, billing system, etc), at least annually</v>
      </c>
      <c r="G25" s="182" t="str">
        <f>G15</f>
        <v>Field validation is accomplished for the entire system (i.e. in daily operations or specific validation projects)</v>
      </c>
      <c r="H25" s="182"/>
      <c r="I25" s="182"/>
    </row>
    <row r="26" spans="2:15">
      <c r="B26" s="159"/>
      <c r="C26" s="182"/>
      <c r="D26" s="182"/>
      <c r="E26" s="182"/>
      <c r="F26" s="182"/>
      <c r="G26" s="182"/>
      <c r="I26" s="182"/>
      <c r="M26" s="182"/>
      <c r="O26" s="182"/>
    </row>
    <row r="27" spans="2:15">
      <c r="B27" s="159"/>
      <c r="C27" s="182"/>
      <c r="D27" s="182"/>
      <c r="E27" s="182"/>
      <c r="F27" s="182"/>
      <c r="G27" s="182"/>
      <c r="I27" s="182"/>
      <c r="O27" s="182"/>
    </row>
    <row r="28" spans="2:15">
      <c r="B28" s="159"/>
      <c r="C28" s="182"/>
      <c r="D28" s="182"/>
      <c r="E28" s="182"/>
      <c r="F28" s="182"/>
      <c r="G28" s="182"/>
      <c r="H28" s="182"/>
      <c r="I28" s="182"/>
    </row>
    <row r="29" spans="2:15">
      <c r="B29" s="159"/>
      <c r="C29" s="182"/>
      <c r="D29" s="182"/>
      <c r="E29" s="182"/>
      <c r="F29" s="182"/>
      <c r="G29" s="182"/>
      <c r="H29" s="182"/>
      <c r="I29" s="182"/>
    </row>
    <row r="30" spans="2:15">
      <c r="B30" s="161"/>
      <c r="C30" s="182"/>
      <c r="D30" s="182"/>
      <c r="E30" s="182"/>
      <c r="F30" s="182"/>
      <c r="G30" s="182"/>
      <c r="H30" s="182"/>
      <c r="I30" s="182"/>
    </row>
    <row r="31" spans="2:15">
      <c r="B31" s="161"/>
      <c r="C31" s="182"/>
      <c r="D31" s="182"/>
      <c r="E31" s="182"/>
      <c r="F31" s="182"/>
      <c r="G31" s="182"/>
      <c r="H31" s="182"/>
      <c r="I31" s="182"/>
    </row>
    <row r="32" spans="2:15">
      <c r="B32" s="159"/>
      <c r="C32" s="182"/>
      <c r="D32" s="182"/>
      <c r="E32" s="182"/>
      <c r="F32" s="182"/>
      <c r="G32" s="182"/>
      <c r="H32" s="182"/>
      <c r="I32" s="182"/>
    </row>
    <row r="33" spans="2:9">
      <c r="B33" s="159" t="s">
        <v>812</v>
      </c>
      <c r="C33" s="182"/>
      <c r="D33" s="182"/>
      <c r="E33" s="182"/>
      <c r="F33" s="182"/>
      <c r="G33" s="182"/>
      <c r="H33" s="182"/>
      <c r="I33" s="182"/>
    </row>
    <row r="34" spans="2:9">
      <c r="B34" s="176"/>
      <c r="C34" s="182"/>
      <c r="D34" s="182"/>
      <c r="E34" s="182"/>
      <c r="F34" s="182"/>
      <c r="G34" s="182"/>
      <c r="H34" s="182"/>
      <c r="I34" s="182"/>
    </row>
    <row r="35" spans="2:9">
      <c r="B35" s="176" t="s">
        <v>553</v>
      </c>
      <c r="C35" s="182"/>
      <c r="D35" s="182"/>
      <c r="E35" s="182"/>
      <c r="F35" s="182"/>
      <c r="G35" s="182"/>
      <c r="H35" s="182"/>
      <c r="I35" s="182"/>
    </row>
    <row r="36" spans="2:9">
      <c r="B36" s="176" t="s">
        <v>570</v>
      </c>
      <c r="C36" s="182"/>
      <c r="D36" s="182"/>
      <c r="E36" s="182"/>
      <c r="F36" s="182"/>
      <c r="G36" s="182"/>
      <c r="H36" s="182"/>
      <c r="I36" s="182"/>
    </row>
    <row r="37" spans="2:9">
      <c r="B37" s="176" t="s">
        <v>973</v>
      </c>
      <c r="C37" s="182"/>
      <c r="D37" s="182"/>
      <c r="E37" s="182"/>
      <c r="F37" s="182"/>
      <c r="G37" s="182"/>
      <c r="H37" s="182"/>
      <c r="I37" s="182"/>
    </row>
    <row r="38" spans="2:9">
      <c r="B38" s="176" t="s">
        <v>864</v>
      </c>
      <c r="C38" s="182"/>
      <c r="D38" s="182"/>
      <c r="E38" s="182"/>
      <c r="F38" s="182"/>
      <c r="G38" s="182"/>
      <c r="H38" s="182"/>
      <c r="I38" s="182"/>
    </row>
    <row r="39" spans="2:9">
      <c r="B39" s="176" t="s">
        <v>749</v>
      </c>
      <c r="C39" s="182"/>
      <c r="D39" s="182"/>
      <c r="E39" s="182"/>
      <c r="F39" s="182"/>
      <c r="G39" s="182"/>
      <c r="H39" s="182"/>
      <c r="I39" s="182"/>
    </row>
    <row r="40" spans="2:9">
      <c r="B40" s="176"/>
      <c r="C40" s="182"/>
      <c r="D40" s="182"/>
      <c r="E40" s="182"/>
      <c r="F40" s="182"/>
      <c r="G40" s="182"/>
      <c r="H40" s="182"/>
      <c r="I40" s="182"/>
    </row>
    <row r="41" spans="2:9">
      <c r="B41" s="176"/>
      <c r="C41" s="182"/>
      <c r="D41" s="182"/>
      <c r="E41" s="182"/>
      <c r="F41" s="182"/>
      <c r="G41" s="182"/>
      <c r="H41" s="182"/>
      <c r="I41" s="182"/>
    </row>
    <row r="42" spans="2:9">
      <c r="B42" s="176"/>
      <c r="C42" s="182"/>
      <c r="D42" s="182"/>
      <c r="E42" s="182"/>
      <c r="F42" s="182"/>
      <c r="G42" s="182"/>
      <c r="H42" s="182"/>
      <c r="I42" s="182"/>
    </row>
    <row r="43" spans="2:9">
      <c r="B43" s="178"/>
      <c r="C43" s="182"/>
      <c r="D43" s="182"/>
      <c r="E43" s="182"/>
      <c r="F43" s="182"/>
      <c r="G43" s="182"/>
      <c r="H43" s="182"/>
      <c r="I43" s="182"/>
    </row>
    <row r="44" spans="2:9">
      <c r="B44" s="178"/>
      <c r="C44" s="182"/>
      <c r="D44" s="182"/>
      <c r="E44" s="182"/>
      <c r="F44" s="182"/>
      <c r="G44" s="182"/>
      <c r="H44" s="182"/>
      <c r="I44" s="182"/>
    </row>
    <row r="45" spans="2:9">
      <c r="B45" s="178"/>
      <c r="C45" s="182"/>
      <c r="D45" s="182"/>
      <c r="E45" s="182"/>
      <c r="F45" s="182"/>
      <c r="G45" s="182"/>
      <c r="H45" s="182"/>
      <c r="I45" s="182"/>
    </row>
    <row r="46" spans="2:9">
      <c r="B46" s="178"/>
      <c r="C46" s="182"/>
      <c r="D46" s="182"/>
      <c r="E46" s="182"/>
      <c r="F46" s="182"/>
      <c r="G46" s="182"/>
      <c r="H46" s="182"/>
      <c r="I46" s="182"/>
    </row>
    <row r="47" spans="2:9">
      <c r="B47" s="178"/>
      <c r="C47" s="182"/>
      <c r="D47" s="182"/>
      <c r="E47" s="182"/>
      <c r="F47" s="182"/>
      <c r="G47" s="182"/>
      <c r="H47" s="182"/>
      <c r="I47" s="182"/>
    </row>
    <row r="48" spans="2:9">
      <c r="B48" s="178"/>
      <c r="C48" s="182"/>
      <c r="D48" s="182"/>
      <c r="E48" s="182"/>
      <c r="F48" s="182"/>
      <c r="G48" s="182"/>
      <c r="H48" s="182"/>
      <c r="I48" s="182"/>
    </row>
    <row r="49" spans="2:9">
      <c r="B49" s="178"/>
      <c r="C49" s="182"/>
      <c r="D49" s="182"/>
      <c r="E49" s="182"/>
      <c r="F49" s="182"/>
      <c r="G49" s="182"/>
      <c r="H49" s="182"/>
      <c r="I49" s="182"/>
    </row>
    <row r="50" spans="2:9">
      <c r="B50" s="178"/>
      <c r="C50" s="182"/>
      <c r="D50" s="182"/>
      <c r="E50" s="182"/>
      <c r="F50" s="182"/>
      <c r="G50" s="182"/>
      <c r="H50" s="182"/>
      <c r="I50" s="182"/>
    </row>
    <row r="51" spans="2:9">
      <c r="B51" s="178"/>
      <c r="C51" s="182"/>
      <c r="D51" s="182"/>
      <c r="E51" s="182"/>
      <c r="F51" s="182"/>
      <c r="G51" s="182"/>
      <c r="H51" s="182"/>
      <c r="I51" s="182"/>
    </row>
    <row r="52" spans="2:9">
      <c r="B52" s="178"/>
      <c r="C52" s="182"/>
      <c r="D52" s="182"/>
      <c r="E52" s="182"/>
      <c r="F52" s="182"/>
      <c r="G52" s="182"/>
      <c r="H52" s="182"/>
      <c r="I52" s="182"/>
    </row>
    <row r="53" spans="2:9">
      <c r="B53" s="178"/>
      <c r="C53" s="182"/>
      <c r="D53" s="182"/>
      <c r="E53" s="182"/>
      <c r="F53" s="182"/>
      <c r="G53" s="182"/>
      <c r="H53" s="182"/>
      <c r="I53" s="182"/>
    </row>
    <row r="54" spans="2:9">
      <c r="B54" s="178"/>
      <c r="C54" s="182"/>
      <c r="D54" s="182"/>
      <c r="E54" s="182"/>
      <c r="F54" s="182"/>
      <c r="G54" s="182"/>
      <c r="H54" s="182"/>
      <c r="I54" s="182"/>
    </row>
    <row r="55" spans="2:9">
      <c r="B55" s="178"/>
      <c r="C55" s="182"/>
      <c r="D55" s="182"/>
      <c r="E55" s="182"/>
      <c r="F55" s="182"/>
      <c r="G55" s="182"/>
      <c r="H55" s="182"/>
      <c r="I55" s="182"/>
    </row>
    <row r="56" spans="2:9">
      <c r="B56" s="178"/>
      <c r="C56" s="182"/>
      <c r="D56" s="182"/>
      <c r="E56" s="182"/>
      <c r="F56" s="182"/>
      <c r="G56" s="182"/>
      <c r="H56" s="182"/>
      <c r="I56" s="182"/>
    </row>
    <row r="57" spans="2:9">
      <c r="B57" s="178"/>
      <c r="C57" s="182"/>
      <c r="D57" s="182"/>
      <c r="E57" s="182"/>
      <c r="F57" s="182"/>
      <c r="G57" s="182"/>
      <c r="H57" s="182"/>
      <c r="I57" s="182"/>
    </row>
    <row r="58" spans="2:9">
      <c r="B58" s="178"/>
      <c r="C58" s="182"/>
      <c r="D58" s="182"/>
      <c r="E58" s="182"/>
      <c r="F58" s="182"/>
      <c r="G58" s="182"/>
      <c r="H58" s="182"/>
      <c r="I58" s="182"/>
    </row>
    <row r="59" spans="2:9">
      <c r="B59" s="178"/>
      <c r="C59" s="182"/>
      <c r="D59" s="182"/>
      <c r="E59" s="182"/>
      <c r="F59" s="182"/>
      <c r="G59" s="182"/>
      <c r="H59" s="182"/>
      <c r="I59" s="182"/>
    </row>
    <row r="60" spans="2:9">
      <c r="B60" s="178"/>
      <c r="C60" s="182"/>
      <c r="D60" s="182"/>
      <c r="E60" s="182"/>
      <c r="F60" s="182"/>
      <c r="G60" s="182"/>
      <c r="H60" s="182"/>
      <c r="I60" s="182"/>
    </row>
    <row r="61" spans="2:9">
      <c r="B61" s="178"/>
      <c r="C61" s="182"/>
      <c r="D61" s="182"/>
      <c r="E61" s="182"/>
      <c r="F61" s="182"/>
      <c r="G61" s="182"/>
      <c r="H61" s="182"/>
      <c r="I61" s="182"/>
    </row>
    <row r="62" spans="2:9">
      <c r="B62" s="178"/>
      <c r="C62" s="182"/>
      <c r="D62" s="182"/>
      <c r="E62" s="182"/>
      <c r="F62" s="182"/>
      <c r="G62" s="182"/>
      <c r="H62" s="182"/>
      <c r="I62" s="182"/>
    </row>
    <row r="63" spans="2:9">
      <c r="B63" s="178"/>
      <c r="C63" s="182"/>
      <c r="D63" s="182"/>
      <c r="E63" s="182"/>
      <c r="F63" s="182"/>
      <c r="G63" s="182"/>
      <c r="H63" s="182"/>
      <c r="I63" s="182"/>
    </row>
    <row r="64" spans="2:9">
      <c r="B64" s="178"/>
      <c r="C64" s="182"/>
      <c r="D64" s="182"/>
      <c r="E64" s="182"/>
      <c r="F64" s="182"/>
      <c r="G64" s="182"/>
      <c r="H64" s="182"/>
      <c r="I64" s="182"/>
    </row>
    <row r="65" spans="2:9">
      <c r="B65" s="178"/>
      <c r="C65" s="182"/>
      <c r="D65" s="182"/>
      <c r="E65" s="182"/>
      <c r="F65" s="182"/>
      <c r="G65" s="182"/>
      <c r="H65" s="182"/>
      <c r="I65" s="182"/>
    </row>
    <row r="66" spans="2:9">
      <c r="B66" s="178"/>
      <c r="C66" s="182"/>
      <c r="D66" s="182"/>
      <c r="E66" s="182"/>
      <c r="F66" s="182"/>
      <c r="G66" s="182"/>
      <c r="H66" s="182"/>
      <c r="I66" s="182"/>
    </row>
    <row r="67" spans="2:9">
      <c r="B67" s="178"/>
      <c r="C67" s="182"/>
      <c r="D67" s="182"/>
      <c r="E67" s="182"/>
      <c r="F67" s="182"/>
      <c r="G67" s="182"/>
      <c r="H67" s="182"/>
      <c r="I67" s="182"/>
    </row>
    <row r="68" spans="2:9">
      <c r="B68" s="178"/>
      <c r="C68" s="182"/>
      <c r="D68" s="182"/>
      <c r="E68" s="182"/>
      <c r="F68" s="182"/>
      <c r="G68" s="182"/>
      <c r="H68" s="182"/>
      <c r="I68" s="182"/>
    </row>
    <row r="69" spans="2:9">
      <c r="B69" s="178"/>
      <c r="C69" s="182"/>
      <c r="D69" s="182"/>
      <c r="E69" s="182"/>
      <c r="F69" s="182"/>
      <c r="G69" s="182"/>
      <c r="H69" s="182"/>
      <c r="I69" s="182"/>
    </row>
    <row r="70" spans="2:9">
      <c r="B70" s="178"/>
      <c r="C70" s="182"/>
      <c r="D70" s="182"/>
      <c r="E70" s="182"/>
      <c r="F70" s="182"/>
      <c r="G70" s="182"/>
      <c r="H70" s="182"/>
      <c r="I70" s="182"/>
    </row>
    <row r="71" spans="2:9">
      <c r="B71" s="178"/>
      <c r="C71" s="182"/>
      <c r="D71" s="182"/>
      <c r="E71" s="182"/>
      <c r="F71" s="182"/>
      <c r="G71" s="182"/>
      <c r="H71" s="182"/>
      <c r="I71" s="182"/>
    </row>
    <row r="72" spans="2:9">
      <c r="B72" s="178"/>
      <c r="C72" s="182"/>
      <c r="D72" s="182"/>
      <c r="E72" s="182"/>
      <c r="F72" s="182"/>
      <c r="G72" s="182"/>
      <c r="H72" s="182"/>
      <c r="I72" s="182"/>
    </row>
    <row r="73" spans="2:9">
      <c r="B73" s="178"/>
      <c r="C73" s="182"/>
      <c r="D73" s="182"/>
      <c r="E73" s="182"/>
      <c r="F73" s="182"/>
      <c r="G73" s="182"/>
      <c r="H73" s="182"/>
      <c r="I73" s="182"/>
    </row>
    <row r="74" spans="2:9">
      <c r="B74" s="178"/>
      <c r="C74" s="182"/>
      <c r="D74" s="182"/>
      <c r="E74" s="182"/>
      <c r="F74" s="182"/>
      <c r="G74" s="182"/>
      <c r="H74" s="182"/>
      <c r="I74" s="182"/>
    </row>
    <row r="75" spans="2:9">
      <c r="B75" s="178"/>
      <c r="C75" s="182"/>
      <c r="D75" s="182"/>
      <c r="E75" s="182"/>
      <c r="F75" s="182"/>
      <c r="G75" s="182"/>
      <c r="H75" s="182"/>
      <c r="I75" s="182"/>
    </row>
    <row r="76" spans="2:9">
      <c r="B76" s="178"/>
      <c r="C76" s="182"/>
      <c r="D76" s="182"/>
      <c r="E76" s="182"/>
      <c r="F76" s="182"/>
      <c r="G76" s="182"/>
      <c r="H76" s="182"/>
      <c r="I76" s="182"/>
    </row>
    <row r="77" spans="2:9">
      <c r="B77" s="178"/>
      <c r="C77" s="182"/>
      <c r="D77" s="182"/>
      <c r="E77" s="182"/>
      <c r="F77" s="182"/>
      <c r="G77" s="182"/>
      <c r="H77" s="182"/>
      <c r="I77" s="182"/>
    </row>
    <row r="78" spans="2:9">
      <c r="B78" s="178"/>
      <c r="C78" s="182"/>
      <c r="D78" s="182"/>
      <c r="E78" s="182"/>
      <c r="F78" s="182"/>
      <c r="G78" s="182"/>
      <c r="H78" s="182"/>
      <c r="I78" s="182"/>
    </row>
    <row r="79" spans="2:9">
      <c r="B79" s="178"/>
      <c r="C79" s="182"/>
      <c r="D79" s="182"/>
      <c r="E79" s="182"/>
      <c r="F79" s="182"/>
      <c r="G79" s="182"/>
      <c r="H79" s="182"/>
      <c r="I79" s="182"/>
    </row>
    <row r="80" spans="2:9">
      <c r="B80" s="178"/>
      <c r="C80" s="182"/>
      <c r="D80" s="182"/>
      <c r="E80" s="182"/>
      <c r="F80" s="182"/>
      <c r="G80" s="182"/>
      <c r="H80" s="182"/>
      <c r="I80" s="182"/>
    </row>
    <row r="81" spans="2:9">
      <c r="B81" s="178"/>
      <c r="C81" s="182"/>
      <c r="D81" s="182"/>
      <c r="E81" s="182"/>
      <c r="F81" s="182"/>
      <c r="G81" s="182"/>
      <c r="H81" s="182"/>
      <c r="I81" s="182"/>
    </row>
    <row r="82" spans="2:9">
      <c r="B82" s="178"/>
      <c r="C82" s="182"/>
      <c r="D82" s="182"/>
      <c r="E82" s="182"/>
      <c r="F82" s="182"/>
      <c r="G82" s="182"/>
      <c r="H82" s="182"/>
      <c r="I82" s="182"/>
    </row>
    <row r="83" spans="2:9">
      <c r="B83" s="178"/>
      <c r="C83" s="182"/>
      <c r="D83" s="182"/>
      <c r="E83" s="182"/>
      <c r="F83" s="182"/>
      <c r="G83" s="182"/>
      <c r="H83" s="182"/>
      <c r="I83" s="182"/>
    </row>
    <row r="84" spans="2:9">
      <c r="B84" s="178"/>
      <c r="C84" s="182"/>
      <c r="D84" s="182"/>
      <c r="E84" s="182"/>
      <c r="F84" s="182"/>
      <c r="G84" s="182"/>
      <c r="H84" s="182"/>
      <c r="I84" s="182"/>
    </row>
    <row r="85" spans="2:9">
      <c r="B85" s="178"/>
      <c r="C85" s="182"/>
      <c r="D85" s="182"/>
      <c r="E85" s="182"/>
      <c r="F85" s="182"/>
      <c r="G85" s="182"/>
      <c r="H85" s="182"/>
      <c r="I85" s="182"/>
    </row>
    <row r="86" spans="2:9">
      <c r="B86" s="178"/>
      <c r="C86" s="182"/>
      <c r="D86" s="182"/>
      <c r="E86" s="182"/>
      <c r="F86" s="182"/>
      <c r="G86" s="182"/>
      <c r="H86" s="182"/>
      <c r="I86" s="182"/>
    </row>
    <row r="87" spans="2:9">
      <c r="B87" s="178"/>
      <c r="C87" s="182"/>
      <c r="D87" s="182"/>
      <c r="E87" s="182"/>
      <c r="F87" s="182"/>
      <c r="G87" s="182"/>
      <c r="H87" s="182"/>
      <c r="I87" s="182"/>
    </row>
    <row r="88" spans="2:9">
      <c r="B88" s="178"/>
      <c r="C88" s="182"/>
      <c r="D88" s="182"/>
      <c r="E88" s="182"/>
      <c r="F88" s="182"/>
      <c r="G88" s="182"/>
      <c r="H88" s="182"/>
      <c r="I88" s="182"/>
    </row>
    <row r="89" spans="2:9">
      <c r="B89" s="178"/>
      <c r="C89" s="182"/>
      <c r="D89" s="182"/>
      <c r="E89" s="182"/>
      <c r="F89" s="182"/>
      <c r="G89" s="182"/>
      <c r="H89" s="182"/>
      <c r="I89" s="182"/>
    </row>
    <row r="90" spans="2:9">
      <c r="B90" s="178"/>
      <c r="C90" s="182"/>
      <c r="D90" s="182"/>
      <c r="E90" s="182"/>
      <c r="F90" s="182"/>
      <c r="G90" s="182"/>
      <c r="H90" s="182"/>
      <c r="I90" s="182"/>
    </row>
    <row r="91" spans="2:9">
      <c r="B91" s="178"/>
      <c r="C91" s="182"/>
      <c r="D91" s="182"/>
      <c r="E91" s="182"/>
      <c r="F91" s="182"/>
      <c r="G91" s="182"/>
      <c r="H91" s="182"/>
      <c r="I91" s="182"/>
    </row>
    <row r="92" spans="2:9">
      <c r="B92" s="178"/>
      <c r="C92" s="182"/>
      <c r="D92" s="182"/>
      <c r="E92" s="182"/>
      <c r="F92" s="182"/>
      <c r="G92" s="182"/>
      <c r="H92" s="182"/>
      <c r="I92" s="182"/>
    </row>
    <row r="93" spans="2:9">
      <c r="B93" s="178"/>
      <c r="C93" s="182"/>
      <c r="D93" s="182"/>
      <c r="E93" s="182"/>
      <c r="F93" s="182"/>
      <c r="G93" s="182"/>
      <c r="H93" s="182"/>
      <c r="I93" s="182"/>
    </row>
    <row r="94" spans="2:9">
      <c r="B94" s="178"/>
      <c r="C94" s="182"/>
      <c r="D94" s="182"/>
      <c r="E94" s="182"/>
      <c r="F94" s="182"/>
      <c r="G94" s="182"/>
      <c r="H94" s="182"/>
      <c r="I94" s="182"/>
    </row>
    <row r="95" spans="2:9">
      <c r="B95" s="178"/>
      <c r="C95" s="182"/>
      <c r="D95" s="182"/>
      <c r="E95" s="182"/>
      <c r="F95" s="182"/>
      <c r="G95" s="182"/>
      <c r="H95" s="182"/>
      <c r="I95" s="182"/>
    </row>
    <row r="96" spans="2:9">
      <c r="B96" s="178"/>
      <c r="C96" s="182"/>
      <c r="D96" s="182"/>
      <c r="E96" s="182"/>
      <c r="F96" s="182"/>
      <c r="G96" s="182"/>
      <c r="H96" s="182"/>
      <c r="I96" s="182"/>
    </row>
    <row r="97" spans="2:9">
      <c r="B97" s="178"/>
      <c r="C97" s="182"/>
      <c r="D97" s="182"/>
      <c r="E97" s="182"/>
      <c r="F97" s="182"/>
      <c r="G97" s="182"/>
      <c r="H97" s="182"/>
      <c r="I97" s="182"/>
    </row>
    <row r="98" spans="2:9">
      <c r="B98" s="178"/>
      <c r="C98" s="182"/>
      <c r="D98" s="182"/>
      <c r="E98" s="182"/>
      <c r="F98" s="182"/>
      <c r="G98" s="182"/>
      <c r="H98" s="182"/>
      <c r="I98" s="182"/>
    </row>
    <row r="99" spans="2:9">
      <c r="B99" s="178"/>
      <c r="C99" s="182"/>
      <c r="D99" s="182"/>
      <c r="E99" s="182"/>
      <c r="F99" s="182"/>
      <c r="G99" s="182"/>
      <c r="H99" s="182"/>
      <c r="I99" s="182"/>
    </row>
    <row r="100" spans="2:9">
      <c r="B100" s="178"/>
      <c r="C100" s="182"/>
      <c r="D100" s="182"/>
      <c r="E100" s="182"/>
      <c r="F100" s="182"/>
      <c r="G100" s="182"/>
      <c r="H100" s="182"/>
      <c r="I100" s="182"/>
    </row>
    <row r="101" spans="2:9">
      <c r="B101" s="178"/>
      <c r="C101" s="182"/>
      <c r="D101" s="182"/>
      <c r="E101" s="182"/>
      <c r="F101" s="182"/>
      <c r="G101" s="182"/>
      <c r="H101" s="182"/>
      <c r="I101" s="182"/>
    </row>
    <row r="102" spans="2:9">
      <c r="B102" s="178"/>
      <c r="C102" s="182"/>
      <c r="D102" s="182"/>
      <c r="E102" s="182"/>
      <c r="F102" s="182"/>
      <c r="G102" s="182"/>
      <c r="H102" s="182"/>
      <c r="I102" s="182"/>
    </row>
    <row r="103" spans="2:9">
      <c r="B103" s="178"/>
      <c r="C103" s="182"/>
      <c r="D103" s="182"/>
      <c r="E103" s="182"/>
      <c r="F103" s="182"/>
      <c r="G103" s="182"/>
      <c r="H103" s="182"/>
      <c r="I103" s="182"/>
    </row>
    <row r="104" spans="2:9">
      <c r="B104" s="178"/>
      <c r="C104" s="182"/>
      <c r="D104" s="182"/>
      <c r="E104" s="182"/>
      <c r="F104" s="182"/>
      <c r="G104" s="182"/>
      <c r="H104" s="182"/>
      <c r="I104" s="182"/>
    </row>
    <row r="105" spans="2:9">
      <c r="B105" s="178"/>
      <c r="C105" s="182"/>
      <c r="D105" s="182"/>
      <c r="E105" s="182"/>
      <c r="F105" s="182"/>
      <c r="G105" s="182"/>
      <c r="H105" s="182"/>
      <c r="I105" s="182"/>
    </row>
    <row r="106" spans="2:9">
      <c r="B106" s="178"/>
      <c r="C106" s="182"/>
      <c r="D106" s="182"/>
      <c r="E106" s="182"/>
      <c r="F106" s="182"/>
      <c r="G106" s="182"/>
      <c r="H106" s="182"/>
      <c r="I106" s="182"/>
    </row>
    <row r="107" spans="2:9">
      <c r="B107" s="178"/>
      <c r="C107" s="182"/>
      <c r="D107" s="182"/>
      <c r="E107" s="182"/>
      <c r="F107" s="182"/>
      <c r="G107" s="182"/>
      <c r="H107" s="182"/>
      <c r="I107" s="182"/>
    </row>
    <row r="108" spans="2:9">
      <c r="B108" s="178"/>
      <c r="C108" s="182"/>
      <c r="D108" s="182"/>
      <c r="E108" s="182"/>
      <c r="F108" s="182"/>
      <c r="G108" s="182"/>
      <c r="H108" s="182"/>
      <c r="I108" s="182"/>
    </row>
    <row r="109" spans="2:9">
      <c r="B109" s="178"/>
      <c r="C109" s="182"/>
      <c r="D109" s="182"/>
      <c r="E109" s="182"/>
      <c r="F109" s="182"/>
      <c r="G109" s="182"/>
      <c r="H109" s="182"/>
      <c r="I109" s="182"/>
    </row>
    <row r="110" spans="2:9">
      <c r="B110" s="178"/>
      <c r="C110" s="182"/>
      <c r="D110" s="182"/>
      <c r="E110" s="182"/>
      <c r="F110" s="182"/>
      <c r="G110" s="182"/>
      <c r="H110" s="182"/>
      <c r="I110" s="182"/>
    </row>
    <row r="111" spans="2:9">
      <c r="B111" s="178"/>
      <c r="C111" s="182"/>
      <c r="D111" s="182"/>
      <c r="E111" s="182"/>
      <c r="F111" s="182"/>
      <c r="G111" s="182"/>
      <c r="H111" s="182"/>
      <c r="I111" s="182"/>
    </row>
    <row r="112" spans="2:9">
      <c r="B112" s="178"/>
      <c r="C112" s="182"/>
      <c r="D112" s="182"/>
      <c r="E112" s="182"/>
      <c r="F112" s="182"/>
      <c r="G112" s="182"/>
      <c r="H112" s="182"/>
      <c r="I112" s="182"/>
    </row>
    <row r="113" spans="2:9">
      <c r="B113" s="178"/>
      <c r="C113" s="182"/>
      <c r="D113" s="182"/>
      <c r="E113" s="182"/>
      <c r="F113" s="182"/>
      <c r="G113" s="182"/>
      <c r="H113" s="182"/>
      <c r="I113" s="182"/>
    </row>
    <row r="114" spans="2:9">
      <c r="B114" s="178"/>
      <c r="C114" s="182"/>
      <c r="D114" s="182"/>
      <c r="E114" s="182"/>
      <c r="F114" s="182"/>
      <c r="G114" s="182"/>
      <c r="H114" s="182"/>
      <c r="I114" s="182"/>
    </row>
    <row r="115" spans="2:9">
      <c r="B115" s="178"/>
      <c r="C115" s="182"/>
      <c r="D115" s="182"/>
      <c r="E115" s="182"/>
      <c r="F115" s="182"/>
      <c r="G115" s="182"/>
      <c r="H115" s="182"/>
      <c r="I115" s="182"/>
    </row>
    <row r="116" spans="2:9">
      <c r="B116" s="178"/>
      <c r="C116" s="182"/>
      <c r="D116" s="182"/>
      <c r="E116" s="182"/>
      <c r="F116" s="182"/>
      <c r="G116" s="182"/>
      <c r="H116" s="182"/>
      <c r="I116" s="182"/>
    </row>
    <row r="117" spans="2:9">
      <c r="B117" s="178"/>
      <c r="C117" s="182"/>
      <c r="D117" s="182"/>
      <c r="E117" s="182"/>
      <c r="F117" s="182"/>
      <c r="G117" s="182"/>
      <c r="H117" s="182"/>
      <c r="I117" s="182"/>
    </row>
    <row r="118" spans="2:9">
      <c r="B118" s="178"/>
      <c r="C118" s="182"/>
      <c r="D118" s="182"/>
      <c r="E118" s="182"/>
      <c r="F118" s="182"/>
      <c r="G118" s="182"/>
      <c r="H118" s="182"/>
      <c r="I118" s="182"/>
    </row>
    <row r="119" spans="2:9">
      <c r="B119" s="178"/>
      <c r="C119" s="182"/>
      <c r="D119" s="182"/>
      <c r="E119" s="182"/>
      <c r="F119" s="182"/>
      <c r="G119" s="182"/>
      <c r="H119" s="182"/>
      <c r="I119" s="182"/>
    </row>
    <row r="120" spans="2:9">
      <c r="B120" s="178"/>
      <c r="C120" s="182"/>
      <c r="D120" s="182"/>
      <c r="E120" s="182"/>
      <c r="F120" s="182"/>
      <c r="G120" s="182"/>
      <c r="H120" s="182"/>
      <c r="I120" s="182"/>
    </row>
    <row r="121" spans="2:9">
      <c r="B121" s="178"/>
      <c r="C121" s="182"/>
      <c r="D121" s="182"/>
      <c r="E121" s="182"/>
      <c r="F121" s="182"/>
      <c r="G121" s="182"/>
      <c r="H121" s="182"/>
      <c r="I121" s="182"/>
    </row>
    <row r="122" spans="2:9">
      <c r="B122" s="178"/>
      <c r="C122" s="182"/>
      <c r="D122" s="182"/>
      <c r="E122" s="182"/>
      <c r="F122" s="182"/>
      <c r="G122" s="182"/>
      <c r="H122" s="182"/>
      <c r="I122" s="182"/>
    </row>
    <row r="123" spans="2:9">
      <c r="B123" s="178"/>
      <c r="C123" s="182"/>
      <c r="D123" s="182"/>
      <c r="E123" s="182"/>
      <c r="F123" s="182"/>
      <c r="G123" s="182"/>
      <c r="H123" s="182"/>
      <c r="I123" s="182"/>
    </row>
    <row r="124" spans="2:9">
      <c r="B124" s="178"/>
      <c r="C124" s="182"/>
      <c r="D124" s="182"/>
      <c r="E124" s="182"/>
      <c r="F124" s="182"/>
      <c r="G124" s="182"/>
      <c r="H124" s="182"/>
      <c r="I124" s="182"/>
    </row>
    <row r="125" spans="2:9">
      <c r="B125" s="178"/>
      <c r="C125" s="182"/>
      <c r="D125" s="182"/>
      <c r="E125" s="182"/>
      <c r="F125" s="182"/>
      <c r="G125" s="182"/>
      <c r="H125" s="182"/>
      <c r="I125" s="182"/>
    </row>
    <row r="126" spans="2:9">
      <c r="B126" s="178"/>
      <c r="C126" s="182"/>
      <c r="D126" s="182"/>
      <c r="E126" s="182"/>
      <c r="F126" s="182"/>
      <c r="G126" s="182"/>
      <c r="H126" s="182"/>
      <c r="I126" s="182"/>
    </row>
    <row r="127" spans="2:9">
      <c r="B127" s="178"/>
      <c r="C127" s="182"/>
      <c r="D127" s="182"/>
      <c r="E127" s="182"/>
      <c r="F127" s="182"/>
      <c r="G127" s="182"/>
      <c r="H127" s="182"/>
      <c r="I127" s="182"/>
    </row>
    <row r="128" spans="2:9">
      <c r="B128" s="178"/>
      <c r="C128" s="182"/>
      <c r="D128" s="182"/>
      <c r="E128" s="182"/>
      <c r="F128" s="182"/>
      <c r="G128" s="182"/>
      <c r="H128" s="182"/>
      <c r="I128" s="182"/>
    </row>
    <row r="129" spans="2:9">
      <c r="B129" s="178"/>
      <c r="C129" s="182"/>
      <c r="D129" s="182"/>
      <c r="E129" s="182"/>
      <c r="F129" s="182"/>
      <c r="G129" s="182"/>
      <c r="H129" s="182"/>
      <c r="I129" s="182"/>
    </row>
    <row r="130" spans="2:9">
      <c r="B130" s="178"/>
      <c r="C130" s="182"/>
      <c r="D130" s="182"/>
      <c r="E130" s="182"/>
      <c r="F130" s="182"/>
      <c r="G130" s="182"/>
      <c r="H130" s="182"/>
      <c r="I130" s="182"/>
    </row>
    <row r="131" spans="2:9">
      <c r="B131" s="178"/>
      <c r="C131" s="182"/>
      <c r="D131" s="182"/>
      <c r="E131" s="182"/>
      <c r="F131" s="182"/>
      <c r="G131" s="182"/>
      <c r="H131" s="182"/>
      <c r="I131" s="182"/>
    </row>
    <row r="132" spans="2:9">
      <c r="B132" s="178"/>
      <c r="C132" s="182"/>
      <c r="D132" s="182"/>
      <c r="E132" s="182"/>
      <c r="F132" s="182"/>
      <c r="G132" s="182"/>
      <c r="H132" s="182"/>
      <c r="I132" s="182"/>
    </row>
    <row r="133" spans="2:9">
      <c r="B133" s="178"/>
      <c r="C133" s="182"/>
      <c r="D133" s="182"/>
      <c r="E133" s="182"/>
      <c r="F133" s="182"/>
      <c r="G133" s="182"/>
      <c r="H133" s="182"/>
      <c r="I133" s="182"/>
    </row>
    <row r="134" spans="2:9">
      <c r="B134" s="178"/>
      <c r="C134" s="182"/>
      <c r="D134" s="182"/>
      <c r="E134" s="182"/>
      <c r="F134" s="182"/>
      <c r="G134" s="182"/>
      <c r="H134" s="182"/>
      <c r="I134" s="182"/>
    </row>
    <row r="135" spans="2:9">
      <c r="B135" s="178"/>
      <c r="C135" s="182"/>
      <c r="D135" s="182"/>
      <c r="E135" s="182"/>
      <c r="F135" s="182"/>
      <c r="G135" s="182"/>
      <c r="H135" s="182"/>
      <c r="I135" s="182"/>
    </row>
    <row r="136" spans="2:9">
      <c r="B136" s="178"/>
      <c r="C136" s="182"/>
      <c r="D136" s="182"/>
      <c r="E136" s="182"/>
      <c r="F136" s="182"/>
      <c r="G136" s="182"/>
      <c r="H136" s="182"/>
      <c r="I136" s="182"/>
    </row>
    <row r="137" spans="2:9">
      <c r="B137" s="178"/>
      <c r="C137" s="182"/>
      <c r="D137" s="182"/>
      <c r="E137" s="182"/>
      <c r="F137" s="182"/>
      <c r="G137" s="182"/>
      <c r="H137" s="182"/>
      <c r="I137" s="182"/>
    </row>
    <row r="138" spans="2:9">
      <c r="B138" s="178"/>
      <c r="C138" s="182"/>
      <c r="D138" s="182"/>
      <c r="E138" s="182"/>
      <c r="F138" s="182"/>
      <c r="G138" s="182"/>
      <c r="H138" s="182"/>
      <c r="I138" s="182"/>
    </row>
    <row r="139" spans="2:9">
      <c r="B139" s="178"/>
      <c r="C139" s="182"/>
      <c r="D139" s="182"/>
      <c r="E139" s="182"/>
      <c r="F139" s="182"/>
      <c r="G139" s="182"/>
      <c r="H139" s="182"/>
      <c r="I139" s="182"/>
    </row>
    <row r="140" spans="2:9">
      <c r="B140" s="178"/>
      <c r="C140" s="182"/>
      <c r="D140" s="182"/>
      <c r="E140" s="182"/>
      <c r="F140" s="182"/>
      <c r="G140" s="182"/>
      <c r="H140" s="182"/>
      <c r="I140" s="182"/>
    </row>
    <row r="141" spans="2:9">
      <c r="B141" s="178"/>
      <c r="C141" s="182"/>
      <c r="D141" s="182"/>
      <c r="E141" s="182"/>
      <c r="F141" s="182"/>
      <c r="G141" s="182"/>
      <c r="H141" s="182"/>
      <c r="I141" s="182"/>
    </row>
    <row r="142" spans="2:9">
      <c r="B142" s="178"/>
      <c r="C142" s="182"/>
      <c r="D142" s="182"/>
      <c r="E142" s="182"/>
      <c r="F142" s="182"/>
      <c r="G142" s="182"/>
      <c r="H142" s="182"/>
      <c r="I142" s="182"/>
    </row>
    <row r="143" spans="2:9">
      <c r="B143" s="178"/>
      <c r="C143" s="182"/>
      <c r="D143" s="182"/>
      <c r="E143" s="182"/>
      <c r="F143" s="182"/>
      <c r="G143" s="182"/>
      <c r="H143" s="182"/>
      <c r="I143" s="182"/>
    </row>
    <row r="144" spans="2:9">
      <c r="B144" s="178"/>
      <c r="C144" s="182"/>
      <c r="D144" s="182"/>
      <c r="E144" s="182"/>
      <c r="F144" s="182"/>
      <c r="G144" s="182"/>
      <c r="H144" s="182"/>
      <c r="I144" s="182"/>
    </row>
    <row r="145" spans="2:9">
      <c r="B145" s="178"/>
      <c r="C145" s="182"/>
      <c r="D145" s="182"/>
      <c r="E145" s="182"/>
      <c r="F145" s="182"/>
      <c r="G145" s="182"/>
      <c r="H145" s="182"/>
      <c r="I145" s="182"/>
    </row>
    <row r="146" spans="2:9">
      <c r="B146" s="178"/>
      <c r="C146" s="182"/>
      <c r="D146" s="182"/>
      <c r="E146" s="182"/>
      <c r="F146" s="182"/>
      <c r="G146" s="182"/>
      <c r="H146" s="182"/>
      <c r="I146" s="182"/>
    </row>
    <row r="147" spans="2:9">
      <c r="B147" s="178"/>
      <c r="C147" s="182"/>
      <c r="D147" s="182"/>
      <c r="E147" s="182"/>
      <c r="F147" s="182"/>
      <c r="G147" s="182"/>
      <c r="H147" s="182"/>
      <c r="I147" s="182"/>
    </row>
    <row r="148" spans="2:9">
      <c r="B148" s="178"/>
      <c r="C148" s="182"/>
      <c r="D148" s="182"/>
      <c r="E148" s="182"/>
      <c r="F148" s="182"/>
      <c r="G148" s="182"/>
      <c r="H148" s="182"/>
      <c r="I148" s="182"/>
    </row>
    <row r="149" spans="2:9">
      <c r="B149" s="178"/>
      <c r="C149" s="182"/>
      <c r="D149" s="182"/>
      <c r="E149" s="182"/>
      <c r="F149" s="182"/>
      <c r="G149" s="182"/>
      <c r="H149" s="182"/>
      <c r="I149" s="182"/>
    </row>
    <row r="150" spans="2:9">
      <c r="B150" s="178"/>
      <c r="C150" s="182"/>
      <c r="D150" s="182"/>
      <c r="E150" s="182"/>
      <c r="F150" s="182"/>
      <c r="G150" s="182"/>
      <c r="H150" s="182"/>
      <c r="I150" s="182"/>
    </row>
    <row r="151" spans="2:9">
      <c r="B151" s="178"/>
      <c r="C151" s="182"/>
      <c r="D151" s="182"/>
      <c r="E151" s="182"/>
      <c r="F151" s="182"/>
      <c r="G151" s="182"/>
      <c r="H151" s="182"/>
      <c r="I151" s="182"/>
    </row>
    <row r="152" spans="2:9">
      <c r="B152" s="178"/>
      <c r="C152" s="182"/>
      <c r="D152" s="182"/>
      <c r="E152" s="182"/>
      <c r="F152" s="182"/>
      <c r="G152" s="182"/>
      <c r="H152" s="182"/>
      <c r="I152" s="182"/>
    </row>
    <row r="153" spans="2:9">
      <c r="B153" s="178"/>
      <c r="C153" s="182"/>
      <c r="D153" s="182"/>
      <c r="E153" s="182"/>
      <c r="F153" s="182"/>
      <c r="G153" s="182"/>
      <c r="H153" s="182"/>
      <c r="I153" s="182"/>
    </row>
    <row r="154" spans="2:9">
      <c r="B154" s="178"/>
      <c r="C154" s="182"/>
      <c r="D154" s="182"/>
      <c r="E154" s="182"/>
      <c r="F154" s="182"/>
      <c r="G154" s="182"/>
      <c r="H154" s="182"/>
      <c r="I154" s="182"/>
    </row>
    <row r="155" spans="2:9">
      <c r="B155" s="178"/>
      <c r="C155" s="182"/>
      <c r="D155" s="182"/>
      <c r="E155" s="182"/>
      <c r="F155" s="182"/>
      <c r="G155" s="182"/>
      <c r="H155" s="182"/>
      <c r="I155" s="182"/>
    </row>
    <row r="156" spans="2:9">
      <c r="B156" s="178"/>
      <c r="C156" s="182"/>
      <c r="D156" s="182"/>
      <c r="E156" s="182"/>
      <c r="F156" s="182"/>
      <c r="G156" s="182"/>
      <c r="H156" s="182"/>
      <c r="I156" s="182"/>
    </row>
    <row r="157" spans="2:9">
      <c r="B157" s="178"/>
      <c r="C157" s="182"/>
      <c r="D157" s="182"/>
      <c r="E157" s="182"/>
      <c r="F157" s="182"/>
      <c r="G157" s="182"/>
      <c r="H157" s="182"/>
      <c r="I157" s="182"/>
    </row>
    <row r="158" spans="2:9">
      <c r="B158" s="178"/>
      <c r="C158" s="182"/>
      <c r="D158" s="182"/>
      <c r="E158" s="182"/>
      <c r="F158" s="182"/>
      <c r="G158" s="182"/>
      <c r="H158" s="182"/>
      <c r="I158" s="182"/>
    </row>
    <row r="159" spans="2:9">
      <c r="B159" s="178"/>
      <c r="C159" s="182"/>
      <c r="D159" s="182"/>
      <c r="E159" s="182"/>
      <c r="F159" s="182"/>
      <c r="G159" s="182"/>
      <c r="H159" s="182"/>
      <c r="I159" s="182"/>
    </row>
    <row r="160" spans="2:9">
      <c r="B160" s="178"/>
      <c r="C160" s="182"/>
      <c r="D160" s="182"/>
      <c r="E160" s="182"/>
      <c r="F160" s="182"/>
      <c r="G160" s="182"/>
      <c r="H160" s="182"/>
      <c r="I160" s="182"/>
    </row>
    <row r="161" spans="2:9">
      <c r="B161" s="178"/>
      <c r="C161" s="182"/>
      <c r="D161" s="182"/>
      <c r="E161" s="182"/>
      <c r="F161" s="182"/>
      <c r="G161" s="182"/>
      <c r="H161" s="182"/>
      <c r="I161" s="182"/>
    </row>
    <row r="162" spans="2:9">
      <c r="B162" s="178"/>
      <c r="C162" s="182"/>
      <c r="D162" s="182"/>
      <c r="E162" s="182"/>
      <c r="F162" s="182"/>
      <c r="G162" s="182"/>
      <c r="H162" s="182"/>
      <c r="I162" s="182"/>
    </row>
    <row r="163" spans="2:9">
      <c r="B163" s="178"/>
      <c r="C163" s="182"/>
      <c r="D163" s="182"/>
      <c r="E163" s="182"/>
      <c r="F163" s="182"/>
      <c r="G163" s="182"/>
      <c r="H163" s="182"/>
      <c r="I163" s="182"/>
    </row>
    <row r="164" spans="2:9">
      <c r="B164" s="178"/>
      <c r="C164" s="182"/>
      <c r="D164" s="182"/>
      <c r="E164" s="182"/>
      <c r="F164" s="182"/>
      <c r="G164" s="182"/>
      <c r="H164" s="182"/>
      <c r="I164" s="182"/>
    </row>
    <row r="165" spans="2:9">
      <c r="B165" s="178"/>
      <c r="C165" s="182"/>
      <c r="D165" s="182"/>
      <c r="E165" s="182"/>
      <c r="F165" s="182"/>
      <c r="G165" s="182"/>
      <c r="H165" s="182"/>
      <c r="I165" s="182"/>
    </row>
    <row r="166" spans="2:9">
      <c r="B166" s="178"/>
      <c r="C166" s="182"/>
      <c r="D166" s="182"/>
      <c r="E166" s="182"/>
      <c r="F166" s="182"/>
      <c r="G166" s="182"/>
      <c r="H166" s="182"/>
      <c r="I166" s="182"/>
    </row>
    <row r="167" spans="2:9">
      <c r="B167" s="178"/>
      <c r="C167" s="182"/>
      <c r="D167" s="182"/>
      <c r="E167" s="182"/>
      <c r="F167" s="182"/>
      <c r="G167" s="182"/>
      <c r="H167" s="182"/>
      <c r="I167" s="182"/>
    </row>
    <row r="168" spans="2:9">
      <c r="B168" s="178"/>
      <c r="C168" s="182"/>
      <c r="D168" s="182"/>
      <c r="E168" s="182"/>
      <c r="F168" s="182"/>
      <c r="G168" s="182"/>
      <c r="H168" s="182"/>
      <c r="I168" s="182"/>
    </row>
    <row r="169" spans="2:9">
      <c r="B169" s="178"/>
      <c r="C169" s="182"/>
      <c r="D169" s="182"/>
      <c r="E169" s="182"/>
      <c r="F169" s="182"/>
      <c r="G169" s="182"/>
      <c r="H169" s="182"/>
      <c r="I169" s="182"/>
    </row>
    <row r="170" spans="2:9">
      <c r="B170" s="178"/>
      <c r="C170" s="182"/>
      <c r="D170" s="182"/>
      <c r="E170" s="182"/>
      <c r="F170" s="182"/>
      <c r="G170" s="182"/>
      <c r="H170" s="182"/>
      <c r="I170" s="182"/>
    </row>
    <row r="171" spans="2:9">
      <c r="B171" s="178"/>
      <c r="C171" s="182"/>
      <c r="D171" s="182"/>
      <c r="E171" s="182"/>
      <c r="F171" s="182"/>
      <c r="G171" s="182"/>
      <c r="H171" s="182"/>
      <c r="I171" s="182"/>
    </row>
    <row r="172" spans="2:9">
      <c r="B172" s="178"/>
      <c r="C172" s="182"/>
      <c r="D172" s="182"/>
      <c r="E172" s="182"/>
      <c r="F172" s="182"/>
      <c r="G172" s="182"/>
      <c r="H172" s="182"/>
      <c r="I172" s="182"/>
    </row>
    <row r="173" spans="2:9">
      <c r="B173" s="178"/>
      <c r="C173" s="182"/>
      <c r="D173" s="182"/>
      <c r="E173" s="182"/>
      <c r="F173" s="182"/>
      <c r="G173" s="182"/>
      <c r="H173" s="182"/>
      <c r="I173" s="182"/>
    </row>
    <row r="174" spans="2:9">
      <c r="B174" s="178"/>
      <c r="C174" s="182"/>
      <c r="D174" s="182"/>
      <c r="E174" s="182"/>
      <c r="F174" s="182"/>
      <c r="G174" s="182"/>
      <c r="H174" s="182"/>
      <c r="I174" s="182"/>
    </row>
    <row r="175" spans="2:9">
      <c r="B175" s="178"/>
      <c r="C175" s="182"/>
      <c r="D175" s="182"/>
      <c r="E175" s="182"/>
      <c r="F175" s="182"/>
      <c r="G175" s="182"/>
      <c r="H175" s="182"/>
      <c r="I175" s="182"/>
    </row>
    <row r="176" spans="2:9">
      <c r="B176" s="178"/>
      <c r="C176" s="182"/>
      <c r="D176" s="182"/>
      <c r="E176" s="182"/>
      <c r="F176" s="182"/>
      <c r="G176" s="182"/>
      <c r="H176" s="182"/>
      <c r="I176" s="182"/>
    </row>
    <row r="177" spans="2:9">
      <c r="B177" s="178"/>
      <c r="C177" s="182"/>
      <c r="D177" s="182"/>
      <c r="E177" s="182"/>
      <c r="F177" s="182"/>
      <c r="G177" s="182"/>
      <c r="H177" s="182"/>
      <c r="I177" s="182"/>
    </row>
    <row r="178" spans="2:9">
      <c r="B178" s="178"/>
      <c r="C178" s="182"/>
      <c r="D178" s="182"/>
      <c r="E178" s="182"/>
      <c r="F178" s="182"/>
      <c r="G178" s="182"/>
      <c r="H178" s="182"/>
      <c r="I178" s="182"/>
    </row>
    <row r="179" spans="2:9">
      <c r="B179" s="178"/>
      <c r="C179" s="182"/>
      <c r="D179" s="182"/>
      <c r="E179" s="182"/>
      <c r="F179" s="182"/>
      <c r="G179" s="182"/>
      <c r="H179" s="182"/>
      <c r="I179" s="182"/>
    </row>
    <row r="180" spans="2:9">
      <c r="B180" s="178"/>
      <c r="C180" s="182"/>
      <c r="D180" s="182"/>
      <c r="E180" s="182"/>
      <c r="F180" s="182"/>
      <c r="G180" s="182"/>
      <c r="H180" s="182"/>
      <c r="I180" s="182"/>
    </row>
    <row r="181" spans="2:9">
      <c r="B181" s="178"/>
      <c r="C181" s="182"/>
      <c r="D181" s="182"/>
      <c r="E181" s="182"/>
      <c r="F181" s="182"/>
      <c r="G181" s="182"/>
      <c r="H181" s="182"/>
      <c r="I181" s="182"/>
    </row>
    <row r="182" spans="2:9">
      <c r="B182" s="178"/>
      <c r="C182" s="182"/>
      <c r="D182" s="182"/>
      <c r="E182" s="182"/>
      <c r="F182" s="182"/>
      <c r="G182" s="182"/>
      <c r="H182" s="182"/>
      <c r="I182" s="182"/>
    </row>
    <row r="183" spans="2:9">
      <c r="B183" s="178"/>
      <c r="C183" s="182"/>
      <c r="D183" s="182"/>
      <c r="E183" s="182"/>
      <c r="F183" s="182"/>
      <c r="G183" s="182"/>
      <c r="H183" s="182"/>
      <c r="I183" s="182"/>
    </row>
    <row r="184" spans="2:9">
      <c r="B184" s="178"/>
      <c r="C184" s="182"/>
      <c r="D184" s="182"/>
      <c r="E184" s="182"/>
      <c r="F184" s="182"/>
      <c r="G184" s="182"/>
      <c r="H184" s="182"/>
      <c r="I184" s="182"/>
    </row>
    <row r="185" spans="2:9">
      <c r="B185" s="178"/>
      <c r="C185" s="182"/>
      <c r="D185" s="182"/>
      <c r="E185" s="182"/>
      <c r="F185" s="182"/>
      <c r="G185" s="182"/>
      <c r="H185" s="182"/>
      <c r="I185" s="182"/>
    </row>
    <row r="186" spans="2:9">
      <c r="B186" s="178"/>
      <c r="C186" s="182"/>
      <c r="D186" s="182"/>
      <c r="E186" s="182"/>
      <c r="F186" s="182"/>
      <c r="G186" s="182"/>
      <c r="H186" s="182"/>
      <c r="I186" s="182"/>
    </row>
    <row r="187" spans="2:9">
      <c r="B187" s="178"/>
      <c r="C187" s="182"/>
      <c r="D187" s="182"/>
      <c r="E187" s="182"/>
      <c r="F187" s="182"/>
      <c r="G187" s="182"/>
      <c r="H187" s="182"/>
      <c r="I187" s="182"/>
    </row>
    <row r="188" spans="2:9">
      <c r="B188" s="178"/>
      <c r="C188" s="182"/>
      <c r="D188" s="182"/>
      <c r="E188" s="182"/>
      <c r="F188" s="182"/>
      <c r="G188" s="182"/>
      <c r="H188" s="182"/>
      <c r="I188" s="182"/>
    </row>
    <row r="189" spans="2:9">
      <c r="B189" s="178"/>
      <c r="C189" s="182"/>
      <c r="D189" s="182"/>
      <c r="E189" s="182"/>
      <c r="F189" s="182"/>
      <c r="G189" s="182"/>
      <c r="H189" s="182"/>
      <c r="I189" s="182"/>
    </row>
    <row r="190" spans="2:9">
      <c r="B190" s="178"/>
      <c r="C190" s="182"/>
      <c r="D190" s="182"/>
      <c r="E190" s="182"/>
      <c r="F190" s="182"/>
      <c r="G190" s="182"/>
      <c r="H190" s="182"/>
      <c r="I190" s="182"/>
    </row>
    <row r="191" spans="2:9">
      <c r="B191" s="178"/>
      <c r="C191" s="182"/>
      <c r="D191" s="182"/>
      <c r="E191" s="182"/>
      <c r="F191" s="182"/>
      <c r="G191" s="182"/>
      <c r="H191" s="182"/>
      <c r="I191" s="182"/>
    </row>
    <row r="192" spans="2:9">
      <c r="B192" s="178"/>
      <c r="C192" s="182"/>
      <c r="D192" s="182"/>
      <c r="E192" s="182"/>
      <c r="F192" s="182"/>
      <c r="G192" s="182"/>
      <c r="H192" s="182"/>
      <c r="I192" s="182"/>
    </row>
    <row r="193" spans="2:9">
      <c r="B193" s="178"/>
      <c r="C193" s="182"/>
      <c r="D193" s="182"/>
      <c r="E193" s="182"/>
      <c r="F193" s="182"/>
      <c r="G193" s="182"/>
      <c r="H193" s="182"/>
      <c r="I193" s="182"/>
    </row>
    <row r="194" spans="2:9">
      <c r="B194" s="178"/>
      <c r="C194" s="182"/>
      <c r="D194" s="182"/>
      <c r="E194" s="182"/>
      <c r="F194" s="182"/>
      <c r="G194" s="182"/>
      <c r="H194" s="182"/>
      <c r="I194" s="182"/>
    </row>
    <row r="195" spans="2:9">
      <c r="B195" s="178"/>
      <c r="C195" s="182"/>
      <c r="D195" s="182"/>
      <c r="E195" s="182"/>
      <c r="F195" s="182"/>
      <c r="G195" s="182"/>
      <c r="H195" s="182"/>
      <c r="I195" s="182"/>
    </row>
    <row r="196" spans="2:9">
      <c r="B196" s="178"/>
      <c r="C196" s="182"/>
      <c r="D196" s="182"/>
      <c r="E196" s="182"/>
      <c r="F196" s="182"/>
      <c r="G196" s="182"/>
      <c r="H196" s="182"/>
      <c r="I196" s="182"/>
    </row>
    <row r="197" spans="2:9">
      <c r="B197" s="178"/>
      <c r="C197" s="182"/>
      <c r="D197" s="182"/>
      <c r="E197" s="182"/>
      <c r="F197" s="182"/>
      <c r="G197" s="182"/>
      <c r="H197" s="182"/>
      <c r="I197" s="182"/>
    </row>
    <row r="198" spans="2:9">
      <c r="B198" s="178"/>
      <c r="C198" s="182"/>
      <c r="D198" s="182"/>
      <c r="E198" s="182"/>
      <c r="F198" s="182"/>
      <c r="G198" s="182"/>
      <c r="H198" s="182"/>
      <c r="I198" s="182"/>
    </row>
    <row r="199" spans="2:9">
      <c r="B199" s="178"/>
      <c r="C199" s="182"/>
      <c r="D199" s="182"/>
      <c r="E199" s="182"/>
      <c r="F199" s="182"/>
      <c r="G199" s="182"/>
      <c r="H199" s="182"/>
      <c r="I199" s="182"/>
    </row>
    <row r="200" spans="2:9">
      <c r="B200" s="178"/>
      <c r="C200" s="182"/>
      <c r="D200" s="182"/>
      <c r="E200" s="182"/>
      <c r="F200" s="182"/>
      <c r="G200" s="182"/>
      <c r="H200" s="182"/>
      <c r="I200" s="182"/>
    </row>
    <row r="201" spans="2:9">
      <c r="B201" s="178"/>
      <c r="C201" s="182"/>
      <c r="D201" s="182"/>
      <c r="E201" s="182"/>
      <c r="F201" s="182"/>
      <c r="G201" s="182"/>
      <c r="H201" s="182"/>
      <c r="I201" s="182"/>
    </row>
    <row r="202" spans="2:9">
      <c r="B202" s="178"/>
      <c r="C202" s="182"/>
      <c r="D202" s="182"/>
      <c r="E202" s="182"/>
      <c r="F202" s="182"/>
      <c r="G202" s="182"/>
      <c r="H202" s="182"/>
      <c r="I202" s="182"/>
    </row>
    <row r="203" spans="2:9">
      <c r="B203" s="178"/>
      <c r="C203" s="182"/>
      <c r="D203" s="182"/>
      <c r="E203" s="182"/>
      <c r="F203" s="182"/>
      <c r="G203" s="182"/>
      <c r="H203" s="182"/>
      <c r="I203" s="182"/>
    </row>
    <row r="204" spans="2:9">
      <c r="B204" s="178"/>
      <c r="C204" s="182"/>
      <c r="D204" s="182"/>
      <c r="E204" s="182"/>
      <c r="F204" s="182"/>
      <c r="G204" s="182"/>
      <c r="H204" s="182"/>
      <c r="I204" s="182"/>
    </row>
    <row r="205" spans="2:9">
      <c r="B205" s="178"/>
      <c r="C205" s="182"/>
      <c r="D205" s="182"/>
      <c r="E205" s="182"/>
      <c r="F205" s="182"/>
      <c r="G205" s="182"/>
      <c r="H205" s="182"/>
      <c r="I205" s="182"/>
    </row>
    <row r="206" spans="2:9">
      <c r="B206" s="178"/>
      <c r="C206" s="182"/>
      <c r="D206" s="182"/>
      <c r="E206" s="182"/>
      <c r="F206" s="182"/>
      <c r="G206" s="182"/>
      <c r="H206" s="182"/>
      <c r="I206" s="182"/>
    </row>
    <row r="207" spans="2:9">
      <c r="B207" s="178"/>
      <c r="C207" s="182"/>
      <c r="D207" s="182"/>
      <c r="E207" s="182"/>
      <c r="F207" s="182"/>
      <c r="G207" s="182"/>
      <c r="H207" s="182"/>
      <c r="I207" s="182"/>
    </row>
    <row r="208" spans="2:9">
      <c r="B208" s="178"/>
      <c r="C208" s="182"/>
      <c r="D208" s="182"/>
      <c r="E208" s="182"/>
      <c r="F208" s="182"/>
      <c r="G208" s="182"/>
      <c r="H208" s="182"/>
      <c r="I208" s="182"/>
    </row>
    <row r="209" spans="2:9">
      <c r="B209" s="178"/>
      <c r="C209" s="182"/>
      <c r="D209" s="182"/>
      <c r="E209" s="182"/>
      <c r="F209" s="182"/>
      <c r="G209" s="182"/>
      <c r="H209" s="182"/>
      <c r="I209" s="182"/>
    </row>
    <row r="210" spans="2:9">
      <c r="B210" s="178"/>
      <c r="C210" s="182"/>
      <c r="D210" s="182"/>
      <c r="E210" s="182"/>
      <c r="F210" s="182"/>
      <c r="G210" s="182"/>
      <c r="H210" s="182"/>
      <c r="I210" s="182"/>
    </row>
    <row r="211" spans="2:9">
      <c r="B211" s="178"/>
      <c r="C211" s="182"/>
      <c r="D211" s="182"/>
      <c r="E211" s="182"/>
      <c r="F211" s="182"/>
      <c r="G211" s="182"/>
      <c r="H211" s="182"/>
      <c r="I211" s="182"/>
    </row>
    <row r="212" spans="2:9">
      <c r="B212" s="178"/>
      <c r="C212" s="182"/>
      <c r="D212" s="182"/>
      <c r="E212" s="182"/>
      <c r="F212" s="182"/>
      <c r="G212" s="182"/>
      <c r="H212" s="182"/>
      <c r="I212" s="182"/>
    </row>
    <row r="213" spans="2:9">
      <c r="B213" s="178"/>
      <c r="C213" s="182"/>
      <c r="D213" s="182"/>
      <c r="E213" s="182"/>
      <c r="F213" s="182"/>
      <c r="G213" s="182"/>
      <c r="H213" s="182"/>
      <c r="I213" s="182"/>
    </row>
    <row r="214" spans="2:9">
      <c r="B214" s="178"/>
      <c r="C214" s="182"/>
      <c r="D214" s="182"/>
      <c r="E214" s="182"/>
      <c r="F214" s="182"/>
      <c r="G214" s="182"/>
      <c r="H214" s="182"/>
      <c r="I214" s="182"/>
    </row>
    <row r="215" spans="2:9">
      <c r="B215" s="178"/>
      <c r="C215" s="182"/>
      <c r="D215" s="182"/>
      <c r="E215" s="182"/>
      <c r="F215" s="182"/>
      <c r="G215" s="182"/>
      <c r="H215" s="182"/>
      <c r="I215" s="182"/>
    </row>
    <row r="216" spans="2:9">
      <c r="B216" s="178"/>
      <c r="C216" s="182"/>
      <c r="D216" s="182"/>
      <c r="E216" s="182"/>
      <c r="F216" s="182"/>
      <c r="G216" s="182"/>
      <c r="H216" s="182"/>
      <c r="I216" s="182"/>
    </row>
    <row r="217" spans="2:9">
      <c r="B217" s="178"/>
      <c r="C217" s="182"/>
      <c r="D217" s="182"/>
      <c r="E217" s="182"/>
      <c r="F217" s="182"/>
      <c r="G217" s="182"/>
      <c r="H217" s="182"/>
      <c r="I217" s="182"/>
    </row>
    <row r="218" spans="2:9">
      <c r="B218" s="178"/>
      <c r="C218" s="182"/>
      <c r="D218" s="182"/>
      <c r="E218" s="182"/>
      <c r="F218" s="182"/>
      <c r="G218" s="182"/>
      <c r="H218" s="182"/>
      <c r="I218" s="182"/>
    </row>
    <row r="219" spans="2:9">
      <c r="B219" s="178"/>
      <c r="C219" s="182"/>
      <c r="D219" s="182"/>
      <c r="E219" s="182"/>
      <c r="F219" s="182"/>
      <c r="G219" s="182"/>
      <c r="H219" s="182"/>
      <c r="I219" s="182"/>
    </row>
    <row r="220" spans="2:9">
      <c r="B220" s="178"/>
      <c r="C220" s="182"/>
      <c r="D220" s="182"/>
      <c r="E220" s="182"/>
      <c r="F220" s="182"/>
      <c r="G220" s="182"/>
      <c r="H220" s="182"/>
      <c r="I220" s="182"/>
    </row>
    <row r="221" spans="2:9">
      <c r="B221" s="178"/>
      <c r="C221" s="182"/>
      <c r="D221" s="182"/>
      <c r="E221" s="182"/>
      <c r="F221" s="182"/>
      <c r="G221" s="182"/>
      <c r="H221" s="182"/>
      <c r="I221" s="182"/>
    </row>
    <row r="222" spans="2:9">
      <c r="B222" s="178"/>
      <c r="C222" s="182"/>
      <c r="D222" s="182"/>
      <c r="E222" s="182"/>
      <c r="F222" s="182"/>
      <c r="G222" s="182"/>
      <c r="H222" s="182"/>
      <c r="I222" s="182"/>
    </row>
    <row r="223" spans="2:9">
      <c r="B223" s="178"/>
      <c r="C223" s="182"/>
      <c r="D223" s="182"/>
      <c r="E223" s="182"/>
      <c r="F223" s="182"/>
      <c r="G223" s="182"/>
      <c r="H223" s="182"/>
      <c r="I223" s="182"/>
    </row>
    <row r="224" spans="2:9">
      <c r="B224" s="178"/>
      <c r="C224" s="182"/>
      <c r="D224" s="182"/>
      <c r="E224" s="182"/>
      <c r="F224" s="182"/>
      <c r="G224" s="182"/>
      <c r="H224" s="182"/>
      <c r="I224" s="182"/>
    </row>
    <row r="225" spans="2:9">
      <c r="B225" s="178"/>
      <c r="C225" s="182"/>
      <c r="D225" s="182"/>
      <c r="E225" s="182"/>
      <c r="F225" s="182"/>
      <c r="G225" s="182"/>
      <c r="H225" s="182"/>
      <c r="I225" s="182"/>
    </row>
    <row r="226" spans="2:9">
      <c r="B226" s="178"/>
      <c r="C226" s="182"/>
      <c r="D226" s="182"/>
      <c r="E226" s="182"/>
      <c r="F226" s="182"/>
      <c r="G226" s="182"/>
      <c r="H226" s="182"/>
      <c r="I226" s="182"/>
    </row>
    <row r="227" spans="2:9">
      <c r="B227" s="178"/>
      <c r="C227" s="182"/>
      <c r="D227" s="182"/>
      <c r="E227" s="182"/>
      <c r="F227" s="182"/>
      <c r="G227" s="182"/>
      <c r="H227" s="182"/>
      <c r="I227" s="182"/>
    </row>
    <row r="228" spans="2:9">
      <c r="B228" s="178"/>
      <c r="C228" s="182"/>
      <c r="D228" s="182"/>
      <c r="E228" s="182"/>
      <c r="F228" s="182"/>
      <c r="G228" s="182"/>
      <c r="H228" s="182"/>
      <c r="I228" s="182"/>
    </row>
    <row r="229" spans="2:9">
      <c r="B229" s="178"/>
      <c r="C229" s="182"/>
      <c r="D229" s="182"/>
      <c r="E229" s="182"/>
      <c r="F229" s="182"/>
      <c r="G229" s="182"/>
      <c r="H229" s="182"/>
      <c r="I229" s="182"/>
    </row>
    <row r="230" spans="2:9">
      <c r="B230" s="178"/>
      <c r="C230" s="182"/>
      <c r="D230" s="182"/>
      <c r="E230" s="182"/>
      <c r="F230" s="182"/>
      <c r="G230" s="182"/>
      <c r="H230" s="182"/>
      <c r="I230" s="182"/>
    </row>
    <row r="231" spans="2:9">
      <c r="B231" s="178"/>
      <c r="C231" s="182"/>
      <c r="D231" s="182"/>
      <c r="E231" s="182"/>
      <c r="F231" s="182"/>
      <c r="G231" s="182"/>
      <c r="H231" s="182"/>
      <c r="I231" s="182"/>
    </row>
    <row r="232" spans="2:9">
      <c r="B232" s="178"/>
      <c r="C232" s="182"/>
      <c r="D232" s="182"/>
      <c r="E232" s="182"/>
      <c r="F232" s="182"/>
      <c r="G232" s="182"/>
      <c r="H232" s="182"/>
      <c r="I232" s="182"/>
    </row>
    <row r="233" spans="2:9">
      <c r="B233" s="178"/>
      <c r="C233" s="182"/>
      <c r="D233" s="182"/>
      <c r="E233" s="182"/>
      <c r="F233" s="182"/>
      <c r="G233" s="182"/>
      <c r="H233" s="182"/>
      <c r="I233" s="182"/>
    </row>
    <row r="234" spans="2:9">
      <c r="B234" s="178"/>
      <c r="C234" s="182"/>
      <c r="D234" s="182"/>
      <c r="E234" s="182"/>
      <c r="F234" s="182"/>
      <c r="G234" s="182"/>
      <c r="H234" s="182"/>
      <c r="I234" s="182"/>
    </row>
    <row r="235" spans="2:9">
      <c r="B235" s="178"/>
      <c r="C235" s="182"/>
      <c r="D235" s="182"/>
      <c r="E235" s="182"/>
      <c r="F235" s="182"/>
      <c r="G235" s="182"/>
      <c r="H235" s="182"/>
      <c r="I235" s="182"/>
    </row>
    <row r="236" spans="2:9">
      <c r="B236" s="178"/>
      <c r="C236" s="182"/>
      <c r="D236" s="182"/>
      <c r="E236" s="182"/>
      <c r="F236" s="182"/>
      <c r="G236" s="182"/>
      <c r="H236" s="182"/>
      <c r="I236" s="182"/>
    </row>
    <row r="237" spans="2:9">
      <c r="B237" s="178"/>
      <c r="C237" s="182"/>
      <c r="D237" s="182"/>
      <c r="E237" s="182"/>
      <c r="F237" s="182"/>
      <c r="G237" s="182"/>
      <c r="H237" s="182"/>
      <c r="I237" s="182"/>
    </row>
    <row r="238" spans="2:9">
      <c r="B238" s="178"/>
      <c r="C238" s="182"/>
      <c r="D238" s="182"/>
      <c r="E238" s="182"/>
      <c r="F238" s="182"/>
      <c r="G238" s="182"/>
      <c r="H238" s="182"/>
      <c r="I238" s="182"/>
    </row>
    <row r="239" spans="2:9">
      <c r="B239" s="178"/>
      <c r="C239" s="182"/>
      <c r="D239" s="182"/>
      <c r="E239" s="182"/>
      <c r="F239" s="182"/>
      <c r="G239" s="182"/>
      <c r="H239" s="182"/>
      <c r="I239" s="182"/>
    </row>
    <row r="240" spans="2:9">
      <c r="B240" s="178"/>
      <c r="C240" s="182"/>
      <c r="D240" s="182"/>
      <c r="E240" s="182"/>
      <c r="F240" s="182"/>
      <c r="G240" s="182"/>
      <c r="H240" s="182"/>
      <c r="I240" s="182"/>
    </row>
    <row r="241" spans="2:9">
      <c r="B241" s="178"/>
      <c r="C241" s="182"/>
      <c r="D241" s="182"/>
      <c r="E241" s="182"/>
      <c r="F241" s="182"/>
      <c r="G241" s="182"/>
      <c r="H241" s="182"/>
      <c r="I241" s="182"/>
    </row>
    <row r="242" spans="2:9">
      <c r="B242" s="178"/>
      <c r="C242" s="182"/>
      <c r="D242" s="182"/>
      <c r="E242" s="182"/>
      <c r="F242" s="182"/>
      <c r="G242" s="182"/>
      <c r="H242" s="182"/>
      <c r="I242" s="182"/>
    </row>
    <row r="243" spans="2:9">
      <c r="B243" s="178"/>
      <c r="C243" s="182"/>
      <c r="D243" s="182"/>
      <c r="E243" s="182"/>
      <c r="F243" s="182"/>
      <c r="G243" s="182"/>
      <c r="H243" s="182"/>
      <c r="I243" s="182"/>
    </row>
    <row r="244" spans="2:9">
      <c r="B244" s="178"/>
      <c r="C244" s="182"/>
      <c r="D244" s="182"/>
      <c r="E244" s="182"/>
      <c r="F244" s="182"/>
      <c r="G244" s="182"/>
      <c r="H244" s="182"/>
      <c r="I244" s="182"/>
    </row>
    <row r="245" spans="2:9">
      <c r="B245" s="178"/>
      <c r="C245" s="182"/>
      <c r="D245" s="182"/>
      <c r="E245" s="182"/>
      <c r="F245" s="182"/>
      <c r="G245" s="182"/>
      <c r="H245" s="182"/>
      <c r="I245" s="182"/>
    </row>
    <row r="246" spans="2:9">
      <c r="B246" s="178"/>
      <c r="C246" s="182"/>
      <c r="D246" s="182"/>
      <c r="E246" s="182"/>
      <c r="F246" s="182"/>
      <c r="G246" s="182"/>
      <c r="H246" s="182"/>
      <c r="I246" s="182"/>
    </row>
    <row r="247" spans="2:9">
      <c r="B247" s="178"/>
      <c r="C247" s="182"/>
      <c r="D247" s="182"/>
      <c r="E247" s="182"/>
      <c r="F247" s="182"/>
      <c r="G247" s="182"/>
      <c r="H247" s="182"/>
      <c r="I247" s="182"/>
    </row>
    <row r="248" spans="2:9">
      <c r="B248" s="178"/>
      <c r="C248" s="182"/>
      <c r="D248" s="182"/>
      <c r="E248" s="182"/>
      <c r="F248" s="182"/>
      <c r="G248" s="182"/>
      <c r="H248" s="182"/>
      <c r="I248" s="182"/>
    </row>
    <row r="249" spans="2:9">
      <c r="B249" s="178"/>
      <c r="C249" s="182"/>
      <c r="D249" s="182"/>
      <c r="E249" s="182"/>
      <c r="F249" s="182"/>
      <c r="G249" s="182"/>
      <c r="H249" s="182"/>
      <c r="I249" s="182"/>
    </row>
    <row r="250" spans="2:9">
      <c r="B250" s="178"/>
      <c r="C250" s="182"/>
      <c r="D250" s="182"/>
      <c r="E250" s="182"/>
      <c r="F250" s="182"/>
      <c r="G250" s="182"/>
      <c r="H250" s="182"/>
      <c r="I250" s="182"/>
    </row>
    <row r="251" spans="2:9">
      <c r="B251" s="178"/>
      <c r="C251" s="182"/>
      <c r="D251" s="182"/>
      <c r="E251" s="182"/>
      <c r="F251" s="182"/>
      <c r="G251" s="182"/>
      <c r="H251" s="182"/>
      <c r="I251" s="182"/>
    </row>
    <row r="252" spans="2:9">
      <c r="B252" s="178"/>
      <c r="C252" s="182"/>
      <c r="D252" s="182"/>
      <c r="E252" s="182"/>
      <c r="F252" s="182"/>
      <c r="G252" s="182"/>
      <c r="H252" s="182"/>
      <c r="I252" s="182"/>
    </row>
    <row r="253" spans="2:9">
      <c r="B253" s="178"/>
      <c r="C253" s="182"/>
      <c r="D253" s="182"/>
      <c r="E253" s="182"/>
      <c r="F253" s="182"/>
      <c r="G253" s="182"/>
      <c r="H253" s="182"/>
      <c r="I253" s="182"/>
    </row>
    <row r="254" spans="2:9">
      <c r="B254" s="178"/>
      <c r="C254" s="182"/>
      <c r="D254" s="182"/>
      <c r="E254" s="182"/>
      <c r="F254" s="182"/>
      <c r="G254" s="182"/>
      <c r="H254" s="182"/>
      <c r="I254" s="182"/>
    </row>
    <row r="255" spans="2:9">
      <c r="B255" s="178"/>
      <c r="C255" s="182"/>
      <c r="D255" s="182"/>
      <c r="E255" s="182"/>
      <c r="F255" s="182"/>
      <c r="G255" s="182"/>
      <c r="H255" s="182"/>
      <c r="I255" s="182"/>
    </row>
    <row r="256" spans="2:9">
      <c r="B256" s="178"/>
      <c r="C256" s="182"/>
      <c r="D256" s="182"/>
      <c r="E256" s="182"/>
      <c r="F256" s="182"/>
      <c r="G256" s="182"/>
      <c r="H256" s="182"/>
      <c r="I256" s="182"/>
    </row>
    <row r="257" spans="2:9">
      <c r="B257" s="178"/>
      <c r="C257" s="182"/>
      <c r="D257" s="182"/>
      <c r="E257" s="182"/>
      <c r="F257" s="182"/>
      <c r="G257" s="182"/>
      <c r="H257" s="182"/>
      <c r="I257" s="182"/>
    </row>
    <row r="258" spans="2:9">
      <c r="B258" s="178"/>
      <c r="C258" s="182"/>
      <c r="D258" s="182"/>
      <c r="E258" s="182"/>
      <c r="F258" s="182"/>
      <c r="G258" s="182"/>
      <c r="H258" s="182"/>
      <c r="I258" s="182"/>
    </row>
    <row r="259" spans="2:9">
      <c r="B259" s="178"/>
      <c r="C259" s="182"/>
      <c r="D259" s="182"/>
      <c r="E259" s="182"/>
      <c r="F259" s="182"/>
      <c r="G259" s="182"/>
      <c r="H259" s="182"/>
      <c r="I259" s="182"/>
    </row>
    <row r="260" spans="2:9">
      <c r="B260" s="178"/>
      <c r="C260" s="182"/>
      <c r="D260" s="182"/>
      <c r="E260" s="182"/>
      <c r="F260" s="182"/>
      <c r="G260" s="182"/>
      <c r="H260" s="182"/>
      <c r="I260" s="182"/>
    </row>
    <row r="261" spans="2:9">
      <c r="B261" s="178"/>
      <c r="C261" s="182"/>
      <c r="D261" s="182"/>
      <c r="E261" s="182"/>
      <c r="F261" s="182"/>
      <c r="G261" s="182"/>
      <c r="H261" s="182"/>
      <c r="I261" s="182"/>
    </row>
    <row r="262" spans="2:9">
      <c r="B262" s="178"/>
      <c r="C262" s="182"/>
      <c r="D262" s="182"/>
      <c r="E262" s="182"/>
      <c r="F262" s="182"/>
      <c r="G262" s="182"/>
      <c r="H262" s="182"/>
      <c r="I262" s="182"/>
    </row>
    <row r="263" spans="2:9">
      <c r="B263" s="178"/>
      <c r="C263" s="182"/>
      <c r="D263" s="182"/>
      <c r="E263" s="182"/>
      <c r="F263" s="182"/>
      <c r="G263" s="182"/>
      <c r="H263" s="182"/>
      <c r="I263" s="182"/>
    </row>
    <row r="264" spans="2:9">
      <c r="B264" s="178"/>
      <c r="C264" s="182"/>
      <c r="D264" s="182"/>
      <c r="E264" s="182"/>
      <c r="F264" s="182"/>
      <c r="G264" s="182"/>
      <c r="H264" s="182"/>
      <c r="I264" s="182"/>
    </row>
    <row r="265" spans="2:9">
      <c r="B265" s="178"/>
      <c r="C265" s="182"/>
      <c r="D265" s="182"/>
      <c r="E265" s="182"/>
      <c r="F265" s="182"/>
      <c r="G265" s="182"/>
      <c r="H265" s="182"/>
      <c r="I265" s="182"/>
    </row>
    <row r="266" spans="2:9">
      <c r="B266" s="178"/>
      <c r="C266" s="182"/>
      <c r="D266" s="182"/>
      <c r="E266" s="182"/>
      <c r="F266" s="182"/>
      <c r="G266" s="182"/>
      <c r="H266" s="182"/>
      <c r="I266" s="182"/>
    </row>
    <row r="267" spans="2:9">
      <c r="B267" s="178"/>
      <c r="C267" s="182"/>
      <c r="D267" s="182"/>
      <c r="E267" s="182"/>
      <c r="F267" s="182"/>
      <c r="G267" s="182"/>
      <c r="H267" s="182"/>
      <c r="I267" s="182"/>
    </row>
    <row r="268" spans="2:9">
      <c r="B268" s="178"/>
      <c r="C268" s="182"/>
      <c r="D268" s="182"/>
      <c r="E268" s="182"/>
      <c r="F268" s="182"/>
      <c r="G268" s="182"/>
      <c r="H268" s="182"/>
      <c r="I268" s="182"/>
    </row>
    <row r="269" spans="2:9">
      <c r="B269" s="178"/>
      <c r="C269" s="182"/>
      <c r="D269" s="182"/>
      <c r="E269" s="182"/>
      <c r="F269" s="182"/>
      <c r="G269" s="182"/>
      <c r="H269" s="182"/>
      <c r="I269" s="182"/>
    </row>
    <row r="270" spans="2:9">
      <c r="B270" s="178"/>
      <c r="C270" s="182"/>
      <c r="D270" s="182"/>
      <c r="E270" s="182"/>
      <c r="F270" s="182"/>
      <c r="G270" s="182"/>
      <c r="H270" s="182"/>
      <c r="I270" s="182"/>
    </row>
    <row r="271" spans="2:9">
      <c r="B271" s="178"/>
      <c r="C271" s="182"/>
      <c r="D271" s="182"/>
      <c r="E271" s="182"/>
      <c r="F271" s="182"/>
      <c r="G271" s="182"/>
      <c r="H271" s="182"/>
      <c r="I271" s="182"/>
    </row>
    <row r="272" spans="2:9">
      <c r="B272" s="178"/>
      <c r="C272" s="182"/>
      <c r="D272" s="182"/>
      <c r="E272" s="182"/>
      <c r="F272" s="182"/>
      <c r="G272" s="182"/>
      <c r="H272" s="182"/>
      <c r="I272" s="182"/>
    </row>
    <row r="273" spans="2:9">
      <c r="B273" s="178"/>
      <c r="C273" s="182"/>
      <c r="D273" s="182"/>
      <c r="E273" s="182"/>
      <c r="F273" s="182"/>
      <c r="G273" s="182"/>
      <c r="H273" s="182"/>
      <c r="I273" s="182"/>
    </row>
    <row r="274" spans="2:9">
      <c r="B274" s="178"/>
      <c r="C274" s="182"/>
      <c r="D274" s="182"/>
      <c r="E274" s="182"/>
      <c r="F274" s="182"/>
      <c r="G274" s="182"/>
      <c r="H274" s="182"/>
      <c r="I274" s="182"/>
    </row>
    <row r="275" spans="2:9">
      <c r="B275" s="178"/>
      <c r="C275" s="182"/>
      <c r="D275" s="182"/>
      <c r="E275" s="182"/>
      <c r="F275" s="182"/>
      <c r="G275" s="182"/>
      <c r="H275" s="182"/>
      <c r="I275" s="182"/>
    </row>
    <row r="276" spans="2:9">
      <c r="B276" s="178"/>
      <c r="C276" s="182"/>
      <c r="D276" s="182"/>
      <c r="E276" s="182"/>
      <c r="F276" s="182"/>
      <c r="G276" s="182"/>
      <c r="H276" s="182"/>
      <c r="I276" s="182"/>
    </row>
    <row r="277" spans="2:9">
      <c r="B277" s="178"/>
      <c r="C277" s="182"/>
      <c r="D277" s="182"/>
      <c r="E277" s="182"/>
      <c r="F277" s="182"/>
      <c r="G277" s="182"/>
      <c r="H277" s="182"/>
      <c r="I277" s="182"/>
    </row>
    <row r="278" spans="2:9">
      <c r="B278" s="178"/>
      <c r="C278" s="182"/>
      <c r="D278" s="182"/>
      <c r="E278" s="182"/>
      <c r="F278" s="182"/>
      <c r="G278" s="182"/>
      <c r="H278" s="182"/>
      <c r="I278" s="182"/>
    </row>
    <row r="279" spans="2:9">
      <c r="B279" s="178"/>
      <c r="C279" s="182"/>
      <c r="D279" s="182"/>
      <c r="E279" s="182"/>
      <c r="F279" s="182"/>
      <c r="G279" s="182"/>
      <c r="H279" s="182"/>
      <c r="I279" s="182"/>
    </row>
    <row r="280" spans="2:9">
      <c r="B280" s="178"/>
      <c r="C280" s="182"/>
      <c r="D280" s="182"/>
      <c r="E280" s="182"/>
      <c r="F280" s="182"/>
      <c r="G280" s="182"/>
      <c r="H280" s="182"/>
      <c r="I280" s="182"/>
    </row>
    <row r="281" spans="2:9">
      <c r="B281" s="178"/>
      <c r="C281" s="182"/>
      <c r="D281" s="182"/>
      <c r="E281" s="182"/>
      <c r="F281" s="182"/>
      <c r="G281" s="182"/>
      <c r="H281" s="182"/>
      <c r="I281" s="182"/>
    </row>
    <row r="282" spans="2:9">
      <c r="B282" s="178"/>
      <c r="C282" s="182"/>
      <c r="D282" s="182"/>
      <c r="E282" s="182"/>
      <c r="F282" s="182"/>
      <c r="G282" s="182"/>
      <c r="H282" s="182"/>
      <c r="I282" s="182"/>
    </row>
    <row r="283" spans="2:9">
      <c r="B283" s="178"/>
      <c r="C283" s="182"/>
      <c r="D283" s="182"/>
      <c r="E283" s="182"/>
      <c r="F283" s="182"/>
      <c r="G283" s="182"/>
      <c r="H283" s="182"/>
      <c r="I283" s="182"/>
    </row>
    <row r="284" spans="2:9">
      <c r="B284" s="178"/>
      <c r="C284" s="182"/>
      <c r="D284" s="182"/>
      <c r="E284" s="182"/>
      <c r="F284" s="182"/>
      <c r="G284" s="182"/>
      <c r="H284" s="182"/>
      <c r="I284" s="182"/>
    </row>
    <row r="285" spans="2:9">
      <c r="B285" s="178"/>
      <c r="C285" s="182"/>
      <c r="D285" s="182"/>
      <c r="E285" s="182"/>
      <c r="F285" s="182"/>
      <c r="G285" s="182"/>
      <c r="H285" s="182"/>
      <c r="I285" s="182"/>
    </row>
    <row r="286" spans="2:9">
      <c r="B286" s="178"/>
      <c r="C286" s="182"/>
      <c r="D286" s="182"/>
      <c r="E286" s="182"/>
      <c r="F286" s="182"/>
      <c r="G286" s="182"/>
      <c r="H286" s="182"/>
      <c r="I286" s="182"/>
    </row>
    <row r="287" spans="2:9">
      <c r="B287" s="178"/>
      <c r="C287" s="182"/>
      <c r="D287" s="182"/>
      <c r="E287" s="182"/>
      <c r="F287" s="182"/>
      <c r="G287" s="182"/>
      <c r="H287" s="182"/>
      <c r="I287" s="182"/>
    </row>
    <row r="288" spans="2:9">
      <c r="B288" s="178"/>
      <c r="C288" s="182"/>
      <c r="D288" s="182"/>
      <c r="E288" s="182"/>
      <c r="F288" s="182"/>
      <c r="G288" s="182"/>
      <c r="H288" s="182"/>
      <c r="I288" s="182"/>
    </row>
    <row r="289" spans="2:9">
      <c r="B289" s="178"/>
      <c r="C289" s="182"/>
      <c r="D289" s="182"/>
      <c r="E289" s="182"/>
      <c r="F289" s="182"/>
      <c r="G289" s="182"/>
      <c r="H289" s="182"/>
      <c r="I289" s="182"/>
    </row>
    <row r="290" spans="2:9">
      <c r="B290" s="178"/>
      <c r="C290" s="182"/>
      <c r="D290" s="182"/>
      <c r="E290" s="182"/>
      <c r="F290" s="182"/>
      <c r="G290" s="182"/>
      <c r="H290" s="182"/>
      <c r="I290" s="182"/>
    </row>
    <row r="291" spans="2:9">
      <c r="B291" s="178"/>
      <c r="C291" s="182"/>
      <c r="D291" s="182"/>
      <c r="E291" s="182"/>
      <c r="F291" s="182"/>
      <c r="G291" s="182"/>
      <c r="H291" s="182"/>
      <c r="I291" s="182"/>
    </row>
    <row r="292" spans="2:9">
      <c r="B292" s="178"/>
      <c r="C292" s="182"/>
      <c r="D292" s="182"/>
      <c r="E292" s="182"/>
      <c r="F292" s="182"/>
      <c r="G292" s="182"/>
      <c r="H292" s="182"/>
      <c r="I292" s="182"/>
    </row>
    <row r="293" spans="2:9">
      <c r="B293" s="178"/>
      <c r="C293" s="182"/>
      <c r="D293" s="182"/>
      <c r="E293" s="182"/>
      <c r="F293" s="182"/>
      <c r="G293" s="182"/>
      <c r="H293" s="182"/>
      <c r="I293" s="182"/>
    </row>
    <row r="294" spans="2:9">
      <c r="B294" s="178"/>
      <c r="C294" s="182"/>
      <c r="D294" s="182"/>
      <c r="E294" s="182"/>
      <c r="F294" s="182"/>
      <c r="G294" s="182"/>
      <c r="H294" s="182"/>
      <c r="I294" s="182"/>
    </row>
    <row r="295" spans="2:9">
      <c r="B295" s="178"/>
      <c r="C295" s="182"/>
      <c r="D295" s="182"/>
      <c r="E295" s="182"/>
      <c r="F295" s="182"/>
      <c r="G295" s="182"/>
      <c r="H295" s="182"/>
      <c r="I295" s="182"/>
    </row>
    <row r="296" spans="2:9">
      <c r="B296" s="178"/>
      <c r="C296" s="182"/>
      <c r="D296" s="182"/>
      <c r="E296" s="182"/>
      <c r="F296" s="182"/>
      <c r="G296" s="182"/>
      <c r="H296" s="182"/>
      <c r="I296" s="182"/>
    </row>
    <row r="297" spans="2:9">
      <c r="B297" s="178"/>
      <c r="C297" s="182"/>
      <c r="D297" s="182"/>
      <c r="E297" s="182"/>
      <c r="F297" s="182"/>
      <c r="G297" s="182"/>
      <c r="H297" s="182"/>
      <c r="I297" s="182"/>
    </row>
    <row r="298" spans="2:9">
      <c r="B298" s="178"/>
      <c r="C298" s="182"/>
      <c r="D298" s="182"/>
      <c r="E298" s="182"/>
      <c r="F298" s="182"/>
      <c r="G298" s="182"/>
      <c r="H298" s="182"/>
      <c r="I298" s="182"/>
    </row>
    <row r="299" spans="2:9">
      <c r="B299" s="178"/>
      <c r="C299" s="182"/>
      <c r="D299" s="182"/>
      <c r="E299" s="182"/>
      <c r="F299" s="182"/>
      <c r="G299" s="182"/>
      <c r="H299" s="182"/>
      <c r="I299" s="182"/>
    </row>
    <row r="300" spans="2:9">
      <c r="B300" s="178"/>
      <c r="C300" s="182"/>
      <c r="D300" s="182"/>
      <c r="E300" s="182"/>
      <c r="F300" s="182"/>
      <c r="G300" s="182"/>
      <c r="H300" s="182"/>
      <c r="I300" s="182"/>
    </row>
    <row r="301" spans="2:9">
      <c r="B301" s="178"/>
      <c r="C301" s="182"/>
      <c r="D301" s="182"/>
      <c r="E301" s="182"/>
      <c r="F301" s="182"/>
      <c r="G301" s="182"/>
      <c r="H301" s="182"/>
      <c r="I301" s="182"/>
    </row>
    <row r="302" spans="2:9">
      <c r="B302" s="178"/>
      <c r="C302" s="182"/>
      <c r="D302" s="182"/>
      <c r="E302" s="182"/>
      <c r="F302" s="182"/>
      <c r="G302" s="182"/>
      <c r="H302" s="182"/>
      <c r="I302" s="182"/>
    </row>
    <row r="303" spans="2:9">
      <c r="B303" s="178"/>
      <c r="C303" s="182"/>
      <c r="D303" s="182"/>
      <c r="E303" s="182"/>
      <c r="F303" s="182"/>
      <c r="G303" s="182"/>
      <c r="H303" s="182"/>
      <c r="I303" s="182"/>
    </row>
    <row r="304" spans="2:9">
      <c r="B304" s="178"/>
      <c r="C304" s="182"/>
      <c r="D304" s="182"/>
      <c r="E304" s="182"/>
      <c r="F304" s="182"/>
      <c r="G304" s="182"/>
      <c r="H304" s="182"/>
      <c r="I304" s="182"/>
    </row>
    <row r="305" spans="2:9">
      <c r="B305" s="178"/>
      <c r="C305" s="182"/>
      <c r="D305" s="182"/>
      <c r="E305" s="182"/>
      <c r="F305" s="182"/>
      <c r="G305" s="182"/>
      <c r="H305" s="182"/>
      <c r="I305" s="182"/>
    </row>
    <row r="306" spans="2:9">
      <c r="B306" s="178"/>
      <c r="C306" s="182"/>
      <c r="D306" s="182"/>
      <c r="E306" s="182"/>
      <c r="F306" s="182"/>
      <c r="G306" s="182"/>
      <c r="H306" s="182"/>
      <c r="I306" s="182"/>
    </row>
    <row r="307" spans="2:9">
      <c r="B307" s="178"/>
      <c r="C307" s="182"/>
      <c r="D307" s="182"/>
      <c r="E307" s="182"/>
      <c r="F307" s="182"/>
      <c r="G307" s="182"/>
      <c r="H307" s="182"/>
      <c r="I307" s="182"/>
    </row>
    <row r="308" spans="2:9">
      <c r="B308" s="178"/>
      <c r="C308" s="182"/>
      <c r="D308" s="182"/>
      <c r="E308" s="182"/>
      <c r="F308" s="182"/>
      <c r="G308" s="182"/>
      <c r="H308" s="182"/>
      <c r="I308" s="182"/>
    </row>
    <row r="309" spans="2:9">
      <c r="B309" s="178"/>
      <c r="C309" s="182"/>
      <c r="D309" s="182"/>
      <c r="E309" s="182"/>
      <c r="F309" s="182"/>
      <c r="G309" s="182"/>
      <c r="H309" s="182"/>
      <c r="I309" s="182"/>
    </row>
    <row r="310" spans="2:9">
      <c r="B310" s="178"/>
      <c r="C310" s="182"/>
      <c r="D310" s="182"/>
      <c r="E310" s="182"/>
      <c r="F310" s="182"/>
      <c r="G310" s="182"/>
      <c r="H310" s="182"/>
      <c r="I310" s="182"/>
    </row>
    <row r="311" spans="2:9">
      <c r="B311" s="178"/>
      <c r="C311" s="182"/>
      <c r="D311" s="182"/>
      <c r="E311" s="182"/>
      <c r="F311" s="182"/>
      <c r="G311" s="182"/>
      <c r="H311" s="182"/>
      <c r="I311" s="182"/>
    </row>
    <row r="312" spans="2:9">
      <c r="B312" s="178"/>
      <c r="C312" s="182"/>
      <c r="D312" s="182"/>
      <c r="E312" s="182"/>
      <c r="F312" s="182"/>
      <c r="G312" s="182"/>
      <c r="H312" s="182"/>
      <c r="I312" s="182"/>
    </row>
    <row r="313" spans="2:9">
      <c r="B313" s="178"/>
      <c r="C313" s="182"/>
      <c r="D313" s="182"/>
      <c r="E313" s="182"/>
      <c r="F313" s="182"/>
      <c r="G313" s="182"/>
      <c r="H313" s="182"/>
      <c r="I313" s="182"/>
    </row>
    <row r="314" spans="2:9">
      <c r="B314" s="178"/>
      <c r="C314" s="182"/>
      <c r="D314" s="182"/>
      <c r="E314" s="182"/>
      <c r="F314" s="182"/>
      <c r="G314" s="182"/>
      <c r="H314" s="182"/>
      <c r="I314" s="182"/>
    </row>
    <row r="315" spans="2:9">
      <c r="B315" s="178"/>
      <c r="C315" s="182"/>
      <c r="D315" s="182"/>
      <c r="E315" s="182"/>
      <c r="F315" s="182"/>
      <c r="G315" s="182"/>
      <c r="H315" s="182"/>
      <c r="I315" s="182"/>
    </row>
    <row r="316" spans="2:9">
      <c r="B316" s="178"/>
      <c r="C316" s="182"/>
      <c r="D316" s="182"/>
      <c r="E316" s="182"/>
      <c r="F316" s="182"/>
      <c r="G316" s="182"/>
      <c r="H316" s="182"/>
      <c r="I316" s="182"/>
    </row>
    <row r="317" spans="2:9">
      <c r="B317" s="178"/>
      <c r="C317" s="182"/>
      <c r="D317" s="182"/>
      <c r="E317" s="182"/>
      <c r="F317" s="182"/>
      <c r="G317" s="182"/>
      <c r="H317" s="182"/>
      <c r="I317" s="182"/>
    </row>
    <row r="318" spans="2:9">
      <c r="B318" s="178"/>
      <c r="C318" s="182"/>
      <c r="D318" s="182"/>
      <c r="E318" s="182"/>
      <c r="F318" s="182"/>
      <c r="G318" s="182"/>
      <c r="H318" s="182"/>
      <c r="I318" s="182"/>
    </row>
    <row r="319" spans="2:9">
      <c r="B319" s="178"/>
      <c r="C319" s="182"/>
      <c r="D319" s="182"/>
      <c r="E319" s="182"/>
      <c r="F319" s="182"/>
      <c r="G319" s="182"/>
      <c r="H319" s="182"/>
      <c r="I319" s="182"/>
    </row>
    <row r="320" spans="2:9">
      <c r="B320" s="178"/>
      <c r="C320" s="182"/>
      <c r="D320" s="182"/>
      <c r="E320" s="182"/>
      <c r="F320" s="182"/>
      <c r="G320" s="182"/>
      <c r="H320" s="182"/>
      <c r="I320" s="182"/>
    </row>
    <row r="321" spans="2:9">
      <c r="B321" s="178"/>
      <c r="C321" s="182"/>
      <c r="D321" s="182"/>
      <c r="E321" s="182"/>
      <c r="F321" s="182"/>
      <c r="G321" s="182"/>
      <c r="H321" s="182"/>
      <c r="I321" s="182"/>
    </row>
    <row r="322" spans="2:9">
      <c r="B322" s="178"/>
      <c r="C322" s="182"/>
      <c r="D322" s="182"/>
      <c r="E322" s="182"/>
      <c r="F322" s="182"/>
      <c r="G322" s="182"/>
      <c r="H322" s="182"/>
      <c r="I322" s="182"/>
    </row>
    <row r="323" spans="2:9">
      <c r="B323" s="178"/>
      <c r="C323" s="182"/>
      <c r="D323" s="182"/>
      <c r="E323" s="182"/>
      <c r="F323" s="182"/>
      <c r="G323" s="182"/>
      <c r="H323" s="182"/>
      <c r="I323" s="182"/>
    </row>
    <row r="324" spans="2:9">
      <c r="B324" s="178"/>
      <c r="C324" s="182"/>
      <c r="D324" s="182"/>
      <c r="E324" s="182"/>
      <c r="F324" s="182"/>
      <c r="G324" s="182"/>
      <c r="H324" s="182"/>
      <c r="I324" s="182"/>
    </row>
    <row r="325" spans="2:9">
      <c r="B325" s="178"/>
      <c r="C325" s="182"/>
      <c r="D325" s="182"/>
      <c r="E325" s="182"/>
      <c r="F325" s="182"/>
      <c r="G325" s="182"/>
      <c r="H325" s="182"/>
      <c r="I325" s="182"/>
    </row>
    <row r="326" spans="2:9">
      <c r="B326" s="178"/>
      <c r="C326" s="182"/>
      <c r="D326" s="182"/>
      <c r="E326" s="182"/>
      <c r="F326" s="182"/>
      <c r="G326" s="182"/>
      <c r="H326" s="182"/>
      <c r="I326" s="182"/>
    </row>
    <row r="327" spans="2:9">
      <c r="B327" s="178"/>
      <c r="C327" s="182"/>
      <c r="D327" s="182"/>
      <c r="E327" s="182"/>
      <c r="F327" s="182"/>
      <c r="G327" s="182"/>
      <c r="H327" s="182"/>
      <c r="I327" s="182"/>
    </row>
    <row r="328" spans="2:9">
      <c r="B328" s="178"/>
      <c r="C328" s="182"/>
      <c r="D328" s="182"/>
      <c r="E328" s="182"/>
      <c r="F328" s="182"/>
      <c r="G328" s="182"/>
      <c r="H328" s="182"/>
      <c r="I328" s="182"/>
    </row>
    <row r="329" spans="2:9">
      <c r="B329" s="178"/>
      <c r="C329" s="182"/>
      <c r="D329" s="182"/>
      <c r="E329" s="182"/>
      <c r="F329" s="182"/>
      <c r="G329" s="182"/>
      <c r="H329" s="182"/>
      <c r="I329" s="182"/>
    </row>
    <row r="330" spans="2:9">
      <c r="B330" s="178"/>
      <c r="C330" s="182"/>
      <c r="D330" s="182"/>
      <c r="E330" s="182"/>
      <c r="F330" s="182"/>
      <c r="G330" s="182"/>
      <c r="H330" s="182"/>
      <c r="I330" s="182"/>
    </row>
    <row r="331" spans="2:9">
      <c r="B331" s="178"/>
      <c r="C331" s="182"/>
      <c r="D331" s="182"/>
      <c r="E331" s="182"/>
      <c r="F331" s="182"/>
      <c r="G331" s="182"/>
      <c r="H331" s="182"/>
      <c r="I331" s="182"/>
    </row>
    <row r="332" spans="2:9">
      <c r="B332" s="178"/>
      <c r="C332" s="182"/>
      <c r="D332" s="182"/>
      <c r="E332" s="182"/>
      <c r="F332" s="182"/>
      <c r="G332" s="182"/>
      <c r="H332" s="182"/>
      <c r="I332" s="182"/>
    </row>
    <row r="333" spans="2:9">
      <c r="B333" s="178"/>
      <c r="C333" s="182"/>
      <c r="D333" s="182"/>
      <c r="E333" s="182"/>
      <c r="F333" s="182"/>
      <c r="G333" s="182"/>
      <c r="H333" s="182"/>
      <c r="I333" s="182"/>
    </row>
    <row r="334" spans="2:9">
      <c r="B334" s="178"/>
      <c r="C334" s="182"/>
      <c r="D334" s="182"/>
      <c r="E334" s="182"/>
      <c r="F334" s="182"/>
      <c r="G334" s="182"/>
      <c r="H334" s="182"/>
      <c r="I334" s="182"/>
    </row>
    <row r="335" spans="2:9">
      <c r="B335" s="178"/>
      <c r="C335" s="182"/>
      <c r="D335" s="182"/>
      <c r="E335" s="182"/>
      <c r="F335" s="182"/>
      <c r="G335" s="182"/>
      <c r="H335" s="182"/>
      <c r="I335" s="182"/>
    </row>
    <row r="336" spans="2:9">
      <c r="B336" s="178"/>
      <c r="C336" s="182"/>
      <c r="D336" s="182"/>
      <c r="E336" s="182"/>
      <c r="F336" s="182"/>
      <c r="G336" s="182"/>
      <c r="H336" s="182"/>
      <c r="I336" s="182"/>
    </row>
    <row r="337" spans="2:9">
      <c r="B337" s="178"/>
      <c r="C337" s="182"/>
      <c r="D337" s="182"/>
      <c r="E337" s="182"/>
      <c r="F337" s="182"/>
      <c r="G337" s="182"/>
      <c r="H337" s="182"/>
      <c r="I337" s="182"/>
    </row>
    <row r="338" spans="2:9">
      <c r="B338" s="178"/>
      <c r="C338" s="182"/>
      <c r="D338" s="182"/>
      <c r="E338" s="182"/>
      <c r="F338" s="182"/>
      <c r="G338" s="182"/>
      <c r="H338" s="182"/>
      <c r="I338" s="182"/>
    </row>
    <row r="339" spans="2:9">
      <c r="B339" s="178"/>
      <c r="C339" s="182"/>
      <c r="D339" s="182"/>
      <c r="E339" s="182"/>
      <c r="F339" s="182"/>
      <c r="G339" s="182"/>
      <c r="H339" s="182"/>
      <c r="I339" s="182"/>
    </row>
    <row r="340" spans="2:9">
      <c r="B340" s="178"/>
      <c r="C340" s="182"/>
      <c r="D340" s="182"/>
      <c r="E340" s="182"/>
      <c r="F340" s="182"/>
      <c r="G340" s="182"/>
      <c r="H340" s="182"/>
      <c r="I340" s="182"/>
    </row>
    <row r="341" spans="2:9">
      <c r="B341" s="178"/>
      <c r="C341" s="182"/>
      <c r="D341" s="182"/>
      <c r="E341" s="182"/>
      <c r="F341" s="182"/>
      <c r="G341" s="182"/>
      <c r="H341" s="182"/>
      <c r="I341" s="182"/>
    </row>
    <row r="342" spans="2:9">
      <c r="B342" s="178"/>
      <c r="C342" s="182"/>
      <c r="D342" s="182"/>
      <c r="E342" s="182"/>
      <c r="F342" s="182"/>
      <c r="G342" s="182"/>
      <c r="H342" s="182"/>
      <c r="I342" s="182"/>
    </row>
    <row r="343" spans="2:9">
      <c r="B343" s="178"/>
      <c r="C343" s="182"/>
      <c r="D343" s="182"/>
      <c r="E343" s="182"/>
      <c r="F343" s="182"/>
      <c r="G343" s="182"/>
      <c r="H343" s="182"/>
      <c r="I343" s="182"/>
    </row>
    <row r="344" spans="2:9">
      <c r="B344" s="178"/>
      <c r="C344" s="182"/>
      <c r="D344" s="182"/>
      <c r="E344" s="182"/>
      <c r="F344" s="182"/>
      <c r="G344" s="182"/>
      <c r="H344" s="182"/>
      <c r="I344" s="182"/>
    </row>
    <row r="345" spans="2:9">
      <c r="B345" s="178"/>
      <c r="C345" s="182"/>
      <c r="D345" s="182"/>
      <c r="E345" s="182"/>
      <c r="F345" s="182"/>
      <c r="G345" s="182"/>
      <c r="H345" s="182"/>
      <c r="I345" s="182"/>
    </row>
    <row r="346" spans="2:9">
      <c r="B346" s="178"/>
      <c r="C346" s="182"/>
      <c r="D346" s="182"/>
      <c r="E346" s="182"/>
      <c r="F346" s="182"/>
      <c r="G346" s="182"/>
      <c r="H346" s="182"/>
      <c r="I346" s="182"/>
    </row>
    <row r="347" spans="2:9">
      <c r="B347" s="178"/>
      <c r="C347" s="182"/>
      <c r="D347" s="182"/>
      <c r="E347" s="182"/>
      <c r="F347" s="182"/>
      <c r="G347" s="182"/>
      <c r="H347" s="182"/>
      <c r="I347" s="182"/>
    </row>
    <row r="348" spans="2:9">
      <c r="B348" s="178"/>
      <c r="C348" s="182"/>
      <c r="D348" s="182"/>
      <c r="E348" s="182"/>
      <c r="F348" s="182"/>
      <c r="G348" s="182"/>
      <c r="H348" s="182"/>
      <c r="I348" s="182"/>
    </row>
    <row r="349" spans="2:9">
      <c r="B349" s="178"/>
      <c r="C349" s="182"/>
      <c r="D349" s="182"/>
      <c r="E349" s="182"/>
      <c r="F349" s="182"/>
      <c r="G349" s="182"/>
      <c r="H349" s="182"/>
      <c r="I349" s="182"/>
    </row>
    <row r="350" spans="2:9">
      <c r="B350" s="178"/>
      <c r="C350" s="182"/>
      <c r="D350" s="182"/>
      <c r="E350" s="182"/>
      <c r="F350" s="182"/>
      <c r="G350" s="182"/>
      <c r="H350" s="182"/>
      <c r="I350" s="182"/>
    </row>
    <row r="351" spans="2:9">
      <c r="B351" s="178"/>
      <c r="C351" s="182"/>
      <c r="D351" s="182"/>
      <c r="E351" s="182"/>
      <c r="F351" s="182"/>
      <c r="G351" s="182"/>
      <c r="H351" s="182"/>
      <c r="I351" s="182"/>
    </row>
    <row r="352" spans="2:9">
      <c r="B352" s="178"/>
      <c r="C352" s="182"/>
      <c r="D352" s="182"/>
      <c r="E352" s="182"/>
      <c r="F352" s="182"/>
      <c r="G352" s="182"/>
      <c r="H352" s="182"/>
      <c r="I352" s="182"/>
    </row>
    <row r="353" spans="2:9">
      <c r="B353" s="178"/>
      <c r="C353" s="182"/>
      <c r="D353" s="182"/>
      <c r="E353" s="182"/>
      <c r="F353" s="182"/>
      <c r="G353" s="182"/>
      <c r="H353" s="182"/>
      <c r="I353" s="182"/>
    </row>
    <row r="354" spans="2:9">
      <c r="B354" s="178"/>
      <c r="C354" s="182"/>
      <c r="D354" s="182"/>
      <c r="E354" s="182"/>
      <c r="F354" s="182"/>
      <c r="G354" s="182"/>
      <c r="H354" s="182"/>
      <c r="I354" s="182"/>
    </row>
    <row r="355" spans="2:9">
      <c r="B355" s="178"/>
      <c r="C355" s="182"/>
      <c r="D355" s="182"/>
      <c r="E355" s="182"/>
      <c r="F355" s="182"/>
      <c r="G355" s="182"/>
      <c r="H355" s="182"/>
      <c r="I355" s="182"/>
    </row>
    <row r="356" spans="2:9">
      <c r="B356" s="178"/>
      <c r="C356" s="182"/>
      <c r="D356" s="182"/>
      <c r="E356" s="182"/>
      <c r="F356" s="182"/>
      <c r="G356" s="182"/>
      <c r="H356" s="182"/>
      <c r="I356" s="182"/>
    </row>
    <row r="357" spans="2:9">
      <c r="B357" s="178"/>
      <c r="C357" s="182"/>
      <c r="D357" s="182"/>
      <c r="E357" s="182"/>
      <c r="F357" s="182"/>
      <c r="G357" s="182"/>
      <c r="H357" s="182"/>
      <c r="I357" s="182"/>
    </row>
    <row r="358" spans="2:9">
      <c r="B358" s="178"/>
      <c r="C358" s="182"/>
      <c r="D358" s="182"/>
      <c r="E358" s="182"/>
      <c r="F358" s="182"/>
      <c r="G358" s="182"/>
      <c r="H358" s="182"/>
      <c r="I358" s="182"/>
    </row>
    <row r="359" spans="2:9">
      <c r="B359" s="178"/>
      <c r="C359" s="182"/>
      <c r="D359" s="182"/>
      <c r="E359" s="182"/>
      <c r="F359" s="182"/>
      <c r="G359" s="182"/>
      <c r="H359" s="182"/>
      <c r="I359" s="182"/>
    </row>
    <row r="360" spans="2:9">
      <c r="B360" s="178"/>
      <c r="C360" s="182"/>
      <c r="D360" s="182"/>
      <c r="E360" s="182"/>
      <c r="F360" s="182"/>
      <c r="G360" s="182"/>
      <c r="H360" s="182"/>
      <c r="I360" s="182"/>
    </row>
    <row r="361" spans="2:9">
      <c r="B361" s="178"/>
      <c r="C361" s="182"/>
      <c r="D361" s="182"/>
      <c r="E361" s="182"/>
      <c r="F361" s="182"/>
      <c r="G361" s="182"/>
      <c r="H361" s="182"/>
      <c r="I361" s="182"/>
    </row>
    <row r="362" spans="2:9">
      <c r="B362" s="178"/>
      <c r="C362" s="182"/>
      <c r="D362" s="182"/>
      <c r="E362" s="182"/>
      <c r="F362" s="182"/>
      <c r="G362" s="182"/>
      <c r="H362" s="182"/>
      <c r="I362" s="182"/>
    </row>
    <row r="363" spans="2:9">
      <c r="B363" s="178"/>
      <c r="C363" s="182"/>
      <c r="D363" s="182"/>
      <c r="E363" s="182"/>
      <c r="F363" s="182"/>
      <c r="G363" s="182"/>
      <c r="H363" s="182"/>
      <c r="I363" s="182"/>
    </row>
    <row r="364" spans="2:9">
      <c r="B364" s="178"/>
      <c r="C364" s="182"/>
      <c r="D364" s="182"/>
      <c r="E364" s="182"/>
      <c r="F364" s="182"/>
      <c r="G364" s="182"/>
      <c r="H364" s="182"/>
      <c r="I364" s="182"/>
    </row>
    <row r="365" spans="2:9">
      <c r="B365" s="178"/>
      <c r="C365" s="182"/>
      <c r="D365" s="182"/>
      <c r="E365" s="182"/>
      <c r="F365" s="182"/>
      <c r="G365" s="182"/>
      <c r="H365" s="182"/>
      <c r="I365" s="182"/>
    </row>
    <row r="366" spans="2:9">
      <c r="B366" s="178"/>
      <c r="C366" s="182"/>
      <c r="D366" s="182"/>
      <c r="E366" s="182"/>
      <c r="F366" s="182"/>
      <c r="G366" s="182"/>
      <c r="H366" s="182"/>
      <c r="I366" s="182"/>
    </row>
    <row r="367" spans="2:9">
      <c r="B367" s="178"/>
      <c r="C367" s="182"/>
      <c r="D367" s="182"/>
      <c r="E367" s="182"/>
      <c r="F367" s="182"/>
      <c r="G367" s="182"/>
      <c r="H367" s="182"/>
      <c r="I367" s="182"/>
    </row>
    <row r="368" spans="2:9">
      <c r="B368" s="178"/>
      <c r="C368" s="182"/>
      <c r="D368" s="182"/>
      <c r="E368" s="182"/>
      <c r="F368" s="182"/>
      <c r="G368" s="182"/>
      <c r="H368" s="182"/>
      <c r="I368" s="182"/>
    </row>
    <row r="369" spans="2:9">
      <c r="B369" s="178"/>
      <c r="C369" s="182"/>
      <c r="D369" s="182"/>
      <c r="E369" s="182"/>
      <c r="F369" s="182"/>
      <c r="G369" s="182"/>
      <c r="H369" s="182"/>
      <c r="I369" s="182"/>
    </row>
    <row r="370" spans="2:9">
      <c r="B370" s="178"/>
      <c r="C370" s="182"/>
      <c r="D370" s="182"/>
      <c r="E370" s="182"/>
      <c r="F370" s="182"/>
      <c r="G370" s="182"/>
      <c r="H370" s="182"/>
      <c r="I370" s="182"/>
    </row>
    <row r="371" spans="2:9">
      <c r="B371" s="178"/>
      <c r="C371" s="182"/>
      <c r="D371" s="182"/>
      <c r="E371" s="182"/>
      <c r="F371" s="182"/>
      <c r="G371" s="182"/>
      <c r="H371" s="182"/>
      <c r="I371" s="182"/>
    </row>
    <row r="372" spans="2:9">
      <c r="B372" s="178"/>
      <c r="C372" s="182"/>
      <c r="D372" s="182"/>
      <c r="E372" s="182"/>
      <c r="F372" s="182"/>
      <c r="G372" s="182"/>
      <c r="H372" s="182"/>
      <c r="I372" s="182"/>
    </row>
    <row r="373" spans="2:9">
      <c r="B373" s="178"/>
      <c r="C373" s="182"/>
      <c r="D373" s="182"/>
      <c r="E373" s="182"/>
      <c r="F373" s="182"/>
      <c r="G373" s="182"/>
      <c r="H373" s="182"/>
      <c r="I373" s="182"/>
    </row>
    <row r="374" spans="2:9">
      <c r="B374" s="178"/>
      <c r="C374" s="182"/>
      <c r="D374" s="182"/>
      <c r="E374" s="182"/>
      <c r="F374" s="182"/>
      <c r="G374" s="182"/>
      <c r="H374" s="182"/>
      <c r="I374" s="182"/>
    </row>
    <row r="375" spans="2:9">
      <c r="B375" s="178"/>
      <c r="C375" s="182"/>
      <c r="D375" s="182"/>
      <c r="E375" s="182"/>
      <c r="F375" s="182"/>
      <c r="G375" s="182"/>
      <c r="H375" s="182"/>
      <c r="I375" s="182"/>
    </row>
    <row r="376" spans="2:9">
      <c r="B376" s="178"/>
      <c r="C376" s="182"/>
      <c r="D376" s="182"/>
      <c r="E376" s="182"/>
      <c r="F376" s="182"/>
      <c r="G376" s="182"/>
      <c r="H376" s="182"/>
      <c r="I376" s="182"/>
    </row>
    <row r="377" spans="2:9">
      <c r="B377" s="178"/>
      <c r="C377" s="182"/>
      <c r="D377" s="182"/>
      <c r="E377" s="182"/>
      <c r="F377" s="182"/>
      <c r="G377" s="182"/>
      <c r="H377" s="182"/>
      <c r="I377" s="182"/>
    </row>
    <row r="378" spans="2:9">
      <c r="B378" s="178"/>
      <c r="C378" s="182"/>
      <c r="D378" s="182"/>
      <c r="E378" s="182"/>
      <c r="F378" s="182"/>
      <c r="G378" s="182"/>
      <c r="H378" s="182"/>
      <c r="I378" s="182"/>
    </row>
    <row r="379" spans="2:9">
      <c r="B379" s="178"/>
      <c r="C379" s="182"/>
      <c r="D379" s="182"/>
      <c r="E379" s="182"/>
      <c r="F379" s="182"/>
      <c r="G379" s="182"/>
      <c r="H379" s="182"/>
      <c r="I379" s="182"/>
    </row>
    <row r="380" spans="2:9">
      <c r="B380" s="178"/>
      <c r="C380" s="182"/>
      <c r="D380" s="182"/>
      <c r="E380" s="182"/>
      <c r="F380" s="182"/>
      <c r="G380" s="182"/>
      <c r="H380" s="182"/>
      <c r="I380" s="182"/>
    </row>
    <row r="381" spans="2:9">
      <c r="B381" s="178"/>
      <c r="C381" s="182"/>
      <c r="D381" s="182"/>
      <c r="E381" s="182"/>
      <c r="F381" s="182"/>
      <c r="G381" s="182"/>
      <c r="H381" s="182"/>
      <c r="I381" s="182"/>
    </row>
    <row r="382" spans="2:9">
      <c r="B382" s="178"/>
      <c r="C382" s="182"/>
      <c r="D382" s="182"/>
      <c r="E382" s="182"/>
      <c r="F382" s="182"/>
      <c r="G382" s="182"/>
      <c r="H382" s="182"/>
      <c r="I382" s="182"/>
    </row>
    <row r="383" spans="2:9">
      <c r="B383" s="178"/>
      <c r="C383" s="182"/>
      <c r="D383" s="182"/>
      <c r="E383" s="182"/>
      <c r="F383" s="182"/>
      <c r="G383" s="182"/>
      <c r="H383" s="182"/>
      <c r="I383" s="182"/>
    </row>
    <row r="384" spans="2:9">
      <c r="B384" s="178"/>
      <c r="C384" s="182"/>
      <c r="D384" s="182"/>
      <c r="E384" s="182"/>
      <c r="F384" s="182"/>
      <c r="G384" s="182"/>
      <c r="H384" s="182"/>
      <c r="I384" s="182"/>
    </row>
    <row r="385" spans="2:9">
      <c r="B385" s="178"/>
      <c r="C385" s="182"/>
      <c r="D385" s="182"/>
      <c r="E385" s="182"/>
      <c r="F385" s="182"/>
      <c r="G385" s="182"/>
      <c r="H385" s="182"/>
      <c r="I385" s="182"/>
    </row>
    <row r="386" spans="2:9">
      <c r="B386" s="178"/>
      <c r="C386" s="182"/>
      <c r="D386" s="182"/>
      <c r="E386" s="182"/>
      <c r="F386" s="182"/>
      <c r="G386" s="182"/>
      <c r="H386" s="182"/>
      <c r="I386" s="182"/>
    </row>
    <row r="387" spans="2:9">
      <c r="B387" s="178"/>
      <c r="C387" s="182"/>
      <c r="D387" s="182"/>
      <c r="E387" s="182"/>
      <c r="F387" s="182"/>
      <c r="G387" s="182"/>
      <c r="H387" s="182"/>
      <c r="I387" s="182"/>
    </row>
    <row r="388" spans="2:9">
      <c r="B388" s="178"/>
      <c r="C388" s="182"/>
      <c r="D388" s="182"/>
      <c r="E388" s="182"/>
      <c r="F388" s="182"/>
      <c r="G388" s="182"/>
      <c r="H388" s="182"/>
      <c r="I388" s="182"/>
    </row>
    <row r="389" spans="2:9">
      <c r="B389" s="178"/>
      <c r="C389" s="182"/>
      <c r="D389" s="182"/>
      <c r="E389" s="182"/>
      <c r="F389" s="182"/>
      <c r="G389" s="182"/>
      <c r="H389" s="182"/>
      <c r="I389" s="182"/>
    </row>
    <row r="390" spans="2:9">
      <c r="B390" s="178"/>
      <c r="C390" s="182"/>
      <c r="D390" s="182"/>
      <c r="E390" s="182"/>
      <c r="F390" s="182"/>
      <c r="G390" s="182"/>
      <c r="H390" s="182"/>
      <c r="I390" s="182"/>
    </row>
    <row r="391" spans="2:9">
      <c r="B391" s="178"/>
      <c r="C391" s="182"/>
      <c r="D391" s="182"/>
      <c r="E391" s="182"/>
      <c r="F391" s="182"/>
      <c r="G391" s="182"/>
      <c r="H391" s="182"/>
      <c r="I391" s="182"/>
    </row>
    <row r="392" spans="2:9">
      <c r="B392" s="178"/>
      <c r="C392" s="182"/>
      <c r="D392" s="182"/>
      <c r="E392" s="182"/>
      <c r="F392" s="182"/>
      <c r="G392" s="182"/>
      <c r="H392" s="182"/>
      <c r="I392" s="182"/>
    </row>
    <row r="393" spans="2:9">
      <c r="B393" s="178"/>
      <c r="C393" s="182"/>
      <c r="D393" s="182"/>
      <c r="E393" s="182"/>
      <c r="F393" s="182"/>
      <c r="G393" s="182"/>
      <c r="H393" s="182"/>
      <c r="I393" s="182"/>
    </row>
    <row r="394" spans="2:9">
      <c r="B394" s="178"/>
      <c r="C394" s="182"/>
      <c r="D394" s="182"/>
      <c r="E394" s="182"/>
      <c r="F394" s="182"/>
      <c r="G394" s="182"/>
      <c r="H394" s="182"/>
      <c r="I394" s="182"/>
    </row>
    <row r="395" spans="2:9">
      <c r="B395" s="178"/>
      <c r="C395" s="182"/>
      <c r="D395" s="182"/>
      <c r="E395" s="182"/>
      <c r="F395" s="182"/>
      <c r="G395" s="182"/>
      <c r="H395" s="182"/>
      <c r="I395" s="182"/>
    </row>
    <row r="396" spans="2:9">
      <c r="B396" s="178"/>
      <c r="C396" s="182"/>
      <c r="D396" s="182"/>
      <c r="E396" s="182"/>
      <c r="F396" s="182"/>
      <c r="G396" s="182"/>
      <c r="H396" s="182"/>
      <c r="I396" s="182"/>
    </row>
    <row r="397" spans="2:9">
      <c r="B397" s="178"/>
      <c r="C397" s="182"/>
      <c r="D397" s="182"/>
      <c r="E397" s="182"/>
      <c r="F397" s="182"/>
      <c r="G397" s="182"/>
      <c r="H397" s="182"/>
      <c r="I397" s="182"/>
    </row>
    <row r="398" spans="2:9">
      <c r="B398" s="178"/>
      <c r="C398" s="182"/>
      <c r="D398" s="182"/>
      <c r="E398" s="182"/>
      <c r="F398" s="182"/>
      <c r="G398" s="182"/>
      <c r="H398" s="182"/>
      <c r="I398" s="182"/>
    </row>
    <row r="399" spans="2:9">
      <c r="B399" s="178"/>
      <c r="C399" s="182"/>
      <c r="D399" s="182"/>
      <c r="E399" s="182"/>
      <c r="F399" s="182"/>
      <c r="G399" s="182"/>
      <c r="H399" s="182"/>
      <c r="I399" s="182"/>
    </row>
    <row r="400" spans="2:9">
      <c r="B400" s="178"/>
      <c r="C400" s="182"/>
      <c r="D400" s="182"/>
      <c r="E400" s="182"/>
      <c r="F400" s="182"/>
      <c r="G400" s="182"/>
      <c r="H400" s="182"/>
      <c r="I400" s="182"/>
    </row>
    <row r="401" spans="2:9">
      <c r="B401" s="178"/>
      <c r="C401" s="182"/>
      <c r="D401" s="182"/>
      <c r="E401" s="182"/>
      <c r="F401" s="182"/>
      <c r="G401" s="182"/>
      <c r="H401" s="182"/>
      <c r="I401" s="182"/>
    </row>
    <row r="402" spans="2:9">
      <c r="B402" s="178"/>
      <c r="C402" s="182"/>
      <c r="D402" s="182"/>
      <c r="E402" s="182"/>
      <c r="F402" s="182"/>
      <c r="G402" s="182"/>
      <c r="H402" s="182"/>
      <c r="I402" s="182"/>
    </row>
    <row r="403" spans="2:9">
      <c r="B403" s="178"/>
      <c r="C403" s="182"/>
      <c r="D403" s="182"/>
      <c r="E403" s="182"/>
      <c r="F403" s="182"/>
      <c r="G403" s="182"/>
      <c r="H403" s="182"/>
      <c r="I403" s="182"/>
    </row>
    <row r="404" spans="2:9">
      <c r="B404" s="178"/>
      <c r="C404" s="182"/>
      <c r="D404" s="182"/>
      <c r="E404" s="182"/>
      <c r="F404" s="182"/>
      <c r="G404" s="182"/>
      <c r="H404" s="182"/>
      <c r="I404" s="182"/>
    </row>
    <row r="405" spans="2:9">
      <c r="B405" s="178"/>
      <c r="C405" s="182"/>
      <c r="D405" s="182"/>
      <c r="E405" s="182"/>
      <c r="F405" s="182"/>
      <c r="G405" s="182"/>
      <c r="H405" s="182"/>
      <c r="I405" s="182"/>
    </row>
    <row r="406" spans="2:9">
      <c r="B406" s="178"/>
      <c r="C406" s="182"/>
      <c r="D406" s="182"/>
      <c r="E406" s="182"/>
      <c r="F406" s="182"/>
      <c r="G406" s="182"/>
      <c r="H406" s="182"/>
      <c r="I406" s="182"/>
    </row>
    <row r="407" spans="2:9">
      <c r="B407" s="178"/>
      <c r="C407" s="182"/>
      <c r="D407" s="182"/>
      <c r="E407" s="182"/>
      <c r="F407" s="182"/>
      <c r="G407" s="182"/>
      <c r="H407" s="182"/>
      <c r="I407" s="182"/>
    </row>
    <row r="408" spans="2:9">
      <c r="B408" s="178"/>
      <c r="C408" s="182"/>
      <c r="D408" s="182"/>
      <c r="E408" s="182"/>
      <c r="F408" s="182"/>
      <c r="G408" s="182"/>
      <c r="H408" s="182"/>
      <c r="I408" s="182"/>
    </row>
    <row r="409" spans="2:9">
      <c r="B409" s="178"/>
      <c r="C409" s="182"/>
      <c r="D409" s="182"/>
      <c r="E409" s="182"/>
      <c r="F409" s="182"/>
      <c r="G409" s="182"/>
      <c r="H409" s="182"/>
      <c r="I409" s="182"/>
    </row>
    <row r="410" spans="2:9">
      <c r="B410" s="178"/>
      <c r="C410" s="182"/>
      <c r="D410" s="182"/>
      <c r="E410" s="182"/>
      <c r="F410" s="182"/>
      <c r="G410" s="182"/>
      <c r="H410" s="182"/>
      <c r="I410" s="182"/>
    </row>
    <row r="411" spans="2:9">
      <c r="B411" s="178"/>
      <c r="C411" s="182"/>
      <c r="D411" s="182"/>
      <c r="E411" s="182"/>
      <c r="F411" s="182"/>
      <c r="G411" s="182"/>
      <c r="H411" s="182"/>
      <c r="I411" s="182"/>
    </row>
    <row r="412" spans="2:9">
      <c r="B412" s="178"/>
      <c r="C412" s="182"/>
      <c r="D412" s="182"/>
      <c r="E412" s="182"/>
      <c r="F412" s="182"/>
      <c r="G412" s="182"/>
      <c r="H412" s="182"/>
      <c r="I412" s="182"/>
    </row>
    <row r="413" spans="2:9">
      <c r="B413" s="178"/>
      <c r="C413" s="182"/>
      <c r="D413" s="182"/>
      <c r="E413" s="182"/>
      <c r="F413" s="182"/>
      <c r="G413" s="182"/>
      <c r="H413" s="182"/>
      <c r="I413" s="182"/>
    </row>
    <row r="414" spans="2:9">
      <c r="B414" s="178"/>
      <c r="C414" s="182"/>
      <c r="D414" s="182"/>
      <c r="E414" s="182"/>
      <c r="F414" s="182"/>
      <c r="G414" s="182"/>
      <c r="H414" s="182"/>
      <c r="I414" s="182"/>
    </row>
    <row r="415" spans="2:9">
      <c r="B415" s="178"/>
      <c r="C415" s="182"/>
      <c r="D415" s="182"/>
      <c r="E415" s="182"/>
      <c r="F415" s="182"/>
      <c r="G415" s="182"/>
      <c r="H415" s="182"/>
      <c r="I415" s="182"/>
    </row>
    <row r="416" spans="2:9">
      <c r="B416" s="178"/>
      <c r="C416" s="182"/>
      <c r="D416" s="182"/>
      <c r="E416" s="182"/>
      <c r="F416" s="182"/>
      <c r="G416" s="182"/>
      <c r="H416" s="182"/>
      <c r="I416" s="182"/>
    </row>
    <row r="417" spans="2:9">
      <c r="B417" s="178"/>
      <c r="C417" s="182"/>
      <c r="D417" s="182"/>
      <c r="E417" s="182"/>
      <c r="F417" s="182"/>
      <c r="G417" s="182"/>
      <c r="H417" s="182"/>
      <c r="I417" s="182"/>
    </row>
    <row r="418" spans="2:9">
      <c r="B418" s="178"/>
      <c r="C418" s="182"/>
      <c r="D418" s="182"/>
      <c r="E418" s="182"/>
      <c r="F418" s="182"/>
      <c r="G418" s="182"/>
      <c r="H418" s="182"/>
      <c r="I418" s="182"/>
    </row>
    <row r="419" spans="2:9">
      <c r="B419" s="178"/>
      <c r="C419" s="182"/>
      <c r="D419" s="182"/>
      <c r="E419" s="182"/>
      <c r="F419" s="182"/>
      <c r="G419" s="182"/>
      <c r="H419" s="182"/>
      <c r="I419" s="182"/>
    </row>
    <row r="420" spans="2:9">
      <c r="B420" s="178"/>
      <c r="C420" s="182"/>
      <c r="D420" s="182"/>
      <c r="E420" s="182"/>
      <c r="F420" s="182"/>
      <c r="G420" s="182"/>
      <c r="H420" s="182"/>
      <c r="I420" s="182"/>
    </row>
    <row r="421" spans="2:9">
      <c r="B421" s="178"/>
      <c r="C421" s="182"/>
      <c r="D421" s="182"/>
      <c r="E421" s="182"/>
      <c r="F421" s="182"/>
      <c r="G421" s="182"/>
      <c r="H421" s="182"/>
      <c r="I421" s="182"/>
    </row>
    <row r="422" spans="2:9">
      <c r="B422" s="178"/>
      <c r="C422" s="182"/>
      <c r="D422" s="182"/>
      <c r="E422" s="182"/>
      <c r="F422" s="182"/>
      <c r="G422" s="182"/>
      <c r="H422" s="182"/>
      <c r="I422" s="182"/>
    </row>
    <row r="423" spans="2:9">
      <c r="B423" s="178"/>
      <c r="C423" s="182"/>
      <c r="D423" s="182"/>
      <c r="E423" s="182"/>
      <c r="F423" s="182"/>
      <c r="G423" s="182"/>
      <c r="H423" s="182"/>
      <c r="I423" s="182"/>
    </row>
    <row r="424" spans="2:9">
      <c r="B424" s="178"/>
      <c r="C424" s="182"/>
      <c r="D424" s="182"/>
      <c r="E424" s="182"/>
      <c r="F424" s="182"/>
      <c r="G424" s="182"/>
      <c r="H424" s="182"/>
      <c r="I424" s="182"/>
    </row>
    <row r="425" spans="2:9">
      <c r="B425" s="178"/>
      <c r="C425" s="182"/>
      <c r="D425" s="182"/>
      <c r="E425" s="182"/>
      <c r="F425" s="182"/>
      <c r="G425" s="182"/>
      <c r="H425" s="182"/>
      <c r="I425" s="182"/>
    </row>
    <row r="426" spans="2:9">
      <c r="B426" s="178"/>
      <c r="C426" s="182"/>
      <c r="D426" s="182"/>
      <c r="E426" s="182"/>
      <c r="F426" s="182"/>
      <c r="G426" s="182"/>
      <c r="H426" s="182"/>
      <c r="I426" s="182"/>
    </row>
    <row r="427" spans="2:9">
      <c r="B427" s="178"/>
      <c r="C427" s="182"/>
      <c r="D427" s="182"/>
      <c r="E427" s="182"/>
      <c r="F427" s="182"/>
      <c r="G427" s="182"/>
      <c r="H427" s="182"/>
      <c r="I427" s="182"/>
    </row>
    <row r="428" spans="2:9">
      <c r="B428" s="178"/>
      <c r="C428" s="182"/>
      <c r="D428" s="182"/>
      <c r="E428" s="182"/>
      <c r="F428" s="182"/>
      <c r="G428" s="182"/>
      <c r="H428" s="182"/>
      <c r="I428" s="182"/>
    </row>
    <row r="429" spans="2:9">
      <c r="B429" s="178"/>
      <c r="C429" s="182"/>
      <c r="D429" s="182"/>
      <c r="E429" s="182"/>
      <c r="F429" s="182"/>
      <c r="G429" s="182"/>
      <c r="H429" s="182"/>
      <c r="I429" s="182"/>
    </row>
    <row r="430" spans="2:9">
      <c r="B430" s="178"/>
      <c r="C430" s="182"/>
      <c r="D430" s="182"/>
      <c r="E430" s="182"/>
      <c r="F430" s="182"/>
      <c r="G430" s="182"/>
      <c r="H430" s="182"/>
      <c r="I430" s="182"/>
    </row>
    <row r="431" spans="2:9">
      <c r="B431" s="178"/>
      <c r="C431" s="182"/>
      <c r="D431" s="182"/>
      <c r="E431" s="182"/>
      <c r="F431" s="182"/>
      <c r="G431" s="182"/>
      <c r="H431" s="182"/>
      <c r="I431" s="182"/>
    </row>
    <row r="432" spans="2:9">
      <c r="B432" s="178"/>
      <c r="C432" s="182"/>
      <c r="D432" s="182"/>
      <c r="E432" s="182"/>
      <c r="F432" s="182"/>
      <c r="G432" s="182"/>
      <c r="H432" s="182"/>
      <c r="I432" s="182"/>
    </row>
    <row r="433" spans="2:9">
      <c r="B433" s="178"/>
      <c r="C433" s="182"/>
      <c r="D433" s="182"/>
      <c r="E433" s="182"/>
      <c r="F433" s="182"/>
      <c r="G433" s="182"/>
      <c r="H433" s="182"/>
      <c r="I433" s="182"/>
    </row>
    <row r="434" spans="2:9">
      <c r="B434" s="178"/>
      <c r="C434" s="182"/>
      <c r="D434" s="182"/>
      <c r="E434" s="182"/>
      <c r="F434" s="182"/>
      <c r="G434" s="182"/>
      <c r="H434" s="182"/>
      <c r="I434" s="182"/>
    </row>
    <row r="435" spans="2:9">
      <c r="B435" s="178"/>
      <c r="C435" s="182"/>
      <c r="D435" s="182"/>
      <c r="E435" s="182"/>
      <c r="F435" s="182"/>
      <c r="G435" s="182"/>
      <c r="H435" s="182"/>
      <c r="I435" s="182"/>
    </row>
    <row r="436" spans="2:9">
      <c r="B436" s="178"/>
      <c r="C436" s="182"/>
      <c r="D436" s="182"/>
      <c r="E436" s="182"/>
      <c r="F436" s="182"/>
      <c r="G436" s="182"/>
      <c r="H436" s="182"/>
      <c r="I436" s="182"/>
    </row>
    <row r="437" spans="2:9">
      <c r="B437" s="178"/>
      <c r="C437" s="182"/>
      <c r="D437" s="182"/>
      <c r="E437" s="182"/>
      <c r="F437" s="182"/>
      <c r="G437" s="182"/>
      <c r="H437" s="182"/>
      <c r="I437" s="182"/>
    </row>
    <row r="438" spans="2:9">
      <c r="B438" s="178"/>
      <c r="C438" s="182"/>
      <c r="D438" s="182"/>
      <c r="E438" s="182"/>
      <c r="F438" s="182"/>
      <c r="G438" s="182"/>
      <c r="H438" s="182"/>
      <c r="I438" s="182"/>
    </row>
    <row r="439" spans="2:9">
      <c r="B439" s="178"/>
      <c r="C439" s="182"/>
      <c r="D439" s="182"/>
      <c r="E439" s="182"/>
      <c r="F439" s="182"/>
      <c r="G439" s="182"/>
      <c r="H439" s="182"/>
      <c r="I439" s="182"/>
    </row>
    <row r="440" spans="2:9">
      <c r="B440" s="178"/>
      <c r="C440" s="182"/>
      <c r="D440" s="182"/>
      <c r="E440" s="182"/>
      <c r="F440" s="182"/>
      <c r="G440" s="182"/>
      <c r="H440" s="182"/>
      <c r="I440" s="182"/>
    </row>
    <row r="441" spans="2:9">
      <c r="B441" s="178"/>
      <c r="C441" s="182"/>
      <c r="D441" s="182"/>
      <c r="E441" s="182"/>
      <c r="F441" s="182"/>
      <c r="G441" s="182"/>
      <c r="H441" s="182"/>
      <c r="I441" s="182"/>
    </row>
    <row r="442" spans="2:9">
      <c r="B442" s="178"/>
      <c r="C442" s="182"/>
      <c r="D442" s="182"/>
      <c r="E442" s="182"/>
      <c r="F442" s="182"/>
      <c r="G442" s="182"/>
      <c r="H442" s="182"/>
      <c r="I442" s="182"/>
    </row>
    <row r="443" spans="2:9">
      <c r="B443" s="178"/>
      <c r="C443" s="182"/>
      <c r="D443" s="182"/>
      <c r="E443" s="182"/>
      <c r="F443" s="182"/>
      <c r="G443" s="182"/>
      <c r="H443" s="182"/>
      <c r="I443" s="182"/>
    </row>
    <row r="444" spans="2:9">
      <c r="B444" s="178"/>
      <c r="C444" s="182"/>
      <c r="D444" s="182"/>
      <c r="E444" s="182"/>
      <c r="F444" s="182"/>
      <c r="G444" s="182"/>
      <c r="H444" s="182"/>
      <c r="I444" s="182"/>
    </row>
    <row r="445" spans="2:9">
      <c r="B445" s="178"/>
      <c r="C445" s="182"/>
      <c r="D445" s="182"/>
      <c r="E445" s="182"/>
      <c r="F445" s="182"/>
      <c r="G445" s="182"/>
      <c r="H445" s="182"/>
      <c r="I445" s="182"/>
    </row>
    <row r="446" spans="2:9">
      <c r="B446" s="178"/>
      <c r="C446" s="182"/>
      <c r="D446" s="182"/>
      <c r="E446" s="182"/>
      <c r="F446" s="182"/>
      <c r="G446" s="182"/>
      <c r="H446" s="182"/>
      <c r="I446" s="182"/>
    </row>
    <row r="447" spans="2:9">
      <c r="B447" s="178"/>
      <c r="C447" s="182"/>
      <c r="D447" s="182"/>
      <c r="E447" s="182"/>
      <c r="F447" s="182"/>
      <c r="G447" s="182"/>
      <c r="H447" s="182"/>
      <c r="I447" s="182"/>
    </row>
    <row r="448" spans="2:9">
      <c r="B448" s="178"/>
      <c r="C448" s="182"/>
      <c r="D448" s="182"/>
      <c r="E448" s="182"/>
      <c r="F448" s="182"/>
      <c r="G448" s="182"/>
      <c r="H448" s="182"/>
      <c r="I448" s="182"/>
    </row>
    <row r="449" spans="2:9">
      <c r="B449" s="178"/>
      <c r="C449" s="182"/>
      <c r="D449" s="182"/>
      <c r="E449" s="182"/>
      <c r="F449" s="182"/>
      <c r="G449" s="182"/>
      <c r="H449" s="182"/>
      <c r="I449" s="182"/>
    </row>
    <row r="450" spans="2:9">
      <c r="B450" s="178"/>
      <c r="C450" s="182"/>
      <c r="D450" s="182"/>
      <c r="E450" s="182"/>
      <c r="F450" s="182"/>
      <c r="G450" s="182"/>
      <c r="H450" s="182"/>
      <c r="I450" s="182"/>
    </row>
    <row r="451" spans="2:9">
      <c r="B451" s="178"/>
      <c r="C451" s="182"/>
      <c r="D451" s="182"/>
      <c r="E451" s="182"/>
      <c r="F451" s="182"/>
      <c r="G451" s="182"/>
      <c r="H451" s="182"/>
      <c r="I451" s="182"/>
    </row>
    <row r="452" spans="2:9">
      <c r="B452" s="178"/>
      <c r="C452" s="182"/>
      <c r="D452" s="182"/>
      <c r="E452" s="182"/>
      <c r="F452" s="182"/>
      <c r="G452" s="182"/>
      <c r="H452" s="182"/>
      <c r="I452" s="182"/>
    </row>
    <row r="453" spans="2:9">
      <c r="B453" s="178"/>
      <c r="C453" s="182"/>
      <c r="D453" s="182"/>
      <c r="E453" s="182"/>
      <c r="F453" s="182"/>
      <c r="G453" s="182"/>
      <c r="H453" s="182"/>
      <c r="I453" s="182"/>
    </row>
    <row r="454" spans="2:9">
      <c r="B454" s="178"/>
      <c r="C454" s="182"/>
      <c r="D454" s="182"/>
      <c r="E454" s="182"/>
      <c r="F454" s="182"/>
      <c r="G454" s="182"/>
      <c r="H454" s="182"/>
      <c r="I454" s="182"/>
    </row>
    <row r="455" spans="2:9">
      <c r="B455" s="178"/>
      <c r="C455" s="182"/>
      <c r="D455" s="182"/>
      <c r="E455" s="182"/>
      <c r="F455" s="182"/>
      <c r="G455" s="182"/>
      <c r="H455" s="182"/>
      <c r="I455" s="182"/>
    </row>
    <row r="456" spans="2:9">
      <c r="B456" s="178"/>
      <c r="C456" s="182"/>
      <c r="D456" s="182"/>
      <c r="E456" s="182"/>
      <c r="F456" s="182"/>
      <c r="G456" s="182"/>
      <c r="H456" s="182"/>
      <c r="I456" s="182"/>
    </row>
    <row r="457" spans="2:9">
      <c r="B457" s="178"/>
      <c r="C457" s="182"/>
      <c r="D457" s="182"/>
      <c r="E457" s="182"/>
      <c r="F457" s="182"/>
      <c r="G457" s="182"/>
      <c r="H457" s="182"/>
      <c r="I457" s="182"/>
    </row>
    <row r="458" spans="2:9">
      <c r="B458" s="178"/>
      <c r="C458" s="182"/>
      <c r="D458" s="182"/>
      <c r="E458" s="182"/>
      <c r="F458" s="182"/>
      <c r="G458" s="182"/>
      <c r="H458" s="182"/>
      <c r="I458" s="182"/>
    </row>
    <row r="459" spans="2:9">
      <c r="B459" s="178"/>
      <c r="C459" s="182"/>
      <c r="D459" s="182"/>
      <c r="E459" s="182"/>
      <c r="F459" s="182"/>
      <c r="G459" s="182"/>
      <c r="H459" s="182"/>
      <c r="I459" s="182"/>
    </row>
    <row r="460" spans="2:9">
      <c r="B460" s="178"/>
      <c r="C460" s="182"/>
      <c r="D460" s="182"/>
      <c r="E460" s="182"/>
      <c r="F460" s="182"/>
      <c r="G460" s="182"/>
      <c r="H460" s="182"/>
      <c r="I460" s="182"/>
    </row>
    <row r="461" spans="2:9">
      <c r="B461" s="178"/>
      <c r="C461" s="182"/>
      <c r="D461" s="182"/>
      <c r="E461" s="182"/>
      <c r="F461" s="182"/>
      <c r="G461" s="182"/>
      <c r="H461" s="182"/>
      <c r="I461" s="182"/>
    </row>
    <row r="462" spans="2:9">
      <c r="B462" s="178"/>
      <c r="C462" s="182"/>
      <c r="D462" s="182"/>
      <c r="E462" s="182"/>
      <c r="F462" s="182"/>
      <c r="G462" s="182"/>
      <c r="H462" s="182"/>
      <c r="I462" s="182"/>
    </row>
    <row r="463" spans="2:9">
      <c r="B463" s="178"/>
      <c r="C463" s="182"/>
      <c r="D463" s="182"/>
      <c r="E463" s="182"/>
      <c r="F463" s="182"/>
      <c r="G463" s="182"/>
      <c r="H463" s="182"/>
      <c r="I463" s="182"/>
    </row>
    <row r="464" spans="2:9">
      <c r="B464" s="178"/>
      <c r="C464" s="182"/>
      <c r="D464" s="182"/>
      <c r="E464" s="182"/>
      <c r="F464" s="182"/>
      <c r="G464" s="182"/>
      <c r="H464" s="182"/>
      <c r="I464" s="182"/>
    </row>
    <row r="465" spans="2:9">
      <c r="B465" s="178"/>
      <c r="C465" s="182"/>
      <c r="D465" s="182"/>
      <c r="E465" s="182"/>
      <c r="F465" s="182"/>
      <c r="G465" s="182"/>
      <c r="H465" s="182"/>
      <c r="I465" s="182"/>
    </row>
    <row r="466" spans="2:9">
      <c r="B466" s="178"/>
      <c r="C466" s="182"/>
      <c r="D466" s="182"/>
      <c r="E466" s="182"/>
      <c r="F466" s="182"/>
      <c r="G466" s="182"/>
      <c r="H466" s="182"/>
      <c r="I466" s="182"/>
    </row>
    <row r="467" spans="2:9">
      <c r="B467" s="178"/>
      <c r="C467" s="182"/>
      <c r="D467" s="182"/>
      <c r="E467" s="182"/>
      <c r="F467" s="182"/>
      <c r="G467" s="182"/>
      <c r="H467" s="182"/>
      <c r="I467" s="182"/>
    </row>
    <row r="468" spans="2:9">
      <c r="B468" s="178"/>
      <c r="C468" s="182"/>
      <c r="D468" s="182"/>
      <c r="E468" s="182"/>
      <c r="F468" s="182"/>
      <c r="G468" s="182"/>
      <c r="H468" s="182"/>
      <c r="I468" s="182"/>
    </row>
    <row r="469" spans="2:9">
      <c r="B469" s="178"/>
      <c r="C469" s="182"/>
      <c r="D469" s="182"/>
      <c r="E469" s="182"/>
      <c r="F469" s="182"/>
      <c r="G469" s="182"/>
      <c r="H469" s="182"/>
      <c r="I469" s="182"/>
    </row>
    <row r="470" spans="2:9">
      <c r="B470" s="178"/>
      <c r="C470" s="182"/>
      <c r="D470" s="182"/>
      <c r="E470" s="182"/>
      <c r="F470" s="182"/>
      <c r="G470" s="182"/>
      <c r="H470" s="182"/>
      <c r="I470" s="182"/>
    </row>
    <row r="471" spans="2:9">
      <c r="B471" s="178"/>
      <c r="C471" s="182"/>
      <c r="D471" s="182"/>
      <c r="E471" s="182"/>
      <c r="F471" s="182"/>
      <c r="G471" s="182"/>
      <c r="H471" s="182"/>
      <c r="I471" s="182"/>
    </row>
    <row r="472" spans="2:9">
      <c r="B472" s="178"/>
      <c r="C472" s="182"/>
      <c r="D472" s="182"/>
      <c r="E472" s="182"/>
      <c r="F472" s="182"/>
      <c r="G472" s="182"/>
      <c r="H472" s="182"/>
      <c r="I472" s="182"/>
    </row>
    <row r="473" spans="2:9">
      <c r="B473" s="178"/>
      <c r="C473" s="182"/>
      <c r="D473" s="182"/>
      <c r="E473" s="182"/>
      <c r="F473" s="182"/>
      <c r="G473" s="182"/>
      <c r="H473" s="182"/>
      <c r="I473" s="182"/>
    </row>
    <row r="474" spans="2:9">
      <c r="B474" s="178"/>
      <c r="C474" s="182"/>
      <c r="D474" s="182"/>
      <c r="E474" s="182"/>
      <c r="F474" s="182"/>
      <c r="G474" s="182"/>
      <c r="H474" s="182"/>
      <c r="I474" s="182"/>
    </row>
    <row r="475" spans="2:9">
      <c r="B475" s="178"/>
      <c r="C475" s="182"/>
      <c r="D475" s="182"/>
      <c r="E475" s="182"/>
      <c r="F475" s="182"/>
      <c r="G475" s="182"/>
      <c r="H475" s="182"/>
      <c r="I475" s="182"/>
    </row>
    <row r="476" spans="2:9">
      <c r="B476" s="178"/>
      <c r="C476" s="182"/>
      <c r="D476" s="182"/>
      <c r="E476" s="182"/>
      <c r="F476" s="182"/>
      <c r="G476" s="182"/>
      <c r="H476" s="182"/>
      <c r="I476" s="182"/>
    </row>
    <row r="477" spans="2:9">
      <c r="B477" s="178"/>
      <c r="C477" s="182"/>
      <c r="D477" s="182"/>
      <c r="E477" s="182"/>
      <c r="F477" s="182"/>
      <c r="G477" s="182"/>
      <c r="H477" s="182"/>
      <c r="I477" s="182"/>
    </row>
    <row r="478" spans="2:9">
      <c r="B478" s="178"/>
      <c r="C478" s="182"/>
      <c r="D478" s="182"/>
      <c r="E478" s="182"/>
      <c r="F478" s="182"/>
      <c r="G478" s="182"/>
      <c r="H478" s="182"/>
      <c r="I478" s="182"/>
    </row>
    <row r="479" spans="2:9">
      <c r="B479" s="178"/>
      <c r="C479" s="182"/>
      <c r="D479" s="182"/>
      <c r="E479" s="182"/>
      <c r="F479" s="182"/>
      <c r="G479" s="182"/>
      <c r="H479" s="182"/>
      <c r="I479" s="182"/>
    </row>
    <row r="480" spans="2:9">
      <c r="B480" s="178"/>
      <c r="C480" s="182"/>
      <c r="D480" s="182"/>
      <c r="E480" s="182"/>
      <c r="F480" s="182"/>
      <c r="G480" s="182"/>
      <c r="H480" s="182"/>
      <c r="I480" s="182"/>
    </row>
    <row r="481" spans="2:9">
      <c r="B481" s="178"/>
      <c r="C481" s="182"/>
      <c r="D481" s="182"/>
      <c r="E481" s="182"/>
      <c r="F481" s="182"/>
      <c r="G481" s="182"/>
      <c r="H481" s="182"/>
      <c r="I481" s="182"/>
    </row>
    <row r="482" spans="2:9">
      <c r="B482" s="178"/>
      <c r="C482" s="182"/>
      <c r="D482" s="182"/>
      <c r="E482" s="182"/>
      <c r="F482" s="182"/>
      <c r="G482" s="182"/>
      <c r="H482" s="182"/>
      <c r="I482" s="182"/>
    </row>
    <row r="483" spans="2:9">
      <c r="B483" s="178"/>
      <c r="C483" s="182"/>
      <c r="D483" s="182"/>
      <c r="E483" s="182"/>
      <c r="F483" s="182"/>
      <c r="G483" s="182"/>
      <c r="H483" s="182"/>
      <c r="I483" s="182"/>
    </row>
    <row r="484" spans="2:9">
      <c r="B484" s="178"/>
      <c r="C484" s="182"/>
      <c r="D484" s="182"/>
      <c r="E484" s="182"/>
      <c r="F484" s="182"/>
      <c r="G484" s="182"/>
      <c r="H484" s="182"/>
      <c r="I484" s="182"/>
    </row>
    <row r="485" spans="2:9">
      <c r="B485" s="178"/>
      <c r="C485" s="182"/>
      <c r="D485" s="182"/>
      <c r="E485" s="182"/>
      <c r="F485" s="182"/>
      <c r="G485" s="182"/>
      <c r="H485" s="182"/>
      <c r="I485" s="182"/>
    </row>
    <row r="486" spans="2:9">
      <c r="B486" s="178"/>
      <c r="C486" s="182"/>
      <c r="D486" s="182"/>
      <c r="E486" s="182"/>
      <c r="F486" s="182"/>
      <c r="G486" s="182"/>
      <c r="H486" s="182"/>
      <c r="I486" s="182"/>
    </row>
    <row r="487" spans="2:9">
      <c r="B487" s="178"/>
      <c r="C487" s="182"/>
      <c r="D487" s="182"/>
      <c r="E487" s="182"/>
      <c r="F487" s="182"/>
      <c r="G487" s="182"/>
      <c r="H487" s="182"/>
      <c r="I487" s="182"/>
    </row>
    <row r="488" spans="2:9">
      <c r="B488" s="178"/>
      <c r="C488" s="182"/>
      <c r="D488" s="182"/>
      <c r="E488" s="182"/>
      <c r="F488" s="182"/>
      <c r="G488" s="182"/>
      <c r="H488" s="182"/>
      <c r="I488" s="182"/>
    </row>
    <row r="489" spans="2:9">
      <c r="B489" s="178"/>
      <c r="C489" s="182"/>
      <c r="D489" s="182"/>
      <c r="E489" s="182"/>
      <c r="F489" s="182"/>
      <c r="G489" s="182"/>
      <c r="H489" s="182"/>
      <c r="I489" s="182"/>
    </row>
    <row r="490" spans="2:9">
      <c r="B490" s="178"/>
      <c r="C490" s="182"/>
      <c r="D490" s="182"/>
      <c r="E490" s="182"/>
      <c r="F490" s="182"/>
      <c r="G490" s="182"/>
      <c r="H490" s="182"/>
      <c r="I490" s="182"/>
    </row>
    <row r="491" spans="2:9">
      <c r="B491" s="178"/>
      <c r="C491" s="182"/>
      <c r="D491" s="182"/>
      <c r="E491" s="182"/>
      <c r="F491" s="182"/>
      <c r="G491" s="182"/>
      <c r="H491" s="182"/>
      <c r="I491" s="182"/>
    </row>
    <row r="492" spans="2:9">
      <c r="B492" s="178"/>
      <c r="C492" s="182"/>
      <c r="D492" s="182"/>
      <c r="E492" s="182"/>
      <c r="F492" s="182"/>
      <c r="G492" s="182"/>
      <c r="H492" s="182"/>
      <c r="I492" s="182"/>
    </row>
    <row r="493" spans="2:9">
      <c r="B493" s="178"/>
      <c r="C493" s="182"/>
      <c r="D493" s="182"/>
      <c r="E493" s="182"/>
      <c r="F493" s="182"/>
      <c r="G493" s="182"/>
      <c r="H493" s="182"/>
      <c r="I493" s="182"/>
    </row>
    <row r="494" spans="2:9">
      <c r="B494" s="178"/>
      <c r="C494" s="182"/>
      <c r="D494" s="182"/>
      <c r="E494" s="182"/>
      <c r="F494" s="182"/>
      <c r="G494" s="182"/>
      <c r="H494" s="182"/>
      <c r="I494" s="182"/>
    </row>
    <row r="495" spans="2:9">
      <c r="B495" s="178"/>
      <c r="C495" s="182"/>
      <c r="D495" s="182"/>
      <c r="E495" s="182"/>
      <c r="F495" s="182"/>
      <c r="G495" s="182"/>
      <c r="H495" s="182"/>
      <c r="I495" s="182"/>
    </row>
    <row r="496" spans="2:9">
      <c r="B496" s="178"/>
      <c r="C496" s="182"/>
      <c r="D496" s="182"/>
      <c r="E496" s="182"/>
      <c r="F496" s="182"/>
      <c r="G496" s="182"/>
      <c r="H496" s="182"/>
      <c r="I496" s="182"/>
    </row>
    <row r="497" spans="2:9">
      <c r="B497" s="178"/>
      <c r="C497" s="182"/>
      <c r="D497" s="182"/>
      <c r="E497" s="182"/>
      <c r="F497" s="182"/>
      <c r="G497" s="182"/>
      <c r="H497" s="182"/>
      <c r="I497" s="182"/>
    </row>
    <row r="498" spans="2:9">
      <c r="B498" s="178"/>
      <c r="C498" s="182"/>
      <c r="D498" s="182"/>
      <c r="E498" s="182"/>
      <c r="F498" s="182"/>
      <c r="G498" s="182"/>
      <c r="H498" s="182"/>
      <c r="I498" s="182"/>
    </row>
    <row r="499" spans="2:9">
      <c r="B499" s="178"/>
      <c r="C499" s="182"/>
      <c r="D499" s="182"/>
      <c r="E499" s="182"/>
      <c r="F499" s="182"/>
      <c r="G499" s="182"/>
      <c r="H499" s="182"/>
      <c r="I499" s="182"/>
    </row>
    <row r="500" spans="2:9">
      <c r="B500" s="178"/>
      <c r="C500" s="182"/>
      <c r="D500" s="182"/>
      <c r="E500" s="182"/>
      <c r="F500" s="182"/>
      <c r="G500" s="182"/>
      <c r="H500" s="182"/>
      <c r="I500" s="182"/>
    </row>
    <row r="501" spans="2:9">
      <c r="B501" s="178"/>
      <c r="C501" s="182"/>
      <c r="D501" s="182"/>
      <c r="E501" s="182"/>
      <c r="F501" s="182"/>
      <c r="G501" s="182"/>
      <c r="H501" s="182"/>
      <c r="I501" s="182"/>
    </row>
    <row r="502" spans="2:9">
      <c r="B502" s="178"/>
      <c r="C502" s="182"/>
      <c r="D502" s="182"/>
      <c r="E502" s="182"/>
      <c r="F502" s="182"/>
      <c r="G502" s="182"/>
      <c r="H502" s="182"/>
      <c r="I502" s="182"/>
    </row>
    <row r="503" spans="2:9">
      <c r="B503" s="178"/>
      <c r="C503" s="182"/>
      <c r="D503" s="182"/>
      <c r="E503" s="182"/>
      <c r="F503" s="182"/>
      <c r="G503" s="182"/>
      <c r="H503" s="182"/>
      <c r="I503" s="182"/>
    </row>
    <row r="504" spans="2:9">
      <c r="B504" s="178"/>
      <c r="C504" s="182"/>
      <c r="D504" s="182"/>
      <c r="E504" s="182"/>
      <c r="F504" s="182"/>
      <c r="G504" s="182"/>
      <c r="H504" s="182"/>
      <c r="I504" s="182"/>
    </row>
    <row r="505" spans="2:9">
      <c r="B505" s="178"/>
      <c r="C505" s="182"/>
      <c r="D505" s="182"/>
      <c r="E505" s="182"/>
      <c r="F505" s="182"/>
      <c r="G505" s="182"/>
      <c r="H505" s="182"/>
      <c r="I505" s="182"/>
    </row>
    <row r="506" spans="2:9">
      <c r="B506" s="178"/>
      <c r="C506" s="182"/>
      <c r="D506" s="182"/>
      <c r="E506" s="182"/>
      <c r="F506" s="182"/>
      <c r="G506" s="182"/>
      <c r="H506" s="182"/>
      <c r="I506" s="182"/>
    </row>
    <row r="507" spans="2:9">
      <c r="B507" s="178"/>
      <c r="C507" s="182"/>
      <c r="D507" s="182"/>
      <c r="E507" s="182"/>
      <c r="F507" s="182"/>
      <c r="G507" s="182"/>
      <c r="H507" s="182"/>
      <c r="I507" s="182"/>
    </row>
    <row r="508" spans="2:9">
      <c r="B508" s="178"/>
      <c r="C508" s="182"/>
      <c r="D508" s="182"/>
      <c r="E508" s="182"/>
      <c r="F508" s="182"/>
      <c r="G508" s="182"/>
      <c r="H508" s="182"/>
      <c r="I508" s="182"/>
    </row>
    <row r="509" spans="2:9">
      <c r="B509" s="178"/>
      <c r="C509" s="182"/>
      <c r="D509" s="182"/>
      <c r="E509" s="182"/>
      <c r="F509" s="182"/>
      <c r="G509" s="182"/>
      <c r="H509" s="182"/>
      <c r="I509" s="182"/>
    </row>
    <row r="510" spans="2:9">
      <c r="B510" s="178"/>
      <c r="C510" s="182"/>
      <c r="D510" s="182"/>
      <c r="E510" s="182"/>
      <c r="F510" s="182"/>
      <c r="G510" s="182"/>
      <c r="H510" s="182"/>
      <c r="I510" s="182"/>
    </row>
    <row r="511" spans="2:9">
      <c r="B511" s="178"/>
      <c r="C511" s="182"/>
      <c r="D511" s="182"/>
      <c r="E511" s="182"/>
      <c r="F511" s="182"/>
      <c r="G511" s="182"/>
      <c r="H511" s="182"/>
      <c r="I511" s="182"/>
    </row>
    <row r="512" spans="2:9">
      <c r="B512" s="178"/>
      <c r="C512" s="182"/>
      <c r="D512" s="182"/>
      <c r="E512" s="182"/>
      <c r="F512" s="182"/>
      <c r="G512" s="182"/>
      <c r="H512" s="182"/>
      <c r="I512" s="182"/>
    </row>
    <row r="513" spans="2:9">
      <c r="B513" s="178"/>
      <c r="C513" s="182"/>
      <c r="D513" s="182"/>
      <c r="E513" s="182"/>
      <c r="F513" s="182"/>
      <c r="G513" s="182"/>
      <c r="H513" s="182"/>
      <c r="I513" s="182"/>
    </row>
    <row r="514" spans="2:9">
      <c r="B514" s="178"/>
      <c r="C514" s="182"/>
      <c r="D514" s="182"/>
      <c r="E514" s="182"/>
      <c r="F514" s="182"/>
      <c r="G514" s="182"/>
      <c r="H514" s="182"/>
      <c r="I514" s="182"/>
    </row>
    <row r="515" spans="2:9">
      <c r="B515" s="178"/>
      <c r="C515" s="182"/>
      <c r="D515" s="182"/>
      <c r="E515" s="182"/>
      <c r="F515" s="182"/>
      <c r="G515" s="182"/>
      <c r="H515" s="182"/>
      <c r="I515" s="182"/>
    </row>
    <row r="516" spans="2:9">
      <c r="B516" s="178"/>
      <c r="C516" s="182"/>
      <c r="D516" s="182"/>
      <c r="E516" s="182"/>
      <c r="F516" s="182"/>
      <c r="G516" s="182"/>
      <c r="H516" s="182"/>
      <c r="I516" s="182"/>
    </row>
    <row r="517" spans="2:9">
      <c r="B517" s="178"/>
      <c r="C517" s="182"/>
      <c r="D517" s="182"/>
      <c r="E517" s="182"/>
      <c r="F517" s="182"/>
      <c r="G517" s="182"/>
      <c r="H517" s="182"/>
      <c r="I517" s="182"/>
    </row>
    <row r="518" spans="2:9">
      <c r="B518" s="178"/>
      <c r="C518" s="182"/>
      <c r="D518" s="182"/>
      <c r="E518" s="182"/>
      <c r="F518" s="182"/>
      <c r="G518" s="182"/>
      <c r="H518" s="182"/>
      <c r="I518" s="182"/>
    </row>
    <row r="519" spans="2:9">
      <c r="B519" s="178"/>
      <c r="C519" s="182"/>
      <c r="D519" s="182"/>
      <c r="E519" s="182"/>
      <c r="F519" s="182"/>
      <c r="G519" s="182"/>
      <c r="H519" s="182"/>
      <c r="I519" s="182"/>
    </row>
    <row r="520" spans="2:9">
      <c r="B520" s="178"/>
      <c r="C520" s="182"/>
      <c r="D520" s="182"/>
      <c r="E520" s="182"/>
      <c r="F520" s="182"/>
      <c r="G520" s="182"/>
      <c r="H520" s="182"/>
      <c r="I520" s="182"/>
    </row>
    <row r="521" spans="2:9">
      <c r="B521" s="178"/>
      <c r="C521" s="182"/>
      <c r="D521" s="182"/>
      <c r="E521" s="182"/>
      <c r="F521" s="182"/>
      <c r="G521" s="182"/>
      <c r="H521" s="182"/>
      <c r="I521" s="182"/>
    </row>
    <row r="522" spans="2:9">
      <c r="B522" s="178"/>
      <c r="C522" s="182"/>
      <c r="D522" s="182"/>
      <c r="E522" s="182"/>
      <c r="F522" s="182"/>
      <c r="G522" s="182"/>
      <c r="H522" s="182"/>
      <c r="I522" s="182"/>
    </row>
    <row r="523" spans="2:9">
      <c r="B523" s="178"/>
      <c r="C523" s="182"/>
      <c r="D523" s="182"/>
      <c r="E523" s="182"/>
      <c r="F523" s="182"/>
      <c r="G523" s="182"/>
      <c r="H523" s="182"/>
      <c r="I523" s="182"/>
    </row>
    <row r="524" spans="2:9">
      <c r="B524" s="178"/>
      <c r="C524" s="182"/>
      <c r="D524" s="182"/>
      <c r="E524" s="182"/>
      <c r="F524" s="182"/>
      <c r="G524" s="182"/>
      <c r="H524" s="182"/>
      <c r="I524" s="182"/>
    </row>
    <row r="525" spans="2:9">
      <c r="B525" s="178"/>
      <c r="C525" s="182"/>
      <c r="D525" s="182"/>
      <c r="E525" s="182"/>
      <c r="F525" s="182"/>
      <c r="G525" s="182"/>
      <c r="H525" s="182"/>
      <c r="I525" s="182"/>
    </row>
    <row r="526" spans="2:9">
      <c r="B526" s="178"/>
      <c r="C526" s="182"/>
      <c r="D526" s="182"/>
      <c r="E526" s="182"/>
      <c r="F526" s="182"/>
      <c r="G526" s="182"/>
      <c r="H526" s="182"/>
      <c r="I526" s="182"/>
    </row>
    <row r="527" spans="2:9">
      <c r="B527" s="178"/>
      <c r="C527" s="182"/>
      <c r="D527" s="182"/>
      <c r="E527" s="182"/>
      <c r="F527" s="182"/>
      <c r="G527" s="182"/>
      <c r="H527" s="182"/>
      <c r="I527" s="182"/>
    </row>
    <row r="528" spans="2:9">
      <c r="B528" s="178"/>
      <c r="C528" s="182"/>
      <c r="D528" s="182"/>
      <c r="E528" s="182"/>
      <c r="F528" s="182"/>
      <c r="G528" s="182"/>
      <c r="H528" s="182"/>
      <c r="I528" s="182"/>
    </row>
    <row r="529" spans="2:9">
      <c r="B529" s="178"/>
      <c r="C529" s="182"/>
      <c r="D529" s="182"/>
      <c r="E529" s="182"/>
      <c r="F529" s="182"/>
      <c r="G529" s="182"/>
      <c r="H529" s="182"/>
      <c r="I529" s="182"/>
    </row>
    <row r="530" spans="2:9">
      <c r="B530" s="178"/>
      <c r="C530" s="182"/>
      <c r="D530" s="182"/>
      <c r="E530" s="182"/>
      <c r="F530" s="182"/>
      <c r="G530" s="182"/>
      <c r="H530" s="182"/>
      <c r="I530" s="182"/>
    </row>
    <row r="531" spans="2:9">
      <c r="B531" s="178"/>
      <c r="C531" s="182"/>
      <c r="D531" s="182"/>
      <c r="E531" s="182"/>
      <c r="F531" s="182"/>
      <c r="G531" s="182"/>
      <c r="H531" s="182"/>
      <c r="I531" s="182"/>
    </row>
    <row r="532" spans="2:9">
      <c r="B532" s="178"/>
      <c r="C532" s="182"/>
      <c r="D532" s="182"/>
      <c r="E532" s="182"/>
      <c r="F532" s="182"/>
      <c r="G532" s="182"/>
      <c r="H532" s="182"/>
      <c r="I532" s="182"/>
    </row>
    <row r="533" spans="2:9">
      <c r="B533" s="178"/>
      <c r="C533" s="182"/>
      <c r="D533" s="182"/>
      <c r="E533" s="182"/>
      <c r="F533" s="182"/>
      <c r="G533" s="182"/>
      <c r="H533" s="182"/>
      <c r="I533" s="182"/>
    </row>
    <row r="534" spans="2:9">
      <c r="B534" s="178"/>
      <c r="C534" s="182"/>
      <c r="D534" s="182"/>
      <c r="E534" s="182"/>
      <c r="F534" s="182"/>
      <c r="G534" s="182"/>
      <c r="H534" s="182"/>
      <c r="I534" s="182"/>
    </row>
    <row r="535" spans="2:9">
      <c r="B535" s="178"/>
      <c r="C535" s="182"/>
      <c r="D535" s="182"/>
      <c r="E535" s="182"/>
      <c r="F535" s="182"/>
      <c r="G535" s="182"/>
      <c r="H535" s="182"/>
      <c r="I535" s="182"/>
    </row>
    <row r="536" spans="2:9">
      <c r="B536" s="178"/>
      <c r="C536" s="182"/>
      <c r="D536" s="182"/>
      <c r="E536" s="182"/>
      <c r="F536" s="182"/>
      <c r="G536" s="182"/>
      <c r="H536" s="182"/>
      <c r="I536" s="182"/>
    </row>
    <row r="537" spans="2:9">
      <c r="B537" s="178"/>
      <c r="C537" s="182"/>
      <c r="D537" s="182"/>
      <c r="E537" s="182"/>
      <c r="F537" s="182"/>
      <c r="G537" s="182"/>
      <c r="H537" s="182"/>
      <c r="I537" s="182"/>
    </row>
    <row r="538" spans="2:9">
      <c r="B538" s="178"/>
      <c r="C538" s="182"/>
      <c r="D538" s="182"/>
      <c r="E538" s="182"/>
      <c r="F538" s="182"/>
      <c r="G538" s="182"/>
      <c r="H538" s="182"/>
      <c r="I538" s="182"/>
    </row>
    <row r="539" spans="2:9">
      <c r="B539" s="178"/>
      <c r="C539" s="182"/>
      <c r="D539" s="182"/>
      <c r="E539" s="182"/>
      <c r="F539" s="182"/>
      <c r="G539" s="182"/>
      <c r="H539" s="182"/>
      <c r="I539" s="182"/>
    </row>
    <row r="540" spans="2:9">
      <c r="B540" s="178"/>
      <c r="C540" s="182"/>
      <c r="D540" s="182"/>
      <c r="E540" s="182"/>
      <c r="F540" s="182"/>
      <c r="G540" s="182"/>
      <c r="H540" s="182"/>
      <c r="I540" s="182"/>
    </row>
    <row r="541" spans="2:9">
      <c r="B541" s="178"/>
      <c r="C541" s="182"/>
      <c r="D541" s="182"/>
      <c r="E541" s="182"/>
      <c r="F541" s="182"/>
      <c r="G541" s="182"/>
      <c r="H541" s="182"/>
      <c r="I541" s="182"/>
    </row>
    <row r="542" spans="2:9">
      <c r="B542" s="178"/>
      <c r="C542" s="182"/>
      <c r="D542" s="182"/>
      <c r="E542" s="182"/>
      <c r="F542" s="182"/>
      <c r="G542" s="182"/>
      <c r="H542" s="182"/>
      <c r="I542" s="182"/>
    </row>
    <row r="543" spans="2:9">
      <c r="B543" s="178"/>
      <c r="C543" s="182"/>
      <c r="D543" s="182"/>
      <c r="E543" s="182"/>
      <c r="F543" s="182"/>
      <c r="G543" s="182"/>
      <c r="H543" s="182"/>
      <c r="I543" s="182"/>
    </row>
    <row r="544" spans="2:9">
      <c r="B544" s="178"/>
      <c r="C544" s="182"/>
      <c r="D544" s="182"/>
      <c r="E544" s="182"/>
      <c r="F544" s="182"/>
      <c r="G544" s="182"/>
      <c r="H544" s="182"/>
      <c r="I544" s="182"/>
    </row>
    <row r="545" spans="2:9">
      <c r="B545" s="178"/>
      <c r="C545" s="182"/>
      <c r="D545" s="182"/>
      <c r="E545" s="182"/>
      <c r="F545" s="182"/>
      <c r="G545" s="182"/>
      <c r="H545" s="182"/>
      <c r="I545" s="182"/>
    </row>
    <row r="546" spans="2:9">
      <c r="B546" s="178"/>
      <c r="C546" s="182"/>
      <c r="D546" s="182"/>
      <c r="E546" s="182"/>
      <c r="F546" s="182"/>
      <c r="G546" s="182"/>
      <c r="H546" s="182"/>
      <c r="I546" s="182"/>
    </row>
    <row r="547" spans="2:9">
      <c r="B547" s="178"/>
      <c r="C547" s="182"/>
      <c r="D547" s="182"/>
      <c r="E547" s="182"/>
      <c r="F547" s="182"/>
      <c r="G547" s="182"/>
      <c r="H547" s="182"/>
      <c r="I547" s="182"/>
    </row>
    <row r="548" spans="2:9">
      <c r="B548" s="178"/>
      <c r="C548" s="182"/>
      <c r="D548" s="182"/>
      <c r="E548" s="182"/>
      <c r="F548" s="182"/>
      <c r="G548" s="182"/>
      <c r="H548" s="182"/>
      <c r="I548" s="182"/>
    </row>
    <row r="549" spans="2:9">
      <c r="B549" s="178"/>
      <c r="C549" s="182"/>
      <c r="D549" s="182"/>
      <c r="E549" s="182"/>
      <c r="F549" s="182"/>
      <c r="G549" s="182"/>
      <c r="H549" s="182"/>
      <c r="I549" s="182"/>
    </row>
    <row r="550" spans="2:9">
      <c r="B550" s="178"/>
      <c r="C550" s="182"/>
      <c r="D550" s="182"/>
      <c r="E550" s="182"/>
      <c r="F550" s="182"/>
      <c r="G550" s="182"/>
      <c r="H550" s="182"/>
      <c r="I550" s="182"/>
    </row>
    <row r="551" spans="2:9">
      <c r="B551" s="178"/>
      <c r="C551" s="182"/>
      <c r="D551" s="182"/>
      <c r="E551" s="182"/>
      <c r="F551" s="182"/>
      <c r="G551" s="182"/>
      <c r="H551" s="182"/>
      <c r="I551" s="182"/>
    </row>
    <row r="552" spans="2:9">
      <c r="B552" s="178"/>
      <c r="C552" s="182"/>
      <c r="D552" s="182"/>
      <c r="E552" s="182"/>
      <c r="F552" s="182"/>
      <c r="G552" s="182"/>
      <c r="H552" s="182"/>
      <c r="I552" s="182"/>
    </row>
    <row r="553" spans="2:9">
      <c r="B553" s="178"/>
      <c r="C553" s="182"/>
      <c r="D553" s="182"/>
      <c r="E553" s="182"/>
      <c r="F553" s="182"/>
      <c r="G553" s="182"/>
      <c r="H553" s="182"/>
      <c r="I553" s="182"/>
    </row>
    <row r="554" spans="2:9">
      <c r="B554" s="178"/>
      <c r="C554" s="182"/>
      <c r="D554" s="182"/>
      <c r="E554" s="182"/>
      <c r="F554" s="182"/>
      <c r="G554" s="182"/>
      <c r="H554" s="182"/>
      <c r="I554" s="182"/>
    </row>
    <row r="555" spans="2:9">
      <c r="B555" s="178"/>
      <c r="C555" s="182"/>
      <c r="D555" s="182"/>
      <c r="E555" s="182"/>
      <c r="F555" s="182"/>
      <c r="G555" s="182"/>
      <c r="H555" s="182"/>
      <c r="I555" s="182"/>
    </row>
    <row r="556" spans="2:9">
      <c r="B556" s="178"/>
      <c r="C556" s="182"/>
      <c r="D556" s="182"/>
      <c r="E556" s="182"/>
      <c r="F556" s="182"/>
      <c r="G556" s="182"/>
      <c r="H556" s="182"/>
      <c r="I556" s="182"/>
    </row>
    <row r="557" spans="2:9">
      <c r="B557" s="178"/>
      <c r="C557" s="182"/>
      <c r="D557" s="182"/>
      <c r="E557" s="182"/>
      <c r="F557" s="182"/>
      <c r="G557" s="182"/>
      <c r="H557" s="182"/>
      <c r="I557" s="182"/>
    </row>
    <row r="558" spans="2:9">
      <c r="B558" s="178"/>
      <c r="C558" s="182"/>
      <c r="D558" s="182"/>
      <c r="E558" s="182"/>
      <c r="F558" s="182"/>
      <c r="G558" s="182"/>
      <c r="H558" s="182"/>
      <c r="I558" s="182"/>
    </row>
    <row r="559" spans="2:9">
      <c r="B559" s="178"/>
      <c r="C559" s="182"/>
      <c r="D559" s="182"/>
      <c r="E559" s="182"/>
      <c r="F559" s="182"/>
      <c r="G559" s="182"/>
      <c r="H559" s="182"/>
      <c r="I559" s="182"/>
    </row>
    <row r="560" spans="2:9">
      <c r="B560" s="178"/>
      <c r="C560" s="182"/>
      <c r="D560" s="182"/>
      <c r="E560" s="182"/>
      <c r="F560" s="182"/>
      <c r="G560" s="182"/>
      <c r="H560" s="182"/>
      <c r="I560" s="182"/>
    </row>
    <row r="561" spans="2:9">
      <c r="B561" s="178"/>
      <c r="C561" s="182"/>
      <c r="D561" s="182"/>
      <c r="E561" s="182"/>
      <c r="F561" s="182"/>
      <c r="G561" s="182"/>
      <c r="H561" s="182"/>
      <c r="I561" s="182"/>
    </row>
    <row r="562" spans="2:9">
      <c r="B562" s="178"/>
      <c r="C562" s="182"/>
      <c r="D562" s="182"/>
      <c r="E562" s="182"/>
      <c r="F562" s="182"/>
      <c r="G562" s="182"/>
      <c r="H562" s="182"/>
      <c r="I562" s="182"/>
    </row>
    <row r="563" spans="2:9">
      <c r="B563" s="178"/>
      <c r="C563" s="182"/>
      <c r="D563" s="182"/>
      <c r="E563" s="182"/>
      <c r="F563" s="182"/>
      <c r="G563" s="182"/>
      <c r="H563" s="182"/>
      <c r="I563" s="182"/>
    </row>
    <row r="564" spans="2:9">
      <c r="B564" s="178"/>
      <c r="C564" s="182"/>
      <c r="D564" s="182"/>
      <c r="E564" s="182"/>
      <c r="F564" s="182"/>
      <c r="G564" s="182"/>
      <c r="H564" s="182"/>
      <c r="I564" s="182"/>
    </row>
    <row r="565" spans="2:9">
      <c r="B565" s="178"/>
      <c r="C565" s="182"/>
      <c r="D565" s="182"/>
      <c r="E565" s="182"/>
      <c r="F565" s="182"/>
      <c r="G565" s="182"/>
      <c r="H565" s="182"/>
      <c r="I565" s="182"/>
    </row>
    <row r="566" spans="2:9">
      <c r="B566" s="178"/>
      <c r="C566" s="182"/>
      <c r="D566" s="182"/>
      <c r="E566" s="182"/>
      <c r="F566" s="182"/>
      <c r="G566" s="182"/>
      <c r="H566" s="182"/>
      <c r="I566" s="182"/>
    </row>
    <row r="567" spans="2:9">
      <c r="B567" s="178"/>
      <c r="C567" s="182"/>
      <c r="D567" s="182"/>
      <c r="E567" s="182"/>
      <c r="F567" s="182"/>
      <c r="G567" s="182"/>
      <c r="H567" s="182"/>
      <c r="I567" s="182"/>
    </row>
    <row r="568" spans="2:9">
      <c r="B568" s="178"/>
      <c r="C568" s="182"/>
      <c r="D568" s="182"/>
      <c r="E568" s="182"/>
      <c r="F568" s="182"/>
      <c r="G568" s="182"/>
      <c r="H568" s="182"/>
      <c r="I568" s="182"/>
    </row>
    <row r="569" spans="2:9">
      <c r="B569" s="178"/>
      <c r="C569" s="182"/>
      <c r="D569" s="182"/>
      <c r="E569" s="182"/>
      <c r="F569" s="182"/>
      <c r="G569" s="182"/>
      <c r="H569" s="182"/>
      <c r="I569" s="182"/>
    </row>
    <row r="570" spans="2:9">
      <c r="B570" s="178"/>
      <c r="C570" s="182"/>
      <c r="D570" s="182"/>
      <c r="E570" s="182"/>
      <c r="F570" s="182"/>
      <c r="G570" s="182"/>
      <c r="H570" s="182"/>
      <c r="I570" s="182"/>
    </row>
    <row r="571" spans="2:9">
      <c r="B571" s="178"/>
      <c r="C571" s="182"/>
      <c r="D571" s="182"/>
      <c r="E571" s="182"/>
      <c r="F571" s="182"/>
      <c r="G571" s="182"/>
      <c r="H571" s="182"/>
      <c r="I571" s="182"/>
    </row>
    <row r="572" spans="2:9">
      <c r="B572" s="178"/>
      <c r="C572" s="182"/>
      <c r="D572" s="182"/>
      <c r="E572" s="182"/>
      <c r="F572" s="182"/>
      <c r="G572" s="182"/>
      <c r="H572" s="182"/>
      <c r="I572" s="182"/>
    </row>
    <row r="573" spans="2:9">
      <c r="B573" s="178"/>
      <c r="C573" s="182"/>
      <c r="D573" s="182"/>
      <c r="E573" s="182"/>
      <c r="F573" s="182"/>
      <c r="G573" s="182"/>
      <c r="H573" s="182"/>
      <c r="I573" s="182"/>
    </row>
    <row r="574" spans="2:9">
      <c r="B574" s="178"/>
      <c r="C574" s="182"/>
      <c r="D574" s="182"/>
      <c r="E574" s="182"/>
      <c r="F574" s="182"/>
      <c r="G574" s="182"/>
      <c r="H574" s="182"/>
      <c r="I574" s="182"/>
    </row>
    <row r="575" spans="2:9">
      <c r="B575" s="178"/>
      <c r="C575" s="182"/>
      <c r="D575" s="182"/>
      <c r="E575" s="182"/>
      <c r="F575" s="182"/>
      <c r="G575" s="182"/>
      <c r="H575" s="182"/>
      <c r="I575" s="182"/>
    </row>
    <row r="576" spans="2:9">
      <c r="B576" s="178"/>
      <c r="C576" s="182"/>
      <c r="D576" s="182"/>
      <c r="E576" s="182"/>
      <c r="F576" s="182"/>
      <c r="G576" s="182"/>
      <c r="H576" s="182"/>
      <c r="I576" s="182"/>
    </row>
    <row r="577" spans="2:9">
      <c r="B577" s="178"/>
      <c r="C577" s="182"/>
      <c r="D577" s="182"/>
      <c r="E577" s="182"/>
      <c r="F577" s="182"/>
      <c r="G577" s="182"/>
      <c r="H577" s="182"/>
      <c r="I577" s="182"/>
    </row>
    <row r="578" spans="2:9">
      <c r="B578" s="178"/>
      <c r="C578" s="182"/>
      <c r="D578" s="182"/>
      <c r="E578" s="182"/>
      <c r="F578" s="182"/>
      <c r="G578" s="182"/>
      <c r="H578" s="182"/>
      <c r="I578" s="182"/>
    </row>
    <row r="579" spans="2:9">
      <c r="B579" s="178"/>
      <c r="C579" s="182"/>
      <c r="D579" s="182"/>
      <c r="E579" s="182"/>
      <c r="F579" s="182"/>
      <c r="G579" s="182"/>
      <c r="H579" s="182"/>
      <c r="I579" s="182"/>
    </row>
    <row r="580" spans="2:9">
      <c r="B580" s="178"/>
      <c r="C580" s="182"/>
      <c r="D580" s="182"/>
      <c r="E580" s="182"/>
      <c r="F580" s="182"/>
      <c r="G580" s="182"/>
      <c r="H580" s="182"/>
      <c r="I580" s="182"/>
    </row>
    <row r="581" spans="2:9">
      <c r="B581" s="178"/>
      <c r="C581" s="182"/>
      <c r="D581" s="182"/>
      <c r="E581" s="182"/>
      <c r="F581" s="182"/>
      <c r="G581" s="182"/>
      <c r="H581" s="182"/>
      <c r="I581" s="182"/>
    </row>
    <row r="582" spans="2:9">
      <c r="B582" s="178"/>
      <c r="C582" s="182"/>
      <c r="D582" s="182"/>
      <c r="E582" s="182"/>
      <c r="F582" s="182"/>
      <c r="G582" s="182"/>
      <c r="H582" s="182"/>
      <c r="I582" s="182"/>
    </row>
    <row r="583" spans="2:9">
      <c r="B583" s="178"/>
      <c r="C583" s="182"/>
      <c r="D583" s="182"/>
      <c r="E583" s="182"/>
      <c r="F583" s="182"/>
      <c r="G583" s="182"/>
      <c r="H583" s="182"/>
      <c r="I583" s="182"/>
    </row>
    <row r="584" spans="2:9">
      <c r="B584" s="178"/>
      <c r="C584" s="182"/>
      <c r="D584" s="182"/>
      <c r="E584" s="182"/>
      <c r="F584" s="182"/>
      <c r="G584" s="182"/>
      <c r="H584" s="182"/>
      <c r="I584" s="182"/>
    </row>
    <row r="585" spans="2:9">
      <c r="B585" s="178"/>
      <c r="C585" s="182"/>
      <c r="D585" s="182"/>
      <c r="E585" s="182"/>
      <c r="F585" s="182"/>
      <c r="G585" s="182"/>
      <c r="H585" s="182"/>
      <c r="I585" s="182"/>
    </row>
    <row r="586" spans="2:9">
      <c r="B586" s="178"/>
      <c r="C586" s="182"/>
      <c r="D586" s="182"/>
      <c r="E586" s="182"/>
      <c r="F586" s="182"/>
      <c r="G586" s="182"/>
      <c r="H586" s="182"/>
      <c r="I586" s="182"/>
    </row>
    <row r="587" spans="2:9">
      <c r="B587" s="178"/>
      <c r="C587" s="182"/>
      <c r="D587" s="182"/>
      <c r="E587" s="182"/>
      <c r="F587" s="182"/>
      <c r="G587" s="182"/>
      <c r="H587" s="182"/>
      <c r="I587" s="182"/>
    </row>
    <row r="588" spans="2:9">
      <c r="B588" s="178"/>
      <c r="C588" s="182"/>
      <c r="D588" s="182"/>
      <c r="E588" s="182"/>
      <c r="F588" s="182"/>
      <c r="G588" s="182"/>
      <c r="H588" s="182"/>
      <c r="I588" s="182"/>
    </row>
    <row r="589" spans="2:9">
      <c r="B589" s="178"/>
      <c r="C589" s="182"/>
      <c r="D589" s="182"/>
      <c r="E589" s="182"/>
      <c r="F589" s="182"/>
      <c r="G589" s="182"/>
      <c r="H589" s="182"/>
      <c r="I589" s="182"/>
    </row>
    <row r="590" spans="2:9">
      <c r="B590" s="178"/>
      <c r="C590" s="182"/>
      <c r="D590" s="182"/>
      <c r="E590" s="182"/>
      <c r="F590" s="182"/>
      <c r="G590" s="182"/>
      <c r="H590" s="182"/>
      <c r="I590" s="182"/>
    </row>
    <row r="591" spans="2:9">
      <c r="B591" s="178"/>
      <c r="C591" s="182"/>
      <c r="D591" s="182"/>
      <c r="E591" s="182"/>
      <c r="F591" s="182"/>
      <c r="G591" s="182"/>
      <c r="H591" s="182"/>
      <c r="I591" s="182"/>
    </row>
    <row r="592" spans="2:9">
      <c r="B592" s="178"/>
      <c r="C592" s="182"/>
      <c r="D592" s="182"/>
      <c r="E592" s="182"/>
      <c r="F592" s="182"/>
      <c r="G592" s="182"/>
      <c r="H592" s="182"/>
      <c r="I592" s="182"/>
    </row>
    <row r="593" spans="2:9">
      <c r="B593" s="178"/>
      <c r="C593" s="182"/>
      <c r="D593" s="182"/>
      <c r="E593" s="182"/>
      <c r="F593" s="182"/>
      <c r="G593" s="182"/>
      <c r="H593" s="182"/>
      <c r="I593" s="182"/>
    </row>
    <row r="594" spans="2:9">
      <c r="B594" s="178"/>
      <c r="C594" s="182"/>
      <c r="D594" s="182"/>
      <c r="E594" s="182"/>
      <c r="F594" s="182"/>
      <c r="G594" s="182"/>
      <c r="H594" s="182"/>
      <c r="I594" s="182"/>
    </row>
    <row r="595" spans="2:9">
      <c r="B595" s="178"/>
      <c r="C595" s="182"/>
      <c r="D595" s="182"/>
      <c r="E595" s="182"/>
      <c r="F595" s="182"/>
      <c r="G595" s="182"/>
      <c r="H595" s="182"/>
      <c r="I595" s="182"/>
    </row>
    <row r="596" spans="2:9">
      <c r="B596" s="178"/>
      <c r="C596" s="182"/>
      <c r="D596" s="182"/>
      <c r="E596" s="182"/>
      <c r="F596" s="182"/>
      <c r="G596" s="182"/>
      <c r="H596" s="182"/>
      <c r="I596" s="182"/>
    </row>
    <row r="597" spans="2:9">
      <c r="B597" s="178"/>
      <c r="C597" s="182"/>
      <c r="D597" s="182"/>
      <c r="E597" s="182"/>
      <c r="F597" s="182"/>
      <c r="G597" s="182"/>
      <c r="H597" s="182"/>
      <c r="I597" s="182"/>
    </row>
    <row r="598" spans="2:9">
      <c r="B598" s="178"/>
      <c r="C598" s="182"/>
      <c r="D598" s="182"/>
      <c r="E598" s="182"/>
      <c r="F598" s="182"/>
      <c r="G598" s="182"/>
      <c r="H598" s="182"/>
      <c r="I598" s="182"/>
    </row>
    <row r="599" spans="2:9">
      <c r="B599" s="178"/>
      <c r="C599" s="182"/>
      <c r="D599" s="182"/>
      <c r="E599" s="182"/>
      <c r="F599" s="182"/>
      <c r="G599" s="182"/>
      <c r="H599" s="182"/>
      <c r="I599" s="182"/>
    </row>
    <row r="600" spans="2:9">
      <c r="B600" s="178"/>
      <c r="C600" s="182"/>
      <c r="D600" s="182"/>
      <c r="E600" s="182"/>
      <c r="F600" s="182"/>
      <c r="G600" s="182"/>
      <c r="H600" s="182"/>
      <c r="I600" s="182"/>
    </row>
    <row r="601" spans="2:9">
      <c r="B601" s="178"/>
      <c r="C601" s="182"/>
      <c r="D601" s="182"/>
      <c r="E601" s="182"/>
      <c r="F601" s="182"/>
      <c r="G601" s="182"/>
      <c r="H601" s="182"/>
      <c r="I601" s="182"/>
    </row>
    <row r="602" spans="2:9">
      <c r="B602" s="178"/>
      <c r="C602" s="182"/>
      <c r="D602" s="182"/>
      <c r="E602" s="182"/>
      <c r="F602" s="182"/>
      <c r="G602" s="182"/>
      <c r="H602" s="182"/>
      <c r="I602" s="182"/>
    </row>
    <row r="603" spans="2:9">
      <c r="B603" s="178"/>
      <c r="C603" s="182"/>
      <c r="D603" s="182"/>
      <c r="E603" s="182"/>
      <c r="F603" s="182"/>
      <c r="G603" s="182"/>
      <c r="H603" s="182"/>
      <c r="I603" s="182"/>
    </row>
    <row r="604" spans="2:9">
      <c r="B604" s="178"/>
      <c r="C604" s="182"/>
      <c r="D604" s="182"/>
      <c r="E604" s="182"/>
      <c r="F604" s="182"/>
      <c r="G604" s="182"/>
      <c r="H604" s="182"/>
      <c r="I604" s="182"/>
    </row>
    <row r="605" spans="2:9">
      <c r="B605" s="178"/>
      <c r="C605" s="182"/>
      <c r="D605" s="182"/>
      <c r="E605" s="182"/>
      <c r="F605" s="182"/>
      <c r="G605" s="182"/>
      <c r="H605" s="182"/>
      <c r="I605" s="182"/>
    </row>
    <row r="606" spans="2:9">
      <c r="B606" s="178"/>
      <c r="C606" s="182"/>
      <c r="D606" s="182"/>
      <c r="E606" s="182"/>
      <c r="F606" s="182"/>
      <c r="G606" s="182"/>
      <c r="H606" s="182"/>
      <c r="I606" s="182"/>
    </row>
    <row r="607" spans="2:9">
      <c r="B607" s="178"/>
      <c r="C607" s="182"/>
      <c r="D607" s="182"/>
      <c r="E607" s="182"/>
      <c r="F607" s="182"/>
      <c r="G607" s="182"/>
      <c r="H607" s="182"/>
      <c r="I607" s="182"/>
    </row>
    <row r="608" spans="2:9">
      <c r="B608" s="178"/>
      <c r="C608" s="182"/>
      <c r="D608" s="182"/>
      <c r="E608" s="182"/>
      <c r="F608" s="182"/>
      <c r="G608" s="182"/>
      <c r="H608" s="182"/>
      <c r="I608" s="182"/>
    </row>
    <row r="609" spans="2:9">
      <c r="B609" s="178"/>
      <c r="C609" s="182"/>
      <c r="D609" s="182"/>
      <c r="E609" s="182"/>
      <c r="F609" s="182"/>
      <c r="G609" s="182"/>
      <c r="H609" s="182"/>
      <c r="I609" s="182"/>
    </row>
    <row r="610" spans="2:9">
      <c r="B610" s="178"/>
      <c r="C610" s="182"/>
      <c r="D610" s="182"/>
      <c r="E610" s="182"/>
      <c r="F610" s="182"/>
      <c r="G610" s="182"/>
      <c r="H610" s="182"/>
      <c r="I610" s="182"/>
    </row>
    <row r="611" spans="2:9">
      <c r="B611" s="178"/>
      <c r="C611" s="182"/>
      <c r="D611" s="182"/>
      <c r="E611" s="182"/>
      <c r="F611" s="182"/>
      <c r="G611" s="182"/>
      <c r="H611" s="182"/>
      <c r="I611" s="182"/>
    </row>
    <row r="612" spans="2:9">
      <c r="B612" s="178"/>
      <c r="C612" s="182"/>
      <c r="D612" s="182"/>
      <c r="E612" s="182"/>
      <c r="F612" s="182"/>
      <c r="G612" s="182"/>
      <c r="H612" s="182"/>
      <c r="I612" s="182"/>
    </row>
    <row r="613" spans="2:9">
      <c r="B613" s="178"/>
      <c r="C613" s="182"/>
      <c r="D613" s="182"/>
      <c r="E613" s="182"/>
      <c r="F613" s="182"/>
      <c r="G613" s="182"/>
      <c r="H613" s="182"/>
      <c r="I613" s="182"/>
    </row>
    <row r="614" spans="2:9">
      <c r="B614" s="178"/>
      <c r="C614" s="182"/>
      <c r="D614" s="182"/>
      <c r="E614" s="182"/>
      <c r="F614" s="182"/>
      <c r="G614" s="182"/>
      <c r="H614" s="182"/>
      <c r="I614" s="182"/>
    </row>
    <row r="615" spans="2:9">
      <c r="B615" s="178"/>
      <c r="C615" s="182"/>
      <c r="D615" s="182"/>
      <c r="E615" s="182"/>
      <c r="F615" s="182"/>
      <c r="G615" s="182"/>
      <c r="H615" s="182"/>
      <c r="I615" s="182"/>
    </row>
    <row r="616" spans="2:9">
      <c r="B616" s="178"/>
      <c r="C616" s="182"/>
      <c r="D616" s="182"/>
      <c r="E616" s="182"/>
      <c r="F616" s="182"/>
      <c r="G616" s="182"/>
      <c r="H616" s="182"/>
      <c r="I616" s="182"/>
    </row>
    <row r="617" spans="2:9">
      <c r="B617" s="178"/>
      <c r="C617" s="182"/>
      <c r="D617" s="182"/>
      <c r="E617" s="182"/>
      <c r="F617" s="182"/>
      <c r="G617" s="182"/>
      <c r="H617" s="182"/>
      <c r="I617" s="182"/>
    </row>
    <row r="618" spans="2:9">
      <c r="B618" s="178"/>
      <c r="C618" s="182"/>
      <c r="D618" s="182"/>
      <c r="E618" s="182"/>
      <c r="F618" s="182"/>
      <c r="G618" s="182"/>
      <c r="H618" s="182"/>
      <c r="I618" s="182"/>
    </row>
    <row r="619" spans="2:9">
      <c r="B619" s="178"/>
      <c r="C619" s="182"/>
      <c r="D619" s="182"/>
      <c r="E619" s="182"/>
      <c r="F619" s="182"/>
      <c r="G619" s="182"/>
      <c r="H619" s="182"/>
      <c r="I619" s="182"/>
    </row>
    <row r="620" spans="2:9">
      <c r="B620" s="178"/>
      <c r="C620" s="182"/>
      <c r="D620" s="182"/>
      <c r="E620" s="182"/>
      <c r="F620" s="182"/>
      <c r="G620" s="182"/>
      <c r="H620" s="182"/>
      <c r="I620" s="182"/>
    </row>
    <row r="621" spans="2:9">
      <c r="B621" s="178"/>
      <c r="C621" s="182"/>
      <c r="D621" s="182"/>
      <c r="E621" s="182"/>
      <c r="F621" s="182"/>
      <c r="G621" s="182"/>
      <c r="H621" s="182"/>
      <c r="I621" s="182"/>
    </row>
    <row r="622" spans="2:9">
      <c r="B622" s="178"/>
      <c r="C622" s="182"/>
      <c r="D622" s="182"/>
      <c r="E622" s="182"/>
      <c r="F622" s="182"/>
      <c r="G622" s="182"/>
      <c r="H622" s="182"/>
      <c r="I622" s="182"/>
    </row>
    <row r="623" spans="2:9">
      <c r="B623" s="178"/>
      <c r="C623" s="182"/>
      <c r="D623" s="182"/>
      <c r="E623" s="182"/>
      <c r="F623" s="182"/>
      <c r="G623" s="182"/>
      <c r="H623" s="182"/>
      <c r="I623" s="182"/>
    </row>
    <row r="624" spans="2:9">
      <c r="B624" s="178"/>
      <c r="C624" s="182"/>
      <c r="D624" s="182"/>
      <c r="E624" s="182"/>
      <c r="F624" s="182"/>
      <c r="G624" s="182"/>
      <c r="H624" s="182"/>
      <c r="I624" s="182"/>
    </row>
    <row r="625" spans="2:9">
      <c r="B625" s="178"/>
      <c r="C625" s="182"/>
      <c r="D625" s="182"/>
      <c r="E625" s="182"/>
      <c r="F625" s="182"/>
      <c r="G625" s="182"/>
      <c r="H625" s="182"/>
      <c r="I625" s="182"/>
    </row>
    <row r="626" spans="2:9">
      <c r="B626" s="178"/>
      <c r="C626" s="182"/>
      <c r="D626" s="182"/>
      <c r="E626" s="182"/>
      <c r="F626" s="182"/>
      <c r="G626" s="182"/>
      <c r="H626" s="182"/>
      <c r="I626" s="182"/>
    </row>
    <row r="627" spans="2:9">
      <c r="B627" s="178"/>
      <c r="C627" s="182"/>
      <c r="D627" s="182"/>
      <c r="E627" s="182"/>
      <c r="F627" s="182"/>
      <c r="G627" s="182"/>
      <c r="H627" s="182"/>
      <c r="I627" s="182"/>
    </row>
    <row r="628" spans="2:9">
      <c r="B628" s="178"/>
      <c r="C628" s="182"/>
      <c r="D628" s="182"/>
      <c r="E628" s="182"/>
      <c r="F628" s="182"/>
      <c r="G628" s="182"/>
      <c r="H628" s="182"/>
      <c r="I628" s="182"/>
    </row>
    <row r="629" spans="2:9">
      <c r="B629" s="178"/>
      <c r="C629" s="182"/>
      <c r="D629" s="182"/>
      <c r="E629" s="182"/>
      <c r="F629" s="182"/>
      <c r="G629" s="182"/>
      <c r="H629" s="182"/>
      <c r="I629" s="182"/>
    </row>
    <row r="630" spans="2:9">
      <c r="B630" s="178"/>
      <c r="C630" s="182"/>
      <c r="D630" s="182"/>
      <c r="E630" s="182"/>
      <c r="F630" s="182"/>
      <c r="G630" s="182"/>
      <c r="H630" s="182"/>
      <c r="I630" s="182"/>
    </row>
    <row r="631" spans="2:9">
      <c r="B631" s="178"/>
      <c r="C631" s="182"/>
      <c r="D631" s="182"/>
      <c r="E631" s="182"/>
      <c r="F631" s="182"/>
      <c r="G631" s="182"/>
      <c r="H631" s="182"/>
      <c r="I631" s="182"/>
    </row>
    <row r="632" spans="2:9">
      <c r="B632" s="178"/>
      <c r="C632" s="182"/>
      <c r="D632" s="182"/>
      <c r="E632" s="182"/>
      <c r="F632" s="182"/>
      <c r="G632" s="182"/>
      <c r="H632" s="182"/>
      <c r="I632" s="182"/>
    </row>
    <row r="633" spans="2:9">
      <c r="B633" s="178"/>
      <c r="C633" s="182"/>
      <c r="D633" s="182"/>
      <c r="E633" s="182"/>
      <c r="F633" s="182"/>
      <c r="G633" s="182"/>
      <c r="H633" s="182"/>
      <c r="I633" s="182"/>
    </row>
    <row r="634" spans="2:9">
      <c r="B634" s="178"/>
      <c r="C634" s="182"/>
      <c r="D634" s="182"/>
      <c r="E634" s="182"/>
      <c r="F634" s="182"/>
      <c r="G634" s="182"/>
      <c r="H634" s="182"/>
      <c r="I634" s="182"/>
    </row>
    <row r="635" spans="2:9">
      <c r="B635" s="178"/>
      <c r="C635" s="182"/>
      <c r="D635" s="182"/>
      <c r="E635" s="182"/>
      <c r="F635" s="182"/>
      <c r="G635" s="182"/>
      <c r="H635" s="182"/>
      <c r="I635" s="182"/>
    </row>
    <row r="636" spans="2:9">
      <c r="B636" s="178"/>
      <c r="C636" s="182"/>
      <c r="D636" s="182"/>
      <c r="E636" s="182"/>
      <c r="F636" s="182"/>
      <c r="G636" s="182"/>
      <c r="H636" s="182"/>
      <c r="I636" s="182"/>
    </row>
    <row r="637" spans="2:9">
      <c r="B637" s="178"/>
      <c r="C637" s="182"/>
      <c r="D637" s="182"/>
      <c r="E637" s="182"/>
      <c r="F637" s="182"/>
      <c r="G637" s="182"/>
      <c r="H637" s="182"/>
      <c r="I637" s="182"/>
    </row>
    <row r="638" spans="2:9">
      <c r="B638" s="178"/>
      <c r="C638" s="182"/>
      <c r="D638" s="182"/>
      <c r="E638" s="182"/>
      <c r="F638" s="182"/>
      <c r="G638" s="182"/>
      <c r="H638" s="182"/>
      <c r="I638" s="182"/>
    </row>
    <row r="639" spans="2:9">
      <c r="B639" s="178"/>
      <c r="C639" s="182"/>
      <c r="D639" s="182"/>
      <c r="E639" s="182"/>
      <c r="F639" s="182"/>
      <c r="G639" s="182"/>
      <c r="H639" s="182"/>
      <c r="I639" s="182"/>
    </row>
    <row r="640" spans="2:9">
      <c r="B640" s="178"/>
      <c r="C640" s="182"/>
      <c r="D640" s="182"/>
      <c r="E640" s="182"/>
      <c r="F640" s="182"/>
      <c r="G640" s="182"/>
      <c r="H640" s="182"/>
      <c r="I640" s="182"/>
    </row>
    <row r="641" spans="2:9">
      <c r="B641" s="178"/>
      <c r="C641" s="182"/>
      <c r="D641" s="182"/>
      <c r="E641" s="182"/>
      <c r="F641" s="182"/>
      <c r="G641" s="182"/>
      <c r="H641" s="182"/>
      <c r="I641" s="182"/>
    </row>
    <row r="642" spans="2:9">
      <c r="B642" s="178"/>
      <c r="C642" s="182"/>
      <c r="D642" s="182"/>
      <c r="E642" s="182"/>
      <c r="F642" s="182"/>
      <c r="G642" s="182"/>
      <c r="H642" s="182"/>
      <c r="I642" s="182"/>
    </row>
    <row r="643" spans="2:9">
      <c r="B643" s="178"/>
      <c r="C643" s="182"/>
      <c r="D643" s="182"/>
      <c r="E643" s="182"/>
      <c r="F643" s="182"/>
      <c r="G643" s="182"/>
      <c r="H643" s="182"/>
      <c r="I643" s="182"/>
    </row>
    <row r="644" spans="2:9">
      <c r="B644" s="178"/>
      <c r="C644" s="182"/>
      <c r="D644" s="182"/>
      <c r="E644" s="182"/>
      <c r="F644" s="182"/>
      <c r="G644" s="182"/>
      <c r="H644" s="182"/>
      <c r="I644" s="182"/>
    </row>
    <row r="645" spans="2:9">
      <c r="B645" s="178"/>
      <c r="C645" s="182"/>
      <c r="D645" s="182"/>
      <c r="E645" s="182"/>
      <c r="F645" s="182"/>
      <c r="G645" s="182"/>
      <c r="H645" s="182"/>
      <c r="I645" s="182"/>
    </row>
    <row r="646" spans="2:9">
      <c r="B646" s="178"/>
      <c r="C646" s="182"/>
      <c r="D646" s="182"/>
      <c r="E646" s="182"/>
      <c r="F646" s="182"/>
      <c r="G646" s="182"/>
      <c r="H646" s="182"/>
      <c r="I646" s="182"/>
    </row>
    <row r="647" spans="2:9">
      <c r="B647" s="178"/>
      <c r="C647" s="182"/>
      <c r="D647" s="182"/>
      <c r="E647" s="182"/>
      <c r="F647" s="182"/>
      <c r="G647" s="182"/>
      <c r="H647" s="182"/>
      <c r="I647" s="182"/>
    </row>
    <row r="648" spans="2:9">
      <c r="B648" s="178"/>
      <c r="C648" s="182"/>
      <c r="D648" s="182"/>
      <c r="E648" s="182"/>
      <c r="F648" s="182"/>
      <c r="G648" s="182"/>
      <c r="H648" s="182"/>
      <c r="I648" s="182"/>
    </row>
    <row r="649" spans="2:9">
      <c r="B649" s="178"/>
      <c r="C649" s="182"/>
      <c r="D649" s="182"/>
      <c r="E649" s="182"/>
      <c r="F649" s="182"/>
      <c r="G649" s="182"/>
      <c r="H649" s="182"/>
      <c r="I649" s="182"/>
    </row>
    <row r="650" spans="2:9">
      <c r="B650" s="178"/>
      <c r="C650" s="182"/>
      <c r="D650" s="182"/>
      <c r="E650" s="182"/>
      <c r="F650" s="182"/>
      <c r="G650" s="182"/>
      <c r="H650" s="182"/>
      <c r="I650" s="182"/>
    </row>
    <row r="651" spans="2:9">
      <c r="B651" s="178"/>
      <c r="C651" s="182"/>
      <c r="D651" s="182"/>
      <c r="E651" s="182"/>
      <c r="F651" s="182"/>
      <c r="G651" s="182"/>
      <c r="H651" s="182"/>
      <c r="I651" s="182"/>
    </row>
    <row r="652" spans="2:9">
      <c r="B652" s="178"/>
      <c r="C652" s="182"/>
      <c r="D652" s="182"/>
      <c r="E652" s="182"/>
      <c r="F652" s="182"/>
      <c r="G652" s="182"/>
      <c r="H652" s="182"/>
      <c r="I652" s="182"/>
    </row>
    <row r="653" spans="2:9">
      <c r="B653" s="178"/>
      <c r="C653" s="182"/>
      <c r="D653" s="182"/>
      <c r="E653" s="182"/>
      <c r="F653" s="182"/>
      <c r="G653" s="182"/>
      <c r="H653" s="182"/>
      <c r="I653" s="182"/>
    </row>
    <row r="654" spans="2:9">
      <c r="B654" s="178"/>
      <c r="C654" s="182"/>
      <c r="D654" s="182"/>
      <c r="E654" s="182"/>
      <c r="F654" s="182"/>
      <c r="G654" s="182"/>
      <c r="H654" s="182"/>
      <c r="I654" s="182"/>
    </row>
    <row r="655" spans="2:9">
      <c r="B655" s="178"/>
      <c r="C655" s="182"/>
      <c r="D655" s="182"/>
      <c r="E655" s="182"/>
      <c r="F655" s="182"/>
      <c r="G655" s="182"/>
      <c r="H655" s="182"/>
      <c r="I655" s="182"/>
    </row>
    <row r="656" spans="2:9">
      <c r="B656" s="178"/>
      <c r="C656" s="182"/>
      <c r="D656" s="182"/>
      <c r="E656" s="182"/>
      <c r="F656" s="182"/>
      <c r="G656" s="182"/>
      <c r="H656" s="182"/>
      <c r="I656" s="182"/>
    </row>
    <row r="657" spans="2:9">
      <c r="B657" s="178"/>
      <c r="C657" s="182"/>
      <c r="D657" s="182"/>
      <c r="E657" s="182"/>
      <c r="F657" s="182"/>
      <c r="G657" s="182"/>
      <c r="H657" s="182"/>
      <c r="I657" s="182"/>
    </row>
    <row r="658" spans="2:9">
      <c r="B658" s="178"/>
      <c r="C658" s="182"/>
      <c r="D658" s="182"/>
      <c r="E658" s="182"/>
      <c r="F658" s="182"/>
      <c r="G658" s="182"/>
      <c r="H658" s="182"/>
      <c r="I658" s="182"/>
    </row>
    <row r="659" spans="2:9">
      <c r="B659" s="178"/>
      <c r="C659" s="182"/>
      <c r="D659" s="182"/>
      <c r="E659" s="182"/>
      <c r="F659" s="182"/>
      <c r="G659" s="182"/>
      <c r="H659" s="182"/>
      <c r="I659" s="182"/>
    </row>
    <row r="660" spans="2:9">
      <c r="B660" s="178"/>
      <c r="C660" s="182"/>
      <c r="D660" s="182"/>
      <c r="E660" s="182"/>
      <c r="F660" s="182"/>
      <c r="G660" s="182"/>
      <c r="H660" s="182"/>
      <c r="I660" s="182"/>
    </row>
    <row r="661" spans="2:9">
      <c r="B661" s="178"/>
      <c r="C661" s="182"/>
      <c r="D661" s="182"/>
      <c r="E661" s="182"/>
      <c r="F661" s="182"/>
      <c r="G661" s="182"/>
      <c r="H661" s="182"/>
      <c r="I661" s="182"/>
    </row>
    <row r="662" spans="2:9">
      <c r="B662" s="178"/>
      <c r="C662" s="182"/>
      <c r="D662" s="182"/>
      <c r="E662" s="182"/>
      <c r="F662" s="182"/>
      <c r="G662" s="182"/>
      <c r="H662" s="182"/>
      <c r="I662" s="182"/>
    </row>
    <row r="663" spans="2:9">
      <c r="B663" s="178"/>
      <c r="C663" s="182"/>
      <c r="D663" s="182"/>
      <c r="E663" s="182"/>
      <c r="F663" s="182"/>
      <c r="G663" s="182"/>
      <c r="H663" s="182"/>
      <c r="I663" s="182"/>
    </row>
    <row r="664" spans="2:9">
      <c r="B664" s="178"/>
      <c r="C664" s="182"/>
      <c r="D664" s="182"/>
      <c r="E664" s="182"/>
      <c r="F664" s="182"/>
      <c r="G664" s="182"/>
      <c r="H664" s="182"/>
      <c r="I664" s="182"/>
    </row>
    <row r="665" spans="2:9">
      <c r="B665" s="178"/>
      <c r="C665" s="182"/>
      <c r="D665" s="182"/>
      <c r="E665" s="182"/>
      <c r="F665" s="182"/>
      <c r="G665" s="182"/>
      <c r="H665" s="182"/>
      <c r="I665" s="182"/>
    </row>
    <row r="666" spans="2:9">
      <c r="B666" s="178"/>
      <c r="C666" s="182"/>
      <c r="D666" s="182"/>
      <c r="E666" s="182"/>
      <c r="F666" s="182"/>
      <c r="G666" s="182"/>
      <c r="H666" s="182"/>
      <c r="I666" s="182"/>
    </row>
    <row r="667" spans="2:9">
      <c r="B667" s="178"/>
      <c r="C667" s="182"/>
      <c r="D667" s="182"/>
      <c r="E667" s="182"/>
      <c r="F667" s="182"/>
      <c r="G667" s="182"/>
      <c r="H667" s="182"/>
      <c r="I667" s="182"/>
    </row>
    <row r="668" spans="2:9">
      <c r="B668" s="178"/>
      <c r="C668" s="182"/>
      <c r="D668" s="182"/>
      <c r="E668" s="182"/>
      <c r="F668" s="182"/>
      <c r="G668" s="182"/>
      <c r="H668" s="182"/>
      <c r="I668" s="182"/>
    </row>
    <row r="669" spans="2:9">
      <c r="B669" s="178"/>
      <c r="C669" s="182"/>
      <c r="D669" s="182"/>
      <c r="E669" s="182"/>
      <c r="F669" s="182"/>
      <c r="G669" s="182"/>
      <c r="H669" s="182"/>
      <c r="I669" s="182"/>
    </row>
    <row r="670" spans="2:9">
      <c r="B670" s="178"/>
      <c r="C670" s="182"/>
      <c r="D670" s="182"/>
      <c r="E670" s="182"/>
      <c r="F670" s="182"/>
      <c r="G670" s="182"/>
      <c r="H670" s="182"/>
      <c r="I670" s="182"/>
    </row>
    <row r="671" spans="2:9">
      <c r="B671" s="178"/>
      <c r="C671" s="182"/>
      <c r="D671" s="182"/>
      <c r="E671" s="182"/>
      <c r="F671" s="182"/>
      <c r="G671" s="182"/>
      <c r="H671" s="182"/>
      <c r="I671" s="182"/>
    </row>
    <row r="672" spans="2:9">
      <c r="B672" s="178"/>
      <c r="C672" s="182"/>
      <c r="D672" s="182"/>
      <c r="E672" s="182"/>
      <c r="F672" s="182"/>
      <c r="G672" s="182"/>
      <c r="H672" s="182"/>
      <c r="I672" s="182"/>
    </row>
    <row r="673" spans="2:9">
      <c r="B673" s="178"/>
      <c r="C673" s="182"/>
      <c r="D673" s="182"/>
      <c r="E673" s="182"/>
      <c r="F673" s="182"/>
      <c r="G673" s="182"/>
      <c r="H673" s="182"/>
      <c r="I673" s="182"/>
    </row>
    <row r="674" spans="2:9">
      <c r="B674" s="178"/>
      <c r="C674" s="182"/>
      <c r="D674" s="182"/>
      <c r="E674" s="182"/>
      <c r="F674" s="182"/>
      <c r="G674" s="182"/>
      <c r="H674" s="182"/>
      <c r="I674" s="182"/>
    </row>
    <row r="675" spans="2:9">
      <c r="B675" s="178"/>
      <c r="C675" s="182"/>
      <c r="D675" s="182"/>
      <c r="E675" s="182"/>
      <c r="F675" s="182"/>
      <c r="G675" s="182"/>
      <c r="H675" s="182"/>
      <c r="I675" s="182"/>
    </row>
    <row r="676" spans="2:9">
      <c r="B676" s="178"/>
      <c r="C676" s="182"/>
      <c r="D676" s="182"/>
      <c r="E676" s="182"/>
      <c r="F676" s="182"/>
      <c r="G676" s="182"/>
      <c r="H676" s="182"/>
      <c r="I676" s="182"/>
    </row>
    <row r="677" spans="2:9">
      <c r="B677" s="178"/>
      <c r="C677" s="182"/>
      <c r="D677" s="182"/>
      <c r="E677" s="182"/>
      <c r="F677" s="182"/>
      <c r="G677" s="182"/>
      <c r="H677" s="182"/>
      <c r="I677" s="182"/>
    </row>
    <row r="678" spans="2:9">
      <c r="B678" s="178"/>
      <c r="C678" s="182"/>
      <c r="D678" s="182"/>
      <c r="E678" s="182"/>
      <c r="F678" s="182"/>
      <c r="G678" s="182"/>
      <c r="H678" s="182"/>
      <c r="I678" s="182"/>
    </row>
    <row r="679" spans="2:9">
      <c r="B679" s="178"/>
      <c r="C679" s="182"/>
      <c r="D679" s="182"/>
      <c r="E679" s="182"/>
      <c r="F679" s="182"/>
      <c r="G679" s="182"/>
      <c r="H679" s="182"/>
      <c r="I679" s="182"/>
    </row>
    <row r="680" spans="2:9">
      <c r="B680" s="178"/>
      <c r="C680" s="182"/>
      <c r="D680" s="182"/>
      <c r="E680" s="182"/>
      <c r="F680" s="182"/>
      <c r="G680" s="182"/>
      <c r="H680" s="182"/>
      <c r="I680" s="182"/>
    </row>
    <row r="681" spans="2:9">
      <c r="B681" s="178"/>
      <c r="C681" s="182"/>
      <c r="D681" s="182"/>
      <c r="E681" s="182"/>
      <c r="F681" s="182"/>
      <c r="G681" s="182"/>
      <c r="H681" s="182"/>
      <c r="I681" s="182"/>
    </row>
    <row r="682" spans="2:9">
      <c r="B682" s="178"/>
      <c r="C682" s="182"/>
      <c r="D682" s="182"/>
      <c r="E682" s="182"/>
      <c r="F682" s="182"/>
      <c r="G682" s="182"/>
      <c r="H682" s="182"/>
      <c r="I682" s="182"/>
    </row>
    <row r="683" spans="2:9">
      <c r="B683" s="178"/>
      <c r="C683" s="182"/>
      <c r="D683" s="182"/>
      <c r="E683" s="182"/>
      <c r="F683" s="182"/>
      <c r="G683" s="182"/>
      <c r="H683" s="182"/>
      <c r="I683" s="182"/>
    </row>
    <row r="684" spans="2:9">
      <c r="B684" s="178"/>
      <c r="C684" s="182"/>
      <c r="D684" s="182"/>
      <c r="E684" s="182"/>
      <c r="F684" s="182"/>
      <c r="G684" s="182"/>
      <c r="H684" s="182"/>
      <c r="I684" s="182"/>
    </row>
    <row r="685" spans="2:9">
      <c r="B685" s="178"/>
      <c r="C685" s="182"/>
      <c r="D685" s="182"/>
      <c r="E685" s="182"/>
      <c r="F685" s="182"/>
      <c r="G685" s="182"/>
      <c r="H685" s="182"/>
      <c r="I685" s="182"/>
    </row>
    <row r="686" spans="2:9">
      <c r="B686" s="178"/>
      <c r="C686" s="182"/>
      <c r="D686" s="182"/>
      <c r="E686" s="182"/>
      <c r="F686" s="182"/>
      <c r="G686" s="182"/>
      <c r="H686" s="182"/>
      <c r="I686" s="182"/>
    </row>
    <row r="687" spans="2:9">
      <c r="B687" s="178"/>
      <c r="C687" s="182"/>
      <c r="D687" s="182"/>
      <c r="E687" s="182"/>
      <c r="F687" s="182"/>
      <c r="G687" s="182"/>
      <c r="H687" s="182"/>
      <c r="I687" s="182"/>
    </row>
    <row r="688" spans="2:9">
      <c r="B688" s="178"/>
      <c r="C688" s="182"/>
      <c r="D688" s="182"/>
      <c r="E688" s="182"/>
      <c r="F688" s="182"/>
      <c r="G688" s="182"/>
      <c r="H688" s="182"/>
      <c r="I688" s="182"/>
    </row>
    <row r="689" spans="2:9">
      <c r="B689" s="178"/>
      <c r="C689" s="182"/>
      <c r="D689" s="182"/>
      <c r="E689" s="182"/>
      <c r="F689" s="182"/>
      <c r="G689" s="182"/>
      <c r="H689" s="182"/>
      <c r="I689" s="182"/>
    </row>
    <row r="690" spans="2:9">
      <c r="B690" s="178"/>
      <c r="C690" s="182"/>
      <c r="D690" s="182"/>
      <c r="E690" s="182"/>
      <c r="F690" s="182"/>
      <c r="G690" s="182"/>
      <c r="H690" s="182"/>
      <c r="I690" s="182"/>
    </row>
    <row r="691" spans="2:9">
      <c r="B691" s="178"/>
      <c r="C691" s="182"/>
      <c r="D691" s="182"/>
      <c r="E691" s="182"/>
      <c r="F691" s="182"/>
      <c r="G691" s="182"/>
      <c r="H691" s="182"/>
      <c r="I691" s="182"/>
    </row>
    <row r="692" spans="2:9">
      <c r="B692" s="178"/>
      <c r="C692" s="182"/>
      <c r="D692" s="182"/>
      <c r="E692" s="182"/>
      <c r="F692" s="182"/>
      <c r="G692" s="182"/>
      <c r="H692" s="182"/>
      <c r="I692" s="182"/>
    </row>
    <row r="693" spans="2:9">
      <c r="B693" s="178"/>
      <c r="C693" s="182"/>
      <c r="D693" s="182"/>
      <c r="E693" s="182"/>
      <c r="F693" s="182"/>
      <c r="G693" s="182"/>
      <c r="H693" s="182"/>
      <c r="I693" s="182"/>
    </row>
    <row r="694" spans="2:9">
      <c r="B694" s="178"/>
      <c r="C694" s="182"/>
      <c r="D694" s="182"/>
      <c r="E694" s="182"/>
      <c r="F694" s="182"/>
      <c r="G694" s="182"/>
      <c r="H694" s="182"/>
      <c r="I694" s="182"/>
    </row>
    <row r="695" spans="2:9">
      <c r="B695" s="178"/>
      <c r="C695" s="182"/>
      <c r="D695" s="182"/>
      <c r="E695" s="182"/>
      <c r="F695" s="182"/>
      <c r="G695" s="182"/>
      <c r="H695" s="182"/>
      <c r="I695" s="182"/>
    </row>
    <row r="696" spans="2:9">
      <c r="B696" s="178"/>
      <c r="C696" s="182"/>
      <c r="D696" s="182"/>
      <c r="E696" s="182"/>
      <c r="F696" s="182"/>
      <c r="G696" s="182"/>
      <c r="H696" s="182"/>
      <c r="I696" s="182"/>
    </row>
    <row r="697" spans="2:9">
      <c r="B697" s="178"/>
      <c r="C697" s="182"/>
      <c r="D697" s="182"/>
      <c r="E697" s="182"/>
      <c r="F697" s="182"/>
      <c r="G697" s="182"/>
      <c r="H697" s="182"/>
      <c r="I697" s="182"/>
    </row>
    <row r="698" spans="2:9">
      <c r="B698" s="178"/>
      <c r="C698" s="182"/>
      <c r="D698" s="182"/>
      <c r="E698" s="182"/>
      <c r="F698" s="182"/>
      <c r="G698" s="182"/>
      <c r="H698" s="182"/>
      <c r="I698" s="182"/>
    </row>
    <row r="699" spans="2:9">
      <c r="B699" s="178"/>
      <c r="C699" s="182"/>
      <c r="D699" s="182"/>
      <c r="E699" s="182"/>
      <c r="F699" s="182"/>
      <c r="G699" s="182"/>
      <c r="H699" s="182"/>
      <c r="I699" s="182"/>
    </row>
    <row r="700" spans="2:9">
      <c r="B700" s="178"/>
      <c r="C700" s="182"/>
      <c r="D700" s="182"/>
      <c r="E700" s="182"/>
      <c r="F700" s="182"/>
      <c r="G700" s="182"/>
      <c r="H700" s="182"/>
      <c r="I700" s="182"/>
    </row>
    <row r="701" spans="2:9">
      <c r="B701" s="178"/>
      <c r="C701" s="182"/>
      <c r="D701" s="182"/>
      <c r="E701" s="182"/>
      <c r="F701" s="182"/>
      <c r="G701" s="182"/>
      <c r="H701" s="182"/>
      <c r="I701" s="182"/>
    </row>
    <row r="702" spans="2:9">
      <c r="B702" s="178"/>
      <c r="C702" s="182"/>
      <c r="D702" s="182"/>
      <c r="E702" s="182"/>
      <c r="F702" s="182"/>
      <c r="G702" s="182"/>
      <c r="H702" s="182"/>
      <c r="I702" s="182"/>
    </row>
    <row r="703" spans="2:9">
      <c r="B703" s="178"/>
      <c r="C703" s="182"/>
      <c r="D703" s="182"/>
      <c r="E703" s="182"/>
      <c r="F703" s="182"/>
      <c r="G703" s="182"/>
      <c r="H703" s="182"/>
      <c r="I703" s="182"/>
    </row>
    <row r="704" spans="2:9">
      <c r="B704" s="178"/>
      <c r="C704" s="182"/>
      <c r="D704" s="182"/>
      <c r="E704" s="182"/>
      <c r="F704" s="182"/>
      <c r="G704" s="182"/>
      <c r="H704" s="182"/>
      <c r="I704" s="182"/>
    </row>
    <row r="705" spans="2:9">
      <c r="B705" s="178"/>
      <c r="C705" s="182"/>
      <c r="D705" s="182"/>
      <c r="E705" s="182"/>
      <c r="F705" s="182"/>
      <c r="G705" s="182"/>
      <c r="H705" s="182"/>
      <c r="I705" s="182"/>
    </row>
    <row r="706" spans="2:9">
      <c r="B706" s="178"/>
      <c r="C706" s="182"/>
      <c r="D706" s="182"/>
      <c r="E706" s="182"/>
      <c r="F706" s="182"/>
      <c r="G706" s="182"/>
      <c r="H706" s="182"/>
      <c r="I706" s="182"/>
    </row>
    <row r="707" spans="2:9">
      <c r="B707" s="178"/>
      <c r="C707" s="182"/>
      <c r="D707" s="182"/>
      <c r="E707" s="182"/>
      <c r="F707" s="182"/>
      <c r="G707" s="182"/>
      <c r="H707" s="182"/>
      <c r="I707" s="182"/>
    </row>
    <row r="708" spans="2:9">
      <c r="B708" s="178"/>
      <c r="C708" s="182"/>
      <c r="D708" s="182"/>
      <c r="E708" s="182"/>
      <c r="F708" s="182"/>
      <c r="G708" s="182"/>
      <c r="H708" s="182"/>
      <c r="I708" s="182"/>
    </row>
    <row r="709" spans="2:9">
      <c r="B709" s="178"/>
      <c r="C709" s="182"/>
      <c r="D709" s="182"/>
      <c r="E709" s="182"/>
      <c r="F709" s="182"/>
      <c r="G709" s="182"/>
      <c r="H709" s="182"/>
      <c r="I709" s="182"/>
    </row>
    <row r="710" spans="2:9">
      <c r="B710" s="178"/>
      <c r="C710" s="182"/>
      <c r="D710" s="182"/>
      <c r="E710" s="182"/>
      <c r="F710" s="182"/>
      <c r="G710" s="182"/>
      <c r="H710" s="182"/>
      <c r="I710" s="182"/>
    </row>
    <row r="711" spans="2:9">
      <c r="B711" s="178"/>
      <c r="C711" s="182"/>
      <c r="D711" s="182"/>
      <c r="E711" s="182"/>
      <c r="F711" s="182"/>
      <c r="G711" s="182"/>
      <c r="H711" s="182"/>
      <c r="I711" s="182"/>
    </row>
    <row r="712" spans="2:9">
      <c r="B712" s="178"/>
      <c r="C712" s="182"/>
      <c r="D712" s="182"/>
      <c r="E712" s="182"/>
      <c r="F712" s="182"/>
      <c r="G712" s="182"/>
      <c r="H712" s="182"/>
      <c r="I712" s="182"/>
    </row>
    <row r="713" spans="2:9">
      <c r="B713" s="178"/>
      <c r="C713" s="182"/>
      <c r="D713" s="182"/>
      <c r="E713" s="182"/>
      <c r="F713" s="182"/>
      <c r="G713" s="182"/>
      <c r="H713" s="182"/>
      <c r="I713" s="182"/>
    </row>
    <row r="714" spans="2:9">
      <c r="B714" s="178"/>
      <c r="C714" s="182"/>
      <c r="D714" s="182"/>
      <c r="E714" s="182"/>
      <c r="F714" s="182"/>
      <c r="G714" s="182"/>
      <c r="H714" s="182"/>
      <c r="I714" s="182"/>
    </row>
    <row r="715" spans="2:9">
      <c r="B715" s="178"/>
      <c r="C715" s="182"/>
      <c r="D715" s="182"/>
      <c r="E715" s="182"/>
      <c r="F715" s="182"/>
      <c r="G715" s="182"/>
      <c r="H715" s="182"/>
      <c r="I715" s="182"/>
    </row>
    <row r="716" spans="2:9">
      <c r="B716" s="178"/>
      <c r="C716" s="182"/>
      <c r="D716" s="182"/>
      <c r="E716" s="182"/>
      <c r="F716" s="182"/>
      <c r="G716" s="182"/>
      <c r="H716" s="182"/>
      <c r="I716" s="182"/>
    </row>
    <row r="717" spans="2:9">
      <c r="B717" s="178"/>
      <c r="C717" s="182"/>
      <c r="D717" s="182"/>
      <c r="E717" s="182"/>
      <c r="F717" s="182"/>
      <c r="G717" s="182"/>
      <c r="H717" s="182"/>
      <c r="I717" s="182"/>
    </row>
    <row r="718" spans="2:9">
      <c r="B718" s="178"/>
      <c r="C718" s="182"/>
      <c r="D718" s="182"/>
      <c r="E718" s="182"/>
      <c r="F718" s="182"/>
      <c r="G718" s="182"/>
      <c r="H718" s="182"/>
      <c r="I718" s="182"/>
    </row>
    <row r="719" spans="2:9">
      <c r="B719" s="178"/>
      <c r="C719" s="182"/>
      <c r="D719" s="182"/>
      <c r="E719" s="182"/>
      <c r="F719" s="182"/>
      <c r="G719" s="182"/>
      <c r="H719" s="182"/>
      <c r="I719" s="182"/>
    </row>
    <row r="720" spans="2:9">
      <c r="B720" s="178"/>
      <c r="C720" s="182"/>
      <c r="D720" s="182"/>
      <c r="E720" s="182"/>
      <c r="F720" s="182"/>
      <c r="G720" s="182"/>
      <c r="H720" s="182"/>
      <c r="I720" s="182"/>
    </row>
    <row r="721" spans="2:9">
      <c r="B721" s="178"/>
      <c r="C721" s="182"/>
      <c r="D721" s="182"/>
      <c r="E721" s="182"/>
      <c r="F721" s="182"/>
      <c r="G721" s="182"/>
      <c r="H721" s="182"/>
      <c r="I721" s="182"/>
    </row>
    <row r="722" spans="2:9">
      <c r="B722" s="178"/>
      <c r="C722" s="182"/>
      <c r="D722" s="182"/>
      <c r="E722" s="182"/>
      <c r="F722" s="182"/>
      <c r="G722" s="182"/>
      <c r="H722" s="182"/>
      <c r="I722" s="182"/>
    </row>
    <row r="723" spans="2:9">
      <c r="B723" s="178"/>
      <c r="C723" s="182"/>
      <c r="D723" s="182"/>
      <c r="E723" s="182"/>
      <c r="F723" s="182"/>
      <c r="G723" s="182"/>
      <c r="H723" s="182"/>
      <c r="I723" s="182"/>
    </row>
    <row r="724" spans="2:9">
      <c r="B724" s="178"/>
      <c r="C724" s="182"/>
      <c r="D724" s="182"/>
      <c r="E724" s="182"/>
      <c r="F724" s="182"/>
      <c r="G724" s="182"/>
      <c r="H724" s="182"/>
      <c r="I724" s="182"/>
    </row>
    <row r="725" spans="2:9">
      <c r="B725" s="178"/>
      <c r="C725" s="182"/>
      <c r="D725" s="182"/>
      <c r="E725" s="182"/>
      <c r="F725" s="182"/>
      <c r="G725" s="182"/>
      <c r="H725" s="182"/>
      <c r="I725" s="182"/>
    </row>
    <row r="726" spans="2:9">
      <c r="B726" s="178"/>
      <c r="C726" s="182"/>
      <c r="D726" s="182"/>
      <c r="E726" s="182"/>
      <c r="F726" s="182"/>
      <c r="G726" s="182"/>
      <c r="H726" s="182"/>
      <c r="I726" s="182"/>
    </row>
    <row r="727" spans="2:9">
      <c r="B727" s="178"/>
      <c r="C727" s="182"/>
      <c r="D727" s="182"/>
      <c r="E727" s="182"/>
      <c r="F727" s="182"/>
      <c r="G727" s="182"/>
      <c r="H727" s="182"/>
      <c r="I727" s="182"/>
    </row>
    <row r="728" spans="2:9">
      <c r="B728" s="178"/>
      <c r="C728" s="182"/>
      <c r="D728" s="182"/>
      <c r="E728" s="182"/>
      <c r="F728" s="182"/>
      <c r="G728" s="182"/>
      <c r="H728" s="182"/>
      <c r="I728" s="182"/>
    </row>
    <row r="729" spans="2:9">
      <c r="B729" s="178"/>
      <c r="C729" s="182"/>
      <c r="D729" s="182"/>
      <c r="E729" s="182"/>
      <c r="F729" s="182"/>
      <c r="G729" s="182"/>
      <c r="H729" s="182"/>
      <c r="I729" s="182"/>
    </row>
    <row r="730" spans="2:9">
      <c r="B730" s="178"/>
      <c r="C730" s="182"/>
      <c r="D730" s="182"/>
      <c r="E730" s="182"/>
      <c r="F730" s="182"/>
      <c r="G730" s="182"/>
      <c r="H730" s="182"/>
      <c r="I730" s="182"/>
    </row>
    <row r="731" spans="2:9">
      <c r="B731" s="178"/>
      <c r="C731" s="182"/>
      <c r="D731" s="182"/>
      <c r="E731" s="182"/>
      <c r="F731" s="182"/>
      <c r="G731" s="182"/>
      <c r="H731" s="182"/>
      <c r="I731" s="182"/>
    </row>
    <row r="732" spans="2:9">
      <c r="B732" s="178"/>
      <c r="C732" s="182"/>
      <c r="D732" s="182"/>
      <c r="E732" s="182"/>
      <c r="F732" s="182"/>
      <c r="G732" s="182"/>
      <c r="H732" s="182"/>
      <c r="I732" s="182"/>
    </row>
    <row r="733" spans="2:9">
      <c r="B733" s="178"/>
      <c r="C733" s="182"/>
      <c r="D733" s="182"/>
      <c r="E733" s="182"/>
      <c r="F733" s="182"/>
      <c r="G733" s="182"/>
      <c r="H733" s="182"/>
      <c r="I733" s="182"/>
    </row>
    <row r="734" spans="2:9">
      <c r="B734" s="178"/>
      <c r="C734" s="182"/>
      <c r="D734" s="182"/>
      <c r="E734" s="182"/>
      <c r="F734" s="182"/>
      <c r="G734" s="182"/>
      <c r="H734" s="182"/>
      <c r="I734" s="182"/>
    </row>
    <row r="735" spans="2:9">
      <c r="B735" s="178"/>
      <c r="C735" s="182"/>
      <c r="D735" s="182"/>
      <c r="E735" s="182"/>
      <c r="F735" s="182"/>
      <c r="G735" s="182"/>
      <c r="H735" s="182"/>
      <c r="I735" s="182"/>
    </row>
    <row r="736" spans="2:9">
      <c r="B736" s="178"/>
      <c r="C736" s="182"/>
      <c r="D736" s="182"/>
      <c r="E736" s="182"/>
      <c r="F736" s="182"/>
      <c r="G736" s="182"/>
      <c r="H736" s="182"/>
      <c r="I736" s="182"/>
    </row>
    <row r="737" spans="2:9">
      <c r="B737" s="178"/>
      <c r="C737" s="182"/>
      <c r="D737" s="182"/>
      <c r="E737" s="182"/>
      <c r="F737" s="182"/>
      <c r="G737" s="182"/>
      <c r="H737" s="182"/>
      <c r="I737" s="182"/>
    </row>
    <row r="738" spans="2:9">
      <c r="B738" s="178"/>
      <c r="C738" s="182"/>
      <c r="D738" s="182"/>
      <c r="E738" s="182"/>
      <c r="F738" s="182"/>
      <c r="G738" s="182"/>
      <c r="H738" s="182"/>
      <c r="I738" s="182"/>
    </row>
    <row r="739" spans="2:9">
      <c r="B739" s="178"/>
      <c r="C739" s="182"/>
      <c r="D739" s="182"/>
      <c r="E739" s="182"/>
      <c r="F739" s="182"/>
      <c r="G739" s="182"/>
      <c r="H739" s="182"/>
      <c r="I739" s="182"/>
    </row>
    <row r="740" spans="2:9">
      <c r="B740" s="178"/>
      <c r="C740" s="182"/>
      <c r="D740" s="182"/>
      <c r="E740" s="182"/>
      <c r="F740" s="182"/>
      <c r="G740" s="182"/>
      <c r="H740" s="182"/>
      <c r="I740" s="182"/>
    </row>
    <row r="741" spans="2:9">
      <c r="B741" s="178"/>
      <c r="C741" s="182"/>
      <c r="D741" s="182"/>
      <c r="E741" s="182"/>
      <c r="F741" s="182"/>
      <c r="G741" s="182"/>
      <c r="H741" s="182"/>
      <c r="I741" s="182"/>
    </row>
    <row r="742" spans="2:9">
      <c r="B742" s="178"/>
      <c r="C742" s="182"/>
      <c r="D742" s="182"/>
      <c r="E742" s="182"/>
      <c r="F742" s="182"/>
      <c r="G742" s="182"/>
      <c r="H742" s="182"/>
      <c r="I742" s="182"/>
    </row>
    <row r="743" spans="2:9">
      <c r="B743" s="178"/>
      <c r="C743" s="182"/>
      <c r="D743" s="182"/>
      <c r="E743" s="182"/>
      <c r="F743" s="182"/>
      <c r="G743" s="182"/>
      <c r="H743" s="182"/>
      <c r="I743" s="182"/>
    </row>
    <row r="744" spans="2:9">
      <c r="B744" s="178"/>
      <c r="C744" s="182"/>
      <c r="D744" s="182"/>
      <c r="E744" s="182"/>
      <c r="F744" s="182"/>
      <c r="G744" s="182"/>
      <c r="H744" s="182"/>
      <c r="I744" s="182"/>
    </row>
    <row r="745" spans="2:9">
      <c r="B745" s="178"/>
      <c r="C745" s="182"/>
      <c r="D745" s="182"/>
      <c r="E745" s="182"/>
      <c r="F745" s="182"/>
      <c r="G745" s="182"/>
      <c r="H745" s="182"/>
      <c r="I745" s="182"/>
    </row>
    <row r="746" spans="2:9">
      <c r="B746" s="178"/>
      <c r="C746" s="182"/>
      <c r="D746" s="182"/>
      <c r="E746" s="182"/>
      <c r="F746" s="182"/>
      <c r="G746" s="182"/>
      <c r="H746" s="182"/>
      <c r="I746" s="182"/>
    </row>
    <row r="747" spans="2:9">
      <c r="B747" s="178"/>
      <c r="C747" s="182"/>
      <c r="D747" s="182"/>
      <c r="E747" s="182"/>
      <c r="F747" s="182"/>
      <c r="G747" s="182"/>
      <c r="H747" s="182"/>
      <c r="I747" s="182"/>
    </row>
    <row r="748" spans="2:9">
      <c r="B748" s="178"/>
      <c r="C748" s="182"/>
      <c r="D748" s="182"/>
      <c r="E748" s="182"/>
      <c r="F748" s="182"/>
      <c r="G748" s="182"/>
      <c r="H748" s="182"/>
      <c r="I748" s="182"/>
    </row>
    <row r="749" spans="2:9">
      <c r="B749" s="178"/>
      <c r="C749" s="182"/>
      <c r="D749" s="182"/>
      <c r="E749" s="182"/>
      <c r="F749" s="182"/>
      <c r="G749" s="182"/>
      <c r="H749" s="182"/>
      <c r="I749" s="182"/>
    </row>
    <row r="750" spans="2:9">
      <c r="B750" s="178"/>
      <c r="C750" s="182"/>
      <c r="D750" s="182"/>
      <c r="E750" s="182"/>
      <c r="F750" s="182"/>
      <c r="G750" s="182"/>
      <c r="H750" s="182"/>
      <c r="I750" s="182"/>
    </row>
    <row r="751" spans="2:9">
      <c r="B751" s="178"/>
      <c r="C751" s="182"/>
      <c r="D751" s="182"/>
      <c r="E751" s="182"/>
      <c r="F751" s="182"/>
      <c r="G751" s="182"/>
      <c r="H751" s="182"/>
      <c r="I751" s="182"/>
    </row>
    <row r="752" spans="2:9">
      <c r="B752" s="178"/>
      <c r="C752" s="182"/>
      <c r="D752" s="182"/>
      <c r="E752" s="182"/>
      <c r="F752" s="182"/>
      <c r="G752" s="182"/>
      <c r="H752" s="182"/>
      <c r="I752" s="182"/>
    </row>
    <row r="753" spans="2:9">
      <c r="B753" s="178"/>
      <c r="C753" s="182"/>
      <c r="D753" s="182"/>
      <c r="E753" s="182"/>
      <c r="F753" s="182"/>
      <c r="G753" s="182"/>
      <c r="H753" s="182"/>
      <c r="I753" s="182"/>
    </row>
    <row r="754" spans="2:9">
      <c r="B754" s="178"/>
      <c r="C754" s="182"/>
      <c r="D754" s="182"/>
      <c r="E754" s="182"/>
      <c r="F754" s="182"/>
      <c r="G754" s="182"/>
      <c r="H754" s="182"/>
      <c r="I754" s="182"/>
    </row>
    <row r="755" spans="2:9">
      <c r="B755" s="178"/>
      <c r="C755" s="182"/>
      <c r="D755" s="182"/>
      <c r="E755" s="182"/>
      <c r="F755" s="182"/>
      <c r="G755" s="182"/>
      <c r="H755" s="182"/>
      <c r="I755" s="182"/>
    </row>
    <row r="756" spans="2:9">
      <c r="B756" s="178"/>
      <c r="C756" s="182"/>
      <c r="D756" s="182"/>
      <c r="E756" s="182"/>
      <c r="F756" s="182"/>
      <c r="G756" s="182"/>
      <c r="H756" s="182"/>
      <c r="I756" s="182"/>
    </row>
    <row r="757" spans="2:9">
      <c r="B757" s="178"/>
      <c r="C757" s="182"/>
      <c r="D757" s="182"/>
      <c r="E757" s="182"/>
      <c r="F757" s="182"/>
      <c r="G757" s="182"/>
      <c r="H757" s="182"/>
      <c r="I757" s="182"/>
    </row>
    <row r="758" spans="2:9">
      <c r="B758" s="178"/>
      <c r="C758" s="182"/>
      <c r="D758" s="182"/>
      <c r="E758" s="182"/>
      <c r="F758" s="182"/>
      <c r="G758" s="182"/>
      <c r="H758" s="182"/>
      <c r="I758" s="182"/>
    </row>
    <row r="759" spans="2:9">
      <c r="B759" s="178"/>
      <c r="C759" s="182"/>
      <c r="D759" s="182"/>
      <c r="E759" s="182"/>
      <c r="F759" s="182"/>
      <c r="G759" s="182"/>
      <c r="H759" s="182"/>
      <c r="I759" s="182"/>
    </row>
    <row r="760" spans="2:9">
      <c r="B760" s="178"/>
      <c r="C760" s="182"/>
      <c r="D760" s="182"/>
      <c r="E760" s="182"/>
      <c r="F760" s="182"/>
      <c r="G760" s="182"/>
      <c r="H760" s="182"/>
      <c r="I760" s="182"/>
    </row>
    <row r="761" spans="2:9">
      <c r="B761" s="178"/>
      <c r="C761" s="182"/>
      <c r="D761" s="182"/>
      <c r="E761" s="182"/>
      <c r="F761" s="182"/>
      <c r="G761" s="182"/>
      <c r="H761" s="182"/>
      <c r="I761" s="182"/>
    </row>
    <row r="762" spans="2:9">
      <c r="B762" s="178"/>
      <c r="C762" s="182"/>
      <c r="D762" s="182"/>
      <c r="E762" s="182"/>
      <c r="F762" s="182"/>
      <c r="G762" s="182"/>
      <c r="H762" s="182"/>
      <c r="I762" s="182"/>
    </row>
    <row r="763" spans="2:9">
      <c r="B763" s="178"/>
      <c r="C763" s="182"/>
      <c r="D763" s="182"/>
      <c r="E763" s="182"/>
      <c r="F763" s="182"/>
      <c r="G763" s="182"/>
      <c r="H763" s="182"/>
      <c r="I763" s="182"/>
    </row>
    <row r="764" spans="2:9">
      <c r="B764" s="178"/>
      <c r="C764" s="182"/>
      <c r="D764" s="182"/>
      <c r="E764" s="182"/>
      <c r="F764" s="182"/>
      <c r="G764" s="182"/>
      <c r="H764" s="182"/>
      <c r="I764" s="182"/>
    </row>
    <row r="765" spans="2:9">
      <c r="B765" s="178"/>
      <c r="C765" s="182"/>
      <c r="D765" s="182"/>
      <c r="E765" s="182"/>
      <c r="F765" s="182"/>
      <c r="G765" s="182"/>
      <c r="H765" s="182"/>
      <c r="I765" s="182"/>
    </row>
    <row r="766" spans="2:9">
      <c r="B766" s="178"/>
      <c r="C766" s="182"/>
      <c r="D766" s="182"/>
      <c r="E766" s="182"/>
      <c r="F766" s="182"/>
      <c r="G766" s="182"/>
      <c r="H766" s="182"/>
      <c r="I766" s="182"/>
    </row>
    <row r="767" spans="2:9">
      <c r="B767" s="178"/>
      <c r="C767" s="182"/>
      <c r="D767" s="182"/>
      <c r="E767" s="182"/>
      <c r="F767" s="182"/>
      <c r="G767" s="182"/>
      <c r="H767" s="182"/>
      <c r="I767" s="182"/>
    </row>
    <row r="768" spans="2:9">
      <c r="B768" s="178"/>
      <c r="C768" s="182"/>
      <c r="D768" s="182"/>
      <c r="E768" s="182"/>
      <c r="F768" s="182"/>
      <c r="G768" s="182"/>
      <c r="H768" s="182"/>
      <c r="I768" s="182"/>
    </row>
    <row r="769" spans="2:9">
      <c r="B769" s="178"/>
      <c r="C769" s="182"/>
      <c r="D769" s="182"/>
      <c r="E769" s="182"/>
      <c r="F769" s="182"/>
      <c r="G769" s="182"/>
      <c r="H769" s="182"/>
      <c r="I769" s="182"/>
    </row>
    <row r="770" spans="2:9">
      <c r="B770" s="178"/>
      <c r="C770" s="182"/>
      <c r="D770" s="182"/>
      <c r="E770" s="182"/>
      <c r="F770" s="182"/>
      <c r="G770" s="182"/>
      <c r="H770" s="182"/>
      <c r="I770" s="182"/>
    </row>
    <row r="771" spans="2:9">
      <c r="B771" s="178"/>
      <c r="C771" s="182"/>
      <c r="D771" s="182"/>
      <c r="E771" s="182"/>
      <c r="F771" s="182"/>
      <c r="G771" s="182"/>
      <c r="H771" s="182"/>
      <c r="I771" s="182"/>
    </row>
    <row r="772" spans="2:9">
      <c r="B772" s="178"/>
      <c r="C772" s="182"/>
      <c r="D772" s="182"/>
      <c r="E772" s="182"/>
      <c r="F772" s="182"/>
      <c r="G772" s="182"/>
      <c r="H772" s="182"/>
      <c r="I772" s="182"/>
    </row>
    <row r="773" spans="2:9">
      <c r="B773" s="178"/>
      <c r="C773" s="182"/>
      <c r="D773" s="182"/>
      <c r="E773" s="182"/>
      <c r="F773" s="182"/>
      <c r="G773" s="182"/>
      <c r="H773" s="182"/>
      <c r="I773" s="182"/>
    </row>
    <row r="774" spans="2:9">
      <c r="B774" s="178"/>
      <c r="C774" s="182"/>
      <c r="D774" s="182"/>
      <c r="E774" s="182"/>
      <c r="F774" s="182"/>
      <c r="G774" s="182"/>
      <c r="H774" s="182"/>
      <c r="I774" s="182"/>
    </row>
    <row r="775" spans="2:9">
      <c r="B775" s="178"/>
      <c r="C775" s="182"/>
      <c r="D775" s="182"/>
      <c r="E775" s="182"/>
      <c r="F775" s="182"/>
      <c r="G775" s="182"/>
      <c r="H775" s="182"/>
      <c r="I775" s="182"/>
    </row>
    <row r="776" spans="2:9">
      <c r="B776" s="178"/>
      <c r="C776" s="182"/>
      <c r="D776" s="182"/>
      <c r="E776" s="182"/>
      <c r="F776" s="182"/>
      <c r="G776" s="182"/>
      <c r="H776" s="182"/>
      <c r="I776" s="182"/>
    </row>
    <row r="777" spans="2:9">
      <c r="B777" s="178"/>
      <c r="C777" s="182"/>
      <c r="D777" s="182"/>
      <c r="E777" s="182"/>
      <c r="F777" s="182"/>
      <c r="G777" s="182"/>
      <c r="H777" s="182"/>
      <c r="I777" s="182"/>
    </row>
    <row r="778" spans="2:9">
      <c r="B778" s="178"/>
      <c r="C778" s="182"/>
      <c r="D778" s="182"/>
      <c r="E778" s="182"/>
      <c r="F778" s="182"/>
      <c r="G778" s="182"/>
      <c r="H778" s="182"/>
      <c r="I778" s="182"/>
    </row>
    <row r="779" spans="2:9">
      <c r="B779" s="178"/>
      <c r="C779" s="182"/>
      <c r="D779" s="182"/>
      <c r="E779" s="182"/>
      <c r="F779" s="182"/>
      <c r="G779" s="182"/>
      <c r="H779" s="182"/>
      <c r="I779" s="182"/>
    </row>
    <row r="780" spans="2:9">
      <c r="B780" s="178"/>
      <c r="C780" s="182"/>
      <c r="D780" s="182"/>
      <c r="E780" s="182"/>
      <c r="F780" s="182"/>
      <c r="G780" s="182"/>
      <c r="H780" s="182"/>
      <c r="I780" s="182"/>
    </row>
    <row r="781" spans="2:9">
      <c r="B781" s="178"/>
      <c r="C781" s="182"/>
      <c r="D781" s="182"/>
      <c r="E781" s="182"/>
      <c r="F781" s="182"/>
      <c r="G781" s="182"/>
      <c r="H781" s="182"/>
      <c r="I781" s="182"/>
    </row>
    <row r="782" spans="2:9">
      <c r="B782" s="178"/>
      <c r="C782" s="182"/>
      <c r="D782" s="182"/>
      <c r="E782" s="182"/>
      <c r="F782" s="182"/>
      <c r="G782" s="182"/>
      <c r="H782" s="182"/>
      <c r="I782" s="182"/>
    </row>
    <row r="783" spans="2:9">
      <c r="B783" s="178"/>
      <c r="C783" s="182"/>
      <c r="D783" s="182"/>
      <c r="E783" s="182"/>
      <c r="F783" s="182"/>
      <c r="G783" s="182"/>
      <c r="H783" s="182"/>
      <c r="I783" s="182"/>
    </row>
    <row r="784" spans="2:9">
      <c r="B784" s="178"/>
      <c r="C784" s="182"/>
      <c r="D784" s="182"/>
      <c r="E784" s="182"/>
      <c r="F784" s="182"/>
      <c r="G784" s="182"/>
      <c r="H784" s="182"/>
      <c r="I784" s="182"/>
    </row>
    <row r="785" spans="2:9">
      <c r="B785" s="178"/>
      <c r="C785" s="182"/>
      <c r="D785" s="182"/>
      <c r="E785" s="182"/>
      <c r="F785" s="182"/>
      <c r="G785" s="182"/>
      <c r="H785" s="182"/>
      <c r="I785" s="182"/>
    </row>
    <row r="786" spans="2:9">
      <c r="B786" s="178"/>
      <c r="C786" s="182"/>
      <c r="D786" s="182"/>
      <c r="E786" s="182"/>
      <c r="F786" s="182"/>
      <c r="G786" s="182"/>
      <c r="H786" s="182"/>
      <c r="I786" s="182"/>
    </row>
    <row r="787" spans="2:9">
      <c r="B787" s="178"/>
      <c r="C787" s="182"/>
      <c r="D787" s="182"/>
      <c r="E787" s="182"/>
      <c r="F787" s="182"/>
      <c r="G787" s="182"/>
      <c r="H787" s="182"/>
      <c r="I787" s="182"/>
    </row>
    <row r="788" spans="2:9">
      <c r="B788" s="178"/>
      <c r="C788" s="182"/>
      <c r="D788" s="182"/>
      <c r="E788" s="182"/>
      <c r="F788" s="182"/>
      <c r="G788" s="182"/>
      <c r="H788" s="182"/>
      <c r="I788" s="182"/>
    </row>
    <row r="789" spans="2:9">
      <c r="B789" s="178"/>
      <c r="C789" s="182"/>
      <c r="D789" s="182"/>
      <c r="E789" s="182"/>
      <c r="F789" s="182"/>
      <c r="G789" s="182"/>
      <c r="H789" s="182"/>
      <c r="I789" s="182"/>
    </row>
    <row r="790" spans="2:9">
      <c r="B790" s="178"/>
      <c r="C790" s="182"/>
      <c r="D790" s="182"/>
      <c r="E790" s="182"/>
      <c r="F790" s="182"/>
      <c r="G790" s="182"/>
      <c r="H790" s="182"/>
      <c r="I790" s="182"/>
    </row>
    <row r="791" spans="2:9">
      <c r="B791" s="178"/>
      <c r="C791" s="182"/>
      <c r="D791" s="182"/>
      <c r="E791" s="182"/>
      <c r="F791" s="182"/>
      <c r="G791" s="182"/>
      <c r="H791" s="182"/>
      <c r="I791" s="182"/>
    </row>
    <row r="792" spans="2:9">
      <c r="B792" s="178"/>
      <c r="C792" s="182"/>
      <c r="D792" s="182"/>
      <c r="E792" s="182"/>
      <c r="F792" s="182"/>
      <c r="G792" s="182"/>
      <c r="H792" s="182"/>
      <c r="I792" s="182"/>
    </row>
    <row r="793" spans="2:9">
      <c r="B793" s="178"/>
      <c r="C793" s="182"/>
      <c r="D793" s="182"/>
      <c r="E793" s="182"/>
      <c r="F793" s="182"/>
      <c r="G793" s="182"/>
      <c r="H793" s="182"/>
      <c r="I793" s="182"/>
    </row>
    <row r="794" spans="2:9">
      <c r="B794" s="178"/>
      <c r="C794" s="182"/>
      <c r="D794" s="182"/>
      <c r="E794" s="182"/>
      <c r="F794" s="182"/>
      <c r="G794" s="182"/>
      <c r="H794" s="182"/>
      <c r="I794" s="182"/>
    </row>
    <row r="795" spans="2:9">
      <c r="B795" s="178"/>
      <c r="C795" s="182"/>
      <c r="D795" s="182"/>
      <c r="E795" s="182"/>
      <c r="F795" s="182"/>
      <c r="G795" s="182"/>
      <c r="H795" s="182"/>
      <c r="I795" s="182"/>
    </row>
    <row r="796" spans="2:9">
      <c r="B796" s="178"/>
      <c r="C796" s="182"/>
      <c r="D796" s="182"/>
      <c r="E796" s="182"/>
      <c r="F796" s="182"/>
      <c r="G796" s="182"/>
      <c r="H796" s="182"/>
      <c r="I796" s="182"/>
    </row>
    <row r="797" spans="2:9">
      <c r="B797" s="178"/>
      <c r="C797" s="182"/>
      <c r="D797" s="182"/>
      <c r="E797" s="182"/>
      <c r="F797" s="182"/>
      <c r="G797" s="182"/>
      <c r="H797" s="182"/>
      <c r="I797" s="182"/>
    </row>
    <row r="798" spans="2:9">
      <c r="B798" s="178"/>
      <c r="C798" s="182"/>
      <c r="D798" s="182"/>
      <c r="E798" s="182"/>
      <c r="F798" s="182"/>
      <c r="G798" s="182"/>
      <c r="H798" s="182"/>
      <c r="I798" s="182"/>
    </row>
    <row r="799" spans="2:9">
      <c r="B799" s="178"/>
      <c r="C799" s="182"/>
      <c r="D799" s="182"/>
      <c r="E799" s="182"/>
      <c r="F799" s="182"/>
      <c r="G799" s="182"/>
      <c r="H799" s="182"/>
      <c r="I799" s="182"/>
    </row>
    <row r="800" spans="2:9">
      <c r="B800" s="178"/>
      <c r="C800" s="182"/>
      <c r="D800" s="182"/>
      <c r="E800" s="182"/>
      <c r="F800" s="182"/>
      <c r="G800" s="182"/>
      <c r="H800" s="182"/>
      <c r="I800" s="182"/>
    </row>
    <row r="801" spans="2:9">
      <c r="B801" s="178"/>
      <c r="C801" s="182"/>
      <c r="D801" s="182"/>
      <c r="E801" s="182"/>
      <c r="F801" s="182"/>
      <c r="G801" s="182"/>
      <c r="H801" s="182"/>
      <c r="I801" s="182"/>
    </row>
    <row r="802" spans="2:9">
      <c r="B802" s="178"/>
      <c r="C802" s="182"/>
      <c r="D802" s="182"/>
      <c r="E802" s="182"/>
      <c r="F802" s="182"/>
      <c r="G802" s="182"/>
      <c r="H802" s="182"/>
      <c r="I802" s="182"/>
    </row>
    <row r="803" spans="2:9">
      <c r="B803" s="178"/>
      <c r="C803" s="182"/>
      <c r="D803" s="182"/>
      <c r="E803" s="182"/>
      <c r="F803" s="182"/>
      <c r="G803" s="182"/>
      <c r="H803" s="182"/>
      <c r="I803" s="182"/>
    </row>
    <row r="804" spans="2:9">
      <c r="B804" s="178"/>
      <c r="C804" s="182"/>
      <c r="D804" s="182"/>
      <c r="E804" s="182"/>
      <c r="F804" s="182"/>
      <c r="G804" s="182"/>
      <c r="H804" s="182"/>
      <c r="I804" s="182"/>
    </row>
    <row r="805" spans="2:9">
      <c r="B805" s="178"/>
      <c r="C805" s="182"/>
      <c r="D805" s="182"/>
      <c r="E805" s="182"/>
      <c r="F805" s="182"/>
      <c r="G805" s="182"/>
      <c r="H805" s="182"/>
      <c r="I805" s="182"/>
    </row>
    <row r="806" spans="2:9">
      <c r="B806" s="178"/>
      <c r="C806" s="182"/>
      <c r="D806" s="182"/>
      <c r="E806" s="182"/>
      <c r="F806" s="182"/>
      <c r="G806" s="182"/>
      <c r="H806" s="182"/>
      <c r="I806" s="182"/>
    </row>
    <row r="807" spans="2:9">
      <c r="B807" s="178"/>
      <c r="C807" s="182"/>
      <c r="D807" s="182"/>
      <c r="E807" s="182"/>
      <c r="F807" s="182"/>
      <c r="G807" s="182"/>
      <c r="H807" s="182"/>
      <c r="I807" s="182"/>
    </row>
    <row r="808" spans="2:9">
      <c r="B808" s="178"/>
      <c r="C808" s="182"/>
      <c r="D808" s="182"/>
      <c r="E808" s="182"/>
      <c r="F808" s="182"/>
      <c r="G808" s="182"/>
      <c r="H808" s="182"/>
      <c r="I808" s="182"/>
    </row>
    <row r="809" spans="2:9">
      <c r="B809" s="178"/>
      <c r="C809" s="182"/>
      <c r="D809" s="182"/>
      <c r="E809" s="182"/>
      <c r="F809" s="182"/>
      <c r="G809" s="182"/>
      <c r="H809" s="182"/>
      <c r="I809" s="182"/>
    </row>
    <row r="810" spans="2:9">
      <c r="B810" s="178"/>
      <c r="C810" s="182"/>
      <c r="D810" s="182"/>
      <c r="E810" s="182"/>
      <c r="F810" s="182"/>
      <c r="G810" s="182"/>
      <c r="H810" s="182"/>
      <c r="I810" s="182"/>
    </row>
    <row r="811" spans="2:9">
      <c r="B811" s="178"/>
      <c r="C811" s="182"/>
      <c r="D811" s="182"/>
      <c r="E811" s="182"/>
      <c r="F811" s="182"/>
      <c r="G811" s="182"/>
      <c r="H811" s="182"/>
      <c r="I811" s="182"/>
    </row>
    <row r="812" spans="2:9">
      <c r="B812" s="178"/>
      <c r="C812" s="182"/>
      <c r="D812" s="182"/>
      <c r="E812" s="182"/>
      <c r="F812" s="182"/>
      <c r="G812" s="182"/>
      <c r="H812" s="182"/>
      <c r="I812" s="182"/>
    </row>
    <row r="813" spans="2:9">
      <c r="B813" s="178"/>
      <c r="C813" s="182"/>
      <c r="D813" s="182"/>
      <c r="E813" s="182"/>
      <c r="F813" s="182"/>
      <c r="G813" s="182"/>
      <c r="H813" s="182"/>
      <c r="I813" s="182"/>
    </row>
    <row r="814" spans="2:9">
      <c r="B814" s="178"/>
      <c r="C814" s="182"/>
      <c r="D814" s="182"/>
      <c r="E814" s="182"/>
      <c r="F814" s="182"/>
      <c r="G814" s="182"/>
      <c r="H814" s="182"/>
      <c r="I814" s="182"/>
    </row>
    <row r="815" spans="2:9">
      <c r="B815" s="178"/>
      <c r="C815" s="182"/>
      <c r="D815" s="182"/>
      <c r="E815" s="182"/>
      <c r="F815" s="182"/>
      <c r="G815" s="182"/>
      <c r="H815" s="182"/>
      <c r="I815" s="182"/>
    </row>
    <row r="816" spans="2:9">
      <c r="B816" s="178"/>
      <c r="C816" s="182"/>
      <c r="D816" s="182"/>
      <c r="E816" s="182"/>
      <c r="F816" s="182"/>
      <c r="G816" s="182"/>
      <c r="H816" s="182"/>
      <c r="I816" s="182"/>
    </row>
    <row r="817" spans="2:9">
      <c r="B817" s="178"/>
      <c r="C817" s="182"/>
      <c r="D817" s="182"/>
      <c r="E817" s="182"/>
      <c r="F817" s="182"/>
      <c r="G817" s="182"/>
      <c r="H817" s="182"/>
      <c r="I817" s="182"/>
    </row>
    <row r="818" spans="2:9">
      <c r="B818" s="178"/>
      <c r="C818" s="182"/>
      <c r="D818" s="182"/>
      <c r="E818" s="182"/>
      <c r="F818" s="182"/>
      <c r="G818" s="182"/>
      <c r="H818" s="182"/>
      <c r="I818" s="182"/>
    </row>
    <row r="819" spans="2:9">
      <c r="B819" s="178"/>
      <c r="C819" s="182"/>
      <c r="D819" s="182"/>
      <c r="E819" s="182"/>
      <c r="F819" s="182"/>
      <c r="G819" s="182"/>
      <c r="H819" s="182"/>
      <c r="I819" s="182"/>
    </row>
    <row r="820" spans="2:9">
      <c r="B820" s="178"/>
      <c r="C820" s="182"/>
      <c r="D820" s="182"/>
      <c r="E820" s="182"/>
      <c r="F820" s="182"/>
      <c r="G820" s="182"/>
      <c r="H820" s="182"/>
      <c r="I820" s="182"/>
    </row>
    <row r="821" spans="2:9">
      <c r="B821" s="178"/>
      <c r="C821" s="182"/>
      <c r="D821" s="182"/>
      <c r="E821" s="182"/>
      <c r="F821" s="182"/>
      <c r="G821" s="182"/>
      <c r="H821" s="182"/>
      <c r="I821" s="182"/>
    </row>
    <row r="822" spans="2:9">
      <c r="B822" s="178"/>
      <c r="C822" s="182"/>
      <c r="D822" s="182"/>
      <c r="E822" s="182"/>
      <c r="F822" s="182"/>
      <c r="G822" s="182"/>
      <c r="H822" s="182"/>
      <c r="I822" s="182"/>
    </row>
    <row r="823" spans="2:9">
      <c r="B823" s="178"/>
      <c r="C823" s="182"/>
      <c r="D823" s="182"/>
      <c r="E823" s="182"/>
      <c r="F823" s="182"/>
      <c r="G823" s="182"/>
      <c r="H823" s="182"/>
      <c r="I823" s="182"/>
    </row>
    <row r="824" spans="2:9">
      <c r="B824" s="178"/>
      <c r="C824" s="182"/>
      <c r="D824" s="182"/>
      <c r="E824" s="182"/>
      <c r="F824" s="182"/>
      <c r="G824" s="182"/>
      <c r="H824" s="182"/>
      <c r="I824" s="182"/>
    </row>
    <row r="825" spans="2:9">
      <c r="B825" s="178"/>
      <c r="C825" s="182"/>
      <c r="D825" s="182"/>
      <c r="E825" s="182"/>
      <c r="F825" s="182"/>
      <c r="G825" s="182"/>
      <c r="H825" s="182"/>
      <c r="I825" s="182"/>
    </row>
    <row r="826" spans="2:9">
      <c r="B826" s="178"/>
      <c r="C826" s="182"/>
      <c r="D826" s="182"/>
      <c r="E826" s="182"/>
      <c r="F826" s="182"/>
      <c r="G826" s="182"/>
      <c r="H826" s="182"/>
      <c r="I826" s="182"/>
    </row>
    <row r="827" spans="2:9">
      <c r="B827" s="178"/>
      <c r="C827" s="182"/>
      <c r="D827" s="182"/>
      <c r="E827" s="182"/>
      <c r="F827" s="182"/>
      <c r="G827" s="182"/>
      <c r="H827" s="182"/>
      <c r="I827" s="182"/>
    </row>
    <row r="828" spans="2:9">
      <c r="B828" s="178"/>
      <c r="C828" s="182"/>
      <c r="D828" s="182"/>
      <c r="E828" s="182"/>
      <c r="F828" s="182"/>
      <c r="G828" s="182"/>
      <c r="H828" s="182"/>
      <c r="I828" s="182"/>
    </row>
    <row r="829" spans="2:9">
      <c r="B829" s="178"/>
      <c r="C829" s="182"/>
      <c r="D829" s="182"/>
      <c r="E829" s="182"/>
      <c r="F829" s="182"/>
      <c r="G829" s="182"/>
      <c r="H829" s="182"/>
      <c r="I829" s="182"/>
    </row>
    <row r="830" spans="2:9">
      <c r="B830" s="178"/>
      <c r="C830" s="182"/>
      <c r="D830" s="182"/>
      <c r="E830" s="182"/>
      <c r="F830" s="182"/>
      <c r="G830" s="182"/>
      <c r="H830" s="182"/>
      <c r="I830" s="182"/>
    </row>
    <row r="831" spans="2:9">
      <c r="B831" s="178"/>
      <c r="C831" s="182"/>
      <c r="D831" s="182"/>
      <c r="E831" s="182"/>
      <c r="F831" s="182"/>
      <c r="G831" s="182"/>
      <c r="H831" s="182"/>
      <c r="I831" s="182"/>
    </row>
    <row r="832" spans="2:9">
      <c r="B832" s="178"/>
      <c r="C832" s="182"/>
      <c r="D832" s="182"/>
      <c r="E832" s="182"/>
      <c r="F832" s="182"/>
      <c r="G832" s="182"/>
      <c r="H832" s="182"/>
      <c r="I832" s="182"/>
    </row>
    <row r="833" spans="2:9">
      <c r="B833" s="178"/>
      <c r="C833" s="182"/>
      <c r="D833" s="182"/>
      <c r="E833" s="182"/>
      <c r="F833" s="182"/>
      <c r="G833" s="182"/>
      <c r="H833" s="182"/>
      <c r="I833" s="182"/>
    </row>
    <row r="834" spans="2:9">
      <c r="B834" s="178"/>
      <c r="C834" s="182"/>
      <c r="D834" s="182"/>
      <c r="E834" s="182"/>
      <c r="F834" s="182"/>
      <c r="G834" s="182"/>
      <c r="H834" s="182"/>
      <c r="I834" s="182"/>
    </row>
    <row r="835" spans="2:9">
      <c r="B835" s="178"/>
      <c r="C835" s="182"/>
      <c r="D835" s="182"/>
      <c r="E835" s="182"/>
      <c r="F835" s="182"/>
      <c r="G835" s="182"/>
      <c r="H835" s="182"/>
      <c r="I835" s="182"/>
    </row>
    <row r="836" spans="2:9">
      <c r="B836" s="178"/>
      <c r="C836" s="182"/>
      <c r="D836" s="182"/>
      <c r="E836" s="182"/>
      <c r="F836" s="182"/>
      <c r="G836" s="182"/>
      <c r="H836" s="182"/>
      <c r="I836" s="182"/>
    </row>
    <row r="837" spans="2:9">
      <c r="B837" s="178"/>
      <c r="C837" s="182"/>
      <c r="D837" s="182"/>
      <c r="E837" s="182"/>
      <c r="F837" s="182"/>
      <c r="G837" s="182"/>
      <c r="H837" s="182"/>
      <c r="I837" s="182"/>
    </row>
    <row r="838" spans="2:9">
      <c r="B838" s="178"/>
      <c r="C838" s="182"/>
      <c r="D838" s="182"/>
      <c r="E838" s="182"/>
      <c r="F838" s="182"/>
      <c r="G838" s="182"/>
      <c r="H838" s="182"/>
      <c r="I838" s="182"/>
    </row>
    <row r="839" spans="2:9">
      <c r="B839" s="178"/>
      <c r="C839" s="182"/>
      <c r="D839" s="182"/>
      <c r="E839" s="182"/>
      <c r="F839" s="182"/>
      <c r="G839" s="182"/>
      <c r="H839" s="182"/>
      <c r="I839" s="182"/>
    </row>
    <row r="840" spans="2:9">
      <c r="B840" s="178"/>
      <c r="C840" s="182"/>
      <c r="D840" s="182"/>
      <c r="E840" s="182"/>
      <c r="F840" s="182"/>
      <c r="G840" s="182"/>
      <c r="H840" s="182"/>
      <c r="I840" s="182"/>
    </row>
    <row r="841" spans="2:9">
      <c r="B841" s="178"/>
      <c r="C841" s="182"/>
      <c r="D841" s="182"/>
      <c r="E841" s="182"/>
      <c r="F841" s="182"/>
      <c r="G841" s="182"/>
      <c r="H841" s="182"/>
      <c r="I841" s="182"/>
    </row>
    <row r="842" spans="2:9">
      <c r="B842" s="178"/>
      <c r="C842" s="182"/>
      <c r="D842" s="182"/>
      <c r="E842" s="182"/>
      <c r="F842" s="182"/>
      <c r="G842" s="182"/>
      <c r="H842" s="182"/>
      <c r="I842" s="182"/>
    </row>
    <row r="843" spans="2:9">
      <c r="B843" s="178"/>
      <c r="C843" s="182"/>
      <c r="D843" s="182"/>
      <c r="E843" s="182"/>
      <c r="F843" s="182"/>
      <c r="G843" s="182"/>
      <c r="H843" s="182"/>
      <c r="I843" s="182"/>
    </row>
    <row r="844" spans="2:9">
      <c r="B844" s="178"/>
      <c r="C844" s="182"/>
      <c r="D844" s="182"/>
      <c r="E844" s="182"/>
      <c r="F844" s="182"/>
      <c r="G844" s="182"/>
      <c r="H844" s="182"/>
      <c r="I844" s="182"/>
    </row>
    <row r="845" spans="2:9">
      <c r="B845" s="178"/>
      <c r="C845" s="182"/>
      <c r="D845" s="182"/>
      <c r="E845" s="182"/>
      <c r="F845" s="182"/>
      <c r="G845" s="182"/>
      <c r="H845" s="182"/>
      <c r="I845" s="182"/>
    </row>
    <row r="846" spans="2:9">
      <c r="B846" s="178"/>
      <c r="C846" s="182"/>
      <c r="D846" s="182"/>
      <c r="E846" s="182"/>
      <c r="F846" s="182"/>
      <c r="G846" s="182"/>
      <c r="H846" s="182"/>
      <c r="I846" s="182"/>
    </row>
    <row r="847" spans="2:9">
      <c r="B847" s="178"/>
      <c r="C847" s="182"/>
      <c r="D847" s="182"/>
      <c r="E847" s="182"/>
      <c r="F847" s="182"/>
      <c r="G847" s="182"/>
      <c r="H847" s="182"/>
      <c r="I847" s="182"/>
    </row>
    <row r="848" spans="2:9">
      <c r="B848" s="178"/>
      <c r="C848" s="182"/>
      <c r="D848" s="182"/>
      <c r="E848" s="182"/>
      <c r="F848" s="182"/>
      <c r="G848" s="182"/>
      <c r="H848" s="182"/>
      <c r="I848" s="182"/>
    </row>
    <row r="849" spans="2:9">
      <c r="B849" s="178"/>
      <c r="C849" s="182"/>
      <c r="D849" s="182"/>
      <c r="E849" s="182"/>
      <c r="F849" s="182"/>
      <c r="G849" s="182"/>
      <c r="H849" s="182"/>
      <c r="I849" s="182"/>
    </row>
    <row r="850" spans="2:9">
      <c r="B850" s="178"/>
      <c r="C850" s="182"/>
      <c r="D850" s="182"/>
      <c r="E850" s="182"/>
      <c r="F850" s="182"/>
      <c r="G850" s="182"/>
      <c r="H850" s="182"/>
      <c r="I850" s="182"/>
    </row>
    <row r="851" spans="2:9">
      <c r="B851" s="178"/>
      <c r="C851" s="182"/>
      <c r="D851" s="182"/>
      <c r="E851" s="182"/>
      <c r="F851" s="182"/>
      <c r="G851" s="182"/>
      <c r="H851" s="182"/>
      <c r="I851" s="182"/>
    </row>
    <row r="852" spans="2:9">
      <c r="B852" s="178"/>
      <c r="C852" s="182"/>
      <c r="D852" s="182"/>
      <c r="E852" s="182"/>
      <c r="F852" s="182"/>
      <c r="G852" s="182"/>
      <c r="H852" s="182"/>
      <c r="I852" s="182"/>
    </row>
    <row r="853" spans="2:9">
      <c r="B853" s="178"/>
      <c r="C853" s="182"/>
      <c r="D853" s="182"/>
      <c r="E853" s="182"/>
      <c r="F853" s="182"/>
      <c r="G853" s="182"/>
      <c r="H853" s="182"/>
      <c r="I853" s="182"/>
    </row>
    <row r="854" spans="2:9">
      <c r="B854" s="178"/>
      <c r="C854" s="182"/>
      <c r="D854" s="182"/>
      <c r="E854" s="182"/>
      <c r="F854" s="182"/>
      <c r="G854" s="182"/>
      <c r="H854" s="182"/>
      <c r="I854" s="182"/>
    </row>
    <row r="855" spans="2:9">
      <c r="B855" s="178"/>
      <c r="C855" s="182"/>
      <c r="D855" s="182"/>
      <c r="E855" s="182"/>
      <c r="F855" s="182"/>
      <c r="G855" s="182"/>
      <c r="H855" s="182"/>
      <c r="I855" s="182"/>
    </row>
    <row r="856" spans="2:9">
      <c r="B856" s="178"/>
      <c r="C856" s="182"/>
      <c r="D856" s="182"/>
      <c r="E856" s="182"/>
      <c r="F856" s="182"/>
      <c r="G856" s="182"/>
      <c r="H856" s="182"/>
      <c r="I856" s="182"/>
    </row>
    <row r="857" spans="2:9">
      <c r="B857" s="178"/>
      <c r="C857" s="182"/>
      <c r="D857" s="182"/>
      <c r="E857" s="182"/>
      <c r="F857" s="182"/>
      <c r="G857" s="182"/>
      <c r="H857" s="182"/>
      <c r="I857" s="182"/>
    </row>
    <row r="858" spans="2:9">
      <c r="B858" s="178"/>
      <c r="C858" s="182"/>
      <c r="D858" s="182"/>
      <c r="E858" s="182"/>
      <c r="F858" s="182"/>
      <c r="G858" s="182"/>
      <c r="H858" s="182"/>
      <c r="I858" s="182"/>
    </row>
    <row r="859" spans="2:9">
      <c r="B859" s="178"/>
      <c r="C859" s="182"/>
      <c r="D859" s="182"/>
      <c r="E859" s="182"/>
      <c r="F859" s="182"/>
      <c r="G859" s="182"/>
      <c r="H859" s="182"/>
      <c r="I859" s="182"/>
    </row>
    <row r="860" spans="2:9">
      <c r="B860" s="178"/>
      <c r="C860" s="182"/>
      <c r="D860" s="182"/>
      <c r="E860" s="182"/>
      <c r="F860" s="182"/>
      <c r="G860" s="182"/>
      <c r="H860" s="182"/>
      <c r="I860" s="182"/>
    </row>
    <row r="861" spans="2:9">
      <c r="B861" s="178"/>
      <c r="C861" s="182"/>
      <c r="D861" s="182"/>
      <c r="E861" s="182"/>
      <c r="F861" s="182"/>
      <c r="G861" s="182"/>
      <c r="H861" s="182"/>
      <c r="I861" s="182"/>
    </row>
    <row r="862" spans="2:9">
      <c r="B862" s="178"/>
      <c r="C862" s="182"/>
      <c r="D862" s="182"/>
      <c r="E862" s="182"/>
      <c r="F862" s="182"/>
      <c r="G862" s="182"/>
      <c r="H862" s="182"/>
      <c r="I862" s="182"/>
    </row>
    <row r="863" spans="2:9">
      <c r="B863" s="178"/>
      <c r="C863" s="182"/>
      <c r="D863" s="182"/>
      <c r="E863" s="182"/>
      <c r="F863" s="182"/>
      <c r="G863" s="182"/>
      <c r="H863" s="182"/>
      <c r="I863" s="182"/>
    </row>
    <row r="864" spans="2:9">
      <c r="B864" s="178"/>
      <c r="C864" s="182"/>
      <c r="D864" s="182"/>
      <c r="E864" s="182"/>
      <c r="F864" s="182"/>
      <c r="G864" s="182"/>
      <c r="H864" s="182"/>
      <c r="I864" s="182"/>
    </row>
    <row r="865" spans="2:9">
      <c r="B865" s="178"/>
      <c r="C865" s="182"/>
      <c r="D865" s="182"/>
      <c r="E865" s="182"/>
      <c r="F865" s="182"/>
      <c r="G865" s="182"/>
      <c r="H865" s="182"/>
      <c r="I865" s="182"/>
    </row>
    <row r="866" spans="2:9">
      <c r="B866" s="178"/>
      <c r="C866" s="182"/>
      <c r="D866" s="182"/>
      <c r="E866" s="182"/>
      <c r="F866" s="182"/>
      <c r="G866" s="182"/>
      <c r="H866" s="182"/>
      <c r="I866" s="182"/>
    </row>
    <row r="867" spans="2:9">
      <c r="B867" s="178"/>
      <c r="C867" s="182"/>
      <c r="D867" s="182"/>
      <c r="E867" s="182"/>
      <c r="F867" s="182"/>
      <c r="G867" s="182"/>
      <c r="H867" s="182"/>
      <c r="I867" s="182"/>
    </row>
    <row r="868" spans="2:9">
      <c r="B868" s="178"/>
      <c r="C868" s="182"/>
      <c r="D868" s="182"/>
      <c r="E868" s="182"/>
      <c r="F868" s="182"/>
      <c r="G868" s="182"/>
      <c r="H868" s="182"/>
      <c r="I868" s="182"/>
    </row>
    <row r="869" spans="2:9">
      <c r="B869" s="178"/>
      <c r="C869" s="182"/>
      <c r="D869" s="182"/>
      <c r="E869" s="182"/>
      <c r="F869" s="182"/>
      <c r="G869" s="182"/>
      <c r="H869" s="182"/>
      <c r="I869" s="182"/>
    </row>
    <row r="870" spans="2:9">
      <c r="B870" s="178"/>
      <c r="C870" s="182"/>
      <c r="D870" s="182"/>
      <c r="E870" s="182"/>
      <c r="F870" s="182"/>
      <c r="G870" s="182"/>
      <c r="H870" s="182"/>
      <c r="I870" s="182"/>
    </row>
    <row r="871" spans="2:9">
      <c r="B871" s="178"/>
      <c r="C871" s="182"/>
      <c r="D871" s="182"/>
      <c r="E871" s="182"/>
      <c r="F871" s="182"/>
      <c r="G871" s="182"/>
      <c r="H871" s="182"/>
      <c r="I871" s="182"/>
    </row>
    <row r="872" spans="2:9">
      <c r="B872" s="178"/>
      <c r="C872" s="182"/>
      <c r="D872" s="182"/>
      <c r="E872" s="182"/>
      <c r="F872" s="182"/>
      <c r="G872" s="182"/>
      <c r="H872" s="182"/>
      <c r="I872" s="182"/>
    </row>
    <row r="873" spans="2:9">
      <c r="B873" s="178"/>
      <c r="C873" s="182"/>
      <c r="D873" s="182"/>
      <c r="E873" s="182"/>
      <c r="F873" s="182"/>
      <c r="G873" s="182"/>
      <c r="H873" s="182"/>
      <c r="I873" s="182"/>
    </row>
    <row r="874" spans="2:9">
      <c r="B874" s="178"/>
      <c r="C874" s="182"/>
      <c r="D874" s="182"/>
      <c r="E874" s="182"/>
      <c r="F874" s="182"/>
      <c r="G874" s="182"/>
      <c r="H874" s="182"/>
      <c r="I874" s="182"/>
    </row>
    <row r="875" spans="2:9">
      <c r="B875" s="178"/>
      <c r="C875" s="182"/>
      <c r="D875" s="182"/>
      <c r="E875" s="182"/>
      <c r="F875" s="182"/>
      <c r="G875" s="182"/>
      <c r="H875" s="182"/>
      <c r="I875" s="182"/>
    </row>
    <row r="876" spans="2:9">
      <c r="B876" s="178"/>
      <c r="C876" s="182"/>
      <c r="D876" s="182"/>
      <c r="E876" s="182"/>
      <c r="F876" s="182"/>
      <c r="G876" s="182"/>
      <c r="H876" s="182"/>
      <c r="I876" s="182"/>
    </row>
    <row r="877" spans="2:9">
      <c r="B877" s="178"/>
      <c r="C877" s="182"/>
      <c r="D877" s="182"/>
      <c r="E877" s="182"/>
      <c r="F877" s="182"/>
      <c r="G877" s="182"/>
      <c r="H877" s="182"/>
      <c r="I877" s="182"/>
    </row>
    <row r="878" spans="2:9">
      <c r="B878" s="178"/>
      <c r="C878" s="182"/>
      <c r="D878" s="182"/>
      <c r="E878" s="182"/>
      <c r="F878" s="182"/>
      <c r="G878" s="182"/>
      <c r="H878" s="182"/>
      <c r="I878" s="182"/>
    </row>
    <row r="879" spans="2:9">
      <c r="B879" s="178"/>
      <c r="C879" s="182"/>
      <c r="D879" s="182"/>
      <c r="E879" s="182"/>
      <c r="F879" s="182"/>
      <c r="G879" s="182"/>
      <c r="H879" s="182"/>
      <c r="I879" s="182"/>
    </row>
    <row r="880" spans="2:9">
      <c r="B880" s="178"/>
      <c r="C880" s="182"/>
      <c r="D880" s="182"/>
      <c r="E880" s="182"/>
      <c r="F880" s="182"/>
      <c r="G880" s="182"/>
      <c r="H880" s="182"/>
      <c r="I880" s="182"/>
    </row>
    <row r="881" spans="2:9">
      <c r="B881" s="178"/>
      <c r="C881" s="182"/>
      <c r="D881" s="182"/>
      <c r="E881" s="182"/>
      <c r="F881" s="182"/>
      <c r="G881" s="182"/>
      <c r="H881" s="182"/>
      <c r="I881" s="182"/>
    </row>
    <row r="882" spans="2:9">
      <c r="B882" s="178"/>
      <c r="C882" s="182"/>
      <c r="D882" s="182"/>
      <c r="E882" s="182"/>
      <c r="F882" s="182"/>
      <c r="G882" s="182"/>
      <c r="H882" s="182"/>
      <c r="I882" s="182"/>
    </row>
    <row r="883" spans="2:9">
      <c r="B883" s="178"/>
      <c r="C883" s="182"/>
      <c r="D883" s="182"/>
      <c r="E883" s="182"/>
      <c r="F883" s="182"/>
      <c r="G883" s="182"/>
      <c r="H883" s="182"/>
      <c r="I883" s="182"/>
    </row>
    <row r="884" spans="2:9">
      <c r="B884" s="178"/>
      <c r="C884" s="182"/>
      <c r="D884" s="182"/>
      <c r="E884" s="182"/>
      <c r="F884" s="182"/>
      <c r="G884" s="182"/>
      <c r="H884" s="182"/>
      <c r="I884" s="182"/>
    </row>
    <row r="885" spans="2:9">
      <c r="B885" s="178"/>
      <c r="C885" s="182"/>
      <c r="D885" s="182"/>
      <c r="E885" s="182"/>
      <c r="F885" s="182"/>
      <c r="G885" s="182"/>
      <c r="H885" s="182"/>
      <c r="I885" s="182"/>
    </row>
    <row r="886" spans="2:9">
      <c r="B886" s="178"/>
      <c r="C886" s="182"/>
      <c r="D886" s="182"/>
      <c r="E886" s="182"/>
      <c r="F886" s="182"/>
      <c r="G886" s="182"/>
      <c r="H886" s="182"/>
      <c r="I886" s="182"/>
    </row>
    <row r="887" spans="2:9">
      <c r="B887" s="178"/>
      <c r="C887" s="182"/>
      <c r="D887" s="182"/>
      <c r="E887" s="182"/>
      <c r="F887" s="182"/>
      <c r="G887" s="182"/>
      <c r="H887" s="182"/>
      <c r="I887" s="182"/>
    </row>
    <row r="888" spans="2:9">
      <c r="B888" s="178"/>
      <c r="C888" s="182"/>
      <c r="D888" s="182"/>
      <c r="E888" s="182"/>
      <c r="F888" s="182"/>
      <c r="G888" s="182"/>
      <c r="H888" s="182"/>
      <c r="I888" s="182"/>
    </row>
    <row r="889" spans="2:9">
      <c r="B889" s="178"/>
      <c r="C889" s="182"/>
      <c r="D889" s="182"/>
      <c r="E889" s="182"/>
      <c r="F889" s="182"/>
      <c r="G889" s="182"/>
      <c r="H889" s="182"/>
      <c r="I889" s="182"/>
    </row>
    <row r="890" spans="2:9">
      <c r="B890" s="178"/>
      <c r="C890" s="182"/>
      <c r="D890" s="182"/>
      <c r="E890" s="182"/>
      <c r="F890" s="182"/>
      <c r="G890" s="182"/>
      <c r="H890" s="182"/>
      <c r="I890" s="182"/>
    </row>
    <row r="891" spans="2:9">
      <c r="B891" s="178"/>
      <c r="C891" s="182"/>
      <c r="D891" s="182"/>
      <c r="E891" s="182"/>
      <c r="F891" s="182"/>
      <c r="G891" s="182"/>
      <c r="H891" s="182"/>
      <c r="I891" s="182"/>
    </row>
    <row r="892" spans="2:9">
      <c r="B892" s="178"/>
      <c r="C892" s="182"/>
      <c r="D892" s="182"/>
      <c r="E892" s="182"/>
      <c r="F892" s="182"/>
      <c r="G892" s="182"/>
      <c r="H892" s="182"/>
      <c r="I892" s="182"/>
    </row>
    <row r="893" spans="2:9">
      <c r="B893" s="178"/>
      <c r="C893" s="182"/>
      <c r="D893" s="182"/>
      <c r="E893" s="182"/>
      <c r="F893" s="182"/>
      <c r="G893" s="182"/>
      <c r="H893" s="182"/>
      <c r="I893" s="182"/>
    </row>
    <row r="894" spans="2:9">
      <c r="B894" s="178"/>
      <c r="C894" s="182"/>
      <c r="D894" s="182"/>
      <c r="E894" s="182"/>
      <c r="F894" s="182"/>
      <c r="G894" s="182"/>
      <c r="H894" s="182"/>
      <c r="I894" s="182"/>
    </row>
    <row r="895" spans="2:9">
      <c r="B895" s="178"/>
      <c r="C895" s="182"/>
      <c r="D895" s="182"/>
      <c r="E895" s="182"/>
      <c r="F895" s="182"/>
      <c r="G895" s="182"/>
      <c r="H895" s="182"/>
      <c r="I895" s="182"/>
    </row>
    <row r="896" spans="2:9">
      <c r="B896" s="178"/>
      <c r="C896" s="182"/>
      <c r="D896" s="182"/>
      <c r="E896" s="182"/>
      <c r="F896" s="182"/>
      <c r="G896" s="182"/>
      <c r="H896" s="182"/>
      <c r="I896" s="182"/>
    </row>
    <row r="897" spans="2:9">
      <c r="B897" s="178"/>
      <c r="C897" s="182"/>
      <c r="D897" s="182"/>
      <c r="E897" s="182"/>
      <c r="F897" s="182"/>
      <c r="G897" s="182"/>
      <c r="H897" s="182"/>
      <c r="I897" s="182"/>
    </row>
    <row r="898" spans="2:9">
      <c r="B898" s="178"/>
      <c r="C898" s="182"/>
      <c r="D898" s="182"/>
      <c r="E898" s="182"/>
      <c r="F898" s="182"/>
      <c r="G898" s="182"/>
      <c r="H898" s="182"/>
      <c r="I898" s="182"/>
    </row>
    <row r="899" spans="2:9">
      <c r="B899" s="178"/>
      <c r="C899" s="182"/>
      <c r="D899" s="182"/>
      <c r="E899" s="182"/>
      <c r="F899" s="182"/>
      <c r="G899" s="182"/>
      <c r="H899" s="182"/>
      <c r="I899" s="182"/>
    </row>
    <row r="900" spans="2:9">
      <c r="B900" s="178"/>
      <c r="C900" s="182"/>
      <c r="D900" s="182"/>
      <c r="E900" s="182"/>
      <c r="F900" s="182"/>
      <c r="G900" s="182"/>
      <c r="H900" s="182"/>
      <c r="I900" s="182"/>
    </row>
    <row r="901" spans="2:9">
      <c r="B901" s="178"/>
      <c r="C901" s="182"/>
      <c r="D901" s="182"/>
      <c r="E901" s="182"/>
      <c r="F901" s="182"/>
      <c r="G901" s="182"/>
      <c r="H901" s="182"/>
      <c r="I901" s="182"/>
    </row>
    <row r="902" spans="2:9">
      <c r="B902" s="178"/>
      <c r="C902" s="182"/>
      <c r="D902" s="182"/>
      <c r="E902" s="182"/>
      <c r="F902" s="182"/>
      <c r="G902" s="182"/>
      <c r="H902" s="182"/>
      <c r="I902" s="182"/>
    </row>
    <row r="903" spans="2:9">
      <c r="B903" s="178"/>
      <c r="C903" s="182"/>
      <c r="D903" s="182"/>
      <c r="E903" s="182"/>
      <c r="F903" s="182"/>
      <c r="G903" s="182"/>
      <c r="H903" s="182"/>
      <c r="I903" s="182"/>
    </row>
    <row r="904" spans="2:9">
      <c r="B904" s="178"/>
      <c r="C904" s="182"/>
      <c r="D904" s="182"/>
      <c r="E904" s="182"/>
      <c r="F904" s="182"/>
      <c r="G904" s="182"/>
      <c r="H904" s="182"/>
      <c r="I904" s="182"/>
    </row>
    <row r="905" spans="2:9">
      <c r="B905" s="178"/>
      <c r="C905" s="182"/>
      <c r="D905" s="182"/>
      <c r="E905" s="182"/>
      <c r="F905" s="182"/>
      <c r="G905" s="182"/>
      <c r="H905" s="182"/>
      <c r="I905" s="182"/>
    </row>
    <row r="906" spans="2:9">
      <c r="B906" s="178"/>
      <c r="C906" s="182"/>
      <c r="D906" s="182"/>
      <c r="E906" s="182"/>
      <c r="F906" s="182"/>
      <c r="G906" s="182"/>
      <c r="H906" s="182"/>
      <c r="I906" s="182"/>
    </row>
    <row r="907" spans="2:9">
      <c r="B907" s="178"/>
      <c r="C907" s="182"/>
      <c r="D907" s="182"/>
      <c r="E907" s="182"/>
      <c r="F907" s="182"/>
      <c r="G907" s="182"/>
      <c r="H907" s="182"/>
      <c r="I907" s="182"/>
    </row>
    <row r="908" spans="2:9">
      <c r="B908" s="178"/>
      <c r="C908" s="182"/>
      <c r="D908" s="182"/>
      <c r="E908" s="182"/>
      <c r="F908" s="182"/>
      <c r="G908" s="182"/>
      <c r="H908" s="182"/>
      <c r="I908" s="182"/>
    </row>
    <row r="909" spans="2:9">
      <c r="B909" s="178"/>
      <c r="C909" s="182"/>
      <c r="D909" s="182"/>
      <c r="E909" s="182"/>
      <c r="F909" s="182"/>
      <c r="G909" s="182"/>
      <c r="H909" s="182"/>
      <c r="I909" s="182"/>
    </row>
    <row r="910" spans="2:9">
      <c r="B910" s="178"/>
      <c r="C910" s="182"/>
      <c r="D910" s="182"/>
      <c r="E910" s="182"/>
      <c r="F910" s="182"/>
      <c r="G910" s="182"/>
      <c r="H910" s="182"/>
      <c r="I910" s="182"/>
    </row>
    <row r="911" spans="2:9">
      <c r="B911" s="178"/>
      <c r="C911" s="182"/>
      <c r="D911" s="182"/>
      <c r="E911" s="182"/>
      <c r="F911" s="182"/>
      <c r="G911" s="182"/>
      <c r="H911" s="182"/>
      <c r="I911" s="182"/>
    </row>
    <row r="912" spans="2:9">
      <c r="B912" s="178"/>
      <c r="C912" s="182"/>
      <c r="D912" s="182"/>
      <c r="E912" s="182"/>
      <c r="F912" s="182"/>
      <c r="G912" s="182"/>
      <c r="H912" s="182"/>
      <c r="I912" s="182"/>
    </row>
    <row r="913" spans="2:9">
      <c r="B913" s="178"/>
      <c r="C913" s="182"/>
      <c r="D913" s="182"/>
      <c r="E913" s="182"/>
      <c r="F913" s="182"/>
      <c r="G913" s="182"/>
      <c r="H913" s="182"/>
      <c r="I913" s="182"/>
    </row>
    <row r="914" spans="2:9">
      <c r="B914" s="178"/>
      <c r="C914" s="182"/>
      <c r="D914" s="182"/>
      <c r="E914" s="182"/>
      <c r="F914" s="182"/>
      <c r="G914" s="182"/>
      <c r="H914" s="182"/>
      <c r="I914" s="182"/>
    </row>
    <row r="915" spans="2:9">
      <c r="B915" s="178"/>
      <c r="C915" s="182"/>
      <c r="D915" s="182"/>
      <c r="E915" s="182"/>
      <c r="F915" s="182"/>
      <c r="G915" s="182"/>
      <c r="H915" s="182"/>
      <c r="I915" s="182"/>
    </row>
    <row r="916" spans="2:9">
      <c r="B916" s="178"/>
      <c r="C916" s="182"/>
      <c r="D916" s="182"/>
      <c r="E916" s="182"/>
      <c r="F916" s="182"/>
      <c r="G916" s="182"/>
      <c r="H916" s="182"/>
      <c r="I916" s="182"/>
    </row>
    <row r="917" spans="2:9">
      <c r="B917" s="178"/>
      <c r="C917" s="182"/>
      <c r="D917" s="182"/>
      <c r="E917" s="182"/>
      <c r="F917" s="182"/>
      <c r="G917" s="182"/>
      <c r="H917" s="182"/>
      <c r="I917" s="182"/>
    </row>
    <row r="918" spans="2:9">
      <c r="B918" s="178"/>
      <c r="C918" s="182"/>
      <c r="D918" s="182"/>
      <c r="E918" s="182"/>
      <c r="F918" s="182"/>
      <c r="G918" s="182"/>
      <c r="H918" s="182"/>
      <c r="I918" s="182"/>
    </row>
    <row r="919" spans="2:9">
      <c r="B919" s="178"/>
      <c r="C919" s="182"/>
      <c r="D919" s="182"/>
      <c r="E919" s="182"/>
      <c r="F919" s="182"/>
      <c r="G919" s="182"/>
      <c r="H919" s="182"/>
      <c r="I919" s="182"/>
    </row>
    <row r="920" spans="2:9">
      <c r="B920" s="178"/>
      <c r="C920" s="182"/>
      <c r="D920" s="182"/>
      <c r="E920" s="182"/>
      <c r="F920" s="182"/>
      <c r="G920" s="182"/>
      <c r="H920" s="182"/>
      <c r="I920" s="182"/>
    </row>
    <row r="921" spans="2:9">
      <c r="B921" s="178"/>
      <c r="C921" s="182"/>
      <c r="D921" s="182"/>
      <c r="E921" s="182"/>
      <c r="F921" s="182"/>
      <c r="G921" s="182"/>
      <c r="H921" s="182"/>
      <c r="I921" s="182"/>
    </row>
    <row r="922" spans="2:9">
      <c r="B922" s="178"/>
      <c r="C922" s="182"/>
      <c r="D922" s="182"/>
      <c r="E922" s="182"/>
      <c r="F922" s="182"/>
      <c r="G922" s="182"/>
      <c r="H922" s="182"/>
      <c r="I922" s="182"/>
    </row>
    <row r="923" spans="2:9">
      <c r="B923" s="178"/>
      <c r="C923" s="182"/>
      <c r="D923" s="182"/>
      <c r="E923" s="182"/>
      <c r="F923" s="182"/>
      <c r="G923" s="182"/>
      <c r="H923" s="182"/>
      <c r="I923" s="182"/>
    </row>
    <row r="924" spans="2:9">
      <c r="B924" s="178"/>
      <c r="C924" s="182"/>
      <c r="D924" s="182"/>
      <c r="E924" s="182"/>
      <c r="F924" s="182"/>
      <c r="G924" s="182"/>
      <c r="H924" s="182"/>
      <c r="I924" s="182"/>
    </row>
    <row r="925" spans="2:9">
      <c r="B925" s="178"/>
      <c r="C925" s="182"/>
      <c r="D925" s="182"/>
      <c r="E925" s="182"/>
      <c r="F925" s="182"/>
      <c r="G925" s="182"/>
      <c r="H925" s="182"/>
      <c r="I925" s="182"/>
    </row>
    <row r="926" spans="2:9">
      <c r="B926" s="178"/>
      <c r="C926" s="182"/>
      <c r="D926" s="182"/>
      <c r="E926" s="182"/>
      <c r="F926" s="182"/>
      <c r="G926" s="182"/>
      <c r="H926" s="182"/>
      <c r="I926" s="182"/>
    </row>
    <row r="927" spans="2:9">
      <c r="B927" s="178"/>
      <c r="C927" s="182"/>
      <c r="D927" s="182"/>
      <c r="E927" s="182"/>
      <c r="F927" s="182"/>
      <c r="G927" s="182"/>
      <c r="H927" s="182"/>
      <c r="I927" s="182"/>
    </row>
    <row r="928" spans="2:9">
      <c r="B928" s="178"/>
      <c r="C928" s="182"/>
      <c r="D928" s="182"/>
      <c r="E928" s="182"/>
      <c r="F928" s="182"/>
      <c r="G928" s="182"/>
      <c r="H928" s="182"/>
      <c r="I928" s="182"/>
    </row>
    <row r="929" spans="2:9">
      <c r="B929" s="178"/>
      <c r="C929" s="182"/>
      <c r="D929" s="182"/>
      <c r="E929" s="182"/>
      <c r="F929" s="182"/>
      <c r="G929" s="182"/>
      <c r="H929" s="182"/>
      <c r="I929" s="182"/>
    </row>
    <row r="930" spans="2:9">
      <c r="B930" s="178"/>
      <c r="C930" s="182"/>
      <c r="D930" s="182"/>
      <c r="E930" s="182"/>
      <c r="F930" s="182"/>
      <c r="G930" s="182"/>
      <c r="H930" s="182"/>
      <c r="I930" s="182"/>
    </row>
    <row r="931" spans="2:9">
      <c r="B931" s="178"/>
      <c r="C931" s="182"/>
      <c r="D931" s="182"/>
      <c r="E931" s="182"/>
      <c r="F931" s="182"/>
      <c r="G931" s="182"/>
      <c r="H931" s="182"/>
      <c r="I931" s="182"/>
    </row>
    <row r="932" spans="2:9">
      <c r="B932" s="178"/>
      <c r="C932" s="182"/>
      <c r="D932" s="182"/>
      <c r="E932" s="182"/>
      <c r="F932" s="182"/>
      <c r="G932" s="182"/>
      <c r="H932" s="182"/>
      <c r="I932" s="182"/>
    </row>
    <row r="933" spans="2:9">
      <c r="B933" s="178"/>
      <c r="C933" s="182"/>
      <c r="D933" s="182"/>
      <c r="E933" s="182"/>
      <c r="F933" s="182"/>
      <c r="G933" s="182"/>
      <c r="H933" s="182"/>
      <c r="I933" s="182"/>
    </row>
    <row r="934" spans="2:9">
      <c r="B934" s="178"/>
      <c r="C934" s="182"/>
      <c r="D934" s="182"/>
      <c r="E934" s="182"/>
      <c r="F934" s="182"/>
      <c r="G934" s="182"/>
      <c r="H934" s="182"/>
      <c r="I934" s="182"/>
    </row>
    <row r="935" spans="2:9">
      <c r="B935" s="178"/>
      <c r="C935" s="182"/>
      <c r="D935" s="182"/>
      <c r="E935" s="182"/>
      <c r="F935" s="182"/>
      <c r="G935" s="182"/>
      <c r="H935" s="182"/>
      <c r="I935" s="182"/>
    </row>
    <row r="936" spans="2:9">
      <c r="B936" s="178"/>
      <c r="C936" s="182"/>
      <c r="D936" s="182"/>
      <c r="E936" s="182"/>
      <c r="F936" s="182"/>
      <c r="G936" s="182"/>
      <c r="H936" s="182"/>
      <c r="I936" s="182"/>
    </row>
    <row r="937" spans="2:9">
      <c r="B937" s="178"/>
      <c r="C937" s="182"/>
      <c r="D937" s="182"/>
      <c r="E937" s="182"/>
      <c r="F937" s="182"/>
      <c r="G937" s="182"/>
      <c r="H937" s="182"/>
      <c r="I937" s="182"/>
    </row>
    <row r="938" spans="2:9">
      <c r="B938" s="178"/>
      <c r="C938" s="182"/>
      <c r="D938" s="182"/>
      <c r="E938" s="182"/>
      <c r="F938" s="182"/>
      <c r="G938" s="182"/>
      <c r="H938" s="182"/>
      <c r="I938" s="182"/>
    </row>
    <row r="939" spans="2:9">
      <c r="B939" s="178"/>
      <c r="C939" s="182"/>
      <c r="D939" s="182"/>
      <c r="E939" s="182"/>
      <c r="F939" s="182"/>
      <c r="G939" s="182"/>
      <c r="H939" s="182"/>
      <c r="I939" s="182"/>
    </row>
    <row r="940" spans="2:9">
      <c r="B940" s="178"/>
      <c r="C940" s="182"/>
      <c r="D940" s="182"/>
      <c r="E940" s="182"/>
      <c r="F940" s="182"/>
      <c r="G940" s="182"/>
      <c r="H940" s="182"/>
      <c r="I940" s="182"/>
    </row>
    <row r="941" spans="2:9">
      <c r="B941" s="178"/>
      <c r="C941" s="182"/>
      <c r="D941" s="182"/>
      <c r="E941" s="182"/>
      <c r="F941" s="182"/>
      <c r="G941" s="182"/>
      <c r="H941" s="182"/>
      <c r="I941" s="182"/>
    </row>
    <row r="942" spans="2:9">
      <c r="B942" s="178"/>
      <c r="C942" s="182"/>
      <c r="D942" s="182"/>
      <c r="E942" s="182"/>
      <c r="F942" s="182"/>
      <c r="G942" s="182"/>
      <c r="H942" s="182"/>
      <c r="I942" s="182"/>
    </row>
    <row r="943" spans="2:9">
      <c r="B943" s="178"/>
      <c r="C943" s="182"/>
      <c r="D943" s="182"/>
      <c r="E943" s="182"/>
      <c r="F943" s="182"/>
      <c r="G943" s="182"/>
      <c r="H943" s="182"/>
      <c r="I943" s="182"/>
    </row>
    <row r="944" spans="2:9">
      <c r="B944" s="178"/>
      <c r="C944" s="182"/>
      <c r="D944" s="182"/>
      <c r="E944" s="182"/>
      <c r="F944" s="182"/>
      <c r="G944" s="182"/>
      <c r="H944" s="182"/>
      <c r="I944" s="182"/>
    </row>
    <row r="945" spans="2:9">
      <c r="B945" s="178"/>
      <c r="C945" s="182"/>
      <c r="D945" s="182"/>
      <c r="E945" s="182"/>
      <c r="F945" s="182"/>
      <c r="G945" s="182"/>
      <c r="H945" s="182"/>
      <c r="I945" s="182"/>
    </row>
    <row r="946" spans="2:9">
      <c r="B946" s="178"/>
      <c r="C946" s="182"/>
      <c r="D946" s="182"/>
      <c r="E946" s="182"/>
      <c r="F946" s="182"/>
      <c r="G946" s="182"/>
      <c r="H946" s="182"/>
      <c r="I946" s="182"/>
    </row>
    <row r="947" spans="2:9">
      <c r="B947" s="178"/>
      <c r="C947" s="182"/>
      <c r="D947" s="182"/>
      <c r="E947" s="182"/>
      <c r="F947" s="182"/>
      <c r="G947" s="182"/>
      <c r="H947" s="182"/>
      <c r="I947" s="182"/>
    </row>
    <row r="948" spans="2:9">
      <c r="B948" s="178"/>
      <c r="C948" s="182"/>
      <c r="D948" s="182"/>
      <c r="E948" s="182"/>
      <c r="F948" s="182"/>
      <c r="G948" s="182"/>
      <c r="H948" s="182"/>
      <c r="I948" s="182"/>
    </row>
    <row r="949" spans="2:9">
      <c r="B949" s="178"/>
      <c r="C949" s="182"/>
      <c r="D949" s="182"/>
      <c r="E949" s="182"/>
      <c r="F949" s="182"/>
      <c r="G949" s="182"/>
      <c r="H949" s="182"/>
      <c r="I949" s="182"/>
    </row>
    <row r="950" spans="2:9">
      <c r="B950" s="178"/>
      <c r="C950" s="182"/>
      <c r="D950" s="182"/>
      <c r="E950" s="182"/>
      <c r="F950" s="182"/>
      <c r="G950" s="182"/>
      <c r="H950" s="182"/>
      <c r="I950" s="182"/>
    </row>
    <row r="951" spans="2:9">
      <c r="B951" s="178"/>
      <c r="C951" s="182"/>
      <c r="D951" s="182"/>
      <c r="E951" s="182"/>
      <c r="F951" s="182"/>
      <c r="G951" s="182"/>
      <c r="H951" s="182"/>
      <c r="I951" s="182"/>
    </row>
    <row r="952" spans="2:9">
      <c r="B952" s="178"/>
      <c r="C952" s="182"/>
      <c r="D952" s="182"/>
      <c r="E952" s="182"/>
      <c r="F952" s="182"/>
      <c r="G952" s="182"/>
      <c r="H952" s="182"/>
      <c r="I952" s="182"/>
    </row>
    <row r="953" spans="2:9">
      <c r="B953" s="178"/>
      <c r="C953" s="182"/>
      <c r="D953" s="182"/>
      <c r="E953" s="182"/>
      <c r="F953" s="182"/>
      <c r="G953" s="182"/>
      <c r="H953" s="182"/>
      <c r="I953" s="182"/>
    </row>
    <row r="954" spans="2:9">
      <c r="B954" s="178"/>
      <c r="C954" s="182"/>
      <c r="D954" s="182"/>
      <c r="E954" s="182"/>
      <c r="F954" s="182"/>
      <c r="G954" s="182"/>
      <c r="H954" s="182"/>
      <c r="I954" s="182"/>
    </row>
    <row r="955" spans="2:9">
      <c r="B955" s="178"/>
      <c r="C955" s="182"/>
      <c r="D955" s="182"/>
      <c r="E955" s="182"/>
      <c r="F955" s="182"/>
      <c r="G955" s="182"/>
      <c r="H955" s="182"/>
      <c r="I955" s="182"/>
    </row>
    <row r="956" spans="2:9">
      <c r="B956" s="178"/>
      <c r="C956" s="182"/>
      <c r="D956" s="182"/>
      <c r="E956" s="182"/>
      <c r="F956" s="182"/>
      <c r="G956" s="182"/>
      <c r="H956" s="182"/>
      <c r="I956" s="182"/>
    </row>
    <row r="957" spans="2:9">
      <c r="B957" s="178"/>
      <c r="C957" s="182"/>
      <c r="D957" s="182"/>
      <c r="E957" s="182"/>
      <c r="F957" s="182"/>
      <c r="G957" s="182"/>
      <c r="H957" s="182"/>
      <c r="I957" s="182"/>
    </row>
    <row r="958" spans="2:9">
      <c r="B958" s="178"/>
      <c r="C958" s="182"/>
      <c r="D958" s="182"/>
      <c r="E958" s="182"/>
      <c r="F958" s="182"/>
      <c r="G958" s="182"/>
      <c r="H958" s="182"/>
      <c r="I958" s="182"/>
    </row>
    <row r="959" spans="2:9">
      <c r="B959" s="178"/>
      <c r="C959" s="182"/>
      <c r="D959" s="182"/>
      <c r="E959" s="182"/>
      <c r="F959" s="182"/>
      <c r="G959" s="182"/>
      <c r="H959" s="182"/>
      <c r="I959" s="182"/>
    </row>
    <row r="960" spans="2:9">
      <c r="B960" s="178"/>
      <c r="C960" s="182"/>
      <c r="D960" s="182"/>
      <c r="E960" s="182"/>
      <c r="F960" s="182"/>
      <c r="G960" s="182"/>
      <c r="H960" s="182"/>
      <c r="I960" s="182"/>
    </row>
    <row r="961" spans="2:9">
      <c r="B961" s="178"/>
      <c r="C961" s="182"/>
      <c r="D961" s="182"/>
      <c r="E961" s="182"/>
      <c r="F961" s="182"/>
      <c r="G961" s="182"/>
      <c r="H961" s="182"/>
      <c r="I961" s="182"/>
    </row>
    <row r="962" spans="2:9">
      <c r="B962" s="178"/>
      <c r="C962" s="182"/>
      <c r="D962" s="182"/>
      <c r="E962" s="182"/>
      <c r="F962" s="182"/>
      <c r="G962" s="182"/>
      <c r="H962" s="182"/>
      <c r="I962" s="182"/>
    </row>
    <row r="963" spans="2:9">
      <c r="B963" s="178"/>
      <c r="C963" s="182"/>
      <c r="D963" s="182"/>
      <c r="E963" s="182"/>
      <c r="F963" s="182"/>
      <c r="G963" s="182"/>
      <c r="H963" s="182"/>
      <c r="I963" s="182"/>
    </row>
    <row r="964" spans="2:9">
      <c r="B964" s="178"/>
      <c r="C964" s="182"/>
      <c r="D964" s="182"/>
      <c r="E964" s="182"/>
      <c r="F964" s="182"/>
      <c r="G964" s="182"/>
      <c r="H964" s="182"/>
      <c r="I964" s="182"/>
    </row>
    <row r="965" spans="2:9">
      <c r="B965" s="178"/>
      <c r="C965" s="182"/>
      <c r="D965" s="182"/>
      <c r="E965" s="182"/>
      <c r="F965" s="182"/>
      <c r="G965" s="182"/>
      <c r="H965" s="182"/>
      <c r="I965" s="182"/>
    </row>
    <row r="966" spans="2:9">
      <c r="B966" s="178"/>
      <c r="C966" s="182"/>
      <c r="D966" s="182"/>
      <c r="E966" s="182"/>
      <c r="F966" s="182"/>
      <c r="G966" s="182"/>
      <c r="H966" s="182"/>
      <c r="I966" s="182"/>
    </row>
    <row r="967" spans="2:9">
      <c r="B967" s="178"/>
      <c r="C967" s="182"/>
      <c r="D967" s="182"/>
      <c r="E967" s="182"/>
      <c r="F967" s="182"/>
      <c r="G967" s="182"/>
      <c r="H967" s="182"/>
      <c r="I967" s="182"/>
    </row>
    <row r="968" spans="2:9">
      <c r="B968" s="178"/>
      <c r="C968" s="182"/>
      <c r="D968" s="182"/>
      <c r="E968" s="182"/>
      <c r="F968" s="182"/>
      <c r="G968" s="182"/>
      <c r="H968" s="182"/>
      <c r="I968" s="182"/>
    </row>
    <row r="969" spans="2:9">
      <c r="B969" s="178"/>
      <c r="C969" s="182"/>
      <c r="D969" s="182"/>
      <c r="E969" s="182"/>
      <c r="F969" s="182"/>
      <c r="G969" s="182"/>
      <c r="H969" s="182"/>
      <c r="I969" s="182"/>
    </row>
    <row r="970" spans="2:9">
      <c r="B970" s="178"/>
      <c r="C970" s="182"/>
      <c r="D970" s="182"/>
      <c r="E970" s="182"/>
      <c r="F970" s="182"/>
      <c r="G970" s="182"/>
      <c r="H970" s="182"/>
      <c r="I970" s="182"/>
    </row>
    <row r="971" spans="2:9">
      <c r="B971" s="178"/>
      <c r="C971" s="182"/>
      <c r="D971" s="182"/>
      <c r="E971" s="182"/>
      <c r="F971" s="182"/>
      <c r="G971" s="182"/>
      <c r="H971" s="182"/>
      <c r="I971" s="182"/>
    </row>
    <row r="972" spans="2:9">
      <c r="B972" s="178"/>
      <c r="C972" s="182"/>
      <c r="D972" s="182"/>
      <c r="E972" s="182"/>
      <c r="F972" s="182"/>
      <c r="G972" s="182"/>
      <c r="H972" s="182"/>
      <c r="I972" s="182"/>
    </row>
    <row r="973" spans="2:9">
      <c r="B973" s="178"/>
      <c r="C973" s="182"/>
      <c r="D973" s="182"/>
      <c r="E973" s="182"/>
      <c r="F973" s="182"/>
      <c r="G973" s="182"/>
      <c r="H973" s="182"/>
      <c r="I973" s="182"/>
    </row>
    <row r="974" spans="2:9">
      <c r="B974" s="178"/>
      <c r="C974" s="182"/>
      <c r="D974" s="182"/>
      <c r="E974" s="182"/>
      <c r="F974" s="182"/>
      <c r="G974" s="182"/>
      <c r="H974" s="182"/>
      <c r="I974" s="182"/>
    </row>
    <row r="975" spans="2:9">
      <c r="B975" s="178"/>
      <c r="C975" s="182"/>
      <c r="D975" s="182"/>
      <c r="E975" s="182"/>
      <c r="F975" s="182"/>
      <c r="G975" s="182"/>
      <c r="H975" s="182"/>
      <c r="I975" s="182"/>
    </row>
    <row r="976" spans="2:9">
      <c r="B976" s="178"/>
      <c r="C976" s="182"/>
      <c r="D976" s="182"/>
      <c r="E976" s="182"/>
      <c r="F976" s="182"/>
      <c r="G976" s="182"/>
      <c r="H976" s="182"/>
      <c r="I976" s="182"/>
    </row>
    <row r="977" spans="2:9">
      <c r="B977" s="178"/>
      <c r="C977" s="182"/>
      <c r="D977" s="182"/>
      <c r="E977" s="182"/>
      <c r="F977" s="182"/>
      <c r="G977" s="182"/>
      <c r="H977" s="182"/>
      <c r="I977" s="182"/>
    </row>
    <row r="978" spans="2:9">
      <c r="B978" s="178"/>
      <c r="C978" s="182"/>
      <c r="D978" s="182"/>
      <c r="E978" s="182"/>
      <c r="F978" s="182"/>
      <c r="G978" s="182"/>
      <c r="H978" s="182"/>
      <c r="I978" s="182"/>
    </row>
    <row r="979" spans="2:9">
      <c r="B979" s="178"/>
      <c r="C979" s="182"/>
      <c r="D979" s="182"/>
      <c r="E979" s="182"/>
      <c r="F979" s="182"/>
      <c r="G979" s="182"/>
      <c r="H979" s="182"/>
      <c r="I979" s="182"/>
    </row>
    <row r="980" spans="2:9">
      <c r="B980" s="178"/>
      <c r="C980" s="182"/>
      <c r="D980" s="182"/>
      <c r="E980" s="182"/>
      <c r="F980" s="182"/>
      <c r="G980" s="182"/>
      <c r="H980" s="182"/>
      <c r="I980" s="182"/>
    </row>
    <row r="981" spans="2:9">
      <c r="B981" s="178"/>
      <c r="C981" s="182"/>
      <c r="D981" s="182"/>
      <c r="E981" s="182"/>
      <c r="F981" s="182"/>
      <c r="G981" s="182"/>
      <c r="H981" s="182"/>
      <c r="I981" s="182"/>
    </row>
    <row r="982" spans="2:9">
      <c r="B982" s="178"/>
      <c r="C982" s="182"/>
      <c r="D982" s="182"/>
      <c r="E982" s="182"/>
      <c r="F982" s="182"/>
      <c r="G982" s="182"/>
      <c r="H982" s="182"/>
      <c r="I982" s="182"/>
    </row>
    <row r="983" spans="2:9">
      <c r="B983" s="178"/>
      <c r="C983" s="182"/>
      <c r="D983" s="182"/>
      <c r="E983" s="182"/>
      <c r="F983" s="182"/>
      <c r="G983" s="182"/>
      <c r="H983" s="182"/>
      <c r="I983" s="182"/>
    </row>
    <row r="984" spans="2:9">
      <c r="B984" s="178"/>
      <c r="C984" s="182"/>
      <c r="D984" s="182"/>
      <c r="E984" s="182"/>
      <c r="F984" s="182"/>
      <c r="G984" s="182"/>
      <c r="H984" s="182"/>
      <c r="I984" s="182"/>
    </row>
    <row r="985" spans="2:9">
      <c r="B985" s="178"/>
      <c r="C985" s="182"/>
      <c r="D985" s="182"/>
      <c r="E985" s="182"/>
      <c r="F985" s="182"/>
      <c r="G985" s="182"/>
      <c r="H985" s="182"/>
      <c r="I985" s="182"/>
    </row>
    <row r="986" spans="2:9">
      <c r="B986" s="178"/>
      <c r="C986" s="182"/>
      <c r="D986" s="182"/>
      <c r="E986" s="182"/>
      <c r="F986" s="182"/>
      <c r="G986" s="182"/>
      <c r="H986" s="182"/>
      <c r="I986" s="182"/>
    </row>
    <row r="987" spans="2:9">
      <c r="B987" s="178"/>
      <c r="C987" s="182"/>
      <c r="D987" s="182"/>
      <c r="E987" s="182"/>
      <c r="F987" s="182"/>
      <c r="G987" s="182"/>
      <c r="H987" s="182"/>
      <c r="I987" s="182"/>
    </row>
    <row r="988" spans="2:9">
      <c r="B988" s="178"/>
      <c r="C988" s="182"/>
      <c r="D988" s="182"/>
      <c r="E988" s="182"/>
      <c r="F988" s="182"/>
      <c r="G988" s="182"/>
      <c r="H988" s="182"/>
      <c r="I988" s="182"/>
    </row>
    <row r="989" spans="2:9">
      <c r="B989" s="178"/>
      <c r="C989" s="182"/>
      <c r="D989" s="182"/>
      <c r="E989" s="182"/>
      <c r="F989" s="182"/>
      <c r="G989" s="182"/>
      <c r="H989" s="182"/>
      <c r="I989" s="182"/>
    </row>
    <row r="990" spans="2:9">
      <c r="B990" s="178"/>
      <c r="C990" s="182"/>
      <c r="D990" s="182"/>
      <c r="E990" s="182"/>
      <c r="F990" s="182"/>
      <c r="G990" s="182"/>
      <c r="H990" s="182"/>
      <c r="I990" s="182"/>
    </row>
    <row r="991" spans="2:9">
      <c r="B991" s="178"/>
      <c r="C991" s="182"/>
      <c r="D991" s="182"/>
      <c r="E991" s="182"/>
      <c r="F991" s="182"/>
      <c r="G991" s="182"/>
      <c r="H991" s="182"/>
      <c r="I991" s="182"/>
    </row>
    <row r="992" spans="2:9">
      <c r="B992" s="178"/>
      <c r="C992" s="182"/>
      <c r="D992" s="182"/>
      <c r="E992" s="182"/>
      <c r="F992" s="182"/>
      <c r="G992" s="182"/>
      <c r="H992" s="182"/>
      <c r="I992" s="182"/>
    </row>
    <row r="993" spans="2:9">
      <c r="B993" s="178"/>
      <c r="C993" s="182"/>
      <c r="D993" s="182"/>
      <c r="E993" s="182"/>
      <c r="F993" s="182"/>
      <c r="G993" s="182"/>
      <c r="H993" s="182"/>
      <c r="I993" s="182"/>
    </row>
    <row r="994" spans="2:9">
      <c r="B994" s="178"/>
      <c r="C994" s="182"/>
      <c r="D994" s="182"/>
      <c r="E994" s="182"/>
      <c r="F994" s="182"/>
      <c r="G994" s="182"/>
      <c r="H994" s="182"/>
      <c r="I994" s="182"/>
    </row>
    <row r="995" spans="2:9">
      <c r="B995" s="178"/>
      <c r="C995" s="182"/>
      <c r="D995" s="182"/>
      <c r="E995" s="182"/>
      <c r="F995" s="182"/>
      <c r="G995" s="182"/>
      <c r="H995" s="182"/>
      <c r="I995" s="182"/>
    </row>
    <row r="996" spans="2:9">
      <c r="B996" s="178"/>
      <c r="C996" s="182"/>
      <c r="D996" s="182"/>
      <c r="E996" s="182"/>
      <c r="F996" s="182"/>
      <c r="G996" s="182"/>
      <c r="H996" s="182"/>
      <c r="I996" s="182"/>
    </row>
    <row r="997" spans="2:9">
      <c r="B997" s="178"/>
      <c r="C997" s="182"/>
      <c r="D997" s="182"/>
      <c r="E997" s="182"/>
      <c r="F997" s="182"/>
      <c r="G997" s="182"/>
      <c r="H997" s="182"/>
      <c r="I997" s="182"/>
    </row>
    <row r="998" spans="2:9">
      <c r="B998" s="178"/>
      <c r="C998" s="182"/>
      <c r="D998" s="182"/>
      <c r="E998" s="182"/>
      <c r="F998" s="182"/>
      <c r="G998" s="182"/>
      <c r="H998" s="182"/>
      <c r="I998" s="182"/>
    </row>
    <row r="999" spans="2:9">
      <c r="B999" s="178"/>
      <c r="C999" s="182"/>
      <c r="D999" s="182"/>
      <c r="E999" s="182"/>
      <c r="F999" s="182"/>
      <c r="G999" s="182"/>
      <c r="H999" s="182"/>
      <c r="I999" s="182"/>
    </row>
    <row r="1000" spans="2:9">
      <c r="B1000" s="178"/>
      <c r="C1000" s="182"/>
      <c r="D1000" s="182"/>
      <c r="E1000" s="182"/>
      <c r="F1000" s="182"/>
      <c r="G1000" s="182"/>
      <c r="H1000" s="182"/>
      <c r="I1000" s="182"/>
    </row>
    <row r="1001" spans="2:9">
      <c r="B1001" s="178"/>
      <c r="C1001" s="182"/>
      <c r="D1001" s="182"/>
      <c r="E1001" s="182"/>
      <c r="F1001" s="182"/>
      <c r="G1001" s="182"/>
      <c r="H1001" s="182"/>
      <c r="I1001" s="182"/>
    </row>
    <row r="1002" spans="2:9">
      <c r="B1002" s="178"/>
      <c r="C1002" s="182"/>
      <c r="D1002" s="182"/>
      <c r="E1002" s="182"/>
      <c r="F1002" s="182"/>
      <c r="G1002" s="182"/>
      <c r="H1002" s="182"/>
      <c r="I1002" s="182"/>
    </row>
  </sheetData>
  <sheetProtection algorithmName="SHA-512" hashValue="KfHLeVVEjDbj9tmwcA8Ew7iPVW1m4UcgXeKjMZQBfZdIqu2Bxo74pxp2DM8FRi3Fl54rnpXAOjL/vqXwboSfUQ==" saltValue="NMtP3hZJ1W00kcDf0+Q6tw==" spinCount="100000" sheet="1" objects="1" scenarios="1"/>
  <phoneticPr fontId="13" type="noConversion"/>
  <conditionalFormatting sqref="C183:D183">
    <cfRule type="expression" priority="1">
      <formula>$D$182=$F$23</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 id="{6FDEDEB3-1E21-4A3C-B065-21B8EECC4CE8}">
            <xm:f>'Interactive Data Grading'!$D$372=$F$23</xm:f>
            <x14:dxf/>
          </x14:cfRule>
          <xm:sqref>C183:D183</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1"/>
  <dimension ref="A1:N1002"/>
  <sheetViews>
    <sheetView workbookViewId="0"/>
  </sheetViews>
  <sheetFormatPr defaultColWidth="9.109375" defaultRowHeight="13.2"/>
  <cols>
    <col min="2" max="2" width="12.88671875" customWidth="1"/>
    <col min="3" max="6" width="45.88671875" customWidth="1"/>
    <col min="7" max="8" width="21.88671875" customWidth="1"/>
  </cols>
  <sheetData>
    <row r="1" spans="1:8">
      <c r="B1" s="53" t="s">
        <v>576</v>
      </c>
      <c r="C1" s="198"/>
      <c r="D1" s="199"/>
      <c r="E1" s="199"/>
      <c r="F1" s="199"/>
      <c r="G1" s="182"/>
      <c r="H1" s="182"/>
    </row>
    <row r="2" spans="1:8">
      <c r="A2" s="158" t="s">
        <v>263</v>
      </c>
      <c r="B2" t="s">
        <v>25</v>
      </c>
      <c r="C2" s="158" t="s">
        <v>146</v>
      </c>
      <c r="D2" s="158"/>
      <c r="E2" s="158"/>
      <c r="F2" s="158"/>
      <c r="G2" s="182"/>
      <c r="H2" s="182"/>
    </row>
    <row r="3" spans="1:8">
      <c r="A3" s="158" t="s">
        <v>256</v>
      </c>
      <c r="B3" s="192" t="s">
        <v>311</v>
      </c>
      <c r="C3" s="192" t="s">
        <v>577</v>
      </c>
      <c r="D3" s="192" t="s">
        <v>578</v>
      </c>
      <c r="E3" s="192" t="s">
        <v>579</v>
      </c>
      <c r="F3" s="192" t="s">
        <v>580</v>
      </c>
      <c r="G3" s="193"/>
      <c r="H3" s="193"/>
    </row>
    <row r="4" spans="1:8" ht="26.4">
      <c r="B4" s="200" t="s">
        <v>270</v>
      </c>
      <c r="C4" s="760" t="s">
        <v>484</v>
      </c>
      <c r="D4" s="760" t="s">
        <v>581</v>
      </c>
      <c r="E4" s="760" t="s">
        <v>549</v>
      </c>
      <c r="F4" s="760" t="s">
        <v>582</v>
      </c>
      <c r="G4" s="194"/>
    </row>
    <row r="5" spans="1:8" ht="39.6">
      <c r="B5" s="200" t="s">
        <v>280</v>
      </c>
      <c r="C5" s="576" t="s">
        <v>553</v>
      </c>
      <c r="D5" s="576" t="s">
        <v>583</v>
      </c>
      <c r="E5" s="576" t="s">
        <v>584</v>
      </c>
      <c r="F5" s="576" t="s">
        <v>585</v>
      </c>
      <c r="G5" s="193"/>
      <c r="H5" s="193"/>
    </row>
    <row r="6" spans="1:8" ht="26.4">
      <c r="B6" s="201">
        <v>1</v>
      </c>
      <c r="C6" s="756" t="s">
        <v>491</v>
      </c>
      <c r="D6" s="756" t="s">
        <v>863</v>
      </c>
      <c r="E6" s="756"/>
      <c r="F6" s="756" t="s">
        <v>536</v>
      </c>
      <c r="G6" s="195">
        <v>1</v>
      </c>
    </row>
    <row r="7" spans="1:8">
      <c r="B7" s="201">
        <v>2</v>
      </c>
      <c r="C7" s="756"/>
      <c r="D7" s="756"/>
      <c r="E7" s="756"/>
      <c r="F7" s="756" t="s">
        <v>537</v>
      </c>
      <c r="G7" s="195">
        <v>2</v>
      </c>
      <c r="H7" s="193"/>
    </row>
    <row r="8" spans="1:8">
      <c r="B8" s="201">
        <v>3</v>
      </c>
      <c r="C8" s="612"/>
      <c r="D8" s="756"/>
      <c r="E8" s="756"/>
      <c r="F8" s="756"/>
      <c r="G8" s="195">
        <v>3</v>
      </c>
    </row>
    <row r="9" spans="1:8">
      <c r="B9" s="201">
        <v>4</v>
      </c>
      <c r="C9" s="756"/>
      <c r="D9" s="756"/>
      <c r="E9" s="756"/>
      <c r="F9" s="756"/>
      <c r="G9" s="195">
        <v>4</v>
      </c>
      <c r="H9" s="193"/>
    </row>
    <row r="10" spans="1:8">
      <c r="B10" s="201">
        <v>5</v>
      </c>
      <c r="C10" s="756"/>
      <c r="D10" s="763"/>
      <c r="E10" s="763"/>
      <c r="F10" s="763"/>
      <c r="G10" s="195">
        <v>5</v>
      </c>
    </row>
    <row r="11" spans="1:8" ht="39.6">
      <c r="B11" s="201">
        <v>6</v>
      </c>
      <c r="C11" s="612"/>
      <c r="D11" s="756" t="s">
        <v>957</v>
      </c>
      <c r="E11" s="756"/>
      <c r="F11" s="756" t="s">
        <v>586</v>
      </c>
      <c r="G11" s="195">
        <v>6</v>
      </c>
      <c r="H11" s="193"/>
    </row>
    <row r="12" spans="1:8" ht="26.4">
      <c r="B12" s="201">
        <v>7</v>
      </c>
      <c r="C12" s="756" t="s">
        <v>884</v>
      </c>
      <c r="D12" s="763"/>
      <c r="E12" s="763"/>
      <c r="F12" s="763"/>
      <c r="G12" s="195">
        <v>7</v>
      </c>
    </row>
    <row r="13" spans="1:8">
      <c r="B13" s="201">
        <v>8</v>
      </c>
      <c r="C13" s="756"/>
      <c r="D13" s="756"/>
      <c r="E13" s="756" t="s">
        <v>554</v>
      </c>
      <c r="F13" s="756"/>
      <c r="G13" s="195">
        <v>8</v>
      </c>
      <c r="H13" s="193"/>
    </row>
    <row r="14" spans="1:8">
      <c r="B14" s="201">
        <v>9</v>
      </c>
      <c r="C14" s="756"/>
      <c r="D14" s="756"/>
      <c r="E14" s="756"/>
      <c r="F14" s="756"/>
      <c r="G14" s="195">
        <v>9</v>
      </c>
    </row>
    <row r="15" spans="1:8" ht="26.4">
      <c r="B15" s="201">
        <v>10</v>
      </c>
      <c r="C15" s="756" t="s">
        <v>587</v>
      </c>
      <c r="D15" s="756" t="s">
        <v>958</v>
      </c>
      <c r="E15" s="756" t="s">
        <v>555</v>
      </c>
      <c r="F15" s="756" t="s">
        <v>541</v>
      </c>
      <c r="G15" s="195">
        <v>10</v>
      </c>
      <c r="H15" s="193"/>
    </row>
    <row r="16" spans="1:8">
      <c r="B16" s="178"/>
      <c r="C16" s="182"/>
      <c r="D16" s="182"/>
      <c r="E16" s="182"/>
      <c r="F16" s="182"/>
      <c r="G16" s="194"/>
    </row>
    <row r="17" spans="2:14">
      <c r="B17" s="178"/>
      <c r="C17" s="182"/>
      <c r="D17" s="182"/>
      <c r="E17" s="182"/>
      <c r="F17" s="182"/>
      <c r="G17" s="193"/>
      <c r="H17" s="193"/>
    </row>
    <row r="18" spans="2:14">
      <c r="B18" s="178"/>
      <c r="C18" s="182"/>
      <c r="D18" s="182"/>
      <c r="E18" s="182"/>
      <c r="F18" s="182"/>
      <c r="G18" s="194"/>
    </row>
    <row r="19" spans="2:14">
      <c r="B19" s="178"/>
      <c r="C19" s="182"/>
      <c r="D19" s="182"/>
      <c r="E19" s="182"/>
      <c r="F19" s="182"/>
      <c r="G19" s="182"/>
      <c r="H19" s="182"/>
    </row>
    <row r="20" spans="2:14">
      <c r="B20" s="178"/>
      <c r="C20" s="182"/>
      <c r="D20" s="182"/>
      <c r="E20" s="182"/>
      <c r="F20" s="182"/>
      <c r="G20" s="182"/>
      <c r="H20" s="182"/>
    </row>
    <row r="21" spans="2:14">
      <c r="B21" s="178"/>
      <c r="C21" s="182"/>
      <c r="D21" s="182"/>
      <c r="E21" s="182"/>
      <c r="F21" s="182"/>
      <c r="G21" s="182"/>
      <c r="H21" s="182"/>
    </row>
    <row r="22" spans="2:14">
      <c r="B22" s="178"/>
      <c r="C22" s="182"/>
      <c r="D22" s="182"/>
      <c r="E22" s="182"/>
      <c r="F22" s="182"/>
      <c r="G22" s="182"/>
      <c r="H22" s="182"/>
    </row>
    <row r="23" spans="2:14">
      <c r="B23" s="159" t="s">
        <v>336</v>
      </c>
      <c r="C23" s="182" t="str">
        <f>C6</f>
        <v>Guesstimated</v>
      </c>
      <c r="D23" s="182" t="str">
        <f>D6</f>
        <v>Customer Service Line and Meter Locations inventory is not maintained or updated</v>
      </c>
      <c r="E23" t="str">
        <f>E13</f>
        <v>No field validation is conducted</v>
      </c>
      <c r="F23" s="182" t="str">
        <f>F6</f>
        <v>Policy doesn't exist</v>
      </c>
      <c r="G23" s="182"/>
      <c r="H23" s="182"/>
    </row>
    <row r="24" spans="2:14">
      <c r="B24" s="159"/>
      <c r="C24" s="182" t="str">
        <f>C12</f>
        <v>Input extrapolated from study sampling a portion of the system</v>
      </c>
      <c r="D24" s="182" t="str">
        <f>D11</f>
        <v>Additions or subtractions are updated in the service line and meter locations inventory, but less than annually</v>
      </c>
      <c r="E24" t="str">
        <f>E15</f>
        <v>Field validation is accomplished (i.e. through normal work order processes or specific validation projects)</v>
      </c>
      <c r="F24" s="182" t="str">
        <f>F7</f>
        <v>Policy exists, but is unclear</v>
      </c>
      <c r="G24" s="182"/>
      <c r="H24" s="182"/>
    </row>
    <row r="25" spans="2:14">
      <c r="B25" s="159"/>
      <c r="C25" s="182" t="str">
        <f>C15</f>
        <v>Derived from full mapping and customer inventory</v>
      </c>
      <c r="D25" t="str">
        <f>D15</f>
        <v>Additions or subtractions are updated in the service line and meter locations inventory, at least annually</v>
      </c>
      <c r="E25" s="182"/>
      <c r="F25" s="182" t="str">
        <f>F11</f>
        <v>Policy is clear, but adherence in practice is uncertain</v>
      </c>
      <c r="G25" s="182"/>
      <c r="H25" s="182"/>
    </row>
    <row r="26" spans="2:14">
      <c r="B26" s="159"/>
      <c r="C26" s="182"/>
      <c r="D26" s="182"/>
      <c r="E26" s="182"/>
      <c r="F26" s="182" t="str">
        <f>F15</f>
        <v>Policy is clear, and adherance in practice is consistent</v>
      </c>
      <c r="H26" s="182"/>
      <c r="L26" s="182"/>
      <c r="N26" s="182"/>
    </row>
    <row r="27" spans="2:14">
      <c r="B27" s="159"/>
      <c r="C27" s="182"/>
      <c r="D27" s="182"/>
      <c r="E27" s="182"/>
      <c r="F27" s="182"/>
      <c r="H27" s="182"/>
      <c r="N27" s="182"/>
    </row>
    <row r="28" spans="2:14">
      <c r="B28" s="159"/>
      <c r="C28" s="182"/>
      <c r="D28" s="182"/>
      <c r="E28" s="182"/>
      <c r="F28" s="182"/>
      <c r="G28" s="182"/>
      <c r="H28" s="182"/>
    </row>
    <row r="29" spans="2:14">
      <c r="B29" s="159"/>
      <c r="C29" s="182"/>
      <c r="D29" s="182"/>
      <c r="E29" s="182"/>
      <c r="F29" s="182"/>
      <c r="G29" s="182"/>
      <c r="H29" s="182"/>
    </row>
    <row r="30" spans="2:14">
      <c r="B30" s="161"/>
      <c r="C30" s="182"/>
      <c r="D30" s="182"/>
      <c r="E30" s="182"/>
      <c r="F30" s="182"/>
      <c r="G30" s="182"/>
      <c r="H30" s="182"/>
    </row>
    <row r="31" spans="2:14">
      <c r="B31" s="161"/>
      <c r="C31" s="182"/>
      <c r="D31" s="182"/>
      <c r="E31" s="182"/>
      <c r="F31" s="182"/>
      <c r="G31" s="182"/>
      <c r="H31" s="182"/>
    </row>
    <row r="32" spans="2:14">
      <c r="B32" s="159"/>
      <c r="C32" s="182"/>
      <c r="D32" s="182"/>
      <c r="E32" s="182"/>
      <c r="F32" s="182"/>
      <c r="G32" s="182"/>
      <c r="H32" s="182"/>
    </row>
    <row r="33" spans="2:8">
      <c r="B33" s="159" t="s">
        <v>812</v>
      </c>
      <c r="C33" s="182"/>
      <c r="D33" s="182"/>
      <c r="E33" s="182"/>
      <c r="F33" s="182"/>
      <c r="G33" s="182"/>
      <c r="H33" s="182"/>
    </row>
    <row r="34" spans="2:8">
      <c r="B34" s="176" t="s">
        <v>146</v>
      </c>
      <c r="C34" s="182"/>
      <c r="D34" s="182"/>
      <c r="E34" s="182"/>
      <c r="F34" s="182"/>
      <c r="G34" s="182"/>
      <c r="H34" s="182"/>
    </row>
    <row r="35" spans="2:8">
      <c r="B35" s="176" t="s">
        <v>553</v>
      </c>
      <c r="C35" s="182"/>
      <c r="D35" s="182"/>
      <c r="E35" s="182"/>
      <c r="F35" s="182"/>
      <c r="G35" s="182"/>
      <c r="H35" s="182"/>
    </row>
    <row r="36" spans="2:8">
      <c r="B36" s="176" t="s">
        <v>583</v>
      </c>
      <c r="C36" s="182"/>
      <c r="D36" s="182"/>
      <c r="E36" s="182"/>
      <c r="F36" s="182"/>
      <c r="G36" s="182"/>
      <c r="H36" s="182"/>
    </row>
    <row r="37" spans="2:8">
      <c r="B37" s="176" t="s">
        <v>584</v>
      </c>
      <c r="C37" s="182"/>
      <c r="D37" s="182"/>
      <c r="E37" s="182"/>
      <c r="F37" s="182"/>
      <c r="G37" s="182"/>
      <c r="H37" s="182"/>
    </row>
    <row r="38" spans="2:8">
      <c r="B38" s="176" t="s">
        <v>585</v>
      </c>
      <c r="C38" s="182"/>
      <c r="D38" s="182"/>
      <c r="E38" s="182"/>
      <c r="F38" s="182"/>
      <c r="G38" s="182"/>
      <c r="H38" s="182"/>
    </row>
    <row r="39" spans="2:8">
      <c r="B39" s="176"/>
      <c r="C39" s="182"/>
      <c r="D39" s="182"/>
      <c r="E39" s="182"/>
      <c r="F39" s="182"/>
      <c r="G39" s="182"/>
      <c r="H39" s="182"/>
    </row>
    <row r="40" spans="2:8">
      <c r="B40" s="176"/>
      <c r="C40" s="182"/>
      <c r="D40" s="182"/>
      <c r="E40" s="182"/>
      <c r="F40" s="182"/>
      <c r="G40" s="182"/>
      <c r="H40" s="182"/>
    </row>
    <row r="41" spans="2:8">
      <c r="B41" s="176"/>
      <c r="C41" s="182"/>
      <c r="D41" s="182"/>
      <c r="E41" s="182"/>
      <c r="F41" s="182"/>
      <c r="G41" s="182"/>
      <c r="H41" s="182"/>
    </row>
    <row r="42" spans="2:8">
      <c r="B42" s="176"/>
      <c r="C42" s="182"/>
      <c r="D42" s="182"/>
      <c r="E42" s="182"/>
      <c r="F42" s="182"/>
      <c r="G42" s="182"/>
      <c r="H42" s="182"/>
    </row>
    <row r="43" spans="2:8">
      <c r="B43" s="178"/>
      <c r="C43" s="182"/>
      <c r="D43" s="182"/>
      <c r="E43" s="182"/>
      <c r="F43" s="182"/>
      <c r="G43" s="182"/>
      <c r="H43" s="182"/>
    </row>
    <row r="44" spans="2:8">
      <c r="B44" s="178"/>
      <c r="C44" s="182"/>
      <c r="D44" s="182"/>
      <c r="E44" s="182"/>
      <c r="F44" s="182"/>
      <c r="G44" s="182"/>
      <c r="H44" s="182"/>
    </row>
    <row r="45" spans="2:8">
      <c r="B45" s="178"/>
      <c r="C45" s="182"/>
      <c r="D45" s="182"/>
      <c r="E45" s="182"/>
      <c r="F45" s="182"/>
      <c r="G45" s="182"/>
      <c r="H45" s="182"/>
    </row>
    <row r="46" spans="2:8">
      <c r="B46" s="178"/>
      <c r="C46" s="182"/>
      <c r="D46" s="182"/>
      <c r="E46" s="182"/>
      <c r="F46" s="182"/>
      <c r="G46" s="182"/>
      <c r="H46" s="182"/>
    </row>
    <row r="47" spans="2:8">
      <c r="B47" s="178"/>
      <c r="C47" s="182"/>
      <c r="D47" s="182"/>
      <c r="E47" s="182"/>
      <c r="F47" s="182"/>
      <c r="G47" s="182"/>
      <c r="H47" s="182"/>
    </row>
    <row r="48" spans="2:8">
      <c r="B48" s="178"/>
      <c r="C48" s="182"/>
      <c r="D48" s="182"/>
      <c r="E48" s="182"/>
      <c r="F48" s="182"/>
      <c r="G48" s="182"/>
      <c r="H48" s="182"/>
    </row>
    <row r="49" spans="2:8">
      <c r="B49" s="178"/>
      <c r="C49" s="182"/>
      <c r="D49" s="182"/>
      <c r="E49" s="182"/>
      <c r="F49" s="182"/>
      <c r="G49" s="182"/>
      <c r="H49" s="182"/>
    </row>
    <row r="50" spans="2:8">
      <c r="B50" s="178"/>
      <c r="C50" s="182"/>
      <c r="D50" s="182"/>
      <c r="E50" s="182"/>
      <c r="F50" s="182"/>
      <c r="G50" s="182"/>
      <c r="H50" s="182"/>
    </row>
    <row r="51" spans="2:8">
      <c r="B51" s="178"/>
      <c r="C51" s="182"/>
      <c r="D51" s="182"/>
      <c r="E51" s="182"/>
      <c r="F51" s="182"/>
      <c r="G51" s="182"/>
      <c r="H51" s="182"/>
    </row>
    <row r="52" spans="2:8">
      <c r="B52" s="178"/>
      <c r="C52" s="182"/>
      <c r="D52" s="182"/>
      <c r="E52" s="182"/>
      <c r="F52" s="182"/>
      <c r="G52" s="182"/>
      <c r="H52" s="182"/>
    </row>
    <row r="53" spans="2:8">
      <c r="B53" s="178"/>
      <c r="C53" s="182"/>
      <c r="D53" s="182"/>
      <c r="E53" s="182"/>
      <c r="F53" s="182"/>
      <c r="G53" s="182"/>
      <c r="H53" s="182"/>
    </row>
    <row r="54" spans="2:8">
      <c r="B54" s="178"/>
      <c r="C54" s="182"/>
      <c r="D54" s="182"/>
      <c r="E54" s="182"/>
      <c r="F54" s="182"/>
      <c r="G54" s="182"/>
      <c r="H54" s="182"/>
    </row>
    <row r="55" spans="2:8">
      <c r="B55" s="178"/>
      <c r="C55" s="182"/>
      <c r="D55" s="182"/>
      <c r="E55" s="182"/>
      <c r="F55" s="182"/>
      <c r="G55" s="182"/>
      <c r="H55" s="182"/>
    </row>
    <row r="56" spans="2:8">
      <c r="B56" s="178"/>
      <c r="C56" s="182"/>
      <c r="D56" s="182"/>
      <c r="E56" s="182"/>
      <c r="F56" s="182"/>
      <c r="G56" s="182"/>
      <c r="H56" s="182"/>
    </row>
    <row r="57" spans="2:8">
      <c r="B57" s="178"/>
      <c r="C57" s="182"/>
      <c r="D57" s="182"/>
      <c r="E57" s="182"/>
      <c r="F57" s="182"/>
      <c r="G57" s="182"/>
      <c r="H57" s="182"/>
    </row>
    <row r="58" spans="2:8">
      <c r="B58" s="178"/>
      <c r="C58" s="182"/>
      <c r="D58" s="182"/>
      <c r="E58" s="182"/>
      <c r="F58" s="182"/>
      <c r="G58" s="182"/>
      <c r="H58" s="182"/>
    </row>
    <row r="59" spans="2:8">
      <c r="B59" s="178"/>
      <c r="C59" s="182"/>
      <c r="D59" s="182"/>
      <c r="E59" s="182"/>
      <c r="F59" s="182"/>
      <c r="G59" s="182"/>
      <c r="H59" s="182"/>
    </row>
    <row r="60" spans="2:8">
      <c r="B60" s="178"/>
      <c r="C60" s="182"/>
      <c r="D60" s="182"/>
      <c r="E60" s="182"/>
      <c r="F60" s="182"/>
      <c r="G60" s="182"/>
      <c r="H60" s="182"/>
    </row>
    <row r="61" spans="2:8">
      <c r="B61" s="178"/>
      <c r="C61" s="182"/>
      <c r="D61" s="182"/>
      <c r="E61" s="182"/>
      <c r="F61" s="182"/>
      <c r="G61" s="182"/>
      <c r="H61" s="182"/>
    </row>
    <row r="62" spans="2:8">
      <c r="B62" s="178"/>
      <c r="C62" s="182"/>
      <c r="D62" s="182"/>
      <c r="E62" s="182"/>
      <c r="F62" s="182"/>
      <c r="G62" s="182"/>
      <c r="H62" s="182"/>
    </row>
    <row r="63" spans="2:8">
      <c r="B63" s="178"/>
      <c r="C63" s="182"/>
      <c r="D63" s="182"/>
      <c r="E63" s="182"/>
      <c r="F63" s="182"/>
      <c r="G63" s="182"/>
      <c r="H63" s="182"/>
    </row>
    <row r="64" spans="2:8">
      <c r="B64" s="178"/>
      <c r="C64" s="182"/>
      <c r="D64" s="182"/>
      <c r="E64" s="182"/>
      <c r="F64" s="182"/>
      <c r="G64" s="182"/>
      <c r="H64" s="182"/>
    </row>
    <row r="65" spans="2:8">
      <c r="B65" s="178"/>
      <c r="C65" s="182"/>
      <c r="D65" s="182"/>
      <c r="E65" s="182"/>
      <c r="F65" s="182"/>
      <c r="G65" s="182"/>
      <c r="H65" s="182"/>
    </row>
    <row r="66" spans="2:8">
      <c r="B66" s="178"/>
      <c r="C66" s="182"/>
      <c r="D66" s="182"/>
      <c r="E66" s="182"/>
      <c r="F66" s="182"/>
      <c r="G66" s="182"/>
      <c r="H66" s="182"/>
    </row>
    <row r="67" spans="2:8">
      <c r="B67" s="178"/>
      <c r="C67" s="182"/>
      <c r="D67" s="182"/>
      <c r="E67" s="182"/>
      <c r="F67" s="182"/>
      <c r="G67" s="182"/>
      <c r="H67" s="182"/>
    </row>
    <row r="68" spans="2:8">
      <c r="B68" s="178"/>
      <c r="C68" s="182"/>
      <c r="D68" s="182"/>
      <c r="E68" s="182"/>
      <c r="F68" s="182"/>
      <c r="G68" s="182"/>
      <c r="H68" s="182"/>
    </row>
    <row r="69" spans="2:8">
      <c r="B69" s="178"/>
      <c r="C69" s="182"/>
      <c r="D69" s="182"/>
      <c r="E69" s="182"/>
      <c r="F69" s="182"/>
      <c r="G69" s="182"/>
      <c r="H69" s="182"/>
    </row>
    <row r="70" spans="2:8">
      <c r="B70" s="178"/>
      <c r="C70" s="182"/>
      <c r="D70" s="182"/>
      <c r="E70" s="182"/>
      <c r="F70" s="182"/>
      <c r="G70" s="182"/>
      <c r="H70" s="182"/>
    </row>
    <row r="71" spans="2:8">
      <c r="B71" s="178"/>
      <c r="C71" s="182"/>
      <c r="D71" s="182"/>
      <c r="E71" s="182"/>
      <c r="F71" s="182"/>
      <c r="G71" s="182"/>
      <c r="H71" s="182"/>
    </row>
    <row r="72" spans="2:8">
      <c r="B72" s="178"/>
      <c r="C72" s="182"/>
      <c r="D72" s="182"/>
      <c r="E72" s="182"/>
      <c r="F72" s="182"/>
      <c r="G72" s="182"/>
      <c r="H72" s="182"/>
    </row>
    <row r="73" spans="2:8">
      <c r="B73" s="178"/>
      <c r="C73" s="182"/>
      <c r="D73" s="182"/>
      <c r="E73" s="182"/>
      <c r="F73" s="182"/>
      <c r="G73" s="182"/>
      <c r="H73" s="182"/>
    </row>
    <row r="74" spans="2:8">
      <c r="B74" s="178"/>
      <c r="C74" s="182"/>
      <c r="D74" s="182"/>
      <c r="E74" s="182"/>
      <c r="F74" s="182"/>
      <c r="G74" s="182"/>
      <c r="H74" s="182"/>
    </row>
    <row r="75" spans="2:8">
      <c r="B75" s="178"/>
      <c r="C75" s="182"/>
      <c r="D75" s="182"/>
      <c r="E75" s="182"/>
      <c r="F75" s="182"/>
      <c r="G75" s="182"/>
      <c r="H75" s="182"/>
    </row>
    <row r="76" spans="2:8">
      <c r="B76" s="178"/>
      <c r="C76" s="182"/>
      <c r="D76" s="182"/>
      <c r="E76" s="182"/>
      <c r="F76" s="182"/>
      <c r="G76" s="182"/>
      <c r="H76" s="182"/>
    </row>
    <row r="77" spans="2:8">
      <c r="B77" s="178"/>
      <c r="C77" s="182"/>
      <c r="D77" s="182"/>
      <c r="E77" s="182"/>
      <c r="F77" s="182"/>
      <c r="G77" s="182"/>
      <c r="H77" s="182"/>
    </row>
    <row r="78" spans="2:8">
      <c r="B78" s="178"/>
      <c r="C78" s="182"/>
      <c r="D78" s="182"/>
      <c r="E78" s="182"/>
      <c r="F78" s="182"/>
      <c r="G78" s="182"/>
      <c r="H78" s="182"/>
    </row>
    <row r="79" spans="2:8">
      <c r="B79" s="178"/>
      <c r="C79" s="182"/>
      <c r="D79" s="182"/>
      <c r="E79" s="182"/>
      <c r="F79" s="182"/>
      <c r="G79" s="182"/>
      <c r="H79" s="182"/>
    </row>
    <row r="80" spans="2:8">
      <c r="B80" s="178"/>
      <c r="C80" s="182"/>
      <c r="D80" s="182"/>
      <c r="E80" s="182"/>
      <c r="F80" s="182"/>
      <c r="G80" s="182"/>
      <c r="H80" s="182"/>
    </row>
    <row r="81" spans="2:8">
      <c r="B81" s="178"/>
      <c r="C81" s="182"/>
      <c r="D81" s="182"/>
      <c r="E81" s="182"/>
      <c r="F81" s="182"/>
      <c r="G81" s="182"/>
      <c r="H81" s="182"/>
    </row>
    <row r="82" spans="2:8">
      <c r="B82" s="178"/>
      <c r="C82" s="182"/>
      <c r="D82" s="182"/>
      <c r="E82" s="182"/>
      <c r="F82" s="182"/>
      <c r="G82" s="182"/>
      <c r="H82" s="182"/>
    </row>
    <row r="83" spans="2:8">
      <c r="B83" s="178"/>
      <c r="C83" s="182"/>
      <c r="D83" s="182"/>
      <c r="E83" s="182"/>
      <c r="F83" s="182"/>
      <c r="G83" s="182"/>
      <c r="H83" s="182"/>
    </row>
    <row r="84" spans="2:8">
      <c r="B84" s="178"/>
      <c r="C84" s="182"/>
      <c r="D84" s="182"/>
      <c r="E84" s="182"/>
      <c r="F84" s="182"/>
      <c r="G84" s="182"/>
      <c r="H84" s="182"/>
    </row>
    <row r="85" spans="2:8">
      <c r="B85" s="178"/>
      <c r="C85" s="182"/>
      <c r="D85" s="182"/>
      <c r="E85" s="182"/>
      <c r="F85" s="182"/>
      <c r="G85" s="182"/>
      <c r="H85" s="182"/>
    </row>
    <row r="86" spans="2:8">
      <c r="B86" s="178"/>
      <c r="C86" s="182"/>
      <c r="D86" s="182"/>
      <c r="E86" s="182"/>
      <c r="F86" s="182"/>
      <c r="G86" s="182"/>
      <c r="H86" s="182"/>
    </row>
    <row r="87" spans="2:8">
      <c r="B87" s="178"/>
      <c r="C87" s="182"/>
      <c r="D87" s="182"/>
      <c r="E87" s="182"/>
      <c r="F87" s="182"/>
      <c r="G87" s="182"/>
      <c r="H87" s="182"/>
    </row>
    <row r="88" spans="2:8">
      <c r="B88" s="178"/>
      <c r="C88" s="182"/>
      <c r="D88" s="182"/>
      <c r="E88" s="182"/>
      <c r="F88" s="182"/>
      <c r="G88" s="182"/>
      <c r="H88" s="182"/>
    </row>
    <row r="89" spans="2:8">
      <c r="B89" s="178"/>
      <c r="C89" s="182"/>
      <c r="D89" s="182"/>
      <c r="E89" s="182"/>
      <c r="F89" s="182"/>
      <c r="G89" s="182"/>
      <c r="H89" s="182"/>
    </row>
    <row r="90" spans="2:8">
      <c r="B90" s="178"/>
      <c r="C90" s="182"/>
      <c r="D90" s="182"/>
      <c r="E90" s="182"/>
      <c r="F90" s="182"/>
      <c r="G90" s="182"/>
      <c r="H90" s="182"/>
    </row>
    <row r="91" spans="2:8">
      <c r="B91" s="178"/>
      <c r="C91" s="182"/>
      <c r="D91" s="182"/>
      <c r="E91" s="182"/>
      <c r="F91" s="182"/>
      <c r="G91" s="182"/>
      <c r="H91" s="182"/>
    </row>
    <row r="92" spans="2:8">
      <c r="B92" s="178"/>
      <c r="C92" s="182"/>
      <c r="D92" s="182"/>
      <c r="E92" s="182"/>
      <c r="F92" s="182"/>
      <c r="G92" s="182"/>
      <c r="H92" s="182"/>
    </row>
    <row r="93" spans="2:8">
      <c r="B93" s="178"/>
      <c r="C93" s="182"/>
      <c r="D93" s="182"/>
      <c r="E93" s="182"/>
      <c r="F93" s="182"/>
      <c r="G93" s="182"/>
      <c r="H93" s="182"/>
    </row>
    <row r="94" spans="2:8">
      <c r="B94" s="178"/>
      <c r="C94" s="182"/>
      <c r="D94" s="182"/>
      <c r="E94" s="182"/>
      <c r="F94" s="182"/>
      <c r="G94" s="182"/>
      <c r="H94" s="182"/>
    </row>
    <row r="95" spans="2:8">
      <c r="B95" s="178"/>
      <c r="C95" s="182"/>
      <c r="D95" s="182"/>
      <c r="E95" s="182"/>
      <c r="F95" s="182"/>
      <c r="G95" s="182"/>
      <c r="H95" s="182"/>
    </row>
    <row r="96" spans="2:8">
      <c r="B96" s="178"/>
      <c r="C96" s="182"/>
      <c r="D96" s="182"/>
      <c r="E96" s="182"/>
      <c r="F96" s="182"/>
      <c r="G96" s="182"/>
      <c r="H96" s="182"/>
    </row>
    <row r="97" spans="2:8">
      <c r="B97" s="178"/>
      <c r="C97" s="182"/>
      <c r="D97" s="182"/>
      <c r="E97" s="182"/>
      <c r="F97" s="182"/>
      <c r="G97" s="182"/>
      <c r="H97" s="182"/>
    </row>
    <row r="98" spans="2:8">
      <c r="B98" s="178"/>
      <c r="C98" s="182"/>
      <c r="D98" s="182"/>
      <c r="E98" s="182"/>
      <c r="F98" s="182"/>
      <c r="G98" s="182"/>
      <c r="H98" s="182"/>
    </row>
    <row r="99" spans="2:8">
      <c r="B99" s="178"/>
      <c r="C99" s="182"/>
      <c r="D99" s="182"/>
      <c r="E99" s="182"/>
      <c r="F99" s="182"/>
      <c r="G99" s="182"/>
      <c r="H99" s="182"/>
    </row>
    <row r="100" spans="2:8">
      <c r="B100" s="178"/>
      <c r="C100" s="182"/>
      <c r="D100" s="182"/>
      <c r="E100" s="182"/>
      <c r="F100" s="182"/>
      <c r="G100" s="182"/>
      <c r="H100" s="182"/>
    </row>
    <row r="101" spans="2:8">
      <c r="B101" s="178"/>
      <c r="C101" s="182"/>
      <c r="D101" s="182"/>
      <c r="E101" s="182"/>
      <c r="F101" s="182"/>
      <c r="G101" s="182"/>
      <c r="H101" s="182"/>
    </row>
    <row r="102" spans="2:8">
      <c r="B102" s="178"/>
      <c r="C102" s="182"/>
      <c r="D102" s="182"/>
      <c r="E102" s="182"/>
      <c r="F102" s="182"/>
      <c r="G102" s="182"/>
      <c r="H102" s="182"/>
    </row>
    <row r="103" spans="2:8">
      <c r="B103" s="178"/>
      <c r="C103" s="182"/>
      <c r="D103" s="182"/>
      <c r="E103" s="182"/>
      <c r="F103" s="182"/>
      <c r="G103" s="182"/>
      <c r="H103" s="182"/>
    </row>
    <row r="104" spans="2:8">
      <c r="B104" s="178"/>
      <c r="C104" s="182"/>
      <c r="D104" s="182"/>
      <c r="E104" s="182"/>
      <c r="F104" s="182"/>
      <c r="G104" s="182"/>
      <c r="H104" s="182"/>
    </row>
    <row r="105" spans="2:8">
      <c r="B105" s="178"/>
      <c r="C105" s="182"/>
      <c r="D105" s="182"/>
      <c r="E105" s="182"/>
      <c r="F105" s="182"/>
      <c r="G105" s="182"/>
      <c r="H105" s="182"/>
    </row>
    <row r="106" spans="2:8">
      <c r="B106" s="178"/>
      <c r="C106" s="182"/>
      <c r="D106" s="182"/>
      <c r="E106" s="182"/>
      <c r="F106" s="182"/>
      <c r="G106" s="182"/>
      <c r="H106" s="182"/>
    </row>
    <row r="107" spans="2:8">
      <c r="B107" s="178"/>
      <c r="C107" s="182"/>
      <c r="D107" s="182"/>
      <c r="E107" s="182"/>
      <c r="F107" s="182"/>
      <c r="G107" s="182"/>
      <c r="H107" s="182"/>
    </row>
    <row r="108" spans="2:8">
      <c r="B108" s="178"/>
      <c r="C108" s="182"/>
      <c r="D108" s="182"/>
      <c r="E108" s="182"/>
      <c r="F108" s="182"/>
      <c r="G108" s="182"/>
      <c r="H108" s="182"/>
    </row>
    <row r="109" spans="2:8">
      <c r="B109" s="178"/>
      <c r="C109" s="182"/>
      <c r="D109" s="182"/>
      <c r="E109" s="182"/>
      <c r="F109" s="182"/>
      <c r="G109" s="182"/>
      <c r="H109" s="182"/>
    </row>
    <row r="110" spans="2:8">
      <c r="B110" s="178"/>
      <c r="C110" s="182"/>
      <c r="D110" s="182"/>
      <c r="E110" s="182"/>
      <c r="F110" s="182"/>
      <c r="G110" s="182"/>
      <c r="H110" s="182"/>
    </row>
    <row r="111" spans="2:8">
      <c r="B111" s="178"/>
      <c r="C111" s="182"/>
      <c r="D111" s="182"/>
      <c r="E111" s="182"/>
      <c r="F111" s="182"/>
      <c r="G111" s="182"/>
      <c r="H111" s="182"/>
    </row>
    <row r="112" spans="2:8">
      <c r="B112" s="178"/>
      <c r="C112" s="182"/>
      <c r="D112" s="182"/>
      <c r="E112" s="182"/>
      <c r="F112" s="182"/>
      <c r="G112" s="182"/>
      <c r="H112" s="182"/>
    </row>
    <row r="113" spans="2:8">
      <c r="B113" s="178"/>
      <c r="C113" s="182"/>
      <c r="D113" s="182"/>
      <c r="E113" s="182"/>
      <c r="F113" s="182"/>
      <c r="G113" s="182"/>
      <c r="H113" s="182"/>
    </row>
    <row r="114" spans="2:8">
      <c r="B114" s="178"/>
      <c r="C114" s="182"/>
      <c r="D114" s="182"/>
      <c r="E114" s="182"/>
      <c r="F114" s="182"/>
      <c r="G114" s="182"/>
      <c r="H114" s="182"/>
    </row>
    <row r="115" spans="2:8">
      <c r="B115" s="178"/>
      <c r="C115" s="182"/>
      <c r="D115" s="182"/>
      <c r="E115" s="182"/>
      <c r="F115" s="182"/>
      <c r="G115" s="182"/>
      <c r="H115" s="182"/>
    </row>
    <row r="116" spans="2:8">
      <c r="B116" s="178"/>
      <c r="C116" s="182"/>
      <c r="D116" s="182"/>
      <c r="E116" s="182"/>
      <c r="F116" s="182"/>
      <c r="G116" s="182"/>
      <c r="H116" s="182"/>
    </row>
    <row r="117" spans="2:8">
      <c r="B117" s="178"/>
      <c r="C117" s="182"/>
      <c r="D117" s="182"/>
      <c r="E117" s="182"/>
      <c r="F117" s="182"/>
      <c r="G117" s="182"/>
      <c r="H117" s="182"/>
    </row>
    <row r="118" spans="2:8">
      <c r="B118" s="178"/>
      <c r="C118" s="182"/>
      <c r="D118" s="182"/>
      <c r="E118" s="182"/>
      <c r="F118" s="182"/>
      <c r="G118" s="182"/>
      <c r="H118" s="182"/>
    </row>
    <row r="119" spans="2:8">
      <c r="B119" s="178"/>
      <c r="C119" s="182"/>
      <c r="D119" s="182"/>
      <c r="E119" s="182"/>
      <c r="F119" s="182"/>
      <c r="G119" s="182"/>
      <c r="H119" s="182"/>
    </row>
    <row r="120" spans="2:8">
      <c r="B120" s="178"/>
      <c r="C120" s="182"/>
      <c r="D120" s="182"/>
      <c r="E120" s="182"/>
      <c r="F120" s="182"/>
      <c r="G120" s="182"/>
      <c r="H120" s="182"/>
    </row>
    <row r="121" spans="2:8">
      <c r="B121" s="178"/>
      <c r="C121" s="182"/>
      <c r="D121" s="182"/>
      <c r="E121" s="182"/>
      <c r="F121" s="182"/>
      <c r="G121" s="182"/>
      <c r="H121" s="182"/>
    </row>
    <row r="122" spans="2:8">
      <c r="B122" s="178"/>
      <c r="C122" s="182"/>
      <c r="D122" s="182"/>
      <c r="E122" s="182"/>
      <c r="F122" s="182"/>
      <c r="G122" s="182"/>
      <c r="H122" s="182"/>
    </row>
    <row r="123" spans="2:8">
      <c r="B123" s="178"/>
      <c r="C123" s="182"/>
      <c r="D123" s="182"/>
      <c r="E123" s="182"/>
      <c r="F123" s="182"/>
      <c r="G123" s="182"/>
      <c r="H123" s="182"/>
    </row>
    <row r="124" spans="2:8">
      <c r="B124" s="178"/>
      <c r="C124" s="182"/>
      <c r="D124" s="182"/>
      <c r="E124" s="182"/>
      <c r="F124" s="182"/>
      <c r="G124" s="182"/>
      <c r="H124" s="182"/>
    </row>
    <row r="125" spans="2:8">
      <c r="B125" s="178"/>
      <c r="C125" s="182"/>
      <c r="D125" s="182"/>
      <c r="E125" s="182"/>
      <c r="F125" s="182"/>
      <c r="G125" s="182"/>
      <c r="H125" s="182"/>
    </row>
    <row r="126" spans="2:8">
      <c r="B126" s="178"/>
      <c r="C126" s="182"/>
      <c r="D126" s="182"/>
      <c r="E126" s="182"/>
      <c r="F126" s="182"/>
      <c r="G126" s="182"/>
      <c r="H126" s="182"/>
    </row>
    <row r="127" spans="2:8">
      <c r="B127" s="178"/>
      <c r="C127" s="182"/>
      <c r="D127" s="182"/>
      <c r="E127" s="182"/>
      <c r="F127" s="182"/>
      <c r="G127" s="182"/>
      <c r="H127" s="182"/>
    </row>
    <row r="128" spans="2:8">
      <c r="B128" s="178"/>
      <c r="C128" s="182"/>
      <c r="D128" s="182"/>
      <c r="E128" s="182"/>
      <c r="F128" s="182"/>
      <c r="G128" s="182"/>
      <c r="H128" s="182"/>
    </row>
    <row r="129" spans="2:8">
      <c r="B129" s="178"/>
      <c r="C129" s="182"/>
      <c r="D129" s="182"/>
      <c r="E129" s="182"/>
      <c r="F129" s="182"/>
      <c r="G129" s="182"/>
      <c r="H129" s="182"/>
    </row>
    <row r="130" spans="2:8">
      <c r="B130" s="178"/>
      <c r="C130" s="182"/>
      <c r="D130" s="182"/>
      <c r="E130" s="182"/>
      <c r="F130" s="182"/>
      <c r="G130" s="182"/>
      <c r="H130" s="182"/>
    </row>
    <row r="131" spans="2:8">
      <c r="B131" s="178"/>
      <c r="C131" s="182"/>
      <c r="D131" s="182"/>
      <c r="E131" s="182"/>
      <c r="F131" s="182"/>
      <c r="G131" s="182"/>
      <c r="H131" s="182"/>
    </row>
    <row r="132" spans="2:8">
      <c r="B132" s="178"/>
      <c r="C132" s="182"/>
      <c r="D132" s="182"/>
      <c r="E132" s="182"/>
      <c r="F132" s="182"/>
      <c r="G132" s="182"/>
      <c r="H132" s="182"/>
    </row>
    <row r="133" spans="2:8">
      <c r="B133" s="178"/>
      <c r="C133" s="182"/>
      <c r="D133" s="182"/>
      <c r="E133" s="182"/>
      <c r="F133" s="182"/>
      <c r="G133" s="182"/>
      <c r="H133" s="182"/>
    </row>
    <row r="134" spans="2:8">
      <c r="B134" s="178"/>
      <c r="C134" s="182"/>
      <c r="D134" s="182"/>
      <c r="E134" s="182"/>
      <c r="F134" s="182"/>
      <c r="G134" s="182"/>
      <c r="H134" s="182"/>
    </row>
    <row r="135" spans="2:8">
      <c r="B135" s="178"/>
      <c r="C135" s="182"/>
      <c r="D135" s="182"/>
      <c r="E135" s="182"/>
      <c r="F135" s="182"/>
      <c r="G135" s="182"/>
      <c r="H135" s="182"/>
    </row>
    <row r="136" spans="2:8">
      <c r="B136" s="178"/>
      <c r="C136" s="182"/>
      <c r="D136" s="182"/>
      <c r="E136" s="182"/>
      <c r="F136" s="182"/>
      <c r="G136" s="182"/>
      <c r="H136" s="182"/>
    </row>
    <row r="137" spans="2:8">
      <c r="B137" s="178"/>
      <c r="C137" s="182"/>
      <c r="D137" s="182"/>
      <c r="E137" s="182"/>
      <c r="F137" s="182"/>
      <c r="G137" s="182"/>
      <c r="H137" s="182"/>
    </row>
    <row r="138" spans="2:8">
      <c r="B138" s="178"/>
      <c r="C138" s="182"/>
      <c r="D138" s="182"/>
      <c r="E138" s="182"/>
      <c r="F138" s="182"/>
      <c r="G138" s="182"/>
      <c r="H138" s="182"/>
    </row>
    <row r="139" spans="2:8">
      <c r="B139" s="178"/>
      <c r="C139" s="182"/>
      <c r="D139" s="182"/>
      <c r="E139" s="182"/>
      <c r="F139" s="182"/>
      <c r="G139" s="182"/>
      <c r="H139" s="182"/>
    </row>
    <row r="140" spans="2:8">
      <c r="B140" s="178"/>
      <c r="C140" s="182"/>
      <c r="D140" s="182"/>
      <c r="E140" s="182"/>
      <c r="F140" s="182"/>
      <c r="G140" s="182"/>
      <c r="H140" s="182"/>
    </row>
    <row r="141" spans="2:8">
      <c r="B141" s="178"/>
      <c r="C141" s="182"/>
      <c r="D141" s="182"/>
      <c r="E141" s="182"/>
      <c r="F141" s="182"/>
      <c r="G141" s="182"/>
      <c r="H141" s="182"/>
    </row>
    <row r="142" spans="2:8">
      <c r="B142" s="178"/>
      <c r="C142" s="182"/>
      <c r="D142" s="182"/>
      <c r="E142" s="182"/>
      <c r="F142" s="182"/>
      <c r="G142" s="182"/>
      <c r="H142" s="182"/>
    </row>
    <row r="143" spans="2:8">
      <c r="B143" s="178"/>
      <c r="C143" s="182"/>
      <c r="D143" s="182"/>
      <c r="E143" s="182"/>
      <c r="F143" s="182"/>
      <c r="G143" s="182"/>
      <c r="H143" s="182"/>
    </row>
    <row r="144" spans="2:8">
      <c r="B144" s="178"/>
      <c r="C144" s="182"/>
      <c r="D144" s="182"/>
      <c r="E144" s="182"/>
      <c r="F144" s="182"/>
      <c r="G144" s="182"/>
      <c r="H144" s="182"/>
    </row>
    <row r="145" spans="2:8">
      <c r="B145" s="178"/>
      <c r="C145" s="182"/>
      <c r="D145" s="182"/>
      <c r="E145" s="182"/>
      <c r="F145" s="182"/>
      <c r="G145" s="182"/>
      <c r="H145" s="182"/>
    </row>
    <row r="146" spans="2:8">
      <c r="B146" s="178"/>
      <c r="C146" s="182"/>
      <c r="D146" s="182"/>
      <c r="E146" s="182"/>
      <c r="F146" s="182"/>
      <c r="G146" s="182"/>
      <c r="H146" s="182"/>
    </row>
    <row r="147" spans="2:8">
      <c r="B147" s="178"/>
      <c r="C147" s="182"/>
      <c r="D147" s="182"/>
      <c r="E147" s="182"/>
      <c r="F147" s="182"/>
      <c r="G147" s="182"/>
      <c r="H147" s="182"/>
    </row>
    <row r="148" spans="2:8">
      <c r="B148" s="178"/>
      <c r="C148" s="182"/>
      <c r="D148" s="182"/>
      <c r="E148" s="182"/>
      <c r="F148" s="182"/>
      <c r="G148" s="182"/>
      <c r="H148" s="182"/>
    </row>
    <row r="149" spans="2:8">
      <c r="B149" s="178"/>
      <c r="C149" s="182"/>
      <c r="D149" s="182"/>
      <c r="E149" s="182"/>
      <c r="F149" s="182"/>
      <c r="G149" s="182"/>
      <c r="H149" s="182"/>
    </row>
    <row r="150" spans="2:8">
      <c r="B150" s="178"/>
      <c r="C150" s="182"/>
      <c r="D150" s="182"/>
      <c r="E150" s="182"/>
      <c r="F150" s="182"/>
      <c r="G150" s="182"/>
      <c r="H150" s="182"/>
    </row>
    <row r="151" spans="2:8">
      <c r="B151" s="178"/>
      <c r="C151" s="182"/>
      <c r="D151" s="182"/>
      <c r="E151" s="182"/>
      <c r="F151" s="182"/>
      <c r="G151" s="182"/>
      <c r="H151" s="182"/>
    </row>
    <row r="152" spans="2:8">
      <c r="B152" s="178"/>
      <c r="C152" s="182"/>
      <c r="D152" s="182"/>
      <c r="E152" s="182"/>
      <c r="F152" s="182"/>
      <c r="G152" s="182"/>
      <c r="H152" s="182"/>
    </row>
    <row r="153" spans="2:8">
      <c r="B153" s="178"/>
      <c r="C153" s="182"/>
      <c r="D153" s="182"/>
      <c r="E153" s="182"/>
      <c r="F153" s="182"/>
      <c r="G153" s="182"/>
      <c r="H153" s="182"/>
    </row>
    <row r="154" spans="2:8">
      <c r="B154" s="178"/>
      <c r="C154" s="182"/>
      <c r="D154" s="182"/>
      <c r="E154" s="182"/>
      <c r="F154" s="182"/>
      <c r="G154" s="182"/>
      <c r="H154" s="182"/>
    </row>
    <row r="155" spans="2:8">
      <c r="B155" s="178"/>
      <c r="C155" s="182"/>
      <c r="D155" s="182"/>
      <c r="E155" s="182"/>
      <c r="F155" s="182"/>
      <c r="G155" s="182"/>
      <c r="H155" s="182"/>
    </row>
    <row r="156" spans="2:8">
      <c r="B156" s="178"/>
      <c r="C156" s="182"/>
      <c r="D156" s="182"/>
      <c r="E156" s="182"/>
      <c r="F156" s="182"/>
      <c r="G156" s="182"/>
      <c r="H156" s="182"/>
    </row>
    <row r="157" spans="2:8">
      <c r="B157" s="178"/>
      <c r="C157" s="182"/>
      <c r="D157" s="182"/>
      <c r="E157" s="182"/>
      <c r="F157" s="182"/>
      <c r="G157" s="182"/>
      <c r="H157" s="182"/>
    </row>
    <row r="158" spans="2:8">
      <c r="B158" s="178"/>
      <c r="C158" s="182"/>
      <c r="D158" s="182"/>
      <c r="E158" s="182"/>
      <c r="F158" s="182"/>
      <c r="G158" s="182"/>
      <c r="H158" s="182"/>
    </row>
    <row r="159" spans="2:8">
      <c r="B159" s="178"/>
      <c r="C159" s="182"/>
      <c r="D159" s="182"/>
      <c r="E159" s="182"/>
      <c r="F159" s="182"/>
      <c r="G159" s="182"/>
      <c r="H159" s="182"/>
    </row>
    <row r="160" spans="2:8">
      <c r="B160" s="178"/>
      <c r="C160" s="182"/>
      <c r="D160" s="182"/>
      <c r="E160" s="182"/>
      <c r="F160" s="182"/>
      <c r="G160" s="182"/>
      <c r="H160" s="182"/>
    </row>
    <row r="161" spans="2:8">
      <c r="B161" s="178"/>
      <c r="C161" s="182"/>
      <c r="D161" s="182"/>
      <c r="E161" s="182"/>
      <c r="F161" s="182"/>
      <c r="G161" s="182"/>
      <c r="H161" s="182"/>
    </row>
    <row r="162" spans="2:8">
      <c r="B162" s="178"/>
      <c r="C162" s="182"/>
      <c r="D162" s="182"/>
      <c r="E162" s="182"/>
      <c r="F162" s="182"/>
      <c r="G162" s="182"/>
      <c r="H162" s="182"/>
    </row>
    <row r="163" spans="2:8">
      <c r="B163" s="178"/>
      <c r="C163" s="182"/>
      <c r="D163" s="182"/>
      <c r="E163" s="182"/>
      <c r="F163" s="182"/>
      <c r="G163" s="182"/>
      <c r="H163" s="182"/>
    </row>
    <row r="164" spans="2:8">
      <c r="B164" s="178"/>
      <c r="C164" s="182"/>
      <c r="D164" s="182"/>
      <c r="E164" s="182"/>
      <c r="F164" s="182"/>
      <c r="G164" s="182"/>
      <c r="H164" s="182"/>
    </row>
    <row r="165" spans="2:8">
      <c r="B165" s="178"/>
      <c r="C165" s="182"/>
      <c r="D165" s="182"/>
      <c r="E165" s="182"/>
      <c r="F165" s="182"/>
      <c r="G165" s="182"/>
      <c r="H165" s="182"/>
    </row>
    <row r="166" spans="2:8">
      <c r="B166" s="178"/>
      <c r="C166" s="182"/>
      <c r="D166" s="182"/>
      <c r="E166" s="182"/>
      <c r="F166" s="182"/>
      <c r="G166" s="182"/>
      <c r="H166" s="182"/>
    </row>
    <row r="167" spans="2:8">
      <c r="B167" s="178"/>
      <c r="C167" s="182"/>
      <c r="D167" s="182"/>
      <c r="E167" s="182"/>
      <c r="F167" s="182"/>
      <c r="G167" s="182"/>
      <c r="H167" s="182"/>
    </row>
    <row r="168" spans="2:8">
      <c r="B168" s="178"/>
      <c r="C168" s="182"/>
      <c r="D168" s="182"/>
      <c r="E168" s="182"/>
      <c r="F168" s="182"/>
      <c r="G168" s="182"/>
      <c r="H168" s="182"/>
    </row>
    <row r="169" spans="2:8">
      <c r="B169" s="178"/>
      <c r="C169" s="182"/>
      <c r="D169" s="182"/>
      <c r="E169" s="182"/>
      <c r="F169" s="182"/>
      <c r="G169" s="182"/>
      <c r="H169" s="182"/>
    </row>
    <row r="170" spans="2:8">
      <c r="B170" s="178"/>
      <c r="C170" s="182"/>
      <c r="D170" s="182"/>
      <c r="E170" s="182"/>
      <c r="F170" s="182"/>
      <c r="G170" s="182"/>
      <c r="H170" s="182"/>
    </row>
    <row r="171" spans="2:8">
      <c r="B171" s="178"/>
      <c r="C171" s="182"/>
      <c r="D171" s="182"/>
      <c r="E171" s="182"/>
      <c r="F171" s="182"/>
      <c r="G171" s="182"/>
      <c r="H171" s="182"/>
    </row>
    <row r="172" spans="2:8">
      <c r="B172" s="178"/>
      <c r="C172" s="182"/>
      <c r="D172" s="182"/>
      <c r="E172" s="182"/>
      <c r="F172" s="182"/>
      <c r="G172" s="182"/>
      <c r="H172" s="182"/>
    </row>
    <row r="173" spans="2:8">
      <c r="B173" s="178"/>
      <c r="C173" s="182"/>
      <c r="D173" s="182"/>
      <c r="E173" s="182"/>
      <c r="F173" s="182"/>
      <c r="G173" s="182"/>
      <c r="H173" s="182"/>
    </row>
    <row r="174" spans="2:8">
      <c r="B174" s="178"/>
      <c r="C174" s="182"/>
      <c r="D174" s="182"/>
      <c r="E174" s="182"/>
      <c r="F174" s="182"/>
      <c r="G174" s="182"/>
      <c r="H174" s="182"/>
    </row>
    <row r="175" spans="2:8">
      <c r="B175" s="178"/>
      <c r="C175" s="182"/>
      <c r="D175" s="182"/>
      <c r="E175" s="182"/>
      <c r="F175" s="182"/>
      <c r="G175" s="182"/>
      <c r="H175" s="182"/>
    </row>
    <row r="176" spans="2:8">
      <c r="B176" s="178"/>
      <c r="C176" s="182"/>
      <c r="D176" s="182"/>
      <c r="E176" s="182"/>
      <c r="F176" s="182"/>
      <c r="G176" s="182"/>
      <c r="H176" s="182"/>
    </row>
    <row r="177" spans="2:8">
      <c r="B177" s="178"/>
      <c r="C177" s="182"/>
      <c r="D177" s="182"/>
      <c r="E177" s="182"/>
      <c r="F177" s="182"/>
      <c r="G177" s="182"/>
      <c r="H177" s="182"/>
    </row>
    <row r="178" spans="2:8">
      <c r="B178" s="178"/>
      <c r="C178" s="182"/>
      <c r="D178" s="182"/>
      <c r="E178" s="182"/>
      <c r="F178" s="182"/>
      <c r="G178" s="182"/>
      <c r="H178" s="182"/>
    </row>
    <row r="179" spans="2:8">
      <c r="B179" s="178"/>
      <c r="C179" s="182"/>
      <c r="D179" s="182"/>
      <c r="E179" s="182"/>
      <c r="F179" s="182"/>
      <c r="G179" s="182"/>
      <c r="H179" s="182"/>
    </row>
    <row r="180" spans="2:8">
      <c r="B180" s="178"/>
      <c r="C180" s="182"/>
      <c r="D180" s="182"/>
      <c r="E180" s="182"/>
      <c r="F180" s="182"/>
      <c r="G180" s="182"/>
      <c r="H180" s="182"/>
    </row>
    <row r="181" spans="2:8">
      <c r="B181" s="178"/>
      <c r="C181" s="182"/>
      <c r="D181" s="182"/>
      <c r="E181" s="182"/>
      <c r="F181" s="182"/>
      <c r="G181" s="182"/>
      <c r="H181" s="182"/>
    </row>
    <row r="182" spans="2:8">
      <c r="B182" s="178"/>
      <c r="C182" s="182"/>
      <c r="D182" s="182"/>
      <c r="E182" s="182"/>
      <c r="F182" s="182"/>
      <c r="G182" s="182"/>
      <c r="H182" s="182"/>
    </row>
    <row r="183" spans="2:8">
      <c r="B183" s="178"/>
      <c r="C183" s="182"/>
      <c r="D183" s="182"/>
      <c r="E183" s="182"/>
      <c r="F183" s="182"/>
      <c r="G183" s="182"/>
      <c r="H183" s="182"/>
    </row>
    <row r="184" spans="2:8">
      <c r="B184" s="178"/>
      <c r="C184" s="182"/>
      <c r="D184" s="182"/>
      <c r="E184" s="182"/>
      <c r="F184" s="182"/>
      <c r="G184" s="182"/>
      <c r="H184" s="182"/>
    </row>
    <row r="185" spans="2:8">
      <c r="B185" s="178"/>
      <c r="C185" s="182"/>
      <c r="D185" s="182"/>
      <c r="E185" s="182"/>
      <c r="F185" s="182"/>
      <c r="G185" s="182"/>
      <c r="H185" s="182"/>
    </row>
    <row r="186" spans="2:8">
      <c r="B186" s="178"/>
      <c r="C186" s="182"/>
      <c r="D186" s="182"/>
      <c r="E186" s="182"/>
      <c r="F186" s="182"/>
      <c r="G186" s="182"/>
      <c r="H186" s="182"/>
    </row>
    <row r="187" spans="2:8">
      <c r="B187" s="178"/>
      <c r="C187" s="182"/>
      <c r="D187" s="182"/>
      <c r="E187" s="182"/>
      <c r="F187" s="182"/>
      <c r="G187" s="182"/>
      <c r="H187" s="182"/>
    </row>
    <row r="188" spans="2:8">
      <c r="B188" s="178"/>
      <c r="C188" s="182"/>
      <c r="D188" s="182"/>
      <c r="E188" s="182"/>
      <c r="F188" s="182"/>
      <c r="G188" s="182"/>
      <c r="H188" s="182"/>
    </row>
    <row r="189" spans="2:8">
      <c r="B189" s="178"/>
      <c r="C189" s="182"/>
      <c r="D189" s="182"/>
      <c r="E189" s="182"/>
      <c r="F189" s="182"/>
      <c r="G189" s="182"/>
      <c r="H189" s="182"/>
    </row>
    <row r="190" spans="2:8">
      <c r="B190" s="178"/>
      <c r="C190" s="182"/>
      <c r="D190" s="182"/>
      <c r="E190" s="182"/>
      <c r="F190" s="182"/>
      <c r="G190" s="182"/>
      <c r="H190" s="182"/>
    </row>
    <row r="191" spans="2:8">
      <c r="B191" s="178"/>
      <c r="C191" s="182"/>
      <c r="D191" s="182"/>
      <c r="E191" s="182"/>
      <c r="F191" s="182"/>
      <c r="G191" s="182"/>
      <c r="H191" s="182"/>
    </row>
    <row r="192" spans="2:8">
      <c r="B192" s="178"/>
      <c r="C192" s="182"/>
      <c r="D192" s="182"/>
      <c r="E192" s="182"/>
      <c r="F192" s="182"/>
      <c r="G192" s="182"/>
      <c r="H192" s="182"/>
    </row>
    <row r="193" spans="2:8">
      <c r="B193" s="178"/>
      <c r="C193" s="182"/>
      <c r="D193" s="182"/>
      <c r="E193" s="182"/>
      <c r="F193" s="182"/>
      <c r="G193" s="182"/>
      <c r="H193" s="182"/>
    </row>
    <row r="194" spans="2:8">
      <c r="B194" s="178"/>
      <c r="C194" s="182"/>
      <c r="D194" s="182"/>
      <c r="E194" s="182"/>
      <c r="F194" s="182"/>
      <c r="G194" s="182"/>
      <c r="H194" s="182"/>
    </row>
    <row r="195" spans="2:8">
      <c r="B195" s="178"/>
      <c r="C195" s="182"/>
      <c r="D195" s="182"/>
      <c r="E195" s="182"/>
      <c r="F195" s="182"/>
      <c r="G195" s="182"/>
      <c r="H195" s="182"/>
    </row>
    <row r="196" spans="2:8">
      <c r="B196" s="178"/>
      <c r="C196" s="182"/>
      <c r="D196" s="182"/>
      <c r="E196" s="182"/>
      <c r="F196" s="182"/>
      <c r="G196" s="182"/>
      <c r="H196" s="182"/>
    </row>
    <row r="197" spans="2:8">
      <c r="B197" s="178"/>
      <c r="C197" s="182"/>
      <c r="D197" s="182"/>
      <c r="E197" s="182"/>
      <c r="F197" s="182"/>
      <c r="G197" s="182"/>
      <c r="H197" s="182"/>
    </row>
    <row r="198" spans="2:8">
      <c r="B198" s="178"/>
      <c r="C198" s="182"/>
      <c r="D198" s="182"/>
      <c r="E198" s="182"/>
      <c r="F198" s="182"/>
      <c r="G198" s="182"/>
      <c r="H198" s="182"/>
    </row>
    <row r="199" spans="2:8">
      <c r="B199" s="178"/>
      <c r="C199" s="182"/>
      <c r="D199" s="182"/>
      <c r="E199" s="182"/>
      <c r="F199" s="182"/>
      <c r="G199" s="182"/>
      <c r="H199" s="182"/>
    </row>
    <row r="200" spans="2:8">
      <c r="B200" s="178"/>
      <c r="C200" s="182"/>
      <c r="D200" s="182"/>
      <c r="E200" s="182"/>
      <c r="F200" s="182"/>
      <c r="G200" s="182"/>
      <c r="H200" s="182"/>
    </row>
    <row r="201" spans="2:8">
      <c r="B201" s="178"/>
      <c r="C201" s="182"/>
      <c r="D201" s="182"/>
      <c r="E201" s="182"/>
      <c r="F201" s="182"/>
      <c r="G201" s="182"/>
      <c r="H201" s="182"/>
    </row>
    <row r="202" spans="2:8">
      <c r="B202" s="178"/>
      <c r="C202" s="182"/>
      <c r="D202" s="182"/>
      <c r="E202" s="182"/>
      <c r="F202" s="182"/>
      <c r="G202" s="182"/>
      <c r="H202" s="182"/>
    </row>
    <row r="203" spans="2:8">
      <c r="B203" s="178"/>
      <c r="C203" s="182"/>
      <c r="D203" s="182"/>
      <c r="E203" s="182"/>
      <c r="F203" s="182"/>
      <c r="G203" s="182"/>
      <c r="H203" s="182"/>
    </row>
    <row r="204" spans="2:8">
      <c r="B204" s="178"/>
      <c r="C204" s="182"/>
      <c r="D204" s="182"/>
      <c r="E204" s="182"/>
      <c r="F204" s="182"/>
      <c r="G204" s="182"/>
      <c r="H204" s="182"/>
    </row>
    <row r="205" spans="2:8">
      <c r="B205" s="178"/>
      <c r="C205" s="182"/>
      <c r="D205" s="182"/>
      <c r="E205" s="182"/>
      <c r="F205" s="182"/>
      <c r="G205" s="182"/>
      <c r="H205" s="182"/>
    </row>
    <row r="206" spans="2:8">
      <c r="B206" s="178"/>
      <c r="C206" s="182"/>
      <c r="D206" s="182"/>
      <c r="E206" s="182"/>
      <c r="F206" s="182"/>
      <c r="G206" s="182"/>
      <c r="H206" s="182"/>
    </row>
    <row r="207" spans="2:8">
      <c r="B207" s="178"/>
      <c r="C207" s="182"/>
      <c r="D207" s="182"/>
      <c r="E207" s="182"/>
      <c r="F207" s="182"/>
      <c r="G207" s="182"/>
      <c r="H207" s="182"/>
    </row>
    <row r="208" spans="2:8">
      <c r="B208" s="178"/>
      <c r="C208" s="182"/>
      <c r="D208" s="182"/>
      <c r="E208" s="182"/>
      <c r="F208" s="182"/>
      <c r="G208" s="182"/>
      <c r="H208" s="182"/>
    </row>
    <row r="209" spans="2:8">
      <c r="B209" s="178"/>
      <c r="C209" s="182"/>
      <c r="D209" s="182"/>
      <c r="E209" s="182"/>
      <c r="F209" s="182"/>
      <c r="G209" s="182"/>
      <c r="H209" s="182"/>
    </row>
    <row r="210" spans="2:8">
      <c r="B210" s="178"/>
      <c r="C210" s="182"/>
      <c r="D210" s="182"/>
      <c r="E210" s="182"/>
      <c r="F210" s="182"/>
      <c r="G210" s="182"/>
      <c r="H210" s="182"/>
    </row>
    <row r="211" spans="2:8">
      <c r="B211" s="178"/>
      <c r="C211" s="182"/>
      <c r="D211" s="182"/>
      <c r="E211" s="182"/>
      <c r="F211" s="182"/>
      <c r="G211" s="182"/>
      <c r="H211" s="182"/>
    </row>
    <row r="212" spans="2:8">
      <c r="B212" s="178"/>
      <c r="C212" s="182"/>
      <c r="D212" s="182"/>
      <c r="E212" s="182"/>
      <c r="F212" s="182"/>
      <c r="G212" s="182"/>
      <c r="H212" s="182"/>
    </row>
    <row r="213" spans="2:8">
      <c r="B213" s="178"/>
      <c r="C213" s="182"/>
      <c r="D213" s="182"/>
      <c r="E213" s="182"/>
      <c r="F213" s="182"/>
      <c r="G213" s="182"/>
      <c r="H213" s="182"/>
    </row>
    <row r="214" spans="2:8">
      <c r="B214" s="178"/>
      <c r="C214" s="182"/>
      <c r="D214" s="182"/>
      <c r="E214" s="182"/>
      <c r="F214" s="182"/>
      <c r="G214" s="182"/>
      <c r="H214" s="182"/>
    </row>
    <row r="215" spans="2:8">
      <c r="B215" s="178"/>
      <c r="C215" s="182"/>
      <c r="D215" s="182"/>
      <c r="E215" s="182"/>
      <c r="F215" s="182"/>
      <c r="G215" s="182"/>
      <c r="H215" s="182"/>
    </row>
    <row r="216" spans="2:8">
      <c r="B216" s="178"/>
      <c r="C216" s="182"/>
      <c r="D216" s="182"/>
      <c r="E216" s="182"/>
      <c r="F216" s="182"/>
      <c r="G216" s="182"/>
      <c r="H216" s="182"/>
    </row>
    <row r="217" spans="2:8">
      <c r="B217" s="178"/>
      <c r="C217" s="182"/>
      <c r="D217" s="182"/>
      <c r="E217" s="182"/>
      <c r="F217" s="182"/>
      <c r="G217" s="182"/>
      <c r="H217" s="182"/>
    </row>
    <row r="218" spans="2:8">
      <c r="B218" s="178"/>
      <c r="C218" s="182"/>
      <c r="D218" s="182"/>
      <c r="E218" s="182"/>
      <c r="F218" s="182"/>
      <c r="G218" s="182"/>
      <c r="H218" s="182"/>
    </row>
    <row r="219" spans="2:8">
      <c r="B219" s="178"/>
      <c r="C219" s="182"/>
      <c r="D219" s="182"/>
      <c r="E219" s="182"/>
      <c r="F219" s="182"/>
      <c r="G219" s="182"/>
      <c r="H219" s="182"/>
    </row>
    <row r="220" spans="2:8">
      <c r="B220" s="178"/>
      <c r="C220" s="182"/>
      <c r="D220" s="182"/>
      <c r="E220" s="182"/>
      <c r="F220" s="182"/>
      <c r="G220" s="182"/>
      <c r="H220" s="182"/>
    </row>
    <row r="221" spans="2:8">
      <c r="B221" s="178"/>
      <c r="C221" s="182"/>
      <c r="D221" s="182"/>
      <c r="E221" s="182"/>
      <c r="F221" s="182"/>
      <c r="G221" s="182"/>
      <c r="H221" s="182"/>
    </row>
    <row r="222" spans="2:8">
      <c r="B222" s="178"/>
      <c r="C222" s="182"/>
      <c r="D222" s="182"/>
      <c r="E222" s="182"/>
      <c r="F222" s="182"/>
      <c r="G222" s="182"/>
      <c r="H222" s="182"/>
    </row>
    <row r="223" spans="2:8">
      <c r="B223" s="178"/>
      <c r="C223" s="182"/>
      <c r="D223" s="182"/>
      <c r="E223" s="182"/>
      <c r="F223" s="182"/>
      <c r="G223" s="182"/>
      <c r="H223" s="182"/>
    </row>
    <row r="224" spans="2:8">
      <c r="B224" s="178"/>
      <c r="C224" s="182"/>
      <c r="D224" s="182"/>
      <c r="E224" s="182"/>
      <c r="F224" s="182"/>
      <c r="G224" s="182"/>
      <c r="H224" s="182"/>
    </row>
    <row r="225" spans="2:8">
      <c r="B225" s="178"/>
      <c r="C225" s="182"/>
      <c r="D225" s="182"/>
      <c r="E225" s="182"/>
      <c r="F225" s="182"/>
      <c r="G225" s="182"/>
      <c r="H225" s="182"/>
    </row>
    <row r="226" spans="2:8">
      <c r="B226" s="178"/>
      <c r="C226" s="182"/>
      <c r="D226" s="182"/>
      <c r="E226" s="182"/>
      <c r="F226" s="182"/>
      <c r="G226" s="182"/>
      <c r="H226" s="182"/>
    </row>
    <row r="227" spans="2:8">
      <c r="B227" s="178"/>
      <c r="C227" s="182"/>
      <c r="D227" s="182"/>
      <c r="E227" s="182"/>
      <c r="F227" s="182"/>
      <c r="G227" s="182"/>
      <c r="H227" s="182"/>
    </row>
    <row r="228" spans="2:8">
      <c r="B228" s="178"/>
      <c r="C228" s="182"/>
      <c r="D228" s="182"/>
      <c r="E228" s="182"/>
      <c r="F228" s="182"/>
      <c r="G228" s="182"/>
      <c r="H228" s="182"/>
    </row>
    <row r="229" spans="2:8">
      <c r="B229" s="178"/>
      <c r="C229" s="182"/>
      <c r="D229" s="182"/>
      <c r="E229" s="182"/>
      <c r="F229" s="182"/>
      <c r="G229" s="182"/>
      <c r="H229" s="182"/>
    </row>
    <row r="230" spans="2:8">
      <c r="B230" s="178"/>
      <c r="C230" s="182"/>
      <c r="D230" s="182"/>
      <c r="E230" s="182"/>
      <c r="F230" s="182"/>
      <c r="G230" s="182"/>
      <c r="H230" s="182"/>
    </row>
    <row r="231" spans="2:8">
      <c r="B231" s="178"/>
      <c r="C231" s="182"/>
      <c r="D231" s="182"/>
      <c r="E231" s="182"/>
      <c r="F231" s="182"/>
      <c r="G231" s="182"/>
      <c r="H231" s="182"/>
    </row>
    <row r="232" spans="2:8">
      <c r="B232" s="178"/>
      <c r="C232" s="182"/>
      <c r="D232" s="182"/>
      <c r="E232" s="182"/>
      <c r="F232" s="182"/>
      <c r="G232" s="182"/>
      <c r="H232" s="182"/>
    </row>
    <row r="233" spans="2:8">
      <c r="B233" s="178"/>
      <c r="C233" s="182"/>
      <c r="D233" s="182"/>
      <c r="E233" s="182"/>
      <c r="F233" s="182"/>
      <c r="G233" s="182"/>
      <c r="H233" s="182"/>
    </row>
    <row r="234" spans="2:8">
      <c r="B234" s="178"/>
      <c r="C234" s="182"/>
      <c r="D234" s="182"/>
      <c r="E234" s="182"/>
      <c r="F234" s="182"/>
      <c r="G234" s="182"/>
      <c r="H234" s="182"/>
    </row>
    <row r="235" spans="2:8">
      <c r="B235" s="178"/>
      <c r="C235" s="182"/>
      <c r="D235" s="182"/>
      <c r="E235" s="182"/>
      <c r="F235" s="182"/>
      <c r="G235" s="182"/>
      <c r="H235" s="182"/>
    </row>
    <row r="236" spans="2:8">
      <c r="B236" s="178"/>
      <c r="C236" s="182"/>
      <c r="D236" s="182"/>
      <c r="E236" s="182"/>
      <c r="F236" s="182"/>
      <c r="G236" s="182"/>
      <c r="H236" s="182"/>
    </row>
    <row r="237" spans="2:8">
      <c r="B237" s="178"/>
      <c r="C237" s="182"/>
      <c r="D237" s="182"/>
      <c r="E237" s="182"/>
      <c r="F237" s="182"/>
      <c r="G237" s="182"/>
      <c r="H237" s="182"/>
    </row>
    <row r="238" spans="2:8">
      <c r="B238" s="178"/>
      <c r="C238" s="182"/>
      <c r="D238" s="182"/>
      <c r="E238" s="182"/>
      <c r="F238" s="182"/>
      <c r="G238" s="182"/>
      <c r="H238" s="182"/>
    </row>
    <row r="239" spans="2:8">
      <c r="B239" s="178"/>
      <c r="C239" s="182"/>
      <c r="D239" s="182"/>
      <c r="E239" s="182"/>
      <c r="F239" s="182"/>
      <c r="G239" s="182"/>
      <c r="H239" s="182"/>
    </row>
    <row r="240" spans="2:8">
      <c r="B240" s="178"/>
      <c r="C240" s="182"/>
      <c r="D240" s="182"/>
      <c r="E240" s="182"/>
      <c r="F240" s="182"/>
      <c r="G240" s="182"/>
      <c r="H240" s="182"/>
    </row>
    <row r="241" spans="2:8">
      <c r="B241" s="178"/>
      <c r="C241" s="182"/>
      <c r="D241" s="182"/>
      <c r="E241" s="182"/>
      <c r="F241" s="182"/>
      <c r="G241" s="182"/>
      <c r="H241" s="182"/>
    </row>
    <row r="242" spans="2:8">
      <c r="B242" s="178"/>
      <c r="C242" s="182"/>
      <c r="D242" s="182"/>
      <c r="E242" s="182"/>
      <c r="F242" s="182"/>
      <c r="G242" s="182"/>
      <c r="H242" s="182"/>
    </row>
    <row r="243" spans="2:8">
      <c r="B243" s="178"/>
      <c r="C243" s="182"/>
      <c r="D243" s="182"/>
      <c r="E243" s="182"/>
      <c r="F243" s="182"/>
      <c r="G243" s="182"/>
      <c r="H243" s="182"/>
    </row>
    <row r="244" spans="2:8">
      <c r="B244" s="178"/>
      <c r="C244" s="182"/>
      <c r="D244" s="182"/>
      <c r="E244" s="182"/>
      <c r="F244" s="182"/>
      <c r="G244" s="182"/>
      <c r="H244" s="182"/>
    </row>
    <row r="245" spans="2:8">
      <c r="B245" s="178"/>
      <c r="C245" s="182"/>
      <c r="D245" s="182"/>
      <c r="E245" s="182"/>
      <c r="F245" s="182"/>
      <c r="G245" s="182"/>
      <c r="H245" s="182"/>
    </row>
    <row r="246" spans="2:8">
      <c r="B246" s="178"/>
      <c r="C246" s="182"/>
      <c r="D246" s="182"/>
      <c r="E246" s="182"/>
      <c r="F246" s="182"/>
      <c r="G246" s="182"/>
      <c r="H246" s="182"/>
    </row>
    <row r="247" spans="2:8">
      <c r="B247" s="178"/>
      <c r="C247" s="182"/>
      <c r="D247" s="182"/>
      <c r="E247" s="182"/>
      <c r="F247" s="182"/>
      <c r="G247" s="182"/>
      <c r="H247" s="182"/>
    </row>
    <row r="248" spans="2:8">
      <c r="B248" s="178"/>
      <c r="C248" s="182"/>
      <c r="D248" s="182"/>
      <c r="E248" s="182"/>
      <c r="F248" s="182"/>
      <c r="G248" s="182"/>
      <c r="H248" s="182"/>
    </row>
    <row r="249" spans="2:8">
      <c r="B249" s="178"/>
      <c r="C249" s="182"/>
      <c r="D249" s="182"/>
      <c r="E249" s="182"/>
      <c r="F249" s="182"/>
      <c r="G249" s="182"/>
      <c r="H249" s="182"/>
    </row>
    <row r="250" spans="2:8">
      <c r="B250" s="178"/>
      <c r="C250" s="182"/>
      <c r="D250" s="182"/>
      <c r="E250" s="182"/>
      <c r="F250" s="182"/>
      <c r="G250" s="182"/>
      <c r="H250" s="182"/>
    </row>
    <row r="251" spans="2:8">
      <c r="B251" s="178"/>
      <c r="C251" s="182"/>
      <c r="D251" s="182"/>
      <c r="E251" s="182"/>
      <c r="F251" s="182"/>
      <c r="G251" s="182"/>
      <c r="H251" s="182"/>
    </row>
    <row r="252" spans="2:8">
      <c r="B252" s="178"/>
      <c r="C252" s="182"/>
      <c r="D252" s="182"/>
      <c r="E252" s="182"/>
      <c r="F252" s="182"/>
      <c r="G252" s="182"/>
      <c r="H252" s="182"/>
    </row>
    <row r="253" spans="2:8">
      <c r="B253" s="178"/>
      <c r="C253" s="182"/>
      <c r="D253" s="182"/>
      <c r="E253" s="182"/>
      <c r="F253" s="182"/>
      <c r="G253" s="182"/>
      <c r="H253" s="182"/>
    </row>
    <row r="254" spans="2:8">
      <c r="B254" s="178"/>
      <c r="C254" s="182"/>
      <c r="D254" s="182"/>
      <c r="E254" s="182"/>
      <c r="F254" s="182"/>
      <c r="G254" s="182"/>
      <c r="H254" s="182"/>
    </row>
    <row r="255" spans="2:8">
      <c r="B255" s="178"/>
      <c r="C255" s="182"/>
      <c r="D255" s="182"/>
      <c r="E255" s="182"/>
      <c r="F255" s="182"/>
      <c r="G255" s="182"/>
      <c r="H255" s="182"/>
    </row>
    <row r="256" spans="2:8">
      <c r="B256" s="178"/>
      <c r="C256" s="182"/>
      <c r="D256" s="182"/>
      <c r="E256" s="182"/>
      <c r="F256" s="182"/>
      <c r="G256" s="182"/>
      <c r="H256" s="182"/>
    </row>
    <row r="257" spans="2:8">
      <c r="B257" s="178"/>
      <c r="C257" s="182"/>
      <c r="D257" s="182"/>
      <c r="E257" s="182"/>
      <c r="F257" s="182"/>
      <c r="G257" s="182"/>
      <c r="H257" s="182"/>
    </row>
    <row r="258" spans="2:8">
      <c r="B258" s="178"/>
      <c r="C258" s="182"/>
      <c r="D258" s="182"/>
      <c r="E258" s="182"/>
      <c r="F258" s="182"/>
      <c r="G258" s="182"/>
      <c r="H258" s="182"/>
    </row>
    <row r="259" spans="2:8">
      <c r="B259" s="178"/>
      <c r="C259" s="182"/>
      <c r="D259" s="182"/>
      <c r="E259" s="182"/>
      <c r="F259" s="182"/>
      <c r="G259" s="182"/>
      <c r="H259" s="182"/>
    </row>
    <row r="260" spans="2:8">
      <c r="B260" s="178"/>
      <c r="C260" s="182"/>
      <c r="D260" s="182"/>
      <c r="E260" s="182"/>
      <c r="F260" s="182"/>
      <c r="G260" s="182"/>
      <c r="H260" s="182"/>
    </row>
    <row r="261" spans="2:8">
      <c r="B261" s="178"/>
      <c r="C261" s="182"/>
      <c r="D261" s="182"/>
      <c r="E261" s="182"/>
      <c r="F261" s="182"/>
      <c r="G261" s="182"/>
      <c r="H261" s="182"/>
    </row>
    <row r="262" spans="2:8">
      <c r="B262" s="178"/>
      <c r="C262" s="182"/>
      <c r="D262" s="182"/>
      <c r="E262" s="182"/>
      <c r="F262" s="182"/>
      <c r="G262" s="182"/>
      <c r="H262" s="182"/>
    </row>
    <row r="263" spans="2:8">
      <c r="B263" s="178"/>
      <c r="C263" s="182"/>
      <c r="D263" s="182"/>
      <c r="E263" s="182"/>
      <c r="F263" s="182"/>
      <c r="G263" s="182"/>
      <c r="H263" s="182"/>
    </row>
    <row r="264" spans="2:8">
      <c r="B264" s="178"/>
      <c r="C264" s="182"/>
      <c r="D264" s="182"/>
      <c r="E264" s="182"/>
      <c r="F264" s="182"/>
      <c r="G264" s="182"/>
      <c r="H264" s="182"/>
    </row>
    <row r="265" spans="2:8">
      <c r="B265" s="178"/>
      <c r="C265" s="182"/>
      <c r="D265" s="182"/>
      <c r="E265" s="182"/>
      <c r="F265" s="182"/>
      <c r="G265" s="182"/>
      <c r="H265" s="182"/>
    </row>
    <row r="266" spans="2:8">
      <c r="B266" s="178"/>
      <c r="C266" s="182"/>
      <c r="D266" s="182"/>
      <c r="E266" s="182"/>
      <c r="F266" s="182"/>
      <c r="G266" s="182"/>
      <c r="H266" s="182"/>
    </row>
    <row r="267" spans="2:8">
      <c r="B267" s="178"/>
      <c r="C267" s="182"/>
      <c r="D267" s="182"/>
      <c r="E267" s="182"/>
      <c r="F267" s="182"/>
      <c r="G267" s="182"/>
      <c r="H267" s="182"/>
    </row>
    <row r="268" spans="2:8">
      <c r="B268" s="178"/>
      <c r="C268" s="182"/>
      <c r="D268" s="182"/>
      <c r="E268" s="182"/>
      <c r="F268" s="182"/>
      <c r="G268" s="182"/>
      <c r="H268" s="182"/>
    </row>
    <row r="269" spans="2:8">
      <c r="B269" s="178"/>
      <c r="C269" s="182"/>
      <c r="D269" s="182"/>
      <c r="E269" s="182"/>
      <c r="F269" s="182"/>
      <c r="G269" s="182"/>
      <c r="H269" s="182"/>
    </row>
    <row r="270" spans="2:8">
      <c r="B270" s="178"/>
      <c r="C270" s="182"/>
      <c r="D270" s="182"/>
      <c r="E270" s="182"/>
      <c r="F270" s="182"/>
      <c r="G270" s="182"/>
      <c r="H270" s="182"/>
    </row>
    <row r="271" spans="2:8">
      <c r="B271" s="178"/>
      <c r="C271" s="182"/>
      <c r="D271" s="182"/>
      <c r="E271" s="182"/>
      <c r="F271" s="182"/>
      <c r="G271" s="182"/>
      <c r="H271" s="182"/>
    </row>
    <row r="272" spans="2:8">
      <c r="B272" s="178"/>
      <c r="C272" s="182"/>
      <c r="D272" s="182"/>
      <c r="E272" s="182"/>
      <c r="F272" s="182"/>
      <c r="G272" s="182"/>
      <c r="H272" s="182"/>
    </row>
    <row r="273" spans="2:8">
      <c r="B273" s="178"/>
      <c r="C273" s="182"/>
      <c r="D273" s="182"/>
      <c r="E273" s="182"/>
      <c r="F273" s="182"/>
      <c r="G273" s="182"/>
      <c r="H273" s="182"/>
    </row>
    <row r="274" spans="2:8">
      <c r="B274" s="178"/>
      <c r="C274" s="182"/>
      <c r="D274" s="182"/>
      <c r="E274" s="182"/>
      <c r="F274" s="182"/>
      <c r="G274" s="182"/>
      <c r="H274" s="182"/>
    </row>
    <row r="275" spans="2:8">
      <c r="B275" s="178"/>
      <c r="C275" s="182"/>
      <c r="D275" s="182"/>
      <c r="E275" s="182"/>
      <c r="F275" s="182"/>
      <c r="G275" s="182"/>
      <c r="H275" s="182"/>
    </row>
    <row r="276" spans="2:8">
      <c r="B276" s="178"/>
      <c r="C276" s="182"/>
      <c r="D276" s="182"/>
      <c r="E276" s="182"/>
      <c r="F276" s="182"/>
      <c r="G276" s="182"/>
      <c r="H276" s="182"/>
    </row>
    <row r="277" spans="2:8">
      <c r="B277" s="178"/>
      <c r="C277" s="182"/>
      <c r="D277" s="182"/>
      <c r="E277" s="182"/>
      <c r="F277" s="182"/>
      <c r="G277" s="182"/>
      <c r="H277" s="182"/>
    </row>
    <row r="278" spans="2:8">
      <c r="B278" s="178"/>
      <c r="C278" s="182"/>
      <c r="D278" s="182"/>
      <c r="E278" s="182"/>
      <c r="F278" s="182"/>
      <c r="G278" s="182"/>
      <c r="H278" s="182"/>
    </row>
    <row r="279" spans="2:8">
      <c r="B279" s="178"/>
      <c r="C279" s="182"/>
      <c r="D279" s="182"/>
      <c r="E279" s="182"/>
      <c r="F279" s="182"/>
      <c r="G279" s="182"/>
      <c r="H279" s="182"/>
    </row>
    <row r="280" spans="2:8">
      <c r="B280" s="178"/>
      <c r="C280" s="182"/>
      <c r="D280" s="182"/>
      <c r="E280" s="182"/>
      <c r="F280" s="182"/>
      <c r="G280" s="182"/>
      <c r="H280" s="182"/>
    </row>
    <row r="281" spans="2:8">
      <c r="B281" s="178"/>
      <c r="C281" s="182"/>
      <c r="D281" s="182"/>
      <c r="E281" s="182"/>
      <c r="F281" s="182"/>
      <c r="G281" s="182"/>
      <c r="H281" s="182"/>
    </row>
    <row r="282" spans="2:8">
      <c r="B282" s="178"/>
      <c r="C282" s="182"/>
      <c r="D282" s="182"/>
      <c r="E282" s="182"/>
      <c r="F282" s="182"/>
      <c r="G282" s="182"/>
      <c r="H282" s="182"/>
    </row>
    <row r="283" spans="2:8">
      <c r="B283" s="178"/>
      <c r="C283" s="182"/>
      <c r="D283" s="182"/>
      <c r="E283" s="182"/>
      <c r="F283" s="182"/>
      <c r="G283" s="182"/>
      <c r="H283" s="182"/>
    </row>
    <row r="284" spans="2:8">
      <c r="B284" s="178"/>
      <c r="C284" s="182"/>
      <c r="D284" s="182"/>
      <c r="E284" s="182"/>
      <c r="F284" s="182"/>
      <c r="G284" s="182"/>
      <c r="H284" s="182"/>
    </row>
    <row r="285" spans="2:8">
      <c r="B285" s="178"/>
      <c r="C285" s="182"/>
      <c r="D285" s="182"/>
      <c r="E285" s="182"/>
      <c r="F285" s="182"/>
      <c r="G285" s="182"/>
      <c r="H285" s="182"/>
    </row>
    <row r="286" spans="2:8">
      <c r="B286" s="178"/>
      <c r="C286" s="182"/>
      <c r="D286" s="182"/>
      <c r="E286" s="182"/>
      <c r="F286" s="182"/>
      <c r="G286" s="182"/>
      <c r="H286" s="182"/>
    </row>
    <row r="287" spans="2:8">
      <c r="B287" s="178"/>
      <c r="C287" s="182"/>
      <c r="D287" s="182"/>
      <c r="E287" s="182"/>
      <c r="F287" s="182"/>
      <c r="G287" s="182"/>
      <c r="H287" s="182"/>
    </row>
    <row r="288" spans="2:8">
      <c r="B288" s="178"/>
      <c r="C288" s="182"/>
      <c r="D288" s="182"/>
      <c r="E288" s="182"/>
      <c r="F288" s="182"/>
      <c r="G288" s="182"/>
      <c r="H288" s="182"/>
    </row>
    <row r="289" spans="2:8">
      <c r="B289" s="178"/>
      <c r="C289" s="182"/>
      <c r="D289" s="182"/>
      <c r="E289" s="182"/>
      <c r="F289" s="182"/>
      <c r="G289" s="182"/>
      <c r="H289" s="182"/>
    </row>
    <row r="290" spans="2:8">
      <c r="B290" s="178"/>
      <c r="C290" s="182"/>
      <c r="D290" s="182"/>
      <c r="E290" s="182"/>
      <c r="F290" s="182"/>
      <c r="G290" s="182"/>
      <c r="H290" s="182"/>
    </row>
    <row r="291" spans="2:8">
      <c r="B291" s="178"/>
      <c r="C291" s="182"/>
      <c r="D291" s="182"/>
      <c r="E291" s="182"/>
      <c r="F291" s="182"/>
      <c r="G291" s="182"/>
      <c r="H291" s="182"/>
    </row>
    <row r="292" spans="2:8">
      <c r="B292" s="178"/>
      <c r="C292" s="182"/>
      <c r="D292" s="182"/>
      <c r="E292" s="182"/>
      <c r="F292" s="182"/>
      <c r="G292" s="182"/>
      <c r="H292" s="182"/>
    </row>
    <row r="293" spans="2:8">
      <c r="B293" s="178"/>
      <c r="C293" s="182"/>
      <c r="D293" s="182"/>
      <c r="E293" s="182"/>
      <c r="F293" s="182"/>
      <c r="G293" s="182"/>
      <c r="H293" s="182"/>
    </row>
    <row r="294" spans="2:8">
      <c r="B294" s="178"/>
      <c r="C294" s="182"/>
      <c r="D294" s="182"/>
      <c r="E294" s="182"/>
      <c r="F294" s="182"/>
      <c r="G294" s="182"/>
      <c r="H294" s="182"/>
    </row>
    <row r="295" spans="2:8">
      <c r="B295" s="178"/>
      <c r="C295" s="182"/>
      <c r="D295" s="182"/>
      <c r="E295" s="182"/>
      <c r="F295" s="182"/>
      <c r="G295" s="182"/>
      <c r="H295" s="182"/>
    </row>
    <row r="296" spans="2:8">
      <c r="B296" s="178"/>
      <c r="C296" s="182"/>
      <c r="D296" s="182"/>
      <c r="E296" s="182"/>
      <c r="F296" s="182"/>
      <c r="G296" s="182"/>
      <c r="H296" s="182"/>
    </row>
    <row r="297" spans="2:8">
      <c r="B297" s="178"/>
      <c r="C297" s="182"/>
      <c r="D297" s="182"/>
      <c r="E297" s="182"/>
      <c r="F297" s="182"/>
      <c r="G297" s="182"/>
      <c r="H297" s="182"/>
    </row>
    <row r="298" spans="2:8">
      <c r="B298" s="178"/>
      <c r="C298" s="182"/>
      <c r="D298" s="182"/>
      <c r="E298" s="182"/>
      <c r="F298" s="182"/>
      <c r="G298" s="182"/>
      <c r="H298" s="182"/>
    </row>
    <row r="299" spans="2:8">
      <c r="B299" s="178"/>
      <c r="C299" s="182"/>
      <c r="D299" s="182"/>
      <c r="E299" s="182"/>
      <c r="F299" s="182"/>
      <c r="G299" s="182"/>
      <c r="H299" s="182"/>
    </row>
    <row r="300" spans="2:8">
      <c r="B300" s="178"/>
      <c r="C300" s="182"/>
      <c r="D300" s="182"/>
      <c r="E300" s="182"/>
      <c r="F300" s="182"/>
      <c r="G300" s="182"/>
      <c r="H300" s="182"/>
    </row>
    <row r="301" spans="2:8">
      <c r="B301" s="178"/>
      <c r="C301" s="182"/>
      <c r="D301" s="182"/>
      <c r="E301" s="182"/>
      <c r="F301" s="182"/>
      <c r="G301" s="182"/>
      <c r="H301" s="182"/>
    </row>
    <row r="302" spans="2:8">
      <c r="B302" s="178"/>
      <c r="C302" s="182"/>
      <c r="D302" s="182"/>
      <c r="E302" s="182"/>
      <c r="F302" s="182"/>
      <c r="G302" s="182"/>
      <c r="H302" s="182"/>
    </row>
    <row r="303" spans="2:8">
      <c r="B303" s="178"/>
      <c r="C303" s="182"/>
      <c r="D303" s="182"/>
      <c r="E303" s="182"/>
      <c r="F303" s="182"/>
      <c r="G303" s="182"/>
      <c r="H303" s="182"/>
    </row>
    <row r="304" spans="2:8">
      <c r="B304" s="178"/>
      <c r="C304" s="182"/>
      <c r="D304" s="182"/>
      <c r="E304" s="182"/>
      <c r="F304" s="182"/>
      <c r="G304" s="182"/>
      <c r="H304" s="182"/>
    </row>
    <row r="305" spans="2:8">
      <c r="B305" s="178"/>
      <c r="C305" s="182"/>
      <c r="D305" s="182"/>
      <c r="E305" s="182"/>
      <c r="F305" s="182"/>
      <c r="G305" s="182"/>
      <c r="H305" s="182"/>
    </row>
    <row r="306" spans="2:8">
      <c r="B306" s="178"/>
      <c r="C306" s="182"/>
      <c r="D306" s="182"/>
      <c r="E306" s="182"/>
      <c r="F306" s="182"/>
      <c r="G306" s="182"/>
      <c r="H306" s="182"/>
    </row>
    <row r="307" spans="2:8">
      <c r="B307" s="178"/>
      <c r="C307" s="182"/>
      <c r="D307" s="182"/>
      <c r="E307" s="182"/>
      <c r="F307" s="182"/>
      <c r="G307" s="182"/>
      <c r="H307" s="182"/>
    </row>
    <row r="308" spans="2:8">
      <c r="B308" s="178"/>
      <c r="C308" s="182"/>
      <c r="D308" s="182"/>
      <c r="E308" s="182"/>
      <c r="F308" s="182"/>
      <c r="G308" s="182"/>
      <c r="H308" s="182"/>
    </row>
    <row r="309" spans="2:8">
      <c r="B309" s="178"/>
      <c r="C309" s="182"/>
      <c r="D309" s="182"/>
      <c r="E309" s="182"/>
      <c r="F309" s="182"/>
      <c r="G309" s="182"/>
      <c r="H309" s="182"/>
    </row>
    <row r="310" spans="2:8">
      <c r="B310" s="178"/>
      <c r="C310" s="182"/>
      <c r="D310" s="182"/>
      <c r="E310" s="182"/>
      <c r="F310" s="182"/>
      <c r="G310" s="182"/>
      <c r="H310" s="182"/>
    </row>
    <row r="311" spans="2:8">
      <c r="B311" s="178"/>
      <c r="C311" s="182"/>
      <c r="D311" s="182"/>
      <c r="E311" s="182"/>
      <c r="F311" s="182"/>
      <c r="G311" s="182"/>
      <c r="H311" s="182"/>
    </row>
    <row r="312" spans="2:8">
      <c r="B312" s="178"/>
      <c r="C312" s="182"/>
      <c r="D312" s="182"/>
      <c r="E312" s="182"/>
      <c r="F312" s="182"/>
      <c r="G312" s="182"/>
      <c r="H312" s="182"/>
    </row>
    <row r="313" spans="2:8">
      <c r="B313" s="178"/>
      <c r="C313" s="182"/>
      <c r="D313" s="182"/>
      <c r="E313" s="182"/>
      <c r="F313" s="182"/>
      <c r="G313" s="182"/>
      <c r="H313" s="182"/>
    </row>
    <row r="314" spans="2:8">
      <c r="B314" s="178"/>
      <c r="C314" s="182"/>
      <c r="D314" s="182"/>
      <c r="E314" s="182"/>
      <c r="F314" s="182"/>
      <c r="G314" s="182"/>
      <c r="H314" s="182"/>
    </row>
    <row r="315" spans="2:8">
      <c r="B315" s="178"/>
      <c r="C315" s="182"/>
      <c r="D315" s="182"/>
      <c r="E315" s="182"/>
      <c r="F315" s="182"/>
      <c r="G315" s="182"/>
      <c r="H315" s="182"/>
    </row>
    <row r="316" spans="2:8">
      <c r="B316" s="178"/>
      <c r="C316" s="182"/>
      <c r="D316" s="182"/>
      <c r="E316" s="182"/>
      <c r="F316" s="182"/>
      <c r="G316" s="182"/>
      <c r="H316" s="182"/>
    </row>
    <row r="317" spans="2:8">
      <c r="B317" s="178"/>
      <c r="C317" s="182"/>
      <c r="D317" s="182"/>
      <c r="E317" s="182"/>
      <c r="F317" s="182"/>
      <c r="G317" s="182"/>
      <c r="H317" s="182"/>
    </row>
    <row r="318" spans="2:8">
      <c r="B318" s="178"/>
      <c r="C318" s="182"/>
      <c r="D318" s="182"/>
      <c r="E318" s="182"/>
      <c r="F318" s="182"/>
      <c r="G318" s="182"/>
      <c r="H318" s="182"/>
    </row>
    <row r="319" spans="2:8">
      <c r="B319" s="178"/>
      <c r="C319" s="182"/>
      <c r="D319" s="182"/>
      <c r="E319" s="182"/>
      <c r="F319" s="182"/>
      <c r="G319" s="182"/>
      <c r="H319" s="182"/>
    </row>
    <row r="320" spans="2:8">
      <c r="B320" s="178"/>
      <c r="C320" s="182"/>
      <c r="D320" s="182"/>
      <c r="E320" s="182"/>
      <c r="F320" s="182"/>
      <c r="G320" s="182"/>
      <c r="H320" s="182"/>
    </row>
    <row r="321" spans="2:8">
      <c r="B321" s="178"/>
      <c r="C321" s="182"/>
      <c r="D321" s="182"/>
      <c r="E321" s="182"/>
      <c r="F321" s="182"/>
      <c r="G321" s="182"/>
      <c r="H321" s="182"/>
    </row>
    <row r="322" spans="2:8">
      <c r="B322" s="178"/>
      <c r="C322" s="182"/>
      <c r="D322" s="182"/>
      <c r="E322" s="182"/>
      <c r="F322" s="182"/>
      <c r="G322" s="182"/>
      <c r="H322" s="182"/>
    </row>
    <row r="323" spans="2:8">
      <c r="B323" s="178"/>
      <c r="C323" s="182"/>
      <c r="D323" s="182"/>
      <c r="E323" s="182"/>
      <c r="F323" s="182"/>
      <c r="G323" s="182"/>
      <c r="H323" s="182"/>
    </row>
    <row r="324" spans="2:8">
      <c r="B324" s="178"/>
      <c r="C324" s="182"/>
      <c r="D324" s="182"/>
      <c r="E324" s="182"/>
      <c r="F324" s="182"/>
      <c r="G324" s="182"/>
      <c r="H324" s="182"/>
    </row>
    <row r="325" spans="2:8">
      <c r="B325" s="178"/>
      <c r="C325" s="182"/>
      <c r="D325" s="182"/>
      <c r="E325" s="182"/>
      <c r="F325" s="182"/>
      <c r="G325" s="182"/>
      <c r="H325" s="182"/>
    </row>
    <row r="326" spans="2:8">
      <c r="B326" s="178"/>
      <c r="C326" s="182"/>
      <c r="D326" s="182"/>
      <c r="E326" s="182"/>
      <c r="F326" s="182"/>
      <c r="G326" s="182"/>
      <c r="H326" s="182"/>
    </row>
    <row r="327" spans="2:8">
      <c r="B327" s="178"/>
      <c r="C327" s="182"/>
      <c r="D327" s="182"/>
      <c r="E327" s="182"/>
      <c r="F327" s="182"/>
      <c r="G327" s="182"/>
      <c r="H327" s="182"/>
    </row>
    <row r="328" spans="2:8">
      <c r="B328" s="178"/>
      <c r="C328" s="182"/>
      <c r="D328" s="182"/>
      <c r="E328" s="182"/>
      <c r="F328" s="182"/>
      <c r="G328" s="182"/>
      <c r="H328" s="182"/>
    </row>
    <row r="329" spans="2:8">
      <c r="B329" s="178"/>
      <c r="C329" s="182"/>
      <c r="D329" s="182"/>
      <c r="E329" s="182"/>
      <c r="F329" s="182"/>
      <c r="G329" s="182"/>
      <c r="H329" s="182"/>
    </row>
    <row r="330" spans="2:8">
      <c r="B330" s="178"/>
      <c r="C330" s="182"/>
      <c r="D330" s="182"/>
      <c r="E330" s="182"/>
      <c r="F330" s="182"/>
      <c r="G330" s="182"/>
      <c r="H330" s="182"/>
    </row>
    <row r="331" spans="2:8">
      <c r="B331" s="178"/>
      <c r="C331" s="182"/>
      <c r="D331" s="182"/>
      <c r="E331" s="182"/>
      <c r="F331" s="182"/>
      <c r="G331" s="182"/>
      <c r="H331" s="182"/>
    </row>
    <row r="332" spans="2:8">
      <c r="B332" s="178"/>
      <c r="C332" s="182"/>
      <c r="D332" s="182"/>
      <c r="E332" s="182"/>
      <c r="F332" s="182"/>
      <c r="G332" s="182"/>
      <c r="H332" s="182"/>
    </row>
    <row r="333" spans="2:8">
      <c r="B333" s="178"/>
      <c r="C333" s="182"/>
      <c r="D333" s="182"/>
      <c r="E333" s="182"/>
      <c r="F333" s="182"/>
      <c r="G333" s="182"/>
      <c r="H333" s="182"/>
    </row>
    <row r="334" spans="2:8">
      <c r="B334" s="178"/>
      <c r="C334" s="182"/>
      <c r="D334" s="182"/>
      <c r="E334" s="182"/>
      <c r="F334" s="182"/>
      <c r="G334" s="182"/>
      <c r="H334" s="182"/>
    </row>
    <row r="335" spans="2:8">
      <c r="B335" s="178"/>
      <c r="C335" s="182"/>
      <c r="D335" s="182"/>
      <c r="E335" s="182"/>
      <c r="F335" s="182"/>
      <c r="G335" s="182"/>
      <c r="H335" s="182"/>
    </row>
    <row r="336" spans="2:8">
      <c r="B336" s="178"/>
      <c r="C336" s="182"/>
      <c r="D336" s="182"/>
      <c r="E336" s="182"/>
      <c r="F336" s="182"/>
      <c r="G336" s="182"/>
      <c r="H336" s="182"/>
    </row>
    <row r="337" spans="2:8">
      <c r="B337" s="178"/>
      <c r="C337" s="182"/>
      <c r="D337" s="182"/>
      <c r="E337" s="182"/>
      <c r="F337" s="182"/>
      <c r="G337" s="182"/>
      <c r="H337" s="182"/>
    </row>
    <row r="338" spans="2:8">
      <c r="B338" s="178"/>
      <c r="C338" s="182"/>
      <c r="D338" s="182"/>
      <c r="E338" s="182"/>
      <c r="F338" s="182"/>
      <c r="G338" s="182"/>
      <c r="H338" s="182"/>
    </row>
    <row r="339" spans="2:8">
      <c r="B339" s="178"/>
      <c r="C339" s="182"/>
      <c r="D339" s="182"/>
      <c r="E339" s="182"/>
      <c r="F339" s="182"/>
      <c r="G339" s="182"/>
      <c r="H339" s="182"/>
    </row>
    <row r="340" spans="2:8">
      <c r="B340" s="178"/>
      <c r="C340" s="182"/>
      <c r="D340" s="182"/>
      <c r="E340" s="182"/>
      <c r="F340" s="182"/>
      <c r="G340" s="182"/>
      <c r="H340" s="182"/>
    </row>
    <row r="341" spans="2:8">
      <c r="B341" s="178"/>
      <c r="C341" s="182"/>
      <c r="D341" s="182"/>
      <c r="E341" s="182"/>
      <c r="F341" s="182"/>
      <c r="G341" s="182"/>
      <c r="H341" s="182"/>
    </row>
    <row r="342" spans="2:8">
      <c r="B342" s="178"/>
      <c r="C342" s="182"/>
      <c r="D342" s="182"/>
      <c r="E342" s="182"/>
      <c r="F342" s="182"/>
      <c r="G342" s="182"/>
      <c r="H342" s="182"/>
    </row>
    <row r="343" spans="2:8">
      <c r="B343" s="178"/>
      <c r="C343" s="182"/>
      <c r="D343" s="182"/>
      <c r="E343" s="182"/>
      <c r="F343" s="182"/>
      <c r="G343" s="182"/>
      <c r="H343" s="182"/>
    </row>
    <row r="344" spans="2:8">
      <c r="B344" s="178"/>
      <c r="C344" s="182"/>
      <c r="D344" s="182"/>
      <c r="E344" s="182"/>
      <c r="F344" s="182"/>
      <c r="G344" s="182"/>
      <c r="H344" s="182"/>
    </row>
    <row r="345" spans="2:8">
      <c r="B345" s="178"/>
      <c r="C345" s="182"/>
      <c r="D345" s="182"/>
      <c r="E345" s="182"/>
      <c r="F345" s="182"/>
      <c r="G345" s="182"/>
      <c r="H345" s="182"/>
    </row>
    <row r="346" spans="2:8">
      <c r="B346" s="178"/>
      <c r="C346" s="182"/>
      <c r="D346" s="182"/>
      <c r="E346" s="182"/>
      <c r="F346" s="182"/>
      <c r="G346" s="182"/>
      <c r="H346" s="182"/>
    </row>
    <row r="347" spans="2:8">
      <c r="B347" s="178"/>
      <c r="C347" s="182"/>
      <c r="D347" s="182"/>
      <c r="E347" s="182"/>
      <c r="F347" s="182"/>
      <c r="G347" s="182"/>
      <c r="H347" s="182"/>
    </row>
    <row r="348" spans="2:8">
      <c r="B348" s="178"/>
      <c r="C348" s="182"/>
      <c r="D348" s="182"/>
      <c r="E348" s="182"/>
      <c r="F348" s="182"/>
      <c r="G348" s="182"/>
      <c r="H348" s="182"/>
    </row>
    <row r="349" spans="2:8">
      <c r="B349" s="178"/>
      <c r="C349" s="182"/>
      <c r="D349" s="182"/>
      <c r="E349" s="182"/>
      <c r="F349" s="182"/>
      <c r="G349" s="182"/>
      <c r="H349" s="182"/>
    </row>
    <row r="350" spans="2:8">
      <c r="B350" s="178"/>
      <c r="C350" s="182"/>
      <c r="D350" s="182"/>
      <c r="E350" s="182"/>
      <c r="F350" s="182"/>
      <c r="G350" s="182"/>
      <c r="H350" s="182"/>
    </row>
    <row r="351" spans="2:8">
      <c r="B351" s="178"/>
      <c r="C351" s="182"/>
      <c r="D351" s="182"/>
      <c r="E351" s="182"/>
      <c r="F351" s="182"/>
      <c r="G351" s="182"/>
      <c r="H351" s="182"/>
    </row>
    <row r="352" spans="2:8">
      <c r="B352" s="178"/>
      <c r="C352" s="182"/>
      <c r="D352" s="182"/>
      <c r="E352" s="182"/>
      <c r="F352" s="182"/>
      <c r="G352" s="182"/>
      <c r="H352" s="182"/>
    </row>
    <row r="353" spans="2:8">
      <c r="B353" s="178"/>
      <c r="C353" s="182"/>
      <c r="D353" s="182"/>
      <c r="E353" s="182"/>
      <c r="F353" s="182"/>
      <c r="G353" s="182"/>
      <c r="H353" s="182"/>
    </row>
    <row r="354" spans="2:8">
      <c r="B354" s="178"/>
      <c r="C354" s="182"/>
      <c r="D354" s="182"/>
      <c r="E354" s="182"/>
      <c r="F354" s="182"/>
      <c r="G354" s="182"/>
      <c r="H354" s="182"/>
    </row>
    <row r="355" spans="2:8">
      <c r="B355" s="178"/>
      <c r="C355" s="182"/>
      <c r="D355" s="182"/>
      <c r="E355" s="182"/>
      <c r="F355" s="182"/>
      <c r="G355" s="182"/>
      <c r="H355" s="182"/>
    </row>
    <row r="356" spans="2:8">
      <c r="B356" s="178"/>
      <c r="C356" s="182"/>
      <c r="D356" s="182"/>
      <c r="E356" s="182"/>
      <c r="F356" s="182"/>
      <c r="G356" s="182"/>
      <c r="H356" s="182"/>
    </row>
    <row r="357" spans="2:8">
      <c r="B357" s="178"/>
      <c r="C357" s="182"/>
      <c r="D357" s="182"/>
      <c r="E357" s="182"/>
      <c r="F357" s="182"/>
      <c r="G357" s="182"/>
      <c r="H357" s="182"/>
    </row>
    <row r="358" spans="2:8">
      <c r="B358" s="178"/>
      <c r="C358" s="182"/>
      <c r="D358" s="182"/>
      <c r="E358" s="182"/>
      <c r="F358" s="182"/>
      <c r="G358" s="182"/>
      <c r="H358" s="182"/>
    </row>
    <row r="359" spans="2:8">
      <c r="B359" s="178"/>
      <c r="C359" s="182"/>
      <c r="D359" s="182"/>
      <c r="E359" s="182"/>
      <c r="F359" s="182"/>
      <c r="G359" s="182"/>
      <c r="H359" s="182"/>
    </row>
    <row r="360" spans="2:8">
      <c r="B360" s="178"/>
      <c r="C360" s="182"/>
      <c r="D360" s="182"/>
      <c r="E360" s="182"/>
      <c r="F360" s="182"/>
      <c r="G360" s="182"/>
      <c r="H360" s="182"/>
    </row>
    <row r="361" spans="2:8">
      <c r="B361" s="178"/>
      <c r="C361" s="182"/>
      <c r="D361" s="182"/>
      <c r="E361" s="182"/>
      <c r="F361" s="182"/>
      <c r="G361" s="182"/>
      <c r="H361" s="182"/>
    </row>
    <row r="362" spans="2:8">
      <c r="B362" s="178"/>
      <c r="C362" s="182"/>
      <c r="D362" s="182"/>
      <c r="E362" s="182"/>
      <c r="F362" s="182"/>
      <c r="G362" s="182"/>
      <c r="H362" s="182"/>
    </row>
    <row r="363" spans="2:8">
      <c r="B363" s="178"/>
      <c r="C363" s="182"/>
      <c r="D363" s="182"/>
      <c r="E363" s="182"/>
      <c r="F363" s="182"/>
      <c r="G363" s="182"/>
      <c r="H363" s="182"/>
    </row>
    <row r="364" spans="2:8">
      <c r="B364" s="178"/>
      <c r="C364" s="182"/>
      <c r="D364" s="182"/>
      <c r="E364" s="182"/>
      <c r="F364" s="182"/>
      <c r="G364" s="182"/>
      <c r="H364" s="182"/>
    </row>
    <row r="365" spans="2:8">
      <c r="B365" s="178"/>
      <c r="C365" s="182"/>
      <c r="D365" s="182"/>
      <c r="E365" s="182"/>
      <c r="F365" s="182"/>
      <c r="G365" s="182"/>
      <c r="H365" s="182"/>
    </row>
    <row r="366" spans="2:8">
      <c r="B366" s="178"/>
      <c r="C366" s="182"/>
      <c r="D366" s="182"/>
      <c r="E366" s="182"/>
      <c r="F366" s="182"/>
      <c r="G366" s="182"/>
      <c r="H366" s="182"/>
    </row>
    <row r="367" spans="2:8">
      <c r="B367" s="178"/>
      <c r="C367" s="182"/>
      <c r="D367" s="182"/>
      <c r="E367" s="182"/>
      <c r="F367" s="182"/>
      <c r="G367" s="182"/>
      <c r="H367" s="182"/>
    </row>
    <row r="368" spans="2:8">
      <c r="B368" s="178"/>
      <c r="C368" s="182"/>
      <c r="D368" s="182"/>
      <c r="E368" s="182"/>
      <c r="F368" s="182"/>
      <c r="G368" s="182"/>
      <c r="H368" s="182"/>
    </row>
    <row r="369" spans="2:8">
      <c r="B369" s="178"/>
      <c r="C369" s="182"/>
      <c r="D369" s="182"/>
      <c r="E369" s="182"/>
      <c r="F369" s="182"/>
      <c r="G369" s="182"/>
      <c r="H369" s="182"/>
    </row>
    <row r="370" spans="2:8">
      <c r="B370" s="178"/>
      <c r="C370" s="182"/>
      <c r="D370" s="182"/>
      <c r="E370" s="182"/>
      <c r="F370" s="182"/>
      <c r="G370" s="182"/>
      <c r="H370" s="182"/>
    </row>
    <row r="371" spans="2:8">
      <c r="B371" s="178"/>
      <c r="C371" s="182"/>
      <c r="D371" s="182"/>
      <c r="E371" s="182"/>
      <c r="F371" s="182"/>
      <c r="G371" s="182"/>
      <c r="H371" s="182"/>
    </row>
    <row r="372" spans="2:8">
      <c r="B372" s="178"/>
      <c r="C372" s="182"/>
      <c r="D372" s="182"/>
      <c r="E372" s="182"/>
      <c r="F372" s="182"/>
      <c r="G372" s="182"/>
      <c r="H372" s="182"/>
    </row>
    <row r="373" spans="2:8">
      <c r="B373" s="178"/>
      <c r="C373" s="182"/>
      <c r="D373" s="182"/>
      <c r="E373" s="182"/>
      <c r="F373" s="182"/>
      <c r="G373" s="182"/>
      <c r="H373" s="182"/>
    </row>
    <row r="374" spans="2:8">
      <c r="B374" s="178"/>
      <c r="C374" s="182"/>
      <c r="D374" s="182"/>
      <c r="E374" s="182"/>
      <c r="F374" s="182"/>
      <c r="G374" s="182"/>
      <c r="H374" s="182"/>
    </row>
    <row r="375" spans="2:8">
      <c r="B375" s="178"/>
      <c r="C375" s="182"/>
      <c r="D375" s="182"/>
      <c r="E375" s="182"/>
      <c r="F375" s="182"/>
      <c r="G375" s="182"/>
      <c r="H375" s="182"/>
    </row>
    <row r="376" spans="2:8">
      <c r="B376" s="178"/>
      <c r="C376" s="182"/>
      <c r="D376" s="182"/>
      <c r="E376" s="182"/>
      <c r="F376" s="182"/>
      <c r="G376" s="182"/>
      <c r="H376" s="182"/>
    </row>
    <row r="377" spans="2:8">
      <c r="B377" s="178"/>
      <c r="C377" s="182"/>
      <c r="D377" s="182"/>
      <c r="E377" s="182"/>
      <c r="F377" s="182"/>
      <c r="G377" s="182"/>
      <c r="H377" s="182"/>
    </row>
    <row r="378" spans="2:8">
      <c r="B378" s="178"/>
      <c r="C378" s="182"/>
      <c r="D378" s="182"/>
      <c r="E378" s="182"/>
      <c r="F378" s="182"/>
      <c r="G378" s="182"/>
      <c r="H378" s="182"/>
    </row>
    <row r="379" spans="2:8">
      <c r="B379" s="178"/>
      <c r="C379" s="182"/>
      <c r="D379" s="182"/>
      <c r="E379" s="182"/>
      <c r="F379" s="182"/>
      <c r="G379" s="182"/>
      <c r="H379" s="182"/>
    </row>
    <row r="380" spans="2:8">
      <c r="B380" s="178"/>
      <c r="C380" s="182"/>
      <c r="D380" s="182"/>
      <c r="E380" s="182"/>
      <c r="F380" s="182"/>
      <c r="G380" s="182"/>
      <c r="H380" s="182"/>
    </row>
    <row r="381" spans="2:8">
      <c r="B381" s="178"/>
      <c r="C381" s="182"/>
      <c r="D381" s="182"/>
      <c r="E381" s="182"/>
      <c r="F381" s="182"/>
      <c r="G381" s="182"/>
      <c r="H381" s="182"/>
    </row>
    <row r="382" spans="2:8">
      <c r="B382" s="178"/>
      <c r="C382" s="182"/>
      <c r="D382" s="182"/>
      <c r="E382" s="182"/>
      <c r="F382" s="182"/>
      <c r="G382" s="182"/>
      <c r="H382" s="182"/>
    </row>
    <row r="383" spans="2:8">
      <c r="B383" s="178"/>
      <c r="C383" s="182"/>
      <c r="D383" s="182"/>
      <c r="E383" s="182"/>
      <c r="F383" s="182"/>
      <c r="G383" s="182"/>
      <c r="H383" s="182"/>
    </row>
    <row r="384" spans="2:8">
      <c r="B384" s="178"/>
      <c r="C384" s="182"/>
      <c r="D384" s="182"/>
      <c r="E384" s="182"/>
      <c r="F384" s="182"/>
      <c r="G384" s="182"/>
      <c r="H384" s="182"/>
    </row>
    <row r="385" spans="2:8">
      <c r="B385" s="178"/>
      <c r="C385" s="182"/>
      <c r="D385" s="182"/>
      <c r="E385" s="182"/>
      <c r="F385" s="182"/>
      <c r="G385" s="182"/>
      <c r="H385" s="182"/>
    </row>
    <row r="386" spans="2:8">
      <c r="B386" s="178"/>
      <c r="C386" s="182"/>
      <c r="D386" s="182"/>
      <c r="E386" s="182"/>
      <c r="F386" s="182"/>
      <c r="G386" s="182"/>
      <c r="H386" s="182"/>
    </row>
    <row r="387" spans="2:8">
      <c r="B387" s="178"/>
      <c r="C387" s="182"/>
      <c r="D387" s="182"/>
      <c r="E387" s="182"/>
      <c r="F387" s="182"/>
      <c r="G387" s="182"/>
      <c r="H387" s="182"/>
    </row>
    <row r="388" spans="2:8">
      <c r="B388" s="178"/>
      <c r="C388" s="182"/>
      <c r="D388" s="182"/>
      <c r="E388" s="182"/>
      <c r="F388" s="182"/>
      <c r="G388" s="182"/>
      <c r="H388" s="182"/>
    </row>
    <row r="389" spans="2:8">
      <c r="B389" s="178"/>
      <c r="C389" s="182"/>
      <c r="D389" s="182"/>
      <c r="E389" s="182"/>
      <c r="F389" s="182"/>
      <c r="G389" s="182"/>
      <c r="H389" s="182"/>
    </row>
    <row r="390" spans="2:8">
      <c r="B390" s="178"/>
      <c r="C390" s="182"/>
      <c r="D390" s="182"/>
      <c r="E390" s="182"/>
      <c r="F390" s="182"/>
      <c r="G390" s="182"/>
      <c r="H390" s="182"/>
    </row>
    <row r="391" spans="2:8">
      <c r="B391" s="178"/>
      <c r="C391" s="182"/>
      <c r="D391" s="182"/>
      <c r="E391" s="182"/>
      <c r="F391" s="182"/>
      <c r="G391" s="182"/>
      <c r="H391" s="182"/>
    </row>
    <row r="392" spans="2:8">
      <c r="B392" s="178"/>
      <c r="C392" s="182"/>
      <c r="D392" s="182"/>
      <c r="E392" s="182"/>
      <c r="F392" s="182"/>
      <c r="G392" s="182"/>
      <c r="H392" s="182"/>
    </row>
    <row r="393" spans="2:8">
      <c r="B393" s="178"/>
      <c r="C393" s="182"/>
      <c r="D393" s="182"/>
      <c r="E393" s="182"/>
      <c r="F393" s="182"/>
      <c r="G393" s="182"/>
      <c r="H393" s="182"/>
    </row>
    <row r="394" spans="2:8">
      <c r="B394" s="178"/>
      <c r="C394" s="182"/>
      <c r="D394" s="182"/>
      <c r="E394" s="182"/>
      <c r="F394" s="182"/>
      <c r="G394" s="182"/>
      <c r="H394" s="182"/>
    </row>
    <row r="395" spans="2:8">
      <c r="B395" s="178"/>
      <c r="C395" s="182"/>
      <c r="D395" s="182"/>
      <c r="E395" s="182"/>
      <c r="F395" s="182"/>
      <c r="G395" s="182"/>
      <c r="H395" s="182"/>
    </row>
    <row r="396" spans="2:8">
      <c r="B396" s="178"/>
      <c r="C396" s="182"/>
      <c r="D396" s="182"/>
      <c r="E396" s="182"/>
      <c r="F396" s="182"/>
      <c r="G396" s="182"/>
      <c r="H396" s="182"/>
    </row>
    <row r="397" spans="2:8">
      <c r="B397" s="178"/>
      <c r="C397" s="182"/>
      <c r="D397" s="182"/>
      <c r="E397" s="182"/>
      <c r="F397" s="182"/>
      <c r="G397" s="182"/>
      <c r="H397" s="182"/>
    </row>
    <row r="398" spans="2:8">
      <c r="B398" s="178"/>
      <c r="C398" s="182"/>
      <c r="D398" s="182"/>
      <c r="E398" s="182"/>
      <c r="F398" s="182"/>
      <c r="G398" s="182"/>
      <c r="H398" s="182"/>
    </row>
    <row r="399" spans="2:8">
      <c r="B399" s="178"/>
      <c r="C399" s="182"/>
      <c r="D399" s="182"/>
      <c r="E399" s="182"/>
      <c r="F399" s="182"/>
      <c r="G399" s="182"/>
      <c r="H399" s="182"/>
    </row>
    <row r="400" spans="2:8">
      <c r="B400" s="178"/>
      <c r="C400" s="182"/>
      <c r="D400" s="182"/>
      <c r="E400" s="182"/>
      <c r="F400" s="182"/>
      <c r="G400" s="182"/>
      <c r="H400" s="182"/>
    </row>
    <row r="401" spans="2:8">
      <c r="B401" s="178"/>
      <c r="C401" s="182"/>
      <c r="D401" s="182"/>
      <c r="E401" s="182"/>
      <c r="F401" s="182"/>
      <c r="G401" s="182"/>
      <c r="H401" s="182"/>
    </row>
    <row r="402" spans="2:8">
      <c r="B402" s="178"/>
      <c r="C402" s="182"/>
      <c r="D402" s="182"/>
      <c r="E402" s="182"/>
      <c r="F402" s="182"/>
      <c r="G402" s="182"/>
      <c r="H402" s="182"/>
    </row>
    <row r="403" spans="2:8">
      <c r="B403" s="178"/>
      <c r="C403" s="182"/>
      <c r="D403" s="182"/>
      <c r="E403" s="182"/>
      <c r="F403" s="182"/>
      <c r="G403" s="182"/>
      <c r="H403" s="182"/>
    </row>
    <row r="404" spans="2:8">
      <c r="B404" s="178"/>
      <c r="C404" s="182"/>
      <c r="D404" s="182"/>
      <c r="E404" s="182"/>
      <c r="F404" s="182"/>
      <c r="G404" s="182"/>
      <c r="H404" s="182"/>
    </row>
    <row r="405" spans="2:8">
      <c r="B405" s="178"/>
      <c r="C405" s="182"/>
      <c r="D405" s="182"/>
      <c r="E405" s="182"/>
      <c r="F405" s="182"/>
      <c r="G405" s="182"/>
      <c r="H405" s="182"/>
    </row>
    <row r="406" spans="2:8">
      <c r="B406" s="178"/>
      <c r="C406" s="182"/>
      <c r="D406" s="182"/>
      <c r="E406" s="182"/>
      <c r="F406" s="182"/>
      <c r="G406" s="182"/>
      <c r="H406" s="182"/>
    </row>
    <row r="407" spans="2:8">
      <c r="B407" s="178"/>
      <c r="C407" s="182"/>
      <c r="D407" s="182"/>
      <c r="E407" s="182"/>
      <c r="F407" s="182"/>
      <c r="G407" s="182"/>
      <c r="H407" s="182"/>
    </row>
    <row r="408" spans="2:8">
      <c r="B408" s="178"/>
      <c r="C408" s="182"/>
      <c r="D408" s="182"/>
      <c r="E408" s="182"/>
      <c r="F408" s="182"/>
      <c r="G408" s="182"/>
      <c r="H408" s="182"/>
    </row>
    <row r="409" spans="2:8">
      <c r="B409" s="178"/>
      <c r="C409" s="182"/>
      <c r="D409" s="182"/>
      <c r="E409" s="182"/>
      <c r="F409" s="182"/>
      <c r="G409" s="182"/>
      <c r="H409" s="182"/>
    </row>
    <row r="410" spans="2:8">
      <c r="B410" s="178"/>
      <c r="C410" s="182"/>
      <c r="D410" s="182"/>
      <c r="E410" s="182"/>
      <c r="F410" s="182"/>
      <c r="G410" s="182"/>
      <c r="H410" s="182"/>
    </row>
    <row r="411" spans="2:8">
      <c r="B411" s="178"/>
      <c r="C411" s="182"/>
      <c r="D411" s="182"/>
      <c r="E411" s="182"/>
      <c r="F411" s="182"/>
      <c r="G411" s="182"/>
      <c r="H411" s="182"/>
    </row>
    <row r="412" spans="2:8">
      <c r="B412" s="178"/>
      <c r="C412" s="182"/>
      <c r="D412" s="182"/>
      <c r="E412" s="182"/>
      <c r="F412" s="182"/>
      <c r="G412" s="182"/>
      <c r="H412" s="182"/>
    </row>
    <row r="413" spans="2:8">
      <c r="B413" s="178"/>
      <c r="C413" s="182"/>
      <c r="D413" s="182"/>
      <c r="E413" s="182"/>
      <c r="F413" s="182"/>
      <c r="G413" s="182"/>
      <c r="H413" s="182"/>
    </row>
    <row r="414" spans="2:8">
      <c r="B414" s="178"/>
      <c r="C414" s="182"/>
      <c r="D414" s="182"/>
      <c r="E414" s="182"/>
      <c r="F414" s="182"/>
      <c r="G414" s="182"/>
      <c r="H414" s="182"/>
    </row>
    <row r="415" spans="2:8">
      <c r="B415" s="178"/>
      <c r="C415" s="182"/>
      <c r="D415" s="182"/>
      <c r="E415" s="182"/>
      <c r="F415" s="182"/>
      <c r="G415" s="182"/>
      <c r="H415" s="182"/>
    </row>
    <row r="416" spans="2:8">
      <c r="B416" s="178"/>
      <c r="C416" s="182"/>
      <c r="D416" s="182"/>
      <c r="E416" s="182"/>
      <c r="F416" s="182"/>
      <c r="G416" s="182"/>
      <c r="H416" s="182"/>
    </row>
    <row r="417" spans="2:8">
      <c r="B417" s="178"/>
      <c r="C417" s="182"/>
      <c r="D417" s="182"/>
      <c r="E417" s="182"/>
      <c r="F417" s="182"/>
      <c r="G417" s="182"/>
      <c r="H417" s="182"/>
    </row>
    <row r="418" spans="2:8">
      <c r="B418" s="178"/>
      <c r="C418" s="182"/>
      <c r="D418" s="182"/>
      <c r="E418" s="182"/>
      <c r="F418" s="182"/>
      <c r="G418" s="182"/>
      <c r="H418" s="182"/>
    </row>
    <row r="419" spans="2:8">
      <c r="B419" s="178"/>
      <c r="C419" s="182"/>
      <c r="D419" s="182"/>
      <c r="E419" s="182"/>
      <c r="F419" s="182"/>
      <c r="G419" s="182"/>
      <c r="H419" s="182"/>
    </row>
    <row r="420" spans="2:8">
      <c r="B420" s="178"/>
      <c r="C420" s="182"/>
      <c r="D420" s="182"/>
      <c r="E420" s="182"/>
      <c r="F420" s="182"/>
      <c r="G420" s="182"/>
      <c r="H420" s="182"/>
    </row>
    <row r="421" spans="2:8">
      <c r="B421" s="178"/>
      <c r="C421" s="182"/>
      <c r="D421" s="182"/>
      <c r="E421" s="182"/>
      <c r="F421" s="182"/>
      <c r="G421" s="182"/>
      <c r="H421" s="182"/>
    </row>
    <row r="422" spans="2:8">
      <c r="B422" s="178"/>
      <c r="C422" s="182"/>
      <c r="D422" s="182"/>
      <c r="E422" s="182"/>
      <c r="F422" s="182"/>
      <c r="G422" s="182"/>
      <c r="H422" s="182"/>
    </row>
    <row r="423" spans="2:8">
      <c r="B423" s="178"/>
      <c r="C423" s="182"/>
      <c r="D423" s="182"/>
      <c r="E423" s="182"/>
      <c r="F423" s="182"/>
      <c r="G423" s="182"/>
      <c r="H423" s="182"/>
    </row>
    <row r="424" spans="2:8">
      <c r="B424" s="178"/>
      <c r="C424" s="182"/>
      <c r="D424" s="182"/>
      <c r="E424" s="182"/>
      <c r="F424" s="182"/>
      <c r="G424" s="182"/>
      <c r="H424" s="182"/>
    </row>
    <row r="425" spans="2:8">
      <c r="B425" s="178"/>
      <c r="C425" s="182"/>
      <c r="D425" s="182"/>
      <c r="E425" s="182"/>
      <c r="F425" s="182"/>
      <c r="G425" s="182"/>
      <c r="H425" s="182"/>
    </row>
    <row r="426" spans="2:8">
      <c r="B426" s="178"/>
      <c r="C426" s="182"/>
      <c r="D426" s="182"/>
      <c r="E426" s="182"/>
      <c r="F426" s="182"/>
      <c r="G426" s="182"/>
      <c r="H426" s="182"/>
    </row>
    <row r="427" spans="2:8">
      <c r="B427" s="178"/>
      <c r="C427" s="182"/>
      <c r="D427" s="182"/>
      <c r="E427" s="182"/>
      <c r="F427" s="182"/>
      <c r="G427" s="182"/>
      <c r="H427" s="182"/>
    </row>
    <row r="428" spans="2:8">
      <c r="B428" s="178"/>
      <c r="C428" s="182"/>
      <c r="D428" s="182"/>
      <c r="E428" s="182"/>
      <c r="F428" s="182"/>
      <c r="G428" s="182"/>
      <c r="H428" s="182"/>
    </row>
    <row r="429" spans="2:8">
      <c r="B429" s="178"/>
      <c r="C429" s="182"/>
      <c r="D429" s="182"/>
      <c r="E429" s="182"/>
      <c r="F429" s="182"/>
      <c r="G429" s="182"/>
      <c r="H429" s="182"/>
    </row>
    <row r="430" spans="2:8">
      <c r="B430" s="178"/>
      <c r="C430" s="182"/>
      <c r="D430" s="182"/>
      <c r="E430" s="182"/>
      <c r="F430" s="182"/>
      <c r="G430" s="182"/>
      <c r="H430" s="182"/>
    </row>
    <row r="431" spans="2:8">
      <c r="B431" s="178"/>
      <c r="C431" s="182"/>
      <c r="D431" s="182"/>
      <c r="E431" s="182"/>
      <c r="F431" s="182"/>
      <c r="G431" s="182"/>
      <c r="H431" s="182"/>
    </row>
    <row r="432" spans="2:8">
      <c r="B432" s="178"/>
      <c r="C432" s="182"/>
      <c r="D432" s="182"/>
      <c r="E432" s="182"/>
      <c r="F432" s="182"/>
      <c r="G432" s="182"/>
      <c r="H432" s="182"/>
    </row>
    <row r="433" spans="2:8">
      <c r="B433" s="178"/>
      <c r="C433" s="182"/>
      <c r="D433" s="182"/>
      <c r="E433" s="182"/>
      <c r="F433" s="182"/>
      <c r="G433" s="182"/>
      <c r="H433" s="182"/>
    </row>
    <row r="434" spans="2:8">
      <c r="B434" s="178"/>
      <c r="C434" s="182"/>
      <c r="D434" s="182"/>
      <c r="E434" s="182"/>
      <c r="F434" s="182"/>
      <c r="G434" s="182"/>
      <c r="H434" s="182"/>
    </row>
    <row r="435" spans="2:8">
      <c r="B435" s="178"/>
      <c r="C435" s="182"/>
      <c r="D435" s="182"/>
      <c r="E435" s="182"/>
      <c r="F435" s="182"/>
      <c r="G435" s="182"/>
      <c r="H435" s="182"/>
    </row>
    <row r="436" spans="2:8">
      <c r="B436" s="178"/>
      <c r="C436" s="182"/>
      <c r="D436" s="182"/>
      <c r="E436" s="182"/>
      <c r="F436" s="182"/>
      <c r="G436" s="182"/>
      <c r="H436" s="182"/>
    </row>
    <row r="437" spans="2:8">
      <c r="B437" s="178"/>
      <c r="C437" s="182"/>
      <c r="D437" s="182"/>
      <c r="E437" s="182"/>
      <c r="F437" s="182"/>
      <c r="G437" s="182"/>
      <c r="H437" s="182"/>
    </row>
    <row r="438" spans="2:8">
      <c r="B438" s="178"/>
      <c r="C438" s="182"/>
      <c r="D438" s="182"/>
      <c r="E438" s="182"/>
      <c r="F438" s="182"/>
      <c r="G438" s="182"/>
      <c r="H438" s="182"/>
    </row>
    <row r="439" spans="2:8">
      <c r="B439" s="178"/>
      <c r="C439" s="182"/>
      <c r="D439" s="182"/>
      <c r="E439" s="182"/>
      <c r="F439" s="182"/>
      <c r="G439" s="182"/>
      <c r="H439" s="182"/>
    </row>
    <row r="440" spans="2:8">
      <c r="B440" s="178"/>
      <c r="C440" s="182"/>
      <c r="D440" s="182"/>
      <c r="E440" s="182"/>
      <c r="F440" s="182"/>
      <c r="G440" s="182"/>
      <c r="H440" s="182"/>
    </row>
    <row r="441" spans="2:8">
      <c r="B441" s="178"/>
      <c r="C441" s="182"/>
      <c r="D441" s="182"/>
      <c r="E441" s="182"/>
      <c r="F441" s="182"/>
      <c r="G441" s="182"/>
      <c r="H441" s="182"/>
    </row>
    <row r="442" spans="2:8">
      <c r="B442" s="178"/>
      <c r="C442" s="182"/>
      <c r="D442" s="182"/>
      <c r="E442" s="182"/>
      <c r="F442" s="182"/>
      <c r="G442" s="182"/>
      <c r="H442" s="182"/>
    </row>
    <row r="443" spans="2:8">
      <c r="B443" s="178"/>
      <c r="C443" s="182"/>
      <c r="D443" s="182"/>
      <c r="E443" s="182"/>
      <c r="F443" s="182"/>
      <c r="G443" s="182"/>
      <c r="H443" s="182"/>
    </row>
    <row r="444" spans="2:8">
      <c r="B444" s="178"/>
      <c r="C444" s="182"/>
      <c r="D444" s="182"/>
      <c r="E444" s="182"/>
      <c r="F444" s="182"/>
      <c r="G444" s="182"/>
      <c r="H444" s="182"/>
    </row>
    <row r="445" spans="2:8">
      <c r="B445" s="178"/>
      <c r="C445" s="182"/>
      <c r="D445" s="182"/>
      <c r="E445" s="182"/>
      <c r="F445" s="182"/>
      <c r="G445" s="182"/>
      <c r="H445" s="182"/>
    </row>
    <row r="446" spans="2:8">
      <c r="B446" s="178"/>
      <c r="C446" s="182"/>
      <c r="D446" s="182"/>
      <c r="E446" s="182"/>
      <c r="F446" s="182"/>
      <c r="G446" s="182"/>
      <c r="H446" s="182"/>
    </row>
    <row r="447" spans="2:8">
      <c r="B447" s="178"/>
      <c r="C447" s="182"/>
      <c r="D447" s="182"/>
      <c r="E447" s="182"/>
      <c r="F447" s="182"/>
      <c r="G447" s="182"/>
      <c r="H447" s="182"/>
    </row>
    <row r="448" spans="2:8">
      <c r="B448" s="178"/>
      <c r="C448" s="182"/>
      <c r="D448" s="182"/>
      <c r="E448" s="182"/>
      <c r="F448" s="182"/>
      <c r="G448" s="182"/>
      <c r="H448" s="182"/>
    </row>
    <row r="449" spans="2:8">
      <c r="B449" s="178"/>
      <c r="C449" s="182"/>
      <c r="D449" s="182"/>
      <c r="E449" s="182"/>
      <c r="F449" s="182"/>
      <c r="G449" s="182"/>
      <c r="H449" s="182"/>
    </row>
    <row r="450" spans="2:8">
      <c r="B450" s="178"/>
      <c r="C450" s="182"/>
      <c r="D450" s="182"/>
      <c r="E450" s="182"/>
      <c r="F450" s="182"/>
      <c r="G450" s="182"/>
      <c r="H450" s="182"/>
    </row>
    <row r="451" spans="2:8">
      <c r="B451" s="178"/>
      <c r="C451" s="182"/>
      <c r="D451" s="182"/>
      <c r="E451" s="182"/>
      <c r="F451" s="182"/>
      <c r="G451" s="182"/>
      <c r="H451" s="182"/>
    </row>
    <row r="452" spans="2:8">
      <c r="B452" s="178"/>
      <c r="C452" s="182"/>
      <c r="D452" s="182"/>
      <c r="E452" s="182"/>
      <c r="F452" s="182"/>
      <c r="G452" s="182"/>
      <c r="H452" s="182"/>
    </row>
    <row r="453" spans="2:8">
      <c r="B453" s="178"/>
      <c r="C453" s="182"/>
      <c r="D453" s="182"/>
      <c r="E453" s="182"/>
      <c r="F453" s="182"/>
      <c r="G453" s="182"/>
      <c r="H453" s="182"/>
    </row>
    <row r="454" spans="2:8">
      <c r="B454" s="178"/>
      <c r="C454" s="182"/>
      <c r="D454" s="182"/>
      <c r="E454" s="182"/>
      <c r="F454" s="182"/>
      <c r="G454" s="182"/>
      <c r="H454" s="182"/>
    </row>
    <row r="455" spans="2:8">
      <c r="B455" s="178"/>
      <c r="C455" s="182"/>
      <c r="D455" s="182"/>
      <c r="E455" s="182"/>
      <c r="F455" s="182"/>
      <c r="G455" s="182"/>
      <c r="H455" s="182"/>
    </row>
    <row r="456" spans="2:8">
      <c r="B456" s="178"/>
      <c r="C456" s="182"/>
      <c r="D456" s="182"/>
      <c r="E456" s="182"/>
      <c r="F456" s="182"/>
      <c r="G456" s="182"/>
      <c r="H456" s="182"/>
    </row>
    <row r="457" spans="2:8">
      <c r="B457" s="178"/>
      <c r="C457" s="182"/>
      <c r="D457" s="182"/>
      <c r="E457" s="182"/>
      <c r="F457" s="182"/>
      <c r="G457" s="182"/>
      <c r="H457" s="182"/>
    </row>
    <row r="458" spans="2:8">
      <c r="B458" s="178"/>
      <c r="C458" s="182"/>
      <c r="D458" s="182"/>
      <c r="E458" s="182"/>
      <c r="F458" s="182"/>
      <c r="G458" s="182"/>
      <c r="H458" s="182"/>
    </row>
    <row r="459" spans="2:8">
      <c r="B459" s="178"/>
      <c r="C459" s="182"/>
      <c r="D459" s="182"/>
      <c r="E459" s="182"/>
      <c r="F459" s="182"/>
      <c r="G459" s="182"/>
      <c r="H459" s="182"/>
    </row>
    <row r="460" spans="2:8">
      <c r="B460" s="178"/>
      <c r="C460" s="182"/>
      <c r="D460" s="182"/>
      <c r="E460" s="182"/>
      <c r="F460" s="182"/>
      <c r="G460" s="182"/>
      <c r="H460" s="182"/>
    </row>
    <row r="461" spans="2:8">
      <c r="B461" s="178"/>
      <c r="C461" s="182"/>
      <c r="D461" s="182"/>
      <c r="E461" s="182"/>
      <c r="F461" s="182"/>
      <c r="G461" s="182"/>
      <c r="H461" s="182"/>
    </row>
    <row r="462" spans="2:8">
      <c r="B462" s="178"/>
      <c r="C462" s="182"/>
      <c r="D462" s="182"/>
      <c r="E462" s="182"/>
      <c r="F462" s="182"/>
      <c r="G462" s="182"/>
      <c r="H462" s="182"/>
    </row>
    <row r="463" spans="2:8">
      <c r="B463" s="178"/>
      <c r="C463" s="182"/>
      <c r="D463" s="182"/>
      <c r="E463" s="182"/>
      <c r="F463" s="182"/>
      <c r="G463" s="182"/>
      <c r="H463" s="182"/>
    </row>
    <row r="464" spans="2:8">
      <c r="B464" s="178"/>
      <c r="C464" s="182"/>
      <c r="D464" s="182"/>
      <c r="E464" s="182"/>
      <c r="F464" s="182"/>
      <c r="G464" s="182"/>
      <c r="H464" s="182"/>
    </row>
    <row r="465" spans="2:8">
      <c r="B465" s="178"/>
      <c r="C465" s="182"/>
      <c r="D465" s="182"/>
      <c r="E465" s="182"/>
      <c r="F465" s="182"/>
      <c r="G465" s="182"/>
      <c r="H465" s="182"/>
    </row>
    <row r="466" spans="2:8">
      <c r="B466" s="178"/>
      <c r="C466" s="182"/>
      <c r="D466" s="182"/>
      <c r="E466" s="182"/>
      <c r="F466" s="182"/>
      <c r="G466" s="182"/>
      <c r="H466" s="182"/>
    </row>
    <row r="467" spans="2:8">
      <c r="B467" s="178"/>
      <c r="C467" s="182"/>
      <c r="D467" s="182"/>
      <c r="E467" s="182"/>
      <c r="F467" s="182"/>
      <c r="G467" s="182"/>
      <c r="H467" s="182"/>
    </row>
    <row r="468" spans="2:8">
      <c r="B468" s="178"/>
      <c r="C468" s="182"/>
      <c r="D468" s="182"/>
      <c r="E468" s="182"/>
      <c r="F468" s="182"/>
      <c r="G468" s="182"/>
      <c r="H468" s="182"/>
    </row>
    <row r="469" spans="2:8">
      <c r="B469" s="178"/>
      <c r="C469" s="182"/>
      <c r="D469" s="182"/>
      <c r="E469" s="182"/>
      <c r="F469" s="182"/>
      <c r="G469" s="182"/>
      <c r="H469" s="182"/>
    </row>
    <row r="470" spans="2:8">
      <c r="B470" s="178"/>
      <c r="C470" s="182"/>
      <c r="D470" s="182"/>
      <c r="E470" s="182"/>
      <c r="F470" s="182"/>
      <c r="G470" s="182"/>
      <c r="H470" s="182"/>
    </row>
    <row r="471" spans="2:8">
      <c r="B471" s="178"/>
      <c r="C471" s="182"/>
      <c r="D471" s="182"/>
      <c r="E471" s="182"/>
      <c r="F471" s="182"/>
      <c r="G471" s="182"/>
      <c r="H471" s="182"/>
    </row>
    <row r="472" spans="2:8">
      <c r="B472" s="178"/>
      <c r="C472" s="182"/>
      <c r="D472" s="182"/>
      <c r="E472" s="182"/>
      <c r="F472" s="182"/>
      <c r="G472" s="182"/>
      <c r="H472" s="182"/>
    </row>
    <row r="473" spans="2:8">
      <c r="B473" s="178"/>
      <c r="C473" s="182"/>
      <c r="D473" s="182"/>
      <c r="E473" s="182"/>
      <c r="F473" s="182"/>
      <c r="G473" s="182"/>
      <c r="H473" s="182"/>
    </row>
    <row r="474" spans="2:8">
      <c r="B474" s="178"/>
      <c r="C474" s="182"/>
      <c r="D474" s="182"/>
      <c r="E474" s="182"/>
      <c r="F474" s="182"/>
      <c r="G474" s="182"/>
      <c r="H474" s="182"/>
    </row>
    <row r="475" spans="2:8">
      <c r="B475" s="178"/>
      <c r="C475" s="182"/>
      <c r="D475" s="182"/>
      <c r="E475" s="182"/>
      <c r="F475" s="182"/>
      <c r="G475" s="182"/>
      <c r="H475" s="182"/>
    </row>
    <row r="476" spans="2:8">
      <c r="B476" s="178"/>
      <c r="C476" s="182"/>
      <c r="D476" s="182"/>
      <c r="E476" s="182"/>
      <c r="F476" s="182"/>
      <c r="G476" s="182"/>
      <c r="H476" s="182"/>
    </row>
    <row r="477" spans="2:8">
      <c r="B477" s="178"/>
      <c r="C477" s="182"/>
      <c r="D477" s="182"/>
      <c r="E477" s="182"/>
      <c r="F477" s="182"/>
      <c r="G477" s="182"/>
      <c r="H477" s="182"/>
    </row>
    <row r="478" spans="2:8">
      <c r="B478" s="178"/>
      <c r="C478" s="182"/>
      <c r="D478" s="182"/>
      <c r="E478" s="182"/>
      <c r="F478" s="182"/>
      <c r="G478" s="182"/>
      <c r="H478" s="182"/>
    </row>
    <row r="479" spans="2:8">
      <c r="B479" s="178"/>
      <c r="C479" s="182"/>
      <c r="D479" s="182"/>
      <c r="E479" s="182"/>
      <c r="F479" s="182"/>
      <c r="G479" s="182"/>
      <c r="H479" s="182"/>
    </row>
    <row r="480" spans="2:8">
      <c r="B480" s="178"/>
      <c r="C480" s="182"/>
      <c r="D480" s="182"/>
      <c r="E480" s="182"/>
      <c r="F480" s="182"/>
      <c r="G480" s="182"/>
      <c r="H480" s="182"/>
    </row>
    <row r="481" spans="2:8">
      <c r="B481" s="178"/>
      <c r="C481" s="182"/>
      <c r="D481" s="182"/>
      <c r="E481" s="182"/>
      <c r="F481" s="182"/>
      <c r="G481" s="182"/>
      <c r="H481" s="182"/>
    </row>
    <row r="482" spans="2:8">
      <c r="B482" s="178"/>
      <c r="C482" s="182"/>
      <c r="D482" s="182"/>
      <c r="E482" s="182"/>
      <c r="F482" s="182"/>
      <c r="G482" s="182"/>
      <c r="H482" s="182"/>
    </row>
    <row r="483" spans="2:8">
      <c r="B483" s="178"/>
      <c r="C483" s="182"/>
      <c r="D483" s="182"/>
      <c r="E483" s="182"/>
      <c r="F483" s="182"/>
      <c r="G483" s="182"/>
      <c r="H483" s="182"/>
    </row>
    <row r="484" spans="2:8">
      <c r="B484" s="178"/>
      <c r="C484" s="182"/>
      <c r="D484" s="182"/>
      <c r="E484" s="182"/>
      <c r="F484" s="182"/>
      <c r="G484" s="182"/>
      <c r="H484" s="182"/>
    </row>
    <row r="485" spans="2:8">
      <c r="B485" s="178"/>
      <c r="C485" s="182"/>
      <c r="D485" s="182"/>
      <c r="E485" s="182"/>
      <c r="F485" s="182"/>
      <c r="G485" s="182"/>
      <c r="H485" s="182"/>
    </row>
    <row r="486" spans="2:8">
      <c r="B486" s="178"/>
      <c r="C486" s="182"/>
      <c r="D486" s="182"/>
      <c r="E486" s="182"/>
      <c r="F486" s="182"/>
      <c r="G486" s="182"/>
      <c r="H486" s="182"/>
    </row>
    <row r="487" spans="2:8">
      <c r="B487" s="178"/>
      <c r="C487" s="182"/>
      <c r="D487" s="182"/>
      <c r="E487" s="182"/>
      <c r="F487" s="182"/>
      <c r="G487" s="182"/>
      <c r="H487" s="182"/>
    </row>
    <row r="488" spans="2:8">
      <c r="B488" s="178"/>
      <c r="C488" s="182"/>
      <c r="D488" s="182"/>
      <c r="E488" s="182"/>
      <c r="F488" s="182"/>
      <c r="G488" s="182"/>
      <c r="H488" s="182"/>
    </row>
    <row r="489" spans="2:8">
      <c r="B489" s="178"/>
      <c r="C489" s="182"/>
      <c r="D489" s="182"/>
      <c r="E489" s="182"/>
      <c r="F489" s="182"/>
      <c r="G489" s="182"/>
      <c r="H489" s="182"/>
    </row>
    <row r="490" spans="2:8">
      <c r="B490" s="178"/>
      <c r="C490" s="182"/>
      <c r="D490" s="182"/>
      <c r="E490" s="182"/>
      <c r="F490" s="182"/>
      <c r="G490" s="182"/>
      <c r="H490" s="182"/>
    </row>
    <row r="491" spans="2:8">
      <c r="B491" s="178"/>
      <c r="C491" s="182"/>
      <c r="D491" s="182"/>
      <c r="E491" s="182"/>
      <c r="F491" s="182"/>
      <c r="G491" s="182"/>
      <c r="H491" s="182"/>
    </row>
    <row r="492" spans="2:8">
      <c r="B492" s="178"/>
      <c r="C492" s="182"/>
      <c r="D492" s="182"/>
      <c r="E492" s="182"/>
      <c r="F492" s="182"/>
      <c r="G492" s="182"/>
      <c r="H492" s="182"/>
    </row>
    <row r="493" spans="2:8">
      <c r="B493" s="178"/>
      <c r="C493" s="182"/>
      <c r="D493" s="182"/>
      <c r="E493" s="182"/>
      <c r="F493" s="182"/>
      <c r="G493" s="182"/>
      <c r="H493" s="182"/>
    </row>
    <row r="494" spans="2:8">
      <c r="B494" s="178"/>
      <c r="C494" s="182"/>
      <c r="D494" s="182"/>
      <c r="E494" s="182"/>
      <c r="F494" s="182"/>
      <c r="G494" s="182"/>
      <c r="H494" s="182"/>
    </row>
    <row r="495" spans="2:8">
      <c r="B495" s="178"/>
      <c r="C495" s="182"/>
      <c r="D495" s="182"/>
      <c r="E495" s="182"/>
      <c r="F495" s="182"/>
      <c r="G495" s="182"/>
      <c r="H495" s="182"/>
    </row>
    <row r="496" spans="2:8">
      <c r="B496" s="178"/>
      <c r="C496" s="182"/>
      <c r="D496" s="182"/>
      <c r="E496" s="182"/>
      <c r="F496" s="182"/>
      <c r="G496" s="182"/>
      <c r="H496" s="182"/>
    </row>
    <row r="497" spans="2:8">
      <c r="B497" s="178"/>
      <c r="C497" s="182"/>
      <c r="D497" s="182"/>
      <c r="E497" s="182"/>
      <c r="F497" s="182"/>
      <c r="G497" s="182"/>
      <c r="H497" s="182"/>
    </row>
    <row r="498" spans="2:8">
      <c r="B498" s="178"/>
      <c r="C498" s="182"/>
      <c r="D498" s="182"/>
      <c r="E498" s="182"/>
      <c r="F498" s="182"/>
      <c r="G498" s="182"/>
      <c r="H498" s="182"/>
    </row>
    <row r="499" spans="2:8">
      <c r="B499" s="178"/>
      <c r="C499" s="182"/>
      <c r="D499" s="182"/>
      <c r="E499" s="182"/>
      <c r="F499" s="182"/>
      <c r="G499" s="182"/>
      <c r="H499" s="182"/>
    </row>
    <row r="500" spans="2:8">
      <c r="B500" s="178"/>
      <c r="C500" s="182"/>
      <c r="D500" s="182"/>
      <c r="E500" s="182"/>
      <c r="F500" s="182"/>
      <c r="G500" s="182"/>
      <c r="H500" s="182"/>
    </row>
    <row r="501" spans="2:8">
      <c r="B501" s="178"/>
      <c r="C501" s="182"/>
      <c r="D501" s="182"/>
      <c r="E501" s="182"/>
      <c r="F501" s="182"/>
      <c r="G501" s="182"/>
      <c r="H501" s="182"/>
    </row>
    <row r="502" spans="2:8">
      <c r="B502" s="178"/>
      <c r="C502" s="182"/>
      <c r="D502" s="182"/>
      <c r="E502" s="182"/>
      <c r="F502" s="182"/>
      <c r="G502" s="182"/>
      <c r="H502" s="182"/>
    </row>
    <row r="503" spans="2:8">
      <c r="B503" s="178"/>
      <c r="C503" s="182"/>
      <c r="D503" s="182"/>
      <c r="E503" s="182"/>
      <c r="F503" s="182"/>
      <c r="G503" s="182"/>
      <c r="H503" s="182"/>
    </row>
    <row r="504" spans="2:8">
      <c r="B504" s="178"/>
      <c r="C504" s="182"/>
      <c r="D504" s="182"/>
      <c r="E504" s="182"/>
      <c r="F504" s="182"/>
      <c r="G504" s="182"/>
      <c r="H504" s="182"/>
    </row>
    <row r="505" spans="2:8">
      <c r="B505" s="178"/>
      <c r="C505" s="182"/>
      <c r="D505" s="182"/>
      <c r="E505" s="182"/>
      <c r="F505" s="182"/>
      <c r="G505" s="182"/>
      <c r="H505" s="182"/>
    </row>
    <row r="506" spans="2:8">
      <c r="B506" s="178"/>
      <c r="C506" s="182"/>
      <c r="D506" s="182"/>
      <c r="E506" s="182"/>
      <c r="F506" s="182"/>
      <c r="G506" s="182"/>
      <c r="H506" s="182"/>
    </row>
    <row r="507" spans="2:8">
      <c r="B507" s="178"/>
      <c r="C507" s="182"/>
      <c r="D507" s="182"/>
      <c r="E507" s="182"/>
      <c r="F507" s="182"/>
      <c r="G507" s="182"/>
      <c r="H507" s="182"/>
    </row>
    <row r="508" spans="2:8">
      <c r="B508" s="178"/>
      <c r="C508" s="182"/>
      <c r="D508" s="182"/>
      <c r="E508" s="182"/>
      <c r="F508" s="182"/>
      <c r="G508" s="182"/>
      <c r="H508" s="182"/>
    </row>
    <row r="509" spans="2:8">
      <c r="B509" s="178"/>
      <c r="C509" s="182"/>
      <c r="D509" s="182"/>
      <c r="E509" s="182"/>
      <c r="F509" s="182"/>
      <c r="G509" s="182"/>
      <c r="H509" s="182"/>
    </row>
    <row r="510" spans="2:8">
      <c r="B510" s="178"/>
      <c r="C510" s="182"/>
      <c r="D510" s="182"/>
      <c r="E510" s="182"/>
      <c r="F510" s="182"/>
      <c r="G510" s="182"/>
      <c r="H510" s="182"/>
    </row>
    <row r="511" spans="2:8">
      <c r="B511" s="178"/>
      <c r="C511" s="182"/>
      <c r="D511" s="182"/>
      <c r="E511" s="182"/>
      <c r="F511" s="182"/>
      <c r="G511" s="182"/>
      <c r="H511" s="182"/>
    </row>
    <row r="512" spans="2:8">
      <c r="B512" s="178"/>
      <c r="C512" s="182"/>
      <c r="D512" s="182"/>
      <c r="E512" s="182"/>
      <c r="F512" s="182"/>
      <c r="G512" s="182"/>
      <c r="H512" s="182"/>
    </row>
    <row r="513" spans="2:8">
      <c r="B513" s="178"/>
      <c r="C513" s="182"/>
      <c r="D513" s="182"/>
      <c r="E513" s="182"/>
      <c r="F513" s="182"/>
      <c r="G513" s="182"/>
      <c r="H513" s="182"/>
    </row>
    <row r="514" spans="2:8">
      <c r="B514" s="178"/>
      <c r="C514" s="182"/>
      <c r="D514" s="182"/>
      <c r="E514" s="182"/>
      <c r="F514" s="182"/>
      <c r="G514" s="182"/>
      <c r="H514" s="182"/>
    </row>
    <row r="515" spans="2:8">
      <c r="B515" s="178"/>
      <c r="C515" s="182"/>
      <c r="D515" s="182"/>
      <c r="E515" s="182"/>
      <c r="F515" s="182"/>
      <c r="G515" s="182"/>
      <c r="H515" s="182"/>
    </row>
    <row r="516" spans="2:8">
      <c r="B516" s="178"/>
      <c r="C516" s="182"/>
      <c r="D516" s="182"/>
      <c r="E516" s="182"/>
      <c r="F516" s="182"/>
      <c r="G516" s="182"/>
      <c r="H516" s="182"/>
    </row>
    <row r="517" spans="2:8">
      <c r="B517" s="178"/>
      <c r="C517" s="182"/>
      <c r="D517" s="182"/>
      <c r="E517" s="182"/>
      <c r="F517" s="182"/>
      <c r="G517" s="182"/>
      <c r="H517" s="182"/>
    </row>
    <row r="518" spans="2:8">
      <c r="B518" s="178"/>
      <c r="C518" s="182"/>
      <c r="D518" s="182"/>
      <c r="E518" s="182"/>
      <c r="F518" s="182"/>
      <c r="G518" s="182"/>
      <c r="H518" s="182"/>
    </row>
    <row r="519" spans="2:8">
      <c r="B519" s="178"/>
      <c r="C519" s="182"/>
      <c r="D519" s="182"/>
      <c r="E519" s="182"/>
      <c r="F519" s="182"/>
      <c r="G519" s="182"/>
      <c r="H519" s="182"/>
    </row>
    <row r="520" spans="2:8">
      <c r="B520" s="178"/>
      <c r="C520" s="182"/>
      <c r="D520" s="182"/>
      <c r="E520" s="182"/>
      <c r="F520" s="182"/>
      <c r="G520" s="182"/>
      <c r="H520" s="182"/>
    </row>
    <row r="521" spans="2:8">
      <c r="B521" s="178"/>
      <c r="C521" s="182"/>
      <c r="D521" s="182"/>
      <c r="E521" s="182"/>
      <c r="F521" s="182"/>
      <c r="G521" s="182"/>
      <c r="H521" s="182"/>
    </row>
    <row r="522" spans="2:8">
      <c r="B522" s="178"/>
      <c r="C522" s="182"/>
      <c r="D522" s="182"/>
      <c r="E522" s="182"/>
      <c r="F522" s="182"/>
      <c r="G522" s="182"/>
      <c r="H522" s="182"/>
    </row>
    <row r="523" spans="2:8">
      <c r="B523" s="178"/>
      <c r="C523" s="182"/>
      <c r="D523" s="182"/>
      <c r="E523" s="182"/>
      <c r="F523" s="182"/>
      <c r="G523" s="182"/>
      <c r="H523" s="182"/>
    </row>
    <row r="524" spans="2:8">
      <c r="B524" s="178"/>
      <c r="C524" s="182"/>
      <c r="D524" s="182"/>
      <c r="E524" s="182"/>
      <c r="F524" s="182"/>
      <c r="G524" s="182"/>
      <c r="H524" s="182"/>
    </row>
    <row r="525" spans="2:8">
      <c r="B525" s="178"/>
      <c r="C525" s="182"/>
      <c r="D525" s="182"/>
      <c r="E525" s="182"/>
      <c r="F525" s="182"/>
      <c r="G525" s="182"/>
      <c r="H525" s="182"/>
    </row>
    <row r="526" spans="2:8">
      <c r="B526" s="178"/>
      <c r="C526" s="182"/>
      <c r="D526" s="182"/>
      <c r="E526" s="182"/>
      <c r="F526" s="182"/>
      <c r="G526" s="182"/>
      <c r="H526" s="182"/>
    </row>
    <row r="527" spans="2:8">
      <c r="B527" s="178"/>
      <c r="C527" s="182"/>
      <c r="D527" s="182"/>
      <c r="E527" s="182"/>
      <c r="F527" s="182"/>
      <c r="G527" s="182"/>
      <c r="H527" s="182"/>
    </row>
    <row r="528" spans="2:8">
      <c r="B528" s="178"/>
      <c r="C528" s="182"/>
      <c r="D528" s="182"/>
      <c r="E528" s="182"/>
      <c r="F528" s="182"/>
      <c r="G528" s="182"/>
      <c r="H528" s="182"/>
    </row>
    <row r="529" spans="2:8">
      <c r="B529" s="178"/>
      <c r="C529" s="182"/>
      <c r="D529" s="182"/>
      <c r="E529" s="182"/>
      <c r="F529" s="182"/>
      <c r="G529" s="182"/>
      <c r="H529" s="182"/>
    </row>
    <row r="530" spans="2:8">
      <c r="B530" s="178"/>
      <c r="C530" s="182"/>
      <c r="D530" s="182"/>
      <c r="E530" s="182"/>
      <c r="F530" s="182"/>
      <c r="G530" s="182"/>
      <c r="H530" s="182"/>
    </row>
    <row r="531" spans="2:8">
      <c r="B531" s="178"/>
      <c r="C531" s="182"/>
      <c r="D531" s="182"/>
      <c r="E531" s="182"/>
      <c r="F531" s="182"/>
      <c r="G531" s="182"/>
      <c r="H531" s="182"/>
    </row>
    <row r="532" spans="2:8">
      <c r="B532" s="178"/>
      <c r="C532" s="182"/>
      <c r="D532" s="182"/>
      <c r="E532" s="182"/>
      <c r="F532" s="182"/>
      <c r="G532" s="182"/>
      <c r="H532" s="182"/>
    </row>
    <row r="533" spans="2:8">
      <c r="B533" s="178"/>
      <c r="C533" s="182"/>
      <c r="D533" s="182"/>
      <c r="E533" s="182"/>
      <c r="F533" s="182"/>
      <c r="G533" s="182"/>
      <c r="H533" s="182"/>
    </row>
    <row r="534" spans="2:8">
      <c r="B534" s="178"/>
      <c r="C534" s="182"/>
      <c r="D534" s="182"/>
      <c r="E534" s="182"/>
      <c r="F534" s="182"/>
      <c r="G534" s="182"/>
      <c r="H534" s="182"/>
    </row>
    <row r="535" spans="2:8">
      <c r="B535" s="178"/>
      <c r="C535" s="182"/>
      <c r="D535" s="182"/>
      <c r="E535" s="182"/>
      <c r="F535" s="182"/>
      <c r="G535" s="182"/>
      <c r="H535" s="182"/>
    </row>
    <row r="536" spans="2:8">
      <c r="B536" s="178"/>
      <c r="C536" s="182"/>
      <c r="D536" s="182"/>
      <c r="E536" s="182"/>
      <c r="F536" s="182"/>
      <c r="G536" s="182"/>
      <c r="H536" s="182"/>
    </row>
    <row r="537" spans="2:8">
      <c r="B537" s="178"/>
      <c r="C537" s="182"/>
      <c r="D537" s="182"/>
      <c r="E537" s="182"/>
      <c r="F537" s="182"/>
      <c r="G537" s="182"/>
      <c r="H537" s="182"/>
    </row>
    <row r="538" spans="2:8">
      <c r="B538" s="178"/>
      <c r="C538" s="182"/>
      <c r="D538" s="182"/>
      <c r="E538" s="182"/>
      <c r="F538" s="182"/>
      <c r="G538" s="182"/>
      <c r="H538" s="182"/>
    </row>
    <row r="539" spans="2:8">
      <c r="B539" s="178"/>
      <c r="C539" s="182"/>
      <c r="D539" s="182"/>
      <c r="E539" s="182"/>
      <c r="F539" s="182"/>
      <c r="G539" s="182"/>
      <c r="H539" s="182"/>
    </row>
    <row r="540" spans="2:8">
      <c r="B540" s="178"/>
      <c r="C540" s="182"/>
      <c r="D540" s="182"/>
      <c r="E540" s="182"/>
      <c r="F540" s="182"/>
      <c r="G540" s="182"/>
      <c r="H540" s="182"/>
    </row>
    <row r="541" spans="2:8">
      <c r="B541" s="178"/>
      <c r="C541" s="182"/>
      <c r="D541" s="182"/>
      <c r="E541" s="182"/>
      <c r="F541" s="182"/>
      <c r="G541" s="182"/>
      <c r="H541" s="182"/>
    </row>
    <row r="542" spans="2:8">
      <c r="B542" s="178"/>
      <c r="C542" s="182"/>
      <c r="D542" s="182"/>
      <c r="E542" s="182"/>
      <c r="F542" s="182"/>
      <c r="G542" s="182"/>
      <c r="H542" s="182"/>
    </row>
    <row r="543" spans="2:8">
      <c r="B543" s="178"/>
      <c r="C543" s="182"/>
      <c r="D543" s="182"/>
      <c r="E543" s="182"/>
      <c r="F543" s="182"/>
      <c r="G543" s="182"/>
      <c r="H543" s="182"/>
    </row>
    <row r="544" spans="2:8">
      <c r="B544" s="178"/>
      <c r="C544" s="182"/>
      <c r="D544" s="182"/>
      <c r="E544" s="182"/>
      <c r="F544" s="182"/>
      <c r="G544" s="182"/>
      <c r="H544" s="182"/>
    </row>
    <row r="545" spans="2:8">
      <c r="B545" s="178"/>
      <c r="C545" s="182"/>
      <c r="D545" s="182"/>
      <c r="E545" s="182"/>
      <c r="F545" s="182"/>
      <c r="G545" s="182"/>
      <c r="H545" s="182"/>
    </row>
    <row r="546" spans="2:8">
      <c r="B546" s="178"/>
      <c r="C546" s="182"/>
      <c r="D546" s="182"/>
      <c r="E546" s="182"/>
      <c r="F546" s="182"/>
      <c r="G546" s="182"/>
      <c r="H546" s="182"/>
    </row>
    <row r="547" spans="2:8">
      <c r="B547" s="178"/>
      <c r="C547" s="182"/>
      <c r="D547" s="182"/>
      <c r="E547" s="182"/>
      <c r="F547" s="182"/>
      <c r="G547" s="182"/>
      <c r="H547" s="182"/>
    </row>
    <row r="548" spans="2:8">
      <c r="B548" s="178"/>
      <c r="C548" s="182"/>
      <c r="D548" s="182"/>
      <c r="E548" s="182"/>
      <c r="F548" s="182"/>
      <c r="G548" s="182"/>
      <c r="H548" s="182"/>
    </row>
    <row r="549" spans="2:8">
      <c r="B549" s="178"/>
      <c r="C549" s="182"/>
      <c r="D549" s="182"/>
      <c r="E549" s="182"/>
      <c r="F549" s="182"/>
      <c r="G549" s="182"/>
      <c r="H549" s="182"/>
    </row>
    <row r="550" spans="2:8">
      <c r="B550" s="178"/>
      <c r="C550" s="182"/>
      <c r="D550" s="182"/>
      <c r="E550" s="182"/>
      <c r="F550" s="182"/>
      <c r="G550" s="182"/>
      <c r="H550" s="182"/>
    </row>
    <row r="551" spans="2:8">
      <c r="B551" s="178"/>
      <c r="C551" s="182"/>
      <c r="D551" s="182"/>
      <c r="E551" s="182"/>
      <c r="F551" s="182"/>
      <c r="G551" s="182"/>
      <c r="H551" s="182"/>
    </row>
    <row r="552" spans="2:8">
      <c r="B552" s="178"/>
      <c r="C552" s="182"/>
      <c r="D552" s="182"/>
      <c r="E552" s="182"/>
      <c r="F552" s="182"/>
      <c r="G552" s="182"/>
      <c r="H552" s="182"/>
    </row>
    <row r="553" spans="2:8">
      <c r="B553" s="178"/>
      <c r="C553" s="182"/>
      <c r="D553" s="182"/>
      <c r="E553" s="182"/>
      <c r="F553" s="182"/>
      <c r="G553" s="182"/>
      <c r="H553" s="182"/>
    </row>
    <row r="554" spans="2:8">
      <c r="B554" s="178"/>
      <c r="C554" s="182"/>
      <c r="D554" s="182"/>
      <c r="E554" s="182"/>
      <c r="F554" s="182"/>
      <c r="G554" s="182"/>
      <c r="H554" s="182"/>
    </row>
    <row r="555" spans="2:8">
      <c r="B555" s="178"/>
      <c r="C555" s="182"/>
      <c r="D555" s="182"/>
      <c r="E555" s="182"/>
      <c r="F555" s="182"/>
      <c r="G555" s="182"/>
      <c r="H555" s="182"/>
    </row>
    <row r="556" spans="2:8">
      <c r="B556" s="178"/>
      <c r="C556" s="182"/>
      <c r="D556" s="182"/>
      <c r="E556" s="182"/>
      <c r="F556" s="182"/>
      <c r="G556" s="182"/>
      <c r="H556" s="182"/>
    </row>
    <row r="557" spans="2:8">
      <c r="B557" s="178"/>
      <c r="C557" s="182"/>
      <c r="D557" s="182"/>
      <c r="E557" s="182"/>
      <c r="F557" s="182"/>
      <c r="G557" s="182"/>
      <c r="H557" s="182"/>
    </row>
    <row r="558" spans="2:8">
      <c r="B558" s="178"/>
      <c r="C558" s="182"/>
      <c r="D558" s="182"/>
      <c r="E558" s="182"/>
      <c r="F558" s="182"/>
      <c r="G558" s="182"/>
      <c r="H558" s="182"/>
    </row>
    <row r="559" spans="2:8">
      <c r="B559" s="178"/>
      <c r="C559" s="182"/>
      <c r="D559" s="182"/>
      <c r="E559" s="182"/>
      <c r="F559" s="182"/>
      <c r="G559" s="182"/>
      <c r="H559" s="182"/>
    </row>
    <row r="560" spans="2:8">
      <c r="B560" s="178"/>
      <c r="C560" s="182"/>
      <c r="D560" s="182"/>
      <c r="E560" s="182"/>
      <c r="F560" s="182"/>
      <c r="G560" s="182"/>
      <c r="H560" s="182"/>
    </row>
    <row r="561" spans="2:8">
      <c r="B561" s="178"/>
      <c r="C561" s="182"/>
      <c r="D561" s="182"/>
      <c r="E561" s="182"/>
      <c r="F561" s="182"/>
      <c r="G561" s="182"/>
      <c r="H561" s="182"/>
    </row>
    <row r="562" spans="2:8">
      <c r="B562" s="178"/>
      <c r="C562" s="182"/>
      <c r="D562" s="182"/>
      <c r="E562" s="182"/>
      <c r="F562" s="182"/>
      <c r="G562" s="182"/>
      <c r="H562" s="182"/>
    </row>
    <row r="563" spans="2:8">
      <c r="B563" s="178"/>
      <c r="C563" s="182"/>
      <c r="D563" s="182"/>
      <c r="E563" s="182"/>
      <c r="F563" s="182"/>
      <c r="G563" s="182"/>
      <c r="H563" s="182"/>
    </row>
    <row r="564" spans="2:8">
      <c r="B564" s="178"/>
      <c r="C564" s="182"/>
      <c r="D564" s="182"/>
      <c r="E564" s="182"/>
      <c r="F564" s="182"/>
      <c r="G564" s="182"/>
      <c r="H564" s="182"/>
    </row>
    <row r="565" spans="2:8">
      <c r="B565" s="178"/>
      <c r="C565" s="182"/>
      <c r="D565" s="182"/>
      <c r="E565" s="182"/>
      <c r="F565" s="182"/>
      <c r="G565" s="182"/>
      <c r="H565" s="182"/>
    </row>
    <row r="566" spans="2:8">
      <c r="B566" s="178"/>
      <c r="C566" s="182"/>
      <c r="D566" s="182"/>
      <c r="E566" s="182"/>
      <c r="F566" s="182"/>
      <c r="G566" s="182"/>
      <c r="H566" s="182"/>
    </row>
    <row r="567" spans="2:8">
      <c r="B567" s="178"/>
      <c r="C567" s="182"/>
      <c r="D567" s="182"/>
      <c r="E567" s="182"/>
      <c r="F567" s="182"/>
      <c r="G567" s="182"/>
      <c r="H567" s="182"/>
    </row>
    <row r="568" spans="2:8">
      <c r="B568" s="178"/>
      <c r="C568" s="182"/>
      <c r="D568" s="182"/>
      <c r="E568" s="182"/>
      <c r="F568" s="182"/>
      <c r="G568" s="182"/>
      <c r="H568" s="182"/>
    </row>
    <row r="569" spans="2:8">
      <c r="B569" s="178"/>
      <c r="C569" s="182"/>
      <c r="D569" s="182"/>
      <c r="E569" s="182"/>
      <c r="F569" s="182"/>
      <c r="G569" s="182"/>
      <c r="H569" s="182"/>
    </row>
    <row r="570" spans="2:8">
      <c r="B570" s="178"/>
      <c r="C570" s="182"/>
      <c r="D570" s="182"/>
      <c r="E570" s="182"/>
      <c r="F570" s="182"/>
      <c r="G570" s="182"/>
      <c r="H570" s="182"/>
    </row>
    <row r="571" spans="2:8">
      <c r="B571" s="178"/>
      <c r="C571" s="182"/>
      <c r="D571" s="182"/>
      <c r="E571" s="182"/>
      <c r="F571" s="182"/>
      <c r="G571" s="182"/>
      <c r="H571" s="182"/>
    </row>
    <row r="572" spans="2:8">
      <c r="B572" s="178"/>
      <c r="C572" s="182"/>
      <c r="D572" s="182"/>
      <c r="E572" s="182"/>
      <c r="F572" s="182"/>
      <c r="G572" s="182"/>
      <c r="H572" s="182"/>
    </row>
    <row r="573" spans="2:8">
      <c r="B573" s="178"/>
      <c r="C573" s="182"/>
      <c r="D573" s="182"/>
      <c r="E573" s="182"/>
      <c r="F573" s="182"/>
      <c r="G573" s="182"/>
      <c r="H573" s="182"/>
    </row>
    <row r="574" spans="2:8">
      <c r="B574" s="178"/>
      <c r="C574" s="182"/>
      <c r="D574" s="182"/>
      <c r="E574" s="182"/>
      <c r="F574" s="182"/>
      <c r="G574" s="182"/>
      <c r="H574" s="182"/>
    </row>
    <row r="575" spans="2:8">
      <c r="B575" s="178"/>
      <c r="C575" s="182"/>
      <c r="D575" s="182"/>
      <c r="E575" s="182"/>
      <c r="F575" s="182"/>
      <c r="G575" s="182"/>
      <c r="H575" s="182"/>
    </row>
    <row r="576" spans="2:8">
      <c r="B576" s="178"/>
      <c r="C576" s="182"/>
      <c r="D576" s="182"/>
      <c r="E576" s="182"/>
      <c r="F576" s="182"/>
      <c r="G576" s="182"/>
      <c r="H576" s="182"/>
    </row>
    <row r="577" spans="2:8">
      <c r="B577" s="178"/>
      <c r="C577" s="182"/>
      <c r="D577" s="182"/>
      <c r="E577" s="182"/>
      <c r="F577" s="182"/>
      <c r="G577" s="182"/>
      <c r="H577" s="182"/>
    </row>
    <row r="578" spans="2:8">
      <c r="B578" s="178"/>
      <c r="C578" s="182"/>
      <c r="D578" s="182"/>
      <c r="E578" s="182"/>
      <c r="F578" s="182"/>
      <c r="G578" s="182"/>
      <c r="H578" s="182"/>
    </row>
    <row r="579" spans="2:8">
      <c r="B579" s="178"/>
      <c r="C579" s="182"/>
      <c r="D579" s="182"/>
      <c r="E579" s="182"/>
      <c r="F579" s="182"/>
      <c r="G579" s="182"/>
      <c r="H579" s="182"/>
    </row>
    <row r="580" spans="2:8">
      <c r="B580" s="178"/>
      <c r="C580" s="182"/>
      <c r="D580" s="182"/>
      <c r="E580" s="182"/>
      <c r="F580" s="182"/>
      <c r="G580" s="182"/>
      <c r="H580" s="182"/>
    </row>
    <row r="581" spans="2:8">
      <c r="B581" s="178"/>
      <c r="C581" s="182"/>
      <c r="D581" s="182"/>
      <c r="E581" s="182"/>
      <c r="F581" s="182"/>
      <c r="G581" s="182"/>
      <c r="H581" s="182"/>
    </row>
    <row r="582" spans="2:8">
      <c r="B582" s="178"/>
      <c r="C582" s="182"/>
      <c r="D582" s="182"/>
      <c r="E582" s="182"/>
      <c r="F582" s="182"/>
      <c r="G582" s="182"/>
      <c r="H582" s="182"/>
    </row>
    <row r="583" spans="2:8">
      <c r="B583" s="178"/>
      <c r="C583" s="182"/>
      <c r="D583" s="182"/>
      <c r="E583" s="182"/>
      <c r="F583" s="182"/>
      <c r="G583" s="182"/>
      <c r="H583" s="182"/>
    </row>
    <row r="584" spans="2:8">
      <c r="B584" s="178"/>
      <c r="C584" s="182"/>
      <c r="D584" s="182"/>
      <c r="E584" s="182"/>
      <c r="F584" s="182"/>
      <c r="G584" s="182"/>
      <c r="H584" s="182"/>
    </row>
    <row r="585" spans="2:8">
      <c r="B585" s="178"/>
      <c r="C585" s="182"/>
      <c r="D585" s="182"/>
      <c r="E585" s="182"/>
      <c r="F585" s="182"/>
      <c r="G585" s="182"/>
      <c r="H585" s="182"/>
    </row>
    <row r="586" spans="2:8">
      <c r="B586" s="178"/>
      <c r="C586" s="182"/>
      <c r="D586" s="182"/>
      <c r="E586" s="182"/>
      <c r="F586" s="182"/>
      <c r="G586" s="182"/>
      <c r="H586" s="182"/>
    </row>
    <row r="587" spans="2:8">
      <c r="B587" s="178"/>
      <c r="C587" s="182"/>
      <c r="D587" s="182"/>
      <c r="E587" s="182"/>
      <c r="F587" s="182"/>
      <c r="G587" s="182"/>
      <c r="H587" s="182"/>
    </row>
    <row r="588" spans="2:8">
      <c r="B588" s="178"/>
      <c r="C588" s="182"/>
      <c r="D588" s="182"/>
      <c r="E588" s="182"/>
      <c r="F588" s="182"/>
      <c r="G588" s="182"/>
      <c r="H588" s="182"/>
    </row>
    <row r="589" spans="2:8">
      <c r="B589" s="178"/>
      <c r="C589" s="182"/>
      <c r="D589" s="182"/>
      <c r="E589" s="182"/>
      <c r="F589" s="182"/>
      <c r="G589" s="182"/>
      <c r="H589" s="182"/>
    </row>
    <row r="590" spans="2:8">
      <c r="B590" s="178"/>
      <c r="C590" s="182"/>
      <c r="D590" s="182"/>
      <c r="E590" s="182"/>
      <c r="F590" s="182"/>
      <c r="G590" s="182"/>
      <c r="H590" s="182"/>
    </row>
    <row r="591" spans="2:8">
      <c r="B591" s="178"/>
      <c r="C591" s="182"/>
      <c r="D591" s="182"/>
      <c r="E591" s="182"/>
      <c r="F591" s="182"/>
      <c r="G591" s="182"/>
      <c r="H591" s="182"/>
    </row>
    <row r="592" spans="2:8">
      <c r="B592" s="178"/>
      <c r="C592" s="182"/>
      <c r="D592" s="182"/>
      <c r="E592" s="182"/>
      <c r="F592" s="182"/>
      <c r="G592" s="182"/>
      <c r="H592" s="182"/>
    </row>
    <row r="593" spans="2:8">
      <c r="B593" s="178"/>
      <c r="C593" s="182"/>
      <c r="D593" s="182"/>
      <c r="E593" s="182"/>
      <c r="F593" s="182"/>
      <c r="G593" s="182"/>
      <c r="H593" s="182"/>
    </row>
    <row r="594" spans="2:8">
      <c r="B594" s="178"/>
      <c r="C594" s="182"/>
      <c r="D594" s="182"/>
      <c r="E594" s="182"/>
      <c r="F594" s="182"/>
      <c r="G594" s="182"/>
      <c r="H594" s="182"/>
    </row>
    <row r="595" spans="2:8">
      <c r="B595" s="178"/>
      <c r="C595" s="182"/>
      <c r="D595" s="182"/>
      <c r="E595" s="182"/>
      <c r="F595" s="182"/>
      <c r="G595" s="182"/>
      <c r="H595" s="182"/>
    </row>
    <row r="596" spans="2:8">
      <c r="B596" s="178"/>
      <c r="C596" s="182"/>
      <c r="D596" s="182"/>
      <c r="E596" s="182"/>
      <c r="F596" s="182"/>
      <c r="G596" s="182"/>
      <c r="H596" s="182"/>
    </row>
    <row r="597" spans="2:8">
      <c r="B597" s="178"/>
      <c r="C597" s="182"/>
      <c r="D597" s="182"/>
      <c r="E597" s="182"/>
      <c r="F597" s="182"/>
      <c r="G597" s="182"/>
      <c r="H597" s="182"/>
    </row>
    <row r="598" spans="2:8">
      <c r="B598" s="178"/>
      <c r="C598" s="182"/>
      <c r="D598" s="182"/>
      <c r="E598" s="182"/>
      <c r="F598" s="182"/>
      <c r="G598" s="182"/>
      <c r="H598" s="182"/>
    </row>
    <row r="599" spans="2:8">
      <c r="B599" s="178"/>
      <c r="C599" s="182"/>
      <c r="D599" s="182"/>
      <c r="E599" s="182"/>
      <c r="F599" s="182"/>
      <c r="G599" s="182"/>
      <c r="H599" s="182"/>
    </row>
    <row r="600" spans="2:8">
      <c r="B600" s="178"/>
      <c r="C600" s="182"/>
      <c r="D600" s="182"/>
      <c r="E600" s="182"/>
      <c r="F600" s="182"/>
      <c r="G600" s="182"/>
      <c r="H600" s="182"/>
    </row>
    <row r="601" spans="2:8">
      <c r="B601" s="178"/>
      <c r="C601" s="182"/>
      <c r="D601" s="182"/>
      <c r="E601" s="182"/>
      <c r="F601" s="182"/>
      <c r="G601" s="182"/>
      <c r="H601" s="182"/>
    </row>
    <row r="602" spans="2:8">
      <c r="B602" s="178"/>
      <c r="C602" s="182"/>
      <c r="D602" s="182"/>
      <c r="E602" s="182"/>
      <c r="F602" s="182"/>
      <c r="G602" s="182"/>
      <c r="H602" s="182"/>
    </row>
    <row r="603" spans="2:8">
      <c r="B603" s="178"/>
      <c r="C603" s="182"/>
      <c r="D603" s="182"/>
      <c r="E603" s="182"/>
      <c r="F603" s="182"/>
      <c r="G603" s="182"/>
      <c r="H603" s="182"/>
    </row>
    <row r="604" spans="2:8">
      <c r="B604" s="178"/>
      <c r="C604" s="182"/>
      <c r="D604" s="182"/>
      <c r="E604" s="182"/>
      <c r="F604" s="182"/>
      <c r="G604" s="182"/>
      <c r="H604" s="182"/>
    </row>
    <row r="605" spans="2:8">
      <c r="B605" s="178"/>
      <c r="C605" s="182"/>
      <c r="D605" s="182"/>
      <c r="E605" s="182"/>
      <c r="F605" s="182"/>
      <c r="G605" s="182"/>
      <c r="H605" s="182"/>
    </row>
    <row r="606" spans="2:8">
      <c r="B606" s="178"/>
      <c r="C606" s="182"/>
      <c r="D606" s="182"/>
      <c r="E606" s="182"/>
      <c r="F606" s="182"/>
      <c r="G606" s="182"/>
      <c r="H606" s="182"/>
    </row>
    <row r="607" spans="2:8">
      <c r="B607" s="178"/>
      <c r="C607" s="182"/>
      <c r="D607" s="182"/>
      <c r="E607" s="182"/>
      <c r="F607" s="182"/>
      <c r="G607" s="182"/>
      <c r="H607" s="182"/>
    </row>
    <row r="608" spans="2:8">
      <c r="B608" s="178"/>
      <c r="C608" s="182"/>
      <c r="D608" s="182"/>
      <c r="E608" s="182"/>
      <c r="F608" s="182"/>
      <c r="G608" s="182"/>
      <c r="H608" s="182"/>
    </row>
    <row r="609" spans="2:8">
      <c r="B609" s="178"/>
      <c r="C609" s="182"/>
      <c r="D609" s="182"/>
      <c r="E609" s="182"/>
      <c r="F609" s="182"/>
      <c r="G609" s="182"/>
      <c r="H609" s="182"/>
    </row>
    <row r="610" spans="2:8">
      <c r="B610" s="178"/>
      <c r="C610" s="182"/>
      <c r="D610" s="182"/>
      <c r="E610" s="182"/>
      <c r="F610" s="182"/>
      <c r="G610" s="182"/>
      <c r="H610" s="182"/>
    </row>
    <row r="611" spans="2:8">
      <c r="B611" s="178"/>
      <c r="C611" s="182"/>
      <c r="D611" s="182"/>
      <c r="E611" s="182"/>
      <c r="F611" s="182"/>
      <c r="G611" s="182"/>
      <c r="H611" s="182"/>
    </row>
    <row r="612" spans="2:8">
      <c r="B612" s="178"/>
      <c r="C612" s="182"/>
      <c r="D612" s="182"/>
      <c r="E612" s="182"/>
      <c r="F612" s="182"/>
      <c r="G612" s="182"/>
      <c r="H612" s="182"/>
    </row>
    <row r="613" spans="2:8">
      <c r="B613" s="178"/>
      <c r="C613" s="182"/>
      <c r="D613" s="182"/>
      <c r="E613" s="182"/>
      <c r="F613" s="182"/>
      <c r="G613" s="182"/>
      <c r="H613" s="182"/>
    </row>
    <row r="614" spans="2:8">
      <c r="B614" s="178"/>
      <c r="C614" s="182"/>
      <c r="D614" s="182"/>
      <c r="E614" s="182"/>
      <c r="F614" s="182"/>
      <c r="G614" s="182"/>
      <c r="H614" s="182"/>
    </row>
    <row r="615" spans="2:8">
      <c r="B615" s="178"/>
      <c r="C615" s="182"/>
      <c r="D615" s="182"/>
      <c r="E615" s="182"/>
      <c r="F615" s="182"/>
      <c r="G615" s="182"/>
      <c r="H615" s="182"/>
    </row>
    <row r="616" spans="2:8">
      <c r="B616" s="178"/>
      <c r="C616" s="182"/>
      <c r="D616" s="182"/>
      <c r="E616" s="182"/>
      <c r="F616" s="182"/>
      <c r="G616" s="182"/>
      <c r="H616" s="182"/>
    </row>
    <row r="617" spans="2:8">
      <c r="B617" s="178"/>
      <c r="C617" s="182"/>
      <c r="D617" s="182"/>
      <c r="E617" s="182"/>
      <c r="F617" s="182"/>
      <c r="G617" s="182"/>
      <c r="H617" s="182"/>
    </row>
    <row r="618" spans="2:8">
      <c r="B618" s="178"/>
      <c r="C618" s="182"/>
      <c r="D618" s="182"/>
      <c r="E618" s="182"/>
      <c r="F618" s="182"/>
      <c r="G618" s="182"/>
      <c r="H618" s="182"/>
    </row>
    <row r="619" spans="2:8">
      <c r="B619" s="178"/>
      <c r="C619" s="182"/>
      <c r="D619" s="182"/>
      <c r="E619" s="182"/>
      <c r="F619" s="182"/>
      <c r="G619" s="182"/>
      <c r="H619" s="182"/>
    </row>
    <row r="620" spans="2:8">
      <c r="B620" s="178"/>
      <c r="C620" s="182"/>
      <c r="D620" s="182"/>
      <c r="E620" s="182"/>
      <c r="F620" s="182"/>
      <c r="G620" s="182"/>
      <c r="H620" s="182"/>
    </row>
    <row r="621" spans="2:8">
      <c r="B621" s="178"/>
      <c r="C621" s="182"/>
      <c r="D621" s="182"/>
      <c r="E621" s="182"/>
      <c r="F621" s="182"/>
      <c r="G621" s="182"/>
      <c r="H621" s="182"/>
    </row>
    <row r="622" spans="2:8">
      <c r="B622" s="178"/>
      <c r="C622" s="182"/>
      <c r="D622" s="182"/>
      <c r="E622" s="182"/>
      <c r="F622" s="182"/>
      <c r="G622" s="182"/>
      <c r="H622" s="182"/>
    </row>
    <row r="623" spans="2:8">
      <c r="B623" s="178"/>
      <c r="C623" s="182"/>
      <c r="D623" s="182"/>
      <c r="E623" s="182"/>
      <c r="F623" s="182"/>
      <c r="G623" s="182"/>
      <c r="H623" s="182"/>
    </row>
    <row r="624" spans="2:8">
      <c r="B624" s="178"/>
      <c r="C624" s="182"/>
      <c r="D624" s="182"/>
      <c r="E624" s="182"/>
      <c r="F624" s="182"/>
      <c r="G624" s="182"/>
      <c r="H624" s="182"/>
    </row>
    <row r="625" spans="2:8">
      <c r="B625" s="178"/>
      <c r="C625" s="182"/>
      <c r="D625" s="182"/>
      <c r="E625" s="182"/>
      <c r="F625" s="182"/>
      <c r="G625" s="182"/>
      <c r="H625" s="182"/>
    </row>
    <row r="626" spans="2:8">
      <c r="B626" s="178"/>
      <c r="C626" s="182"/>
      <c r="D626" s="182"/>
      <c r="E626" s="182"/>
      <c r="F626" s="182"/>
      <c r="G626" s="182"/>
      <c r="H626" s="182"/>
    </row>
    <row r="627" spans="2:8">
      <c r="B627" s="178"/>
      <c r="C627" s="182"/>
      <c r="D627" s="182"/>
      <c r="E627" s="182"/>
      <c r="F627" s="182"/>
      <c r="G627" s="182"/>
      <c r="H627" s="182"/>
    </row>
    <row r="628" spans="2:8">
      <c r="B628" s="178"/>
      <c r="C628" s="182"/>
      <c r="D628" s="182"/>
      <c r="E628" s="182"/>
      <c r="F628" s="182"/>
      <c r="G628" s="182"/>
      <c r="H628" s="182"/>
    </row>
    <row r="629" spans="2:8">
      <c r="B629" s="178"/>
      <c r="C629" s="182"/>
      <c r="D629" s="182"/>
      <c r="E629" s="182"/>
      <c r="F629" s="182"/>
      <c r="G629" s="182"/>
      <c r="H629" s="182"/>
    </row>
    <row r="630" spans="2:8">
      <c r="B630" s="178"/>
      <c r="C630" s="182"/>
      <c r="D630" s="182"/>
      <c r="E630" s="182"/>
      <c r="F630" s="182"/>
      <c r="G630" s="182"/>
      <c r="H630" s="182"/>
    </row>
    <row r="631" spans="2:8">
      <c r="B631" s="178"/>
      <c r="C631" s="182"/>
      <c r="D631" s="182"/>
      <c r="E631" s="182"/>
      <c r="F631" s="182"/>
      <c r="G631" s="182"/>
      <c r="H631" s="182"/>
    </row>
    <row r="632" spans="2:8">
      <c r="B632" s="178"/>
      <c r="C632" s="182"/>
      <c r="D632" s="182"/>
      <c r="E632" s="182"/>
      <c r="F632" s="182"/>
      <c r="G632" s="182"/>
      <c r="H632" s="182"/>
    </row>
    <row r="633" spans="2:8">
      <c r="B633" s="178"/>
      <c r="C633" s="182"/>
      <c r="D633" s="182"/>
      <c r="E633" s="182"/>
      <c r="F633" s="182"/>
      <c r="G633" s="182"/>
      <c r="H633" s="182"/>
    </row>
    <row r="634" spans="2:8">
      <c r="B634" s="178"/>
      <c r="C634" s="182"/>
      <c r="D634" s="182"/>
      <c r="E634" s="182"/>
      <c r="F634" s="182"/>
      <c r="G634" s="182"/>
      <c r="H634" s="182"/>
    </row>
    <row r="635" spans="2:8">
      <c r="B635" s="178"/>
      <c r="C635" s="182"/>
      <c r="D635" s="182"/>
      <c r="E635" s="182"/>
      <c r="F635" s="182"/>
      <c r="G635" s="182"/>
      <c r="H635" s="182"/>
    </row>
    <row r="636" spans="2:8">
      <c r="B636" s="178"/>
      <c r="C636" s="182"/>
      <c r="D636" s="182"/>
      <c r="E636" s="182"/>
      <c r="F636" s="182"/>
      <c r="G636" s="182"/>
      <c r="H636" s="182"/>
    </row>
    <row r="637" spans="2:8">
      <c r="B637" s="178"/>
      <c r="C637" s="182"/>
      <c r="D637" s="182"/>
      <c r="E637" s="182"/>
      <c r="F637" s="182"/>
      <c r="G637" s="182"/>
      <c r="H637" s="182"/>
    </row>
    <row r="638" spans="2:8">
      <c r="B638" s="178"/>
      <c r="C638" s="182"/>
      <c r="D638" s="182"/>
      <c r="E638" s="182"/>
      <c r="F638" s="182"/>
      <c r="G638" s="182"/>
      <c r="H638" s="182"/>
    </row>
    <row r="639" spans="2:8">
      <c r="B639" s="178"/>
      <c r="C639" s="182"/>
      <c r="D639" s="182"/>
      <c r="E639" s="182"/>
      <c r="F639" s="182"/>
      <c r="G639" s="182"/>
      <c r="H639" s="182"/>
    </row>
    <row r="640" spans="2:8">
      <c r="B640" s="178"/>
      <c r="C640" s="182"/>
      <c r="D640" s="182"/>
      <c r="E640" s="182"/>
      <c r="F640" s="182"/>
      <c r="G640" s="182"/>
      <c r="H640" s="182"/>
    </row>
    <row r="641" spans="2:8">
      <c r="B641" s="178"/>
      <c r="C641" s="182"/>
      <c r="D641" s="182"/>
      <c r="E641" s="182"/>
      <c r="F641" s="182"/>
      <c r="G641" s="182"/>
      <c r="H641" s="182"/>
    </row>
    <row r="642" spans="2:8">
      <c r="B642" s="178"/>
      <c r="C642" s="182"/>
      <c r="D642" s="182"/>
      <c r="E642" s="182"/>
      <c r="F642" s="182"/>
      <c r="G642" s="182"/>
      <c r="H642" s="182"/>
    </row>
    <row r="643" spans="2:8">
      <c r="B643" s="178"/>
      <c r="C643" s="182"/>
      <c r="D643" s="182"/>
      <c r="E643" s="182"/>
      <c r="F643" s="182"/>
      <c r="G643" s="182"/>
      <c r="H643" s="182"/>
    </row>
    <row r="644" spans="2:8">
      <c r="B644" s="178"/>
      <c r="C644" s="182"/>
      <c r="D644" s="182"/>
      <c r="E644" s="182"/>
      <c r="F644" s="182"/>
      <c r="G644" s="182"/>
      <c r="H644" s="182"/>
    </row>
    <row r="645" spans="2:8">
      <c r="B645" s="178"/>
      <c r="C645" s="182"/>
      <c r="D645" s="182"/>
      <c r="E645" s="182"/>
      <c r="F645" s="182"/>
      <c r="G645" s="182"/>
      <c r="H645" s="182"/>
    </row>
    <row r="646" spans="2:8">
      <c r="B646" s="178"/>
      <c r="C646" s="182"/>
      <c r="D646" s="182"/>
      <c r="E646" s="182"/>
      <c r="F646" s="182"/>
      <c r="G646" s="182"/>
      <c r="H646" s="182"/>
    </row>
    <row r="647" spans="2:8">
      <c r="B647" s="178"/>
      <c r="C647" s="182"/>
      <c r="D647" s="182"/>
      <c r="E647" s="182"/>
      <c r="F647" s="182"/>
      <c r="G647" s="182"/>
      <c r="H647" s="182"/>
    </row>
    <row r="648" spans="2:8">
      <c r="B648" s="178"/>
      <c r="C648" s="182"/>
      <c r="D648" s="182"/>
      <c r="E648" s="182"/>
      <c r="F648" s="182"/>
      <c r="G648" s="182"/>
      <c r="H648" s="182"/>
    </row>
    <row r="649" spans="2:8">
      <c r="B649" s="178"/>
      <c r="C649" s="182"/>
      <c r="D649" s="182"/>
      <c r="E649" s="182"/>
      <c r="F649" s="182"/>
      <c r="G649" s="182"/>
      <c r="H649" s="182"/>
    </row>
    <row r="650" spans="2:8">
      <c r="B650" s="178"/>
      <c r="C650" s="182"/>
      <c r="D650" s="182"/>
      <c r="E650" s="182"/>
      <c r="F650" s="182"/>
      <c r="G650" s="182"/>
      <c r="H650" s="182"/>
    </row>
    <row r="651" spans="2:8">
      <c r="B651" s="178"/>
      <c r="C651" s="182"/>
      <c r="D651" s="182"/>
      <c r="E651" s="182"/>
      <c r="F651" s="182"/>
      <c r="G651" s="182"/>
      <c r="H651" s="182"/>
    </row>
    <row r="652" spans="2:8">
      <c r="B652" s="178"/>
      <c r="C652" s="182"/>
      <c r="D652" s="182"/>
      <c r="E652" s="182"/>
      <c r="F652" s="182"/>
      <c r="G652" s="182"/>
      <c r="H652" s="182"/>
    </row>
    <row r="653" spans="2:8">
      <c r="B653" s="178"/>
      <c r="C653" s="182"/>
      <c r="D653" s="182"/>
      <c r="E653" s="182"/>
      <c r="F653" s="182"/>
      <c r="G653" s="182"/>
      <c r="H653" s="182"/>
    </row>
    <row r="654" spans="2:8">
      <c r="B654" s="178"/>
      <c r="C654" s="182"/>
      <c r="D654" s="182"/>
      <c r="E654" s="182"/>
      <c r="F654" s="182"/>
      <c r="G654" s="182"/>
      <c r="H654" s="182"/>
    </row>
    <row r="655" spans="2:8">
      <c r="B655" s="178"/>
      <c r="C655" s="182"/>
      <c r="D655" s="182"/>
      <c r="E655" s="182"/>
      <c r="F655" s="182"/>
      <c r="G655" s="182"/>
      <c r="H655" s="182"/>
    </row>
    <row r="656" spans="2:8">
      <c r="B656" s="178"/>
      <c r="C656" s="182"/>
      <c r="D656" s="182"/>
      <c r="E656" s="182"/>
      <c r="F656" s="182"/>
      <c r="G656" s="182"/>
      <c r="H656" s="182"/>
    </row>
    <row r="657" spans="2:8">
      <c r="B657" s="178"/>
      <c r="C657" s="182"/>
      <c r="D657" s="182"/>
      <c r="E657" s="182"/>
      <c r="F657" s="182"/>
      <c r="G657" s="182"/>
      <c r="H657" s="182"/>
    </row>
    <row r="658" spans="2:8">
      <c r="B658" s="178"/>
      <c r="C658" s="182"/>
      <c r="D658" s="182"/>
      <c r="E658" s="182"/>
      <c r="F658" s="182"/>
      <c r="G658" s="182"/>
      <c r="H658" s="182"/>
    </row>
    <row r="659" spans="2:8">
      <c r="B659" s="178"/>
      <c r="C659" s="182"/>
      <c r="D659" s="182"/>
      <c r="E659" s="182"/>
      <c r="F659" s="182"/>
      <c r="G659" s="182"/>
      <c r="H659" s="182"/>
    </row>
    <row r="660" spans="2:8">
      <c r="B660" s="178"/>
      <c r="C660" s="182"/>
      <c r="D660" s="182"/>
      <c r="E660" s="182"/>
      <c r="F660" s="182"/>
      <c r="G660" s="182"/>
      <c r="H660" s="182"/>
    </row>
    <row r="661" spans="2:8">
      <c r="B661" s="178"/>
      <c r="C661" s="182"/>
      <c r="D661" s="182"/>
      <c r="E661" s="182"/>
      <c r="F661" s="182"/>
      <c r="G661" s="182"/>
      <c r="H661" s="182"/>
    </row>
    <row r="662" spans="2:8">
      <c r="B662" s="178"/>
      <c r="C662" s="182"/>
      <c r="D662" s="182"/>
      <c r="E662" s="182"/>
      <c r="F662" s="182"/>
      <c r="G662" s="182"/>
      <c r="H662" s="182"/>
    </row>
    <row r="663" spans="2:8">
      <c r="B663" s="178"/>
      <c r="C663" s="182"/>
      <c r="D663" s="182"/>
      <c r="E663" s="182"/>
      <c r="F663" s="182"/>
      <c r="G663" s="182"/>
      <c r="H663" s="182"/>
    </row>
    <row r="664" spans="2:8">
      <c r="B664" s="178"/>
      <c r="C664" s="182"/>
      <c r="D664" s="182"/>
      <c r="E664" s="182"/>
      <c r="F664" s="182"/>
      <c r="G664" s="182"/>
      <c r="H664" s="182"/>
    </row>
    <row r="665" spans="2:8">
      <c r="B665" s="178"/>
      <c r="C665" s="182"/>
      <c r="D665" s="182"/>
      <c r="E665" s="182"/>
      <c r="F665" s="182"/>
      <c r="G665" s="182"/>
      <c r="H665" s="182"/>
    </row>
    <row r="666" spans="2:8">
      <c r="B666" s="178"/>
      <c r="C666" s="182"/>
      <c r="D666" s="182"/>
      <c r="E666" s="182"/>
      <c r="F666" s="182"/>
      <c r="G666" s="182"/>
      <c r="H666" s="182"/>
    </row>
    <row r="667" spans="2:8">
      <c r="B667" s="178"/>
      <c r="C667" s="182"/>
      <c r="D667" s="182"/>
      <c r="E667" s="182"/>
      <c r="F667" s="182"/>
      <c r="G667" s="182"/>
      <c r="H667" s="182"/>
    </row>
    <row r="668" spans="2:8">
      <c r="B668" s="178"/>
      <c r="C668" s="182"/>
      <c r="D668" s="182"/>
      <c r="E668" s="182"/>
      <c r="F668" s="182"/>
      <c r="G668" s="182"/>
      <c r="H668" s="182"/>
    </row>
    <row r="669" spans="2:8">
      <c r="B669" s="178"/>
      <c r="C669" s="182"/>
      <c r="D669" s="182"/>
      <c r="E669" s="182"/>
      <c r="F669" s="182"/>
      <c r="G669" s="182"/>
      <c r="H669" s="182"/>
    </row>
    <row r="670" spans="2:8">
      <c r="B670" s="178"/>
      <c r="C670" s="182"/>
      <c r="D670" s="182"/>
      <c r="E670" s="182"/>
      <c r="F670" s="182"/>
      <c r="G670" s="182"/>
      <c r="H670" s="182"/>
    </row>
    <row r="671" spans="2:8">
      <c r="B671" s="178"/>
      <c r="C671" s="182"/>
      <c r="D671" s="182"/>
      <c r="E671" s="182"/>
      <c r="F671" s="182"/>
      <c r="G671" s="182"/>
      <c r="H671" s="182"/>
    </row>
    <row r="672" spans="2:8">
      <c r="B672" s="178"/>
      <c r="C672" s="182"/>
      <c r="D672" s="182"/>
      <c r="E672" s="182"/>
      <c r="F672" s="182"/>
      <c r="G672" s="182"/>
      <c r="H672" s="182"/>
    </row>
    <row r="673" spans="2:8">
      <c r="B673" s="178"/>
      <c r="C673" s="182"/>
      <c r="D673" s="182"/>
      <c r="E673" s="182"/>
      <c r="F673" s="182"/>
      <c r="G673" s="182"/>
      <c r="H673" s="182"/>
    </row>
    <row r="674" spans="2:8">
      <c r="B674" s="178"/>
      <c r="C674" s="182"/>
      <c r="D674" s="182"/>
      <c r="E674" s="182"/>
      <c r="F674" s="182"/>
      <c r="G674" s="182"/>
      <c r="H674" s="182"/>
    </row>
    <row r="675" spans="2:8">
      <c r="B675" s="178"/>
      <c r="C675" s="182"/>
      <c r="D675" s="182"/>
      <c r="E675" s="182"/>
      <c r="F675" s="182"/>
      <c r="G675" s="182"/>
      <c r="H675" s="182"/>
    </row>
    <row r="676" spans="2:8">
      <c r="B676" s="178"/>
      <c r="C676" s="182"/>
      <c r="D676" s="182"/>
      <c r="E676" s="182"/>
      <c r="F676" s="182"/>
      <c r="G676" s="182"/>
      <c r="H676" s="182"/>
    </row>
    <row r="677" spans="2:8">
      <c r="B677" s="178"/>
      <c r="C677" s="182"/>
      <c r="D677" s="182"/>
      <c r="E677" s="182"/>
      <c r="F677" s="182"/>
      <c r="G677" s="182"/>
      <c r="H677" s="182"/>
    </row>
    <row r="678" spans="2:8">
      <c r="B678" s="178"/>
      <c r="C678" s="182"/>
      <c r="D678" s="182"/>
      <c r="E678" s="182"/>
      <c r="F678" s="182"/>
      <c r="G678" s="182"/>
      <c r="H678" s="182"/>
    </row>
    <row r="679" spans="2:8">
      <c r="B679" s="178"/>
      <c r="C679" s="182"/>
      <c r="D679" s="182"/>
      <c r="E679" s="182"/>
      <c r="F679" s="182"/>
      <c r="G679" s="182"/>
      <c r="H679" s="182"/>
    </row>
    <row r="680" spans="2:8">
      <c r="B680" s="178"/>
      <c r="C680" s="182"/>
      <c r="D680" s="182"/>
      <c r="E680" s="182"/>
      <c r="F680" s="182"/>
      <c r="G680" s="182"/>
      <c r="H680" s="182"/>
    </row>
    <row r="681" spans="2:8">
      <c r="B681" s="178"/>
      <c r="C681" s="182"/>
      <c r="D681" s="182"/>
      <c r="E681" s="182"/>
      <c r="F681" s="182"/>
      <c r="G681" s="182"/>
      <c r="H681" s="182"/>
    </row>
    <row r="682" spans="2:8">
      <c r="B682" s="178"/>
      <c r="C682" s="182"/>
      <c r="D682" s="182"/>
      <c r="E682" s="182"/>
      <c r="F682" s="182"/>
      <c r="G682" s="182"/>
      <c r="H682" s="182"/>
    </row>
    <row r="683" spans="2:8">
      <c r="B683" s="178"/>
      <c r="C683" s="182"/>
      <c r="D683" s="182"/>
      <c r="E683" s="182"/>
      <c r="F683" s="182"/>
      <c r="G683" s="182"/>
      <c r="H683" s="182"/>
    </row>
    <row r="684" spans="2:8">
      <c r="B684" s="178"/>
      <c r="C684" s="182"/>
      <c r="D684" s="182"/>
      <c r="E684" s="182"/>
      <c r="F684" s="182"/>
      <c r="G684" s="182"/>
      <c r="H684" s="182"/>
    </row>
    <row r="685" spans="2:8">
      <c r="B685" s="178"/>
      <c r="C685" s="182"/>
      <c r="D685" s="182"/>
      <c r="E685" s="182"/>
      <c r="F685" s="182"/>
      <c r="G685" s="182"/>
      <c r="H685" s="182"/>
    </row>
    <row r="686" spans="2:8">
      <c r="B686" s="178"/>
      <c r="C686" s="182"/>
      <c r="D686" s="182"/>
      <c r="E686" s="182"/>
      <c r="F686" s="182"/>
      <c r="G686" s="182"/>
      <c r="H686" s="182"/>
    </row>
    <row r="687" spans="2:8">
      <c r="B687" s="178"/>
      <c r="C687" s="182"/>
      <c r="D687" s="182"/>
      <c r="E687" s="182"/>
      <c r="F687" s="182"/>
      <c r="G687" s="182"/>
      <c r="H687" s="182"/>
    </row>
    <row r="688" spans="2:8">
      <c r="B688" s="178"/>
      <c r="C688" s="182"/>
      <c r="D688" s="182"/>
      <c r="E688" s="182"/>
      <c r="F688" s="182"/>
      <c r="G688" s="182"/>
      <c r="H688" s="182"/>
    </row>
    <row r="689" spans="2:8">
      <c r="B689" s="178"/>
      <c r="C689" s="182"/>
      <c r="D689" s="182"/>
      <c r="E689" s="182"/>
      <c r="F689" s="182"/>
      <c r="G689" s="182"/>
      <c r="H689" s="182"/>
    </row>
    <row r="690" spans="2:8">
      <c r="B690" s="178"/>
      <c r="C690" s="182"/>
      <c r="D690" s="182"/>
      <c r="E690" s="182"/>
      <c r="F690" s="182"/>
      <c r="G690" s="182"/>
      <c r="H690" s="182"/>
    </row>
    <row r="691" spans="2:8">
      <c r="B691" s="178"/>
      <c r="C691" s="182"/>
      <c r="D691" s="182"/>
      <c r="E691" s="182"/>
      <c r="F691" s="182"/>
      <c r="G691" s="182"/>
      <c r="H691" s="182"/>
    </row>
    <row r="692" spans="2:8">
      <c r="B692" s="178"/>
      <c r="C692" s="182"/>
      <c r="D692" s="182"/>
      <c r="E692" s="182"/>
      <c r="F692" s="182"/>
      <c r="G692" s="182"/>
      <c r="H692" s="182"/>
    </row>
    <row r="693" spans="2:8">
      <c r="B693" s="178"/>
      <c r="C693" s="182"/>
      <c r="D693" s="182"/>
      <c r="E693" s="182"/>
      <c r="F693" s="182"/>
      <c r="G693" s="182"/>
      <c r="H693" s="182"/>
    </row>
    <row r="694" spans="2:8">
      <c r="B694" s="178"/>
      <c r="C694" s="182"/>
      <c r="D694" s="182"/>
      <c r="E694" s="182"/>
      <c r="F694" s="182"/>
      <c r="G694" s="182"/>
      <c r="H694" s="182"/>
    </row>
    <row r="695" spans="2:8">
      <c r="B695" s="178"/>
      <c r="C695" s="182"/>
      <c r="D695" s="182"/>
      <c r="E695" s="182"/>
      <c r="F695" s="182"/>
      <c r="G695" s="182"/>
      <c r="H695" s="182"/>
    </row>
    <row r="696" spans="2:8">
      <c r="B696" s="178"/>
      <c r="C696" s="182"/>
      <c r="D696" s="182"/>
      <c r="E696" s="182"/>
      <c r="F696" s="182"/>
      <c r="G696" s="182"/>
      <c r="H696" s="182"/>
    </row>
    <row r="697" spans="2:8">
      <c r="B697" s="178"/>
      <c r="C697" s="182"/>
      <c r="D697" s="182"/>
      <c r="E697" s="182"/>
      <c r="F697" s="182"/>
      <c r="G697" s="182"/>
      <c r="H697" s="182"/>
    </row>
    <row r="698" spans="2:8">
      <c r="B698" s="178"/>
      <c r="C698" s="182"/>
      <c r="D698" s="182"/>
      <c r="E698" s="182"/>
      <c r="F698" s="182"/>
      <c r="G698" s="182"/>
      <c r="H698" s="182"/>
    </row>
    <row r="699" spans="2:8">
      <c r="B699" s="178"/>
      <c r="C699" s="182"/>
      <c r="D699" s="182"/>
      <c r="E699" s="182"/>
      <c r="F699" s="182"/>
      <c r="G699" s="182"/>
      <c r="H699" s="182"/>
    </row>
    <row r="700" spans="2:8">
      <c r="B700" s="178"/>
      <c r="C700" s="182"/>
      <c r="D700" s="182"/>
      <c r="E700" s="182"/>
      <c r="F700" s="182"/>
      <c r="G700" s="182"/>
      <c r="H700" s="182"/>
    </row>
    <row r="701" spans="2:8">
      <c r="B701" s="178"/>
      <c r="C701" s="182"/>
      <c r="D701" s="182"/>
      <c r="E701" s="182"/>
      <c r="F701" s="182"/>
      <c r="G701" s="182"/>
      <c r="H701" s="182"/>
    </row>
    <row r="702" spans="2:8">
      <c r="B702" s="178"/>
      <c r="C702" s="182"/>
      <c r="D702" s="182"/>
      <c r="E702" s="182"/>
      <c r="F702" s="182"/>
      <c r="G702" s="182"/>
      <c r="H702" s="182"/>
    </row>
    <row r="703" spans="2:8">
      <c r="B703" s="178"/>
      <c r="C703" s="182"/>
      <c r="D703" s="182"/>
      <c r="E703" s="182"/>
      <c r="F703" s="182"/>
      <c r="G703" s="182"/>
      <c r="H703" s="182"/>
    </row>
    <row r="704" spans="2:8">
      <c r="B704" s="178"/>
      <c r="C704" s="182"/>
      <c r="D704" s="182"/>
      <c r="E704" s="182"/>
      <c r="F704" s="182"/>
      <c r="G704" s="182"/>
      <c r="H704" s="182"/>
    </row>
    <row r="705" spans="2:8">
      <c r="B705" s="178"/>
      <c r="C705" s="182"/>
      <c r="D705" s="182"/>
      <c r="E705" s="182"/>
      <c r="F705" s="182"/>
      <c r="G705" s="182"/>
      <c r="H705" s="182"/>
    </row>
    <row r="706" spans="2:8">
      <c r="B706" s="178"/>
      <c r="C706" s="182"/>
      <c r="D706" s="182"/>
      <c r="E706" s="182"/>
      <c r="F706" s="182"/>
      <c r="G706" s="182"/>
      <c r="H706" s="182"/>
    </row>
    <row r="707" spans="2:8">
      <c r="B707" s="178"/>
      <c r="C707" s="182"/>
      <c r="D707" s="182"/>
      <c r="E707" s="182"/>
      <c r="F707" s="182"/>
      <c r="G707" s="182"/>
      <c r="H707" s="182"/>
    </row>
    <row r="708" spans="2:8">
      <c r="B708" s="178"/>
      <c r="C708" s="182"/>
      <c r="D708" s="182"/>
      <c r="E708" s="182"/>
      <c r="F708" s="182"/>
      <c r="G708" s="182"/>
      <c r="H708" s="182"/>
    </row>
    <row r="709" spans="2:8">
      <c r="B709" s="178"/>
      <c r="C709" s="182"/>
      <c r="D709" s="182"/>
      <c r="E709" s="182"/>
      <c r="F709" s="182"/>
      <c r="G709" s="182"/>
      <c r="H709" s="182"/>
    </row>
    <row r="710" spans="2:8">
      <c r="B710" s="178"/>
      <c r="C710" s="182"/>
      <c r="D710" s="182"/>
      <c r="E710" s="182"/>
      <c r="F710" s="182"/>
      <c r="G710" s="182"/>
      <c r="H710" s="182"/>
    </row>
    <row r="711" spans="2:8">
      <c r="B711" s="178"/>
      <c r="C711" s="182"/>
      <c r="D711" s="182"/>
      <c r="E711" s="182"/>
      <c r="F711" s="182"/>
      <c r="G711" s="182"/>
      <c r="H711" s="182"/>
    </row>
    <row r="712" spans="2:8">
      <c r="B712" s="178"/>
      <c r="C712" s="182"/>
      <c r="D712" s="182"/>
      <c r="E712" s="182"/>
      <c r="F712" s="182"/>
      <c r="G712" s="182"/>
      <c r="H712" s="182"/>
    </row>
    <row r="713" spans="2:8">
      <c r="B713" s="178"/>
      <c r="C713" s="182"/>
      <c r="D713" s="182"/>
      <c r="E713" s="182"/>
      <c r="F713" s="182"/>
      <c r="G713" s="182"/>
      <c r="H713" s="182"/>
    </row>
    <row r="714" spans="2:8">
      <c r="B714" s="178"/>
      <c r="C714" s="182"/>
      <c r="D714" s="182"/>
      <c r="E714" s="182"/>
      <c r="F714" s="182"/>
      <c r="G714" s="182"/>
      <c r="H714" s="182"/>
    </row>
    <row r="715" spans="2:8">
      <c r="B715" s="178"/>
      <c r="C715" s="182"/>
      <c r="D715" s="182"/>
      <c r="E715" s="182"/>
      <c r="F715" s="182"/>
      <c r="G715" s="182"/>
      <c r="H715" s="182"/>
    </row>
    <row r="716" spans="2:8">
      <c r="B716" s="178"/>
      <c r="C716" s="182"/>
      <c r="D716" s="182"/>
      <c r="E716" s="182"/>
      <c r="F716" s="182"/>
      <c r="G716" s="182"/>
      <c r="H716" s="182"/>
    </row>
    <row r="717" spans="2:8">
      <c r="B717" s="178"/>
      <c r="C717" s="182"/>
      <c r="D717" s="182"/>
      <c r="E717" s="182"/>
      <c r="F717" s="182"/>
      <c r="G717" s="182"/>
      <c r="H717" s="182"/>
    </row>
    <row r="718" spans="2:8">
      <c r="B718" s="178"/>
      <c r="C718" s="182"/>
      <c r="D718" s="182"/>
      <c r="E718" s="182"/>
      <c r="F718" s="182"/>
      <c r="G718" s="182"/>
      <c r="H718" s="182"/>
    </row>
    <row r="719" spans="2:8">
      <c r="B719" s="178"/>
      <c r="C719" s="182"/>
      <c r="D719" s="182"/>
      <c r="E719" s="182"/>
      <c r="F719" s="182"/>
      <c r="G719" s="182"/>
      <c r="H719" s="182"/>
    </row>
    <row r="720" spans="2:8">
      <c r="B720" s="178"/>
      <c r="C720" s="182"/>
      <c r="D720" s="182"/>
      <c r="E720" s="182"/>
      <c r="F720" s="182"/>
      <c r="G720" s="182"/>
      <c r="H720" s="182"/>
    </row>
    <row r="721" spans="2:8">
      <c r="B721" s="178"/>
      <c r="C721" s="182"/>
      <c r="D721" s="182"/>
      <c r="E721" s="182"/>
      <c r="F721" s="182"/>
      <c r="G721" s="182"/>
      <c r="H721" s="182"/>
    </row>
    <row r="722" spans="2:8">
      <c r="B722" s="178"/>
      <c r="C722" s="182"/>
      <c r="D722" s="182"/>
      <c r="E722" s="182"/>
      <c r="F722" s="182"/>
      <c r="G722" s="182"/>
      <c r="H722" s="182"/>
    </row>
    <row r="723" spans="2:8">
      <c r="B723" s="178"/>
      <c r="C723" s="182"/>
      <c r="D723" s="182"/>
      <c r="E723" s="182"/>
      <c r="F723" s="182"/>
      <c r="G723" s="182"/>
      <c r="H723" s="182"/>
    </row>
    <row r="724" spans="2:8">
      <c r="B724" s="178"/>
      <c r="C724" s="182"/>
      <c r="D724" s="182"/>
      <c r="E724" s="182"/>
      <c r="F724" s="182"/>
      <c r="G724" s="182"/>
      <c r="H724" s="182"/>
    </row>
    <row r="725" spans="2:8">
      <c r="B725" s="178"/>
      <c r="C725" s="182"/>
      <c r="D725" s="182"/>
      <c r="E725" s="182"/>
      <c r="F725" s="182"/>
      <c r="G725" s="182"/>
      <c r="H725" s="182"/>
    </row>
    <row r="726" spans="2:8">
      <c r="B726" s="178"/>
      <c r="C726" s="182"/>
      <c r="D726" s="182"/>
      <c r="E726" s="182"/>
      <c r="F726" s="182"/>
      <c r="G726" s="182"/>
      <c r="H726" s="182"/>
    </row>
    <row r="727" spans="2:8">
      <c r="B727" s="178"/>
      <c r="C727" s="182"/>
      <c r="D727" s="182"/>
      <c r="E727" s="182"/>
      <c r="F727" s="182"/>
      <c r="G727" s="182"/>
      <c r="H727" s="182"/>
    </row>
    <row r="728" spans="2:8">
      <c r="B728" s="178"/>
      <c r="C728" s="182"/>
      <c r="D728" s="182"/>
      <c r="E728" s="182"/>
      <c r="F728" s="182"/>
      <c r="G728" s="182"/>
      <c r="H728" s="182"/>
    </row>
    <row r="729" spans="2:8">
      <c r="B729" s="178"/>
      <c r="C729" s="182"/>
      <c r="D729" s="182"/>
      <c r="E729" s="182"/>
      <c r="F729" s="182"/>
      <c r="G729" s="182"/>
      <c r="H729" s="182"/>
    </row>
    <row r="730" spans="2:8">
      <c r="B730" s="178"/>
      <c r="C730" s="182"/>
      <c r="D730" s="182"/>
      <c r="E730" s="182"/>
      <c r="F730" s="182"/>
      <c r="G730" s="182"/>
      <c r="H730" s="182"/>
    </row>
    <row r="731" spans="2:8">
      <c r="B731" s="178"/>
      <c r="C731" s="182"/>
      <c r="D731" s="182"/>
      <c r="E731" s="182"/>
      <c r="F731" s="182"/>
      <c r="G731" s="182"/>
      <c r="H731" s="182"/>
    </row>
    <row r="732" spans="2:8">
      <c r="B732" s="178"/>
      <c r="C732" s="182"/>
      <c r="D732" s="182"/>
      <c r="E732" s="182"/>
      <c r="F732" s="182"/>
      <c r="G732" s="182"/>
      <c r="H732" s="182"/>
    </row>
    <row r="733" spans="2:8">
      <c r="B733" s="178"/>
      <c r="C733" s="182"/>
      <c r="D733" s="182"/>
      <c r="E733" s="182"/>
      <c r="F733" s="182"/>
      <c r="G733" s="182"/>
      <c r="H733" s="182"/>
    </row>
    <row r="734" spans="2:8">
      <c r="B734" s="178"/>
      <c r="C734" s="182"/>
      <c r="D734" s="182"/>
      <c r="E734" s="182"/>
      <c r="F734" s="182"/>
      <c r="G734" s="182"/>
      <c r="H734" s="182"/>
    </row>
    <row r="735" spans="2:8">
      <c r="B735" s="178"/>
      <c r="C735" s="182"/>
      <c r="D735" s="182"/>
      <c r="E735" s="182"/>
      <c r="F735" s="182"/>
      <c r="G735" s="182"/>
      <c r="H735" s="182"/>
    </row>
    <row r="736" spans="2:8">
      <c r="B736" s="178"/>
      <c r="C736" s="182"/>
      <c r="D736" s="182"/>
      <c r="E736" s="182"/>
      <c r="F736" s="182"/>
      <c r="G736" s="182"/>
      <c r="H736" s="182"/>
    </row>
    <row r="737" spans="2:8">
      <c r="B737" s="178"/>
      <c r="C737" s="182"/>
      <c r="D737" s="182"/>
      <c r="E737" s="182"/>
      <c r="F737" s="182"/>
      <c r="G737" s="182"/>
      <c r="H737" s="182"/>
    </row>
    <row r="738" spans="2:8">
      <c r="B738" s="178"/>
      <c r="C738" s="182"/>
      <c r="D738" s="182"/>
      <c r="E738" s="182"/>
      <c r="F738" s="182"/>
      <c r="G738" s="182"/>
      <c r="H738" s="182"/>
    </row>
    <row r="739" spans="2:8">
      <c r="B739" s="178"/>
      <c r="C739" s="182"/>
      <c r="D739" s="182"/>
      <c r="E739" s="182"/>
      <c r="F739" s="182"/>
      <c r="G739" s="182"/>
      <c r="H739" s="182"/>
    </row>
    <row r="740" spans="2:8">
      <c r="B740" s="178"/>
      <c r="C740" s="182"/>
      <c r="D740" s="182"/>
      <c r="E740" s="182"/>
      <c r="F740" s="182"/>
      <c r="G740" s="182"/>
      <c r="H740" s="182"/>
    </row>
    <row r="741" spans="2:8">
      <c r="B741" s="178"/>
      <c r="C741" s="182"/>
      <c r="D741" s="182"/>
      <c r="E741" s="182"/>
      <c r="F741" s="182"/>
      <c r="G741" s="182"/>
      <c r="H741" s="182"/>
    </row>
    <row r="742" spans="2:8">
      <c r="B742" s="178"/>
      <c r="C742" s="182"/>
      <c r="D742" s="182"/>
      <c r="E742" s="182"/>
      <c r="F742" s="182"/>
      <c r="G742" s="182"/>
      <c r="H742" s="182"/>
    </row>
    <row r="743" spans="2:8">
      <c r="B743" s="178"/>
      <c r="C743" s="182"/>
      <c r="D743" s="182"/>
      <c r="E743" s="182"/>
      <c r="F743" s="182"/>
      <c r="G743" s="182"/>
      <c r="H743" s="182"/>
    </row>
    <row r="744" spans="2:8">
      <c r="B744" s="178"/>
      <c r="C744" s="182"/>
      <c r="D744" s="182"/>
      <c r="E744" s="182"/>
      <c r="F744" s="182"/>
      <c r="G744" s="182"/>
      <c r="H744" s="182"/>
    </row>
    <row r="745" spans="2:8">
      <c r="B745" s="178"/>
      <c r="C745" s="182"/>
      <c r="D745" s="182"/>
      <c r="E745" s="182"/>
      <c r="F745" s="182"/>
      <c r="G745" s="182"/>
      <c r="H745" s="182"/>
    </row>
    <row r="746" spans="2:8">
      <c r="B746" s="178"/>
      <c r="C746" s="182"/>
      <c r="D746" s="182"/>
      <c r="E746" s="182"/>
      <c r="F746" s="182"/>
      <c r="G746" s="182"/>
      <c r="H746" s="182"/>
    </row>
    <row r="747" spans="2:8">
      <c r="B747" s="178"/>
      <c r="C747" s="182"/>
      <c r="D747" s="182"/>
      <c r="E747" s="182"/>
      <c r="F747" s="182"/>
      <c r="G747" s="182"/>
      <c r="H747" s="182"/>
    </row>
    <row r="748" spans="2:8">
      <c r="B748" s="178"/>
      <c r="C748" s="182"/>
      <c r="D748" s="182"/>
      <c r="E748" s="182"/>
      <c r="F748" s="182"/>
      <c r="G748" s="182"/>
      <c r="H748" s="182"/>
    </row>
    <row r="749" spans="2:8">
      <c r="B749" s="178"/>
      <c r="C749" s="182"/>
      <c r="D749" s="182"/>
      <c r="E749" s="182"/>
      <c r="F749" s="182"/>
      <c r="G749" s="182"/>
      <c r="H749" s="182"/>
    </row>
    <row r="750" spans="2:8">
      <c r="B750" s="178"/>
      <c r="C750" s="182"/>
      <c r="D750" s="182"/>
      <c r="E750" s="182"/>
      <c r="F750" s="182"/>
      <c r="G750" s="182"/>
      <c r="H750" s="182"/>
    </row>
    <row r="751" spans="2:8">
      <c r="B751" s="178"/>
      <c r="C751" s="182"/>
      <c r="D751" s="182"/>
      <c r="E751" s="182"/>
      <c r="F751" s="182"/>
      <c r="G751" s="182"/>
      <c r="H751" s="182"/>
    </row>
    <row r="752" spans="2:8">
      <c r="B752" s="178"/>
      <c r="C752" s="182"/>
      <c r="D752" s="182"/>
      <c r="E752" s="182"/>
      <c r="F752" s="182"/>
      <c r="G752" s="182"/>
      <c r="H752" s="182"/>
    </row>
    <row r="753" spans="2:8">
      <c r="B753" s="178"/>
      <c r="C753" s="182"/>
      <c r="D753" s="182"/>
      <c r="E753" s="182"/>
      <c r="F753" s="182"/>
      <c r="G753" s="182"/>
      <c r="H753" s="182"/>
    </row>
    <row r="754" spans="2:8">
      <c r="B754" s="178"/>
      <c r="C754" s="182"/>
      <c r="D754" s="182"/>
      <c r="E754" s="182"/>
      <c r="F754" s="182"/>
      <c r="G754" s="182"/>
      <c r="H754" s="182"/>
    </row>
    <row r="755" spans="2:8">
      <c r="B755" s="178"/>
      <c r="C755" s="182"/>
      <c r="D755" s="182"/>
      <c r="E755" s="182"/>
      <c r="F755" s="182"/>
      <c r="G755" s="182"/>
      <c r="H755" s="182"/>
    </row>
    <row r="756" spans="2:8">
      <c r="B756" s="178"/>
      <c r="C756" s="182"/>
      <c r="D756" s="182"/>
      <c r="E756" s="182"/>
      <c r="F756" s="182"/>
      <c r="G756" s="182"/>
      <c r="H756" s="182"/>
    </row>
    <row r="757" spans="2:8">
      <c r="B757" s="178"/>
      <c r="C757" s="182"/>
      <c r="D757" s="182"/>
      <c r="E757" s="182"/>
      <c r="F757" s="182"/>
      <c r="G757" s="182"/>
      <c r="H757" s="182"/>
    </row>
    <row r="758" spans="2:8">
      <c r="B758" s="178"/>
      <c r="C758" s="182"/>
      <c r="D758" s="182"/>
      <c r="E758" s="182"/>
      <c r="F758" s="182"/>
      <c r="G758" s="182"/>
      <c r="H758" s="182"/>
    </row>
    <row r="759" spans="2:8">
      <c r="B759" s="178"/>
      <c r="C759" s="182"/>
      <c r="D759" s="182"/>
      <c r="E759" s="182"/>
      <c r="F759" s="182"/>
      <c r="G759" s="182"/>
      <c r="H759" s="182"/>
    </row>
    <row r="760" spans="2:8">
      <c r="B760" s="178"/>
      <c r="C760" s="182"/>
      <c r="D760" s="182"/>
      <c r="E760" s="182"/>
      <c r="F760" s="182"/>
      <c r="G760" s="182"/>
      <c r="H760" s="182"/>
    </row>
    <row r="761" spans="2:8">
      <c r="B761" s="178"/>
      <c r="C761" s="182"/>
      <c r="D761" s="182"/>
      <c r="E761" s="182"/>
      <c r="F761" s="182"/>
      <c r="G761" s="182"/>
      <c r="H761" s="182"/>
    </row>
    <row r="762" spans="2:8">
      <c r="B762" s="178"/>
      <c r="C762" s="182"/>
      <c r="D762" s="182"/>
      <c r="E762" s="182"/>
      <c r="F762" s="182"/>
      <c r="G762" s="182"/>
      <c r="H762" s="182"/>
    </row>
    <row r="763" spans="2:8">
      <c r="B763" s="178"/>
      <c r="C763" s="182"/>
      <c r="D763" s="182"/>
      <c r="E763" s="182"/>
      <c r="F763" s="182"/>
      <c r="G763" s="182"/>
      <c r="H763" s="182"/>
    </row>
    <row r="764" spans="2:8">
      <c r="B764" s="178"/>
      <c r="C764" s="182"/>
      <c r="D764" s="182"/>
      <c r="E764" s="182"/>
      <c r="F764" s="182"/>
      <c r="G764" s="182"/>
      <c r="H764" s="182"/>
    </row>
    <row r="765" spans="2:8">
      <c r="B765" s="178"/>
      <c r="C765" s="182"/>
      <c r="D765" s="182"/>
      <c r="E765" s="182"/>
      <c r="F765" s="182"/>
      <c r="G765" s="182"/>
      <c r="H765" s="182"/>
    </row>
    <row r="766" spans="2:8">
      <c r="B766" s="178"/>
      <c r="C766" s="182"/>
      <c r="D766" s="182"/>
      <c r="E766" s="182"/>
      <c r="F766" s="182"/>
      <c r="G766" s="182"/>
      <c r="H766" s="182"/>
    </row>
    <row r="767" spans="2:8">
      <c r="B767" s="178"/>
      <c r="C767" s="182"/>
      <c r="D767" s="182"/>
      <c r="E767" s="182"/>
      <c r="F767" s="182"/>
      <c r="G767" s="182"/>
      <c r="H767" s="182"/>
    </row>
    <row r="768" spans="2:8">
      <c r="B768" s="178"/>
      <c r="C768" s="182"/>
      <c r="D768" s="182"/>
      <c r="E768" s="182"/>
      <c r="F768" s="182"/>
      <c r="G768" s="182"/>
      <c r="H768" s="182"/>
    </row>
    <row r="769" spans="2:8">
      <c r="B769" s="178"/>
      <c r="C769" s="182"/>
      <c r="D769" s="182"/>
      <c r="E769" s="182"/>
      <c r="F769" s="182"/>
      <c r="G769" s="182"/>
      <c r="H769" s="182"/>
    </row>
    <row r="770" spans="2:8">
      <c r="B770" s="178"/>
      <c r="C770" s="182"/>
      <c r="D770" s="182"/>
      <c r="E770" s="182"/>
      <c r="F770" s="182"/>
      <c r="G770" s="182"/>
      <c r="H770" s="182"/>
    </row>
    <row r="771" spans="2:8">
      <c r="B771" s="178"/>
      <c r="C771" s="182"/>
      <c r="D771" s="182"/>
      <c r="E771" s="182"/>
      <c r="F771" s="182"/>
      <c r="G771" s="182"/>
      <c r="H771" s="182"/>
    </row>
    <row r="772" spans="2:8">
      <c r="B772" s="178"/>
      <c r="C772" s="182"/>
      <c r="D772" s="182"/>
      <c r="E772" s="182"/>
      <c r="F772" s="182"/>
      <c r="G772" s="182"/>
      <c r="H772" s="182"/>
    </row>
    <row r="773" spans="2:8">
      <c r="B773" s="178"/>
      <c r="C773" s="182"/>
      <c r="D773" s="182"/>
      <c r="E773" s="182"/>
      <c r="F773" s="182"/>
      <c r="G773" s="182"/>
      <c r="H773" s="182"/>
    </row>
    <row r="774" spans="2:8">
      <c r="B774" s="178"/>
      <c r="C774" s="182"/>
      <c r="D774" s="182"/>
      <c r="E774" s="182"/>
      <c r="F774" s="182"/>
      <c r="G774" s="182"/>
      <c r="H774" s="182"/>
    </row>
    <row r="775" spans="2:8">
      <c r="B775" s="178"/>
      <c r="C775" s="182"/>
      <c r="D775" s="182"/>
      <c r="E775" s="182"/>
      <c r="F775" s="182"/>
      <c r="G775" s="182"/>
      <c r="H775" s="182"/>
    </row>
    <row r="776" spans="2:8">
      <c r="B776" s="178"/>
      <c r="C776" s="182"/>
      <c r="D776" s="182"/>
      <c r="E776" s="182"/>
      <c r="F776" s="182"/>
      <c r="G776" s="182"/>
      <c r="H776" s="182"/>
    </row>
    <row r="777" spans="2:8">
      <c r="B777" s="178"/>
      <c r="C777" s="182"/>
      <c r="D777" s="182"/>
      <c r="E777" s="182"/>
      <c r="F777" s="182"/>
      <c r="G777" s="182"/>
      <c r="H777" s="182"/>
    </row>
    <row r="778" spans="2:8">
      <c r="B778" s="178"/>
      <c r="C778" s="182"/>
      <c r="D778" s="182"/>
      <c r="E778" s="182"/>
      <c r="F778" s="182"/>
      <c r="G778" s="182"/>
      <c r="H778" s="182"/>
    </row>
    <row r="779" spans="2:8">
      <c r="B779" s="178"/>
      <c r="C779" s="182"/>
      <c r="D779" s="182"/>
      <c r="E779" s="182"/>
      <c r="F779" s="182"/>
      <c r="G779" s="182"/>
      <c r="H779" s="182"/>
    </row>
    <row r="780" spans="2:8">
      <c r="B780" s="178"/>
      <c r="C780" s="182"/>
      <c r="D780" s="182"/>
      <c r="E780" s="182"/>
      <c r="F780" s="182"/>
      <c r="G780" s="182"/>
      <c r="H780" s="182"/>
    </row>
    <row r="781" spans="2:8">
      <c r="B781" s="178"/>
      <c r="C781" s="182"/>
      <c r="D781" s="182"/>
      <c r="E781" s="182"/>
      <c r="F781" s="182"/>
      <c r="G781" s="182"/>
      <c r="H781" s="182"/>
    </row>
    <row r="782" spans="2:8">
      <c r="B782" s="178"/>
      <c r="C782" s="182"/>
      <c r="D782" s="182"/>
      <c r="E782" s="182"/>
      <c r="F782" s="182"/>
      <c r="G782" s="182"/>
      <c r="H782" s="182"/>
    </row>
    <row r="783" spans="2:8">
      <c r="B783" s="178"/>
      <c r="C783" s="182"/>
      <c r="D783" s="182"/>
      <c r="E783" s="182"/>
      <c r="F783" s="182"/>
      <c r="G783" s="182"/>
      <c r="H783" s="182"/>
    </row>
    <row r="784" spans="2:8">
      <c r="B784" s="178"/>
      <c r="C784" s="182"/>
      <c r="D784" s="182"/>
      <c r="E784" s="182"/>
      <c r="F784" s="182"/>
      <c r="G784" s="182"/>
      <c r="H784" s="182"/>
    </row>
    <row r="785" spans="2:8">
      <c r="B785" s="178"/>
      <c r="C785" s="182"/>
      <c r="D785" s="182"/>
      <c r="E785" s="182"/>
      <c r="F785" s="182"/>
      <c r="G785" s="182"/>
      <c r="H785" s="182"/>
    </row>
    <row r="786" spans="2:8">
      <c r="B786" s="178"/>
      <c r="C786" s="182"/>
      <c r="D786" s="182"/>
      <c r="E786" s="182"/>
      <c r="F786" s="182"/>
      <c r="G786" s="182"/>
      <c r="H786" s="182"/>
    </row>
    <row r="787" spans="2:8">
      <c r="B787" s="178"/>
      <c r="C787" s="182"/>
      <c r="D787" s="182"/>
      <c r="E787" s="182"/>
      <c r="F787" s="182"/>
      <c r="G787" s="182"/>
      <c r="H787" s="182"/>
    </row>
    <row r="788" spans="2:8">
      <c r="B788" s="178"/>
      <c r="C788" s="182"/>
      <c r="D788" s="182"/>
      <c r="E788" s="182"/>
      <c r="F788" s="182"/>
      <c r="G788" s="182"/>
      <c r="H788" s="182"/>
    </row>
    <row r="789" spans="2:8">
      <c r="B789" s="178"/>
      <c r="C789" s="182"/>
      <c r="D789" s="182"/>
      <c r="E789" s="182"/>
      <c r="F789" s="182"/>
      <c r="G789" s="182"/>
      <c r="H789" s="182"/>
    </row>
    <row r="790" spans="2:8">
      <c r="B790" s="178"/>
      <c r="C790" s="182"/>
      <c r="D790" s="182"/>
      <c r="E790" s="182"/>
      <c r="F790" s="182"/>
      <c r="G790" s="182"/>
      <c r="H790" s="182"/>
    </row>
    <row r="791" spans="2:8">
      <c r="B791" s="178"/>
      <c r="C791" s="182"/>
      <c r="D791" s="182"/>
      <c r="E791" s="182"/>
      <c r="F791" s="182"/>
      <c r="G791" s="182"/>
      <c r="H791" s="182"/>
    </row>
    <row r="792" spans="2:8">
      <c r="B792" s="178"/>
      <c r="C792" s="182"/>
      <c r="D792" s="182"/>
      <c r="E792" s="182"/>
      <c r="F792" s="182"/>
      <c r="G792" s="182"/>
      <c r="H792" s="182"/>
    </row>
    <row r="793" spans="2:8">
      <c r="B793" s="178"/>
      <c r="C793" s="182"/>
      <c r="D793" s="182"/>
      <c r="E793" s="182"/>
      <c r="F793" s="182"/>
      <c r="G793" s="182"/>
      <c r="H793" s="182"/>
    </row>
    <row r="794" spans="2:8">
      <c r="B794" s="178"/>
      <c r="C794" s="182"/>
      <c r="D794" s="182"/>
      <c r="E794" s="182"/>
      <c r="F794" s="182"/>
      <c r="G794" s="182"/>
      <c r="H794" s="182"/>
    </row>
    <row r="795" spans="2:8">
      <c r="B795" s="178"/>
      <c r="C795" s="182"/>
      <c r="D795" s="182"/>
      <c r="E795" s="182"/>
      <c r="F795" s="182"/>
      <c r="G795" s="182"/>
      <c r="H795" s="182"/>
    </row>
    <row r="796" spans="2:8">
      <c r="B796" s="178"/>
      <c r="C796" s="182"/>
      <c r="D796" s="182"/>
      <c r="E796" s="182"/>
      <c r="F796" s="182"/>
      <c r="G796" s="182"/>
      <c r="H796" s="182"/>
    </row>
    <row r="797" spans="2:8">
      <c r="B797" s="178"/>
      <c r="C797" s="182"/>
      <c r="D797" s="182"/>
      <c r="E797" s="182"/>
      <c r="F797" s="182"/>
      <c r="G797" s="182"/>
      <c r="H797" s="182"/>
    </row>
    <row r="798" spans="2:8">
      <c r="B798" s="178"/>
      <c r="C798" s="182"/>
      <c r="D798" s="182"/>
      <c r="E798" s="182"/>
      <c r="F798" s="182"/>
      <c r="G798" s="182"/>
      <c r="H798" s="182"/>
    </row>
    <row r="799" spans="2:8">
      <c r="B799" s="178"/>
      <c r="C799" s="182"/>
      <c r="D799" s="182"/>
      <c r="E799" s="182"/>
      <c r="F799" s="182"/>
      <c r="G799" s="182"/>
      <c r="H799" s="182"/>
    </row>
    <row r="800" spans="2:8">
      <c r="B800" s="178"/>
      <c r="C800" s="182"/>
      <c r="D800" s="182"/>
      <c r="E800" s="182"/>
      <c r="F800" s="182"/>
      <c r="G800" s="182"/>
      <c r="H800" s="182"/>
    </row>
    <row r="801" spans="2:8">
      <c r="B801" s="178"/>
      <c r="C801" s="182"/>
      <c r="D801" s="182"/>
      <c r="E801" s="182"/>
      <c r="F801" s="182"/>
      <c r="G801" s="182"/>
      <c r="H801" s="182"/>
    </row>
    <row r="802" spans="2:8">
      <c r="B802" s="178"/>
      <c r="C802" s="182"/>
      <c r="D802" s="182"/>
      <c r="E802" s="182"/>
      <c r="F802" s="182"/>
      <c r="G802" s="182"/>
      <c r="H802" s="182"/>
    </row>
    <row r="803" spans="2:8">
      <c r="B803" s="178"/>
      <c r="C803" s="182"/>
      <c r="D803" s="182"/>
      <c r="E803" s="182"/>
      <c r="F803" s="182"/>
      <c r="G803" s="182"/>
      <c r="H803" s="182"/>
    </row>
    <row r="804" spans="2:8">
      <c r="B804" s="178"/>
      <c r="C804" s="182"/>
      <c r="D804" s="182"/>
      <c r="E804" s="182"/>
      <c r="F804" s="182"/>
      <c r="G804" s="182"/>
      <c r="H804" s="182"/>
    </row>
    <row r="805" spans="2:8">
      <c r="B805" s="178"/>
      <c r="C805" s="182"/>
      <c r="D805" s="182"/>
      <c r="E805" s="182"/>
      <c r="F805" s="182"/>
      <c r="G805" s="182"/>
      <c r="H805" s="182"/>
    </row>
    <row r="806" spans="2:8">
      <c r="B806" s="178"/>
      <c r="C806" s="182"/>
      <c r="D806" s="182"/>
      <c r="E806" s="182"/>
      <c r="F806" s="182"/>
      <c r="G806" s="182"/>
      <c r="H806" s="182"/>
    </row>
    <row r="807" spans="2:8">
      <c r="B807" s="178"/>
      <c r="C807" s="182"/>
      <c r="D807" s="182"/>
      <c r="E807" s="182"/>
      <c r="F807" s="182"/>
      <c r="G807" s="182"/>
      <c r="H807" s="182"/>
    </row>
    <row r="808" spans="2:8">
      <c r="B808" s="178"/>
      <c r="C808" s="182"/>
      <c r="D808" s="182"/>
      <c r="E808" s="182"/>
      <c r="F808" s="182"/>
      <c r="G808" s="182"/>
      <c r="H808" s="182"/>
    </row>
    <row r="809" spans="2:8">
      <c r="B809" s="178"/>
      <c r="C809" s="182"/>
      <c r="D809" s="182"/>
      <c r="E809" s="182"/>
      <c r="F809" s="182"/>
      <c r="G809" s="182"/>
      <c r="H809" s="182"/>
    </row>
    <row r="810" spans="2:8">
      <c r="B810" s="178"/>
      <c r="C810" s="182"/>
      <c r="D810" s="182"/>
      <c r="E810" s="182"/>
      <c r="F810" s="182"/>
      <c r="G810" s="182"/>
      <c r="H810" s="182"/>
    </row>
    <row r="811" spans="2:8">
      <c r="B811" s="178"/>
      <c r="C811" s="182"/>
      <c r="D811" s="182"/>
      <c r="E811" s="182"/>
      <c r="F811" s="182"/>
      <c r="G811" s="182"/>
      <c r="H811" s="182"/>
    </row>
    <row r="812" spans="2:8">
      <c r="B812" s="178"/>
      <c r="C812" s="182"/>
      <c r="D812" s="182"/>
      <c r="E812" s="182"/>
      <c r="F812" s="182"/>
      <c r="G812" s="182"/>
      <c r="H812" s="182"/>
    </row>
    <row r="813" spans="2:8">
      <c r="B813" s="178"/>
      <c r="C813" s="182"/>
      <c r="D813" s="182"/>
      <c r="E813" s="182"/>
      <c r="F813" s="182"/>
      <c r="G813" s="182"/>
      <c r="H813" s="182"/>
    </row>
    <row r="814" spans="2:8">
      <c r="B814" s="178"/>
      <c r="C814" s="182"/>
      <c r="D814" s="182"/>
      <c r="E814" s="182"/>
      <c r="F814" s="182"/>
      <c r="G814" s="182"/>
      <c r="H814" s="182"/>
    </row>
    <row r="815" spans="2:8">
      <c r="B815" s="178"/>
      <c r="C815" s="182"/>
      <c r="D815" s="182"/>
      <c r="E815" s="182"/>
      <c r="F815" s="182"/>
      <c r="G815" s="182"/>
      <c r="H815" s="182"/>
    </row>
    <row r="816" spans="2:8">
      <c r="B816" s="178"/>
      <c r="C816" s="182"/>
      <c r="D816" s="182"/>
      <c r="E816" s="182"/>
      <c r="F816" s="182"/>
      <c r="G816" s="182"/>
      <c r="H816" s="182"/>
    </row>
    <row r="817" spans="2:8">
      <c r="B817" s="178"/>
      <c r="C817" s="182"/>
      <c r="D817" s="182"/>
      <c r="E817" s="182"/>
      <c r="F817" s="182"/>
      <c r="G817" s="182"/>
      <c r="H817" s="182"/>
    </row>
    <row r="818" spans="2:8">
      <c r="B818" s="178"/>
      <c r="C818" s="182"/>
      <c r="D818" s="182"/>
      <c r="E818" s="182"/>
      <c r="F818" s="182"/>
      <c r="G818" s="182"/>
      <c r="H818" s="182"/>
    </row>
    <row r="819" spans="2:8">
      <c r="B819" s="178"/>
      <c r="C819" s="182"/>
      <c r="D819" s="182"/>
      <c r="E819" s="182"/>
      <c r="F819" s="182"/>
      <c r="G819" s="182"/>
      <c r="H819" s="182"/>
    </row>
    <row r="820" spans="2:8">
      <c r="B820" s="178"/>
      <c r="C820" s="182"/>
      <c r="D820" s="182"/>
      <c r="E820" s="182"/>
      <c r="F820" s="182"/>
      <c r="G820" s="182"/>
      <c r="H820" s="182"/>
    </row>
    <row r="821" spans="2:8">
      <c r="B821" s="178"/>
      <c r="C821" s="182"/>
      <c r="D821" s="182"/>
      <c r="E821" s="182"/>
      <c r="F821" s="182"/>
      <c r="G821" s="182"/>
      <c r="H821" s="182"/>
    </row>
    <row r="822" spans="2:8">
      <c r="B822" s="178"/>
      <c r="C822" s="182"/>
      <c r="D822" s="182"/>
      <c r="E822" s="182"/>
      <c r="F822" s="182"/>
      <c r="G822" s="182"/>
      <c r="H822" s="182"/>
    </row>
    <row r="823" spans="2:8">
      <c r="B823" s="178"/>
      <c r="C823" s="182"/>
      <c r="D823" s="182"/>
      <c r="E823" s="182"/>
      <c r="F823" s="182"/>
      <c r="G823" s="182"/>
      <c r="H823" s="182"/>
    </row>
    <row r="824" spans="2:8">
      <c r="B824" s="178"/>
      <c r="C824" s="182"/>
      <c r="D824" s="182"/>
      <c r="E824" s="182"/>
      <c r="F824" s="182"/>
      <c r="G824" s="182"/>
      <c r="H824" s="182"/>
    </row>
    <row r="825" spans="2:8">
      <c r="B825" s="178"/>
      <c r="C825" s="182"/>
      <c r="D825" s="182"/>
      <c r="E825" s="182"/>
      <c r="F825" s="182"/>
      <c r="G825" s="182"/>
      <c r="H825" s="182"/>
    </row>
    <row r="826" spans="2:8">
      <c r="B826" s="178"/>
      <c r="C826" s="182"/>
      <c r="D826" s="182"/>
      <c r="E826" s="182"/>
      <c r="F826" s="182"/>
      <c r="G826" s="182"/>
      <c r="H826" s="182"/>
    </row>
    <row r="827" spans="2:8">
      <c r="B827" s="178"/>
      <c r="C827" s="182"/>
      <c r="D827" s="182"/>
      <c r="E827" s="182"/>
      <c r="F827" s="182"/>
      <c r="G827" s="182"/>
      <c r="H827" s="182"/>
    </row>
    <row r="828" spans="2:8">
      <c r="B828" s="178"/>
      <c r="C828" s="182"/>
      <c r="D828" s="182"/>
      <c r="E828" s="182"/>
      <c r="F828" s="182"/>
      <c r="G828" s="182"/>
      <c r="H828" s="182"/>
    </row>
    <row r="829" spans="2:8">
      <c r="B829" s="178"/>
      <c r="C829" s="182"/>
      <c r="D829" s="182"/>
      <c r="E829" s="182"/>
      <c r="F829" s="182"/>
      <c r="G829" s="182"/>
      <c r="H829" s="182"/>
    </row>
    <row r="830" spans="2:8">
      <c r="B830" s="178"/>
      <c r="C830" s="182"/>
      <c r="D830" s="182"/>
      <c r="E830" s="182"/>
      <c r="F830" s="182"/>
      <c r="G830" s="182"/>
      <c r="H830" s="182"/>
    </row>
    <row r="831" spans="2:8">
      <c r="B831" s="178"/>
      <c r="C831" s="182"/>
      <c r="D831" s="182"/>
      <c r="E831" s="182"/>
      <c r="F831" s="182"/>
      <c r="G831" s="182"/>
      <c r="H831" s="182"/>
    </row>
    <row r="832" spans="2:8">
      <c r="B832" s="178"/>
      <c r="C832" s="182"/>
      <c r="D832" s="182"/>
      <c r="E832" s="182"/>
      <c r="F832" s="182"/>
      <c r="G832" s="182"/>
      <c r="H832" s="182"/>
    </row>
    <row r="833" spans="2:8">
      <c r="B833" s="178"/>
      <c r="C833" s="182"/>
      <c r="D833" s="182"/>
      <c r="E833" s="182"/>
      <c r="F833" s="182"/>
      <c r="G833" s="182"/>
      <c r="H833" s="182"/>
    </row>
    <row r="834" spans="2:8">
      <c r="B834" s="178"/>
      <c r="C834" s="182"/>
      <c r="D834" s="182"/>
      <c r="E834" s="182"/>
      <c r="F834" s="182"/>
      <c r="G834" s="182"/>
      <c r="H834" s="182"/>
    </row>
    <row r="835" spans="2:8">
      <c r="B835" s="178"/>
      <c r="C835" s="182"/>
      <c r="D835" s="182"/>
      <c r="E835" s="182"/>
      <c r="F835" s="182"/>
      <c r="G835" s="182"/>
      <c r="H835" s="182"/>
    </row>
    <row r="836" spans="2:8">
      <c r="B836" s="178"/>
      <c r="C836" s="182"/>
      <c r="D836" s="182"/>
      <c r="E836" s="182"/>
      <c r="F836" s="182"/>
      <c r="G836" s="182"/>
      <c r="H836" s="182"/>
    </row>
    <row r="837" spans="2:8">
      <c r="B837" s="178"/>
      <c r="C837" s="182"/>
      <c r="D837" s="182"/>
      <c r="E837" s="182"/>
      <c r="F837" s="182"/>
      <c r="G837" s="182"/>
      <c r="H837" s="182"/>
    </row>
    <row r="838" spans="2:8">
      <c r="B838" s="178"/>
      <c r="C838" s="182"/>
      <c r="D838" s="182"/>
      <c r="E838" s="182"/>
      <c r="F838" s="182"/>
      <c r="G838" s="182"/>
      <c r="H838" s="182"/>
    </row>
    <row r="839" spans="2:8">
      <c r="B839" s="178"/>
      <c r="C839" s="182"/>
      <c r="D839" s="182"/>
      <c r="E839" s="182"/>
      <c r="F839" s="182"/>
      <c r="G839" s="182"/>
      <c r="H839" s="182"/>
    </row>
    <row r="840" spans="2:8">
      <c r="B840" s="178"/>
      <c r="C840" s="182"/>
      <c r="D840" s="182"/>
      <c r="E840" s="182"/>
      <c r="F840" s="182"/>
      <c r="G840" s="182"/>
      <c r="H840" s="182"/>
    </row>
    <row r="841" spans="2:8">
      <c r="B841" s="178"/>
      <c r="C841" s="182"/>
      <c r="D841" s="182"/>
      <c r="E841" s="182"/>
      <c r="F841" s="182"/>
      <c r="G841" s="182"/>
      <c r="H841" s="182"/>
    </row>
    <row r="842" spans="2:8">
      <c r="B842" s="178"/>
      <c r="C842" s="182"/>
      <c r="D842" s="182"/>
      <c r="E842" s="182"/>
      <c r="F842" s="182"/>
      <c r="G842" s="182"/>
      <c r="H842" s="182"/>
    </row>
    <row r="843" spans="2:8">
      <c r="B843" s="178"/>
      <c r="C843" s="182"/>
      <c r="D843" s="182"/>
      <c r="E843" s="182"/>
      <c r="F843" s="182"/>
      <c r="G843" s="182"/>
      <c r="H843" s="182"/>
    </row>
    <row r="844" spans="2:8">
      <c r="B844" s="178"/>
      <c r="C844" s="182"/>
      <c r="D844" s="182"/>
      <c r="E844" s="182"/>
      <c r="F844" s="182"/>
      <c r="G844" s="182"/>
      <c r="H844" s="182"/>
    </row>
    <row r="845" spans="2:8">
      <c r="B845" s="178"/>
      <c r="C845" s="182"/>
      <c r="D845" s="182"/>
      <c r="E845" s="182"/>
      <c r="F845" s="182"/>
      <c r="G845" s="182"/>
      <c r="H845" s="182"/>
    </row>
    <row r="846" spans="2:8">
      <c r="B846" s="178"/>
      <c r="C846" s="182"/>
      <c r="D846" s="182"/>
      <c r="E846" s="182"/>
      <c r="F846" s="182"/>
      <c r="G846" s="182"/>
      <c r="H846" s="182"/>
    </row>
    <row r="847" spans="2:8">
      <c r="B847" s="178"/>
      <c r="C847" s="182"/>
      <c r="D847" s="182"/>
      <c r="E847" s="182"/>
      <c r="F847" s="182"/>
      <c r="G847" s="182"/>
      <c r="H847" s="182"/>
    </row>
    <row r="848" spans="2:8">
      <c r="B848" s="178"/>
      <c r="C848" s="182"/>
      <c r="D848" s="182"/>
      <c r="E848" s="182"/>
      <c r="F848" s="182"/>
      <c r="G848" s="182"/>
      <c r="H848" s="182"/>
    </row>
    <row r="849" spans="2:8">
      <c r="B849" s="178"/>
      <c r="C849" s="182"/>
      <c r="D849" s="182"/>
      <c r="E849" s="182"/>
      <c r="F849" s="182"/>
      <c r="G849" s="182"/>
      <c r="H849" s="182"/>
    </row>
    <row r="850" spans="2:8">
      <c r="B850" s="178"/>
      <c r="C850" s="182"/>
      <c r="D850" s="182"/>
      <c r="E850" s="182"/>
      <c r="F850" s="182"/>
      <c r="G850" s="182"/>
      <c r="H850" s="182"/>
    </row>
    <row r="851" spans="2:8">
      <c r="B851" s="178"/>
      <c r="C851" s="182"/>
      <c r="D851" s="182"/>
      <c r="E851" s="182"/>
      <c r="F851" s="182"/>
      <c r="G851" s="182"/>
      <c r="H851" s="182"/>
    </row>
    <row r="852" spans="2:8">
      <c r="B852" s="178"/>
      <c r="C852" s="182"/>
      <c r="D852" s="182"/>
      <c r="E852" s="182"/>
      <c r="F852" s="182"/>
      <c r="G852" s="182"/>
      <c r="H852" s="182"/>
    </row>
    <row r="853" spans="2:8">
      <c r="B853" s="178"/>
      <c r="C853" s="182"/>
      <c r="D853" s="182"/>
      <c r="E853" s="182"/>
      <c r="F853" s="182"/>
      <c r="G853" s="182"/>
      <c r="H853" s="182"/>
    </row>
    <row r="854" spans="2:8">
      <c r="B854" s="178"/>
      <c r="C854" s="182"/>
      <c r="D854" s="182"/>
      <c r="E854" s="182"/>
      <c r="F854" s="182"/>
      <c r="G854" s="182"/>
      <c r="H854" s="182"/>
    </row>
    <row r="855" spans="2:8">
      <c r="B855" s="178"/>
      <c r="C855" s="182"/>
      <c r="D855" s="182"/>
      <c r="E855" s="182"/>
      <c r="F855" s="182"/>
      <c r="G855" s="182"/>
      <c r="H855" s="182"/>
    </row>
    <row r="856" spans="2:8">
      <c r="B856" s="178"/>
      <c r="C856" s="182"/>
      <c r="D856" s="182"/>
      <c r="E856" s="182"/>
      <c r="F856" s="182"/>
      <c r="G856" s="182"/>
      <c r="H856" s="182"/>
    </row>
    <row r="857" spans="2:8">
      <c r="B857" s="178"/>
      <c r="C857" s="182"/>
      <c r="D857" s="182"/>
      <c r="E857" s="182"/>
      <c r="F857" s="182"/>
      <c r="G857" s="182"/>
      <c r="H857" s="182"/>
    </row>
    <row r="858" spans="2:8">
      <c r="B858" s="178"/>
      <c r="C858" s="182"/>
      <c r="D858" s="182"/>
      <c r="E858" s="182"/>
      <c r="F858" s="182"/>
      <c r="G858" s="182"/>
      <c r="H858" s="182"/>
    </row>
    <row r="859" spans="2:8">
      <c r="B859" s="178"/>
      <c r="C859" s="182"/>
      <c r="D859" s="182"/>
      <c r="E859" s="182"/>
      <c r="F859" s="182"/>
      <c r="G859" s="182"/>
      <c r="H859" s="182"/>
    </row>
    <row r="860" spans="2:8">
      <c r="B860" s="178"/>
      <c r="C860" s="182"/>
      <c r="D860" s="182"/>
      <c r="E860" s="182"/>
      <c r="F860" s="182"/>
      <c r="G860" s="182"/>
      <c r="H860" s="182"/>
    </row>
    <row r="861" spans="2:8">
      <c r="B861" s="178"/>
      <c r="C861" s="182"/>
      <c r="D861" s="182"/>
      <c r="E861" s="182"/>
      <c r="F861" s="182"/>
      <c r="G861" s="182"/>
      <c r="H861" s="182"/>
    </row>
    <row r="862" spans="2:8">
      <c r="B862" s="178"/>
      <c r="C862" s="182"/>
      <c r="D862" s="182"/>
      <c r="E862" s="182"/>
      <c r="F862" s="182"/>
      <c r="G862" s="182"/>
      <c r="H862" s="182"/>
    </row>
    <row r="863" spans="2:8">
      <c r="B863" s="178"/>
      <c r="C863" s="182"/>
      <c r="D863" s="182"/>
      <c r="E863" s="182"/>
      <c r="F863" s="182"/>
      <c r="G863" s="182"/>
      <c r="H863" s="182"/>
    </row>
    <row r="864" spans="2:8">
      <c r="B864" s="178"/>
      <c r="C864" s="182"/>
      <c r="D864" s="182"/>
      <c r="E864" s="182"/>
      <c r="F864" s="182"/>
      <c r="G864" s="182"/>
      <c r="H864" s="182"/>
    </row>
    <row r="865" spans="2:8">
      <c r="B865" s="178"/>
      <c r="C865" s="182"/>
      <c r="D865" s="182"/>
      <c r="E865" s="182"/>
      <c r="F865" s="182"/>
      <c r="G865" s="182"/>
      <c r="H865" s="182"/>
    </row>
    <row r="866" spans="2:8">
      <c r="B866" s="178"/>
      <c r="C866" s="182"/>
      <c r="D866" s="182"/>
      <c r="E866" s="182"/>
      <c r="F866" s="182"/>
      <c r="G866" s="182"/>
      <c r="H866" s="182"/>
    </row>
    <row r="867" spans="2:8">
      <c r="B867" s="178"/>
      <c r="C867" s="182"/>
      <c r="D867" s="182"/>
      <c r="E867" s="182"/>
      <c r="F867" s="182"/>
      <c r="G867" s="182"/>
      <c r="H867" s="182"/>
    </row>
    <row r="868" spans="2:8">
      <c r="B868" s="178"/>
      <c r="C868" s="182"/>
      <c r="D868" s="182"/>
      <c r="E868" s="182"/>
      <c r="F868" s="182"/>
      <c r="G868" s="182"/>
      <c r="H868" s="182"/>
    </row>
    <row r="869" spans="2:8">
      <c r="B869" s="178"/>
      <c r="C869" s="182"/>
      <c r="D869" s="182"/>
      <c r="E869" s="182"/>
      <c r="F869" s="182"/>
      <c r="G869" s="182"/>
      <c r="H869" s="182"/>
    </row>
    <row r="870" spans="2:8">
      <c r="B870" s="178"/>
      <c r="C870" s="182"/>
      <c r="D870" s="182"/>
      <c r="E870" s="182"/>
      <c r="F870" s="182"/>
      <c r="G870" s="182"/>
      <c r="H870" s="182"/>
    </row>
    <row r="871" spans="2:8">
      <c r="B871" s="178"/>
      <c r="C871" s="182"/>
      <c r="D871" s="182"/>
      <c r="E871" s="182"/>
      <c r="F871" s="182"/>
      <c r="G871" s="182"/>
      <c r="H871" s="182"/>
    </row>
    <row r="872" spans="2:8">
      <c r="B872" s="178"/>
      <c r="C872" s="182"/>
      <c r="D872" s="182"/>
      <c r="E872" s="182"/>
      <c r="F872" s="182"/>
      <c r="G872" s="182"/>
      <c r="H872" s="182"/>
    </row>
    <row r="873" spans="2:8">
      <c r="B873" s="178"/>
      <c r="C873" s="182"/>
      <c r="D873" s="182"/>
      <c r="E873" s="182"/>
      <c r="F873" s="182"/>
      <c r="G873" s="182"/>
      <c r="H873" s="182"/>
    </row>
    <row r="874" spans="2:8">
      <c r="B874" s="178"/>
      <c r="C874" s="182"/>
      <c r="D874" s="182"/>
      <c r="E874" s="182"/>
      <c r="F874" s="182"/>
      <c r="G874" s="182"/>
      <c r="H874" s="182"/>
    </row>
    <row r="875" spans="2:8">
      <c r="B875" s="178"/>
      <c r="C875" s="182"/>
      <c r="D875" s="182"/>
      <c r="E875" s="182"/>
      <c r="F875" s="182"/>
      <c r="G875" s="182"/>
      <c r="H875" s="182"/>
    </row>
    <row r="876" spans="2:8">
      <c r="B876" s="178"/>
      <c r="C876" s="182"/>
      <c r="D876" s="182"/>
      <c r="E876" s="182"/>
      <c r="F876" s="182"/>
      <c r="G876" s="182"/>
      <c r="H876" s="182"/>
    </row>
    <row r="877" spans="2:8">
      <c r="B877" s="178"/>
      <c r="C877" s="182"/>
      <c r="D877" s="182"/>
      <c r="E877" s="182"/>
      <c r="F877" s="182"/>
      <c r="G877" s="182"/>
      <c r="H877" s="182"/>
    </row>
    <row r="878" spans="2:8">
      <c r="B878" s="178"/>
      <c r="C878" s="182"/>
      <c r="D878" s="182"/>
      <c r="E878" s="182"/>
      <c r="F878" s="182"/>
      <c r="G878" s="182"/>
      <c r="H878" s="182"/>
    </row>
    <row r="879" spans="2:8">
      <c r="B879" s="178"/>
      <c r="C879" s="182"/>
      <c r="D879" s="182"/>
      <c r="E879" s="182"/>
      <c r="F879" s="182"/>
      <c r="G879" s="182"/>
      <c r="H879" s="182"/>
    </row>
    <row r="880" spans="2:8">
      <c r="B880" s="178"/>
      <c r="C880" s="182"/>
      <c r="D880" s="182"/>
      <c r="E880" s="182"/>
      <c r="F880" s="182"/>
      <c r="G880" s="182"/>
      <c r="H880" s="182"/>
    </row>
    <row r="881" spans="2:8">
      <c r="B881" s="178"/>
      <c r="C881" s="182"/>
      <c r="D881" s="182"/>
      <c r="E881" s="182"/>
      <c r="F881" s="182"/>
      <c r="G881" s="182"/>
      <c r="H881" s="182"/>
    </row>
    <row r="882" spans="2:8">
      <c r="B882" s="178"/>
      <c r="C882" s="182"/>
      <c r="D882" s="182"/>
      <c r="E882" s="182"/>
      <c r="F882" s="182"/>
      <c r="G882" s="182"/>
      <c r="H882" s="182"/>
    </row>
    <row r="883" spans="2:8">
      <c r="B883" s="178"/>
      <c r="C883" s="182"/>
      <c r="D883" s="182"/>
      <c r="E883" s="182"/>
      <c r="F883" s="182"/>
      <c r="G883" s="182"/>
      <c r="H883" s="182"/>
    </row>
    <row r="884" spans="2:8">
      <c r="B884" s="178"/>
      <c r="C884" s="182"/>
      <c r="D884" s="182"/>
      <c r="E884" s="182"/>
      <c r="F884" s="182"/>
      <c r="G884" s="182"/>
      <c r="H884" s="182"/>
    </row>
    <row r="885" spans="2:8">
      <c r="B885" s="178"/>
      <c r="C885" s="182"/>
      <c r="D885" s="182"/>
      <c r="E885" s="182"/>
      <c r="F885" s="182"/>
      <c r="G885" s="182"/>
      <c r="H885" s="182"/>
    </row>
    <row r="886" spans="2:8">
      <c r="B886" s="178"/>
      <c r="C886" s="182"/>
      <c r="D886" s="182"/>
      <c r="E886" s="182"/>
      <c r="F886" s="182"/>
      <c r="G886" s="182"/>
      <c r="H886" s="182"/>
    </row>
    <row r="887" spans="2:8">
      <c r="B887" s="178"/>
      <c r="C887" s="182"/>
      <c r="D887" s="182"/>
      <c r="E887" s="182"/>
      <c r="F887" s="182"/>
      <c r="G887" s="182"/>
      <c r="H887" s="182"/>
    </row>
    <row r="888" spans="2:8">
      <c r="B888" s="178"/>
      <c r="C888" s="182"/>
      <c r="D888" s="182"/>
      <c r="E888" s="182"/>
      <c r="F888" s="182"/>
      <c r="G888" s="182"/>
      <c r="H888" s="182"/>
    </row>
    <row r="889" spans="2:8">
      <c r="B889" s="178"/>
      <c r="C889" s="182"/>
      <c r="D889" s="182"/>
      <c r="E889" s="182"/>
      <c r="F889" s="182"/>
      <c r="G889" s="182"/>
      <c r="H889" s="182"/>
    </row>
    <row r="890" spans="2:8">
      <c r="B890" s="178"/>
      <c r="C890" s="182"/>
      <c r="D890" s="182"/>
      <c r="E890" s="182"/>
      <c r="F890" s="182"/>
      <c r="G890" s="182"/>
      <c r="H890" s="182"/>
    </row>
    <row r="891" spans="2:8">
      <c r="B891" s="178"/>
      <c r="C891" s="182"/>
      <c r="D891" s="182"/>
      <c r="E891" s="182"/>
      <c r="F891" s="182"/>
      <c r="G891" s="182"/>
      <c r="H891" s="182"/>
    </row>
    <row r="892" spans="2:8">
      <c r="B892" s="178"/>
      <c r="C892" s="182"/>
      <c r="D892" s="182"/>
      <c r="E892" s="182"/>
      <c r="F892" s="182"/>
      <c r="G892" s="182"/>
      <c r="H892" s="182"/>
    </row>
    <row r="893" spans="2:8">
      <c r="B893" s="178"/>
      <c r="C893" s="182"/>
      <c r="D893" s="182"/>
      <c r="E893" s="182"/>
      <c r="F893" s="182"/>
      <c r="G893" s="182"/>
      <c r="H893" s="182"/>
    </row>
    <row r="894" spans="2:8">
      <c r="B894" s="178"/>
      <c r="C894" s="182"/>
      <c r="D894" s="182"/>
      <c r="E894" s="182"/>
      <c r="F894" s="182"/>
      <c r="G894" s="182"/>
      <c r="H894" s="182"/>
    </row>
    <row r="895" spans="2:8">
      <c r="B895" s="178"/>
      <c r="C895" s="182"/>
      <c r="D895" s="182"/>
      <c r="E895" s="182"/>
      <c r="F895" s="182"/>
      <c r="G895" s="182"/>
      <c r="H895" s="182"/>
    </row>
    <row r="896" spans="2:8">
      <c r="B896" s="178"/>
      <c r="C896" s="182"/>
      <c r="D896" s="182"/>
      <c r="E896" s="182"/>
      <c r="F896" s="182"/>
      <c r="G896" s="182"/>
      <c r="H896" s="182"/>
    </row>
    <row r="897" spans="2:8">
      <c r="B897" s="178"/>
      <c r="C897" s="182"/>
      <c r="D897" s="182"/>
      <c r="E897" s="182"/>
      <c r="F897" s="182"/>
      <c r="G897" s="182"/>
      <c r="H897" s="182"/>
    </row>
    <row r="898" spans="2:8">
      <c r="B898" s="178"/>
      <c r="C898" s="182"/>
      <c r="D898" s="182"/>
      <c r="E898" s="182"/>
      <c r="F898" s="182"/>
      <c r="G898" s="182"/>
      <c r="H898" s="182"/>
    </row>
    <row r="899" spans="2:8">
      <c r="B899" s="178"/>
      <c r="C899" s="182"/>
      <c r="D899" s="182"/>
      <c r="E899" s="182"/>
      <c r="F899" s="182"/>
      <c r="G899" s="182"/>
      <c r="H899" s="182"/>
    </row>
    <row r="900" spans="2:8">
      <c r="B900" s="178"/>
      <c r="C900" s="182"/>
      <c r="D900" s="182"/>
      <c r="E900" s="182"/>
      <c r="F900" s="182"/>
      <c r="G900" s="182"/>
      <c r="H900" s="182"/>
    </row>
    <row r="901" spans="2:8">
      <c r="B901" s="178"/>
      <c r="C901" s="182"/>
      <c r="D901" s="182"/>
      <c r="E901" s="182"/>
      <c r="F901" s="182"/>
      <c r="G901" s="182"/>
      <c r="H901" s="182"/>
    </row>
    <row r="902" spans="2:8">
      <c r="B902" s="178"/>
      <c r="C902" s="182"/>
      <c r="D902" s="182"/>
      <c r="E902" s="182"/>
      <c r="F902" s="182"/>
      <c r="G902" s="182"/>
      <c r="H902" s="182"/>
    </row>
    <row r="903" spans="2:8">
      <c r="B903" s="178"/>
      <c r="C903" s="182"/>
      <c r="D903" s="182"/>
      <c r="E903" s="182"/>
      <c r="F903" s="182"/>
      <c r="G903" s="182"/>
      <c r="H903" s="182"/>
    </row>
    <row r="904" spans="2:8">
      <c r="B904" s="178"/>
      <c r="C904" s="182"/>
      <c r="D904" s="182"/>
      <c r="E904" s="182"/>
      <c r="F904" s="182"/>
      <c r="G904" s="182"/>
      <c r="H904" s="182"/>
    </row>
    <row r="905" spans="2:8">
      <c r="B905" s="178"/>
      <c r="C905" s="182"/>
      <c r="D905" s="182"/>
      <c r="E905" s="182"/>
      <c r="F905" s="182"/>
      <c r="G905" s="182"/>
      <c r="H905" s="182"/>
    </row>
    <row r="906" spans="2:8">
      <c r="B906" s="178"/>
      <c r="C906" s="182"/>
      <c r="D906" s="182"/>
      <c r="E906" s="182"/>
      <c r="F906" s="182"/>
      <c r="G906" s="182"/>
      <c r="H906" s="182"/>
    </row>
    <row r="907" spans="2:8">
      <c r="B907" s="178"/>
      <c r="C907" s="182"/>
      <c r="D907" s="182"/>
      <c r="E907" s="182"/>
      <c r="F907" s="182"/>
      <c r="G907" s="182"/>
      <c r="H907" s="182"/>
    </row>
    <row r="908" spans="2:8">
      <c r="B908" s="178"/>
      <c r="C908" s="182"/>
      <c r="D908" s="182"/>
      <c r="E908" s="182"/>
      <c r="F908" s="182"/>
      <c r="G908" s="182"/>
      <c r="H908" s="182"/>
    </row>
    <row r="909" spans="2:8">
      <c r="B909" s="178"/>
      <c r="C909" s="182"/>
      <c r="D909" s="182"/>
      <c r="E909" s="182"/>
      <c r="F909" s="182"/>
      <c r="G909" s="182"/>
      <c r="H909" s="182"/>
    </row>
    <row r="910" spans="2:8">
      <c r="B910" s="178"/>
      <c r="C910" s="182"/>
      <c r="D910" s="182"/>
      <c r="E910" s="182"/>
      <c r="F910" s="182"/>
      <c r="G910" s="182"/>
      <c r="H910" s="182"/>
    </row>
    <row r="911" spans="2:8">
      <c r="B911" s="178"/>
      <c r="C911" s="182"/>
      <c r="D911" s="182"/>
      <c r="E911" s="182"/>
      <c r="F911" s="182"/>
      <c r="G911" s="182"/>
      <c r="H911" s="182"/>
    </row>
    <row r="912" spans="2:8">
      <c r="B912" s="178"/>
      <c r="C912" s="182"/>
      <c r="D912" s="182"/>
      <c r="E912" s="182"/>
      <c r="F912" s="182"/>
      <c r="G912" s="182"/>
      <c r="H912" s="182"/>
    </row>
    <row r="913" spans="2:8">
      <c r="B913" s="178"/>
      <c r="C913" s="182"/>
      <c r="D913" s="182"/>
      <c r="E913" s="182"/>
      <c r="F913" s="182"/>
      <c r="G913" s="182"/>
      <c r="H913" s="182"/>
    </row>
    <row r="914" spans="2:8">
      <c r="B914" s="178"/>
      <c r="C914" s="182"/>
      <c r="D914" s="182"/>
      <c r="E914" s="182"/>
      <c r="F914" s="182"/>
      <c r="G914" s="182"/>
      <c r="H914" s="182"/>
    </row>
    <row r="915" spans="2:8">
      <c r="B915" s="178"/>
      <c r="C915" s="182"/>
      <c r="D915" s="182"/>
      <c r="E915" s="182"/>
      <c r="F915" s="182"/>
      <c r="G915" s="182"/>
      <c r="H915" s="182"/>
    </row>
    <row r="916" spans="2:8">
      <c r="B916" s="178"/>
      <c r="C916" s="182"/>
      <c r="D916" s="182"/>
      <c r="E916" s="182"/>
      <c r="F916" s="182"/>
      <c r="G916" s="182"/>
      <c r="H916" s="182"/>
    </row>
    <row r="917" spans="2:8">
      <c r="B917" s="178"/>
      <c r="C917" s="182"/>
      <c r="D917" s="182"/>
      <c r="E917" s="182"/>
      <c r="F917" s="182"/>
      <c r="G917" s="182"/>
      <c r="H917" s="182"/>
    </row>
    <row r="918" spans="2:8">
      <c r="B918" s="178"/>
      <c r="C918" s="182"/>
      <c r="D918" s="182"/>
      <c r="E918" s="182"/>
      <c r="F918" s="182"/>
      <c r="G918" s="182"/>
      <c r="H918" s="182"/>
    </row>
    <row r="919" spans="2:8">
      <c r="B919" s="178"/>
      <c r="C919" s="182"/>
      <c r="D919" s="182"/>
      <c r="E919" s="182"/>
      <c r="F919" s="182"/>
      <c r="G919" s="182"/>
      <c r="H919" s="182"/>
    </row>
    <row r="920" spans="2:8">
      <c r="B920" s="178"/>
      <c r="C920" s="182"/>
      <c r="D920" s="182"/>
      <c r="E920" s="182"/>
      <c r="F920" s="182"/>
      <c r="G920" s="182"/>
      <c r="H920" s="182"/>
    </row>
    <row r="921" spans="2:8">
      <c r="B921" s="178"/>
      <c r="C921" s="182"/>
      <c r="D921" s="182"/>
      <c r="E921" s="182"/>
      <c r="F921" s="182"/>
      <c r="G921" s="182"/>
      <c r="H921" s="182"/>
    </row>
    <row r="922" spans="2:8">
      <c r="B922" s="178"/>
      <c r="C922" s="182"/>
      <c r="D922" s="182"/>
      <c r="E922" s="182"/>
      <c r="F922" s="182"/>
      <c r="G922" s="182"/>
      <c r="H922" s="182"/>
    </row>
    <row r="923" spans="2:8">
      <c r="B923" s="178"/>
      <c r="C923" s="182"/>
      <c r="D923" s="182"/>
      <c r="E923" s="182"/>
      <c r="F923" s="182"/>
      <c r="G923" s="182"/>
      <c r="H923" s="182"/>
    </row>
    <row r="924" spans="2:8">
      <c r="B924" s="178"/>
      <c r="C924" s="182"/>
      <c r="D924" s="182"/>
      <c r="E924" s="182"/>
      <c r="F924" s="182"/>
      <c r="G924" s="182"/>
      <c r="H924" s="182"/>
    </row>
    <row r="925" spans="2:8">
      <c r="B925" s="178"/>
      <c r="C925" s="182"/>
      <c r="D925" s="182"/>
      <c r="E925" s="182"/>
      <c r="F925" s="182"/>
      <c r="G925" s="182"/>
      <c r="H925" s="182"/>
    </row>
    <row r="926" spans="2:8">
      <c r="B926" s="178"/>
      <c r="C926" s="182"/>
      <c r="D926" s="182"/>
      <c r="E926" s="182"/>
      <c r="F926" s="182"/>
      <c r="G926" s="182"/>
      <c r="H926" s="182"/>
    </row>
    <row r="927" spans="2:8">
      <c r="B927" s="178"/>
      <c r="C927" s="182"/>
      <c r="D927" s="182"/>
      <c r="E927" s="182"/>
      <c r="F927" s="182"/>
      <c r="G927" s="182"/>
      <c r="H927" s="182"/>
    </row>
    <row r="928" spans="2:8">
      <c r="B928" s="178"/>
      <c r="C928" s="182"/>
      <c r="D928" s="182"/>
      <c r="E928" s="182"/>
      <c r="F928" s="182"/>
      <c r="G928" s="182"/>
      <c r="H928" s="182"/>
    </row>
    <row r="929" spans="2:8">
      <c r="B929" s="178"/>
      <c r="C929" s="182"/>
      <c r="D929" s="182"/>
      <c r="E929" s="182"/>
      <c r="F929" s="182"/>
      <c r="G929" s="182"/>
      <c r="H929" s="182"/>
    </row>
    <row r="930" spans="2:8">
      <c r="B930" s="178"/>
      <c r="C930" s="182"/>
      <c r="D930" s="182"/>
      <c r="E930" s="182"/>
      <c r="F930" s="182"/>
      <c r="G930" s="182"/>
      <c r="H930" s="182"/>
    </row>
    <row r="931" spans="2:8">
      <c r="B931" s="178"/>
      <c r="C931" s="182"/>
      <c r="D931" s="182"/>
      <c r="E931" s="182"/>
      <c r="F931" s="182"/>
      <c r="G931" s="182"/>
      <c r="H931" s="182"/>
    </row>
    <row r="932" spans="2:8">
      <c r="B932" s="178"/>
      <c r="C932" s="182"/>
      <c r="D932" s="182"/>
      <c r="E932" s="182"/>
      <c r="F932" s="182"/>
      <c r="G932" s="182"/>
      <c r="H932" s="182"/>
    </row>
    <row r="933" spans="2:8">
      <c r="B933" s="178"/>
      <c r="C933" s="182"/>
      <c r="D933" s="182"/>
      <c r="E933" s="182"/>
      <c r="F933" s="182"/>
      <c r="G933" s="182"/>
      <c r="H933" s="182"/>
    </row>
    <row r="934" spans="2:8">
      <c r="B934" s="178"/>
      <c r="C934" s="182"/>
      <c r="D934" s="182"/>
      <c r="E934" s="182"/>
      <c r="F934" s="182"/>
      <c r="G934" s="182"/>
      <c r="H934" s="182"/>
    </row>
    <row r="935" spans="2:8">
      <c r="B935" s="178"/>
      <c r="C935" s="182"/>
      <c r="D935" s="182"/>
      <c r="E935" s="182"/>
      <c r="F935" s="182"/>
      <c r="G935" s="182"/>
      <c r="H935" s="182"/>
    </row>
    <row r="936" spans="2:8">
      <c r="B936" s="178"/>
      <c r="C936" s="182"/>
      <c r="D936" s="182"/>
      <c r="E936" s="182"/>
      <c r="F936" s="182"/>
      <c r="G936" s="182"/>
      <c r="H936" s="182"/>
    </row>
    <row r="937" spans="2:8">
      <c r="B937" s="178"/>
      <c r="C937" s="182"/>
      <c r="D937" s="182"/>
      <c r="E937" s="182"/>
      <c r="F937" s="182"/>
      <c r="G937" s="182"/>
      <c r="H937" s="182"/>
    </row>
    <row r="938" spans="2:8">
      <c r="B938" s="178"/>
      <c r="C938" s="182"/>
      <c r="D938" s="182"/>
      <c r="E938" s="182"/>
      <c r="F938" s="182"/>
      <c r="G938" s="182"/>
      <c r="H938" s="182"/>
    </row>
    <row r="939" spans="2:8">
      <c r="B939" s="178"/>
      <c r="C939" s="182"/>
      <c r="D939" s="182"/>
      <c r="E939" s="182"/>
      <c r="F939" s="182"/>
      <c r="G939" s="182"/>
      <c r="H939" s="182"/>
    </row>
    <row r="940" spans="2:8">
      <c r="B940" s="178"/>
      <c r="C940" s="182"/>
      <c r="D940" s="182"/>
      <c r="E940" s="182"/>
      <c r="F940" s="182"/>
      <c r="G940" s="182"/>
      <c r="H940" s="182"/>
    </row>
    <row r="941" spans="2:8">
      <c r="B941" s="178"/>
      <c r="C941" s="182"/>
      <c r="D941" s="182"/>
      <c r="E941" s="182"/>
      <c r="F941" s="182"/>
      <c r="G941" s="182"/>
      <c r="H941" s="182"/>
    </row>
    <row r="942" spans="2:8">
      <c r="B942" s="178"/>
      <c r="C942" s="182"/>
      <c r="D942" s="182"/>
      <c r="E942" s="182"/>
      <c r="F942" s="182"/>
      <c r="G942" s="182"/>
      <c r="H942" s="182"/>
    </row>
    <row r="943" spans="2:8">
      <c r="B943" s="178"/>
      <c r="C943" s="182"/>
      <c r="D943" s="182"/>
      <c r="E943" s="182"/>
      <c r="F943" s="182"/>
      <c r="G943" s="182"/>
      <c r="H943" s="182"/>
    </row>
    <row r="944" spans="2:8">
      <c r="B944" s="178"/>
      <c r="C944" s="182"/>
      <c r="D944" s="182"/>
      <c r="E944" s="182"/>
      <c r="F944" s="182"/>
      <c r="G944" s="182"/>
      <c r="H944" s="182"/>
    </row>
    <row r="945" spans="2:8">
      <c r="B945" s="178"/>
      <c r="C945" s="182"/>
      <c r="D945" s="182"/>
      <c r="E945" s="182"/>
      <c r="F945" s="182"/>
      <c r="G945" s="182"/>
      <c r="H945" s="182"/>
    </row>
    <row r="946" spans="2:8">
      <c r="B946" s="178"/>
      <c r="C946" s="182"/>
      <c r="D946" s="182"/>
      <c r="E946" s="182"/>
      <c r="F946" s="182"/>
      <c r="G946" s="182"/>
      <c r="H946" s="182"/>
    </row>
    <row r="947" spans="2:8">
      <c r="B947" s="178"/>
      <c r="C947" s="182"/>
      <c r="D947" s="182"/>
      <c r="E947" s="182"/>
      <c r="F947" s="182"/>
      <c r="G947" s="182"/>
      <c r="H947" s="182"/>
    </row>
    <row r="948" spans="2:8">
      <c r="B948" s="178"/>
      <c r="C948" s="182"/>
      <c r="D948" s="182"/>
      <c r="E948" s="182"/>
      <c r="F948" s="182"/>
      <c r="G948" s="182"/>
      <c r="H948" s="182"/>
    </row>
    <row r="949" spans="2:8">
      <c r="B949" s="178"/>
      <c r="C949" s="182"/>
      <c r="D949" s="182"/>
      <c r="E949" s="182"/>
      <c r="F949" s="182"/>
      <c r="G949" s="182"/>
      <c r="H949" s="182"/>
    </row>
    <row r="950" spans="2:8">
      <c r="B950" s="178"/>
      <c r="C950" s="182"/>
      <c r="D950" s="182"/>
      <c r="E950" s="182"/>
      <c r="F950" s="182"/>
      <c r="G950" s="182"/>
      <c r="H950" s="182"/>
    </row>
    <row r="951" spans="2:8">
      <c r="B951" s="178"/>
      <c r="C951" s="182"/>
      <c r="D951" s="182"/>
      <c r="E951" s="182"/>
      <c r="F951" s="182"/>
      <c r="G951" s="182"/>
      <c r="H951" s="182"/>
    </row>
    <row r="952" spans="2:8">
      <c r="B952" s="178"/>
      <c r="C952" s="182"/>
      <c r="D952" s="182"/>
      <c r="E952" s="182"/>
      <c r="F952" s="182"/>
      <c r="G952" s="182"/>
      <c r="H952" s="182"/>
    </row>
    <row r="953" spans="2:8">
      <c r="B953" s="178"/>
      <c r="C953" s="182"/>
      <c r="D953" s="182"/>
      <c r="E953" s="182"/>
      <c r="F953" s="182"/>
      <c r="G953" s="182"/>
      <c r="H953" s="182"/>
    </row>
    <row r="954" spans="2:8">
      <c r="B954" s="178"/>
      <c r="C954" s="182"/>
      <c r="D954" s="182"/>
      <c r="E954" s="182"/>
      <c r="F954" s="182"/>
      <c r="G954" s="182"/>
      <c r="H954" s="182"/>
    </row>
    <row r="955" spans="2:8">
      <c r="B955" s="178"/>
      <c r="C955" s="182"/>
      <c r="D955" s="182"/>
      <c r="E955" s="182"/>
      <c r="F955" s="182"/>
      <c r="G955" s="182"/>
      <c r="H955" s="182"/>
    </row>
    <row r="956" spans="2:8">
      <c r="B956" s="178"/>
      <c r="C956" s="182"/>
      <c r="D956" s="182"/>
      <c r="E956" s="182"/>
      <c r="F956" s="182"/>
      <c r="G956" s="182"/>
      <c r="H956" s="182"/>
    </row>
    <row r="957" spans="2:8">
      <c r="B957" s="178"/>
      <c r="C957" s="182"/>
      <c r="D957" s="182"/>
      <c r="E957" s="182"/>
      <c r="F957" s="182"/>
      <c r="G957" s="182"/>
      <c r="H957" s="182"/>
    </row>
    <row r="958" spans="2:8">
      <c r="B958" s="178"/>
      <c r="C958" s="182"/>
      <c r="D958" s="182"/>
      <c r="E958" s="182"/>
      <c r="F958" s="182"/>
      <c r="G958" s="182"/>
      <c r="H958" s="182"/>
    </row>
    <row r="959" spans="2:8">
      <c r="B959" s="178"/>
      <c r="C959" s="182"/>
      <c r="D959" s="182"/>
      <c r="E959" s="182"/>
      <c r="F959" s="182"/>
      <c r="G959" s="182"/>
      <c r="H959" s="182"/>
    </row>
    <row r="960" spans="2:8">
      <c r="B960" s="178"/>
      <c r="C960" s="182"/>
      <c r="D960" s="182"/>
      <c r="E960" s="182"/>
      <c r="F960" s="182"/>
      <c r="G960" s="182"/>
      <c r="H960" s="182"/>
    </row>
    <row r="961" spans="2:8">
      <c r="B961" s="178"/>
      <c r="C961" s="182"/>
      <c r="D961" s="182"/>
      <c r="E961" s="182"/>
      <c r="F961" s="182"/>
      <c r="G961" s="182"/>
      <c r="H961" s="182"/>
    </row>
    <row r="962" spans="2:8">
      <c r="B962" s="178"/>
      <c r="C962" s="182"/>
      <c r="D962" s="182"/>
      <c r="E962" s="182"/>
      <c r="F962" s="182"/>
      <c r="G962" s="182"/>
      <c r="H962" s="182"/>
    </row>
    <row r="963" spans="2:8">
      <c r="B963" s="178"/>
      <c r="C963" s="182"/>
      <c r="D963" s="182"/>
      <c r="E963" s="182"/>
      <c r="F963" s="182"/>
      <c r="G963" s="182"/>
      <c r="H963" s="182"/>
    </row>
    <row r="964" spans="2:8">
      <c r="B964" s="178"/>
      <c r="C964" s="182"/>
      <c r="D964" s="182"/>
      <c r="E964" s="182"/>
      <c r="F964" s="182"/>
      <c r="G964" s="182"/>
      <c r="H964" s="182"/>
    </row>
    <row r="965" spans="2:8">
      <c r="B965" s="178"/>
      <c r="C965" s="182"/>
      <c r="D965" s="182"/>
      <c r="E965" s="182"/>
      <c r="F965" s="182"/>
      <c r="G965" s="182"/>
      <c r="H965" s="182"/>
    </row>
    <row r="966" spans="2:8">
      <c r="B966" s="178"/>
      <c r="C966" s="182"/>
      <c r="D966" s="182"/>
      <c r="E966" s="182"/>
      <c r="F966" s="182"/>
      <c r="G966" s="182"/>
      <c r="H966" s="182"/>
    </row>
    <row r="967" spans="2:8">
      <c r="B967" s="178"/>
      <c r="C967" s="182"/>
      <c r="D967" s="182"/>
      <c r="E967" s="182"/>
      <c r="F967" s="182"/>
      <c r="G967" s="182"/>
      <c r="H967" s="182"/>
    </row>
    <row r="968" spans="2:8">
      <c r="B968" s="178"/>
      <c r="C968" s="182"/>
      <c r="D968" s="182"/>
      <c r="E968" s="182"/>
      <c r="F968" s="182"/>
      <c r="G968" s="182"/>
      <c r="H968" s="182"/>
    </row>
    <row r="969" spans="2:8">
      <c r="B969" s="178"/>
      <c r="C969" s="182"/>
      <c r="D969" s="182"/>
      <c r="E969" s="182"/>
      <c r="F969" s="182"/>
      <c r="G969" s="182"/>
      <c r="H969" s="182"/>
    </row>
    <row r="970" spans="2:8">
      <c r="B970" s="178"/>
      <c r="C970" s="182"/>
      <c r="D970" s="182"/>
      <c r="E970" s="182"/>
      <c r="F970" s="182"/>
      <c r="G970" s="182"/>
      <c r="H970" s="182"/>
    </row>
    <row r="971" spans="2:8">
      <c r="B971" s="178"/>
      <c r="C971" s="182"/>
      <c r="D971" s="182"/>
      <c r="E971" s="182"/>
      <c r="F971" s="182"/>
      <c r="G971" s="182"/>
      <c r="H971" s="182"/>
    </row>
    <row r="972" spans="2:8">
      <c r="B972" s="178"/>
      <c r="C972" s="182"/>
      <c r="D972" s="182"/>
      <c r="E972" s="182"/>
      <c r="F972" s="182"/>
      <c r="G972" s="182"/>
      <c r="H972" s="182"/>
    </row>
    <row r="973" spans="2:8">
      <c r="B973" s="178"/>
      <c r="C973" s="182"/>
      <c r="D973" s="182"/>
      <c r="E973" s="182"/>
      <c r="F973" s="182"/>
      <c r="G973" s="182"/>
      <c r="H973" s="182"/>
    </row>
    <row r="974" spans="2:8">
      <c r="B974" s="178"/>
      <c r="C974" s="182"/>
      <c r="D974" s="182"/>
      <c r="E974" s="182"/>
      <c r="F974" s="182"/>
      <c r="G974" s="182"/>
      <c r="H974" s="182"/>
    </row>
    <row r="975" spans="2:8">
      <c r="B975" s="178"/>
      <c r="C975" s="182"/>
      <c r="D975" s="182"/>
      <c r="E975" s="182"/>
      <c r="F975" s="182"/>
      <c r="G975" s="182"/>
      <c r="H975" s="182"/>
    </row>
    <row r="976" spans="2:8">
      <c r="B976" s="178"/>
      <c r="C976" s="182"/>
      <c r="D976" s="182"/>
      <c r="E976" s="182"/>
      <c r="F976" s="182"/>
      <c r="G976" s="182"/>
      <c r="H976" s="182"/>
    </row>
    <row r="977" spans="2:8">
      <c r="B977" s="178"/>
      <c r="C977" s="182"/>
      <c r="D977" s="182"/>
      <c r="E977" s="182"/>
      <c r="F977" s="182"/>
      <c r="G977" s="182"/>
      <c r="H977" s="182"/>
    </row>
    <row r="978" spans="2:8">
      <c r="B978" s="178"/>
      <c r="C978" s="182"/>
      <c r="D978" s="182"/>
      <c r="E978" s="182"/>
      <c r="F978" s="182"/>
      <c r="G978" s="182"/>
      <c r="H978" s="182"/>
    </row>
    <row r="979" spans="2:8">
      <c r="B979" s="178"/>
      <c r="C979" s="182"/>
      <c r="D979" s="182"/>
      <c r="E979" s="182"/>
      <c r="F979" s="182"/>
      <c r="G979" s="182"/>
      <c r="H979" s="182"/>
    </row>
    <row r="980" spans="2:8">
      <c r="B980" s="178"/>
      <c r="C980" s="182"/>
      <c r="D980" s="182"/>
      <c r="E980" s="182"/>
      <c r="F980" s="182"/>
      <c r="G980" s="182"/>
      <c r="H980" s="182"/>
    </row>
    <row r="981" spans="2:8">
      <c r="B981" s="178"/>
      <c r="C981" s="182"/>
      <c r="D981" s="182"/>
      <c r="E981" s="182"/>
      <c r="F981" s="182"/>
      <c r="G981" s="182"/>
      <c r="H981" s="182"/>
    </row>
    <row r="982" spans="2:8">
      <c r="B982" s="178"/>
      <c r="C982" s="182"/>
      <c r="D982" s="182"/>
      <c r="E982" s="182"/>
      <c r="F982" s="182"/>
      <c r="G982" s="182"/>
      <c r="H982" s="182"/>
    </row>
    <row r="983" spans="2:8">
      <c r="B983" s="178"/>
      <c r="C983" s="182"/>
      <c r="D983" s="182"/>
      <c r="E983" s="182"/>
      <c r="F983" s="182"/>
      <c r="G983" s="182"/>
      <c r="H983" s="182"/>
    </row>
    <row r="984" spans="2:8">
      <c r="B984" s="178"/>
      <c r="C984" s="182"/>
      <c r="D984" s="182"/>
      <c r="E984" s="182"/>
      <c r="F984" s="182"/>
      <c r="G984" s="182"/>
      <c r="H984" s="182"/>
    </row>
    <row r="985" spans="2:8">
      <c r="B985" s="178"/>
      <c r="C985" s="182"/>
      <c r="D985" s="182"/>
      <c r="E985" s="182"/>
      <c r="F985" s="182"/>
      <c r="G985" s="182"/>
      <c r="H985" s="182"/>
    </row>
    <row r="986" spans="2:8">
      <c r="B986" s="178"/>
      <c r="C986" s="182"/>
      <c r="D986" s="182"/>
      <c r="E986" s="182"/>
      <c r="F986" s="182"/>
      <c r="G986" s="182"/>
      <c r="H986" s="182"/>
    </row>
    <row r="987" spans="2:8">
      <c r="B987" s="178"/>
      <c r="C987" s="182"/>
      <c r="D987" s="182"/>
      <c r="E987" s="182"/>
      <c r="F987" s="182"/>
      <c r="G987" s="182"/>
      <c r="H987" s="182"/>
    </row>
    <row r="988" spans="2:8">
      <c r="B988" s="178"/>
      <c r="C988" s="182"/>
      <c r="D988" s="182"/>
      <c r="E988" s="182"/>
      <c r="F988" s="182"/>
      <c r="G988" s="182"/>
      <c r="H988" s="182"/>
    </row>
    <row r="989" spans="2:8">
      <c r="B989" s="178"/>
      <c r="C989" s="182"/>
      <c r="D989" s="182"/>
      <c r="E989" s="182"/>
      <c r="F989" s="182"/>
      <c r="G989" s="182"/>
      <c r="H989" s="182"/>
    </row>
    <row r="990" spans="2:8">
      <c r="B990" s="178"/>
      <c r="C990" s="182"/>
      <c r="D990" s="182"/>
      <c r="E990" s="182"/>
      <c r="F990" s="182"/>
      <c r="G990" s="182"/>
      <c r="H990" s="182"/>
    </row>
    <row r="991" spans="2:8">
      <c r="B991" s="178"/>
      <c r="C991" s="182"/>
      <c r="D991" s="182"/>
      <c r="E991" s="182"/>
      <c r="F991" s="182"/>
      <c r="G991" s="182"/>
      <c r="H991" s="182"/>
    </row>
    <row r="992" spans="2:8">
      <c r="B992" s="178"/>
      <c r="C992" s="182"/>
      <c r="D992" s="182"/>
      <c r="E992" s="182"/>
      <c r="F992" s="182"/>
      <c r="G992" s="182"/>
      <c r="H992" s="182"/>
    </row>
    <row r="993" spans="2:8">
      <c r="B993" s="178"/>
      <c r="C993" s="182"/>
      <c r="D993" s="182"/>
      <c r="E993" s="182"/>
      <c r="F993" s="182"/>
      <c r="G993" s="182"/>
      <c r="H993" s="182"/>
    </row>
    <row r="994" spans="2:8">
      <c r="B994" s="178"/>
      <c r="C994" s="182"/>
      <c r="D994" s="182"/>
      <c r="E994" s="182"/>
      <c r="F994" s="182"/>
      <c r="G994" s="182"/>
      <c r="H994" s="182"/>
    </row>
    <row r="995" spans="2:8">
      <c r="B995" s="178"/>
      <c r="C995" s="182"/>
      <c r="D995" s="182"/>
      <c r="E995" s="182"/>
      <c r="F995" s="182"/>
      <c r="G995" s="182"/>
      <c r="H995" s="182"/>
    </row>
    <row r="996" spans="2:8">
      <c r="B996" s="178"/>
      <c r="C996" s="182"/>
      <c r="D996" s="182"/>
      <c r="E996" s="182"/>
      <c r="F996" s="182"/>
      <c r="G996" s="182"/>
      <c r="H996" s="182"/>
    </row>
    <row r="997" spans="2:8">
      <c r="B997" s="178"/>
      <c r="C997" s="182"/>
      <c r="D997" s="182"/>
      <c r="E997" s="182"/>
      <c r="F997" s="182"/>
      <c r="G997" s="182"/>
      <c r="H997" s="182"/>
    </row>
    <row r="998" spans="2:8">
      <c r="B998" s="178"/>
      <c r="C998" s="182"/>
      <c r="D998" s="182"/>
      <c r="E998" s="182"/>
      <c r="F998" s="182"/>
      <c r="G998" s="182"/>
      <c r="H998" s="182"/>
    </row>
    <row r="999" spans="2:8">
      <c r="B999" s="178"/>
      <c r="C999" s="182"/>
      <c r="D999" s="182"/>
      <c r="E999" s="182"/>
      <c r="F999" s="182"/>
      <c r="G999" s="182"/>
      <c r="H999" s="182"/>
    </row>
    <row r="1000" spans="2:8">
      <c r="B1000" s="178"/>
      <c r="C1000" s="182"/>
      <c r="D1000" s="182"/>
      <c r="E1000" s="182"/>
      <c r="F1000" s="182"/>
      <c r="G1000" s="182"/>
      <c r="H1000" s="182"/>
    </row>
    <row r="1001" spans="2:8">
      <c r="B1001" s="178"/>
      <c r="C1001" s="182"/>
      <c r="D1001" s="182"/>
      <c r="E1001" s="182"/>
      <c r="F1001" s="182"/>
      <c r="G1001" s="182"/>
      <c r="H1001" s="182"/>
    </row>
    <row r="1002" spans="2:8">
      <c r="B1002" s="178"/>
      <c r="C1002" s="182"/>
      <c r="D1002" s="182"/>
      <c r="E1002" s="182"/>
      <c r="F1002" s="182"/>
      <c r="G1002" s="182"/>
      <c r="H1002" s="182"/>
    </row>
  </sheetData>
  <sheetProtection algorithmName="SHA-512" hashValue="tSiKlv+UazmipyWbeFt8Y19NLPqiuHo/gP8DucUZYvzR9YMuuWhKbyn1Z3STLnXbNWAE4itnKcxnTRjR7GRw5g==" saltValue="1tHiA+LU8d1BHFqPHKb51Q=="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2"/>
  <dimension ref="B1:N1002"/>
  <sheetViews>
    <sheetView workbookViewId="0"/>
  </sheetViews>
  <sheetFormatPr defaultColWidth="9.109375" defaultRowHeight="13.2"/>
  <cols>
    <col min="2" max="2" width="12.88671875" customWidth="1"/>
    <col min="3" max="3" width="78.5546875" style="158" bestFit="1" customWidth="1"/>
    <col min="4" max="7" width="32.44140625" style="158" customWidth="1"/>
    <col min="8" max="8" width="3.88671875" bestFit="1" customWidth="1"/>
  </cols>
  <sheetData>
    <row r="1" spans="2:8">
      <c r="B1" s="53" t="s">
        <v>591</v>
      </c>
      <c r="C1" s="198"/>
      <c r="D1" s="199"/>
      <c r="E1" s="205" t="s">
        <v>310</v>
      </c>
      <c r="F1" s="199"/>
      <c r="H1" s="182"/>
    </row>
    <row r="2" spans="2:8">
      <c r="B2" s="158"/>
      <c r="F2" s="239" t="s">
        <v>310</v>
      </c>
      <c r="H2" s="182"/>
    </row>
    <row r="3" spans="2:8">
      <c r="B3" s="192" t="s">
        <v>311</v>
      </c>
      <c r="C3" s="192" t="s">
        <v>608</v>
      </c>
      <c r="D3" s="192" t="s">
        <v>609</v>
      </c>
      <c r="E3" s="192" t="s">
        <v>610</v>
      </c>
      <c r="F3" s="192" t="s">
        <v>613</v>
      </c>
      <c r="G3" s="192" t="s">
        <v>612</v>
      </c>
      <c r="H3" s="193"/>
    </row>
    <row r="4" spans="2:8" ht="26.4">
      <c r="B4" s="200" t="s">
        <v>270</v>
      </c>
      <c r="C4" s="760" t="s">
        <v>592</v>
      </c>
      <c r="D4" s="760" t="s">
        <v>593</v>
      </c>
      <c r="E4" s="760" t="s">
        <v>594</v>
      </c>
      <c r="F4" s="760" t="s">
        <v>595</v>
      </c>
      <c r="G4" s="202" t="s">
        <v>484</v>
      </c>
    </row>
    <row r="5" spans="2:8" ht="52.8">
      <c r="B5" s="200" t="s">
        <v>280</v>
      </c>
      <c r="C5" s="576" t="s">
        <v>596</v>
      </c>
      <c r="D5" s="576" t="s">
        <v>597</v>
      </c>
      <c r="E5" s="576" t="s">
        <v>752</v>
      </c>
      <c r="F5" s="576" t="s">
        <v>865</v>
      </c>
      <c r="G5" s="763" t="s">
        <v>553</v>
      </c>
      <c r="H5" s="193"/>
    </row>
    <row r="6" spans="2:8">
      <c r="B6" s="203">
        <v>1</v>
      </c>
      <c r="C6" s="756"/>
      <c r="D6" s="756"/>
      <c r="E6" s="756"/>
      <c r="F6" s="756"/>
      <c r="G6" s="763"/>
      <c r="H6" s="203">
        <v>1</v>
      </c>
    </row>
    <row r="7" spans="2:8">
      <c r="B7" s="203">
        <v>2</v>
      </c>
      <c r="C7" s="756"/>
      <c r="D7" s="756"/>
      <c r="E7" s="756"/>
      <c r="F7" s="756"/>
      <c r="G7" s="763"/>
      <c r="H7" s="203">
        <v>2</v>
      </c>
    </row>
    <row r="8" spans="2:8">
      <c r="B8" s="203">
        <v>3</v>
      </c>
      <c r="D8" s="756"/>
      <c r="F8" s="756"/>
      <c r="G8" s="763" t="s">
        <v>491</v>
      </c>
      <c r="H8" s="203">
        <v>3</v>
      </c>
    </row>
    <row r="9" spans="2:8">
      <c r="B9" s="203">
        <v>4</v>
      </c>
      <c r="C9" s="756"/>
      <c r="D9" s="756"/>
      <c r="E9" s="756"/>
      <c r="F9" s="756"/>
      <c r="G9" s="763"/>
      <c r="H9" s="203">
        <v>4</v>
      </c>
    </row>
    <row r="10" spans="2:8" ht="39.6">
      <c r="B10" s="203">
        <v>5</v>
      </c>
      <c r="C10" s="756"/>
      <c r="D10" s="763"/>
      <c r="F10" s="763"/>
      <c r="G10" s="763" t="s">
        <v>900</v>
      </c>
      <c r="H10" s="203">
        <v>5</v>
      </c>
    </row>
    <row r="11" spans="2:8" ht="26.4">
      <c r="B11" s="203">
        <v>6</v>
      </c>
      <c r="C11" s="612" t="s">
        <v>978</v>
      </c>
      <c r="D11" s="756"/>
      <c r="E11" s="756" t="s">
        <v>598</v>
      </c>
      <c r="F11" s="756"/>
      <c r="G11" s="763"/>
      <c r="H11" s="203">
        <v>6</v>
      </c>
    </row>
    <row r="12" spans="2:8" ht="39.6">
      <c r="B12" s="203">
        <v>7</v>
      </c>
      <c r="C12" s="756"/>
      <c r="D12" s="763"/>
      <c r="F12" s="763" t="s">
        <v>601</v>
      </c>
      <c r="G12" s="763" t="s">
        <v>602</v>
      </c>
      <c r="H12" s="203">
        <v>7</v>
      </c>
    </row>
    <row r="13" spans="2:8" ht="39.6">
      <c r="B13" s="203">
        <v>8</v>
      </c>
      <c r="C13" s="756" t="s">
        <v>979</v>
      </c>
      <c r="D13" s="756" t="s">
        <v>599</v>
      </c>
      <c r="E13" s="763" t="s">
        <v>753</v>
      </c>
      <c r="F13" s="756"/>
      <c r="G13" s="763"/>
      <c r="H13" s="203">
        <v>8</v>
      </c>
    </row>
    <row r="14" spans="2:8" ht="52.8">
      <c r="B14" s="203">
        <v>9</v>
      </c>
      <c r="C14" s="756"/>
      <c r="D14" s="756"/>
      <c r="E14" s="763" t="s">
        <v>600</v>
      </c>
      <c r="F14" s="756" t="s">
        <v>603</v>
      </c>
      <c r="G14" s="763" t="s">
        <v>604</v>
      </c>
      <c r="H14" s="203">
        <v>9</v>
      </c>
    </row>
    <row r="15" spans="2:8" ht="39.6">
      <c r="B15" s="203">
        <v>9</v>
      </c>
      <c r="C15" s="756"/>
      <c r="D15" s="756"/>
      <c r="E15" s="756"/>
      <c r="F15" s="756"/>
      <c r="G15" s="772" t="s">
        <v>710</v>
      </c>
      <c r="H15" s="203">
        <v>9</v>
      </c>
    </row>
    <row r="16" spans="2:8" ht="39.6">
      <c r="B16" s="204">
        <v>10</v>
      </c>
      <c r="C16" s="772" t="s">
        <v>980</v>
      </c>
      <c r="D16" s="763" t="s">
        <v>605</v>
      </c>
      <c r="E16" s="763" t="s">
        <v>606</v>
      </c>
      <c r="F16" s="763" t="s">
        <v>885</v>
      </c>
      <c r="G16" s="763" t="s">
        <v>607</v>
      </c>
      <c r="H16" s="204">
        <v>10</v>
      </c>
    </row>
    <row r="17" spans="2:14" ht="26.4">
      <c r="B17" s="204">
        <v>10</v>
      </c>
      <c r="C17" s="763" t="s">
        <v>866</v>
      </c>
      <c r="D17" s="764" t="s">
        <v>754</v>
      </c>
      <c r="E17" s="763"/>
      <c r="F17" s="763"/>
      <c r="G17" s="763"/>
      <c r="H17" s="204">
        <v>10</v>
      </c>
    </row>
    <row r="18" spans="2:14">
      <c r="B18" s="178"/>
      <c r="G18" s="202"/>
    </row>
    <row r="19" spans="2:14">
      <c r="B19" s="178"/>
      <c r="H19" s="182"/>
    </row>
    <row r="20" spans="2:14">
      <c r="B20" s="178"/>
      <c r="H20" s="182"/>
    </row>
    <row r="21" spans="2:14">
      <c r="B21" s="178"/>
      <c r="H21" s="182"/>
    </row>
    <row r="22" spans="2:14">
      <c r="B22" s="178"/>
      <c r="H22" s="182"/>
    </row>
    <row r="23" spans="2:14">
      <c r="B23" s="159" t="s">
        <v>336</v>
      </c>
      <c r="C23" s="158" t="str">
        <f>C11</f>
        <v>Normally-closed boundary valves between zones have never been confirmed to be fully closed</v>
      </c>
      <c r="D23" s="158" t="str">
        <f>D13</f>
        <v>Collected only if there are low pressure complaints, or new development requests</v>
      </c>
      <c r="E23" s="158" t="str">
        <f>E11</f>
        <v>Continuous pressure data is not collected</v>
      </c>
      <c r="F23" s="158" t="str">
        <f>F12</f>
        <v>Temporary data logger(s) deployed, but limited and not capturing seasonal variation during the year</v>
      </c>
      <c r="G23" s="158" t="str">
        <f>G8</f>
        <v>Guesstimated</v>
      </c>
      <c r="H23" s="182"/>
    </row>
    <row r="24" spans="2:14">
      <c r="B24" s="159"/>
      <c r="C24" s="158" t="str">
        <f>C13</f>
        <v>Normally-closed boundary valves between zones have been confirmed to be fully closed more than 3 years ago</v>
      </c>
      <c r="D24" s="158" t="str">
        <f>D16</f>
        <v>Collected annually during routine system flushing and/or hydrant testing</v>
      </c>
      <c r="E24" s="158" t="str">
        <f>E13</f>
        <v>At zone boundary conditions only (i.e. supply entry points, PRVs, booster stations)</v>
      </c>
      <c r="F24" s="158" t="str">
        <f>F14</f>
        <v>Temporary data logger(s) deployed, adequately capturing seasonal variation during the year</v>
      </c>
      <c r="G24" s="158" t="str">
        <f>G10</f>
        <v xml:space="preserve">Loose estimate inferred from field measurements, but no analysis nor calculations performed </v>
      </c>
      <c r="H24" s="182"/>
    </row>
    <row r="25" spans="2:14">
      <c r="B25" s="159"/>
      <c r="C25" s="158" t="str">
        <f>C16</f>
        <v>Normally-closed boundary valves between zones have been confirmed within the past 3 years to be fully closed</v>
      </c>
      <c r="D25" s="158">
        <f>D12</f>
        <v>0</v>
      </c>
      <c r="E25" s="158" t="str">
        <f>E14</f>
        <v>At zone boundary conditions, plus some locations inside the zone(s) but not representing the full pressure profile</v>
      </c>
      <c r="F25" s="158" t="str">
        <f>F16</f>
        <v>Year-round data collection via permanent monitoring</v>
      </c>
      <c r="G25" s="158" t="str">
        <f>G12</f>
        <v>Calculated from field data as a simple average</v>
      </c>
      <c r="H25" s="182"/>
    </row>
    <row r="26" spans="2:14">
      <c r="B26" s="159"/>
      <c r="C26" s="158" t="str">
        <f>C17</f>
        <v>Not applicable, the system operates as a single pressure zone</v>
      </c>
      <c r="E26" s="158" t="str">
        <f>E16</f>
        <v>At zone boundary conditions, plus locations inside the zone(s) representing the full pressure profile</v>
      </c>
      <c r="G26" s="158" t="str">
        <f>G14</f>
        <v>Calculated from field data as a weighted average, compliant with methods described in the M36 Manual</v>
      </c>
      <c r="H26" s="182"/>
      <c r="L26" s="182"/>
      <c r="N26" s="182"/>
    </row>
    <row r="27" spans="2:14">
      <c r="B27" s="159"/>
      <c r="G27" s="158" t="str">
        <f>G15</f>
        <v>Derived from hydraulic model, where model has not been field calibrated in the last 5 years</v>
      </c>
      <c r="H27" s="182"/>
      <c r="N27" s="182"/>
    </row>
    <row r="28" spans="2:14">
      <c r="B28" s="159"/>
      <c r="G28" s="158" t="str">
        <f>G16</f>
        <v>Derived from hydraulic model, where model has been field calibrated in the last 5 years</v>
      </c>
      <c r="H28" s="182"/>
    </row>
    <row r="29" spans="2:14">
      <c r="B29" s="159"/>
      <c r="H29" s="182"/>
    </row>
    <row r="30" spans="2:14">
      <c r="B30" s="161"/>
      <c r="H30" s="182"/>
    </row>
    <row r="31" spans="2:14">
      <c r="B31" s="161"/>
      <c r="H31" s="182"/>
    </row>
    <row r="32" spans="2:14">
      <c r="B32" s="159"/>
      <c r="H32" s="182"/>
    </row>
    <row r="33" spans="2:8">
      <c r="B33" s="159" t="s">
        <v>812</v>
      </c>
      <c r="H33" s="182"/>
    </row>
    <row r="34" spans="2:8">
      <c r="B34" s="176">
        <f>C2</f>
        <v>0</v>
      </c>
      <c r="H34" s="182"/>
    </row>
    <row r="35" spans="2:8">
      <c r="B35" s="176" t="s">
        <v>596</v>
      </c>
      <c r="H35" s="182"/>
    </row>
    <row r="36" spans="2:8">
      <c r="B36" s="176" t="s">
        <v>597</v>
      </c>
      <c r="H36" s="182"/>
    </row>
    <row r="37" spans="2:8">
      <c r="B37" s="176" t="s">
        <v>752</v>
      </c>
      <c r="H37" s="182"/>
    </row>
    <row r="38" spans="2:8">
      <c r="B38" s="176" t="s">
        <v>865</v>
      </c>
      <c r="H38" s="182"/>
    </row>
    <row r="39" spans="2:8">
      <c r="B39" s="176" t="s">
        <v>553</v>
      </c>
      <c r="H39" s="182"/>
    </row>
    <row r="40" spans="2:8">
      <c r="B40" s="176"/>
      <c r="H40" s="182"/>
    </row>
    <row r="41" spans="2:8">
      <c r="B41" s="176"/>
      <c r="H41" s="182"/>
    </row>
    <row r="42" spans="2:8">
      <c r="B42" s="176"/>
      <c r="H42" s="182"/>
    </row>
    <row r="43" spans="2:8">
      <c r="B43" s="178"/>
      <c r="H43" s="182"/>
    </row>
    <row r="44" spans="2:8">
      <c r="B44" s="178"/>
      <c r="H44" s="182"/>
    </row>
    <row r="45" spans="2:8">
      <c r="B45" s="178"/>
      <c r="H45" s="182"/>
    </row>
    <row r="46" spans="2:8">
      <c r="B46" s="178"/>
      <c r="H46" s="182"/>
    </row>
    <row r="47" spans="2:8">
      <c r="B47" s="178"/>
      <c r="H47" s="182"/>
    </row>
    <row r="48" spans="2:8">
      <c r="B48" s="178"/>
      <c r="H48" s="182"/>
    </row>
    <row r="49" spans="2:8">
      <c r="B49" s="178"/>
      <c r="H49" s="182"/>
    </row>
    <row r="50" spans="2:8">
      <c r="B50" s="178"/>
      <c r="H50" s="182"/>
    </row>
    <row r="51" spans="2:8">
      <c r="B51" s="178"/>
      <c r="H51" s="182"/>
    </row>
    <row r="52" spans="2:8">
      <c r="B52" s="178"/>
      <c r="H52" s="182"/>
    </row>
    <row r="53" spans="2:8">
      <c r="B53" s="178"/>
      <c r="H53" s="182"/>
    </row>
    <row r="54" spans="2:8">
      <c r="B54" s="178"/>
      <c r="H54" s="182"/>
    </row>
    <row r="55" spans="2:8">
      <c r="B55" s="178"/>
      <c r="H55" s="182"/>
    </row>
    <row r="56" spans="2:8">
      <c r="B56" s="178"/>
      <c r="H56" s="182"/>
    </row>
    <row r="57" spans="2:8">
      <c r="B57" s="178"/>
      <c r="H57" s="182"/>
    </row>
    <row r="58" spans="2:8">
      <c r="B58" s="178"/>
      <c r="H58" s="182"/>
    </row>
    <row r="59" spans="2:8">
      <c r="B59" s="178"/>
      <c r="H59" s="182"/>
    </row>
    <row r="60" spans="2:8">
      <c r="B60" s="178"/>
      <c r="H60" s="182"/>
    </row>
    <row r="61" spans="2:8">
      <c r="B61" s="178"/>
      <c r="H61" s="182"/>
    </row>
    <row r="62" spans="2:8">
      <c r="B62" s="178"/>
      <c r="H62" s="182"/>
    </row>
    <row r="63" spans="2:8">
      <c r="B63" s="178"/>
      <c r="H63" s="182"/>
    </row>
    <row r="64" spans="2:8">
      <c r="B64" s="178"/>
      <c r="H64" s="182"/>
    </row>
    <row r="65" spans="2:8">
      <c r="B65" s="178"/>
      <c r="H65" s="182"/>
    </row>
    <row r="66" spans="2:8">
      <c r="B66" s="178"/>
      <c r="H66" s="182"/>
    </row>
    <row r="67" spans="2:8">
      <c r="B67" s="178"/>
      <c r="H67" s="182"/>
    </row>
    <row r="68" spans="2:8">
      <c r="B68" s="178"/>
      <c r="H68" s="182"/>
    </row>
    <row r="69" spans="2:8">
      <c r="B69" s="178"/>
      <c r="H69" s="182"/>
    </row>
    <row r="70" spans="2:8">
      <c r="B70" s="178"/>
      <c r="H70" s="182"/>
    </row>
    <row r="71" spans="2:8">
      <c r="B71" s="178"/>
      <c r="H71" s="182"/>
    </row>
    <row r="72" spans="2:8">
      <c r="B72" s="178"/>
      <c r="H72" s="182"/>
    </row>
    <row r="73" spans="2:8">
      <c r="B73" s="178"/>
      <c r="H73" s="182"/>
    </row>
    <row r="74" spans="2:8">
      <c r="B74" s="178"/>
      <c r="H74" s="182"/>
    </row>
    <row r="75" spans="2:8">
      <c r="B75" s="178"/>
      <c r="H75" s="182"/>
    </row>
    <row r="76" spans="2:8">
      <c r="B76" s="178"/>
      <c r="H76" s="182"/>
    </row>
    <row r="77" spans="2:8">
      <c r="B77" s="178"/>
      <c r="H77" s="182"/>
    </row>
    <row r="78" spans="2:8">
      <c r="B78" s="178"/>
      <c r="H78" s="182"/>
    </row>
    <row r="79" spans="2:8">
      <c r="B79" s="178"/>
      <c r="H79" s="182"/>
    </row>
    <row r="80" spans="2:8">
      <c r="B80" s="178"/>
      <c r="H80" s="182"/>
    </row>
    <row r="81" spans="2:8">
      <c r="B81" s="178"/>
      <c r="H81" s="182"/>
    </row>
    <row r="82" spans="2:8">
      <c r="B82" s="178"/>
      <c r="H82" s="182"/>
    </row>
    <row r="83" spans="2:8">
      <c r="B83" s="178"/>
      <c r="H83" s="182"/>
    </row>
    <row r="84" spans="2:8">
      <c r="B84" s="178"/>
      <c r="H84" s="182"/>
    </row>
    <row r="85" spans="2:8">
      <c r="B85" s="178"/>
      <c r="H85" s="182"/>
    </row>
    <row r="86" spans="2:8">
      <c r="B86" s="178"/>
      <c r="H86" s="182"/>
    </row>
    <row r="87" spans="2:8">
      <c r="B87" s="178"/>
      <c r="H87" s="182"/>
    </row>
    <row r="88" spans="2:8">
      <c r="B88" s="178"/>
      <c r="H88" s="182"/>
    </row>
    <row r="89" spans="2:8">
      <c r="B89" s="178"/>
      <c r="H89" s="182"/>
    </row>
    <row r="90" spans="2:8">
      <c r="B90" s="178"/>
      <c r="H90" s="182"/>
    </row>
    <row r="91" spans="2:8">
      <c r="B91" s="178"/>
      <c r="H91" s="182"/>
    </row>
    <row r="92" spans="2:8">
      <c r="B92" s="178"/>
      <c r="H92" s="182"/>
    </row>
    <row r="93" spans="2:8">
      <c r="B93" s="178"/>
      <c r="H93" s="182"/>
    </row>
    <row r="94" spans="2:8">
      <c r="B94" s="178"/>
      <c r="H94" s="182"/>
    </row>
    <row r="95" spans="2:8">
      <c r="B95" s="178"/>
      <c r="H95" s="182"/>
    </row>
    <row r="96" spans="2:8">
      <c r="B96" s="178"/>
      <c r="H96" s="182"/>
    </row>
    <row r="97" spans="2:8">
      <c r="B97" s="178"/>
      <c r="H97" s="182"/>
    </row>
    <row r="98" spans="2:8">
      <c r="B98" s="178"/>
      <c r="H98" s="182"/>
    </row>
    <row r="99" spans="2:8">
      <c r="B99" s="178"/>
      <c r="H99" s="182"/>
    </row>
    <row r="100" spans="2:8">
      <c r="B100" s="178"/>
      <c r="H100" s="182"/>
    </row>
    <row r="101" spans="2:8">
      <c r="B101" s="178"/>
      <c r="H101" s="182"/>
    </row>
    <row r="102" spans="2:8">
      <c r="B102" s="178"/>
      <c r="H102" s="182"/>
    </row>
    <row r="103" spans="2:8">
      <c r="B103" s="178"/>
      <c r="H103" s="182"/>
    </row>
    <row r="104" spans="2:8">
      <c r="B104" s="178"/>
      <c r="H104" s="182"/>
    </row>
    <row r="105" spans="2:8">
      <c r="B105" s="178"/>
      <c r="H105" s="182"/>
    </row>
    <row r="106" spans="2:8">
      <c r="B106" s="178"/>
      <c r="H106" s="182"/>
    </row>
    <row r="107" spans="2:8">
      <c r="B107" s="178"/>
      <c r="H107" s="182"/>
    </row>
    <row r="108" spans="2:8">
      <c r="B108" s="178"/>
      <c r="H108" s="182"/>
    </row>
    <row r="109" spans="2:8">
      <c r="B109" s="178"/>
      <c r="H109" s="182"/>
    </row>
    <row r="110" spans="2:8">
      <c r="B110" s="178"/>
      <c r="H110" s="182"/>
    </row>
    <row r="111" spans="2:8">
      <c r="B111" s="178"/>
      <c r="H111" s="182"/>
    </row>
    <row r="112" spans="2:8">
      <c r="B112" s="178"/>
      <c r="H112" s="182"/>
    </row>
    <row r="113" spans="2:8">
      <c r="B113" s="178"/>
      <c r="H113" s="182"/>
    </row>
    <row r="114" spans="2:8">
      <c r="B114" s="178"/>
      <c r="H114" s="182"/>
    </row>
    <row r="115" spans="2:8">
      <c r="B115" s="178"/>
      <c r="H115" s="182"/>
    </row>
    <row r="116" spans="2:8">
      <c r="B116" s="178"/>
      <c r="H116" s="182"/>
    </row>
    <row r="117" spans="2:8">
      <c r="B117" s="178"/>
      <c r="H117" s="182"/>
    </row>
    <row r="118" spans="2:8">
      <c r="B118" s="178"/>
      <c r="H118" s="182"/>
    </row>
    <row r="119" spans="2:8">
      <c r="B119" s="178"/>
      <c r="H119" s="182"/>
    </row>
    <row r="120" spans="2:8">
      <c r="B120" s="178"/>
      <c r="H120" s="182"/>
    </row>
    <row r="121" spans="2:8">
      <c r="B121" s="178"/>
      <c r="H121" s="182"/>
    </row>
    <row r="122" spans="2:8">
      <c r="B122" s="178"/>
      <c r="H122" s="182"/>
    </row>
    <row r="123" spans="2:8">
      <c r="B123" s="178"/>
      <c r="H123" s="182"/>
    </row>
    <row r="124" spans="2:8">
      <c r="B124" s="178"/>
      <c r="H124" s="182"/>
    </row>
    <row r="125" spans="2:8">
      <c r="B125" s="178"/>
      <c r="H125" s="182"/>
    </row>
    <row r="126" spans="2:8">
      <c r="B126" s="178"/>
      <c r="H126" s="182"/>
    </row>
    <row r="127" spans="2:8">
      <c r="B127" s="178"/>
      <c r="H127" s="182"/>
    </row>
    <row r="128" spans="2:8">
      <c r="B128" s="178"/>
      <c r="H128" s="182"/>
    </row>
    <row r="129" spans="2:8">
      <c r="B129" s="178"/>
      <c r="H129" s="182"/>
    </row>
    <row r="130" spans="2:8">
      <c r="B130" s="178"/>
      <c r="H130" s="182"/>
    </row>
    <row r="131" spans="2:8">
      <c r="B131" s="178"/>
      <c r="H131" s="182"/>
    </row>
    <row r="132" spans="2:8">
      <c r="B132" s="178"/>
      <c r="H132" s="182"/>
    </row>
    <row r="133" spans="2:8">
      <c r="B133" s="178"/>
      <c r="H133" s="182"/>
    </row>
    <row r="134" spans="2:8">
      <c r="B134" s="178"/>
      <c r="H134" s="182"/>
    </row>
    <row r="135" spans="2:8">
      <c r="B135" s="178"/>
      <c r="H135" s="182"/>
    </row>
    <row r="136" spans="2:8">
      <c r="B136" s="178"/>
      <c r="H136" s="182"/>
    </row>
    <row r="137" spans="2:8">
      <c r="B137" s="178"/>
      <c r="H137" s="182"/>
    </row>
    <row r="138" spans="2:8">
      <c r="B138" s="178"/>
      <c r="H138" s="182"/>
    </row>
    <row r="139" spans="2:8">
      <c r="B139" s="178"/>
      <c r="H139" s="182"/>
    </row>
    <row r="140" spans="2:8">
      <c r="B140" s="178"/>
      <c r="H140" s="182"/>
    </row>
    <row r="141" spans="2:8">
      <c r="B141" s="178"/>
      <c r="H141" s="182"/>
    </row>
    <row r="142" spans="2:8">
      <c r="B142" s="178"/>
      <c r="H142" s="182"/>
    </row>
    <row r="143" spans="2:8">
      <c r="B143" s="178"/>
      <c r="H143" s="182"/>
    </row>
    <row r="144" spans="2:8">
      <c r="B144" s="178"/>
      <c r="H144" s="182"/>
    </row>
    <row r="145" spans="2:8">
      <c r="B145" s="178"/>
      <c r="H145" s="182"/>
    </row>
    <row r="146" spans="2:8">
      <c r="B146" s="178"/>
      <c r="H146" s="182"/>
    </row>
    <row r="147" spans="2:8">
      <c r="B147" s="178"/>
      <c r="H147" s="182"/>
    </row>
    <row r="148" spans="2:8">
      <c r="B148" s="178"/>
      <c r="H148" s="182"/>
    </row>
    <row r="149" spans="2:8">
      <c r="B149" s="178"/>
      <c r="H149" s="182"/>
    </row>
    <row r="150" spans="2:8">
      <c r="B150" s="178"/>
      <c r="H150" s="182"/>
    </row>
    <row r="151" spans="2:8">
      <c r="B151" s="178"/>
      <c r="H151" s="182"/>
    </row>
    <row r="152" spans="2:8">
      <c r="B152" s="178"/>
      <c r="H152" s="182"/>
    </row>
    <row r="153" spans="2:8">
      <c r="B153" s="178"/>
      <c r="H153" s="182"/>
    </row>
    <row r="154" spans="2:8">
      <c r="B154" s="178"/>
      <c r="H154" s="182"/>
    </row>
    <row r="155" spans="2:8">
      <c r="B155" s="178"/>
      <c r="H155" s="182"/>
    </row>
    <row r="156" spans="2:8">
      <c r="B156" s="178"/>
      <c r="H156" s="182"/>
    </row>
    <row r="157" spans="2:8">
      <c r="B157" s="178"/>
      <c r="H157" s="182"/>
    </row>
    <row r="158" spans="2:8">
      <c r="B158" s="178"/>
      <c r="H158" s="182"/>
    </row>
    <row r="159" spans="2:8">
      <c r="B159" s="178"/>
      <c r="H159" s="182"/>
    </row>
    <row r="160" spans="2:8">
      <c r="B160" s="178"/>
      <c r="H160" s="182"/>
    </row>
    <row r="161" spans="2:8">
      <c r="B161" s="178"/>
      <c r="H161" s="182"/>
    </row>
    <row r="162" spans="2:8">
      <c r="B162" s="178"/>
      <c r="H162" s="182"/>
    </row>
    <row r="163" spans="2:8">
      <c r="B163" s="178"/>
      <c r="H163" s="182"/>
    </row>
    <row r="164" spans="2:8">
      <c r="B164" s="178"/>
      <c r="H164" s="182"/>
    </row>
    <row r="165" spans="2:8">
      <c r="B165" s="178"/>
      <c r="H165" s="182"/>
    </row>
    <row r="166" spans="2:8">
      <c r="B166" s="178"/>
      <c r="H166" s="182"/>
    </row>
    <row r="167" spans="2:8">
      <c r="B167" s="178"/>
      <c r="H167" s="182"/>
    </row>
    <row r="168" spans="2:8">
      <c r="B168" s="178"/>
      <c r="H168" s="182"/>
    </row>
    <row r="169" spans="2:8">
      <c r="B169" s="178"/>
      <c r="H169" s="182"/>
    </row>
    <row r="170" spans="2:8">
      <c r="B170" s="178"/>
      <c r="H170" s="182"/>
    </row>
    <row r="171" spans="2:8">
      <c r="B171" s="178"/>
      <c r="H171" s="182"/>
    </row>
    <row r="172" spans="2:8">
      <c r="B172" s="178"/>
      <c r="H172" s="182"/>
    </row>
    <row r="173" spans="2:8">
      <c r="B173" s="178"/>
      <c r="H173" s="182"/>
    </row>
    <row r="174" spans="2:8">
      <c r="B174" s="178"/>
      <c r="H174" s="182"/>
    </row>
    <row r="175" spans="2:8">
      <c r="B175" s="178"/>
      <c r="H175" s="182"/>
    </row>
    <row r="176" spans="2:8">
      <c r="B176" s="178"/>
      <c r="H176" s="182"/>
    </row>
    <row r="177" spans="2:8">
      <c r="B177" s="178"/>
      <c r="H177" s="182"/>
    </row>
    <row r="178" spans="2:8">
      <c r="B178" s="178"/>
      <c r="H178" s="182"/>
    </row>
    <row r="179" spans="2:8">
      <c r="B179" s="178"/>
      <c r="H179" s="182"/>
    </row>
    <row r="180" spans="2:8">
      <c r="B180" s="178"/>
      <c r="H180" s="182"/>
    </row>
    <row r="181" spans="2:8">
      <c r="B181" s="178"/>
      <c r="H181" s="182"/>
    </row>
    <row r="182" spans="2:8">
      <c r="B182" s="178"/>
      <c r="H182" s="182"/>
    </row>
    <row r="183" spans="2:8">
      <c r="B183" s="178"/>
      <c r="H183" s="182"/>
    </row>
    <row r="184" spans="2:8">
      <c r="B184" s="178"/>
      <c r="H184" s="182"/>
    </row>
    <row r="185" spans="2:8">
      <c r="B185" s="178"/>
      <c r="H185" s="182"/>
    </row>
    <row r="186" spans="2:8">
      <c r="B186" s="178"/>
      <c r="H186" s="182"/>
    </row>
    <row r="187" spans="2:8">
      <c r="B187" s="178"/>
      <c r="H187" s="182"/>
    </row>
    <row r="188" spans="2:8">
      <c r="B188" s="178"/>
      <c r="H188" s="182"/>
    </row>
    <row r="189" spans="2:8">
      <c r="B189" s="178"/>
      <c r="H189" s="182"/>
    </row>
    <row r="190" spans="2:8">
      <c r="B190" s="178"/>
      <c r="H190" s="182"/>
    </row>
    <row r="191" spans="2:8">
      <c r="B191" s="178"/>
      <c r="H191" s="182"/>
    </row>
    <row r="192" spans="2:8">
      <c r="B192" s="178"/>
      <c r="H192" s="182"/>
    </row>
    <row r="193" spans="2:8">
      <c r="B193" s="178"/>
      <c r="H193" s="182"/>
    </row>
    <row r="194" spans="2:8">
      <c r="B194" s="178"/>
      <c r="H194" s="182"/>
    </row>
    <row r="195" spans="2:8">
      <c r="B195" s="178"/>
      <c r="H195" s="182"/>
    </row>
    <row r="196" spans="2:8">
      <c r="B196" s="178"/>
      <c r="H196" s="182"/>
    </row>
    <row r="197" spans="2:8">
      <c r="B197" s="178"/>
      <c r="H197" s="182"/>
    </row>
    <row r="198" spans="2:8">
      <c r="B198" s="178"/>
      <c r="H198" s="182"/>
    </row>
    <row r="199" spans="2:8">
      <c r="B199" s="178"/>
      <c r="H199" s="182"/>
    </row>
    <row r="200" spans="2:8">
      <c r="B200" s="178"/>
      <c r="H200" s="182"/>
    </row>
    <row r="201" spans="2:8">
      <c r="B201" s="178"/>
      <c r="H201" s="182"/>
    </row>
    <row r="202" spans="2:8">
      <c r="B202" s="178"/>
      <c r="H202" s="182"/>
    </row>
    <row r="203" spans="2:8">
      <c r="B203" s="178"/>
      <c r="H203" s="182"/>
    </row>
    <row r="204" spans="2:8">
      <c r="B204" s="178"/>
      <c r="H204" s="182"/>
    </row>
    <row r="205" spans="2:8">
      <c r="B205" s="178"/>
      <c r="H205" s="182"/>
    </row>
    <row r="206" spans="2:8">
      <c r="B206" s="178"/>
      <c r="H206" s="182"/>
    </row>
    <row r="207" spans="2:8">
      <c r="B207" s="178"/>
      <c r="H207" s="182"/>
    </row>
    <row r="208" spans="2:8">
      <c r="B208" s="178"/>
      <c r="H208" s="182"/>
    </row>
    <row r="209" spans="2:8">
      <c r="B209" s="178"/>
      <c r="H209" s="182"/>
    </row>
    <row r="210" spans="2:8">
      <c r="B210" s="178"/>
      <c r="H210" s="182"/>
    </row>
    <row r="211" spans="2:8">
      <c r="B211" s="178"/>
      <c r="H211" s="182"/>
    </row>
    <row r="212" spans="2:8">
      <c r="B212" s="178"/>
      <c r="H212" s="182"/>
    </row>
    <row r="213" spans="2:8">
      <c r="B213" s="178"/>
      <c r="H213" s="182"/>
    </row>
    <row r="214" spans="2:8">
      <c r="B214" s="178"/>
      <c r="H214" s="182"/>
    </row>
    <row r="215" spans="2:8">
      <c r="B215" s="178"/>
      <c r="H215" s="182"/>
    </row>
    <row r="216" spans="2:8">
      <c r="B216" s="178"/>
      <c r="H216" s="182"/>
    </row>
    <row r="217" spans="2:8">
      <c r="B217" s="178"/>
      <c r="H217" s="182"/>
    </row>
    <row r="218" spans="2:8">
      <c r="B218" s="178"/>
      <c r="H218" s="182"/>
    </row>
    <row r="219" spans="2:8">
      <c r="B219" s="178"/>
      <c r="H219" s="182"/>
    </row>
    <row r="220" spans="2:8">
      <c r="B220" s="178"/>
      <c r="H220" s="182"/>
    </row>
    <row r="221" spans="2:8">
      <c r="B221" s="178"/>
      <c r="H221" s="182"/>
    </row>
    <row r="222" spans="2:8">
      <c r="B222" s="178"/>
      <c r="H222" s="182"/>
    </row>
    <row r="223" spans="2:8">
      <c r="B223" s="178"/>
      <c r="H223" s="182"/>
    </row>
    <row r="224" spans="2:8">
      <c r="B224" s="178"/>
      <c r="H224" s="182"/>
    </row>
    <row r="225" spans="2:8">
      <c r="B225" s="178"/>
      <c r="H225" s="182"/>
    </row>
    <row r="226" spans="2:8">
      <c r="B226" s="178"/>
      <c r="H226" s="182"/>
    </row>
    <row r="227" spans="2:8">
      <c r="B227" s="178"/>
      <c r="H227" s="182"/>
    </row>
    <row r="228" spans="2:8">
      <c r="B228" s="178"/>
      <c r="H228" s="182"/>
    </row>
    <row r="229" spans="2:8">
      <c r="B229" s="178"/>
      <c r="H229" s="182"/>
    </row>
    <row r="230" spans="2:8">
      <c r="B230" s="178"/>
      <c r="H230" s="182"/>
    </row>
    <row r="231" spans="2:8">
      <c r="B231" s="178"/>
      <c r="H231" s="182"/>
    </row>
    <row r="232" spans="2:8">
      <c r="B232" s="178"/>
      <c r="H232" s="182"/>
    </row>
    <row r="233" spans="2:8">
      <c r="B233" s="178"/>
      <c r="H233" s="182"/>
    </row>
    <row r="234" spans="2:8">
      <c r="B234" s="178"/>
      <c r="H234" s="182"/>
    </row>
    <row r="235" spans="2:8">
      <c r="B235" s="178"/>
      <c r="H235" s="182"/>
    </row>
    <row r="236" spans="2:8">
      <c r="B236" s="178"/>
      <c r="H236" s="182"/>
    </row>
    <row r="237" spans="2:8">
      <c r="B237" s="178"/>
      <c r="H237" s="182"/>
    </row>
    <row r="238" spans="2:8">
      <c r="B238" s="178"/>
      <c r="H238" s="182"/>
    </row>
    <row r="239" spans="2:8">
      <c r="B239" s="178"/>
      <c r="H239" s="182"/>
    </row>
    <row r="240" spans="2:8">
      <c r="B240" s="178"/>
      <c r="H240" s="182"/>
    </row>
    <row r="241" spans="2:8">
      <c r="B241" s="178"/>
      <c r="H241" s="182"/>
    </row>
    <row r="242" spans="2:8">
      <c r="B242" s="178"/>
      <c r="H242" s="182"/>
    </row>
    <row r="243" spans="2:8">
      <c r="B243" s="178"/>
      <c r="H243" s="182"/>
    </row>
    <row r="244" spans="2:8">
      <c r="B244" s="178"/>
      <c r="H244" s="182"/>
    </row>
    <row r="245" spans="2:8">
      <c r="B245" s="178"/>
      <c r="H245" s="182"/>
    </row>
    <row r="246" spans="2:8">
      <c r="B246" s="178"/>
      <c r="H246" s="182"/>
    </row>
    <row r="247" spans="2:8">
      <c r="B247" s="178"/>
      <c r="H247" s="182"/>
    </row>
    <row r="248" spans="2:8">
      <c r="B248" s="178"/>
      <c r="H248" s="182"/>
    </row>
    <row r="249" spans="2:8">
      <c r="B249" s="178"/>
      <c r="H249" s="182"/>
    </row>
    <row r="250" spans="2:8">
      <c r="B250" s="178"/>
      <c r="H250" s="182"/>
    </row>
    <row r="251" spans="2:8">
      <c r="B251" s="178"/>
      <c r="H251" s="182"/>
    </row>
    <row r="252" spans="2:8">
      <c r="B252" s="178"/>
      <c r="H252" s="182"/>
    </row>
    <row r="253" spans="2:8">
      <c r="B253" s="178"/>
      <c r="H253" s="182"/>
    </row>
    <row r="254" spans="2:8">
      <c r="B254" s="178"/>
      <c r="H254" s="182"/>
    </row>
    <row r="255" spans="2:8">
      <c r="B255" s="178"/>
      <c r="H255" s="182"/>
    </row>
    <row r="256" spans="2:8">
      <c r="B256" s="178"/>
      <c r="H256" s="182"/>
    </row>
    <row r="257" spans="2:8">
      <c r="B257" s="178"/>
      <c r="H257" s="182"/>
    </row>
    <row r="258" spans="2:8">
      <c r="B258" s="178"/>
      <c r="H258" s="182"/>
    </row>
    <row r="259" spans="2:8">
      <c r="B259" s="178"/>
      <c r="H259" s="182"/>
    </row>
    <row r="260" spans="2:8">
      <c r="B260" s="178"/>
      <c r="H260" s="182"/>
    </row>
    <row r="261" spans="2:8">
      <c r="B261" s="178"/>
      <c r="H261" s="182"/>
    </row>
    <row r="262" spans="2:8">
      <c r="B262" s="178"/>
      <c r="H262" s="182"/>
    </row>
    <row r="263" spans="2:8">
      <c r="B263" s="178"/>
      <c r="H263" s="182"/>
    </row>
    <row r="264" spans="2:8">
      <c r="B264" s="178"/>
      <c r="H264" s="182"/>
    </row>
    <row r="265" spans="2:8">
      <c r="B265" s="178"/>
      <c r="H265" s="182"/>
    </row>
    <row r="266" spans="2:8">
      <c r="B266" s="178"/>
      <c r="H266" s="182"/>
    </row>
    <row r="267" spans="2:8">
      <c r="B267" s="178"/>
      <c r="H267" s="182"/>
    </row>
    <row r="268" spans="2:8">
      <c r="B268" s="178"/>
      <c r="H268" s="182"/>
    </row>
    <row r="269" spans="2:8">
      <c r="B269" s="178"/>
      <c r="H269" s="182"/>
    </row>
    <row r="270" spans="2:8">
      <c r="B270" s="178"/>
      <c r="H270" s="182"/>
    </row>
    <row r="271" spans="2:8">
      <c r="B271" s="178"/>
      <c r="H271" s="182"/>
    </row>
    <row r="272" spans="2:8">
      <c r="B272" s="178"/>
      <c r="H272" s="182"/>
    </row>
    <row r="273" spans="2:8">
      <c r="B273" s="178"/>
      <c r="H273" s="182"/>
    </row>
    <row r="274" spans="2:8">
      <c r="B274" s="178"/>
      <c r="H274" s="182"/>
    </row>
    <row r="275" spans="2:8">
      <c r="B275" s="178"/>
      <c r="H275" s="182"/>
    </row>
    <row r="276" spans="2:8">
      <c r="B276" s="178"/>
      <c r="H276" s="182"/>
    </row>
    <row r="277" spans="2:8">
      <c r="B277" s="178"/>
      <c r="H277" s="182"/>
    </row>
    <row r="278" spans="2:8">
      <c r="B278" s="178"/>
      <c r="H278" s="182"/>
    </row>
    <row r="279" spans="2:8">
      <c r="B279" s="178"/>
      <c r="H279" s="182"/>
    </row>
    <row r="280" spans="2:8">
      <c r="B280" s="178"/>
      <c r="H280" s="182"/>
    </row>
    <row r="281" spans="2:8">
      <c r="B281" s="178"/>
      <c r="H281" s="182"/>
    </row>
    <row r="282" spans="2:8">
      <c r="B282" s="178"/>
      <c r="H282" s="182"/>
    </row>
    <row r="283" spans="2:8">
      <c r="B283" s="178"/>
      <c r="H283" s="182"/>
    </row>
    <row r="284" spans="2:8">
      <c r="B284" s="178"/>
      <c r="H284" s="182"/>
    </row>
    <row r="285" spans="2:8">
      <c r="B285" s="178"/>
      <c r="H285" s="182"/>
    </row>
    <row r="286" spans="2:8">
      <c r="B286" s="178"/>
      <c r="H286" s="182"/>
    </row>
    <row r="287" spans="2:8">
      <c r="B287" s="178"/>
      <c r="H287" s="182"/>
    </row>
    <row r="288" spans="2:8">
      <c r="B288" s="178"/>
      <c r="H288" s="182"/>
    </row>
    <row r="289" spans="2:8">
      <c r="B289" s="178"/>
      <c r="H289" s="182"/>
    </row>
    <row r="290" spans="2:8">
      <c r="B290" s="178"/>
      <c r="H290" s="182"/>
    </row>
    <row r="291" spans="2:8">
      <c r="B291" s="178"/>
      <c r="H291" s="182"/>
    </row>
    <row r="292" spans="2:8">
      <c r="B292" s="178"/>
      <c r="H292" s="182"/>
    </row>
    <row r="293" spans="2:8">
      <c r="B293" s="178"/>
      <c r="H293" s="182"/>
    </row>
    <row r="294" spans="2:8">
      <c r="B294" s="178"/>
      <c r="H294" s="182"/>
    </row>
    <row r="295" spans="2:8">
      <c r="B295" s="178"/>
      <c r="H295" s="182"/>
    </row>
    <row r="296" spans="2:8">
      <c r="B296" s="178"/>
      <c r="H296" s="182"/>
    </row>
    <row r="297" spans="2:8">
      <c r="B297" s="178"/>
      <c r="H297" s="182"/>
    </row>
    <row r="298" spans="2:8">
      <c r="B298" s="178"/>
      <c r="H298" s="182"/>
    </row>
    <row r="299" spans="2:8">
      <c r="B299" s="178"/>
      <c r="H299" s="182"/>
    </row>
    <row r="300" spans="2:8">
      <c r="B300" s="178"/>
      <c r="H300" s="182"/>
    </row>
    <row r="301" spans="2:8">
      <c r="B301" s="178"/>
      <c r="H301" s="182"/>
    </row>
    <row r="302" spans="2:8">
      <c r="B302" s="178"/>
      <c r="H302" s="182"/>
    </row>
    <row r="303" spans="2:8">
      <c r="B303" s="178"/>
      <c r="H303" s="182"/>
    </row>
    <row r="304" spans="2:8">
      <c r="B304" s="178"/>
      <c r="H304" s="182"/>
    </row>
    <row r="305" spans="2:8">
      <c r="B305" s="178"/>
      <c r="H305" s="182"/>
    </row>
    <row r="306" spans="2:8">
      <c r="B306" s="178"/>
      <c r="H306" s="182"/>
    </row>
    <row r="307" spans="2:8">
      <c r="B307" s="178"/>
      <c r="H307" s="182"/>
    </row>
    <row r="308" spans="2:8">
      <c r="B308" s="178"/>
      <c r="H308" s="182"/>
    </row>
    <row r="309" spans="2:8">
      <c r="B309" s="178"/>
      <c r="H309" s="182"/>
    </row>
    <row r="310" spans="2:8">
      <c r="B310" s="178"/>
      <c r="H310" s="182"/>
    </row>
    <row r="311" spans="2:8">
      <c r="B311" s="178"/>
      <c r="H311" s="182"/>
    </row>
    <row r="312" spans="2:8">
      <c r="B312" s="178"/>
      <c r="H312" s="182"/>
    </row>
    <row r="313" spans="2:8">
      <c r="B313" s="178"/>
      <c r="H313" s="182"/>
    </row>
    <row r="314" spans="2:8">
      <c r="B314" s="178"/>
      <c r="H314" s="182"/>
    </row>
    <row r="315" spans="2:8">
      <c r="B315" s="178"/>
      <c r="H315" s="182"/>
    </row>
    <row r="316" spans="2:8">
      <c r="B316" s="178"/>
      <c r="H316" s="182"/>
    </row>
    <row r="317" spans="2:8">
      <c r="B317" s="178"/>
      <c r="H317" s="182"/>
    </row>
    <row r="318" spans="2:8">
      <c r="B318" s="178"/>
      <c r="H318" s="182"/>
    </row>
    <row r="319" spans="2:8">
      <c r="B319" s="178"/>
      <c r="H319" s="182"/>
    </row>
    <row r="320" spans="2:8">
      <c r="B320" s="178"/>
      <c r="H320" s="182"/>
    </row>
    <row r="321" spans="2:8">
      <c r="B321" s="178"/>
      <c r="H321" s="182"/>
    </row>
    <row r="322" spans="2:8">
      <c r="B322" s="178"/>
      <c r="H322" s="182"/>
    </row>
    <row r="323" spans="2:8">
      <c r="B323" s="178"/>
      <c r="H323" s="182"/>
    </row>
    <row r="324" spans="2:8">
      <c r="B324" s="178"/>
      <c r="H324" s="182"/>
    </row>
    <row r="325" spans="2:8">
      <c r="B325" s="178"/>
      <c r="H325" s="182"/>
    </row>
    <row r="326" spans="2:8">
      <c r="B326" s="178"/>
      <c r="H326" s="182"/>
    </row>
    <row r="327" spans="2:8">
      <c r="B327" s="178"/>
      <c r="H327" s="182"/>
    </row>
    <row r="328" spans="2:8">
      <c r="B328" s="178"/>
      <c r="H328" s="182"/>
    </row>
    <row r="329" spans="2:8">
      <c r="B329" s="178"/>
      <c r="H329" s="182"/>
    </row>
    <row r="330" spans="2:8">
      <c r="B330" s="178"/>
      <c r="H330" s="182"/>
    </row>
    <row r="331" spans="2:8">
      <c r="B331" s="178"/>
      <c r="H331" s="182"/>
    </row>
    <row r="332" spans="2:8">
      <c r="B332" s="178"/>
      <c r="H332" s="182"/>
    </row>
    <row r="333" spans="2:8">
      <c r="B333" s="178"/>
      <c r="H333" s="182"/>
    </row>
    <row r="334" spans="2:8">
      <c r="B334" s="178"/>
      <c r="H334" s="182"/>
    </row>
    <row r="335" spans="2:8">
      <c r="B335" s="178"/>
      <c r="H335" s="182"/>
    </row>
    <row r="336" spans="2:8">
      <c r="B336" s="178"/>
      <c r="H336" s="182"/>
    </row>
    <row r="337" spans="2:8">
      <c r="B337" s="178"/>
      <c r="H337" s="182"/>
    </row>
    <row r="338" spans="2:8">
      <c r="B338" s="178"/>
      <c r="H338" s="182"/>
    </row>
    <row r="339" spans="2:8">
      <c r="B339" s="178"/>
      <c r="H339" s="182"/>
    </row>
    <row r="340" spans="2:8">
      <c r="B340" s="178"/>
      <c r="H340" s="182"/>
    </row>
    <row r="341" spans="2:8">
      <c r="B341" s="178"/>
      <c r="H341" s="182"/>
    </row>
    <row r="342" spans="2:8">
      <c r="B342" s="178"/>
      <c r="H342" s="182"/>
    </row>
    <row r="343" spans="2:8">
      <c r="B343" s="178"/>
      <c r="H343" s="182"/>
    </row>
    <row r="344" spans="2:8">
      <c r="B344" s="178"/>
      <c r="H344" s="182"/>
    </row>
    <row r="345" spans="2:8">
      <c r="B345" s="178"/>
      <c r="H345" s="182"/>
    </row>
    <row r="346" spans="2:8">
      <c r="B346" s="178"/>
      <c r="H346" s="182"/>
    </row>
    <row r="347" spans="2:8">
      <c r="B347" s="178"/>
      <c r="H347" s="182"/>
    </row>
    <row r="348" spans="2:8">
      <c r="B348" s="178"/>
      <c r="H348" s="182"/>
    </row>
    <row r="349" spans="2:8">
      <c r="B349" s="178"/>
      <c r="H349" s="182"/>
    </row>
    <row r="350" spans="2:8">
      <c r="B350" s="178"/>
      <c r="H350" s="182"/>
    </row>
    <row r="351" spans="2:8">
      <c r="B351" s="178"/>
      <c r="H351" s="182"/>
    </row>
    <row r="352" spans="2:8">
      <c r="B352" s="178"/>
      <c r="H352" s="182"/>
    </row>
    <row r="353" spans="2:8">
      <c r="B353" s="178"/>
      <c r="H353" s="182"/>
    </row>
    <row r="354" spans="2:8">
      <c r="B354" s="178"/>
      <c r="H354" s="182"/>
    </row>
    <row r="355" spans="2:8">
      <c r="B355" s="178"/>
      <c r="H355" s="182"/>
    </row>
    <row r="356" spans="2:8">
      <c r="B356" s="178"/>
      <c r="H356" s="182"/>
    </row>
    <row r="357" spans="2:8">
      <c r="B357" s="178"/>
      <c r="H357" s="182"/>
    </row>
    <row r="358" spans="2:8">
      <c r="B358" s="178"/>
      <c r="H358" s="182"/>
    </row>
    <row r="359" spans="2:8">
      <c r="B359" s="178"/>
      <c r="H359" s="182"/>
    </row>
    <row r="360" spans="2:8">
      <c r="B360" s="178"/>
      <c r="H360" s="182"/>
    </row>
    <row r="361" spans="2:8">
      <c r="B361" s="178"/>
      <c r="H361" s="182"/>
    </row>
    <row r="362" spans="2:8">
      <c r="B362" s="178"/>
      <c r="H362" s="182"/>
    </row>
    <row r="363" spans="2:8">
      <c r="B363" s="178"/>
      <c r="H363" s="182"/>
    </row>
    <row r="364" spans="2:8">
      <c r="B364" s="178"/>
      <c r="H364" s="182"/>
    </row>
    <row r="365" spans="2:8">
      <c r="B365" s="178"/>
      <c r="H365" s="182"/>
    </row>
    <row r="366" spans="2:8">
      <c r="B366" s="178"/>
      <c r="H366" s="182"/>
    </row>
    <row r="367" spans="2:8">
      <c r="B367" s="178"/>
      <c r="H367" s="182"/>
    </row>
    <row r="368" spans="2:8">
      <c r="B368" s="178"/>
      <c r="H368" s="182"/>
    </row>
    <row r="369" spans="2:8">
      <c r="B369" s="178"/>
      <c r="H369" s="182"/>
    </row>
    <row r="370" spans="2:8">
      <c r="B370" s="178"/>
      <c r="H370" s="182"/>
    </row>
    <row r="371" spans="2:8">
      <c r="B371" s="178"/>
      <c r="H371" s="182"/>
    </row>
    <row r="372" spans="2:8">
      <c r="B372" s="178"/>
      <c r="H372" s="182"/>
    </row>
    <row r="373" spans="2:8">
      <c r="B373" s="178"/>
      <c r="H373" s="182"/>
    </row>
    <row r="374" spans="2:8">
      <c r="B374" s="178"/>
      <c r="H374" s="182"/>
    </row>
    <row r="375" spans="2:8">
      <c r="B375" s="178"/>
      <c r="H375" s="182"/>
    </row>
    <row r="376" spans="2:8">
      <c r="B376" s="178"/>
      <c r="H376" s="182"/>
    </row>
    <row r="377" spans="2:8">
      <c r="B377" s="178"/>
      <c r="H377" s="182"/>
    </row>
    <row r="378" spans="2:8">
      <c r="B378" s="178"/>
      <c r="H378" s="182"/>
    </row>
    <row r="379" spans="2:8">
      <c r="B379" s="178"/>
      <c r="H379" s="182"/>
    </row>
    <row r="380" spans="2:8">
      <c r="B380" s="178"/>
      <c r="H380" s="182"/>
    </row>
    <row r="381" spans="2:8">
      <c r="B381" s="178"/>
      <c r="H381" s="182"/>
    </row>
    <row r="382" spans="2:8">
      <c r="B382" s="178"/>
      <c r="H382" s="182"/>
    </row>
    <row r="383" spans="2:8">
      <c r="B383" s="178"/>
      <c r="H383" s="182"/>
    </row>
    <row r="384" spans="2:8">
      <c r="B384" s="178"/>
      <c r="H384" s="182"/>
    </row>
    <row r="385" spans="2:8">
      <c r="B385" s="178"/>
      <c r="H385" s="182"/>
    </row>
    <row r="386" spans="2:8">
      <c r="B386" s="178"/>
      <c r="H386" s="182"/>
    </row>
    <row r="387" spans="2:8">
      <c r="B387" s="178"/>
      <c r="H387" s="182"/>
    </row>
    <row r="388" spans="2:8">
      <c r="B388" s="178"/>
      <c r="H388" s="182"/>
    </row>
    <row r="389" spans="2:8">
      <c r="B389" s="178"/>
      <c r="H389" s="182"/>
    </row>
    <row r="390" spans="2:8">
      <c r="B390" s="178"/>
      <c r="H390" s="182"/>
    </row>
    <row r="391" spans="2:8">
      <c r="B391" s="178"/>
      <c r="H391" s="182"/>
    </row>
    <row r="392" spans="2:8">
      <c r="B392" s="178"/>
      <c r="H392" s="182"/>
    </row>
    <row r="393" spans="2:8">
      <c r="B393" s="178"/>
      <c r="H393" s="182"/>
    </row>
    <row r="394" spans="2:8">
      <c r="B394" s="178"/>
      <c r="H394" s="182"/>
    </row>
    <row r="395" spans="2:8">
      <c r="B395" s="178"/>
      <c r="H395" s="182"/>
    </row>
    <row r="396" spans="2:8">
      <c r="B396" s="178"/>
      <c r="H396" s="182"/>
    </row>
    <row r="397" spans="2:8">
      <c r="B397" s="178"/>
      <c r="H397" s="182"/>
    </row>
    <row r="398" spans="2:8">
      <c r="B398" s="178"/>
      <c r="H398" s="182"/>
    </row>
    <row r="399" spans="2:8">
      <c r="B399" s="178"/>
      <c r="H399" s="182"/>
    </row>
    <row r="400" spans="2:8">
      <c r="B400" s="178"/>
      <c r="H400" s="182"/>
    </row>
    <row r="401" spans="2:8">
      <c r="B401" s="178"/>
      <c r="H401" s="182"/>
    </row>
    <row r="402" spans="2:8">
      <c r="B402" s="178"/>
      <c r="H402" s="182"/>
    </row>
    <row r="403" spans="2:8">
      <c r="B403" s="178"/>
      <c r="H403" s="182"/>
    </row>
    <row r="404" spans="2:8">
      <c r="B404" s="178"/>
      <c r="H404" s="182"/>
    </row>
    <row r="405" spans="2:8">
      <c r="B405" s="178"/>
      <c r="H405" s="182"/>
    </row>
    <row r="406" spans="2:8">
      <c r="B406" s="178"/>
      <c r="H406" s="182"/>
    </row>
    <row r="407" spans="2:8">
      <c r="B407" s="178"/>
      <c r="H407" s="182"/>
    </row>
    <row r="408" spans="2:8">
      <c r="B408" s="178"/>
      <c r="H408" s="182"/>
    </row>
    <row r="409" spans="2:8">
      <c r="B409" s="178"/>
      <c r="H409" s="182"/>
    </row>
    <row r="410" spans="2:8">
      <c r="B410" s="178"/>
      <c r="H410" s="182"/>
    </row>
    <row r="411" spans="2:8">
      <c r="B411" s="178"/>
      <c r="H411" s="182"/>
    </row>
    <row r="412" spans="2:8">
      <c r="B412" s="178"/>
      <c r="H412" s="182"/>
    </row>
    <row r="413" spans="2:8">
      <c r="B413" s="178"/>
      <c r="H413" s="182"/>
    </row>
    <row r="414" spans="2:8">
      <c r="B414" s="178"/>
      <c r="H414" s="182"/>
    </row>
    <row r="415" spans="2:8">
      <c r="B415" s="178"/>
      <c r="H415" s="182"/>
    </row>
    <row r="416" spans="2:8">
      <c r="B416" s="178"/>
      <c r="H416" s="182"/>
    </row>
    <row r="417" spans="2:8">
      <c r="B417" s="178"/>
      <c r="H417" s="182"/>
    </row>
    <row r="418" spans="2:8">
      <c r="B418" s="178"/>
      <c r="H418" s="182"/>
    </row>
    <row r="419" spans="2:8">
      <c r="B419" s="178"/>
      <c r="H419" s="182"/>
    </row>
    <row r="420" spans="2:8">
      <c r="B420" s="178"/>
      <c r="H420" s="182"/>
    </row>
    <row r="421" spans="2:8">
      <c r="B421" s="178"/>
      <c r="H421" s="182"/>
    </row>
    <row r="422" spans="2:8">
      <c r="B422" s="178"/>
      <c r="H422" s="182"/>
    </row>
    <row r="423" spans="2:8">
      <c r="B423" s="178"/>
      <c r="H423" s="182"/>
    </row>
    <row r="424" spans="2:8">
      <c r="B424" s="178"/>
      <c r="H424" s="182"/>
    </row>
    <row r="425" spans="2:8">
      <c r="B425" s="178"/>
      <c r="H425" s="182"/>
    </row>
    <row r="426" spans="2:8">
      <c r="B426" s="178"/>
      <c r="H426" s="182"/>
    </row>
    <row r="427" spans="2:8">
      <c r="B427" s="178"/>
      <c r="H427" s="182"/>
    </row>
    <row r="428" spans="2:8">
      <c r="B428" s="178"/>
      <c r="H428" s="182"/>
    </row>
    <row r="429" spans="2:8">
      <c r="B429" s="178"/>
      <c r="H429" s="182"/>
    </row>
    <row r="430" spans="2:8">
      <c r="B430" s="178"/>
      <c r="H430" s="182"/>
    </row>
    <row r="431" spans="2:8">
      <c r="B431" s="178"/>
      <c r="H431" s="182"/>
    </row>
    <row r="432" spans="2:8">
      <c r="B432" s="178"/>
      <c r="H432" s="182"/>
    </row>
    <row r="433" spans="2:8">
      <c r="B433" s="178"/>
      <c r="H433" s="182"/>
    </row>
    <row r="434" spans="2:8">
      <c r="B434" s="178"/>
      <c r="H434" s="182"/>
    </row>
    <row r="435" spans="2:8">
      <c r="B435" s="178"/>
      <c r="H435" s="182"/>
    </row>
    <row r="436" spans="2:8">
      <c r="B436" s="178"/>
      <c r="H436" s="182"/>
    </row>
    <row r="437" spans="2:8">
      <c r="B437" s="178"/>
      <c r="H437" s="182"/>
    </row>
    <row r="438" spans="2:8">
      <c r="B438" s="178"/>
      <c r="H438" s="182"/>
    </row>
    <row r="439" spans="2:8">
      <c r="B439" s="178"/>
      <c r="H439" s="182"/>
    </row>
    <row r="440" spans="2:8">
      <c r="B440" s="178"/>
      <c r="H440" s="182"/>
    </row>
    <row r="441" spans="2:8">
      <c r="B441" s="178"/>
      <c r="H441" s="182"/>
    </row>
    <row r="442" spans="2:8">
      <c r="B442" s="178"/>
      <c r="H442" s="182"/>
    </row>
    <row r="443" spans="2:8">
      <c r="B443" s="178"/>
      <c r="H443" s="182"/>
    </row>
    <row r="444" spans="2:8">
      <c r="B444" s="178"/>
      <c r="H444" s="182"/>
    </row>
    <row r="445" spans="2:8">
      <c r="B445" s="178"/>
      <c r="H445" s="182"/>
    </row>
    <row r="446" spans="2:8">
      <c r="B446" s="178"/>
      <c r="H446" s="182"/>
    </row>
    <row r="447" spans="2:8">
      <c r="B447" s="178"/>
      <c r="H447" s="182"/>
    </row>
    <row r="448" spans="2:8">
      <c r="B448" s="178"/>
      <c r="H448" s="182"/>
    </row>
    <row r="449" spans="2:8">
      <c r="B449" s="178"/>
      <c r="H449" s="182"/>
    </row>
    <row r="450" spans="2:8">
      <c r="B450" s="178"/>
      <c r="H450" s="182"/>
    </row>
    <row r="451" spans="2:8">
      <c r="B451" s="178"/>
      <c r="H451" s="182"/>
    </row>
    <row r="452" spans="2:8">
      <c r="B452" s="178"/>
      <c r="H452" s="182"/>
    </row>
    <row r="453" spans="2:8">
      <c r="B453" s="178"/>
      <c r="H453" s="182"/>
    </row>
    <row r="454" spans="2:8">
      <c r="B454" s="178"/>
      <c r="H454" s="182"/>
    </row>
    <row r="455" spans="2:8">
      <c r="B455" s="178"/>
      <c r="H455" s="182"/>
    </row>
    <row r="456" spans="2:8">
      <c r="B456" s="178"/>
      <c r="H456" s="182"/>
    </row>
    <row r="457" spans="2:8">
      <c r="B457" s="178"/>
      <c r="H457" s="182"/>
    </row>
    <row r="458" spans="2:8">
      <c r="B458" s="178"/>
      <c r="H458" s="182"/>
    </row>
    <row r="459" spans="2:8">
      <c r="B459" s="178"/>
      <c r="H459" s="182"/>
    </row>
    <row r="460" spans="2:8">
      <c r="B460" s="178"/>
      <c r="H460" s="182"/>
    </row>
    <row r="461" spans="2:8">
      <c r="B461" s="178"/>
      <c r="H461" s="182"/>
    </row>
    <row r="462" spans="2:8">
      <c r="B462" s="178"/>
      <c r="H462" s="182"/>
    </row>
    <row r="463" spans="2:8">
      <c r="B463" s="178"/>
      <c r="H463" s="182"/>
    </row>
    <row r="464" spans="2:8">
      <c r="B464" s="178"/>
      <c r="H464" s="182"/>
    </row>
    <row r="465" spans="2:8">
      <c r="B465" s="178"/>
      <c r="H465" s="182"/>
    </row>
    <row r="466" spans="2:8">
      <c r="B466" s="178"/>
      <c r="H466" s="182"/>
    </row>
    <row r="467" spans="2:8">
      <c r="B467" s="178"/>
      <c r="H467" s="182"/>
    </row>
    <row r="468" spans="2:8">
      <c r="B468" s="178"/>
      <c r="H468" s="182"/>
    </row>
    <row r="469" spans="2:8">
      <c r="B469" s="178"/>
      <c r="H469" s="182"/>
    </row>
    <row r="470" spans="2:8">
      <c r="B470" s="178"/>
      <c r="H470" s="182"/>
    </row>
    <row r="471" spans="2:8">
      <c r="B471" s="178"/>
      <c r="H471" s="182"/>
    </row>
    <row r="472" spans="2:8">
      <c r="B472" s="178"/>
      <c r="H472" s="182"/>
    </row>
    <row r="473" spans="2:8">
      <c r="B473" s="178"/>
      <c r="H473" s="182"/>
    </row>
    <row r="474" spans="2:8">
      <c r="B474" s="178"/>
      <c r="H474" s="182"/>
    </row>
    <row r="475" spans="2:8">
      <c r="B475" s="178"/>
      <c r="H475" s="182"/>
    </row>
    <row r="476" spans="2:8">
      <c r="B476" s="178"/>
      <c r="H476" s="182"/>
    </row>
    <row r="477" spans="2:8">
      <c r="B477" s="178"/>
      <c r="H477" s="182"/>
    </row>
    <row r="478" spans="2:8">
      <c r="B478" s="178"/>
      <c r="H478" s="182"/>
    </row>
    <row r="479" spans="2:8">
      <c r="B479" s="178"/>
      <c r="H479" s="182"/>
    </row>
    <row r="480" spans="2:8">
      <c r="B480" s="178"/>
      <c r="H480" s="182"/>
    </row>
    <row r="481" spans="2:8">
      <c r="B481" s="178"/>
      <c r="H481" s="182"/>
    </row>
    <row r="482" spans="2:8">
      <c r="B482" s="178"/>
      <c r="H482" s="182"/>
    </row>
    <row r="483" spans="2:8">
      <c r="B483" s="178"/>
      <c r="H483" s="182"/>
    </row>
    <row r="484" spans="2:8">
      <c r="B484" s="178"/>
      <c r="H484" s="182"/>
    </row>
    <row r="485" spans="2:8">
      <c r="B485" s="178"/>
      <c r="H485" s="182"/>
    </row>
    <row r="486" spans="2:8">
      <c r="B486" s="178"/>
      <c r="H486" s="182"/>
    </row>
    <row r="487" spans="2:8">
      <c r="B487" s="178"/>
      <c r="H487" s="182"/>
    </row>
    <row r="488" spans="2:8">
      <c r="B488" s="178"/>
      <c r="H488" s="182"/>
    </row>
    <row r="489" spans="2:8">
      <c r="B489" s="178"/>
      <c r="H489" s="182"/>
    </row>
    <row r="490" spans="2:8">
      <c r="B490" s="178"/>
      <c r="H490" s="182"/>
    </row>
    <row r="491" spans="2:8">
      <c r="B491" s="178"/>
      <c r="H491" s="182"/>
    </row>
    <row r="492" spans="2:8">
      <c r="B492" s="178"/>
      <c r="H492" s="182"/>
    </row>
    <row r="493" spans="2:8">
      <c r="B493" s="178"/>
      <c r="H493" s="182"/>
    </row>
    <row r="494" spans="2:8">
      <c r="B494" s="178"/>
      <c r="H494" s="182"/>
    </row>
    <row r="495" spans="2:8">
      <c r="B495" s="178"/>
      <c r="H495" s="182"/>
    </row>
    <row r="496" spans="2:8">
      <c r="B496" s="178"/>
      <c r="H496" s="182"/>
    </row>
    <row r="497" spans="2:8">
      <c r="B497" s="178"/>
      <c r="H497" s="182"/>
    </row>
    <row r="498" spans="2:8">
      <c r="B498" s="178"/>
      <c r="H498" s="182"/>
    </row>
    <row r="499" spans="2:8">
      <c r="B499" s="178"/>
      <c r="H499" s="182"/>
    </row>
    <row r="500" spans="2:8">
      <c r="B500" s="178"/>
      <c r="H500" s="182"/>
    </row>
    <row r="501" spans="2:8">
      <c r="B501" s="178"/>
      <c r="H501" s="182"/>
    </row>
    <row r="502" spans="2:8">
      <c r="B502" s="178"/>
      <c r="H502" s="182"/>
    </row>
    <row r="503" spans="2:8">
      <c r="B503" s="178"/>
      <c r="H503" s="182"/>
    </row>
    <row r="504" spans="2:8">
      <c r="B504" s="178"/>
      <c r="H504" s="182"/>
    </row>
    <row r="505" spans="2:8">
      <c r="B505" s="178"/>
      <c r="H505" s="182"/>
    </row>
    <row r="506" spans="2:8">
      <c r="B506" s="178"/>
      <c r="H506" s="182"/>
    </row>
    <row r="507" spans="2:8">
      <c r="B507" s="178"/>
      <c r="H507" s="182"/>
    </row>
    <row r="508" spans="2:8">
      <c r="B508" s="178"/>
      <c r="H508" s="182"/>
    </row>
    <row r="509" spans="2:8">
      <c r="B509" s="178"/>
      <c r="H509" s="182"/>
    </row>
    <row r="510" spans="2:8">
      <c r="B510" s="178"/>
      <c r="H510" s="182"/>
    </row>
    <row r="511" spans="2:8">
      <c r="B511" s="178"/>
      <c r="H511" s="182"/>
    </row>
    <row r="512" spans="2:8">
      <c r="B512" s="178"/>
      <c r="H512" s="182"/>
    </row>
    <row r="513" spans="2:8">
      <c r="B513" s="178"/>
      <c r="H513" s="182"/>
    </row>
    <row r="514" spans="2:8">
      <c r="B514" s="178"/>
      <c r="H514" s="182"/>
    </row>
    <row r="515" spans="2:8">
      <c r="B515" s="178"/>
      <c r="H515" s="182"/>
    </row>
    <row r="516" spans="2:8">
      <c r="B516" s="178"/>
      <c r="H516" s="182"/>
    </row>
    <row r="517" spans="2:8">
      <c r="B517" s="178"/>
      <c r="H517" s="182"/>
    </row>
    <row r="518" spans="2:8">
      <c r="B518" s="178"/>
      <c r="H518" s="182"/>
    </row>
    <row r="519" spans="2:8">
      <c r="B519" s="178"/>
      <c r="H519" s="182"/>
    </row>
    <row r="520" spans="2:8">
      <c r="B520" s="178"/>
      <c r="H520" s="182"/>
    </row>
    <row r="521" spans="2:8">
      <c r="B521" s="178"/>
      <c r="H521" s="182"/>
    </row>
    <row r="522" spans="2:8">
      <c r="B522" s="178"/>
      <c r="H522" s="182"/>
    </row>
    <row r="523" spans="2:8">
      <c r="B523" s="178"/>
      <c r="H523" s="182"/>
    </row>
    <row r="524" spans="2:8">
      <c r="B524" s="178"/>
      <c r="H524" s="182"/>
    </row>
    <row r="525" spans="2:8">
      <c r="B525" s="178"/>
      <c r="H525" s="182"/>
    </row>
    <row r="526" spans="2:8">
      <c r="B526" s="178"/>
      <c r="H526" s="182"/>
    </row>
    <row r="527" spans="2:8">
      <c r="B527" s="178"/>
      <c r="H527" s="182"/>
    </row>
    <row r="528" spans="2:8">
      <c r="B528" s="178"/>
      <c r="H528" s="182"/>
    </row>
    <row r="529" spans="2:8">
      <c r="B529" s="178"/>
      <c r="H529" s="182"/>
    </row>
    <row r="530" spans="2:8">
      <c r="B530" s="178"/>
      <c r="H530" s="182"/>
    </row>
    <row r="531" spans="2:8">
      <c r="B531" s="178"/>
      <c r="H531" s="182"/>
    </row>
    <row r="532" spans="2:8">
      <c r="B532" s="178"/>
      <c r="H532" s="182"/>
    </row>
    <row r="533" spans="2:8">
      <c r="B533" s="178"/>
      <c r="H533" s="182"/>
    </row>
    <row r="534" spans="2:8">
      <c r="B534" s="178"/>
      <c r="H534" s="182"/>
    </row>
    <row r="535" spans="2:8">
      <c r="B535" s="178"/>
      <c r="H535" s="182"/>
    </row>
    <row r="536" spans="2:8">
      <c r="B536" s="178"/>
      <c r="H536" s="182"/>
    </row>
    <row r="537" spans="2:8">
      <c r="B537" s="178"/>
      <c r="H537" s="182"/>
    </row>
    <row r="538" spans="2:8">
      <c r="B538" s="178"/>
      <c r="H538" s="182"/>
    </row>
    <row r="539" spans="2:8">
      <c r="B539" s="178"/>
      <c r="H539" s="182"/>
    </row>
    <row r="540" spans="2:8">
      <c r="B540" s="178"/>
      <c r="H540" s="182"/>
    </row>
    <row r="541" spans="2:8">
      <c r="B541" s="178"/>
      <c r="H541" s="182"/>
    </row>
    <row r="542" spans="2:8">
      <c r="B542" s="178"/>
      <c r="H542" s="182"/>
    </row>
    <row r="543" spans="2:8">
      <c r="B543" s="178"/>
      <c r="H543" s="182"/>
    </row>
    <row r="544" spans="2:8">
      <c r="B544" s="178"/>
      <c r="H544" s="182"/>
    </row>
    <row r="545" spans="2:8">
      <c r="B545" s="178"/>
      <c r="H545" s="182"/>
    </row>
    <row r="546" spans="2:8">
      <c r="B546" s="178"/>
      <c r="H546" s="182"/>
    </row>
    <row r="547" spans="2:8">
      <c r="B547" s="178"/>
      <c r="H547" s="182"/>
    </row>
    <row r="548" spans="2:8">
      <c r="B548" s="178"/>
      <c r="H548" s="182"/>
    </row>
    <row r="549" spans="2:8">
      <c r="B549" s="178"/>
      <c r="H549" s="182"/>
    </row>
    <row r="550" spans="2:8">
      <c r="B550" s="178"/>
      <c r="H550" s="182"/>
    </row>
    <row r="551" spans="2:8">
      <c r="B551" s="178"/>
      <c r="H551" s="182"/>
    </row>
    <row r="552" spans="2:8">
      <c r="B552" s="178"/>
      <c r="H552" s="182"/>
    </row>
    <row r="553" spans="2:8">
      <c r="B553" s="178"/>
      <c r="H553" s="182"/>
    </row>
    <row r="554" spans="2:8">
      <c r="B554" s="178"/>
      <c r="H554" s="182"/>
    </row>
    <row r="555" spans="2:8">
      <c r="B555" s="178"/>
      <c r="H555" s="182"/>
    </row>
    <row r="556" spans="2:8">
      <c r="B556" s="178"/>
      <c r="H556" s="182"/>
    </row>
    <row r="557" spans="2:8">
      <c r="B557" s="178"/>
      <c r="H557" s="182"/>
    </row>
    <row r="558" spans="2:8">
      <c r="B558" s="178"/>
      <c r="H558" s="182"/>
    </row>
    <row r="559" spans="2:8">
      <c r="B559" s="178"/>
      <c r="H559" s="182"/>
    </row>
    <row r="560" spans="2:8">
      <c r="B560" s="178"/>
      <c r="H560" s="182"/>
    </row>
    <row r="561" spans="2:8">
      <c r="B561" s="178"/>
      <c r="H561" s="182"/>
    </row>
    <row r="562" spans="2:8">
      <c r="B562" s="178"/>
      <c r="H562" s="182"/>
    </row>
    <row r="563" spans="2:8">
      <c r="B563" s="178"/>
      <c r="H563" s="182"/>
    </row>
    <row r="564" spans="2:8">
      <c r="B564" s="178"/>
      <c r="H564" s="182"/>
    </row>
    <row r="565" spans="2:8">
      <c r="B565" s="178"/>
      <c r="H565" s="182"/>
    </row>
    <row r="566" spans="2:8">
      <c r="B566" s="178"/>
      <c r="H566" s="182"/>
    </row>
    <row r="567" spans="2:8">
      <c r="B567" s="178"/>
      <c r="H567" s="182"/>
    </row>
    <row r="568" spans="2:8">
      <c r="B568" s="178"/>
      <c r="H568" s="182"/>
    </row>
    <row r="569" spans="2:8">
      <c r="B569" s="178"/>
      <c r="H569" s="182"/>
    </row>
    <row r="570" spans="2:8">
      <c r="B570" s="178"/>
      <c r="H570" s="182"/>
    </row>
    <row r="571" spans="2:8">
      <c r="B571" s="178"/>
      <c r="H571" s="182"/>
    </row>
    <row r="572" spans="2:8">
      <c r="B572" s="178"/>
      <c r="H572" s="182"/>
    </row>
    <row r="573" spans="2:8">
      <c r="B573" s="178"/>
      <c r="H573" s="182"/>
    </row>
    <row r="574" spans="2:8">
      <c r="B574" s="178"/>
      <c r="H574" s="182"/>
    </row>
    <row r="575" spans="2:8">
      <c r="B575" s="178"/>
      <c r="H575" s="182"/>
    </row>
    <row r="576" spans="2:8">
      <c r="B576" s="178"/>
      <c r="H576" s="182"/>
    </row>
    <row r="577" spans="2:8">
      <c r="B577" s="178"/>
      <c r="H577" s="182"/>
    </row>
    <row r="578" spans="2:8">
      <c r="B578" s="178"/>
      <c r="H578" s="182"/>
    </row>
    <row r="579" spans="2:8">
      <c r="B579" s="178"/>
      <c r="H579" s="182"/>
    </row>
    <row r="580" spans="2:8">
      <c r="B580" s="178"/>
      <c r="H580" s="182"/>
    </row>
    <row r="581" spans="2:8">
      <c r="B581" s="178"/>
      <c r="H581" s="182"/>
    </row>
    <row r="582" spans="2:8">
      <c r="B582" s="178"/>
      <c r="H582" s="182"/>
    </row>
    <row r="583" spans="2:8">
      <c r="B583" s="178"/>
      <c r="H583" s="182"/>
    </row>
    <row r="584" spans="2:8">
      <c r="B584" s="178"/>
      <c r="H584" s="182"/>
    </row>
    <row r="585" spans="2:8">
      <c r="B585" s="178"/>
      <c r="H585" s="182"/>
    </row>
    <row r="586" spans="2:8">
      <c r="B586" s="178"/>
      <c r="H586" s="182"/>
    </row>
    <row r="587" spans="2:8">
      <c r="B587" s="178"/>
      <c r="H587" s="182"/>
    </row>
    <row r="588" spans="2:8">
      <c r="B588" s="178"/>
      <c r="H588" s="182"/>
    </row>
    <row r="589" spans="2:8">
      <c r="B589" s="178"/>
      <c r="H589" s="182"/>
    </row>
    <row r="590" spans="2:8">
      <c r="B590" s="178"/>
      <c r="H590" s="182"/>
    </row>
    <row r="591" spans="2:8">
      <c r="B591" s="178"/>
      <c r="H591" s="182"/>
    </row>
    <row r="592" spans="2:8">
      <c r="B592" s="178"/>
      <c r="H592" s="182"/>
    </row>
    <row r="593" spans="2:8">
      <c r="B593" s="178"/>
      <c r="H593" s="182"/>
    </row>
    <row r="594" spans="2:8">
      <c r="B594" s="178"/>
      <c r="H594" s="182"/>
    </row>
    <row r="595" spans="2:8">
      <c r="B595" s="178"/>
      <c r="H595" s="182"/>
    </row>
    <row r="596" spans="2:8">
      <c r="B596" s="178"/>
      <c r="H596" s="182"/>
    </row>
    <row r="597" spans="2:8">
      <c r="B597" s="178"/>
      <c r="H597" s="182"/>
    </row>
    <row r="598" spans="2:8">
      <c r="B598" s="178"/>
      <c r="H598" s="182"/>
    </row>
    <row r="599" spans="2:8">
      <c r="B599" s="178"/>
      <c r="H599" s="182"/>
    </row>
    <row r="600" spans="2:8">
      <c r="B600" s="178"/>
      <c r="H600" s="182"/>
    </row>
    <row r="601" spans="2:8">
      <c r="B601" s="178"/>
      <c r="H601" s="182"/>
    </row>
    <row r="602" spans="2:8">
      <c r="B602" s="178"/>
      <c r="H602" s="182"/>
    </row>
    <row r="603" spans="2:8">
      <c r="B603" s="178"/>
      <c r="H603" s="182"/>
    </row>
    <row r="604" spans="2:8">
      <c r="B604" s="178"/>
      <c r="H604" s="182"/>
    </row>
    <row r="605" spans="2:8">
      <c r="B605" s="178"/>
      <c r="H605" s="182"/>
    </row>
    <row r="606" spans="2:8">
      <c r="B606" s="178"/>
      <c r="H606" s="182"/>
    </row>
    <row r="607" spans="2:8">
      <c r="B607" s="178"/>
      <c r="H607" s="182"/>
    </row>
    <row r="608" spans="2:8">
      <c r="B608" s="178"/>
      <c r="H608" s="182"/>
    </row>
    <row r="609" spans="2:8">
      <c r="B609" s="178"/>
      <c r="H609" s="182"/>
    </row>
    <row r="610" spans="2:8">
      <c r="B610" s="178"/>
      <c r="H610" s="182"/>
    </row>
    <row r="611" spans="2:8">
      <c r="B611" s="178"/>
      <c r="H611" s="182"/>
    </row>
    <row r="612" spans="2:8">
      <c r="B612" s="178"/>
      <c r="H612" s="182"/>
    </row>
    <row r="613" spans="2:8">
      <c r="B613" s="178"/>
      <c r="H613" s="182"/>
    </row>
    <row r="614" spans="2:8">
      <c r="B614" s="178"/>
      <c r="H614" s="182"/>
    </row>
    <row r="615" spans="2:8">
      <c r="B615" s="178"/>
      <c r="H615" s="182"/>
    </row>
    <row r="616" spans="2:8">
      <c r="B616" s="178"/>
      <c r="H616" s="182"/>
    </row>
    <row r="617" spans="2:8">
      <c r="B617" s="178"/>
      <c r="H617" s="182"/>
    </row>
    <row r="618" spans="2:8">
      <c r="B618" s="178"/>
      <c r="H618" s="182"/>
    </row>
    <row r="619" spans="2:8">
      <c r="B619" s="178"/>
      <c r="H619" s="182"/>
    </row>
    <row r="620" spans="2:8">
      <c r="B620" s="178"/>
      <c r="H620" s="182"/>
    </row>
    <row r="621" spans="2:8">
      <c r="B621" s="178"/>
      <c r="H621" s="182"/>
    </row>
    <row r="622" spans="2:8">
      <c r="B622" s="178"/>
      <c r="H622" s="182"/>
    </row>
    <row r="623" spans="2:8">
      <c r="B623" s="178"/>
      <c r="H623" s="182"/>
    </row>
    <row r="624" spans="2:8">
      <c r="B624" s="178"/>
      <c r="H624" s="182"/>
    </row>
    <row r="625" spans="2:8">
      <c r="B625" s="178"/>
      <c r="H625" s="182"/>
    </row>
    <row r="626" spans="2:8">
      <c r="B626" s="178"/>
      <c r="H626" s="182"/>
    </row>
    <row r="627" spans="2:8">
      <c r="B627" s="178"/>
      <c r="H627" s="182"/>
    </row>
    <row r="628" spans="2:8">
      <c r="B628" s="178"/>
      <c r="H628" s="182"/>
    </row>
    <row r="629" spans="2:8">
      <c r="B629" s="178"/>
      <c r="H629" s="182"/>
    </row>
    <row r="630" spans="2:8">
      <c r="B630" s="178"/>
      <c r="H630" s="182"/>
    </row>
    <row r="631" spans="2:8">
      <c r="B631" s="178"/>
      <c r="H631" s="182"/>
    </row>
    <row r="632" spans="2:8">
      <c r="B632" s="178"/>
      <c r="H632" s="182"/>
    </row>
    <row r="633" spans="2:8">
      <c r="B633" s="178"/>
      <c r="H633" s="182"/>
    </row>
    <row r="634" spans="2:8">
      <c r="B634" s="178"/>
      <c r="H634" s="182"/>
    </row>
    <row r="635" spans="2:8">
      <c r="B635" s="178"/>
      <c r="H635" s="182"/>
    </row>
    <row r="636" spans="2:8">
      <c r="B636" s="178"/>
      <c r="H636" s="182"/>
    </row>
    <row r="637" spans="2:8">
      <c r="B637" s="178"/>
      <c r="H637" s="182"/>
    </row>
    <row r="638" spans="2:8">
      <c r="B638" s="178"/>
      <c r="H638" s="182"/>
    </row>
    <row r="639" spans="2:8">
      <c r="B639" s="178"/>
      <c r="H639" s="182"/>
    </row>
    <row r="640" spans="2:8">
      <c r="B640" s="178"/>
      <c r="H640" s="182"/>
    </row>
    <row r="641" spans="2:8">
      <c r="B641" s="178"/>
      <c r="H641" s="182"/>
    </row>
    <row r="642" spans="2:8">
      <c r="B642" s="178"/>
      <c r="H642" s="182"/>
    </row>
    <row r="643" spans="2:8">
      <c r="B643" s="178"/>
      <c r="H643" s="182"/>
    </row>
    <row r="644" spans="2:8">
      <c r="B644" s="178"/>
      <c r="H644" s="182"/>
    </row>
    <row r="645" spans="2:8">
      <c r="B645" s="178"/>
      <c r="H645" s="182"/>
    </row>
    <row r="646" spans="2:8">
      <c r="B646" s="178"/>
      <c r="H646" s="182"/>
    </row>
    <row r="647" spans="2:8">
      <c r="B647" s="178"/>
      <c r="H647" s="182"/>
    </row>
    <row r="648" spans="2:8">
      <c r="B648" s="178"/>
      <c r="H648" s="182"/>
    </row>
    <row r="649" spans="2:8">
      <c r="B649" s="178"/>
      <c r="H649" s="182"/>
    </row>
    <row r="650" spans="2:8">
      <c r="B650" s="178"/>
      <c r="H650" s="182"/>
    </row>
    <row r="651" spans="2:8">
      <c r="B651" s="178"/>
      <c r="H651" s="182"/>
    </row>
    <row r="652" spans="2:8">
      <c r="B652" s="178"/>
      <c r="H652" s="182"/>
    </row>
    <row r="653" spans="2:8">
      <c r="B653" s="178"/>
      <c r="H653" s="182"/>
    </row>
    <row r="654" spans="2:8">
      <c r="B654" s="178"/>
      <c r="H654" s="182"/>
    </row>
    <row r="655" spans="2:8">
      <c r="B655" s="178"/>
      <c r="H655" s="182"/>
    </row>
    <row r="656" spans="2:8">
      <c r="B656" s="178"/>
      <c r="H656" s="182"/>
    </row>
    <row r="657" spans="2:8">
      <c r="B657" s="178"/>
      <c r="H657" s="182"/>
    </row>
    <row r="658" spans="2:8">
      <c r="B658" s="178"/>
      <c r="H658" s="182"/>
    </row>
    <row r="659" spans="2:8">
      <c r="B659" s="178"/>
      <c r="H659" s="182"/>
    </row>
    <row r="660" spans="2:8">
      <c r="B660" s="178"/>
      <c r="H660" s="182"/>
    </row>
    <row r="661" spans="2:8">
      <c r="B661" s="178"/>
      <c r="H661" s="182"/>
    </row>
    <row r="662" spans="2:8">
      <c r="B662" s="178"/>
      <c r="H662" s="182"/>
    </row>
    <row r="663" spans="2:8">
      <c r="B663" s="178"/>
      <c r="H663" s="182"/>
    </row>
    <row r="664" spans="2:8">
      <c r="B664" s="178"/>
      <c r="H664" s="182"/>
    </row>
    <row r="665" spans="2:8">
      <c r="B665" s="178"/>
      <c r="H665" s="182"/>
    </row>
    <row r="666" spans="2:8">
      <c r="B666" s="178"/>
      <c r="H666" s="182"/>
    </row>
    <row r="667" spans="2:8">
      <c r="B667" s="178"/>
      <c r="H667" s="182"/>
    </row>
    <row r="668" spans="2:8">
      <c r="B668" s="178"/>
      <c r="H668" s="182"/>
    </row>
    <row r="669" spans="2:8">
      <c r="B669" s="178"/>
      <c r="H669" s="182"/>
    </row>
    <row r="670" spans="2:8">
      <c r="B670" s="178"/>
      <c r="H670" s="182"/>
    </row>
    <row r="671" spans="2:8">
      <c r="B671" s="178"/>
      <c r="H671" s="182"/>
    </row>
    <row r="672" spans="2:8">
      <c r="B672" s="178"/>
      <c r="H672" s="182"/>
    </row>
    <row r="673" spans="2:8">
      <c r="B673" s="178"/>
      <c r="H673" s="182"/>
    </row>
    <row r="674" spans="2:8">
      <c r="B674" s="178"/>
      <c r="H674" s="182"/>
    </row>
    <row r="675" spans="2:8">
      <c r="B675" s="178"/>
      <c r="H675" s="182"/>
    </row>
    <row r="676" spans="2:8">
      <c r="B676" s="178"/>
      <c r="H676" s="182"/>
    </row>
    <row r="677" spans="2:8">
      <c r="B677" s="178"/>
      <c r="H677" s="182"/>
    </row>
    <row r="678" spans="2:8">
      <c r="B678" s="178"/>
      <c r="H678" s="182"/>
    </row>
    <row r="679" spans="2:8">
      <c r="B679" s="178"/>
      <c r="H679" s="182"/>
    </row>
    <row r="680" spans="2:8">
      <c r="B680" s="178"/>
      <c r="H680" s="182"/>
    </row>
    <row r="681" spans="2:8">
      <c r="B681" s="178"/>
      <c r="H681" s="182"/>
    </row>
    <row r="682" spans="2:8">
      <c r="B682" s="178"/>
      <c r="H682" s="182"/>
    </row>
    <row r="683" spans="2:8">
      <c r="B683" s="178"/>
      <c r="H683" s="182"/>
    </row>
    <row r="684" spans="2:8">
      <c r="B684" s="178"/>
      <c r="H684" s="182"/>
    </row>
    <row r="685" spans="2:8">
      <c r="B685" s="178"/>
      <c r="H685" s="182"/>
    </row>
    <row r="686" spans="2:8">
      <c r="B686" s="178"/>
      <c r="H686" s="182"/>
    </row>
    <row r="687" spans="2:8">
      <c r="B687" s="178"/>
      <c r="H687" s="182"/>
    </row>
    <row r="688" spans="2:8">
      <c r="B688" s="178"/>
      <c r="H688" s="182"/>
    </row>
    <row r="689" spans="2:8">
      <c r="B689" s="178"/>
      <c r="H689" s="182"/>
    </row>
    <row r="690" spans="2:8">
      <c r="B690" s="178"/>
      <c r="H690" s="182"/>
    </row>
    <row r="691" spans="2:8">
      <c r="B691" s="178"/>
      <c r="H691" s="182"/>
    </row>
    <row r="692" spans="2:8">
      <c r="B692" s="178"/>
      <c r="H692" s="182"/>
    </row>
    <row r="693" spans="2:8">
      <c r="B693" s="178"/>
      <c r="H693" s="182"/>
    </row>
    <row r="694" spans="2:8">
      <c r="B694" s="178"/>
      <c r="H694" s="182"/>
    </row>
    <row r="695" spans="2:8">
      <c r="B695" s="178"/>
      <c r="H695" s="182"/>
    </row>
    <row r="696" spans="2:8">
      <c r="B696" s="178"/>
      <c r="H696" s="182"/>
    </row>
    <row r="697" spans="2:8">
      <c r="B697" s="178"/>
      <c r="H697" s="182"/>
    </row>
    <row r="698" spans="2:8">
      <c r="B698" s="178"/>
      <c r="H698" s="182"/>
    </row>
    <row r="699" spans="2:8">
      <c r="B699" s="178"/>
      <c r="H699" s="182"/>
    </row>
    <row r="700" spans="2:8">
      <c r="B700" s="178"/>
      <c r="H700" s="182"/>
    </row>
    <row r="701" spans="2:8">
      <c r="B701" s="178"/>
      <c r="H701" s="182"/>
    </row>
    <row r="702" spans="2:8">
      <c r="B702" s="178"/>
      <c r="H702" s="182"/>
    </row>
    <row r="703" spans="2:8">
      <c r="B703" s="178"/>
      <c r="H703" s="182"/>
    </row>
    <row r="704" spans="2:8">
      <c r="B704" s="178"/>
      <c r="H704" s="182"/>
    </row>
    <row r="705" spans="2:8">
      <c r="B705" s="178"/>
      <c r="H705" s="182"/>
    </row>
    <row r="706" spans="2:8">
      <c r="B706" s="178"/>
      <c r="H706" s="182"/>
    </row>
    <row r="707" spans="2:8">
      <c r="B707" s="178"/>
      <c r="H707" s="182"/>
    </row>
    <row r="708" spans="2:8">
      <c r="B708" s="178"/>
      <c r="H708" s="182"/>
    </row>
    <row r="709" spans="2:8">
      <c r="B709" s="178"/>
      <c r="H709" s="182"/>
    </row>
    <row r="710" spans="2:8">
      <c r="B710" s="178"/>
      <c r="H710" s="182"/>
    </row>
    <row r="711" spans="2:8">
      <c r="B711" s="178"/>
      <c r="H711" s="182"/>
    </row>
    <row r="712" spans="2:8">
      <c r="B712" s="178"/>
      <c r="H712" s="182"/>
    </row>
    <row r="713" spans="2:8">
      <c r="B713" s="178"/>
      <c r="H713" s="182"/>
    </row>
    <row r="714" spans="2:8">
      <c r="B714" s="178"/>
      <c r="H714" s="182"/>
    </row>
    <row r="715" spans="2:8">
      <c r="B715" s="178"/>
      <c r="H715" s="182"/>
    </row>
    <row r="716" spans="2:8">
      <c r="B716" s="178"/>
      <c r="H716" s="182"/>
    </row>
    <row r="717" spans="2:8">
      <c r="B717" s="178"/>
      <c r="H717" s="182"/>
    </row>
    <row r="718" spans="2:8">
      <c r="B718" s="178"/>
      <c r="H718" s="182"/>
    </row>
    <row r="719" spans="2:8">
      <c r="B719" s="178"/>
      <c r="H719" s="182"/>
    </row>
    <row r="720" spans="2:8">
      <c r="B720" s="178"/>
      <c r="H720" s="182"/>
    </row>
    <row r="721" spans="2:8">
      <c r="B721" s="178"/>
      <c r="H721" s="182"/>
    </row>
    <row r="722" spans="2:8">
      <c r="B722" s="178"/>
      <c r="H722" s="182"/>
    </row>
    <row r="723" spans="2:8">
      <c r="B723" s="178"/>
      <c r="H723" s="182"/>
    </row>
    <row r="724" spans="2:8">
      <c r="B724" s="178"/>
      <c r="H724" s="182"/>
    </row>
    <row r="725" spans="2:8">
      <c r="B725" s="178"/>
      <c r="H725" s="182"/>
    </row>
    <row r="726" spans="2:8">
      <c r="B726" s="178"/>
      <c r="H726" s="182"/>
    </row>
    <row r="727" spans="2:8">
      <c r="B727" s="178"/>
      <c r="H727" s="182"/>
    </row>
    <row r="728" spans="2:8">
      <c r="B728" s="178"/>
      <c r="H728" s="182"/>
    </row>
    <row r="729" spans="2:8">
      <c r="B729" s="178"/>
      <c r="H729" s="182"/>
    </row>
    <row r="730" spans="2:8">
      <c r="B730" s="178"/>
      <c r="H730" s="182"/>
    </row>
    <row r="731" spans="2:8">
      <c r="B731" s="178"/>
      <c r="H731" s="182"/>
    </row>
    <row r="732" spans="2:8">
      <c r="B732" s="178"/>
      <c r="H732" s="182"/>
    </row>
    <row r="733" spans="2:8">
      <c r="B733" s="178"/>
      <c r="H733" s="182"/>
    </row>
    <row r="734" spans="2:8">
      <c r="B734" s="178"/>
      <c r="H734" s="182"/>
    </row>
    <row r="735" spans="2:8">
      <c r="B735" s="178"/>
      <c r="H735" s="182"/>
    </row>
    <row r="736" spans="2:8">
      <c r="B736" s="178"/>
      <c r="H736" s="182"/>
    </row>
    <row r="737" spans="2:8">
      <c r="B737" s="178"/>
      <c r="H737" s="182"/>
    </row>
    <row r="738" spans="2:8">
      <c r="B738" s="178"/>
      <c r="H738" s="182"/>
    </row>
    <row r="739" spans="2:8">
      <c r="B739" s="178"/>
      <c r="H739" s="182"/>
    </row>
    <row r="740" spans="2:8">
      <c r="B740" s="178"/>
      <c r="H740" s="182"/>
    </row>
    <row r="741" spans="2:8">
      <c r="B741" s="178"/>
      <c r="H741" s="182"/>
    </row>
    <row r="742" spans="2:8">
      <c r="B742" s="178"/>
      <c r="H742" s="182"/>
    </row>
    <row r="743" spans="2:8">
      <c r="B743" s="178"/>
      <c r="H743" s="182"/>
    </row>
    <row r="744" spans="2:8">
      <c r="B744" s="178"/>
      <c r="H744" s="182"/>
    </row>
    <row r="745" spans="2:8">
      <c r="B745" s="178"/>
      <c r="H745" s="182"/>
    </row>
    <row r="746" spans="2:8">
      <c r="B746" s="178"/>
      <c r="H746" s="182"/>
    </row>
    <row r="747" spans="2:8">
      <c r="B747" s="178"/>
      <c r="H747" s="182"/>
    </row>
    <row r="748" spans="2:8">
      <c r="B748" s="178"/>
      <c r="H748" s="182"/>
    </row>
    <row r="749" spans="2:8">
      <c r="B749" s="178"/>
      <c r="H749" s="182"/>
    </row>
    <row r="750" spans="2:8">
      <c r="B750" s="178"/>
      <c r="H750" s="182"/>
    </row>
    <row r="751" spans="2:8">
      <c r="B751" s="178"/>
      <c r="H751" s="182"/>
    </row>
    <row r="752" spans="2:8">
      <c r="B752" s="178"/>
      <c r="H752" s="182"/>
    </row>
    <row r="753" spans="2:8">
      <c r="B753" s="178"/>
      <c r="H753" s="182"/>
    </row>
    <row r="754" spans="2:8">
      <c r="B754" s="178"/>
      <c r="H754" s="182"/>
    </row>
    <row r="755" spans="2:8">
      <c r="B755" s="178"/>
      <c r="H755" s="182"/>
    </row>
    <row r="756" spans="2:8">
      <c r="B756" s="178"/>
      <c r="H756" s="182"/>
    </row>
    <row r="757" spans="2:8">
      <c r="B757" s="178"/>
      <c r="H757" s="182"/>
    </row>
    <row r="758" spans="2:8">
      <c r="B758" s="178"/>
      <c r="H758" s="182"/>
    </row>
    <row r="759" spans="2:8">
      <c r="B759" s="178"/>
      <c r="H759" s="182"/>
    </row>
    <row r="760" spans="2:8">
      <c r="B760" s="178"/>
      <c r="H760" s="182"/>
    </row>
    <row r="761" spans="2:8">
      <c r="B761" s="178"/>
      <c r="H761" s="182"/>
    </row>
    <row r="762" spans="2:8">
      <c r="B762" s="178"/>
      <c r="H762" s="182"/>
    </row>
    <row r="763" spans="2:8">
      <c r="B763" s="178"/>
      <c r="H763" s="182"/>
    </row>
    <row r="764" spans="2:8">
      <c r="B764" s="178"/>
      <c r="H764" s="182"/>
    </row>
    <row r="765" spans="2:8">
      <c r="B765" s="178"/>
      <c r="H765" s="182"/>
    </row>
    <row r="766" spans="2:8">
      <c r="B766" s="178"/>
      <c r="H766" s="182"/>
    </row>
    <row r="767" spans="2:8">
      <c r="B767" s="178"/>
      <c r="H767" s="182"/>
    </row>
    <row r="768" spans="2:8">
      <c r="B768" s="178"/>
      <c r="H768" s="182"/>
    </row>
    <row r="769" spans="2:8">
      <c r="B769" s="178"/>
      <c r="H769" s="182"/>
    </row>
    <row r="770" spans="2:8">
      <c r="B770" s="178"/>
      <c r="H770" s="182"/>
    </row>
    <row r="771" spans="2:8">
      <c r="B771" s="178"/>
      <c r="H771" s="182"/>
    </row>
    <row r="772" spans="2:8">
      <c r="B772" s="178"/>
      <c r="H772" s="182"/>
    </row>
    <row r="773" spans="2:8">
      <c r="B773" s="178"/>
      <c r="H773" s="182"/>
    </row>
    <row r="774" spans="2:8">
      <c r="B774" s="178"/>
      <c r="H774" s="182"/>
    </row>
    <row r="775" spans="2:8">
      <c r="B775" s="178"/>
      <c r="H775" s="182"/>
    </row>
    <row r="776" spans="2:8">
      <c r="B776" s="178"/>
      <c r="H776" s="182"/>
    </row>
    <row r="777" spans="2:8">
      <c r="B777" s="178"/>
      <c r="H777" s="182"/>
    </row>
    <row r="778" spans="2:8">
      <c r="B778" s="178"/>
      <c r="H778" s="182"/>
    </row>
    <row r="779" spans="2:8">
      <c r="B779" s="178"/>
      <c r="H779" s="182"/>
    </row>
    <row r="780" spans="2:8">
      <c r="B780" s="178"/>
      <c r="H780" s="182"/>
    </row>
    <row r="781" spans="2:8">
      <c r="B781" s="178"/>
      <c r="H781" s="182"/>
    </row>
    <row r="782" spans="2:8">
      <c r="B782" s="178"/>
      <c r="H782" s="182"/>
    </row>
    <row r="783" spans="2:8">
      <c r="B783" s="178"/>
      <c r="H783" s="182"/>
    </row>
    <row r="784" spans="2:8">
      <c r="B784" s="178"/>
      <c r="H784" s="182"/>
    </row>
    <row r="785" spans="2:8">
      <c r="B785" s="178"/>
      <c r="H785" s="182"/>
    </row>
    <row r="786" spans="2:8">
      <c r="B786" s="178"/>
      <c r="H786" s="182"/>
    </row>
    <row r="787" spans="2:8">
      <c r="B787" s="178"/>
      <c r="H787" s="182"/>
    </row>
    <row r="788" spans="2:8">
      <c r="B788" s="178"/>
      <c r="H788" s="182"/>
    </row>
    <row r="789" spans="2:8">
      <c r="B789" s="178"/>
      <c r="H789" s="182"/>
    </row>
    <row r="790" spans="2:8">
      <c r="B790" s="178"/>
      <c r="H790" s="182"/>
    </row>
    <row r="791" spans="2:8">
      <c r="B791" s="178"/>
      <c r="H791" s="182"/>
    </row>
    <row r="792" spans="2:8">
      <c r="B792" s="178"/>
      <c r="H792" s="182"/>
    </row>
    <row r="793" spans="2:8">
      <c r="B793" s="178"/>
      <c r="H793" s="182"/>
    </row>
    <row r="794" spans="2:8">
      <c r="B794" s="178"/>
      <c r="H794" s="182"/>
    </row>
    <row r="795" spans="2:8">
      <c r="B795" s="178"/>
      <c r="H795" s="182"/>
    </row>
    <row r="796" spans="2:8">
      <c r="B796" s="178"/>
      <c r="H796" s="182"/>
    </row>
    <row r="797" spans="2:8">
      <c r="B797" s="178"/>
      <c r="H797" s="182"/>
    </row>
    <row r="798" spans="2:8">
      <c r="B798" s="178"/>
      <c r="H798" s="182"/>
    </row>
    <row r="799" spans="2:8">
      <c r="B799" s="178"/>
      <c r="H799" s="182"/>
    </row>
    <row r="800" spans="2:8">
      <c r="B800" s="178"/>
      <c r="H800" s="182"/>
    </row>
    <row r="801" spans="2:8">
      <c r="B801" s="178"/>
      <c r="H801" s="182"/>
    </row>
    <row r="802" spans="2:8">
      <c r="B802" s="178"/>
      <c r="H802" s="182"/>
    </row>
    <row r="803" spans="2:8">
      <c r="B803" s="178"/>
      <c r="H803" s="182"/>
    </row>
    <row r="804" spans="2:8">
      <c r="B804" s="178"/>
      <c r="H804" s="182"/>
    </row>
    <row r="805" spans="2:8">
      <c r="B805" s="178"/>
      <c r="H805" s="182"/>
    </row>
    <row r="806" spans="2:8">
      <c r="B806" s="178"/>
      <c r="H806" s="182"/>
    </row>
    <row r="807" spans="2:8">
      <c r="B807" s="178"/>
      <c r="H807" s="182"/>
    </row>
    <row r="808" spans="2:8">
      <c r="B808" s="178"/>
      <c r="H808" s="182"/>
    </row>
    <row r="809" spans="2:8">
      <c r="B809" s="178"/>
      <c r="H809" s="182"/>
    </row>
    <row r="810" spans="2:8">
      <c r="B810" s="178"/>
      <c r="H810" s="182"/>
    </row>
    <row r="811" spans="2:8">
      <c r="B811" s="178"/>
      <c r="H811" s="182"/>
    </row>
    <row r="812" spans="2:8">
      <c r="B812" s="178"/>
      <c r="H812" s="182"/>
    </row>
    <row r="813" spans="2:8">
      <c r="B813" s="178"/>
      <c r="H813" s="182"/>
    </row>
    <row r="814" spans="2:8">
      <c r="B814" s="178"/>
      <c r="H814" s="182"/>
    </row>
    <row r="815" spans="2:8">
      <c r="B815" s="178"/>
      <c r="H815" s="182"/>
    </row>
    <row r="816" spans="2:8">
      <c r="B816" s="178"/>
      <c r="H816" s="182"/>
    </row>
    <row r="817" spans="2:8">
      <c r="B817" s="178"/>
      <c r="H817" s="182"/>
    </row>
    <row r="818" spans="2:8">
      <c r="B818" s="178"/>
      <c r="H818" s="182"/>
    </row>
    <row r="819" spans="2:8">
      <c r="B819" s="178"/>
      <c r="H819" s="182"/>
    </row>
    <row r="820" spans="2:8">
      <c r="B820" s="178"/>
      <c r="H820" s="182"/>
    </row>
    <row r="821" spans="2:8">
      <c r="B821" s="178"/>
      <c r="H821" s="182"/>
    </row>
    <row r="822" spans="2:8">
      <c r="B822" s="178"/>
      <c r="H822" s="182"/>
    </row>
    <row r="823" spans="2:8">
      <c r="B823" s="178"/>
      <c r="H823" s="182"/>
    </row>
    <row r="824" spans="2:8">
      <c r="B824" s="178"/>
      <c r="H824" s="182"/>
    </row>
    <row r="825" spans="2:8">
      <c r="B825" s="178"/>
      <c r="H825" s="182"/>
    </row>
    <row r="826" spans="2:8">
      <c r="B826" s="178"/>
      <c r="H826" s="182"/>
    </row>
    <row r="827" spans="2:8">
      <c r="B827" s="178"/>
      <c r="H827" s="182"/>
    </row>
    <row r="828" spans="2:8">
      <c r="B828" s="178"/>
      <c r="H828" s="182"/>
    </row>
    <row r="829" spans="2:8">
      <c r="B829" s="178"/>
      <c r="H829" s="182"/>
    </row>
    <row r="830" spans="2:8">
      <c r="B830" s="178"/>
      <c r="H830" s="182"/>
    </row>
    <row r="831" spans="2:8">
      <c r="B831" s="178"/>
      <c r="H831" s="182"/>
    </row>
    <row r="832" spans="2:8">
      <c r="B832" s="178"/>
      <c r="H832" s="182"/>
    </row>
    <row r="833" spans="2:8">
      <c r="B833" s="178"/>
      <c r="H833" s="182"/>
    </row>
    <row r="834" spans="2:8">
      <c r="B834" s="178"/>
      <c r="H834" s="182"/>
    </row>
    <row r="835" spans="2:8">
      <c r="B835" s="178"/>
      <c r="H835" s="182"/>
    </row>
    <row r="836" spans="2:8">
      <c r="B836" s="178"/>
      <c r="H836" s="182"/>
    </row>
    <row r="837" spans="2:8">
      <c r="B837" s="178"/>
      <c r="H837" s="182"/>
    </row>
    <row r="838" spans="2:8">
      <c r="B838" s="178"/>
      <c r="H838" s="182"/>
    </row>
    <row r="839" spans="2:8">
      <c r="B839" s="178"/>
      <c r="H839" s="182"/>
    </row>
    <row r="840" spans="2:8">
      <c r="B840" s="178"/>
      <c r="H840" s="182"/>
    </row>
    <row r="841" spans="2:8">
      <c r="B841" s="178"/>
      <c r="H841" s="182"/>
    </row>
    <row r="842" spans="2:8">
      <c r="B842" s="178"/>
      <c r="H842" s="182"/>
    </row>
    <row r="843" spans="2:8">
      <c r="B843" s="178"/>
      <c r="H843" s="182"/>
    </row>
    <row r="844" spans="2:8">
      <c r="B844" s="178"/>
      <c r="H844" s="182"/>
    </row>
    <row r="845" spans="2:8">
      <c r="B845" s="178"/>
      <c r="H845" s="182"/>
    </row>
    <row r="846" spans="2:8">
      <c r="B846" s="178"/>
      <c r="H846" s="182"/>
    </row>
    <row r="847" spans="2:8">
      <c r="B847" s="178"/>
      <c r="H847" s="182"/>
    </row>
    <row r="848" spans="2:8">
      <c r="B848" s="178"/>
      <c r="H848" s="182"/>
    </row>
    <row r="849" spans="2:8">
      <c r="B849" s="178"/>
      <c r="H849" s="182"/>
    </row>
    <row r="850" spans="2:8">
      <c r="B850" s="178"/>
      <c r="H850" s="182"/>
    </row>
    <row r="851" spans="2:8">
      <c r="B851" s="178"/>
      <c r="H851" s="182"/>
    </row>
    <row r="852" spans="2:8">
      <c r="B852" s="178"/>
      <c r="H852" s="182"/>
    </row>
    <row r="853" spans="2:8">
      <c r="B853" s="178"/>
      <c r="H853" s="182"/>
    </row>
    <row r="854" spans="2:8">
      <c r="B854" s="178"/>
      <c r="H854" s="182"/>
    </row>
    <row r="855" spans="2:8">
      <c r="B855" s="178"/>
      <c r="H855" s="182"/>
    </row>
    <row r="856" spans="2:8">
      <c r="B856" s="178"/>
      <c r="H856" s="182"/>
    </row>
    <row r="857" spans="2:8">
      <c r="B857" s="178"/>
      <c r="H857" s="182"/>
    </row>
    <row r="858" spans="2:8">
      <c r="B858" s="178"/>
      <c r="H858" s="182"/>
    </row>
    <row r="859" spans="2:8">
      <c r="B859" s="178"/>
      <c r="H859" s="182"/>
    </row>
    <row r="860" spans="2:8">
      <c r="B860" s="178"/>
      <c r="H860" s="182"/>
    </row>
    <row r="861" spans="2:8">
      <c r="B861" s="178"/>
      <c r="H861" s="182"/>
    </row>
    <row r="862" spans="2:8">
      <c r="B862" s="178"/>
      <c r="H862" s="182"/>
    </row>
    <row r="863" spans="2:8">
      <c r="B863" s="178"/>
      <c r="H863" s="182"/>
    </row>
    <row r="864" spans="2:8">
      <c r="B864" s="178"/>
      <c r="H864" s="182"/>
    </row>
    <row r="865" spans="2:8">
      <c r="B865" s="178"/>
      <c r="H865" s="182"/>
    </row>
    <row r="866" spans="2:8">
      <c r="B866" s="178"/>
      <c r="H866" s="182"/>
    </row>
    <row r="867" spans="2:8">
      <c r="B867" s="178"/>
      <c r="H867" s="182"/>
    </row>
    <row r="868" spans="2:8">
      <c r="B868" s="178"/>
      <c r="H868" s="182"/>
    </row>
    <row r="869" spans="2:8">
      <c r="B869" s="178"/>
      <c r="H869" s="182"/>
    </row>
    <row r="870" spans="2:8">
      <c r="B870" s="178"/>
      <c r="H870" s="182"/>
    </row>
    <row r="871" spans="2:8">
      <c r="B871" s="178"/>
      <c r="H871" s="182"/>
    </row>
    <row r="872" spans="2:8">
      <c r="B872" s="178"/>
      <c r="H872" s="182"/>
    </row>
    <row r="873" spans="2:8">
      <c r="B873" s="178"/>
      <c r="H873" s="182"/>
    </row>
    <row r="874" spans="2:8">
      <c r="B874" s="178"/>
      <c r="H874" s="182"/>
    </row>
    <row r="875" spans="2:8">
      <c r="B875" s="178"/>
      <c r="H875" s="182"/>
    </row>
    <row r="876" spans="2:8">
      <c r="B876" s="178"/>
      <c r="H876" s="182"/>
    </row>
    <row r="877" spans="2:8">
      <c r="B877" s="178"/>
      <c r="H877" s="182"/>
    </row>
    <row r="878" spans="2:8">
      <c r="B878" s="178"/>
      <c r="H878" s="182"/>
    </row>
    <row r="879" spans="2:8">
      <c r="B879" s="178"/>
      <c r="H879" s="182"/>
    </row>
    <row r="880" spans="2:8">
      <c r="B880" s="178"/>
      <c r="H880" s="182"/>
    </row>
    <row r="881" spans="2:8">
      <c r="B881" s="178"/>
      <c r="H881" s="182"/>
    </row>
    <row r="882" spans="2:8">
      <c r="B882" s="178"/>
      <c r="H882" s="182"/>
    </row>
    <row r="883" spans="2:8">
      <c r="B883" s="178"/>
      <c r="H883" s="182"/>
    </row>
    <row r="884" spans="2:8">
      <c r="B884" s="178"/>
      <c r="H884" s="182"/>
    </row>
    <row r="885" spans="2:8">
      <c r="B885" s="178"/>
      <c r="H885" s="182"/>
    </row>
    <row r="886" spans="2:8">
      <c r="B886" s="178"/>
      <c r="H886" s="182"/>
    </row>
    <row r="887" spans="2:8">
      <c r="B887" s="178"/>
      <c r="H887" s="182"/>
    </row>
    <row r="888" spans="2:8">
      <c r="B888" s="178"/>
      <c r="H888" s="182"/>
    </row>
    <row r="889" spans="2:8">
      <c r="B889" s="178"/>
      <c r="H889" s="182"/>
    </row>
    <row r="890" spans="2:8">
      <c r="B890" s="178"/>
      <c r="H890" s="182"/>
    </row>
    <row r="891" spans="2:8">
      <c r="B891" s="178"/>
      <c r="H891" s="182"/>
    </row>
    <row r="892" spans="2:8">
      <c r="B892" s="178"/>
      <c r="H892" s="182"/>
    </row>
    <row r="893" spans="2:8">
      <c r="B893" s="178"/>
      <c r="H893" s="182"/>
    </row>
    <row r="894" spans="2:8">
      <c r="B894" s="178"/>
      <c r="H894" s="182"/>
    </row>
    <row r="895" spans="2:8">
      <c r="B895" s="178"/>
      <c r="H895" s="182"/>
    </row>
    <row r="896" spans="2:8">
      <c r="B896" s="178"/>
      <c r="H896" s="182"/>
    </row>
    <row r="897" spans="2:8">
      <c r="B897" s="178"/>
      <c r="H897" s="182"/>
    </row>
    <row r="898" spans="2:8">
      <c r="B898" s="178"/>
      <c r="H898" s="182"/>
    </row>
    <row r="899" spans="2:8">
      <c r="B899" s="178"/>
      <c r="H899" s="182"/>
    </row>
    <row r="900" spans="2:8">
      <c r="B900" s="178"/>
      <c r="H900" s="182"/>
    </row>
    <row r="901" spans="2:8">
      <c r="B901" s="178"/>
      <c r="H901" s="182"/>
    </row>
    <row r="902" spans="2:8">
      <c r="B902" s="178"/>
      <c r="H902" s="182"/>
    </row>
    <row r="903" spans="2:8">
      <c r="B903" s="178"/>
      <c r="H903" s="182"/>
    </row>
    <row r="904" spans="2:8">
      <c r="B904" s="178"/>
      <c r="H904" s="182"/>
    </row>
    <row r="905" spans="2:8">
      <c r="B905" s="178"/>
      <c r="H905" s="182"/>
    </row>
    <row r="906" spans="2:8">
      <c r="B906" s="178"/>
      <c r="H906" s="182"/>
    </row>
    <row r="907" spans="2:8">
      <c r="B907" s="178"/>
      <c r="H907" s="182"/>
    </row>
    <row r="908" spans="2:8">
      <c r="B908" s="178"/>
      <c r="H908" s="182"/>
    </row>
    <row r="909" spans="2:8">
      <c r="B909" s="178"/>
      <c r="H909" s="182"/>
    </row>
    <row r="910" spans="2:8">
      <c r="B910" s="178"/>
      <c r="H910" s="182"/>
    </row>
    <row r="911" spans="2:8">
      <c r="B911" s="178"/>
      <c r="H911" s="182"/>
    </row>
    <row r="912" spans="2:8">
      <c r="B912" s="178"/>
      <c r="H912" s="182"/>
    </row>
    <row r="913" spans="2:8">
      <c r="B913" s="178"/>
      <c r="H913" s="182"/>
    </row>
    <row r="914" spans="2:8">
      <c r="B914" s="178"/>
      <c r="H914" s="182"/>
    </row>
    <row r="915" spans="2:8">
      <c r="B915" s="178"/>
      <c r="H915" s="182"/>
    </row>
    <row r="916" spans="2:8">
      <c r="B916" s="178"/>
      <c r="H916" s="182"/>
    </row>
    <row r="917" spans="2:8">
      <c r="B917" s="178"/>
      <c r="H917" s="182"/>
    </row>
    <row r="918" spans="2:8">
      <c r="B918" s="178"/>
      <c r="H918" s="182"/>
    </row>
    <row r="919" spans="2:8">
      <c r="B919" s="178"/>
      <c r="H919" s="182"/>
    </row>
    <row r="920" spans="2:8">
      <c r="B920" s="178"/>
      <c r="H920" s="182"/>
    </row>
    <row r="921" spans="2:8">
      <c r="B921" s="178"/>
      <c r="H921" s="182"/>
    </row>
    <row r="922" spans="2:8">
      <c r="B922" s="178"/>
      <c r="H922" s="182"/>
    </row>
    <row r="923" spans="2:8">
      <c r="B923" s="178"/>
      <c r="H923" s="182"/>
    </row>
    <row r="924" spans="2:8">
      <c r="B924" s="178"/>
      <c r="H924" s="182"/>
    </row>
    <row r="925" spans="2:8">
      <c r="B925" s="178"/>
      <c r="H925" s="182"/>
    </row>
    <row r="926" spans="2:8">
      <c r="B926" s="178"/>
      <c r="H926" s="182"/>
    </row>
    <row r="927" spans="2:8">
      <c r="B927" s="178"/>
      <c r="H927" s="182"/>
    </row>
    <row r="928" spans="2:8">
      <c r="B928" s="178"/>
      <c r="H928" s="182"/>
    </row>
    <row r="929" spans="2:8">
      <c r="B929" s="178"/>
      <c r="H929" s="182"/>
    </row>
    <row r="930" spans="2:8">
      <c r="B930" s="178"/>
      <c r="H930" s="182"/>
    </row>
    <row r="931" spans="2:8">
      <c r="B931" s="178"/>
      <c r="H931" s="182"/>
    </row>
    <row r="932" spans="2:8">
      <c r="B932" s="178"/>
      <c r="H932" s="182"/>
    </row>
    <row r="933" spans="2:8">
      <c r="B933" s="178"/>
      <c r="H933" s="182"/>
    </row>
    <row r="934" spans="2:8">
      <c r="B934" s="178"/>
      <c r="H934" s="182"/>
    </row>
    <row r="935" spans="2:8">
      <c r="B935" s="178"/>
      <c r="H935" s="182"/>
    </row>
    <row r="936" spans="2:8">
      <c r="B936" s="178"/>
      <c r="H936" s="182"/>
    </row>
    <row r="937" spans="2:8">
      <c r="B937" s="178"/>
      <c r="H937" s="182"/>
    </row>
    <row r="938" spans="2:8">
      <c r="B938" s="178"/>
      <c r="H938" s="182"/>
    </row>
    <row r="939" spans="2:8">
      <c r="B939" s="178"/>
      <c r="H939" s="182"/>
    </row>
    <row r="940" spans="2:8">
      <c r="B940" s="178"/>
      <c r="H940" s="182"/>
    </row>
    <row r="941" spans="2:8">
      <c r="B941" s="178"/>
      <c r="H941" s="182"/>
    </row>
    <row r="942" spans="2:8">
      <c r="B942" s="178"/>
      <c r="H942" s="182"/>
    </row>
    <row r="943" spans="2:8">
      <c r="B943" s="178"/>
      <c r="H943" s="182"/>
    </row>
    <row r="944" spans="2:8">
      <c r="B944" s="178"/>
      <c r="H944" s="182"/>
    </row>
    <row r="945" spans="2:8">
      <c r="B945" s="178"/>
      <c r="H945" s="182"/>
    </row>
    <row r="946" spans="2:8">
      <c r="B946" s="178"/>
      <c r="H946" s="182"/>
    </row>
    <row r="947" spans="2:8">
      <c r="B947" s="178"/>
      <c r="H947" s="182"/>
    </row>
    <row r="948" spans="2:8">
      <c r="B948" s="178"/>
      <c r="H948" s="182"/>
    </row>
    <row r="949" spans="2:8">
      <c r="B949" s="178"/>
      <c r="H949" s="182"/>
    </row>
    <row r="950" spans="2:8">
      <c r="B950" s="178"/>
      <c r="H950" s="182"/>
    </row>
    <row r="951" spans="2:8">
      <c r="B951" s="178"/>
      <c r="H951" s="182"/>
    </row>
    <row r="952" spans="2:8">
      <c r="B952" s="178"/>
      <c r="H952" s="182"/>
    </row>
    <row r="953" spans="2:8">
      <c r="B953" s="178"/>
      <c r="H953" s="182"/>
    </row>
    <row r="954" spans="2:8">
      <c r="B954" s="178"/>
      <c r="H954" s="182"/>
    </row>
    <row r="955" spans="2:8">
      <c r="B955" s="178"/>
      <c r="H955" s="182"/>
    </row>
    <row r="956" spans="2:8">
      <c r="B956" s="178"/>
      <c r="H956" s="182"/>
    </row>
    <row r="957" spans="2:8">
      <c r="B957" s="178"/>
      <c r="H957" s="182"/>
    </row>
    <row r="958" spans="2:8">
      <c r="B958" s="178"/>
      <c r="H958" s="182"/>
    </row>
    <row r="959" spans="2:8">
      <c r="B959" s="178"/>
      <c r="H959" s="182"/>
    </row>
    <row r="960" spans="2:8">
      <c r="B960" s="178"/>
      <c r="H960" s="182"/>
    </row>
    <row r="961" spans="2:8">
      <c r="B961" s="178"/>
      <c r="H961" s="182"/>
    </row>
    <row r="962" spans="2:8">
      <c r="B962" s="178"/>
      <c r="H962" s="182"/>
    </row>
    <row r="963" spans="2:8">
      <c r="B963" s="178"/>
      <c r="H963" s="182"/>
    </row>
    <row r="964" spans="2:8">
      <c r="B964" s="178"/>
      <c r="H964" s="182"/>
    </row>
    <row r="965" spans="2:8">
      <c r="B965" s="178"/>
      <c r="H965" s="182"/>
    </row>
    <row r="966" spans="2:8">
      <c r="B966" s="178"/>
      <c r="H966" s="182"/>
    </row>
    <row r="967" spans="2:8">
      <c r="B967" s="178"/>
      <c r="H967" s="182"/>
    </row>
    <row r="968" spans="2:8">
      <c r="B968" s="178"/>
      <c r="H968" s="182"/>
    </row>
    <row r="969" spans="2:8">
      <c r="B969" s="178"/>
      <c r="H969" s="182"/>
    </row>
    <row r="970" spans="2:8">
      <c r="B970" s="178"/>
      <c r="H970" s="182"/>
    </row>
    <row r="971" spans="2:8">
      <c r="B971" s="178"/>
      <c r="H971" s="182"/>
    </row>
    <row r="972" spans="2:8">
      <c r="B972" s="178"/>
      <c r="H972" s="182"/>
    </row>
    <row r="973" spans="2:8">
      <c r="B973" s="178"/>
      <c r="H973" s="182"/>
    </row>
    <row r="974" spans="2:8">
      <c r="B974" s="178"/>
      <c r="H974" s="182"/>
    </row>
    <row r="975" spans="2:8">
      <c r="B975" s="178"/>
      <c r="H975" s="182"/>
    </row>
    <row r="976" spans="2:8">
      <c r="B976" s="178"/>
      <c r="H976" s="182"/>
    </row>
    <row r="977" spans="2:8">
      <c r="B977" s="178"/>
      <c r="H977" s="182"/>
    </row>
    <row r="978" spans="2:8">
      <c r="B978" s="178"/>
      <c r="H978" s="182"/>
    </row>
    <row r="979" spans="2:8">
      <c r="B979" s="178"/>
      <c r="H979" s="182"/>
    </row>
    <row r="980" spans="2:8">
      <c r="B980" s="178"/>
      <c r="H980" s="182"/>
    </row>
    <row r="981" spans="2:8">
      <c r="B981" s="178"/>
      <c r="H981" s="182"/>
    </row>
    <row r="982" spans="2:8">
      <c r="B982" s="178"/>
      <c r="H982" s="182"/>
    </row>
    <row r="983" spans="2:8">
      <c r="B983" s="178"/>
      <c r="H983" s="182"/>
    </row>
    <row r="984" spans="2:8">
      <c r="B984" s="178"/>
      <c r="H984" s="182"/>
    </row>
    <row r="985" spans="2:8">
      <c r="B985" s="178"/>
      <c r="H985" s="182"/>
    </row>
    <row r="986" spans="2:8">
      <c r="B986" s="178"/>
      <c r="H986" s="182"/>
    </row>
    <row r="987" spans="2:8">
      <c r="B987" s="178"/>
      <c r="H987" s="182"/>
    </row>
    <row r="988" spans="2:8">
      <c r="B988" s="178"/>
      <c r="H988" s="182"/>
    </row>
    <row r="989" spans="2:8">
      <c r="B989" s="178"/>
      <c r="H989" s="182"/>
    </row>
    <row r="990" spans="2:8">
      <c r="B990" s="178"/>
      <c r="H990" s="182"/>
    </row>
    <row r="991" spans="2:8">
      <c r="B991" s="178"/>
      <c r="H991" s="182"/>
    </row>
    <row r="992" spans="2:8">
      <c r="B992" s="178"/>
      <c r="H992" s="182"/>
    </row>
    <row r="993" spans="2:8">
      <c r="B993" s="178"/>
      <c r="H993" s="182"/>
    </row>
    <row r="994" spans="2:8">
      <c r="B994" s="178"/>
      <c r="H994" s="182"/>
    </row>
    <row r="995" spans="2:8">
      <c r="B995" s="178"/>
      <c r="H995" s="182"/>
    </row>
    <row r="996" spans="2:8">
      <c r="B996" s="178"/>
      <c r="H996" s="182"/>
    </row>
    <row r="997" spans="2:8">
      <c r="B997" s="178"/>
      <c r="H997" s="182"/>
    </row>
    <row r="998" spans="2:8">
      <c r="B998" s="178"/>
      <c r="H998" s="182"/>
    </row>
    <row r="999" spans="2:8">
      <c r="B999" s="178"/>
      <c r="H999" s="182"/>
    </row>
    <row r="1000" spans="2:8">
      <c r="B1000" s="178"/>
      <c r="H1000" s="182"/>
    </row>
    <row r="1001" spans="2:8">
      <c r="B1001" s="178"/>
      <c r="H1001" s="182"/>
    </row>
    <row r="1002" spans="2:8">
      <c r="B1002" s="178"/>
      <c r="H1002" s="182"/>
    </row>
  </sheetData>
  <sheetProtection algorithmName="SHA-512" hashValue="UrzIj8NxD1DOM4IvGpf8iSl2cvEQIu3fVwpFbLyVkOH8JYvU7qtKDrNXJ+qs+2bjMj7hkesuUn4TuHc8XKI1cw==" saltValue="PGUJzsS/Rzv5tBYiZXQdMw==" spinCount="100000" sheet="1" objects="1" scenarios="1"/>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98594155-273A-4301-8C58-5D7E079F9E5A}">
            <xm:f>'Interactive Data Grading'!$D$419=$E$23</xm:f>
            <x14:dxf/>
          </x14:cfRule>
          <xm:sqref>C207:D207</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4"/>
  <dimension ref="B1:M1002"/>
  <sheetViews>
    <sheetView workbookViewId="0"/>
  </sheetViews>
  <sheetFormatPr defaultColWidth="9.109375" defaultRowHeight="13.2"/>
  <cols>
    <col min="2" max="2" width="12.88671875" customWidth="1"/>
    <col min="3" max="6" width="32.44140625" style="158" customWidth="1"/>
    <col min="7" max="7" width="2.88671875" bestFit="1" customWidth="1"/>
  </cols>
  <sheetData>
    <row r="1" spans="2:7">
      <c r="B1" s="53" t="s">
        <v>618</v>
      </c>
      <c r="C1" s="198"/>
      <c r="D1" s="199"/>
      <c r="E1" s="205" t="s">
        <v>310</v>
      </c>
      <c r="F1" s="199"/>
      <c r="G1" s="182"/>
    </row>
    <row r="2" spans="2:7">
      <c r="B2" s="158" t="s">
        <v>25</v>
      </c>
      <c r="C2" s="176" t="s">
        <v>869</v>
      </c>
      <c r="G2" s="182"/>
    </row>
    <row r="3" spans="2:7">
      <c r="B3" s="192" t="s">
        <v>311</v>
      </c>
      <c r="C3" s="192" t="s">
        <v>619</v>
      </c>
      <c r="D3" s="192" t="s">
        <v>620</v>
      </c>
      <c r="E3" s="192" t="s">
        <v>621</v>
      </c>
      <c r="F3" s="192" t="s">
        <v>622</v>
      </c>
      <c r="G3" s="193"/>
    </row>
    <row r="4" spans="2:7" ht="26.4">
      <c r="B4" s="200" t="s">
        <v>270</v>
      </c>
      <c r="C4" s="760" t="s">
        <v>623</v>
      </c>
      <c r="D4" s="760" t="s">
        <v>484</v>
      </c>
      <c r="E4" s="760" t="s">
        <v>624</v>
      </c>
      <c r="F4" s="760" t="s">
        <v>507</v>
      </c>
    </row>
    <row r="5" spans="2:7" ht="52.8">
      <c r="B5" s="200" t="s">
        <v>280</v>
      </c>
      <c r="C5" s="576" t="s">
        <v>625</v>
      </c>
      <c r="D5" s="576" t="s">
        <v>617</v>
      </c>
      <c r="E5" s="576" t="s">
        <v>867</v>
      </c>
      <c r="F5" s="576" t="s">
        <v>509</v>
      </c>
      <c r="G5" s="193"/>
    </row>
    <row r="6" spans="2:7" ht="39.6">
      <c r="B6" s="203">
        <v>1</v>
      </c>
      <c r="C6" s="756" t="s">
        <v>626</v>
      </c>
      <c r="D6" s="756" t="s">
        <v>491</v>
      </c>
      <c r="E6" s="756"/>
      <c r="F6" s="756"/>
      <c r="G6" s="203">
        <v>1</v>
      </c>
    </row>
    <row r="7" spans="2:7">
      <c r="B7" s="203">
        <v>2</v>
      </c>
      <c r="C7" s="756"/>
      <c r="D7" s="756"/>
      <c r="E7" s="756"/>
      <c r="F7" s="756"/>
      <c r="G7" s="203">
        <v>2</v>
      </c>
    </row>
    <row r="8" spans="2:7">
      <c r="B8" s="203">
        <v>3</v>
      </c>
      <c r="C8" s="612"/>
      <c r="D8" s="756"/>
      <c r="E8" s="756"/>
      <c r="F8" s="756"/>
      <c r="G8" s="203">
        <v>3</v>
      </c>
    </row>
    <row r="9" spans="2:7">
      <c r="B9" s="203">
        <v>4</v>
      </c>
      <c r="C9" s="756"/>
      <c r="E9" s="756"/>
      <c r="F9" s="756"/>
      <c r="G9" s="203">
        <v>4</v>
      </c>
    </row>
    <row r="10" spans="2:7" ht="39.6">
      <c r="B10" s="203">
        <v>5</v>
      </c>
      <c r="C10" s="756"/>
      <c r="D10" s="756" t="s">
        <v>627</v>
      </c>
      <c r="E10" s="763"/>
      <c r="F10" s="763"/>
      <c r="G10" s="203">
        <v>5</v>
      </c>
    </row>
    <row r="11" spans="2:7" ht="26.4">
      <c r="B11" s="203">
        <v>5</v>
      </c>
      <c r="C11" s="612"/>
      <c r="D11" s="772" t="s">
        <v>628</v>
      </c>
      <c r="E11" s="763"/>
      <c r="F11" s="756"/>
      <c r="G11" s="203">
        <v>5</v>
      </c>
    </row>
    <row r="12" spans="2:7">
      <c r="B12" s="203">
        <v>6</v>
      </c>
      <c r="C12" s="756"/>
      <c r="D12" s="763"/>
      <c r="E12" s="763"/>
      <c r="F12" s="763"/>
      <c r="G12" s="203">
        <v>6</v>
      </c>
    </row>
    <row r="13" spans="2:7" ht="39.6">
      <c r="B13" s="203">
        <v>7</v>
      </c>
      <c r="C13" s="756"/>
      <c r="D13" s="756"/>
      <c r="E13" s="763" t="s">
        <v>629</v>
      </c>
      <c r="F13" s="756"/>
      <c r="G13" s="203">
        <v>7</v>
      </c>
    </row>
    <row r="14" spans="2:7">
      <c r="B14" s="203">
        <v>8</v>
      </c>
      <c r="C14" s="756"/>
      <c r="D14" s="756"/>
      <c r="E14" s="756"/>
      <c r="F14" s="756"/>
      <c r="G14" s="203">
        <v>8</v>
      </c>
    </row>
    <row r="15" spans="2:7">
      <c r="B15" s="203">
        <v>9</v>
      </c>
      <c r="C15" s="756"/>
      <c r="D15" s="756"/>
      <c r="E15" s="756"/>
      <c r="F15" s="756" t="s">
        <v>263</v>
      </c>
      <c r="G15" s="203">
        <v>9</v>
      </c>
    </row>
    <row r="16" spans="2:7" ht="39.6">
      <c r="B16" s="204">
        <v>10</v>
      </c>
      <c r="C16" s="763" t="s">
        <v>630</v>
      </c>
      <c r="D16" s="763" t="s">
        <v>631</v>
      </c>
      <c r="E16" s="763" t="s">
        <v>263</v>
      </c>
      <c r="F16" s="763" t="s">
        <v>256</v>
      </c>
      <c r="G16" s="204">
        <v>10</v>
      </c>
    </row>
    <row r="17" spans="2:13" ht="39.6">
      <c r="B17" s="204">
        <v>10</v>
      </c>
      <c r="C17" s="763"/>
      <c r="D17" s="772" t="s">
        <v>632</v>
      </c>
      <c r="E17" s="772" t="s">
        <v>633</v>
      </c>
      <c r="F17" s="763"/>
      <c r="G17" s="204">
        <v>10</v>
      </c>
    </row>
    <row r="19" spans="2:13">
      <c r="B19" s="178"/>
      <c r="G19" s="182"/>
    </row>
    <row r="20" spans="2:13">
      <c r="B20" s="178"/>
      <c r="G20" s="182"/>
    </row>
    <row r="21" spans="2:13">
      <c r="B21" s="178"/>
      <c r="G21" s="182"/>
    </row>
    <row r="22" spans="2:13">
      <c r="B22" s="178"/>
      <c r="G22" s="182"/>
    </row>
    <row r="23" spans="2:13">
      <c r="B23" s="159" t="s">
        <v>336</v>
      </c>
      <c r="C23" s="158" t="str">
        <f>C6</f>
        <v>Customer bill calculations have not been checked to confirm the rate structure is correctly implemented</v>
      </c>
      <c r="D23" s="158" t="str">
        <f>D6</f>
        <v>Guesstimated</v>
      </c>
      <c r="E23" s="158" t="str">
        <f>E13</f>
        <v>Yes, but this has not been incorporated into the volume-weighted average calculation</v>
      </c>
      <c r="F23" s="158" t="str">
        <f>F15</f>
        <v>No</v>
      </c>
      <c r="G23" s="182"/>
    </row>
    <row r="24" spans="2:13">
      <c r="B24" s="159"/>
      <c r="C24" s="158" t="str">
        <f>C16</f>
        <v>Customer bill calculations have been checked to confirm the rate structure is correctly implemented</v>
      </c>
      <c r="D24" s="158" t="str">
        <f>D10</f>
        <v>Rate structure has multiple volumetric rates, but only one rate was selected for this input</v>
      </c>
      <c r="E24" s="158" t="str">
        <f>E17</f>
        <v>Yes, and this has been incorporated into the volume-weighted average calculation</v>
      </c>
      <c r="F24" s="158" t="str">
        <f>F16</f>
        <v>Yes</v>
      </c>
      <c r="G24" s="182"/>
    </row>
    <row r="25" spans="2:13">
      <c r="B25" s="159"/>
      <c r="D25" s="158" t="str">
        <f>D11</f>
        <v>A non-weighted average of multiple rates was calculated</v>
      </c>
      <c r="E25" s="158" t="str">
        <f>E16</f>
        <v>No</v>
      </c>
      <c r="G25" s="182"/>
    </row>
    <row r="26" spans="2:13">
      <c r="B26" s="159"/>
      <c r="D26" s="158" t="str">
        <f>D16</f>
        <v>Rate structure has only a single volumetric rate, and this was used as the input</v>
      </c>
      <c r="G26" s="182"/>
      <c r="K26" s="182"/>
      <c r="M26" s="182"/>
    </row>
    <row r="27" spans="2:13">
      <c r="B27" s="159"/>
      <c r="D27" s="158" t="str">
        <f>D17</f>
        <v>A volume-weighted average of all rates was calculated</v>
      </c>
      <c r="G27" s="182"/>
      <c r="M27" s="182"/>
    </row>
    <row r="28" spans="2:13">
      <c r="B28" s="159"/>
      <c r="G28" s="182"/>
    </row>
    <row r="29" spans="2:13">
      <c r="B29" s="159"/>
      <c r="G29" s="182"/>
    </row>
    <row r="30" spans="2:13">
      <c r="B30" s="161"/>
      <c r="G30" s="182"/>
    </row>
    <row r="31" spans="2:13">
      <c r="B31" s="161"/>
      <c r="G31" s="182"/>
    </row>
    <row r="32" spans="2:13">
      <c r="B32" s="159"/>
      <c r="G32" s="182"/>
    </row>
    <row r="33" spans="2:7">
      <c r="B33" s="159" t="s">
        <v>812</v>
      </c>
      <c r="G33" s="182"/>
    </row>
    <row r="34" spans="2:7">
      <c r="B34" s="176" t="s">
        <v>869</v>
      </c>
      <c r="G34" s="182"/>
    </row>
    <row r="35" spans="2:7">
      <c r="B35" s="176" t="s">
        <v>625</v>
      </c>
      <c r="G35" s="182"/>
    </row>
    <row r="36" spans="2:7">
      <c r="B36" s="176" t="s">
        <v>617</v>
      </c>
      <c r="G36" s="182"/>
    </row>
    <row r="37" spans="2:7">
      <c r="B37" s="176" t="s">
        <v>867</v>
      </c>
      <c r="G37" s="182"/>
    </row>
    <row r="38" spans="2:7">
      <c r="B38" s="176" t="s">
        <v>509</v>
      </c>
      <c r="G38" s="182"/>
    </row>
    <row r="39" spans="2:7">
      <c r="B39" s="176"/>
      <c r="G39" s="182"/>
    </row>
    <row r="40" spans="2:7">
      <c r="B40" s="176"/>
      <c r="G40" s="182"/>
    </row>
    <row r="41" spans="2:7">
      <c r="B41" s="176"/>
      <c r="G41" s="182"/>
    </row>
    <row r="42" spans="2:7">
      <c r="B42" s="176"/>
      <c r="G42" s="182"/>
    </row>
    <row r="43" spans="2:7">
      <c r="B43" s="178"/>
      <c r="G43" s="182"/>
    </row>
    <row r="44" spans="2:7">
      <c r="B44" s="178"/>
      <c r="G44" s="182"/>
    </row>
    <row r="45" spans="2:7">
      <c r="B45" s="178"/>
      <c r="G45" s="182"/>
    </row>
    <row r="46" spans="2:7">
      <c r="B46" s="178"/>
      <c r="G46" s="182"/>
    </row>
    <row r="47" spans="2:7">
      <c r="B47" s="178"/>
      <c r="G47" s="182"/>
    </row>
    <row r="48" spans="2:7">
      <c r="B48" s="178"/>
      <c r="G48" s="182"/>
    </row>
    <row r="49" spans="2:7">
      <c r="B49" s="178"/>
      <c r="G49" s="182"/>
    </row>
    <row r="50" spans="2:7">
      <c r="B50" s="178"/>
      <c r="G50" s="182"/>
    </row>
    <row r="51" spans="2:7">
      <c r="B51" s="178"/>
      <c r="G51" s="182"/>
    </row>
    <row r="52" spans="2:7">
      <c r="B52" s="178"/>
      <c r="G52" s="182"/>
    </row>
    <row r="53" spans="2:7">
      <c r="B53" s="178"/>
      <c r="G53" s="182"/>
    </row>
    <row r="54" spans="2:7">
      <c r="B54" s="178"/>
      <c r="G54" s="182"/>
    </row>
    <row r="55" spans="2:7">
      <c r="B55" s="178"/>
      <c r="G55" s="182"/>
    </row>
    <row r="56" spans="2:7">
      <c r="B56" s="178"/>
      <c r="G56" s="182"/>
    </row>
    <row r="57" spans="2:7">
      <c r="B57" s="178"/>
      <c r="G57" s="182"/>
    </row>
    <row r="58" spans="2:7">
      <c r="B58" s="178"/>
      <c r="G58" s="182"/>
    </row>
    <row r="59" spans="2:7">
      <c r="B59" s="178"/>
      <c r="G59" s="182"/>
    </row>
    <row r="60" spans="2:7">
      <c r="B60" s="178"/>
      <c r="G60" s="182"/>
    </row>
    <row r="61" spans="2:7">
      <c r="B61" s="178"/>
      <c r="G61" s="182"/>
    </row>
    <row r="62" spans="2:7">
      <c r="B62" s="178"/>
      <c r="G62" s="182"/>
    </row>
    <row r="63" spans="2:7">
      <c r="B63" s="178"/>
      <c r="G63" s="182"/>
    </row>
    <row r="64" spans="2:7">
      <c r="B64" s="178"/>
      <c r="G64" s="182"/>
    </row>
    <row r="65" spans="2:7">
      <c r="B65" s="178"/>
      <c r="G65" s="182"/>
    </row>
    <row r="66" spans="2:7">
      <c r="B66" s="178"/>
      <c r="G66" s="182"/>
    </row>
    <row r="67" spans="2:7">
      <c r="B67" s="178"/>
      <c r="G67" s="182"/>
    </row>
    <row r="68" spans="2:7">
      <c r="B68" s="178"/>
      <c r="G68" s="182"/>
    </row>
    <row r="69" spans="2:7">
      <c r="B69" s="178"/>
      <c r="G69" s="182"/>
    </row>
    <row r="70" spans="2:7">
      <c r="B70" s="178"/>
      <c r="G70" s="182"/>
    </row>
    <row r="71" spans="2:7">
      <c r="B71" s="178"/>
      <c r="G71" s="182"/>
    </row>
    <row r="72" spans="2:7">
      <c r="B72" s="178"/>
      <c r="G72" s="182"/>
    </row>
    <row r="73" spans="2:7">
      <c r="B73" s="178"/>
      <c r="G73" s="182"/>
    </row>
    <row r="74" spans="2:7">
      <c r="B74" s="178"/>
      <c r="G74" s="182"/>
    </row>
    <row r="75" spans="2:7">
      <c r="B75" s="178"/>
      <c r="G75" s="182"/>
    </row>
    <row r="76" spans="2:7">
      <c r="B76" s="178"/>
      <c r="G76" s="182"/>
    </row>
    <row r="77" spans="2:7">
      <c r="B77" s="178"/>
      <c r="G77" s="182"/>
    </row>
    <row r="78" spans="2:7">
      <c r="B78" s="178"/>
      <c r="G78" s="182"/>
    </row>
    <row r="79" spans="2:7">
      <c r="B79" s="178"/>
      <c r="G79" s="182"/>
    </row>
    <row r="80" spans="2:7">
      <c r="B80" s="178"/>
      <c r="G80" s="182"/>
    </row>
    <row r="81" spans="2:7">
      <c r="B81" s="178"/>
      <c r="G81" s="182"/>
    </row>
    <row r="82" spans="2:7">
      <c r="B82" s="178"/>
      <c r="G82" s="182"/>
    </row>
    <row r="83" spans="2:7">
      <c r="B83" s="178"/>
      <c r="G83" s="182"/>
    </row>
    <row r="84" spans="2:7">
      <c r="B84" s="178"/>
      <c r="G84" s="182"/>
    </row>
    <row r="85" spans="2:7">
      <c r="B85" s="178"/>
      <c r="G85" s="182"/>
    </row>
    <row r="86" spans="2:7">
      <c r="B86" s="178"/>
      <c r="G86" s="182"/>
    </row>
    <row r="87" spans="2:7">
      <c r="B87" s="178"/>
      <c r="G87" s="182"/>
    </row>
    <row r="88" spans="2:7">
      <c r="B88" s="178"/>
      <c r="G88" s="182"/>
    </row>
    <row r="89" spans="2:7">
      <c r="B89" s="178"/>
      <c r="G89" s="182"/>
    </row>
    <row r="90" spans="2:7">
      <c r="B90" s="178"/>
      <c r="G90" s="182"/>
    </row>
    <row r="91" spans="2:7">
      <c r="B91" s="178"/>
      <c r="G91" s="182"/>
    </row>
    <row r="92" spans="2:7">
      <c r="B92" s="178"/>
      <c r="G92" s="182"/>
    </row>
    <row r="93" spans="2:7">
      <c r="B93" s="178"/>
      <c r="G93" s="182"/>
    </row>
    <row r="94" spans="2:7">
      <c r="B94" s="178"/>
      <c r="G94" s="182"/>
    </row>
    <row r="95" spans="2:7">
      <c r="B95" s="178"/>
      <c r="G95" s="182"/>
    </row>
    <row r="96" spans="2:7">
      <c r="B96" s="178"/>
      <c r="G96" s="182"/>
    </row>
    <row r="97" spans="2:7">
      <c r="B97" s="178"/>
      <c r="G97" s="182"/>
    </row>
    <row r="98" spans="2:7">
      <c r="B98" s="178"/>
      <c r="G98" s="182"/>
    </row>
    <row r="99" spans="2:7">
      <c r="B99" s="178"/>
      <c r="G99" s="182"/>
    </row>
    <row r="100" spans="2:7">
      <c r="B100" s="178"/>
      <c r="G100" s="182"/>
    </row>
    <row r="101" spans="2:7">
      <c r="B101" s="178"/>
      <c r="G101" s="182"/>
    </row>
    <row r="102" spans="2:7">
      <c r="B102" s="178"/>
      <c r="G102" s="182"/>
    </row>
    <row r="103" spans="2:7">
      <c r="B103" s="178"/>
      <c r="G103" s="182"/>
    </row>
    <row r="104" spans="2:7">
      <c r="B104" s="178"/>
      <c r="G104" s="182"/>
    </row>
    <row r="105" spans="2:7">
      <c r="B105" s="178"/>
      <c r="G105" s="182"/>
    </row>
    <row r="106" spans="2:7">
      <c r="B106" s="178"/>
      <c r="G106" s="182"/>
    </row>
    <row r="107" spans="2:7">
      <c r="B107" s="178"/>
      <c r="G107" s="182"/>
    </row>
    <row r="108" spans="2:7">
      <c r="B108" s="178"/>
      <c r="G108" s="182"/>
    </row>
    <row r="109" spans="2:7">
      <c r="B109" s="178"/>
      <c r="G109" s="182"/>
    </row>
    <row r="110" spans="2:7">
      <c r="B110" s="178"/>
      <c r="G110" s="182"/>
    </row>
    <row r="111" spans="2:7">
      <c r="B111" s="178"/>
      <c r="G111" s="182"/>
    </row>
    <row r="112" spans="2:7">
      <c r="B112" s="178"/>
      <c r="G112" s="182"/>
    </row>
    <row r="113" spans="2:7">
      <c r="B113" s="178"/>
      <c r="G113" s="182"/>
    </row>
    <row r="114" spans="2:7">
      <c r="B114" s="178"/>
      <c r="G114" s="182"/>
    </row>
    <row r="115" spans="2:7">
      <c r="B115" s="178"/>
      <c r="G115" s="182"/>
    </row>
    <row r="116" spans="2:7">
      <c r="B116" s="178"/>
      <c r="G116" s="182"/>
    </row>
    <row r="117" spans="2:7">
      <c r="B117" s="178"/>
      <c r="G117" s="182"/>
    </row>
    <row r="118" spans="2:7">
      <c r="B118" s="178"/>
      <c r="G118" s="182"/>
    </row>
    <row r="119" spans="2:7">
      <c r="B119" s="178"/>
      <c r="G119" s="182"/>
    </row>
    <row r="120" spans="2:7">
      <c r="B120" s="178"/>
      <c r="G120" s="182"/>
    </row>
    <row r="121" spans="2:7">
      <c r="B121" s="178"/>
      <c r="G121" s="182"/>
    </row>
    <row r="122" spans="2:7">
      <c r="B122" s="178"/>
      <c r="G122" s="182"/>
    </row>
    <row r="123" spans="2:7">
      <c r="B123" s="178"/>
      <c r="G123" s="182"/>
    </row>
    <row r="124" spans="2:7">
      <c r="B124" s="178"/>
      <c r="G124" s="182"/>
    </row>
    <row r="125" spans="2:7">
      <c r="B125" s="178"/>
      <c r="G125" s="182"/>
    </row>
    <row r="126" spans="2:7">
      <c r="B126" s="178"/>
      <c r="G126" s="182"/>
    </row>
    <row r="127" spans="2:7">
      <c r="B127" s="178"/>
      <c r="G127" s="182"/>
    </row>
    <row r="128" spans="2:7">
      <c r="B128" s="178"/>
      <c r="G128" s="182"/>
    </row>
    <row r="129" spans="2:7">
      <c r="B129" s="178"/>
      <c r="G129" s="182"/>
    </row>
    <row r="130" spans="2:7">
      <c r="B130" s="178"/>
      <c r="G130" s="182"/>
    </row>
    <row r="131" spans="2:7">
      <c r="B131" s="178"/>
      <c r="G131" s="182"/>
    </row>
    <row r="132" spans="2:7">
      <c r="B132" s="178"/>
      <c r="G132" s="182"/>
    </row>
    <row r="133" spans="2:7">
      <c r="B133" s="178"/>
      <c r="G133" s="182"/>
    </row>
    <row r="134" spans="2:7">
      <c r="B134" s="178"/>
      <c r="G134" s="182"/>
    </row>
    <row r="135" spans="2:7">
      <c r="B135" s="178"/>
      <c r="G135" s="182"/>
    </row>
    <row r="136" spans="2:7">
      <c r="B136" s="178"/>
      <c r="G136" s="182"/>
    </row>
    <row r="137" spans="2:7">
      <c r="B137" s="178"/>
      <c r="G137" s="182"/>
    </row>
    <row r="138" spans="2:7">
      <c r="B138" s="178"/>
      <c r="G138" s="182"/>
    </row>
    <row r="139" spans="2:7">
      <c r="B139" s="178"/>
      <c r="G139" s="182"/>
    </row>
    <row r="140" spans="2:7">
      <c r="B140" s="178"/>
      <c r="G140" s="182"/>
    </row>
    <row r="141" spans="2:7">
      <c r="B141" s="178"/>
      <c r="G141" s="182"/>
    </row>
    <row r="142" spans="2:7">
      <c r="B142" s="178"/>
      <c r="G142" s="182"/>
    </row>
    <row r="143" spans="2:7">
      <c r="B143" s="178"/>
      <c r="G143" s="182"/>
    </row>
    <row r="144" spans="2:7">
      <c r="B144" s="178"/>
      <c r="G144" s="182"/>
    </row>
    <row r="145" spans="2:7">
      <c r="B145" s="178"/>
      <c r="G145" s="182"/>
    </row>
    <row r="146" spans="2:7">
      <c r="B146" s="178"/>
      <c r="G146" s="182"/>
    </row>
    <row r="147" spans="2:7">
      <c r="B147" s="178"/>
      <c r="G147" s="182"/>
    </row>
    <row r="148" spans="2:7">
      <c r="B148" s="178"/>
      <c r="G148" s="182"/>
    </row>
    <row r="149" spans="2:7">
      <c r="B149" s="178"/>
      <c r="G149" s="182"/>
    </row>
    <row r="150" spans="2:7">
      <c r="B150" s="178"/>
      <c r="G150" s="182"/>
    </row>
    <row r="151" spans="2:7">
      <c r="B151" s="178"/>
      <c r="G151" s="182"/>
    </row>
    <row r="152" spans="2:7">
      <c r="B152" s="178"/>
      <c r="G152" s="182"/>
    </row>
    <row r="153" spans="2:7">
      <c r="B153" s="178"/>
      <c r="G153" s="182"/>
    </row>
    <row r="154" spans="2:7">
      <c r="B154" s="178"/>
      <c r="G154" s="182"/>
    </row>
    <row r="155" spans="2:7">
      <c r="B155" s="178"/>
      <c r="G155" s="182"/>
    </row>
    <row r="156" spans="2:7">
      <c r="B156" s="178"/>
      <c r="G156" s="182"/>
    </row>
    <row r="157" spans="2:7">
      <c r="B157" s="178"/>
      <c r="G157" s="182"/>
    </row>
    <row r="158" spans="2:7">
      <c r="B158" s="178"/>
      <c r="G158" s="182"/>
    </row>
    <row r="159" spans="2:7">
      <c r="B159" s="178"/>
      <c r="G159" s="182"/>
    </row>
    <row r="160" spans="2:7">
      <c r="B160" s="178"/>
      <c r="G160" s="182"/>
    </row>
    <row r="161" spans="2:7">
      <c r="B161" s="178"/>
      <c r="G161" s="182"/>
    </row>
    <row r="162" spans="2:7">
      <c r="B162" s="178"/>
      <c r="G162" s="182"/>
    </row>
    <row r="163" spans="2:7">
      <c r="B163" s="178"/>
      <c r="G163" s="182"/>
    </row>
    <row r="164" spans="2:7">
      <c r="B164" s="178"/>
      <c r="G164" s="182"/>
    </row>
    <row r="165" spans="2:7">
      <c r="B165" s="178"/>
      <c r="G165" s="182"/>
    </row>
    <row r="166" spans="2:7">
      <c r="B166" s="178"/>
      <c r="G166" s="182"/>
    </row>
    <row r="167" spans="2:7">
      <c r="B167" s="178"/>
      <c r="G167" s="182"/>
    </row>
    <row r="168" spans="2:7">
      <c r="B168" s="178"/>
      <c r="G168" s="182"/>
    </row>
    <row r="169" spans="2:7">
      <c r="B169" s="178"/>
      <c r="G169" s="182"/>
    </row>
    <row r="170" spans="2:7">
      <c r="B170" s="178"/>
      <c r="G170" s="182"/>
    </row>
    <row r="171" spans="2:7">
      <c r="B171" s="178"/>
      <c r="G171" s="182"/>
    </row>
    <row r="172" spans="2:7">
      <c r="B172" s="178"/>
      <c r="G172" s="182"/>
    </row>
    <row r="173" spans="2:7">
      <c r="B173" s="178"/>
      <c r="G173" s="182"/>
    </row>
    <row r="174" spans="2:7">
      <c r="B174" s="178"/>
      <c r="G174" s="182"/>
    </row>
    <row r="175" spans="2:7">
      <c r="B175" s="178"/>
      <c r="G175" s="182"/>
    </row>
    <row r="176" spans="2:7">
      <c r="B176" s="178"/>
      <c r="G176" s="182"/>
    </row>
    <row r="177" spans="2:7">
      <c r="B177" s="178"/>
      <c r="G177" s="182"/>
    </row>
    <row r="178" spans="2:7">
      <c r="B178" s="178"/>
      <c r="G178" s="182"/>
    </row>
    <row r="179" spans="2:7">
      <c r="B179" s="178"/>
      <c r="G179" s="182"/>
    </row>
    <row r="180" spans="2:7">
      <c r="B180" s="178"/>
      <c r="G180" s="182"/>
    </row>
    <row r="181" spans="2:7">
      <c r="B181" s="178"/>
      <c r="G181" s="182"/>
    </row>
    <row r="182" spans="2:7">
      <c r="B182" s="178"/>
      <c r="G182" s="182"/>
    </row>
    <row r="183" spans="2:7">
      <c r="B183" s="178"/>
      <c r="G183" s="182"/>
    </row>
    <row r="184" spans="2:7">
      <c r="B184" s="178"/>
      <c r="G184" s="182"/>
    </row>
    <row r="185" spans="2:7">
      <c r="B185" s="178"/>
      <c r="G185" s="182"/>
    </row>
    <row r="186" spans="2:7">
      <c r="B186" s="178"/>
      <c r="G186" s="182"/>
    </row>
    <row r="187" spans="2:7">
      <c r="B187" s="178"/>
      <c r="G187" s="182"/>
    </row>
    <row r="188" spans="2:7">
      <c r="B188" s="178"/>
      <c r="G188" s="182"/>
    </row>
    <row r="189" spans="2:7">
      <c r="B189" s="178"/>
      <c r="G189" s="182"/>
    </row>
    <row r="190" spans="2:7">
      <c r="B190" s="178"/>
      <c r="G190" s="182"/>
    </row>
    <row r="191" spans="2:7">
      <c r="B191" s="178"/>
      <c r="G191" s="182"/>
    </row>
    <row r="192" spans="2:7">
      <c r="B192" s="178"/>
      <c r="G192" s="182"/>
    </row>
    <row r="193" spans="2:7">
      <c r="B193" s="178"/>
      <c r="G193" s="182"/>
    </row>
    <row r="194" spans="2:7">
      <c r="B194" s="178"/>
      <c r="G194" s="182"/>
    </row>
    <row r="195" spans="2:7">
      <c r="B195" s="178"/>
      <c r="G195" s="182"/>
    </row>
    <row r="196" spans="2:7">
      <c r="B196" s="178"/>
      <c r="G196" s="182"/>
    </row>
    <row r="197" spans="2:7">
      <c r="B197" s="178"/>
      <c r="G197" s="182"/>
    </row>
    <row r="198" spans="2:7">
      <c r="B198" s="178"/>
      <c r="G198" s="182"/>
    </row>
    <row r="199" spans="2:7">
      <c r="B199" s="178"/>
      <c r="G199" s="182"/>
    </row>
    <row r="200" spans="2:7">
      <c r="B200" s="178"/>
      <c r="G200" s="182"/>
    </row>
    <row r="201" spans="2:7">
      <c r="B201" s="178"/>
      <c r="G201" s="182"/>
    </row>
    <row r="202" spans="2:7">
      <c r="B202" s="178"/>
      <c r="G202" s="182"/>
    </row>
    <row r="203" spans="2:7">
      <c r="B203" s="178"/>
      <c r="G203" s="182"/>
    </row>
    <row r="204" spans="2:7">
      <c r="B204" s="178"/>
      <c r="G204" s="182"/>
    </row>
    <row r="205" spans="2:7">
      <c r="B205" s="178"/>
      <c r="G205" s="182"/>
    </row>
    <row r="206" spans="2:7">
      <c r="B206" s="178"/>
      <c r="G206" s="182"/>
    </row>
    <row r="207" spans="2:7">
      <c r="B207" s="178"/>
      <c r="G207" s="182"/>
    </row>
    <row r="208" spans="2:7">
      <c r="B208" s="178"/>
      <c r="G208" s="182"/>
    </row>
    <row r="209" spans="2:7">
      <c r="B209" s="178"/>
      <c r="G209" s="182"/>
    </row>
    <row r="210" spans="2:7">
      <c r="B210" s="178"/>
      <c r="G210" s="182"/>
    </row>
    <row r="211" spans="2:7">
      <c r="B211" s="178"/>
      <c r="G211" s="182"/>
    </row>
    <row r="212" spans="2:7">
      <c r="B212" s="178"/>
      <c r="G212" s="182"/>
    </row>
    <row r="213" spans="2:7">
      <c r="B213" s="178"/>
      <c r="G213" s="182"/>
    </row>
    <row r="214" spans="2:7">
      <c r="B214" s="178"/>
      <c r="G214" s="182"/>
    </row>
    <row r="215" spans="2:7">
      <c r="B215" s="178"/>
      <c r="G215" s="182"/>
    </row>
    <row r="216" spans="2:7">
      <c r="B216" s="178"/>
      <c r="G216" s="182"/>
    </row>
    <row r="217" spans="2:7">
      <c r="B217" s="178"/>
      <c r="G217" s="182"/>
    </row>
    <row r="218" spans="2:7">
      <c r="B218" s="178"/>
      <c r="G218" s="182"/>
    </row>
    <row r="219" spans="2:7">
      <c r="B219" s="178"/>
      <c r="G219" s="182"/>
    </row>
    <row r="220" spans="2:7">
      <c r="B220" s="178"/>
      <c r="G220" s="182"/>
    </row>
    <row r="221" spans="2:7">
      <c r="B221" s="178"/>
      <c r="G221" s="182"/>
    </row>
    <row r="222" spans="2:7">
      <c r="B222" s="178"/>
      <c r="G222" s="182"/>
    </row>
    <row r="223" spans="2:7">
      <c r="B223" s="178"/>
      <c r="G223" s="182"/>
    </row>
    <row r="224" spans="2:7">
      <c r="B224" s="178"/>
      <c r="G224" s="182"/>
    </row>
    <row r="225" spans="2:7">
      <c r="B225" s="178"/>
      <c r="G225" s="182"/>
    </row>
    <row r="226" spans="2:7">
      <c r="B226" s="178"/>
      <c r="G226" s="182"/>
    </row>
    <row r="227" spans="2:7">
      <c r="B227" s="178"/>
      <c r="G227" s="182"/>
    </row>
    <row r="228" spans="2:7">
      <c r="B228" s="178"/>
      <c r="G228" s="182"/>
    </row>
    <row r="229" spans="2:7">
      <c r="B229" s="178"/>
      <c r="G229" s="182"/>
    </row>
    <row r="230" spans="2:7">
      <c r="B230" s="178"/>
      <c r="G230" s="182"/>
    </row>
    <row r="231" spans="2:7">
      <c r="B231" s="178"/>
      <c r="G231" s="182"/>
    </row>
    <row r="232" spans="2:7">
      <c r="B232" s="178"/>
      <c r="G232" s="182"/>
    </row>
    <row r="233" spans="2:7">
      <c r="B233" s="178"/>
      <c r="G233" s="182"/>
    </row>
    <row r="234" spans="2:7">
      <c r="B234" s="178"/>
      <c r="G234" s="182"/>
    </row>
    <row r="235" spans="2:7">
      <c r="B235" s="178"/>
      <c r="G235" s="182"/>
    </row>
    <row r="236" spans="2:7">
      <c r="B236" s="178"/>
      <c r="G236" s="182"/>
    </row>
    <row r="237" spans="2:7">
      <c r="B237" s="178"/>
      <c r="G237" s="182"/>
    </row>
    <row r="238" spans="2:7">
      <c r="B238" s="178"/>
      <c r="G238" s="182"/>
    </row>
    <row r="239" spans="2:7">
      <c r="B239" s="178"/>
      <c r="G239" s="182"/>
    </row>
    <row r="240" spans="2:7">
      <c r="B240" s="178"/>
      <c r="G240" s="182"/>
    </row>
    <row r="241" spans="2:7">
      <c r="B241" s="178"/>
      <c r="G241" s="182"/>
    </row>
    <row r="242" spans="2:7">
      <c r="B242" s="178"/>
      <c r="G242" s="182"/>
    </row>
    <row r="243" spans="2:7">
      <c r="B243" s="178"/>
      <c r="G243" s="182"/>
    </row>
    <row r="244" spans="2:7">
      <c r="B244" s="178"/>
      <c r="G244" s="182"/>
    </row>
    <row r="245" spans="2:7">
      <c r="B245" s="178"/>
      <c r="G245" s="182"/>
    </row>
    <row r="246" spans="2:7">
      <c r="B246" s="178"/>
      <c r="G246" s="182"/>
    </row>
    <row r="247" spans="2:7">
      <c r="B247" s="178"/>
      <c r="G247" s="182"/>
    </row>
    <row r="248" spans="2:7">
      <c r="B248" s="178"/>
      <c r="G248" s="182"/>
    </row>
    <row r="249" spans="2:7">
      <c r="B249" s="178"/>
      <c r="G249" s="182"/>
    </row>
    <row r="250" spans="2:7">
      <c r="B250" s="178"/>
      <c r="G250" s="182"/>
    </row>
    <row r="251" spans="2:7">
      <c r="B251" s="178"/>
      <c r="G251" s="182"/>
    </row>
    <row r="252" spans="2:7">
      <c r="B252" s="178"/>
      <c r="G252" s="182"/>
    </row>
    <row r="253" spans="2:7">
      <c r="B253" s="178"/>
      <c r="G253" s="182"/>
    </row>
    <row r="254" spans="2:7">
      <c r="B254" s="178"/>
      <c r="G254" s="182"/>
    </row>
    <row r="255" spans="2:7">
      <c r="B255" s="178"/>
      <c r="G255" s="182"/>
    </row>
    <row r="256" spans="2:7">
      <c r="B256" s="178"/>
      <c r="G256" s="182"/>
    </row>
    <row r="257" spans="2:7">
      <c r="B257" s="178"/>
      <c r="G257" s="182"/>
    </row>
    <row r="258" spans="2:7">
      <c r="B258" s="178"/>
      <c r="G258" s="182"/>
    </row>
    <row r="259" spans="2:7">
      <c r="B259" s="178"/>
      <c r="G259" s="182"/>
    </row>
    <row r="260" spans="2:7">
      <c r="B260" s="178"/>
      <c r="G260" s="182"/>
    </row>
    <row r="261" spans="2:7">
      <c r="B261" s="178"/>
      <c r="G261" s="182"/>
    </row>
    <row r="262" spans="2:7">
      <c r="B262" s="178"/>
      <c r="G262" s="182"/>
    </row>
    <row r="263" spans="2:7">
      <c r="B263" s="178"/>
      <c r="G263" s="182"/>
    </row>
    <row r="264" spans="2:7">
      <c r="B264" s="178"/>
      <c r="G264" s="182"/>
    </row>
    <row r="265" spans="2:7">
      <c r="B265" s="178"/>
      <c r="G265" s="182"/>
    </row>
    <row r="266" spans="2:7">
      <c r="B266" s="178"/>
      <c r="G266" s="182"/>
    </row>
    <row r="267" spans="2:7">
      <c r="B267" s="178"/>
      <c r="G267" s="182"/>
    </row>
    <row r="268" spans="2:7">
      <c r="B268" s="178"/>
      <c r="G268" s="182"/>
    </row>
    <row r="269" spans="2:7">
      <c r="B269" s="178"/>
      <c r="G269" s="182"/>
    </row>
    <row r="270" spans="2:7">
      <c r="B270" s="178"/>
      <c r="G270" s="182"/>
    </row>
    <row r="271" spans="2:7">
      <c r="B271" s="178"/>
      <c r="G271" s="182"/>
    </row>
    <row r="272" spans="2:7">
      <c r="B272" s="178"/>
      <c r="G272" s="182"/>
    </row>
    <row r="273" spans="2:7">
      <c r="B273" s="178"/>
      <c r="G273" s="182"/>
    </row>
    <row r="274" spans="2:7">
      <c r="B274" s="178"/>
      <c r="G274" s="182"/>
    </row>
    <row r="275" spans="2:7">
      <c r="B275" s="178"/>
      <c r="G275" s="182"/>
    </row>
    <row r="276" spans="2:7">
      <c r="B276" s="178"/>
      <c r="G276" s="182"/>
    </row>
    <row r="277" spans="2:7">
      <c r="B277" s="178"/>
      <c r="G277" s="182"/>
    </row>
    <row r="278" spans="2:7">
      <c r="B278" s="178"/>
      <c r="G278" s="182"/>
    </row>
    <row r="279" spans="2:7">
      <c r="B279" s="178"/>
      <c r="G279" s="182"/>
    </row>
    <row r="280" spans="2:7">
      <c r="B280" s="178"/>
      <c r="G280" s="182"/>
    </row>
    <row r="281" spans="2:7">
      <c r="B281" s="178"/>
      <c r="G281" s="182"/>
    </row>
    <row r="282" spans="2:7">
      <c r="B282" s="178"/>
      <c r="G282" s="182"/>
    </row>
    <row r="283" spans="2:7">
      <c r="B283" s="178"/>
      <c r="G283" s="182"/>
    </row>
    <row r="284" spans="2:7">
      <c r="B284" s="178"/>
      <c r="G284" s="182"/>
    </row>
    <row r="285" spans="2:7">
      <c r="B285" s="178"/>
      <c r="G285" s="182"/>
    </row>
    <row r="286" spans="2:7">
      <c r="B286" s="178"/>
      <c r="G286" s="182"/>
    </row>
    <row r="287" spans="2:7">
      <c r="B287" s="178"/>
      <c r="G287" s="182"/>
    </row>
    <row r="288" spans="2:7">
      <c r="B288" s="178"/>
      <c r="G288" s="182"/>
    </row>
    <row r="289" spans="2:7">
      <c r="B289" s="178"/>
      <c r="G289" s="182"/>
    </row>
    <row r="290" spans="2:7">
      <c r="B290" s="178"/>
      <c r="G290" s="182"/>
    </row>
    <row r="291" spans="2:7">
      <c r="B291" s="178"/>
      <c r="G291" s="182"/>
    </row>
    <row r="292" spans="2:7">
      <c r="B292" s="178"/>
      <c r="G292" s="182"/>
    </row>
    <row r="293" spans="2:7">
      <c r="B293" s="178"/>
      <c r="G293" s="182"/>
    </row>
    <row r="294" spans="2:7">
      <c r="B294" s="178"/>
      <c r="G294" s="182"/>
    </row>
    <row r="295" spans="2:7">
      <c r="B295" s="178"/>
      <c r="G295" s="182"/>
    </row>
    <row r="296" spans="2:7">
      <c r="B296" s="178"/>
      <c r="G296" s="182"/>
    </row>
    <row r="297" spans="2:7">
      <c r="B297" s="178"/>
      <c r="G297" s="182"/>
    </row>
    <row r="298" spans="2:7">
      <c r="B298" s="178"/>
      <c r="G298" s="182"/>
    </row>
    <row r="299" spans="2:7">
      <c r="B299" s="178"/>
      <c r="G299" s="182"/>
    </row>
    <row r="300" spans="2:7">
      <c r="B300" s="178"/>
      <c r="G300" s="182"/>
    </row>
    <row r="301" spans="2:7">
      <c r="B301" s="178"/>
      <c r="G301" s="182"/>
    </row>
    <row r="302" spans="2:7">
      <c r="B302" s="178"/>
      <c r="G302" s="182"/>
    </row>
    <row r="303" spans="2:7">
      <c r="B303" s="178"/>
      <c r="G303" s="182"/>
    </row>
    <row r="304" spans="2:7">
      <c r="B304" s="178"/>
      <c r="G304" s="182"/>
    </row>
    <row r="305" spans="2:7">
      <c r="B305" s="178"/>
      <c r="G305" s="182"/>
    </row>
    <row r="306" spans="2:7">
      <c r="B306" s="178"/>
      <c r="G306" s="182"/>
    </row>
    <row r="307" spans="2:7">
      <c r="B307" s="178"/>
      <c r="G307" s="182"/>
    </row>
    <row r="308" spans="2:7">
      <c r="B308" s="178"/>
      <c r="G308" s="182"/>
    </row>
    <row r="309" spans="2:7">
      <c r="B309" s="178"/>
      <c r="G309" s="182"/>
    </row>
    <row r="310" spans="2:7">
      <c r="B310" s="178"/>
      <c r="G310" s="182"/>
    </row>
    <row r="311" spans="2:7">
      <c r="B311" s="178"/>
      <c r="G311" s="182"/>
    </row>
    <row r="312" spans="2:7">
      <c r="B312" s="178"/>
      <c r="G312" s="182"/>
    </row>
    <row r="313" spans="2:7">
      <c r="B313" s="178"/>
      <c r="G313" s="182"/>
    </row>
    <row r="314" spans="2:7">
      <c r="B314" s="178"/>
      <c r="G314" s="182"/>
    </row>
    <row r="315" spans="2:7">
      <c r="B315" s="178"/>
      <c r="G315" s="182"/>
    </row>
    <row r="316" spans="2:7">
      <c r="B316" s="178"/>
      <c r="G316" s="182"/>
    </row>
    <row r="317" spans="2:7">
      <c r="B317" s="178"/>
      <c r="G317" s="182"/>
    </row>
    <row r="318" spans="2:7">
      <c r="B318" s="178"/>
      <c r="G318" s="182"/>
    </row>
    <row r="319" spans="2:7">
      <c r="B319" s="178"/>
      <c r="G319" s="182"/>
    </row>
    <row r="320" spans="2:7">
      <c r="B320" s="178"/>
      <c r="G320" s="182"/>
    </row>
    <row r="321" spans="2:7">
      <c r="B321" s="178"/>
      <c r="G321" s="182"/>
    </row>
    <row r="322" spans="2:7">
      <c r="B322" s="178"/>
      <c r="G322" s="182"/>
    </row>
    <row r="323" spans="2:7">
      <c r="B323" s="178"/>
      <c r="G323" s="182"/>
    </row>
    <row r="324" spans="2:7">
      <c r="B324" s="178"/>
      <c r="G324" s="182"/>
    </row>
    <row r="325" spans="2:7">
      <c r="B325" s="178"/>
      <c r="G325" s="182"/>
    </row>
    <row r="326" spans="2:7">
      <c r="B326" s="178"/>
      <c r="G326" s="182"/>
    </row>
    <row r="327" spans="2:7">
      <c r="B327" s="178"/>
      <c r="G327" s="182"/>
    </row>
    <row r="328" spans="2:7">
      <c r="B328" s="178"/>
      <c r="G328" s="182"/>
    </row>
    <row r="329" spans="2:7">
      <c r="B329" s="178"/>
      <c r="G329" s="182"/>
    </row>
    <row r="330" spans="2:7">
      <c r="B330" s="178"/>
      <c r="G330" s="182"/>
    </row>
    <row r="331" spans="2:7">
      <c r="B331" s="178"/>
      <c r="G331" s="182"/>
    </row>
    <row r="332" spans="2:7">
      <c r="B332" s="178"/>
      <c r="G332" s="182"/>
    </row>
    <row r="333" spans="2:7">
      <c r="B333" s="178"/>
      <c r="G333" s="182"/>
    </row>
    <row r="334" spans="2:7">
      <c r="B334" s="178"/>
      <c r="G334" s="182"/>
    </row>
    <row r="335" spans="2:7">
      <c r="B335" s="178"/>
      <c r="G335" s="182"/>
    </row>
    <row r="336" spans="2:7">
      <c r="B336" s="178"/>
      <c r="G336" s="182"/>
    </row>
    <row r="337" spans="2:7">
      <c r="B337" s="178"/>
      <c r="G337" s="182"/>
    </row>
    <row r="338" spans="2:7">
      <c r="B338" s="178"/>
      <c r="G338" s="182"/>
    </row>
    <row r="339" spans="2:7">
      <c r="B339" s="178"/>
      <c r="G339" s="182"/>
    </row>
    <row r="340" spans="2:7">
      <c r="B340" s="178"/>
      <c r="G340" s="182"/>
    </row>
    <row r="341" spans="2:7">
      <c r="B341" s="178"/>
      <c r="G341" s="182"/>
    </row>
    <row r="342" spans="2:7">
      <c r="B342" s="178"/>
      <c r="G342" s="182"/>
    </row>
    <row r="343" spans="2:7">
      <c r="B343" s="178"/>
      <c r="G343" s="182"/>
    </row>
    <row r="344" spans="2:7">
      <c r="B344" s="178"/>
      <c r="G344" s="182"/>
    </row>
    <row r="345" spans="2:7">
      <c r="B345" s="178"/>
      <c r="G345" s="182"/>
    </row>
    <row r="346" spans="2:7">
      <c r="B346" s="178"/>
      <c r="G346" s="182"/>
    </row>
    <row r="347" spans="2:7">
      <c r="B347" s="178"/>
      <c r="G347" s="182"/>
    </row>
    <row r="348" spans="2:7">
      <c r="B348" s="178"/>
      <c r="G348" s="182"/>
    </row>
    <row r="349" spans="2:7">
      <c r="B349" s="178"/>
      <c r="G349" s="182"/>
    </row>
    <row r="350" spans="2:7">
      <c r="B350" s="178"/>
      <c r="G350" s="182"/>
    </row>
    <row r="351" spans="2:7">
      <c r="B351" s="178"/>
      <c r="G351" s="182"/>
    </row>
    <row r="352" spans="2:7">
      <c r="B352" s="178"/>
      <c r="G352" s="182"/>
    </row>
    <row r="353" spans="2:7">
      <c r="B353" s="178"/>
      <c r="G353" s="182"/>
    </row>
    <row r="354" spans="2:7">
      <c r="B354" s="178"/>
      <c r="G354" s="182"/>
    </row>
    <row r="355" spans="2:7">
      <c r="B355" s="178"/>
      <c r="G355" s="182"/>
    </row>
    <row r="356" spans="2:7">
      <c r="B356" s="178"/>
      <c r="G356" s="182"/>
    </row>
    <row r="357" spans="2:7">
      <c r="B357" s="178"/>
      <c r="G357" s="182"/>
    </row>
    <row r="358" spans="2:7">
      <c r="B358" s="178"/>
      <c r="G358" s="182"/>
    </row>
    <row r="359" spans="2:7">
      <c r="B359" s="178"/>
      <c r="G359" s="182"/>
    </row>
    <row r="360" spans="2:7">
      <c r="B360" s="178"/>
      <c r="G360" s="182"/>
    </row>
    <row r="361" spans="2:7">
      <c r="B361" s="178"/>
      <c r="G361" s="182"/>
    </row>
    <row r="362" spans="2:7">
      <c r="B362" s="178"/>
      <c r="G362" s="182"/>
    </row>
    <row r="363" spans="2:7">
      <c r="B363" s="178"/>
      <c r="G363" s="182"/>
    </row>
    <row r="364" spans="2:7">
      <c r="B364" s="178"/>
      <c r="G364" s="182"/>
    </row>
    <row r="365" spans="2:7">
      <c r="B365" s="178"/>
      <c r="G365" s="182"/>
    </row>
    <row r="366" spans="2:7">
      <c r="B366" s="178"/>
      <c r="G366" s="182"/>
    </row>
    <row r="367" spans="2:7">
      <c r="B367" s="178"/>
      <c r="G367" s="182"/>
    </row>
    <row r="368" spans="2:7">
      <c r="B368" s="178"/>
      <c r="G368" s="182"/>
    </row>
    <row r="369" spans="2:7">
      <c r="B369" s="178"/>
      <c r="G369" s="182"/>
    </row>
    <row r="370" spans="2:7">
      <c r="B370" s="178"/>
      <c r="G370" s="182"/>
    </row>
    <row r="371" spans="2:7">
      <c r="B371" s="178"/>
      <c r="G371" s="182"/>
    </row>
    <row r="372" spans="2:7">
      <c r="B372" s="178"/>
      <c r="G372" s="182"/>
    </row>
    <row r="373" spans="2:7">
      <c r="B373" s="178"/>
      <c r="G373" s="182"/>
    </row>
    <row r="374" spans="2:7">
      <c r="B374" s="178"/>
      <c r="G374" s="182"/>
    </row>
    <row r="375" spans="2:7">
      <c r="B375" s="178"/>
      <c r="G375" s="182"/>
    </row>
    <row r="376" spans="2:7">
      <c r="B376" s="178"/>
      <c r="G376" s="182"/>
    </row>
    <row r="377" spans="2:7">
      <c r="B377" s="178"/>
      <c r="G377" s="182"/>
    </row>
    <row r="378" spans="2:7">
      <c r="B378" s="178"/>
      <c r="G378" s="182"/>
    </row>
    <row r="379" spans="2:7">
      <c r="B379" s="178"/>
      <c r="G379" s="182"/>
    </row>
    <row r="380" spans="2:7">
      <c r="B380" s="178"/>
      <c r="G380" s="182"/>
    </row>
    <row r="381" spans="2:7">
      <c r="B381" s="178"/>
      <c r="G381" s="182"/>
    </row>
    <row r="382" spans="2:7">
      <c r="B382" s="178"/>
      <c r="G382" s="182"/>
    </row>
    <row r="383" spans="2:7">
      <c r="B383" s="178"/>
      <c r="G383" s="182"/>
    </row>
    <row r="384" spans="2:7">
      <c r="B384" s="178"/>
      <c r="G384" s="182"/>
    </row>
    <row r="385" spans="2:7">
      <c r="B385" s="178"/>
      <c r="G385" s="182"/>
    </row>
    <row r="386" spans="2:7">
      <c r="B386" s="178"/>
      <c r="G386" s="182"/>
    </row>
    <row r="387" spans="2:7">
      <c r="B387" s="178"/>
      <c r="G387" s="182"/>
    </row>
    <row r="388" spans="2:7">
      <c r="B388" s="178"/>
      <c r="G388" s="182"/>
    </row>
    <row r="389" spans="2:7">
      <c r="B389" s="178"/>
      <c r="G389" s="182"/>
    </row>
    <row r="390" spans="2:7">
      <c r="B390" s="178"/>
      <c r="G390" s="182"/>
    </row>
    <row r="391" spans="2:7">
      <c r="B391" s="178"/>
      <c r="G391" s="182"/>
    </row>
    <row r="392" spans="2:7">
      <c r="B392" s="178"/>
      <c r="G392" s="182"/>
    </row>
    <row r="393" spans="2:7">
      <c r="B393" s="178"/>
      <c r="G393" s="182"/>
    </row>
    <row r="394" spans="2:7">
      <c r="B394" s="178"/>
      <c r="G394" s="182"/>
    </row>
    <row r="395" spans="2:7">
      <c r="B395" s="178"/>
      <c r="G395" s="182"/>
    </row>
    <row r="396" spans="2:7">
      <c r="B396" s="178"/>
      <c r="G396" s="182"/>
    </row>
    <row r="397" spans="2:7">
      <c r="B397" s="178"/>
      <c r="G397" s="182"/>
    </row>
    <row r="398" spans="2:7">
      <c r="B398" s="178"/>
      <c r="G398" s="182"/>
    </row>
    <row r="399" spans="2:7">
      <c r="B399" s="178"/>
      <c r="G399" s="182"/>
    </row>
    <row r="400" spans="2:7">
      <c r="B400" s="178"/>
      <c r="G400" s="182"/>
    </row>
    <row r="401" spans="2:7">
      <c r="B401" s="178"/>
      <c r="G401" s="182"/>
    </row>
    <row r="402" spans="2:7">
      <c r="B402" s="178"/>
      <c r="G402" s="182"/>
    </row>
    <row r="403" spans="2:7">
      <c r="B403" s="178"/>
      <c r="G403" s="182"/>
    </row>
    <row r="404" spans="2:7">
      <c r="B404" s="178"/>
      <c r="G404" s="182"/>
    </row>
    <row r="405" spans="2:7">
      <c r="B405" s="178"/>
      <c r="G405" s="182"/>
    </row>
    <row r="406" spans="2:7">
      <c r="B406" s="178"/>
      <c r="G406" s="182"/>
    </row>
    <row r="407" spans="2:7">
      <c r="B407" s="178"/>
      <c r="G407" s="182"/>
    </row>
    <row r="408" spans="2:7">
      <c r="B408" s="178"/>
      <c r="G408" s="182"/>
    </row>
    <row r="409" spans="2:7">
      <c r="B409" s="178"/>
      <c r="G409" s="182"/>
    </row>
    <row r="410" spans="2:7">
      <c r="B410" s="178"/>
      <c r="G410" s="182"/>
    </row>
    <row r="411" spans="2:7">
      <c r="B411" s="178"/>
      <c r="G411" s="182"/>
    </row>
    <row r="412" spans="2:7">
      <c r="B412" s="178"/>
      <c r="G412" s="182"/>
    </row>
    <row r="413" spans="2:7">
      <c r="B413" s="178"/>
      <c r="G413" s="182"/>
    </row>
    <row r="414" spans="2:7">
      <c r="B414" s="178"/>
      <c r="G414" s="182"/>
    </row>
    <row r="415" spans="2:7">
      <c r="B415" s="178"/>
      <c r="G415" s="182"/>
    </row>
    <row r="416" spans="2:7">
      <c r="B416" s="178"/>
      <c r="G416" s="182"/>
    </row>
    <row r="417" spans="2:7">
      <c r="B417" s="178"/>
      <c r="G417" s="182"/>
    </row>
    <row r="418" spans="2:7">
      <c r="B418" s="178"/>
      <c r="G418" s="182"/>
    </row>
    <row r="419" spans="2:7">
      <c r="B419" s="178"/>
      <c r="G419" s="182"/>
    </row>
    <row r="420" spans="2:7">
      <c r="B420" s="178"/>
      <c r="G420" s="182"/>
    </row>
    <row r="421" spans="2:7">
      <c r="B421" s="178"/>
      <c r="G421" s="182"/>
    </row>
    <row r="422" spans="2:7">
      <c r="B422" s="178"/>
      <c r="G422" s="182"/>
    </row>
    <row r="423" spans="2:7">
      <c r="B423" s="178"/>
      <c r="G423" s="182"/>
    </row>
    <row r="424" spans="2:7">
      <c r="B424" s="178"/>
      <c r="G424" s="182"/>
    </row>
    <row r="425" spans="2:7">
      <c r="B425" s="178"/>
      <c r="G425" s="182"/>
    </row>
    <row r="426" spans="2:7">
      <c r="B426" s="178"/>
      <c r="G426" s="182"/>
    </row>
    <row r="427" spans="2:7">
      <c r="B427" s="178"/>
      <c r="G427" s="182"/>
    </row>
    <row r="428" spans="2:7">
      <c r="B428" s="178"/>
      <c r="G428" s="182"/>
    </row>
    <row r="429" spans="2:7">
      <c r="B429" s="178"/>
      <c r="G429" s="182"/>
    </row>
    <row r="430" spans="2:7">
      <c r="B430" s="178"/>
      <c r="G430" s="182"/>
    </row>
    <row r="431" spans="2:7">
      <c r="B431" s="178"/>
      <c r="G431" s="182"/>
    </row>
    <row r="432" spans="2:7">
      <c r="B432" s="178"/>
      <c r="G432" s="182"/>
    </row>
    <row r="433" spans="2:7">
      <c r="B433" s="178"/>
      <c r="G433" s="182"/>
    </row>
    <row r="434" spans="2:7">
      <c r="B434" s="178"/>
      <c r="G434" s="182"/>
    </row>
    <row r="435" spans="2:7">
      <c r="B435" s="178"/>
      <c r="G435" s="182"/>
    </row>
    <row r="436" spans="2:7">
      <c r="B436" s="178"/>
      <c r="G436" s="182"/>
    </row>
    <row r="437" spans="2:7">
      <c r="B437" s="178"/>
      <c r="G437" s="182"/>
    </row>
    <row r="438" spans="2:7">
      <c r="B438" s="178"/>
      <c r="G438" s="182"/>
    </row>
    <row r="439" spans="2:7">
      <c r="B439" s="178"/>
      <c r="G439" s="182"/>
    </row>
    <row r="440" spans="2:7">
      <c r="B440" s="178"/>
      <c r="G440" s="182"/>
    </row>
    <row r="441" spans="2:7">
      <c r="B441" s="178"/>
      <c r="G441" s="182"/>
    </row>
    <row r="442" spans="2:7">
      <c r="B442" s="178"/>
      <c r="G442" s="182"/>
    </row>
    <row r="443" spans="2:7">
      <c r="B443" s="178"/>
      <c r="G443" s="182"/>
    </row>
    <row r="444" spans="2:7">
      <c r="B444" s="178"/>
      <c r="G444" s="182"/>
    </row>
    <row r="445" spans="2:7">
      <c r="B445" s="178"/>
      <c r="G445" s="182"/>
    </row>
    <row r="446" spans="2:7">
      <c r="B446" s="178"/>
      <c r="G446" s="182"/>
    </row>
    <row r="447" spans="2:7">
      <c r="B447" s="178"/>
      <c r="G447" s="182"/>
    </row>
    <row r="448" spans="2:7">
      <c r="B448" s="178"/>
      <c r="G448" s="182"/>
    </row>
    <row r="449" spans="2:7">
      <c r="B449" s="178"/>
      <c r="G449" s="182"/>
    </row>
    <row r="450" spans="2:7">
      <c r="B450" s="178"/>
      <c r="G450" s="182"/>
    </row>
    <row r="451" spans="2:7">
      <c r="B451" s="178"/>
      <c r="G451" s="182"/>
    </row>
    <row r="452" spans="2:7">
      <c r="B452" s="178"/>
      <c r="G452" s="182"/>
    </row>
    <row r="453" spans="2:7">
      <c r="B453" s="178"/>
      <c r="G453" s="182"/>
    </row>
    <row r="454" spans="2:7">
      <c r="B454" s="178"/>
      <c r="G454" s="182"/>
    </row>
    <row r="455" spans="2:7">
      <c r="B455" s="178"/>
      <c r="G455" s="182"/>
    </row>
    <row r="456" spans="2:7">
      <c r="B456" s="178"/>
      <c r="G456" s="182"/>
    </row>
    <row r="457" spans="2:7">
      <c r="B457" s="178"/>
      <c r="G457" s="182"/>
    </row>
    <row r="458" spans="2:7">
      <c r="B458" s="178"/>
      <c r="G458" s="182"/>
    </row>
    <row r="459" spans="2:7">
      <c r="B459" s="178"/>
      <c r="G459" s="182"/>
    </row>
    <row r="460" spans="2:7">
      <c r="B460" s="178"/>
      <c r="G460" s="182"/>
    </row>
    <row r="461" spans="2:7">
      <c r="B461" s="178"/>
      <c r="G461" s="182"/>
    </row>
    <row r="462" spans="2:7">
      <c r="B462" s="178"/>
      <c r="G462" s="182"/>
    </row>
    <row r="463" spans="2:7">
      <c r="B463" s="178"/>
      <c r="G463" s="182"/>
    </row>
    <row r="464" spans="2:7">
      <c r="B464" s="178"/>
      <c r="G464" s="182"/>
    </row>
    <row r="465" spans="2:7">
      <c r="B465" s="178"/>
      <c r="G465" s="182"/>
    </row>
    <row r="466" spans="2:7">
      <c r="B466" s="178"/>
      <c r="G466" s="182"/>
    </row>
    <row r="467" spans="2:7">
      <c r="B467" s="178"/>
      <c r="G467" s="182"/>
    </row>
    <row r="468" spans="2:7">
      <c r="B468" s="178"/>
      <c r="G468" s="182"/>
    </row>
    <row r="469" spans="2:7">
      <c r="B469" s="178"/>
      <c r="G469" s="182"/>
    </row>
    <row r="470" spans="2:7">
      <c r="B470" s="178"/>
      <c r="G470" s="182"/>
    </row>
    <row r="471" spans="2:7">
      <c r="B471" s="178"/>
      <c r="G471" s="182"/>
    </row>
    <row r="472" spans="2:7">
      <c r="B472" s="178"/>
      <c r="G472" s="182"/>
    </row>
    <row r="473" spans="2:7">
      <c r="B473" s="178"/>
      <c r="G473" s="182"/>
    </row>
    <row r="474" spans="2:7">
      <c r="B474" s="178"/>
      <c r="G474" s="182"/>
    </row>
    <row r="475" spans="2:7">
      <c r="B475" s="178"/>
      <c r="G475" s="182"/>
    </row>
    <row r="476" spans="2:7">
      <c r="B476" s="178"/>
      <c r="G476" s="182"/>
    </row>
    <row r="477" spans="2:7">
      <c r="B477" s="178"/>
      <c r="G477" s="182"/>
    </row>
    <row r="478" spans="2:7">
      <c r="B478" s="178"/>
      <c r="G478" s="182"/>
    </row>
    <row r="479" spans="2:7">
      <c r="B479" s="178"/>
      <c r="G479" s="182"/>
    </row>
    <row r="480" spans="2:7">
      <c r="B480" s="178"/>
      <c r="G480" s="182"/>
    </row>
    <row r="481" spans="2:7">
      <c r="B481" s="178"/>
      <c r="G481" s="182"/>
    </row>
    <row r="482" spans="2:7">
      <c r="B482" s="178"/>
      <c r="G482" s="182"/>
    </row>
    <row r="483" spans="2:7">
      <c r="B483" s="178"/>
      <c r="G483" s="182"/>
    </row>
    <row r="484" spans="2:7">
      <c r="B484" s="178"/>
      <c r="G484" s="182"/>
    </row>
    <row r="485" spans="2:7">
      <c r="B485" s="178"/>
      <c r="G485" s="182"/>
    </row>
    <row r="486" spans="2:7">
      <c r="B486" s="178"/>
      <c r="G486" s="182"/>
    </row>
    <row r="487" spans="2:7">
      <c r="B487" s="178"/>
      <c r="G487" s="182"/>
    </row>
    <row r="488" spans="2:7">
      <c r="B488" s="178"/>
      <c r="G488" s="182"/>
    </row>
    <row r="489" spans="2:7">
      <c r="B489" s="178"/>
      <c r="G489" s="182"/>
    </row>
    <row r="490" spans="2:7">
      <c r="B490" s="178"/>
      <c r="G490" s="182"/>
    </row>
    <row r="491" spans="2:7">
      <c r="B491" s="178"/>
      <c r="G491" s="182"/>
    </row>
    <row r="492" spans="2:7">
      <c r="B492" s="178"/>
      <c r="G492" s="182"/>
    </row>
    <row r="493" spans="2:7">
      <c r="B493" s="178"/>
      <c r="G493" s="182"/>
    </row>
    <row r="494" spans="2:7">
      <c r="B494" s="178"/>
      <c r="G494" s="182"/>
    </row>
    <row r="495" spans="2:7">
      <c r="B495" s="178"/>
      <c r="G495" s="182"/>
    </row>
    <row r="496" spans="2:7">
      <c r="B496" s="178"/>
      <c r="G496" s="182"/>
    </row>
    <row r="497" spans="2:7">
      <c r="B497" s="178"/>
      <c r="G497" s="182"/>
    </row>
    <row r="498" spans="2:7">
      <c r="B498" s="178"/>
      <c r="G498" s="182"/>
    </row>
    <row r="499" spans="2:7">
      <c r="B499" s="178"/>
      <c r="G499" s="182"/>
    </row>
    <row r="500" spans="2:7">
      <c r="B500" s="178"/>
      <c r="G500" s="182"/>
    </row>
    <row r="501" spans="2:7">
      <c r="B501" s="178"/>
      <c r="G501" s="182"/>
    </row>
    <row r="502" spans="2:7">
      <c r="B502" s="178"/>
      <c r="G502" s="182"/>
    </row>
    <row r="503" spans="2:7">
      <c r="B503" s="178"/>
      <c r="G503" s="182"/>
    </row>
    <row r="504" spans="2:7">
      <c r="B504" s="178"/>
      <c r="G504" s="182"/>
    </row>
    <row r="505" spans="2:7">
      <c r="B505" s="178"/>
      <c r="G505" s="182"/>
    </row>
    <row r="506" spans="2:7">
      <c r="B506" s="178"/>
      <c r="G506" s="182"/>
    </row>
    <row r="507" spans="2:7">
      <c r="B507" s="178"/>
      <c r="G507" s="182"/>
    </row>
    <row r="508" spans="2:7">
      <c r="B508" s="178"/>
      <c r="G508" s="182"/>
    </row>
    <row r="509" spans="2:7">
      <c r="B509" s="178"/>
      <c r="G509" s="182"/>
    </row>
    <row r="510" spans="2:7">
      <c r="B510" s="178"/>
      <c r="G510" s="182"/>
    </row>
    <row r="511" spans="2:7">
      <c r="B511" s="178"/>
      <c r="G511" s="182"/>
    </row>
    <row r="512" spans="2:7">
      <c r="B512" s="178"/>
      <c r="G512" s="182"/>
    </row>
    <row r="513" spans="2:7">
      <c r="B513" s="178"/>
      <c r="G513" s="182"/>
    </row>
    <row r="514" spans="2:7">
      <c r="B514" s="178"/>
      <c r="G514" s="182"/>
    </row>
    <row r="515" spans="2:7">
      <c r="B515" s="178"/>
      <c r="G515" s="182"/>
    </row>
    <row r="516" spans="2:7">
      <c r="B516" s="178"/>
      <c r="G516" s="182"/>
    </row>
    <row r="517" spans="2:7">
      <c r="B517" s="178"/>
      <c r="G517" s="182"/>
    </row>
    <row r="518" spans="2:7">
      <c r="B518" s="178"/>
      <c r="G518" s="182"/>
    </row>
    <row r="519" spans="2:7">
      <c r="B519" s="178"/>
      <c r="G519" s="182"/>
    </row>
    <row r="520" spans="2:7">
      <c r="B520" s="178"/>
      <c r="G520" s="182"/>
    </row>
    <row r="521" spans="2:7">
      <c r="B521" s="178"/>
      <c r="G521" s="182"/>
    </row>
    <row r="522" spans="2:7">
      <c r="B522" s="178"/>
      <c r="G522" s="182"/>
    </row>
    <row r="523" spans="2:7">
      <c r="B523" s="178"/>
      <c r="G523" s="182"/>
    </row>
    <row r="524" spans="2:7">
      <c r="B524" s="178"/>
      <c r="G524" s="182"/>
    </row>
    <row r="525" spans="2:7">
      <c r="B525" s="178"/>
      <c r="G525" s="182"/>
    </row>
    <row r="526" spans="2:7">
      <c r="B526" s="178"/>
      <c r="G526" s="182"/>
    </row>
    <row r="527" spans="2:7">
      <c r="B527" s="178"/>
      <c r="G527" s="182"/>
    </row>
    <row r="528" spans="2:7">
      <c r="B528" s="178"/>
      <c r="G528" s="182"/>
    </row>
    <row r="529" spans="2:7">
      <c r="B529" s="178"/>
      <c r="G529" s="182"/>
    </row>
    <row r="530" spans="2:7">
      <c r="B530" s="178"/>
      <c r="G530" s="182"/>
    </row>
    <row r="531" spans="2:7">
      <c r="B531" s="178"/>
      <c r="G531" s="182"/>
    </row>
    <row r="532" spans="2:7">
      <c r="B532" s="178"/>
      <c r="G532" s="182"/>
    </row>
    <row r="533" spans="2:7">
      <c r="B533" s="178"/>
      <c r="G533" s="182"/>
    </row>
    <row r="534" spans="2:7">
      <c r="B534" s="178"/>
      <c r="G534" s="182"/>
    </row>
    <row r="535" spans="2:7">
      <c r="B535" s="178"/>
      <c r="G535" s="182"/>
    </row>
    <row r="536" spans="2:7">
      <c r="B536" s="178"/>
      <c r="G536" s="182"/>
    </row>
    <row r="537" spans="2:7">
      <c r="B537" s="178"/>
      <c r="G537" s="182"/>
    </row>
    <row r="538" spans="2:7">
      <c r="B538" s="178"/>
      <c r="G538" s="182"/>
    </row>
    <row r="539" spans="2:7">
      <c r="B539" s="178"/>
      <c r="G539" s="182"/>
    </row>
    <row r="540" spans="2:7">
      <c r="B540" s="178"/>
      <c r="G540" s="182"/>
    </row>
    <row r="541" spans="2:7">
      <c r="B541" s="178"/>
      <c r="G541" s="182"/>
    </row>
    <row r="542" spans="2:7">
      <c r="B542" s="178"/>
      <c r="G542" s="182"/>
    </row>
    <row r="543" spans="2:7">
      <c r="B543" s="178"/>
      <c r="G543" s="182"/>
    </row>
    <row r="544" spans="2:7">
      <c r="B544" s="178"/>
      <c r="G544" s="182"/>
    </row>
    <row r="545" spans="2:7">
      <c r="B545" s="178"/>
      <c r="G545" s="182"/>
    </row>
    <row r="546" spans="2:7">
      <c r="B546" s="178"/>
      <c r="G546" s="182"/>
    </row>
    <row r="547" spans="2:7">
      <c r="B547" s="178"/>
      <c r="G547" s="182"/>
    </row>
    <row r="548" spans="2:7">
      <c r="B548" s="178"/>
      <c r="G548" s="182"/>
    </row>
    <row r="549" spans="2:7">
      <c r="B549" s="178"/>
      <c r="G549" s="182"/>
    </row>
    <row r="550" spans="2:7">
      <c r="B550" s="178"/>
      <c r="G550" s="182"/>
    </row>
    <row r="551" spans="2:7">
      <c r="B551" s="178"/>
      <c r="G551" s="182"/>
    </row>
    <row r="552" spans="2:7">
      <c r="B552" s="178"/>
      <c r="G552" s="182"/>
    </row>
    <row r="553" spans="2:7">
      <c r="B553" s="178"/>
      <c r="G553" s="182"/>
    </row>
    <row r="554" spans="2:7">
      <c r="B554" s="178"/>
      <c r="G554" s="182"/>
    </row>
    <row r="555" spans="2:7">
      <c r="B555" s="178"/>
      <c r="G555" s="182"/>
    </row>
    <row r="556" spans="2:7">
      <c r="B556" s="178"/>
      <c r="G556" s="182"/>
    </row>
    <row r="557" spans="2:7">
      <c r="B557" s="178"/>
      <c r="G557" s="182"/>
    </row>
    <row r="558" spans="2:7">
      <c r="B558" s="178"/>
      <c r="G558" s="182"/>
    </row>
    <row r="559" spans="2:7">
      <c r="B559" s="178"/>
      <c r="G559" s="182"/>
    </row>
    <row r="560" spans="2:7">
      <c r="B560" s="178"/>
      <c r="G560" s="182"/>
    </row>
    <row r="561" spans="2:7">
      <c r="B561" s="178"/>
      <c r="G561" s="182"/>
    </row>
    <row r="562" spans="2:7">
      <c r="B562" s="178"/>
      <c r="G562" s="182"/>
    </row>
    <row r="563" spans="2:7">
      <c r="B563" s="178"/>
      <c r="G563" s="182"/>
    </row>
    <row r="564" spans="2:7">
      <c r="B564" s="178"/>
      <c r="G564" s="182"/>
    </row>
    <row r="565" spans="2:7">
      <c r="B565" s="178"/>
      <c r="G565" s="182"/>
    </row>
    <row r="566" spans="2:7">
      <c r="B566" s="178"/>
      <c r="G566" s="182"/>
    </row>
    <row r="567" spans="2:7">
      <c r="B567" s="178"/>
      <c r="G567" s="182"/>
    </row>
    <row r="568" spans="2:7">
      <c r="B568" s="178"/>
      <c r="G568" s="182"/>
    </row>
    <row r="569" spans="2:7">
      <c r="B569" s="178"/>
      <c r="G569" s="182"/>
    </row>
    <row r="570" spans="2:7">
      <c r="B570" s="178"/>
      <c r="G570" s="182"/>
    </row>
    <row r="571" spans="2:7">
      <c r="B571" s="178"/>
      <c r="G571" s="182"/>
    </row>
    <row r="572" spans="2:7">
      <c r="B572" s="178"/>
      <c r="G572" s="182"/>
    </row>
    <row r="573" spans="2:7">
      <c r="B573" s="178"/>
      <c r="G573" s="182"/>
    </row>
    <row r="574" spans="2:7">
      <c r="B574" s="178"/>
      <c r="G574" s="182"/>
    </row>
    <row r="575" spans="2:7">
      <c r="B575" s="178"/>
      <c r="G575" s="182"/>
    </row>
    <row r="576" spans="2:7">
      <c r="B576" s="178"/>
      <c r="G576" s="182"/>
    </row>
    <row r="577" spans="2:7">
      <c r="B577" s="178"/>
      <c r="G577" s="182"/>
    </row>
    <row r="578" spans="2:7">
      <c r="B578" s="178"/>
      <c r="G578" s="182"/>
    </row>
    <row r="579" spans="2:7">
      <c r="B579" s="178"/>
      <c r="G579" s="182"/>
    </row>
    <row r="580" spans="2:7">
      <c r="B580" s="178"/>
      <c r="G580" s="182"/>
    </row>
    <row r="581" spans="2:7">
      <c r="B581" s="178"/>
      <c r="G581" s="182"/>
    </row>
    <row r="582" spans="2:7">
      <c r="B582" s="178"/>
      <c r="G582" s="182"/>
    </row>
    <row r="583" spans="2:7">
      <c r="B583" s="178"/>
      <c r="G583" s="182"/>
    </row>
    <row r="584" spans="2:7">
      <c r="B584" s="178"/>
      <c r="G584" s="182"/>
    </row>
    <row r="585" spans="2:7">
      <c r="B585" s="178"/>
      <c r="G585" s="182"/>
    </row>
    <row r="586" spans="2:7">
      <c r="B586" s="178"/>
      <c r="G586" s="182"/>
    </row>
    <row r="587" spans="2:7">
      <c r="B587" s="178"/>
      <c r="G587" s="182"/>
    </row>
    <row r="588" spans="2:7">
      <c r="B588" s="178"/>
      <c r="G588" s="182"/>
    </row>
    <row r="589" spans="2:7">
      <c r="B589" s="178"/>
      <c r="G589" s="182"/>
    </row>
    <row r="590" spans="2:7">
      <c r="B590" s="178"/>
      <c r="G590" s="182"/>
    </row>
    <row r="591" spans="2:7">
      <c r="B591" s="178"/>
      <c r="G591" s="182"/>
    </row>
    <row r="592" spans="2:7">
      <c r="B592" s="178"/>
      <c r="G592" s="182"/>
    </row>
    <row r="593" spans="2:7">
      <c r="B593" s="178"/>
      <c r="G593" s="182"/>
    </row>
    <row r="594" spans="2:7">
      <c r="B594" s="178"/>
      <c r="G594" s="182"/>
    </row>
    <row r="595" spans="2:7">
      <c r="B595" s="178"/>
      <c r="G595" s="182"/>
    </row>
    <row r="596" spans="2:7">
      <c r="B596" s="178"/>
      <c r="G596" s="182"/>
    </row>
    <row r="597" spans="2:7">
      <c r="B597" s="178"/>
      <c r="G597" s="182"/>
    </row>
    <row r="598" spans="2:7">
      <c r="B598" s="178"/>
      <c r="G598" s="182"/>
    </row>
    <row r="599" spans="2:7">
      <c r="B599" s="178"/>
      <c r="G599" s="182"/>
    </row>
    <row r="600" spans="2:7">
      <c r="B600" s="178"/>
      <c r="G600" s="182"/>
    </row>
    <row r="601" spans="2:7">
      <c r="B601" s="178"/>
      <c r="G601" s="182"/>
    </row>
    <row r="602" spans="2:7">
      <c r="B602" s="178"/>
      <c r="G602" s="182"/>
    </row>
    <row r="603" spans="2:7">
      <c r="B603" s="178"/>
      <c r="G603" s="182"/>
    </row>
    <row r="604" spans="2:7">
      <c r="B604" s="178"/>
      <c r="G604" s="182"/>
    </row>
    <row r="605" spans="2:7">
      <c r="B605" s="178"/>
      <c r="G605" s="182"/>
    </row>
    <row r="606" spans="2:7">
      <c r="B606" s="178"/>
      <c r="G606" s="182"/>
    </row>
    <row r="607" spans="2:7">
      <c r="B607" s="178"/>
      <c r="G607" s="182"/>
    </row>
    <row r="608" spans="2:7">
      <c r="B608" s="178"/>
      <c r="G608" s="182"/>
    </row>
    <row r="609" spans="2:7">
      <c r="B609" s="178"/>
      <c r="G609" s="182"/>
    </row>
    <row r="610" spans="2:7">
      <c r="B610" s="178"/>
      <c r="G610" s="182"/>
    </row>
    <row r="611" spans="2:7">
      <c r="B611" s="178"/>
      <c r="G611" s="182"/>
    </row>
    <row r="612" spans="2:7">
      <c r="B612" s="178"/>
      <c r="G612" s="182"/>
    </row>
    <row r="613" spans="2:7">
      <c r="B613" s="178"/>
      <c r="G613" s="182"/>
    </row>
    <row r="614" spans="2:7">
      <c r="B614" s="178"/>
      <c r="G614" s="182"/>
    </row>
    <row r="615" spans="2:7">
      <c r="B615" s="178"/>
      <c r="G615" s="182"/>
    </row>
    <row r="616" spans="2:7">
      <c r="B616" s="178"/>
      <c r="G616" s="182"/>
    </row>
    <row r="617" spans="2:7">
      <c r="B617" s="178"/>
      <c r="G617" s="182"/>
    </row>
    <row r="618" spans="2:7">
      <c r="B618" s="178"/>
      <c r="G618" s="182"/>
    </row>
    <row r="619" spans="2:7">
      <c r="B619" s="178"/>
      <c r="G619" s="182"/>
    </row>
    <row r="620" spans="2:7">
      <c r="B620" s="178"/>
      <c r="G620" s="182"/>
    </row>
    <row r="621" spans="2:7">
      <c r="B621" s="178"/>
      <c r="G621" s="182"/>
    </row>
    <row r="622" spans="2:7">
      <c r="B622" s="178"/>
      <c r="G622" s="182"/>
    </row>
    <row r="623" spans="2:7">
      <c r="B623" s="178"/>
      <c r="G623" s="182"/>
    </row>
    <row r="624" spans="2:7">
      <c r="B624" s="178"/>
      <c r="G624" s="182"/>
    </row>
    <row r="625" spans="2:7">
      <c r="B625" s="178"/>
      <c r="G625" s="182"/>
    </row>
    <row r="626" spans="2:7">
      <c r="B626" s="178"/>
      <c r="G626" s="182"/>
    </row>
    <row r="627" spans="2:7">
      <c r="B627" s="178"/>
      <c r="G627" s="182"/>
    </row>
    <row r="628" spans="2:7">
      <c r="B628" s="178"/>
      <c r="G628" s="182"/>
    </row>
    <row r="629" spans="2:7">
      <c r="B629" s="178"/>
      <c r="G629" s="182"/>
    </row>
    <row r="630" spans="2:7">
      <c r="B630" s="178"/>
      <c r="G630" s="182"/>
    </row>
    <row r="631" spans="2:7">
      <c r="B631" s="178"/>
      <c r="G631" s="182"/>
    </row>
    <row r="632" spans="2:7">
      <c r="B632" s="178"/>
      <c r="G632" s="182"/>
    </row>
    <row r="633" spans="2:7">
      <c r="B633" s="178"/>
      <c r="G633" s="182"/>
    </row>
    <row r="634" spans="2:7">
      <c r="B634" s="178"/>
      <c r="G634" s="182"/>
    </row>
    <row r="635" spans="2:7">
      <c r="B635" s="178"/>
      <c r="G635" s="182"/>
    </row>
    <row r="636" spans="2:7">
      <c r="B636" s="178"/>
      <c r="G636" s="182"/>
    </row>
    <row r="637" spans="2:7">
      <c r="B637" s="178"/>
      <c r="G637" s="182"/>
    </row>
    <row r="638" spans="2:7">
      <c r="B638" s="178"/>
      <c r="G638" s="182"/>
    </row>
    <row r="639" spans="2:7">
      <c r="B639" s="178"/>
      <c r="G639" s="182"/>
    </row>
    <row r="640" spans="2:7">
      <c r="B640" s="178"/>
      <c r="G640" s="182"/>
    </row>
    <row r="641" spans="2:7">
      <c r="B641" s="178"/>
      <c r="G641" s="182"/>
    </row>
    <row r="642" spans="2:7">
      <c r="B642" s="178"/>
      <c r="G642" s="182"/>
    </row>
    <row r="643" spans="2:7">
      <c r="B643" s="178"/>
      <c r="G643" s="182"/>
    </row>
    <row r="644" spans="2:7">
      <c r="B644" s="178"/>
      <c r="G644" s="182"/>
    </row>
    <row r="645" spans="2:7">
      <c r="B645" s="178"/>
      <c r="G645" s="182"/>
    </row>
    <row r="646" spans="2:7">
      <c r="B646" s="178"/>
      <c r="G646" s="182"/>
    </row>
    <row r="647" spans="2:7">
      <c r="B647" s="178"/>
      <c r="G647" s="182"/>
    </row>
    <row r="648" spans="2:7">
      <c r="B648" s="178"/>
      <c r="G648" s="182"/>
    </row>
    <row r="649" spans="2:7">
      <c r="B649" s="178"/>
      <c r="G649" s="182"/>
    </row>
    <row r="650" spans="2:7">
      <c r="B650" s="178"/>
      <c r="G650" s="182"/>
    </row>
    <row r="651" spans="2:7">
      <c r="B651" s="178"/>
      <c r="G651" s="182"/>
    </row>
    <row r="652" spans="2:7">
      <c r="B652" s="178"/>
      <c r="G652" s="182"/>
    </row>
    <row r="653" spans="2:7">
      <c r="B653" s="178"/>
      <c r="G653" s="182"/>
    </row>
    <row r="654" spans="2:7">
      <c r="B654" s="178"/>
      <c r="G654" s="182"/>
    </row>
    <row r="655" spans="2:7">
      <c r="B655" s="178"/>
      <c r="G655" s="182"/>
    </row>
    <row r="656" spans="2:7">
      <c r="B656" s="178"/>
      <c r="G656" s="182"/>
    </row>
    <row r="657" spans="2:7">
      <c r="B657" s="178"/>
      <c r="G657" s="182"/>
    </row>
    <row r="658" spans="2:7">
      <c r="B658" s="178"/>
      <c r="G658" s="182"/>
    </row>
    <row r="659" spans="2:7">
      <c r="B659" s="178"/>
      <c r="G659" s="182"/>
    </row>
    <row r="660" spans="2:7">
      <c r="B660" s="178"/>
      <c r="G660" s="182"/>
    </row>
    <row r="661" spans="2:7">
      <c r="B661" s="178"/>
      <c r="G661" s="182"/>
    </row>
    <row r="662" spans="2:7">
      <c r="B662" s="178"/>
      <c r="G662" s="182"/>
    </row>
    <row r="663" spans="2:7">
      <c r="B663" s="178"/>
      <c r="G663" s="182"/>
    </row>
    <row r="664" spans="2:7">
      <c r="B664" s="178"/>
      <c r="G664" s="182"/>
    </row>
    <row r="665" spans="2:7">
      <c r="B665" s="178"/>
      <c r="G665" s="182"/>
    </row>
    <row r="666" spans="2:7">
      <c r="B666" s="178"/>
      <c r="G666" s="182"/>
    </row>
    <row r="667" spans="2:7">
      <c r="B667" s="178"/>
      <c r="G667" s="182"/>
    </row>
    <row r="668" spans="2:7">
      <c r="B668" s="178"/>
      <c r="G668" s="182"/>
    </row>
    <row r="669" spans="2:7">
      <c r="B669" s="178"/>
      <c r="G669" s="182"/>
    </row>
    <row r="670" spans="2:7">
      <c r="B670" s="178"/>
      <c r="G670" s="182"/>
    </row>
    <row r="671" spans="2:7">
      <c r="B671" s="178"/>
      <c r="G671" s="182"/>
    </row>
    <row r="672" spans="2:7">
      <c r="B672" s="178"/>
      <c r="G672" s="182"/>
    </row>
    <row r="673" spans="2:7">
      <c r="B673" s="178"/>
      <c r="G673" s="182"/>
    </row>
    <row r="674" spans="2:7">
      <c r="B674" s="178"/>
      <c r="G674" s="182"/>
    </row>
    <row r="675" spans="2:7">
      <c r="B675" s="178"/>
      <c r="G675" s="182"/>
    </row>
    <row r="676" spans="2:7">
      <c r="B676" s="178"/>
      <c r="G676" s="182"/>
    </row>
    <row r="677" spans="2:7">
      <c r="B677" s="178"/>
      <c r="G677" s="182"/>
    </row>
    <row r="678" spans="2:7">
      <c r="B678" s="178"/>
      <c r="G678" s="182"/>
    </row>
    <row r="679" spans="2:7">
      <c r="B679" s="178"/>
      <c r="G679" s="182"/>
    </row>
    <row r="680" spans="2:7">
      <c r="B680" s="178"/>
      <c r="G680" s="182"/>
    </row>
    <row r="681" spans="2:7">
      <c r="B681" s="178"/>
      <c r="G681" s="182"/>
    </row>
    <row r="682" spans="2:7">
      <c r="B682" s="178"/>
      <c r="G682" s="182"/>
    </row>
    <row r="683" spans="2:7">
      <c r="B683" s="178"/>
      <c r="G683" s="182"/>
    </row>
    <row r="684" spans="2:7">
      <c r="B684" s="178"/>
      <c r="G684" s="182"/>
    </row>
    <row r="685" spans="2:7">
      <c r="B685" s="178"/>
      <c r="G685" s="182"/>
    </row>
    <row r="686" spans="2:7">
      <c r="B686" s="178"/>
      <c r="G686" s="182"/>
    </row>
    <row r="687" spans="2:7">
      <c r="B687" s="178"/>
      <c r="G687" s="182"/>
    </row>
    <row r="688" spans="2:7">
      <c r="B688" s="178"/>
      <c r="G688" s="182"/>
    </row>
    <row r="689" spans="2:7">
      <c r="B689" s="178"/>
      <c r="G689" s="182"/>
    </row>
    <row r="690" spans="2:7">
      <c r="B690" s="178"/>
      <c r="G690" s="182"/>
    </row>
    <row r="691" spans="2:7">
      <c r="B691" s="178"/>
      <c r="G691" s="182"/>
    </row>
    <row r="692" spans="2:7">
      <c r="B692" s="178"/>
      <c r="G692" s="182"/>
    </row>
    <row r="693" spans="2:7">
      <c r="B693" s="178"/>
      <c r="G693" s="182"/>
    </row>
    <row r="694" spans="2:7">
      <c r="B694" s="178"/>
      <c r="G694" s="182"/>
    </row>
    <row r="695" spans="2:7">
      <c r="B695" s="178"/>
      <c r="G695" s="182"/>
    </row>
    <row r="696" spans="2:7">
      <c r="B696" s="178"/>
      <c r="G696" s="182"/>
    </row>
    <row r="697" spans="2:7">
      <c r="B697" s="178"/>
      <c r="G697" s="182"/>
    </row>
    <row r="698" spans="2:7">
      <c r="B698" s="178"/>
      <c r="G698" s="182"/>
    </row>
    <row r="699" spans="2:7">
      <c r="B699" s="178"/>
      <c r="G699" s="182"/>
    </row>
    <row r="700" spans="2:7">
      <c r="B700" s="178"/>
      <c r="G700" s="182"/>
    </row>
    <row r="701" spans="2:7">
      <c r="B701" s="178"/>
      <c r="G701" s="182"/>
    </row>
    <row r="702" spans="2:7">
      <c r="B702" s="178"/>
      <c r="G702" s="182"/>
    </row>
    <row r="703" spans="2:7">
      <c r="B703" s="178"/>
      <c r="G703" s="182"/>
    </row>
    <row r="704" spans="2:7">
      <c r="B704" s="178"/>
      <c r="G704" s="182"/>
    </row>
    <row r="705" spans="2:7">
      <c r="B705" s="178"/>
      <c r="G705" s="182"/>
    </row>
    <row r="706" spans="2:7">
      <c r="B706" s="178"/>
      <c r="G706" s="182"/>
    </row>
    <row r="707" spans="2:7">
      <c r="B707" s="178"/>
      <c r="G707" s="182"/>
    </row>
    <row r="708" spans="2:7">
      <c r="B708" s="178"/>
      <c r="G708" s="182"/>
    </row>
    <row r="709" spans="2:7">
      <c r="B709" s="178"/>
      <c r="G709" s="182"/>
    </row>
    <row r="710" spans="2:7">
      <c r="B710" s="178"/>
      <c r="G710" s="182"/>
    </row>
    <row r="711" spans="2:7">
      <c r="B711" s="178"/>
      <c r="G711" s="182"/>
    </row>
    <row r="712" spans="2:7">
      <c r="B712" s="178"/>
      <c r="G712" s="182"/>
    </row>
    <row r="713" spans="2:7">
      <c r="B713" s="178"/>
      <c r="G713" s="182"/>
    </row>
    <row r="714" spans="2:7">
      <c r="B714" s="178"/>
      <c r="G714" s="182"/>
    </row>
    <row r="715" spans="2:7">
      <c r="B715" s="178"/>
      <c r="G715" s="182"/>
    </row>
    <row r="716" spans="2:7">
      <c r="B716" s="178"/>
      <c r="G716" s="182"/>
    </row>
    <row r="717" spans="2:7">
      <c r="B717" s="178"/>
      <c r="G717" s="182"/>
    </row>
    <row r="718" spans="2:7">
      <c r="B718" s="178"/>
      <c r="G718" s="182"/>
    </row>
    <row r="719" spans="2:7">
      <c r="B719" s="178"/>
      <c r="G719" s="182"/>
    </row>
    <row r="720" spans="2:7">
      <c r="B720" s="178"/>
      <c r="G720" s="182"/>
    </row>
    <row r="721" spans="2:7">
      <c r="B721" s="178"/>
      <c r="G721" s="182"/>
    </row>
    <row r="722" spans="2:7">
      <c r="B722" s="178"/>
      <c r="G722" s="182"/>
    </row>
    <row r="723" spans="2:7">
      <c r="B723" s="178"/>
      <c r="G723" s="182"/>
    </row>
    <row r="724" spans="2:7">
      <c r="B724" s="178"/>
      <c r="G724" s="182"/>
    </row>
    <row r="725" spans="2:7">
      <c r="B725" s="178"/>
      <c r="G725" s="182"/>
    </row>
    <row r="726" spans="2:7">
      <c r="B726" s="178"/>
      <c r="G726" s="182"/>
    </row>
    <row r="727" spans="2:7">
      <c r="B727" s="178"/>
      <c r="G727" s="182"/>
    </row>
    <row r="728" spans="2:7">
      <c r="B728" s="178"/>
      <c r="G728" s="182"/>
    </row>
    <row r="729" spans="2:7">
      <c r="B729" s="178"/>
      <c r="G729" s="182"/>
    </row>
    <row r="730" spans="2:7">
      <c r="B730" s="178"/>
      <c r="G730" s="182"/>
    </row>
    <row r="731" spans="2:7">
      <c r="B731" s="178"/>
      <c r="G731" s="182"/>
    </row>
    <row r="732" spans="2:7">
      <c r="B732" s="178"/>
      <c r="G732" s="182"/>
    </row>
    <row r="733" spans="2:7">
      <c r="B733" s="178"/>
      <c r="G733" s="182"/>
    </row>
    <row r="734" spans="2:7">
      <c r="B734" s="178"/>
      <c r="G734" s="182"/>
    </row>
    <row r="735" spans="2:7">
      <c r="B735" s="178"/>
      <c r="G735" s="182"/>
    </row>
    <row r="736" spans="2:7">
      <c r="B736" s="178"/>
      <c r="G736" s="182"/>
    </row>
    <row r="737" spans="2:7">
      <c r="B737" s="178"/>
      <c r="G737" s="182"/>
    </row>
    <row r="738" spans="2:7">
      <c r="B738" s="178"/>
      <c r="G738" s="182"/>
    </row>
    <row r="739" spans="2:7">
      <c r="B739" s="178"/>
      <c r="G739" s="182"/>
    </row>
    <row r="740" spans="2:7">
      <c r="B740" s="178"/>
      <c r="G740" s="182"/>
    </row>
    <row r="741" spans="2:7">
      <c r="B741" s="178"/>
      <c r="G741" s="182"/>
    </row>
    <row r="742" spans="2:7">
      <c r="B742" s="178"/>
      <c r="G742" s="182"/>
    </row>
    <row r="743" spans="2:7">
      <c r="B743" s="178"/>
      <c r="G743" s="182"/>
    </row>
    <row r="744" spans="2:7">
      <c r="B744" s="178"/>
      <c r="G744" s="182"/>
    </row>
    <row r="745" spans="2:7">
      <c r="B745" s="178"/>
      <c r="G745" s="182"/>
    </row>
    <row r="746" spans="2:7">
      <c r="B746" s="178"/>
      <c r="G746" s="182"/>
    </row>
    <row r="747" spans="2:7">
      <c r="B747" s="178"/>
      <c r="G747" s="182"/>
    </row>
    <row r="748" spans="2:7">
      <c r="B748" s="178"/>
      <c r="G748" s="182"/>
    </row>
    <row r="749" spans="2:7">
      <c r="B749" s="178"/>
      <c r="G749" s="182"/>
    </row>
    <row r="750" spans="2:7">
      <c r="B750" s="178"/>
      <c r="G750" s="182"/>
    </row>
    <row r="751" spans="2:7">
      <c r="B751" s="178"/>
      <c r="G751" s="182"/>
    </row>
    <row r="752" spans="2:7">
      <c r="B752" s="178"/>
      <c r="G752" s="182"/>
    </row>
    <row r="753" spans="2:7">
      <c r="B753" s="178"/>
      <c r="G753" s="182"/>
    </row>
    <row r="754" spans="2:7">
      <c r="B754" s="178"/>
      <c r="G754" s="182"/>
    </row>
    <row r="755" spans="2:7">
      <c r="B755" s="178"/>
      <c r="G755" s="182"/>
    </row>
    <row r="756" spans="2:7">
      <c r="B756" s="178"/>
      <c r="G756" s="182"/>
    </row>
    <row r="757" spans="2:7">
      <c r="B757" s="178"/>
      <c r="G757" s="182"/>
    </row>
    <row r="758" spans="2:7">
      <c r="B758" s="178"/>
      <c r="G758" s="182"/>
    </row>
    <row r="759" spans="2:7">
      <c r="B759" s="178"/>
      <c r="G759" s="182"/>
    </row>
    <row r="760" spans="2:7">
      <c r="B760" s="178"/>
      <c r="G760" s="182"/>
    </row>
    <row r="761" spans="2:7">
      <c r="B761" s="178"/>
      <c r="G761" s="182"/>
    </row>
    <row r="762" spans="2:7">
      <c r="B762" s="178"/>
      <c r="G762" s="182"/>
    </row>
    <row r="763" spans="2:7">
      <c r="B763" s="178"/>
      <c r="G763" s="182"/>
    </row>
    <row r="764" spans="2:7">
      <c r="B764" s="178"/>
      <c r="G764" s="182"/>
    </row>
    <row r="765" spans="2:7">
      <c r="B765" s="178"/>
      <c r="G765" s="182"/>
    </row>
    <row r="766" spans="2:7">
      <c r="B766" s="178"/>
      <c r="G766" s="182"/>
    </row>
    <row r="767" spans="2:7">
      <c r="B767" s="178"/>
      <c r="G767" s="182"/>
    </row>
    <row r="768" spans="2:7">
      <c r="B768" s="178"/>
      <c r="G768" s="182"/>
    </row>
    <row r="769" spans="2:7">
      <c r="B769" s="178"/>
      <c r="G769" s="182"/>
    </row>
    <row r="770" spans="2:7">
      <c r="B770" s="178"/>
      <c r="G770" s="182"/>
    </row>
    <row r="771" spans="2:7">
      <c r="B771" s="178"/>
      <c r="G771" s="182"/>
    </row>
    <row r="772" spans="2:7">
      <c r="B772" s="178"/>
      <c r="G772" s="182"/>
    </row>
    <row r="773" spans="2:7">
      <c r="B773" s="178"/>
      <c r="G773" s="182"/>
    </row>
    <row r="774" spans="2:7">
      <c r="B774" s="178"/>
      <c r="G774" s="182"/>
    </row>
    <row r="775" spans="2:7">
      <c r="B775" s="178"/>
      <c r="G775" s="182"/>
    </row>
    <row r="776" spans="2:7">
      <c r="B776" s="178"/>
      <c r="G776" s="182"/>
    </row>
    <row r="777" spans="2:7">
      <c r="B777" s="178"/>
      <c r="G777" s="182"/>
    </row>
    <row r="778" spans="2:7">
      <c r="B778" s="178"/>
      <c r="G778" s="182"/>
    </row>
    <row r="779" spans="2:7">
      <c r="B779" s="178"/>
      <c r="G779" s="182"/>
    </row>
    <row r="780" spans="2:7">
      <c r="B780" s="178"/>
      <c r="G780" s="182"/>
    </row>
    <row r="781" spans="2:7">
      <c r="B781" s="178"/>
      <c r="G781" s="182"/>
    </row>
    <row r="782" spans="2:7">
      <c r="B782" s="178"/>
      <c r="G782" s="182"/>
    </row>
    <row r="783" spans="2:7">
      <c r="B783" s="178"/>
      <c r="G783" s="182"/>
    </row>
    <row r="784" spans="2:7">
      <c r="B784" s="178"/>
      <c r="G784" s="182"/>
    </row>
    <row r="785" spans="2:7">
      <c r="B785" s="178"/>
      <c r="G785" s="182"/>
    </row>
    <row r="786" spans="2:7">
      <c r="B786" s="178"/>
      <c r="G786" s="182"/>
    </row>
    <row r="787" spans="2:7">
      <c r="B787" s="178"/>
      <c r="G787" s="182"/>
    </row>
    <row r="788" spans="2:7">
      <c r="B788" s="178"/>
      <c r="G788" s="182"/>
    </row>
    <row r="789" spans="2:7">
      <c r="B789" s="178"/>
      <c r="G789" s="182"/>
    </row>
    <row r="790" spans="2:7">
      <c r="B790" s="178"/>
      <c r="G790" s="182"/>
    </row>
    <row r="791" spans="2:7">
      <c r="B791" s="178"/>
      <c r="G791" s="182"/>
    </row>
    <row r="792" spans="2:7">
      <c r="B792" s="178"/>
      <c r="G792" s="182"/>
    </row>
    <row r="793" spans="2:7">
      <c r="B793" s="178"/>
      <c r="G793" s="182"/>
    </row>
    <row r="794" spans="2:7">
      <c r="B794" s="178"/>
      <c r="G794" s="182"/>
    </row>
    <row r="795" spans="2:7">
      <c r="B795" s="178"/>
      <c r="G795" s="182"/>
    </row>
    <row r="796" spans="2:7">
      <c r="B796" s="178"/>
      <c r="G796" s="182"/>
    </row>
    <row r="797" spans="2:7">
      <c r="B797" s="178"/>
      <c r="G797" s="182"/>
    </row>
    <row r="798" spans="2:7">
      <c r="B798" s="178"/>
      <c r="G798" s="182"/>
    </row>
    <row r="799" spans="2:7">
      <c r="B799" s="178"/>
      <c r="G799" s="182"/>
    </row>
    <row r="800" spans="2:7">
      <c r="B800" s="178"/>
      <c r="G800" s="182"/>
    </row>
    <row r="801" spans="2:7">
      <c r="B801" s="178"/>
      <c r="G801" s="182"/>
    </row>
    <row r="802" spans="2:7">
      <c r="B802" s="178"/>
      <c r="G802" s="182"/>
    </row>
    <row r="803" spans="2:7">
      <c r="B803" s="178"/>
      <c r="G803" s="182"/>
    </row>
    <row r="804" spans="2:7">
      <c r="B804" s="178"/>
      <c r="G804" s="182"/>
    </row>
    <row r="805" spans="2:7">
      <c r="B805" s="178"/>
      <c r="G805" s="182"/>
    </row>
    <row r="806" spans="2:7">
      <c r="B806" s="178"/>
      <c r="G806" s="182"/>
    </row>
    <row r="807" spans="2:7">
      <c r="B807" s="178"/>
      <c r="G807" s="182"/>
    </row>
    <row r="808" spans="2:7">
      <c r="B808" s="178"/>
      <c r="G808" s="182"/>
    </row>
    <row r="809" spans="2:7">
      <c r="B809" s="178"/>
      <c r="G809" s="182"/>
    </row>
    <row r="810" spans="2:7">
      <c r="B810" s="178"/>
      <c r="G810" s="182"/>
    </row>
    <row r="811" spans="2:7">
      <c r="B811" s="178"/>
      <c r="G811" s="182"/>
    </row>
    <row r="812" spans="2:7">
      <c r="B812" s="178"/>
      <c r="G812" s="182"/>
    </row>
    <row r="813" spans="2:7">
      <c r="B813" s="178"/>
      <c r="G813" s="182"/>
    </row>
    <row r="814" spans="2:7">
      <c r="B814" s="178"/>
      <c r="G814" s="182"/>
    </row>
    <row r="815" spans="2:7">
      <c r="B815" s="178"/>
      <c r="G815" s="182"/>
    </row>
    <row r="816" spans="2:7">
      <c r="B816" s="178"/>
      <c r="G816" s="182"/>
    </row>
    <row r="817" spans="2:7">
      <c r="B817" s="178"/>
      <c r="G817" s="182"/>
    </row>
    <row r="818" spans="2:7">
      <c r="B818" s="178"/>
      <c r="G818" s="182"/>
    </row>
    <row r="819" spans="2:7">
      <c r="B819" s="178"/>
      <c r="G819" s="182"/>
    </row>
    <row r="820" spans="2:7">
      <c r="B820" s="178"/>
      <c r="G820" s="182"/>
    </row>
    <row r="821" spans="2:7">
      <c r="B821" s="178"/>
      <c r="G821" s="182"/>
    </row>
    <row r="822" spans="2:7">
      <c r="B822" s="178"/>
      <c r="G822" s="182"/>
    </row>
    <row r="823" spans="2:7">
      <c r="B823" s="178"/>
      <c r="G823" s="182"/>
    </row>
    <row r="824" spans="2:7">
      <c r="B824" s="178"/>
      <c r="G824" s="182"/>
    </row>
    <row r="825" spans="2:7">
      <c r="B825" s="178"/>
      <c r="G825" s="182"/>
    </row>
    <row r="826" spans="2:7">
      <c r="B826" s="178"/>
      <c r="G826" s="182"/>
    </row>
    <row r="827" spans="2:7">
      <c r="B827" s="178"/>
      <c r="G827" s="182"/>
    </row>
    <row r="828" spans="2:7">
      <c r="B828" s="178"/>
      <c r="G828" s="182"/>
    </row>
    <row r="829" spans="2:7">
      <c r="B829" s="178"/>
      <c r="G829" s="182"/>
    </row>
    <row r="830" spans="2:7">
      <c r="B830" s="178"/>
      <c r="G830" s="182"/>
    </row>
    <row r="831" spans="2:7">
      <c r="B831" s="178"/>
      <c r="G831" s="182"/>
    </row>
    <row r="832" spans="2:7">
      <c r="B832" s="178"/>
      <c r="G832" s="182"/>
    </row>
    <row r="833" spans="2:7">
      <c r="B833" s="178"/>
      <c r="G833" s="182"/>
    </row>
    <row r="834" spans="2:7">
      <c r="B834" s="178"/>
      <c r="G834" s="182"/>
    </row>
    <row r="835" spans="2:7">
      <c r="B835" s="178"/>
      <c r="G835" s="182"/>
    </row>
    <row r="836" spans="2:7">
      <c r="B836" s="178"/>
      <c r="G836" s="182"/>
    </row>
    <row r="837" spans="2:7">
      <c r="B837" s="178"/>
      <c r="G837" s="182"/>
    </row>
    <row r="838" spans="2:7">
      <c r="B838" s="178"/>
      <c r="G838" s="182"/>
    </row>
    <row r="839" spans="2:7">
      <c r="B839" s="178"/>
      <c r="G839" s="182"/>
    </row>
    <row r="840" spans="2:7">
      <c r="B840" s="178"/>
      <c r="G840" s="182"/>
    </row>
    <row r="841" spans="2:7">
      <c r="B841" s="178"/>
      <c r="G841" s="182"/>
    </row>
    <row r="842" spans="2:7">
      <c r="B842" s="178"/>
      <c r="G842" s="182"/>
    </row>
    <row r="843" spans="2:7">
      <c r="B843" s="178"/>
      <c r="G843" s="182"/>
    </row>
    <row r="844" spans="2:7">
      <c r="B844" s="178"/>
      <c r="G844" s="182"/>
    </row>
    <row r="845" spans="2:7">
      <c r="B845" s="178"/>
      <c r="G845" s="182"/>
    </row>
    <row r="846" spans="2:7">
      <c r="B846" s="178"/>
      <c r="G846" s="182"/>
    </row>
    <row r="847" spans="2:7">
      <c r="B847" s="178"/>
      <c r="G847" s="182"/>
    </row>
    <row r="848" spans="2:7">
      <c r="B848" s="178"/>
      <c r="G848" s="182"/>
    </row>
    <row r="849" spans="2:7">
      <c r="B849" s="178"/>
      <c r="G849" s="182"/>
    </row>
    <row r="850" spans="2:7">
      <c r="B850" s="178"/>
      <c r="G850" s="182"/>
    </row>
    <row r="851" spans="2:7">
      <c r="B851" s="178"/>
      <c r="G851" s="182"/>
    </row>
    <row r="852" spans="2:7">
      <c r="B852" s="178"/>
      <c r="G852" s="182"/>
    </row>
    <row r="853" spans="2:7">
      <c r="B853" s="178"/>
      <c r="G853" s="182"/>
    </row>
    <row r="854" spans="2:7">
      <c r="B854" s="178"/>
      <c r="G854" s="182"/>
    </row>
    <row r="855" spans="2:7">
      <c r="B855" s="178"/>
      <c r="G855" s="182"/>
    </row>
    <row r="856" spans="2:7">
      <c r="B856" s="178"/>
      <c r="G856" s="182"/>
    </row>
    <row r="857" spans="2:7">
      <c r="B857" s="178"/>
      <c r="G857" s="182"/>
    </row>
    <row r="858" spans="2:7">
      <c r="B858" s="178"/>
      <c r="G858" s="182"/>
    </row>
    <row r="859" spans="2:7">
      <c r="B859" s="178"/>
      <c r="G859" s="182"/>
    </row>
    <row r="860" spans="2:7">
      <c r="B860" s="178"/>
      <c r="G860" s="182"/>
    </row>
    <row r="861" spans="2:7">
      <c r="B861" s="178"/>
      <c r="G861" s="182"/>
    </row>
    <row r="862" spans="2:7">
      <c r="B862" s="178"/>
      <c r="G862" s="182"/>
    </row>
    <row r="863" spans="2:7">
      <c r="B863" s="178"/>
      <c r="G863" s="182"/>
    </row>
    <row r="864" spans="2:7">
      <c r="B864" s="178"/>
      <c r="G864" s="182"/>
    </row>
    <row r="865" spans="2:7">
      <c r="B865" s="178"/>
      <c r="G865" s="182"/>
    </row>
    <row r="866" spans="2:7">
      <c r="B866" s="178"/>
      <c r="G866" s="182"/>
    </row>
    <row r="867" spans="2:7">
      <c r="B867" s="178"/>
      <c r="G867" s="182"/>
    </row>
    <row r="868" spans="2:7">
      <c r="B868" s="178"/>
      <c r="G868" s="182"/>
    </row>
    <row r="869" spans="2:7">
      <c r="B869" s="178"/>
      <c r="G869" s="182"/>
    </row>
    <row r="870" spans="2:7">
      <c r="B870" s="178"/>
      <c r="G870" s="182"/>
    </row>
    <row r="871" spans="2:7">
      <c r="B871" s="178"/>
      <c r="G871" s="182"/>
    </row>
    <row r="872" spans="2:7">
      <c r="B872" s="178"/>
      <c r="G872" s="182"/>
    </row>
    <row r="873" spans="2:7">
      <c r="B873" s="178"/>
      <c r="G873" s="182"/>
    </row>
    <row r="874" spans="2:7">
      <c r="B874" s="178"/>
      <c r="G874" s="182"/>
    </row>
    <row r="875" spans="2:7">
      <c r="B875" s="178"/>
      <c r="G875" s="182"/>
    </row>
    <row r="876" spans="2:7">
      <c r="B876" s="178"/>
      <c r="G876" s="182"/>
    </row>
    <row r="877" spans="2:7">
      <c r="B877" s="178"/>
      <c r="G877" s="182"/>
    </row>
    <row r="878" spans="2:7">
      <c r="B878" s="178"/>
      <c r="G878" s="182"/>
    </row>
    <row r="879" spans="2:7">
      <c r="B879" s="178"/>
      <c r="G879" s="182"/>
    </row>
    <row r="880" spans="2:7">
      <c r="B880" s="178"/>
      <c r="G880" s="182"/>
    </row>
    <row r="881" spans="2:7">
      <c r="B881" s="178"/>
      <c r="G881" s="182"/>
    </row>
    <row r="882" spans="2:7">
      <c r="B882" s="178"/>
      <c r="G882" s="182"/>
    </row>
    <row r="883" spans="2:7">
      <c r="B883" s="178"/>
      <c r="G883" s="182"/>
    </row>
    <row r="884" spans="2:7">
      <c r="B884" s="178"/>
      <c r="G884" s="182"/>
    </row>
    <row r="885" spans="2:7">
      <c r="B885" s="178"/>
      <c r="G885" s="182"/>
    </row>
    <row r="886" spans="2:7">
      <c r="B886" s="178"/>
      <c r="G886" s="182"/>
    </row>
    <row r="887" spans="2:7">
      <c r="B887" s="178"/>
      <c r="G887" s="182"/>
    </row>
    <row r="888" spans="2:7">
      <c r="B888" s="178"/>
      <c r="G888" s="182"/>
    </row>
    <row r="889" spans="2:7">
      <c r="B889" s="178"/>
      <c r="G889" s="182"/>
    </row>
    <row r="890" spans="2:7">
      <c r="B890" s="178"/>
      <c r="G890" s="182"/>
    </row>
    <row r="891" spans="2:7">
      <c r="B891" s="178"/>
      <c r="G891" s="182"/>
    </row>
    <row r="892" spans="2:7">
      <c r="B892" s="178"/>
      <c r="G892" s="182"/>
    </row>
    <row r="893" spans="2:7">
      <c r="B893" s="178"/>
      <c r="G893" s="182"/>
    </row>
    <row r="894" spans="2:7">
      <c r="B894" s="178"/>
      <c r="G894" s="182"/>
    </row>
    <row r="895" spans="2:7">
      <c r="B895" s="178"/>
      <c r="G895" s="182"/>
    </row>
    <row r="896" spans="2:7">
      <c r="B896" s="178"/>
      <c r="G896" s="182"/>
    </row>
    <row r="897" spans="2:7">
      <c r="B897" s="178"/>
      <c r="G897" s="182"/>
    </row>
    <row r="898" spans="2:7">
      <c r="B898" s="178"/>
      <c r="G898" s="182"/>
    </row>
    <row r="899" spans="2:7">
      <c r="B899" s="178"/>
      <c r="G899" s="182"/>
    </row>
    <row r="900" spans="2:7">
      <c r="B900" s="178"/>
      <c r="G900" s="182"/>
    </row>
    <row r="901" spans="2:7">
      <c r="B901" s="178"/>
      <c r="G901" s="182"/>
    </row>
    <row r="902" spans="2:7">
      <c r="B902" s="178"/>
      <c r="G902" s="182"/>
    </row>
    <row r="903" spans="2:7">
      <c r="B903" s="178"/>
      <c r="G903" s="182"/>
    </row>
    <row r="904" spans="2:7">
      <c r="B904" s="178"/>
      <c r="G904" s="182"/>
    </row>
    <row r="905" spans="2:7">
      <c r="B905" s="178"/>
      <c r="G905" s="182"/>
    </row>
    <row r="906" spans="2:7">
      <c r="B906" s="178"/>
      <c r="G906" s="182"/>
    </row>
    <row r="907" spans="2:7">
      <c r="B907" s="178"/>
      <c r="G907" s="182"/>
    </row>
    <row r="908" spans="2:7">
      <c r="B908" s="178"/>
      <c r="G908" s="182"/>
    </row>
    <row r="909" spans="2:7">
      <c r="B909" s="178"/>
      <c r="G909" s="182"/>
    </row>
    <row r="910" spans="2:7">
      <c r="B910" s="178"/>
      <c r="G910" s="182"/>
    </row>
    <row r="911" spans="2:7">
      <c r="B911" s="178"/>
      <c r="G911" s="182"/>
    </row>
    <row r="912" spans="2:7">
      <c r="B912" s="178"/>
      <c r="G912" s="182"/>
    </row>
    <row r="913" spans="2:7">
      <c r="B913" s="178"/>
      <c r="G913" s="182"/>
    </row>
    <row r="914" spans="2:7">
      <c r="B914" s="178"/>
      <c r="G914" s="182"/>
    </row>
    <row r="915" spans="2:7">
      <c r="B915" s="178"/>
      <c r="G915" s="182"/>
    </row>
    <row r="916" spans="2:7">
      <c r="B916" s="178"/>
      <c r="G916" s="182"/>
    </row>
    <row r="917" spans="2:7">
      <c r="B917" s="178"/>
      <c r="G917" s="182"/>
    </row>
    <row r="918" spans="2:7">
      <c r="B918" s="178"/>
      <c r="G918" s="182"/>
    </row>
    <row r="919" spans="2:7">
      <c r="B919" s="178"/>
      <c r="G919" s="182"/>
    </row>
    <row r="920" spans="2:7">
      <c r="B920" s="178"/>
      <c r="G920" s="182"/>
    </row>
    <row r="921" spans="2:7">
      <c r="B921" s="178"/>
      <c r="G921" s="182"/>
    </row>
    <row r="922" spans="2:7">
      <c r="B922" s="178"/>
      <c r="G922" s="182"/>
    </row>
    <row r="923" spans="2:7">
      <c r="B923" s="178"/>
      <c r="G923" s="182"/>
    </row>
    <row r="924" spans="2:7">
      <c r="B924" s="178"/>
      <c r="G924" s="182"/>
    </row>
    <row r="925" spans="2:7">
      <c r="B925" s="178"/>
      <c r="G925" s="182"/>
    </row>
    <row r="926" spans="2:7">
      <c r="B926" s="178"/>
      <c r="G926" s="182"/>
    </row>
    <row r="927" spans="2:7">
      <c r="B927" s="178"/>
      <c r="G927" s="182"/>
    </row>
    <row r="928" spans="2:7">
      <c r="B928" s="178"/>
      <c r="G928" s="182"/>
    </row>
    <row r="929" spans="2:7">
      <c r="B929" s="178"/>
      <c r="G929" s="182"/>
    </row>
    <row r="930" spans="2:7">
      <c r="B930" s="178"/>
      <c r="G930" s="182"/>
    </row>
    <row r="931" spans="2:7">
      <c r="B931" s="178"/>
      <c r="G931" s="182"/>
    </row>
    <row r="932" spans="2:7">
      <c r="B932" s="178"/>
      <c r="G932" s="182"/>
    </row>
    <row r="933" spans="2:7">
      <c r="B933" s="178"/>
      <c r="G933" s="182"/>
    </row>
    <row r="934" spans="2:7">
      <c r="B934" s="178"/>
      <c r="G934" s="182"/>
    </row>
    <row r="935" spans="2:7">
      <c r="B935" s="178"/>
      <c r="G935" s="182"/>
    </row>
    <row r="936" spans="2:7">
      <c r="B936" s="178"/>
      <c r="G936" s="182"/>
    </row>
    <row r="937" spans="2:7">
      <c r="B937" s="178"/>
      <c r="G937" s="182"/>
    </row>
    <row r="938" spans="2:7">
      <c r="B938" s="178"/>
      <c r="G938" s="182"/>
    </row>
    <row r="939" spans="2:7">
      <c r="B939" s="178"/>
      <c r="G939" s="182"/>
    </row>
    <row r="940" spans="2:7">
      <c r="B940" s="178"/>
      <c r="G940" s="182"/>
    </row>
    <row r="941" spans="2:7">
      <c r="B941" s="178"/>
      <c r="G941" s="182"/>
    </row>
    <row r="942" spans="2:7">
      <c r="B942" s="178"/>
      <c r="G942" s="182"/>
    </row>
    <row r="943" spans="2:7">
      <c r="B943" s="178"/>
      <c r="G943" s="182"/>
    </row>
    <row r="944" spans="2:7">
      <c r="B944" s="178"/>
      <c r="G944" s="182"/>
    </row>
    <row r="945" spans="2:7">
      <c r="B945" s="178"/>
      <c r="G945" s="182"/>
    </row>
    <row r="946" spans="2:7">
      <c r="B946" s="178"/>
      <c r="G946" s="182"/>
    </row>
    <row r="947" spans="2:7">
      <c r="B947" s="178"/>
      <c r="G947" s="182"/>
    </row>
    <row r="948" spans="2:7">
      <c r="B948" s="178"/>
      <c r="G948" s="182"/>
    </row>
    <row r="949" spans="2:7">
      <c r="B949" s="178"/>
      <c r="G949" s="182"/>
    </row>
    <row r="950" spans="2:7">
      <c r="B950" s="178"/>
      <c r="G950" s="182"/>
    </row>
    <row r="951" spans="2:7">
      <c r="B951" s="178"/>
      <c r="G951" s="182"/>
    </row>
    <row r="952" spans="2:7">
      <c r="B952" s="178"/>
      <c r="G952" s="182"/>
    </row>
    <row r="953" spans="2:7">
      <c r="B953" s="178"/>
      <c r="G953" s="182"/>
    </row>
    <row r="954" spans="2:7">
      <c r="B954" s="178"/>
      <c r="G954" s="182"/>
    </row>
    <row r="955" spans="2:7">
      <c r="B955" s="178"/>
      <c r="G955" s="182"/>
    </row>
    <row r="956" spans="2:7">
      <c r="B956" s="178"/>
      <c r="G956" s="182"/>
    </row>
    <row r="957" spans="2:7">
      <c r="B957" s="178"/>
      <c r="G957" s="182"/>
    </row>
    <row r="958" spans="2:7">
      <c r="B958" s="178"/>
      <c r="G958" s="182"/>
    </row>
    <row r="959" spans="2:7">
      <c r="B959" s="178"/>
      <c r="G959" s="182"/>
    </row>
    <row r="960" spans="2:7">
      <c r="B960" s="178"/>
      <c r="G960" s="182"/>
    </row>
    <row r="961" spans="2:7">
      <c r="B961" s="178"/>
      <c r="G961" s="182"/>
    </row>
    <row r="962" spans="2:7">
      <c r="B962" s="178"/>
      <c r="G962" s="182"/>
    </row>
    <row r="963" spans="2:7">
      <c r="B963" s="178"/>
      <c r="G963" s="182"/>
    </row>
    <row r="964" spans="2:7">
      <c r="B964" s="178"/>
      <c r="G964" s="182"/>
    </row>
    <row r="965" spans="2:7">
      <c r="B965" s="178"/>
      <c r="G965" s="182"/>
    </row>
    <row r="966" spans="2:7">
      <c r="B966" s="178"/>
      <c r="G966" s="182"/>
    </row>
    <row r="967" spans="2:7">
      <c r="B967" s="178"/>
      <c r="G967" s="182"/>
    </row>
    <row r="968" spans="2:7">
      <c r="B968" s="178"/>
      <c r="G968" s="182"/>
    </row>
    <row r="969" spans="2:7">
      <c r="B969" s="178"/>
      <c r="G969" s="182"/>
    </row>
    <row r="970" spans="2:7">
      <c r="B970" s="178"/>
      <c r="G970" s="182"/>
    </row>
    <row r="971" spans="2:7">
      <c r="B971" s="178"/>
      <c r="G971" s="182"/>
    </row>
    <row r="972" spans="2:7">
      <c r="B972" s="178"/>
      <c r="G972" s="182"/>
    </row>
    <row r="973" spans="2:7">
      <c r="B973" s="178"/>
      <c r="G973" s="182"/>
    </row>
    <row r="974" spans="2:7">
      <c r="B974" s="178"/>
      <c r="G974" s="182"/>
    </row>
    <row r="975" spans="2:7">
      <c r="B975" s="178"/>
      <c r="G975" s="182"/>
    </row>
    <row r="976" spans="2:7">
      <c r="B976" s="178"/>
      <c r="G976" s="182"/>
    </row>
    <row r="977" spans="2:7">
      <c r="B977" s="178"/>
      <c r="G977" s="182"/>
    </row>
    <row r="978" spans="2:7">
      <c r="B978" s="178"/>
      <c r="G978" s="182"/>
    </row>
    <row r="979" spans="2:7">
      <c r="B979" s="178"/>
      <c r="G979" s="182"/>
    </row>
    <row r="980" spans="2:7">
      <c r="B980" s="178"/>
      <c r="G980" s="182"/>
    </row>
    <row r="981" spans="2:7">
      <c r="B981" s="178"/>
      <c r="G981" s="182"/>
    </row>
    <row r="982" spans="2:7">
      <c r="B982" s="178"/>
      <c r="G982" s="182"/>
    </row>
    <row r="983" spans="2:7">
      <c r="B983" s="178"/>
      <c r="G983" s="182"/>
    </row>
    <row r="984" spans="2:7">
      <c r="B984" s="178"/>
      <c r="G984" s="182"/>
    </row>
    <row r="985" spans="2:7">
      <c r="B985" s="178"/>
      <c r="G985" s="182"/>
    </row>
    <row r="986" spans="2:7">
      <c r="B986" s="178"/>
      <c r="G986" s="182"/>
    </row>
    <row r="987" spans="2:7">
      <c r="B987" s="178"/>
      <c r="G987" s="182"/>
    </row>
    <row r="988" spans="2:7">
      <c r="B988" s="178"/>
      <c r="G988" s="182"/>
    </row>
    <row r="989" spans="2:7">
      <c r="B989" s="178"/>
      <c r="G989" s="182"/>
    </row>
    <row r="990" spans="2:7">
      <c r="B990" s="178"/>
      <c r="G990" s="182"/>
    </row>
    <row r="991" spans="2:7">
      <c r="B991" s="178"/>
      <c r="G991" s="182"/>
    </row>
    <row r="992" spans="2:7">
      <c r="B992" s="178"/>
      <c r="G992" s="182"/>
    </row>
    <row r="993" spans="2:7">
      <c r="B993" s="178"/>
      <c r="G993" s="182"/>
    </row>
    <row r="994" spans="2:7">
      <c r="B994" s="178"/>
      <c r="G994" s="182"/>
    </row>
    <row r="995" spans="2:7">
      <c r="B995" s="178"/>
      <c r="G995" s="182"/>
    </row>
    <row r="996" spans="2:7">
      <c r="B996" s="178"/>
      <c r="G996" s="182"/>
    </row>
    <row r="997" spans="2:7">
      <c r="B997" s="178"/>
      <c r="G997" s="182"/>
    </row>
    <row r="998" spans="2:7">
      <c r="B998" s="178"/>
      <c r="G998" s="182"/>
    </row>
    <row r="999" spans="2:7">
      <c r="B999" s="178"/>
      <c r="G999" s="182"/>
    </row>
    <row r="1000" spans="2:7">
      <c r="B1000" s="178"/>
      <c r="G1000" s="182"/>
    </row>
    <row r="1001" spans="2:7">
      <c r="B1001" s="178"/>
      <c r="G1001" s="182"/>
    </row>
    <row r="1002" spans="2:7">
      <c r="B1002" s="178"/>
      <c r="G1002" s="182"/>
    </row>
  </sheetData>
  <sheetProtection algorithmName="SHA-512" hashValue="iXLzs0c9Lshlj5EQvxei4qoHZHvKgWCJOZJFpAee966OYIADZ0uaxQJJvJ7jgmVVum4vHR3AoXOr5xSUFlEhrw==" saltValue="K17oaSLiK1PpXG2gtOTF/g==" spinCount="100000" sheet="1" objects="1" scenarios="1"/>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dimension ref="B1:M1002"/>
  <sheetViews>
    <sheetView workbookViewId="0"/>
  </sheetViews>
  <sheetFormatPr defaultColWidth="9.109375" defaultRowHeight="13.2"/>
  <cols>
    <col min="2" max="2" width="12.88671875" customWidth="1"/>
    <col min="3" max="3" width="31.44140625" style="158" customWidth="1"/>
    <col min="4" max="5" width="77.88671875" style="158" customWidth="1"/>
    <col min="6" max="6" width="28.109375" style="158" customWidth="1"/>
    <col min="7" max="7" width="2.88671875" bestFit="1" customWidth="1"/>
  </cols>
  <sheetData>
    <row r="1" spans="2:7">
      <c r="B1" s="53" t="s">
        <v>642</v>
      </c>
      <c r="C1" s="198"/>
      <c r="D1" s="205" t="s">
        <v>310</v>
      </c>
      <c r="E1" s="199"/>
      <c r="F1" s="207" t="s">
        <v>289</v>
      </c>
      <c r="G1" s="182"/>
    </row>
    <row r="2" spans="2:7">
      <c r="B2" s="158"/>
      <c r="G2" s="182"/>
    </row>
    <row r="3" spans="2:7">
      <c r="B3" s="487" t="s">
        <v>311</v>
      </c>
      <c r="C3" s="487" t="s">
        <v>638</v>
      </c>
      <c r="D3" s="487" t="s">
        <v>639</v>
      </c>
      <c r="E3" s="487" t="s">
        <v>640</v>
      </c>
      <c r="F3" s="487" t="s">
        <v>641</v>
      </c>
      <c r="G3" s="193"/>
    </row>
    <row r="4" spans="2:7" ht="26.4">
      <c r="B4" s="485" t="s">
        <v>270</v>
      </c>
      <c r="C4" s="486" t="s">
        <v>484</v>
      </c>
      <c r="D4" s="486" t="s">
        <v>1096</v>
      </c>
      <c r="E4" s="486" t="s">
        <v>1097</v>
      </c>
      <c r="F4" s="486" t="s">
        <v>507</v>
      </c>
    </row>
    <row r="5" spans="2:7" ht="211.2">
      <c r="B5" s="485" t="s">
        <v>280</v>
      </c>
      <c r="C5" s="197" t="s">
        <v>617</v>
      </c>
      <c r="D5" s="197" t="s">
        <v>1220</v>
      </c>
      <c r="E5" s="197" t="s">
        <v>1221</v>
      </c>
      <c r="F5" s="197" t="s">
        <v>509</v>
      </c>
      <c r="G5" s="193"/>
    </row>
    <row r="6" spans="2:7">
      <c r="B6" s="495">
        <v>1</v>
      </c>
      <c r="C6" s="187" t="s">
        <v>491</v>
      </c>
      <c r="D6" s="187"/>
      <c r="E6" s="187"/>
      <c r="F6" s="187"/>
      <c r="G6" s="203">
        <v>1</v>
      </c>
    </row>
    <row r="7" spans="2:7">
      <c r="B7" s="495">
        <v>2</v>
      </c>
      <c r="C7" s="187"/>
      <c r="D7" s="187"/>
      <c r="E7" s="187"/>
      <c r="F7" s="187"/>
      <c r="G7" s="203">
        <v>2</v>
      </c>
    </row>
    <row r="8" spans="2:7">
      <c r="B8" s="495">
        <v>3</v>
      </c>
      <c r="C8" s="196"/>
      <c r="D8" s="187" t="s">
        <v>1094</v>
      </c>
      <c r="E8" s="187"/>
      <c r="F8" s="187"/>
      <c r="G8" s="203">
        <v>3</v>
      </c>
    </row>
    <row r="9" spans="2:7" ht="26.4">
      <c r="B9" s="495">
        <v>4</v>
      </c>
      <c r="C9" s="187" t="s">
        <v>643</v>
      </c>
      <c r="D9" s="187"/>
      <c r="E9" s="187"/>
      <c r="F9" s="187"/>
      <c r="G9" s="203">
        <v>4</v>
      </c>
    </row>
    <row r="10" spans="2:7">
      <c r="B10" s="495">
        <v>5</v>
      </c>
      <c r="C10" s="187"/>
      <c r="D10" s="190"/>
      <c r="E10" s="190"/>
      <c r="F10" s="190"/>
      <c r="G10" s="203">
        <v>5</v>
      </c>
    </row>
    <row r="11" spans="2:7">
      <c r="B11" s="495">
        <v>6</v>
      </c>
      <c r="C11" s="196"/>
      <c r="D11" s="187"/>
      <c r="E11" s="190"/>
      <c r="F11" s="187"/>
      <c r="G11" s="203">
        <v>6</v>
      </c>
    </row>
    <row r="12" spans="2:7">
      <c r="B12" s="495">
        <v>7</v>
      </c>
      <c r="C12" s="187"/>
      <c r="D12" s="190"/>
      <c r="E12" s="187"/>
      <c r="F12" s="190"/>
      <c r="G12" s="203">
        <v>7</v>
      </c>
    </row>
    <row r="13" spans="2:7">
      <c r="B13" s="495">
        <v>8</v>
      </c>
      <c r="C13" s="187"/>
      <c r="D13" s="187"/>
      <c r="E13" s="190" t="s">
        <v>1091</v>
      </c>
      <c r="F13" s="187"/>
      <c r="G13" s="203">
        <v>8</v>
      </c>
    </row>
    <row r="14" spans="2:7" ht="26.4">
      <c r="B14" s="495">
        <v>9</v>
      </c>
      <c r="C14" s="187"/>
      <c r="D14" s="187"/>
      <c r="E14" s="187" t="s">
        <v>1093</v>
      </c>
      <c r="F14" s="187" t="s">
        <v>263</v>
      </c>
      <c r="G14" s="203">
        <v>9</v>
      </c>
    </row>
    <row r="15" spans="2:7" ht="52.8">
      <c r="B15" s="495">
        <v>10</v>
      </c>
      <c r="C15" s="187" t="s">
        <v>870</v>
      </c>
      <c r="D15" s="187" t="s">
        <v>1095</v>
      </c>
      <c r="E15" s="187" t="s">
        <v>1092</v>
      </c>
      <c r="F15" s="187" t="s">
        <v>256</v>
      </c>
      <c r="G15" s="203">
        <v>10</v>
      </c>
    </row>
    <row r="16" spans="2:7" ht="39.6">
      <c r="B16" s="496">
        <v>10</v>
      </c>
      <c r="C16" s="206" t="s">
        <v>871</v>
      </c>
      <c r="D16" s="190"/>
      <c r="E16" s="190"/>
      <c r="F16" s="190"/>
      <c r="G16" s="204">
        <v>10</v>
      </c>
    </row>
    <row r="17" spans="2:13" ht="39.6">
      <c r="B17" s="496">
        <v>10</v>
      </c>
      <c r="C17" s="206" t="s">
        <v>644</v>
      </c>
      <c r="D17" s="190"/>
      <c r="E17" s="190"/>
      <c r="F17" s="190"/>
      <c r="G17" s="204">
        <v>10</v>
      </c>
    </row>
    <row r="18" spans="2:13" ht="39.6">
      <c r="B18" s="497" t="str">
        <f>'Interactive Data Grading'!D446</f>
        <v/>
      </c>
      <c r="C18" s="498" t="s">
        <v>650</v>
      </c>
      <c r="D18" s="497" t="s">
        <v>645</v>
      </c>
      <c r="E18" s="191"/>
      <c r="F18" s="191"/>
      <c r="G18" s="84" t="str">
        <f>'Interactive Data Grading'!D446</f>
        <v/>
      </c>
    </row>
    <row r="19" spans="2:13" ht="26.4">
      <c r="E19" s="208" t="s">
        <v>646</v>
      </c>
      <c r="F19" s="208"/>
    </row>
    <row r="20" spans="2:13">
      <c r="B20" s="178"/>
      <c r="G20" s="182"/>
    </row>
    <row r="21" spans="2:13">
      <c r="B21" s="178"/>
      <c r="G21" s="182"/>
    </row>
    <row r="22" spans="2:13">
      <c r="B22" s="178"/>
      <c r="G22" s="182"/>
    </row>
    <row r="23" spans="2:13">
      <c r="B23" s="159" t="s">
        <v>336</v>
      </c>
      <c r="C23" s="158" t="str">
        <f>C6</f>
        <v>Guesstimated</v>
      </c>
      <c r="D23" s="158" t="str">
        <f>D8</f>
        <v>Some but not all applicable short-run marginal costs are included</v>
      </c>
      <c r="E23" s="158" t="str">
        <f>E13</f>
        <v>Long-run marginal costs have not been evaluated for applicability, and are not included</v>
      </c>
      <c r="F23" s="158" t="str">
        <f>F14</f>
        <v>No</v>
      </c>
      <c r="G23" s="182"/>
    </row>
    <row r="24" spans="2:13">
      <c r="B24" s="159"/>
      <c r="C24" s="158" t="str">
        <f>C9</f>
        <v>A non-weighted average of multiple sources was calculated</v>
      </c>
      <c r="D24" s="158" t="str">
        <f>D15</f>
        <v>All applicable short-run marginal costs are included</v>
      </c>
      <c r="E24" s="158" t="str">
        <f>E14</f>
        <v>Long-run marginal costs have been evaluated for applicability, and some but not all applicable costs are included</v>
      </c>
      <c r="F24" s="158" t="str">
        <f>F15</f>
        <v>Yes</v>
      </c>
      <c r="G24" s="182"/>
    </row>
    <row r="25" spans="2:13">
      <c r="B25" s="159"/>
      <c r="C25" s="158" t="str">
        <f>C15</f>
        <v xml:space="preserve">Only one source of water exists, which was the basis for the input derivation
</v>
      </c>
      <c r="E25" s="158" t="str">
        <f>E15</f>
        <v xml:space="preserve">Long-run marginal costs have been evaluated for applicability, and all applicable costs are included
</v>
      </c>
      <c r="G25" s="182"/>
    </row>
    <row r="26" spans="2:13">
      <c r="B26" s="159"/>
      <c r="C26" s="158" t="str">
        <f>C16</f>
        <v>Multiple sources of water exist, and a volume-weighted average was calculated for all sources</v>
      </c>
      <c r="G26" s="182"/>
      <c r="K26" s="182"/>
      <c r="M26" s="182"/>
    </row>
    <row r="27" spans="2:13">
      <c r="B27" s="159"/>
      <c r="C27" s="158" t="str">
        <f>C17</f>
        <v>Unit costs for the most expensive source utilized based on utility's discretion</v>
      </c>
      <c r="G27" s="182"/>
      <c r="M27" s="182"/>
    </row>
    <row r="28" spans="2:13">
      <c r="B28" s="159"/>
      <c r="C28" s="158" t="str">
        <f>C18</f>
        <v>The VPC was entered using the CRUC value, based on the utility's discretion</v>
      </c>
      <c r="G28" s="182"/>
    </row>
    <row r="29" spans="2:13">
      <c r="B29" s="159"/>
      <c r="G29" s="182"/>
    </row>
    <row r="30" spans="2:13">
      <c r="B30" s="161"/>
      <c r="G30" s="182"/>
    </row>
    <row r="31" spans="2:13">
      <c r="B31" s="161"/>
      <c r="G31" s="182"/>
    </row>
    <row r="32" spans="2:13">
      <c r="B32" s="159"/>
      <c r="G32" s="182"/>
    </row>
    <row r="33" spans="2:7">
      <c r="B33" s="159" t="s">
        <v>812</v>
      </c>
      <c r="G33" s="182"/>
    </row>
    <row r="34" spans="2:7">
      <c r="B34" s="176"/>
      <c r="G34" s="182"/>
    </row>
    <row r="35" spans="2:7">
      <c r="B35" s="176" t="s">
        <v>617</v>
      </c>
      <c r="G35" s="182"/>
    </row>
    <row r="36" spans="2:7" ht="409.6">
      <c r="B36" s="138" t="s">
        <v>1222</v>
      </c>
      <c r="G36" s="182"/>
    </row>
    <row r="37" spans="2:7" ht="409.6">
      <c r="B37" s="138" t="s">
        <v>1223</v>
      </c>
      <c r="G37" s="182"/>
    </row>
    <row r="38" spans="2:7">
      <c r="B38" s="176" t="s">
        <v>509</v>
      </c>
      <c r="G38" s="182"/>
    </row>
    <row r="39" spans="2:7">
      <c r="B39" s="176"/>
      <c r="G39" s="182"/>
    </row>
    <row r="40" spans="2:7">
      <c r="B40" s="176"/>
      <c r="G40" s="182"/>
    </row>
    <row r="41" spans="2:7">
      <c r="B41" s="176"/>
      <c r="G41" s="182"/>
    </row>
    <row r="42" spans="2:7">
      <c r="B42" s="176"/>
      <c r="G42" s="182"/>
    </row>
    <row r="43" spans="2:7">
      <c r="B43" s="178"/>
      <c r="G43" s="182"/>
    </row>
    <row r="44" spans="2:7">
      <c r="B44" s="178"/>
      <c r="G44" s="182"/>
    </row>
    <row r="45" spans="2:7">
      <c r="B45" s="178"/>
      <c r="G45" s="182"/>
    </row>
    <row r="46" spans="2:7">
      <c r="B46" s="178"/>
      <c r="G46" s="182"/>
    </row>
    <row r="47" spans="2:7">
      <c r="B47" s="178"/>
      <c r="G47" s="182"/>
    </row>
    <row r="48" spans="2:7">
      <c r="B48" s="178"/>
      <c r="G48" s="182"/>
    </row>
    <row r="49" spans="2:7">
      <c r="B49" s="178"/>
      <c r="G49" s="182"/>
    </row>
    <row r="50" spans="2:7">
      <c r="B50" s="178"/>
      <c r="G50" s="182"/>
    </row>
    <row r="51" spans="2:7">
      <c r="B51" s="178"/>
      <c r="G51" s="182"/>
    </row>
    <row r="52" spans="2:7">
      <c r="B52" s="178"/>
      <c r="G52" s="182"/>
    </row>
    <row r="53" spans="2:7">
      <c r="B53" s="178"/>
      <c r="G53" s="182"/>
    </row>
    <row r="54" spans="2:7">
      <c r="B54" s="178"/>
      <c r="G54" s="182"/>
    </row>
    <row r="55" spans="2:7">
      <c r="B55" s="178"/>
      <c r="G55" s="182"/>
    </row>
    <row r="56" spans="2:7">
      <c r="B56" s="178"/>
      <c r="D56" s="794" t="s">
        <v>639</v>
      </c>
      <c r="E56" s="794" t="s">
        <v>640</v>
      </c>
      <c r="G56" s="182"/>
    </row>
    <row r="57" spans="2:7">
      <c r="B57" s="178"/>
      <c r="D57" s="760" t="s">
        <v>1096</v>
      </c>
      <c r="E57" s="760" t="s">
        <v>1097</v>
      </c>
      <c r="G57" s="182"/>
    </row>
    <row r="58" spans="2:7" ht="198">
      <c r="B58" s="178"/>
      <c r="D58" s="576" t="s">
        <v>1099</v>
      </c>
      <c r="E58" s="576" t="s">
        <v>1098</v>
      </c>
      <c r="G58" s="182"/>
    </row>
    <row r="59" spans="2:7" ht="26.4">
      <c r="B59" s="178"/>
      <c r="D59" s="795" t="s">
        <v>1094</v>
      </c>
      <c r="E59" s="796" t="s">
        <v>1091</v>
      </c>
      <c r="G59" s="182"/>
    </row>
    <row r="60" spans="2:7" ht="26.4">
      <c r="B60" s="178"/>
      <c r="D60" s="795" t="s">
        <v>1095</v>
      </c>
      <c r="E60" s="795" t="s">
        <v>1093</v>
      </c>
      <c r="G60" s="182"/>
    </row>
    <row r="61" spans="2:7" ht="34.200000000000003" customHeight="1">
      <c r="B61" s="178"/>
      <c r="D61" s="53"/>
      <c r="E61" s="797" t="s">
        <v>1092</v>
      </c>
      <c r="G61" s="182"/>
    </row>
    <row r="62" spans="2:7">
      <c r="B62" s="178"/>
      <c r="G62" s="182"/>
    </row>
    <row r="63" spans="2:7">
      <c r="B63" s="178"/>
      <c r="G63" s="182"/>
    </row>
    <row r="64" spans="2:7">
      <c r="B64" s="178"/>
      <c r="G64" s="182"/>
    </row>
    <row r="65" spans="2:7">
      <c r="B65" s="178"/>
      <c r="G65" s="182"/>
    </row>
    <row r="66" spans="2:7">
      <c r="B66" s="178"/>
      <c r="G66" s="182"/>
    </row>
    <row r="67" spans="2:7">
      <c r="B67" s="178"/>
      <c r="G67" s="182"/>
    </row>
    <row r="68" spans="2:7">
      <c r="B68" s="178"/>
      <c r="G68" s="182"/>
    </row>
    <row r="69" spans="2:7">
      <c r="B69" s="178"/>
      <c r="G69" s="182"/>
    </row>
    <row r="70" spans="2:7">
      <c r="B70" s="178"/>
      <c r="G70" s="182"/>
    </row>
    <row r="71" spans="2:7">
      <c r="B71" s="178"/>
      <c r="G71" s="182"/>
    </row>
    <row r="72" spans="2:7">
      <c r="B72" s="178"/>
      <c r="G72" s="182"/>
    </row>
    <row r="73" spans="2:7">
      <c r="B73" s="178"/>
      <c r="G73" s="182"/>
    </row>
    <row r="74" spans="2:7">
      <c r="B74" s="178"/>
      <c r="G74" s="182"/>
    </row>
    <row r="75" spans="2:7">
      <c r="B75" s="178"/>
      <c r="G75" s="182"/>
    </row>
    <row r="76" spans="2:7">
      <c r="B76" s="178"/>
      <c r="G76" s="182"/>
    </row>
    <row r="77" spans="2:7">
      <c r="B77" s="178"/>
      <c r="G77" s="182"/>
    </row>
    <row r="78" spans="2:7">
      <c r="B78" s="178"/>
      <c r="G78" s="182"/>
    </row>
    <row r="79" spans="2:7">
      <c r="B79" s="178"/>
      <c r="G79" s="182"/>
    </row>
    <row r="80" spans="2:7">
      <c r="B80" s="178"/>
      <c r="G80" s="182"/>
    </row>
    <row r="81" spans="2:7">
      <c r="B81" s="178"/>
      <c r="G81" s="182"/>
    </row>
    <row r="82" spans="2:7">
      <c r="B82" s="178"/>
      <c r="G82" s="182"/>
    </row>
    <row r="83" spans="2:7">
      <c r="B83" s="178"/>
      <c r="G83" s="182"/>
    </row>
    <row r="84" spans="2:7">
      <c r="B84" s="178"/>
      <c r="G84" s="182"/>
    </row>
    <row r="85" spans="2:7">
      <c r="B85" s="178"/>
      <c r="G85" s="182"/>
    </row>
    <row r="86" spans="2:7">
      <c r="B86" s="178"/>
      <c r="G86" s="182"/>
    </row>
    <row r="87" spans="2:7">
      <c r="B87" s="178"/>
      <c r="G87" s="182"/>
    </row>
    <row r="88" spans="2:7">
      <c r="B88" s="178"/>
      <c r="G88" s="182"/>
    </row>
    <row r="89" spans="2:7">
      <c r="B89" s="178"/>
      <c r="G89" s="182"/>
    </row>
    <row r="90" spans="2:7">
      <c r="B90" s="178"/>
      <c r="G90" s="182"/>
    </row>
    <row r="91" spans="2:7">
      <c r="B91" s="178"/>
      <c r="G91" s="182"/>
    </row>
    <row r="92" spans="2:7">
      <c r="B92" s="178"/>
      <c r="G92" s="182"/>
    </row>
    <row r="93" spans="2:7">
      <c r="B93" s="178"/>
      <c r="G93" s="182"/>
    </row>
    <row r="94" spans="2:7">
      <c r="B94" s="178"/>
      <c r="G94" s="182"/>
    </row>
    <row r="95" spans="2:7">
      <c r="B95" s="178"/>
      <c r="G95" s="182"/>
    </row>
    <row r="96" spans="2:7">
      <c r="B96" s="178"/>
      <c r="G96" s="182"/>
    </row>
    <row r="97" spans="2:7">
      <c r="B97" s="178"/>
      <c r="G97" s="182"/>
    </row>
    <row r="98" spans="2:7">
      <c r="B98" s="178"/>
      <c r="G98" s="182"/>
    </row>
    <row r="99" spans="2:7">
      <c r="B99" s="178"/>
      <c r="G99" s="182"/>
    </row>
    <row r="100" spans="2:7">
      <c r="B100" s="178"/>
      <c r="G100" s="182"/>
    </row>
    <row r="101" spans="2:7">
      <c r="B101" s="178"/>
      <c r="G101" s="182"/>
    </row>
    <row r="102" spans="2:7">
      <c r="B102" s="178"/>
      <c r="G102" s="182"/>
    </row>
    <row r="103" spans="2:7">
      <c r="B103" s="178"/>
      <c r="G103" s="182"/>
    </row>
    <row r="104" spans="2:7">
      <c r="B104" s="178"/>
      <c r="G104" s="182"/>
    </row>
    <row r="105" spans="2:7">
      <c r="B105" s="178"/>
      <c r="G105" s="182"/>
    </row>
    <row r="106" spans="2:7">
      <c r="B106" s="178"/>
      <c r="G106" s="182"/>
    </row>
    <row r="107" spans="2:7">
      <c r="B107" s="178"/>
      <c r="G107" s="182"/>
    </row>
    <row r="108" spans="2:7">
      <c r="B108" s="178"/>
      <c r="G108" s="182"/>
    </row>
    <row r="109" spans="2:7">
      <c r="B109" s="178"/>
      <c r="G109" s="182"/>
    </row>
    <row r="110" spans="2:7">
      <c r="B110" s="178"/>
      <c r="G110" s="182"/>
    </row>
    <row r="111" spans="2:7">
      <c r="B111" s="178"/>
      <c r="G111" s="182"/>
    </row>
    <row r="112" spans="2:7">
      <c r="B112" s="178"/>
      <c r="G112" s="182"/>
    </row>
    <row r="113" spans="2:7">
      <c r="B113" s="178"/>
      <c r="G113" s="182"/>
    </row>
    <row r="114" spans="2:7">
      <c r="B114" s="178"/>
      <c r="G114" s="182"/>
    </row>
    <row r="115" spans="2:7">
      <c r="B115" s="178"/>
      <c r="G115" s="182"/>
    </row>
    <row r="116" spans="2:7">
      <c r="B116" s="178"/>
      <c r="G116" s="182"/>
    </row>
    <row r="117" spans="2:7">
      <c r="B117" s="178"/>
      <c r="G117" s="182"/>
    </row>
    <row r="118" spans="2:7">
      <c r="B118" s="178"/>
      <c r="G118" s="182"/>
    </row>
    <row r="119" spans="2:7">
      <c r="B119" s="178"/>
      <c r="G119" s="182"/>
    </row>
    <row r="120" spans="2:7">
      <c r="B120" s="178"/>
      <c r="G120" s="182"/>
    </row>
    <row r="121" spans="2:7">
      <c r="B121" s="178"/>
      <c r="G121" s="182"/>
    </row>
    <row r="122" spans="2:7">
      <c r="B122" s="178"/>
      <c r="G122" s="182"/>
    </row>
    <row r="123" spans="2:7">
      <c r="B123" s="178"/>
      <c r="G123" s="182"/>
    </row>
    <row r="124" spans="2:7">
      <c r="B124" s="178"/>
      <c r="G124" s="182"/>
    </row>
    <row r="125" spans="2:7">
      <c r="B125" s="178"/>
      <c r="G125" s="182"/>
    </row>
    <row r="126" spans="2:7">
      <c r="B126" s="178"/>
      <c r="G126" s="182"/>
    </row>
    <row r="127" spans="2:7">
      <c r="B127" s="178"/>
      <c r="G127" s="182"/>
    </row>
    <row r="128" spans="2:7">
      <c r="B128" s="178"/>
      <c r="G128" s="182"/>
    </row>
    <row r="129" spans="2:7">
      <c r="B129" s="178"/>
      <c r="G129" s="182"/>
    </row>
    <row r="130" spans="2:7">
      <c r="B130" s="178"/>
      <c r="G130" s="182"/>
    </row>
    <row r="131" spans="2:7">
      <c r="B131" s="178"/>
      <c r="G131" s="182"/>
    </row>
    <row r="132" spans="2:7">
      <c r="B132" s="178"/>
      <c r="G132" s="182"/>
    </row>
    <row r="133" spans="2:7">
      <c r="B133" s="178"/>
      <c r="G133" s="182"/>
    </row>
    <row r="134" spans="2:7">
      <c r="B134" s="178"/>
      <c r="G134" s="182"/>
    </row>
    <row r="135" spans="2:7">
      <c r="B135" s="178"/>
      <c r="G135" s="182"/>
    </row>
    <row r="136" spans="2:7">
      <c r="B136" s="178"/>
      <c r="G136" s="182"/>
    </row>
    <row r="137" spans="2:7">
      <c r="B137" s="178"/>
      <c r="G137" s="182"/>
    </row>
    <row r="138" spans="2:7">
      <c r="B138" s="178"/>
      <c r="G138" s="182"/>
    </row>
    <row r="139" spans="2:7">
      <c r="B139" s="178"/>
      <c r="G139" s="182"/>
    </row>
    <row r="140" spans="2:7">
      <c r="B140" s="178"/>
      <c r="G140" s="182"/>
    </row>
    <row r="141" spans="2:7">
      <c r="B141" s="178"/>
      <c r="G141" s="182"/>
    </row>
    <row r="142" spans="2:7">
      <c r="B142" s="178"/>
      <c r="G142" s="182"/>
    </row>
    <row r="143" spans="2:7">
      <c r="B143" s="178"/>
      <c r="G143" s="182"/>
    </row>
    <row r="144" spans="2:7">
      <c r="B144" s="178"/>
      <c r="G144" s="182"/>
    </row>
    <row r="145" spans="2:7">
      <c r="B145" s="178"/>
      <c r="G145" s="182"/>
    </row>
    <row r="146" spans="2:7">
      <c r="B146" s="178"/>
      <c r="G146" s="182"/>
    </row>
    <row r="147" spans="2:7">
      <c r="B147" s="178"/>
      <c r="G147" s="182"/>
    </row>
    <row r="148" spans="2:7">
      <c r="B148" s="178"/>
      <c r="G148" s="182"/>
    </row>
    <row r="149" spans="2:7">
      <c r="B149" s="178"/>
      <c r="G149" s="182"/>
    </row>
    <row r="150" spans="2:7">
      <c r="B150" s="178"/>
      <c r="G150" s="182"/>
    </row>
    <row r="151" spans="2:7">
      <c r="B151" s="178"/>
      <c r="G151" s="182"/>
    </row>
    <row r="152" spans="2:7">
      <c r="B152" s="178"/>
      <c r="G152" s="182"/>
    </row>
    <row r="153" spans="2:7">
      <c r="B153" s="178"/>
      <c r="G153" s="182"/>
    </row>
    <row r="154" spans="2:7">
      <c r="B154" s="178"/>
      <c r="G154" s="182"/>
    </row>
    <row r="155" spans="2:7">
      <c r="B155" s="178"/>
      <c r="G155" s="182"/>
    </row>
    <row r="156" spans="2:7">
      <c r="B156" s="178"/>
      <c r="G156" s="182"/>
    </row>
    <row r="157" spans="2:7">
      <c r="B157" s="178"/>
      <c r="G157" s="182"/>
    </row>
    <row r="158" spans="2:7">
      <c r="B158" s="178"/>
      <c r="G158" s="182"/>
    </row>
    <row r="159" spans="2:7">
      <c r="B159" s="178"/>
      <c r="G159" s="182"/>
    </row>
    <row r="160" spans="2:7">
      <c r="B160" s="178"/>
      <c r="G160" s="182"/>
    </row>
    <row r="161" spans="2:7">
      <c r="B161" s="178"/>
      <c r="G161" s="182"/>
    </row>
    <row r="162" spans="2:7">
      <c r="B162" s="178"/>
      <c r="G162" s="182"/>
    </row>
    <row r="163" spans="2:7">
      <c r="B163" s="178"/>
      <c r="G163" s="182"/>
    </row>
    <row r="164" spans="2:7">
      <c r="B164" s="178"/>
      <c r="G164" s="182"/>
    </row>
    <row r="165" spans="2:7">
      <c r="B165" s="178"/>
      <c r="G165" s="182"/>
    </row>
    <row r="166" spans="2:7">
      <c r="B166" s="178"/>
      <c r="G166" s="182"/>
    </row>
    <row r="167" spans="2:7">
      <c r="B167" s="178"/>
      <c r="G167" s="182"/>
    </row>
    <row r="168" spans="2:7">
      <c r="B168" s="178"/>
      <c r="G168" s="182"/>
    </row>
    <row r="169" spans="2:7">
      <c r="B169" s="178"/>
      <c r="G169" s="182"/>
    </row>
    <row r="170" spans="2:7">
      <c r="B170" s="178"/>
      <c r="G170" s="182"/>
    </row>
    <row r="171" spans="2:7">
      <c r="B171" s="178"/>
      <c r="G171" s="182"/>
    </row>
    <row r="172" spans="2:7">
      <c r="B172" s="178"/>
      <c r="G172" s="182"/>
    </row>
    <row r="173" spans="2:7">
      <c r="B173" s="178"/>
      <c r="G173" s="182"/>
    </row>
    <row r="174" spans="2:7">
      <c r="B174" s="178"/>
      <c r="G174" s="182"/>
    </row>
    <row r="175" spans="2:7">
      <c r="B175" s="178"/>
      <c r="G175" s="182"/>
    </row>
    <row r="176" spans="2:7">
      <c r="B176" s="178"/>
      <c r="G176" s="182"/>
    </row>
    <row r="177" spans="2:7">
      <c r="B177" s="178"/>
      <c r="G177" s="182"/>
    </row>
    <row r="178" spans="2:7">
      <c r="B178" s="178"/>
      <c r="G178" s="182"/>
    </row>
    <row r="179" spans="2:7">
      <c r="B179" s="178"/>
      <c r="G179" s="182"/>
    </row>
    <row r="180" spans="2:7">
      <c r="B180" s="178"/>
      <c r="G180" s="182"/>
    </row>
    <row r="181" spans="2:7">
      <c r="B181" s="178"/>
      <c r="G181" s="182"/>
    </row>
    <row r="182" spans="2:7">
      <c r="B182" s="178"/>
      <c r="G182" s="182"/>
    </row>
    <row r="183" spans="2:7">
      <c r="B183" s="178"/>
      <c r="G183" s="182"/>
    </row>
    <row r="184" spans="2:7">
      <c r="B184" s="178"/>
      <c r="G184" s="182"/>
    </row>
    <row r="185" spans="2:7">
      <c r="B185" s="178"/>
      <c r="G185" s="182"/>
    </row>
    <row r="186" spans="2:7">
      <c r="B186" s="178"/>
      <c r="G186" s="182"/>
    </row>
    <row r="187" spans="2:7">
      <c r="B187" s="178"/>
      <c r="G187" s="182"/>
    </row>
    <row r="188" spans="2:7">
      <c r="B188" s="178"/>
      <c r="G188" s="182"/>
    </row>
    <row r="189" spans="2:7">
      <c r="B189" s="178"/>
      <c r="G189" s="182"/>
    </row>
    <row r="190" spans="2:7">
      <c r="B190" s="178"/>
      <c r="G190" s="182"/>
    </row>
    <row r="191" spans="2:7">
      <c r="B191" s="178"/>
      <c r="G191" s="182"/>
    </row>
    <row r="192" spans="2:7">
      <c r="B192" s="178"/>
      <c r="G192" s="182"/>
    </row>
    <row r="193" spans="2:7">
      <c r="B193" s="178"/>
      <c r="G193" s="182"/>
    </row>
    <row r="194" spans="2:7">
      <c r="B194" s="178"/>
      <c r="G194" s="182"/>
    </row>
    <row r="195" spans="2:7">
      <c r="B195" s="178"/>
      <c r="G195" s="182"/>
    </row>
    <row r="196" spans="2:7">
      <c r="B196" s="178"/>
      <c r="G196" s="182"/>
    </row>
    <row r="197" spans="2:7">
      <c r="B197" s="178"/>
      <c r="G197" s="182"/>
    </row>
    <row r="198" spans="2:7">
      <c r="B198" s="178"/>
      <c r="G198" s="182"/>
    </row>
    <row r="199" spans="2:7">
      <c r="B199" s="178"/>
      <c r="G199" s="182"/>
    </row>
    <row r="200" spans="2:7">
      <c r="B200" s="178"/>
      <c r="G200" s="182"/>
    </row>
    <row r="201" spans="2:7">
      <c r="B201" s="178"/>
      <c r="G201" s="182"/>
    </row>
    <row r="202" spans="2:7">
      <c r="B202" s="178"/>
      <c r="G202" s="182"/>
    </row>
    <row r="203" spans="2:7">
      <c r="B203" s="178"/>
      <c r="G203" s="182"/>
    </row>
    <row r="204" spans="2:7">
      <c r="B204" s="178"/>
      <c r="G204" s="182"/>
    </row>
    <row r="205" spans="2:7">
      <c r="B205" s="178"/>
      <c r="G205" s="182"/>
    </row>
    <row r="206" spans="2:7">
      <c r="B206" s="178"/>
      <c r="G206" s="182"/>
    </row>
    <row r="207" spans="2:7">
      <c r="B207" s="178"/>
      <c r="G207" s="182"/>
    </row>
    <row r="208" spans="2:7">
      <c r="B208" s="178"/>
      <c r="G208" s="182"/>
    </row>
    <row r="209" spans="2:7">
      <c r="B209" s="178"/>
      <c r="G209" s="182"/>
    </row>
    <row r="210" spans="2:7">
      <c r="B210" s="178"/>
      <c r="G210" s="182"/>
    </row>
    <row r="211" spans="2:7">
      <c r="B211" s="178"/>
      <c r="G211" s="182"/>
    </row>
    <row r="212" spans="2:7">
      <c r="B212" s="178"/>
      <c r="G212" s="182"/>
    </row>
    <row r="213" spans="2:7">
      <c r="B213" s="178"/>
      <c r="G213" s="182"/>
    </row>
    <row r="214" spans="2:7">
      <c r="B214" s="178"/>
      <c r="G214" s="182"/>
    </row>
    <row r="215" spans="2:7">
      <c r="B215" s="178"/>
      <c r="G215" s="182"/>
    </row>
    <row r="216" spans="2:7">
      <c r="B216" s="178"/>
      <c r="G216" s="182"/>
    </row>
    <row r="217" spans="2:7">
      <c r="B217" s="178"/>
      <c r="G217" s="182"/>
    </row>
    <row r="218" spans="2:7">
      <c r="B218" s="178"/>
      <c r="G218" s="182"/>
    </row>
    <row r="219" spans="2:7">
      <c r="B219" s="178"/>
      <c r="G219" s="182"/>
    </row>
    <row r="220" spans="2:7">
      <c r="B220" s="178"/>
      <c r="G220" s="182"/>
    </row>
    <row r="221" spans="2:7">
      <c r="B221" s="178"/>
      <c r="G221" s="182"/>
    </row>
    <row r="222" spans="2:7">
      <c r="B222" s="178"/>
      <c r="G222" s="182"/>
    </row>
    <row r="223" spans="2:7">
      <c r="B223" s="178"/>
      <c r="G223" s="182"/>
    </row>
    <row r="224" spans="2:7">
      <c r="B224" s="178"/>
      <c r="G224" s="182"/>
    </row>
    <row r="225" spans="2:7">
      <c r="B225" s="178"/>
      <c r="G225" s="182"/>
    </row>
    <row r="226" spans="2:7">
      <c r="B226" s="178"/>
      <c r="G226" s="182"/>
    </row>
    <row r="227" spans="2:7">
      <c r="B227" s="178"/>
      <c r="G227" s="182"/>
    </row>
    <row r="228" spans="2:7">
      <c r="B228" s="178"/>
      <c r="G228" s="182"/>
    </row>
    <row r="229" spans="2:7">
      <c r="B229" s="178"/>
      <c r="G229" s="182"/>
    </row>
    <row r="230" spans="2:7">
      <c r="B230" s="178"/>
      <c r="G230" s="182"/>
    </row>
    <row r="231" spans="2:7">
      <c r="B231" s="178"/>
      <c r="G231" s="182"/>
    </row>
    <row r="232" spans="2:7">
      <c r="B232" s="178"/>
      <c r="G232" s="182"/>
    </row>
    <row r="233" spans="2:7">
      <c r="B233" s="178"/>
      <c r="G233" s="182"/>
    </row>
    <row r="234" spans="2:7">
      <c r="B234" s="178"/>
      <c r="G234" s="182"/>
    </row>
    <row r="235" spans="2:7">
      <c r="B235" s="178"/>
      <c r="G235" s="182"/>
    </row>
    <row r="236" spans="2:7">
      <c r="B236" s="178"/>
      <c r="G236" s="182"/>
    </row>
    <row r="237" spans="2:7">
      <c r="B237" s="178"/>
      <c r="G237" s="182"/>
    </row>
    <row r="238" spans="2:7">
      <c r="B238" s="178"/>
      <c r="G238" s="182"/>
    </row>
    <row r="239" spans="2:7">
      <c r="B239" s="178"/>
      <c r="G239" s="182"/>
    </row>
    <row r="240" spans="2:7">
      <c r="B240" s="178"/>
      <c r="G240" s="182"/>
    </row>
    <row r="241" spans="2:7">
      <c r="B241" s="178"/>
      <c r="G241" s="182"/>
    </row>
    <row r="242" spans="2:7">
      <c r="B242" s="178"/>
      <c r="G242" s="182"/>
    </row>
    <row r="243" spans="2:7">
      <c r="B243" s="178"/>
      <c r="G243" s="182"/>
    </row>
    <row r="244" spans="2:7">
      <c r="B244" s="178"/>
      <c r="G244" s="182"/>
    </row>
    <row r="245" spans="2:7">
      <c r="B245" s="178"/>
      <c r="G245" s="182"/>
    </row>
    <row r="246" spans="2:7">
      <c r="B246" s="178"/>
      <c r="G246" s="182"/>
    </row>
    <row r="247" spans="2:7">
      <c r="B247" s="178"/>
      <c r="G247" s="182"/>
    </row>
    <row r="248" spans="2:7">
      <c r="B248" s="178"/>
      <c r="G248" s="182"/>
    </row>
    <row r="249" spans="2:7">
      <c r="B249" s="178"/>
      <c r="G249" s="182"/>
    </row>
    <row r="250" spans="2:7">
      <c r="B250" s="178"/>
      <c r="G250" s="182"/>
    </row>
    <row r="251" spans="2:7">
      <c r="B251" s="178"/>
      <c r="G251" s="182"/>
    </row>
    <row r="252" spans="2:7">
      <c r="B252" s="178"/>
      <c r="G252" s="182"/>
    </row>
    <row r="253" spans="2:7">
      <c r="B253" s="178"/>
      <c r="G253" s="182"/>
    </row>
    <row r="254" spans="2:7">
      <c r="B254" s="178"/>
      <c r="G254" s="182"/>
    </row>
    <row r="255" spans="2:7">
      <c r="B255" s="178"/>
      <c r="G255" s="182"/>
    </row>
    <row r="256" spans="2:7">
      <c r="B256" s="178"/>
      <c r="G256" s="182"/>
    </row>
    <row r="257" spans="2:7">
      <c r="B257" s="178"/>
      <c r="G257" s="182"/>
    </row>
    <row r="258" spans="2:7">
      <c r="B258" s="178"/>
      <c r="G258" s="182"/>
    </row>
    <row r="259" spans="2:7">
      <c r="B259" s="178"/>
      <c r="G259" s="182"/>
    </row>
    <row r="260" spans="2:7">
      <c r="B260" s="178"/>
      <c r="G260" s="182"/>
    </row>
    <row r="261" spans="2:7">
      <c r="B261" s="178"/>
      <c r="G261" s="182"/>
    </row>
    <row r="262" spans="2:7">
      <c r="B262" s="178"/>
      <c r="G262" s="182"/>
    </row>
    <row r="263" spans="2:7">
      <c r="B263" s="178"/>
      <c r="G263" s="182"/>
    </row>
    <row r="264" spans="2:7">
      <c r="B264" s="178"/>
      <c r="G264" s="182"/>
    </row>
    <row r="265" spans="2:7">
      <c r="B265" s="178"/>
      <c r="G265" s="182"/>
    </row>
    <row r="266" spans="2:7">
      <c r="B266" s="178"/>
      <c r="G266" s="182"/>
    </row>
    <row r="267" spans="2:7">
      <c r="B267" s="178"/>
      <c r="G267" s="182"/>
    </row>
    <row r="268" spans="2:7">
      <c r="B268" s="178"/>
      <c r="G268" s="182"/>
    </row>
    <row r="269" spans="2:7">
      <c r="B269" s="178"/>
      <c r="G269" s="182"/>
    </row>
    <row r="270" spans="2:7">
      <c r="B270" s="178"/>
      <c r="G270" s="182"/>
    </row>
    <row r="271" spans="2:7">
      <c r="B271" s="178"/>
      <c r="G271" s="182"/>
    </row>
    <row r="272" spans="2:7">
      <c r="B272" s="178"/>
      <c r="G272" s="182"/>
    </row>
    <row r="273" spans="2:7">
      <c r="B273" s="178"/>
      <c r="G273" s="182"/>
    </row>
    <row r="274" spans="2:7">
      <c r="B274" s="178"/>
      <c r="G274" s="182"/>
    </row>
    <row r="275" spans="2:7">
      <c r="B275" s="178"/>
      <c r="G275" s="182"/>
    </row>
    <row r="276" spans="2:7">
      <c r="B276" s="178"/>
      <c r="G276" s="182"/>
    </row>
    <row r="277" spans="2:7">
      <c r="B277" s="178"/>
      <c r="G277" s="182"/>
    </row>
    <row r="278" spans="2:7">
      <c r="B278" s="178"/>
      <c r="G278" s="182"/>
    </row>
    <row r="279" spans="2:7">
      <c r="B279" s="178"/>
      <c r="G279" s="182"/>
    </row>
    <row r="280" spans="2:7">
      <c r="B280" s="178"/>
      <c r="G280" s="182"/>
    </row>
    <row r="281" spans="2:7">
      <c r="B281" s="178"/>
      <c r="G281" s="182"/>
    </row>
    <row r="282" spans="2:7">
      <c r="B282" s="178"/>
      <c r="G282" s="182"/>
    </row>
    <row r="283" spans="2:7">
      <c r="B283" s="178"/>
      <c r="G283" s="182"/>
    </row>
    <row r="284" spans="2:7">
      <c r="B284" s="178"/>
      <c r="G284" s="182"/>
    </row>
    <row r="285" spans="2:7">
      <c r="B285" s="178"/>
      <c r="G285" s="182"/>
    </row>
    <row r="286" spans="2:7">
      <c r="B286" s="178"/>
      <c r="G286" s="182"/>
    </row>
    <row r="287" spans="2:7">
      <c r="B287" s="178"/>
      <c r="G287" s="182"/>
    </row>
    <row r="288" spans="2:7">
      <c r="B288" s="178"/>
      <c r="G288" s="182"/>
    </row>
    <row r="289" spans="2:7">
      <c r="B289" s="178"/>
      <c r="G289" s="182"/>
    </row>
    <row r="290" spans="2:7">
      <c r="B290" s="178"/>
      <c r="G290" s="182"/>
    </row>
    <row r="291" spans="2:7">
      <c r="B291" s="178"/>
      <c r="G291" s="182"/>
    </row>
    <row r="292" spans="2:7">
      <c r="B292" s="178"/>
      <c r="G292" s="182"/>
    </row>
    <row r="293" spans="2:7">
      <c r="B293" s="178"/>
      <c r="G293" s="182"/>
    </row>
    <row r="294" spans="2:7">
      <c r="B294" s="178"/>
      <c r="G294" s="182"/>
    </row>
    <row r="295" spans="2:7">
      <c r="B295" s="178"/>
      <c r="G295" s="182"/>
    </row>
    <row r="296" spans="2:7">
      <c r="B296" s="178"/>
      <c r="G296" s="182"/>
    </row>
    <row r="297" spans="2:7">
      <c r="B297" s="178"/>
      <c r="G297" s="182"/>
    </row>
    <row r="298" spans="2:7">
      <c r="B298" s="178"/>
      <c r="G298" s="182"/>
    </row>
    <row r="299" spans="2:7">
      <c r="B299" s="178"/>
      <c r="G299" s="182"/>
    </row>
    <row r="300" spans="2:7">
      <c r="B300" s="178"/>
      <c r="G300" s="182"/>
    </row>
    <row r="301" spans="2:7">
      <c r="B301" s="178"/>
      <c r="G301" s="182"/>
    </row>
    <row r="302" spans="2:7">
      <c r="B302" s="178"/>
      <c r="G302" s="182"/>
    </row>
    <row r="303" spans="2:7">
      <c r="B303" s="178"/>
      <c r="G303" s="182"/>
    </row>
    <row r="304" spans="2:7">
      <c r="B304" s="178"/>
      <c r="G304" s="182"/>
    </row>
    <row r="305" spans="2:7">
      <c r="B305" s="178"/>
      <c r="G305" s="182"/>
    </row>
    <row r="306" spans="2:7">
      <c r="B306" s="178"/>
      <c r="G306" s="182"/>
    </row>
    <row r="307" spans="2:7">
      <c r="B307" s="178"/>
      <c r="G307" s="182"/>
    </row>
    <row r="308" spans="2:7">
      <c r="B308" s="178"/>
      <c r="G308" s="182"/>
    </row>
    <row r="309" spans="2:7">
      <c r="B309" s="178"/>
      <c r="G309" s="182"/>
    </row>
    <row r="310" spans="2:7">
      <c r="B310" s="178"/>
      <c r="G310" s="182"/>
    </row>
    <row r="311" spans="2:7">
      <c r="B311" s="178"/>
      <c r="G311" s="182"/>
    </row>
    <row r="312" spans="2:7">
      <c r="B312" s="178"/>
      <c r="G312" s="182"/>
    </row>
    <row r="313" spans="2:7">
      <c r="B313" s="178"/>
      <c r="G313" s="182"/>
    </row>
    <row r="314" spans="2:7">
      <c r="B314" s="178"/>
      <c r="G314" s="182"/>
    </row>
    <row r="315" spans="2:7">
      <c r="B315" s="178"/>
      <c r="G315" s="182"/>
    </row>
    <row r="316" spans="2:7">
      <c r="B316" s="178"/>
      <c r="G316" s="182"/>
    </row>
    <row r="317" spans="2:7">
      <c r="B317" s="178"/>
      <c r="G317" s="182"/>
    </row>
    <row r="318" spans="2:7">
      <c r="B318" s="178"/>
      <c r="G318" s="182"/>
    </row>
    <row r="319" spans="2:7">
      <c r="B319" s="178"/>
      <c r="G319" s="182"/>
    </row>
    <row r="320" spans="2:7">
      <c r="B320" s="178"/>
      <c r="G320" s="182"/>
    </row>
    <row r="321" spans="2:7">
      <c r="B321" s="178"/>
      <c r="G321" s="182"/>
    </row>
    <row r="322" spans="2:7">
      <c r="B322" s="178"/>
      <c r="G322" s="182"/>
    </row>
    <row r="323" spans="2:7">
      <c r="B323" s="178"/>
      <c r="G323" s="182"/>
    </row>
    <row r="324" spans="2:7">
      <c r="B324" s="178"/>
      <c r="G324" s="182"/>
    </row>
    <row r="325" spans="2:7">
      <c r="B325" s="178"/>
      <c r="G325" s="182"/>
    </row>
    <row r="326" spans="2:7">
      <c r="B326" s="178"/>
      <c r="G326" s="182"/>
    </row>
    <row r="327" spans="2:7">
      <c r="B327" s="178"/>
      <c r="G327" s="182"/>
    </row>
    <row r="328" spans="2:7">
      <c r="B328" s="178"/>
      <c r="G328" s="182"/>
    </row>
    <row r="329" spans="2:7">
      <c r="B329" s="178"/>
      <c r="G329" s="182"/>
    </row>
    <row r="330" spans="2:7">
      <c r="B330" s="178"/>
      <c r="G330" s="182"/>
    </row>
    <row r="331" spans="2:7">
      <c r="B331" s="178"/>
      <c r="G331" s="182"/>
    </row>
    <row r="332" spans="2:7">
      <c r="B332" s="178"/>
      <c r="G332" s="182"/>
    </row>
    <row r="333" spans="2:7">
      <c r="B333" s="178"/>
      <c r="G333" s="182"/>
    </row>
    <row r="334" spans="2:7">
      <c r="B334" s="178"/>
      <c r="G334" s="182"/>
    </row>
    <row r="335" spans="2:7">
      <c r="B335" s="178"/>
      <c r="G335" s="182"/>
    </row>
    <row r="336" spans="2:7">
      <c r="B336" s="178"/>
      <c r="G336" s="182"/>
    </row>
    <row r="337" spans="2:7">
      <c r="B337" s="178"/>
      <c r="G337" s="182"/>
    </row>
    <row r="338" spans="2:7">
      <c r="B338" s="178"/>
      <c r="G338" s="182"/>
    </row>
    <row r="339" spans="2:7">
      <c r="B339" s="178"/>
      <c r="G339" s="182"/>
    </row>
    <row r="340" spans="2:7">
      <c r="B340" s="178"/>
      <c r="G340" s="182"/>
    </row>
    <row r="341" spans="2:7">
      <c r="B341" s="178"/>
      <c r="G341" s="182"/>
    </row>
    <row r="342" spans="2:7">
      <c r="B342" s="178"/>
      <c r="G342" s="182"/>
    </row>
    <row r="343" spans="2:7">
      <c r="B343" s="178"/>
      <c r="G343" s="182"/>
    </row>
    <row r="344" spans="2:7">
      <c r="B344" s="178"/>
      <c r="G344" s="182"/>
    </row>
    <row r="345" spans="2:7">
      <c r="B345" s="178"/>
      <c r="G345" s="182"/>
    </row>
    <row r="346" spans="2:7">
      <c r="B346" s="178"/>
      <c r="G346" s="182"/>
    </row>
    <row r="347" spans="2:7">
      <c r="B347" s="178"/>
      <c r="G347" s="182"/>
    </row>
    <row r="348" spans="2:7">
      <c r="B348" s="178"/>
      <c r="G348" s="182"/>
    </row>
    <row r="349" spans="2:7">
      <c r="B349" s="178"/>
      <c r="G349" s="182"/>
    </row>
    <row r="350" spans="2:7">
      <c r="B350" s="178"/>
      <c r="G350" s="182"/>
    </row>
    <row r="351" spans="2:7">
      <c r="B351" s="178"/>
      <c r="G351" s="182"/>
    </row>
    <row r="352" spans="2:7">
      <c r="B352" s="178"/>
      <c r="G352" s="182"/>
    </row>
    <row r="353" spans="2:7">
      <c r="B353" s="178"/>
      <c r="G353" s="182"/>
    </row>
    <row r="354" spans="2:7">
      <c r="B354" s="178"/>
      <c r="G354" s="182"/>
    </row>
    <row r="355" spans="2:7">
      <c r="B355" s="178"/>
      <c r="G355" s="182"/>
    </row>
    <row r="356" spans="2:7">
      <c r="B356" s="178"/>
      <c r="G356" s="182"/>
    </row>
    <row r="357" spans="2:7">
      <c r="B357" s="178"/>
      <c r="G357" s="182"/>
    </row>
    <row r="358" spans="2:7">
      <c r="B358" s="178"/>
      <c r="G358" s="182"/>
    </row>
    <row r="359" spans="2:7">
      <c r="B359" s="178"/>
      <c r="G359" s="182"/>
    </row>
    <row r="360" spans="2:7">
      <c r="B360" s="178"/>
      <c r="G360" s="182"/>
    </row>
    <row r="361" spans="2:7">
      <c r="B361" s="178"/>
      <c r="G361" s="182"/>
    </row>
    <row r="362" spans="2:7">
      <c r="B362" s="178"/>
      <c r="G362" s="182"/>
    </row>
    <row r="363" spans="2:7">
      <c r="B363" s="178"/>
      <c r="G363" s="182"/>
    </row>
    <row r="364" spans="2:7">
      <c r="B364" s="178"/>
      <c r="G364" s="182"/>
    </row>
    <row r="365" spans="2:7">
      <c r="B365" s="178"/>
      <c r="G365" s="182"/>
    </row>
    <row r="366" spans="2:7">
      <c r="B366" s="178"/>
      <c r="G366" s="182"/>
    </row>
    <row r="367" spans="2:7">
      <c r="B367" s="178"/>
      <c r="G367" s="182"/>
    </row>
    <row r="368" spans="2:7">
      <c r="B368" s="178"/>
      <c r="G368" s="182"/>
    </row>
    <row r="369" spans="2:7">
      <c r="B369" s="178"/>
      <c r="G369" s="182"/>
    </row>
    <row r="370" spans="2:7">
      <c r="B370" s="178"/>
      <c r="G370" s="182"/>
    </row>
    <row r="371" spans="2:7">
      <c r="B371" s="178"/>
      <c r="G371" s="182"/>
    </row>
    <row r="372" spans="2:7">
      <c r="B372" s="178"/>
      <c r="G372" s="182"/>
    </row>
    <row r="373" spans="2:7">
      <c r="B373" s="178"/>
      <c r="G373" s="182"/>
    </row>
    <row r="374" spans="2:7">
      <c r="B374" s="178"/>
      <c r="G374" s="182"/>
    </row>
    <row r="375" spans="2:7">
      <c r="B375" s="178"/>
      <c r="G375" s="182"/>
    </row>
    <row r="376" spans="2:7">
      <c r="B376" s="178"/>
      <c r="G376" s="182"/>
    </row>
    <row r="377" spans="2:7">
      <c r="B377" s="178"/>
      <c r="G377" s="182"/>
    </row>
    <row r="378" spans="2:7">
      <c r="B378" s="178"/>
      <c r="G378" s="182"/>
    </row>
    <row r="379" spans="2:7">
      <c r="B379" s="178"/>
      <c r="G379" s="182"/>
    </row>
    <row r="380" spans="2:7">
      <c r="B380" s="178"/>
      <c r="G380" s="182"/>
    </row>
    <row r="381" spans="2:7">
      <c r="B381" s="178"/>
      <c r="G381" s="182"/>
    </row>
    <row r="382" spans="2:7">
      <c r="B382" s="178"/>
      <c r="G382" s="182"/>
    </row>
    <row r="383" spans="2:7">
      <c r="B383" s="178"/>
      <c r="G383" s="182"/>
    </row>
    <row r="384" spans="2:7">
      <c r="B384" s="178"/>
      <c r="G384" s="182"/>
    </row>
    <row r="385" spans="2:7">
      <c r="B385" s="178"/>
      <c r="G385" s="182"/>
    </row>
    <row r="386" spans="2:7">
      <c r="B386" s="178"/>
      <c r="G386" s="182"/>
    </row>
    <row r="387" spans="2:7">
      <c r="B387" s="178"/>
      <c r="G387" s="182"/>
    </row>
    <row r="388" spans="2:7">
      <c r="B388" s="178"/>
      <c r="G388" s="182"/>
    </row>
    <row r="389" spans="2:7">
      <c r="B389" s="178"/>
      <c r="G389" s="182"/>
    </row>
    <row r="390" spans="2:7">
      <c r="B390" s="178"/>
      <c r="G390" s="182"/>
    </row>
    <row r="391" spans="2:7">
      <c r="B391" s="178"/>
      <c r="G391" s="182"/>
    </row>
    <row r="392" spans="2:7">
      <c r="B392" s="178"/>
      <c r="G392" s="182"/>
    </row>
    <row r="393" spans="2:7">
      <c r="B393" s="178"/>
      <c r="G393" s="182"/>
    </row>
    <row r="394" spans="2:7">
      <c r="B394" s="178"/>
      <c r="G394" s="182"/>
    </row>
    <row r="395" spans="2:7">
      <c r="B395" s="178"/>
      <c r="G395" s="182"/>
    </row>
    <row r="396" spans="2:7">
      <c r="B396" s="178"/>
      <c r="G396" s="182"/>
    </row>
    <row r="397" spans="2:7">
      <c r="B397" s="178"/>
      <c r="G397" s="182"/>
    </row>
    <row r="398" spans="2:7">
      <c r="B398" s="178"/>
      <c r="G398" s="182"/>
    </row>
    <row r="399" spans="2:7">
      <c r="B399" s="178"/>
      <c r="G399" s="182"/>
    </row>
    <row r="400" spans="2:7">
      <c r="B400" s="178"/>
      <c r="G400" s="182"/>
    </row>
    <row r="401" spans="2:7">
      <c r="B401" s="178"/>
      <c r="G401" s="182"/>
    </row>
    <row r="402" spans="2:7">
      <c r="B402" s="178"/>
      <c r="G402" s="182"/>
    </row>
    <row r="403" spans="2:7">
      <c r="B403" s="178"/>
      <c r="G403" s="182"/>
    </row>
    <row r="404" spans="2:7">
      <c r="B404" s="178"/>
      <c r="G404" s="182"/>
    </row>
    <row r="405" spans="2:7">
      <c r="B405" s="178"/>
      <c r="G405" s="182"/>
    </row>
    <row r="406" spans="2:7">
      <c r="B406" s="178"/>
      <c r="G406" s="182"/>
    </row>
    <row r="407" spans="2:7">
      <c r="B407" s="178"/>
      <c r="G407" s="182"/>
    </row>
    <row r="408" spans="2:7">
      <c r="B408" s="178"/>
      <c r="G408" s="182"/>
    </row>
    <row r="409" spans="2:7">
      <c r="B409" s="178"/>
      <c r="G409" s="182"/>
    </row>
    <row r="410" spans="2:7">
      <c r="B410" s="178"/>
      <c r="G410" s="182"/>
    </row>
    <row r="411" spans="2:7">
      <c r="B411" s="178"/>
      <c r="G411" s="182"/>
    </row>
    <row r="412" spans="2:7">
      <c r="B412" s="178"/>
      <c r="G412" s="182"/>
    </row>
    <row r="413" spans="2:7">
      <c r="B413" s="178"/>
      <c r="G413" s="182"/>
    </row>
    <row r="414" spans="2:7">
      <c r="B414" s="178"/>
      <c r="G414" s="182"/>
    </row>
    <row r="415" spans="2:7">
      <c r="B415" s="178"/>
      <c r="G415" s="182"/>
    </row>
    <row r="416" spans="2:7">
      <c r="B416" s="178"/>
      <c r="G416" s="182"/>
    </row>
    <row r="417" spans="2:7">
      <c r="B417" s="178"/>
      <c r="G417" s="182"/>
    </row>
    <row r="418" spans="2:7">
      <c r="B418" s="178"/>
      <c r="G418" s="182"/>
    </row>
    <row r="419" spans="2:7">
      <c r="B419" s="178"/>
      <c r="G419" s="182"/>
    </row>
    <row r="420" spans="2:7">
      <c r="B420" s="178"/>
      <c r="G420" s="182"/>
    </row>
    <row r="421" spans="2:7">
      <c r="B421" s="178"/>
      <c r="G421" s="182"/>
    </row>
    <row r="422" spans="2:7">
      <c r="B422" s="178"/>
      <c r="G422" s="182"/>
    </row>
    <row r="423" spans="2:7">
      <c r="B423" s="178"/>
      <c r="G423" s="182"/>
    </row>
    <row r="424" spans="2:7">
      <c r="B424" s="178"/>
      <c r="G424" s="182"/>
    </row>
    <row r="425" spans="2:7">
      <c r="B425" s="178"/>
      <c r="G425" s="182"/>
    </row>
    <row r="426" spans="2:7">
      <c r="B426" s="178"/>
      <c r="G426" s="182"/>
    </row>
    <row r="427" spans="2:7">
      <c r="B427" s="178"/>
      <c r="G427" s="182"/>
    </row>
    <row r="428" spans="2:7">
      <c r="B428" s="178"/>
      <c r="G428" s="182"/>
    </row>
    <row r="429" spans="2:7">
      <c r="B429" s="178"/>
      <c r="G429" s="182"/>
    </row>
    <row r="430" spans="2:7">
      <c r="B430" s="178"/>
      <c r="G430" s="182"/>
    </row>
    <row r="431" spans="2:7">
      <c r="B431" s="178"/>
      <c r="G431" s="182"/>
    </row>
    <row r="432" spans="2:7">
      <c r="B432" s="178"/>
      <c r="G432" s="182"/>
    </row>
    <row r="433" spans="2:7">
      <c r="B433" s="178"/>
      <c r="G433" s="182"/>
    </row>
    <row r="434" spans="2:7">
      <c r="B434" s="178"/>
      <c r="G434" s="182"/>
    </row>
    <row r="435" spans="2:7">
      <c r="B435" s="178"/>
      <c r="G435" s="182"/>
    </row>
    <row r="436" spans="2:7">
      <c r="B436" s="178"/>
      <c r="G436" s="182"/>
    </row>
    <row r="437" spans="2:7">
      <c r="B437" s="178"/>
      <c r="G437" s="182"/>
    </row>
    <row r="438" spans="2:7">
      <c r="B438" s="178"/>
      <c r="G438" s="182"/>
    </row>
    <row r="439" spans="2:7">
      <c r="B439" s="178"/>
      <c r="G439" s="182"/>
    </row>
    <row r="440" spans="2:7">
      <c r="B440" s="178"/>
      <c r="G440" s="182"/>
    </row>
    <row r="441" spans="2:7">
      <c r="B441" s="178"/>
      <c r="G441" s="182"/>
    </row>
    <row r="442" spans="2:7">
      <c r="B442" s="178"/>
      <c r="G442" s="182"/>
    </row>
    <row r="443" spans="2:7">
      <c r="B443" s="178"/>
      <c r="G443" s="182"/>
    </row>
    <row r="444" spans="2:7">
      <c r="B444" s="178"/>
      <c r="G444" s="182"/>
    </row>
    <row r="445" spans="2:7">
      <c r="B445" s="178"/>
      <c r="G445" s="182"/>
    </row>
    <row r="446" spans="2:7">
      <c r="B446" s="178"/>
      <c r="G446" s="182"/>
    </row>
    <row r="447" spans="2:7">
      <c r="B447" s="178"/>
      <c r="G447" s="182"/>
    </row>
    <row r="448" spans="2:7">
      <c r="B448" s="178"/>
      <c r="G448" s="182"/>
    </row>
    <row r="449" spans="2:7">
      <c r="B449" s="178"/>
      <c r="G449" s="182"/>
    </row>
    <row r="450" spans="2:7">
      <c r="B450" s="178"/>
      <c r="G450" s="182"/>
    </row>
    <row r="451" spans="2:7">
      <c r="B451" s="178"/>
      <c r="G451" s="182"/>
    </row>
    <row r="452" spans="2:7">
      <c r="B452" s="178"/>
      <c r="G452" s="182"/>
    </row>
    <row r="453" spans="2:7">
      <c r="B453" s="178"/>
      <c r="G453" s="182"/>
    </row>
    <row r="454" spans="2:7">
      <c r="B454" s="178"/>
      <c r="G454" s="182"/>
    </row>
    <row r="455" spans="2:7">
      <c r="B455" s="178"/>
      <c r="G455" s="182"/>
    </row>
    <row r="456" spans="2:7">
      <c r="B456" s="178"/>
      <c r="G456" s="182"/>
    </row>
    <row r="457" spans="2:7">
      <c r="B457" s="178"/>
      <c r="G457" s="182"/>
    </row>
    <row r="458" spans="2:7">
      <c r="B458" s="178"/>
      <c r="G458" s="182"/>
    </row>
    <row r="459" spans="2:7">
      <c r="B459" s="178"/>
      <c r="G459" s="182"/>
    </row>
    <row r="460" spans="2:7">
      <c r="B460" s="178"/>
      <c r="G460" s="182"/>
    </row>
    <row r="461" spans="2:7">
      <c r="B461" s="178"/>
      <c r="G461" s="182"/>
    </row>
    <row r="462" spans="2:7">
      <c r="B462" s="178"/>
      <c r="G462" s="182"/>
    </row>
    <row r="463" spans="2:7">
      <c r="B463" s="178"/>
      <c r="G463" s="182"/>
    </row>
    <row r="464" spans="2:7">
      <c r="B464" s="178"/>
      <c r="G464" s="182"/>
    </row>
    <row r="465" spans="2:7">
      <c r="B465" s="178"/>
      <c r="G465" s="182"/>
    </row>
    <row r="466" spans="2:7">
      <c r="B466" s="178"/>
      <c r="G466" s="182"/>
    </row>
    <row r="467" spans="2:7">
      <c r="B467" s="178"/>
      <c r="G467" s="182"/>
    </row>
    <row r="468" spans="2:7">
      <c r="B468" s="178"/>
      <c r="G468" s="182"/>
    </row>
    <row r="469" spans="2:7">
      <c r="B469" s="178"/>
      <c r="G469" s="182"/>
    </row>
    <row r="470" spans="2:7">
      <c r="B470" s="178"/>
      <c r="G470" s="182"/>
    </row>
    <row r="471" spans="2:7">
      <c r="B471" s="178"/>
      <c r="G471" s="182"/>
    </row>
    <row r="472" spans="2:7">
      <c r="B472" s="178"/>
      <c r="G472" s="182"/>
    </row>
    <row r="473" spans="2:7">
      <c r="B473" s="178"/>
      <c r="G473" s="182"/>
    </row>
    <row r="474" spans="2:7">
      <c r="B474" s="178"/>
      <c r="G474" s="182"/>
    </row>
    <row r="475" spans="2:7">
      <c r="B475" s="178"/>
      <c r="G475" s="182"/>
    </row>
    <row r="476" spans="2:7">
      <c r="B476" s="178"/>
      <c r="G476" s="182"/>
    </row>
    <row r="477" spans="2:7">
      <c r="B477" s="178"/>
      <c r="G477" s="182"/>
    </row>
    <row r="478" spans="2:7">
      <c r="B478" s="178"/>
      <c r="G478" s="182"/>
    </row>
    <row r="479" spans="2:7">
      <c r="B479" s="178"/>
      <c r="G479" s="182"/>
    </row>
    <row r="480" spans="2:7">
      <c r="B480" s="178"/>
      <c r="G480" s="182"/>
    </row>
    <row r="481" spans="2:7">
      <c r="B481" s="178"/>
      <c r="G481" s="182"/>
    </row>
    <row r="482" spans="2:7">
      <c r="B482" s="178"/>
      <c r="G482" s="182"/>
    </row>
    <row r="483" spans="2:7">
      <c r="B483" s="178"/>
      <c r="G483" s="182"/>
    </row>
    <row r="484" spans="2:7">
      <c r="B484" s="178"/>
      <c r="G484" s="182"/>
    </row>
    <row r="485" spans="2:7">
      <c r="B485" s="178"/>
      <c r="G485" s="182"/>
    </row>
    <row r="486" spans="2:7">
      <c r="B486" s="178"/>
      <c r="G486" s="182"/>
    </row>
    <row r="487" spans="2:7">
      <c r="B487" s="178"/>
      <c r="G487" s="182"/>
    </row>
    <row r="488" spans="2:7">
      <c r="B488" s="178"/>
      <c r="G488" s="182"/>
    </row>
    <row r="489" spans="2:7">
      <c r="B489" s="178"/>
      <c r="G489" s="182"/>
    </row>
    <row r="490" spans="2:7">
      <c r="B490" s="178"/>
      <c r="G490" s="182"/>
    </row>
    <row r="491" spans="2:7">
      <c r="B491" s="178"/>
      <c r="G491" s="182"/>
    </row>
    <row r="492" spans="2:7">
      <c r="B492" s="178"/>
      <c r="G492" s="182"/>
    </row>
    <row r="493" spans="2:7">
      <c r="B493" s="178"/>
      <c r="G493" s="182"/>
    </row>
    <row r="494" spans="2:7">
      <c r="B494" s="178"/>
      <c r="G494" s="182"/>
    </row>
    <row r="495" spans="2:7">
      <c r="B495" s="178"/>
      <c r="G495" s="182"/>
    </row>
    <row r="496" spans="2:7">
      <c r="B496" s="178"/>
      <c r="G496" s="182"/>
    </row>
    <row r="497" spans="2:7">
      <c r="B497" s="178"/>
      <c r="G497" s="182"/>
    </row>
    <row r="498" spans="2:7">
      <c r="B498" s="178"/>
      <c r="G498" s="182"/>
    </row>
    <row r="499" spans="2:7">
      <c r="B499" s="178"/>
      <c r="G499" s="182"/>
    </row>
    <row r="500" spans="2:7">
      <c r="B500" s="178"/>
      <c r="G500" s="182"/>
    </row>
    <row r="501" spans="2:7">
      <c r="B501" s="178"/>
      <c r="G501" s="182"/>
    </row>
    <row r="502" spans="2:7">
      <c r="B502" s="178"/>
      <c r="G502" s="182"/>
    </row>
    <row r="503" spans="2:7">
      <c r="B503" s="178"/>
      <c r="G503" s="182"/>
    </row>
    <row r="504" spans="2:7">
      <c r="B504" s="178"/>
      <c r="G504" s="182"/>
    </row>
    <row r="505" spans="2:7">
      <c r="B505" s="178"/>
      <c r="G505" s="182"/>
    </row>
    <row r="506" spans="2:7">
      <c r="B506" s="178"/>
      <c r="G506" s="182"/>
    </row>
    <row r="507" spans="2:7">
      <c r="B507" s="178"/>
      <c r="G507" s="182"/>
    </row>
    <row r="508" spans="2:7">
      <c r="B508" s="178"/>
      <c r="G508" s="182"/>
    </row>
    <row r="509" spans="2:7">
      <c r="B509" s="178"/>
      <c r="G509" s="182"/>
    </row>
    <row r="510" spans="2:7">
      <c r="B510" s="178"/>
      <c r="G510" s="182"/>
    </row>
    <row r="511" spans="2:7">
      <c r="B511" s="178"/>
      <c r="G511" s="182"/>
    </row>
    <row r="512" spans="2:7">
      <c r="B512" s="178"/>
      <c r="G512" s="182"/>
    </row>
    <row r="513" spans="2:7">
      <c r="B513" s="178"/>
      <c r="G513" s="182"/>
    </row>
    <row r="514" spans="2:7">
      <c r="B514" s="178"/>
      <c r="G514" s="182"/>
    </row>
    <row r="515" spans="2:7">
      <c r="B515" s="178"/>
      <c r="G515" s="182"/>
    </row>
    <row r="516" spans="2:7">
      <c r="B516" s="178"/>
      <c r="G516" s="182"/>
    </row>
    <row r="517" spans="2:7">
      <c r="B517" s="178"/>
      <c r="G517" s="182"/>
    </row>
    <row r="518" spans="2:7">
      <c r="B518" s="178"/>
      <c r="G518" s="182"/>
    </row>
    <row r="519" spans="2:7">
      <c r="B519" s="178"/>
      <c r="G519" s="182"/>
    </row>
    <row r="520" spans="2:7">
      <c r="B520" s="178"/>
      <c r="G520" s="182"/>
    </row>
    <row r="521" spans="2:7">
      <c r="B521" s="178"/>
      <c r="G521" s="182"/>
    </row>
    <row r="522" spans="2:7">
      <c r="B522" s="178"/>
      <c r="G522" s="182"/>
    </row>
    <row r="523" spans="2:7">
      <c r="B523" s="178"/>
      <c r="G523" s="182"/>
    </row>
    <row r="524" spans="2:7">
      <c r="B524" s="178"/>
      <c r="G524" s="182"/>
    </row>
    <row r="525" spans="2:7">
      <c r="B525" s="178"/>
      <c r="G525" s="182"/>
    </row>
    <row r="526" spans="2:7">
      <c r="B526" s="178"/>
      <c r="G526" s="182"/>
    </row>
    <row r="527" spans="2:7">
      <c r="B527" s="178"/>
      <c r="G527" s="182"/>
    </row>
    <row r="528" spans="2:7">
      <c r="B528" s="178"/>
      <c r="G528" s="182"/>
    </row>
    <row r="529" spans="2:7">
      <c r="B529" s="178"/>
      <c r="G529" s="182"/>
    </row>
    <row r="530" spans="2:7">
      <c r="B530" s="178"/>
      <c r="G530" s="182"/>
    </row>
    <row r="531" spans="2:7">
      <c r="B531" s="178"/>
      <c r="G531" s="182"/>
    </row>
    <row r="532" spans="2:7">
      <c r="B532" s="178"/>
      <c r="G532" s="182"/>
    </row>
    <row r="533" spans="2:7">
      <c r="B533" s="178"/>
      <c r="G533" s="182"/>
    </row>
    <row r="534" spans="2:7">
      <c r="B534" s="178"/>
      <c r="G534" s="182"/>
    </row>
    <row r="535" spans="2:7">
      <c r="B535" s="178"/>
      <c r="G535" s="182"/>
    </row>
    <row r="536" spans="2:7">
      <c r="B536" s="178"/>
      <c r="G536" s="182"/>
    </row>
    <row r="537" spans="2:7">
      <c r="B537" s="178"/>
      <c r="G537" s="182"/>
    </row>
    <row r="538" spans="2:7">
      <c r="B538" s="178"/>
      <c r="G538" s="182"/>
    </row>
    <row r="539" spans="2:7">
      <c r="B539" s="178"/>
      <c r="G539" s="182"/>
    </row>
    <row r="540" spans="2:7">
      <c r="B540" s="178"/>
      <c r="G540" s="182"/>
    </row>
    <row r="541" spans="2:7">
      <c r="B541" s="178"/>
      <c r="G541" s="182"/>
    </row>
    <row r="542" spans="2:7">
      <c r="B542" s="178"/>
      <c r="G542" s="182"/>
    </row>
    <row r="543" spans="2:7">
      <c r="B543" s="178"/>
      <c r="G543" s="182"/>
    </row>
    <row r="544" spans="2:7">
      <c r="B544" s="178"/>
      <c r="G544" s="182"/>
    </row>
    <row r="545" spans="2:7">
      <c r="B545" s="178"/>
      <c r="G545" s="182"/>
    </row>
    <row r="546" spans="2:7">
      <c r="B546" s="178"/>
      <c r="G546" s="182"/>
    </row>
    <row r="547" spans="2:7">
      <c r="B547" s="178"/>
      <c r="G547" s="182"/>
    </row>
    <row r="548" spans="2:7">
      <c r="B548" s="178"/>
      <c r="G548" s="182"/>
    </row>
    <row r="549" spans="2:7">
      <c r="B549" s="178"/>
      <c r="G549" s="182"/>
    </row>
    <row r="550" spans="2:7">
      <c r="B550" s="178"/>
      <c r="G550" s="182"/>
    </row>
    <row r="551" spans="2:7">
      <c r="B551" s="178"/>
      <c r="G551" s="182"/>
    </row>
    <row r="552" spans="2:7">
      <c r="B552" s="178"/>
      <c r="G552" s="182"/>
    </row>
    <row r="553" spans="2:7">
      <c r="B553" s="178"/>
      <c r="G553" s="182"/>
    </row>
    <row r="554" spans="2:7">
      <c r="B554" s="178"/>
      <c r="G554" s="182"/>
    </row>
    <row r="555" spans="2:7">
      <c r="B555" s="178"/>
      <c r="G555" s="182"/>
    </row>
    <row r="556" spans="2:7">
      <c r="B556" s="178"/>
      <c r="G556" s="182"/>
    </row>
    <row r="557" spans="2:7">
      <c r="B557" s="178"/>
      <c r="G557" s="182"/>
    </row>
    <row r="558" spans="2:7">
      <c r="B558" s="178"/>
      <c r="G558" s="182"/>
    </row>
    <row r="559" spans="2:7">
      <c r="B559" s="178"/>
      <c r="G559" s="182"/>
    </row>
    <row r="560" spans="2:7">
      <c r="B560" s="178"/>
      <c r="G560" s="182"/>
    </row>
    <row r="561" spans="2:7">
      <c r="B561" s="178"/>
      <c r="G561" s="182"/>
    </row>
    <row r="562" spans="2:7">
      <c r="B562" s="178"/>
      <c r="G562" s="182"/>
    </row>
    <row r="563" spans="2:7">
      <c r="B563" s="178"/>
      <c r="G563" s="182"/>
    </row>
    <row r="564" spans="2:7">
      <c r="B564" s="178"/>
      <c r="G564" s="182"/>
    </row>
    <row r="565" spans="2:7">
      <c r="B565" s="178"/>
      <c r="G565" s="182"/>
    </row>
    <row r="566" spans="2:7">
      <c r="B566" s="178"/>
      <c r="G566" s="182"/>
    </row>
    <row r="567" spans="2:7">
      <c r="B567" s="178"/>
      <c r="G567" s="182"/>
    </row>
    <row r="568" spans="2:7">
      <c r="B568" s="178"/>
      <c r="G568" s="182"/>
    </row>
    <row r="569" spans="2:7">
      <c r="B569" s="178"/>
      <c r="G569" s="182"/>
    </row>
    <row r="570" spans="2:7">
      <c r="B570" s="178"/>
      <c r="G570" s="182"/>
    </row>
    <row r="571" spans="2:7">
      <c r="B571" s="178"/>
      <c r="G571" s="182"/>
    </row>
    <row r="572" spans="2:7">
      <c r="B572" s="178"/>
      <c r="G572" s="182"/>
    </row>
    <row r="573" spans="2:7">
      <c r="B573" s="178"/>
      <c r="G573" s="182"/>
    </row>
    <row r="574" spans="2:7">
      <c r="B574" s="178"/>
      <c r="G574" s="182"/>
    </row>
    <row r="575" spans="2:7">
      <c r="B575" s="178"/>
      <c r="G575" s="182"/>
    </row>
    <row r="576" spans="2:7">
      <c r="B576" s="178"/>
      <c r="G576" s="182"/>
    </row>
    <row r="577" spans="2:7">
      <c r="B577" s="178"/>
      <c r="G577" s="182"/>
    </row>
    <row r="578" spans="2:7">
      <c r="B578" s="178"/>
      <c r="G578" s="182"/>
    </row>
    <row r="579" spans="2:7">
      <c r="B579" s="178"/>
      <c r="G579" s="182"/>
    </row>
    <row r="580" spans="2:7">
      <c r="B580" s="178"/>
      <c r="G580" s="182"/>
    </row>
    <row r="581" spans="2:7">
      <c r="B581" s="178"/>
      <c r="G581" s="182"/>
    </row>
    <row r="582" spans="2:7">
      <c r="B582" s="178"/>
      <c r="G582" s="182"/>
    </row>
    <row r="583" spans="2:7">
      <c r="B583" s="178"/>
      <c r="G583" s="182"/>
    </row>
    <row r="584" spans="2:7">
      <c r="B584" s="178"/>
      <c r="G584" s="182"/>
    </row>
    <row r="585" spans="2:7">
      <c r="B585" s="178"/>
      <c r="G585" s="182"/>
    </row>
    <row r="586" spans="2:7">
      <c r="B586" s="178"/>
      <c r="G586" s="182"/>
    </row>
    <row r="587" spans="2:7">
      <c r="B587" s="178"/>
      <c r="G587" s="182"/>
    </row>
    <row r="588" spans="2:7">
      <c r="B588" s="178"/>
      <c r="G588" s="182"/>
    </row>
    <row r="589" spans="2:7">
      <c r="B589" s="178"/>
      <c r="G589" s="182"/>
    </row>
    <row r="590" spans="2:7">
      <c r="B590" s="178"/>
      <c r="G590" s="182"/>
    </row>
    <row r="591" spans="2:7">
      <c r="B591" s="178"/>
      <c r="G591" s="182"/>
    </row>
    <row r="592" spans="2:7">
      <c r="B592" s="178"/>
      <c r="G592" s="182"/>
    </row>
    <row r="593" spans="2:7">
      <c r="B593" s="178"/>
      <c r="G593" s="182"/>
    </row>
    <row r="594" spans="2:7">
      <c r="B594" s="178"/>
      <c r="G594" s="182"/>
    </row>
    <row r="595" spans="2:7">
      <c r="B595" s="178"/>
      <c r="G595" s="182"/>
    </row>
    <row r="596" spans="2:7">
      <c r="B596" s="178"/>
      <c r="G596" s="182"/>
    </row>
    <row r="597" spans="2:7">
      <c r="B597" s="178"/>
      <c r="G597" s="182"/>
    </row>
    <row r="598" spans="2:7">
      <c r="B598" s="178"/>
      <c r="G598" s="182"/>
    </row>
    <row r="599" spans="2:7">
      <c r="B599" s="178"/>
      <c r="G599" s="182"/>
    </row>
    <row r="600" spans="2:7">
      <c r="B600" s="178"/>
      <c r="G600" s="182"/>
    </row>
    <row r="601" spans="2:7">
      <c r="B601" s="178"/>
      <c r="G601" s="182"/>
    </row>
    <row r="602" spans="2:7">
      <c r="B602" s="178"/>
      <c r="G602" s="182"/>
    </row>
    <row r="603" spans="2:7">
      <c r="B603" s="178"/>
      <c r="G603" s="182"/>
    </row>
    <row r="604" spans="2:7">
      <c r="B604" s="178"/>
      <c r="G604" s="182"/>
    </row>
    <row r="605" spans="2:7">
      <c r="B605" s="178"/>
      <c r="G605" s="182"/>
    </row>
    <row r="606" spans="2:7">
      <c r="B606" s="178"/>
      <c r="G606" s="182"/>
    </row>
    <row r="607" spans="2:7">
      <c r="B607" s="178"/>
      <c r="G607" s="182"/>
    </row>
    <row r="608" spans="2:7">
      <c r="B608" s="178"/>
      <c r="G608" s="182"/>
    </row>
    <row r="609" spans="2:7">
      <c r="B609" s="178"/>
      <c r="G609" s="182"/>
    </row>
    <row r="610" spans="2:7">
      <c r="B610" s="178"/>
      <c r="G610" s="182"/>
    </row>
    <row r="611" spans="2:7">
      <c r="B611" s="178"/>
      <c r="G611" s="182"/>
    </row>
    <row r="612" spans="2:7">
      <c r="B612" s="178"/>
      <c r="G612" s="182"/>
    </row>
    <row r="613" spans="2:7">
      <c r="B613" s="178"/>
      <c r="G613" s="182"/>
    </row>
    <row r="614" spans="2:7">
      <c r="B614" s="178"/>
      <c r="G614" s="182"/>
    </row>
    <row r="615" spans="2:7">
      <c r="B615" s="178"/>
      <c r="G615" s="182"/>
    </row>
    <row r="616" spans="2:7">
      <c r="B616" s="178"/>
      <c r="G616" s="182"/>
    </row>
    <row r="617" spans="2:7">
      <c r="B617" s="178"/>
      <c r="G617" s="182"/>
    </row>
    <row r="618" spans="2:7">
      <c r="B618" s="178"/>
      <c r="G618" s="182"/>
    </row>
    <row r="619" spans="2:7">
      <c r="B619" s="178"/>
      <c r="G619" s="182"/>
    </row>
    <row r="620" spans="2:7">
      <c r="B620" s="178"/>
      <c r="G620" s="182"/>
    </row>
    <row r="621" spans="2:7">
      <c r="B621" s="178"/>
      <c r="G621" s="182"/>
    </row>
    <row r="622" spans="2:7">
      <c r="B622" s="178"/>
      <c r="G622" s="182"/>
    </row>
    <row r="623" spans="2:7">
      <c r="B623" s="178"/>
      <c r="G623" s="182"/>
    </row>
    <row r="624" spans="2:7">
      <c r="B624" s="178"/>
      <c r="G624" s="182"/>
    </row>
    <row r="625" spans="2:7">
      <c r="B625" s="178"/>
      <c r="G625" s="182"/>
    </row>
    <row r="626" spans="2:7">
      <c r="B626" s="178"/>
      <c r="G626" s="182"/>
    </row>
    <row r="627" spans="2:7">
      <c r="B627" s="178"/>
      <c r="G627" s="182"/>
    </row>
    <row r="628" spans="2:7">
      <c r="B628" s="178"/>
      <c r="G628" s="182"/>
    </row>
    <row r="629" spans="2:7">
      <c r="B629" s="178"/>
      <c r="G629" s="182"/>
    </row>
    <row r="630" spans="2:7">
      <c r="B630" s="178"/>
      <c r="G630" s="182"/>
    </row>
    <row r="631" spans="2:7">
      <c r="B631" s="178"/>
      <c r="G631" s="182"/>
    </row>
    <row r="632" spans="2:7">
      <c r="B632" s="178"/>
      <c r="G632" s="182"/>
    </row>
    <row r="633" spans="2:7">
      <c r="B633" s="178"/>
      <c r="G633" s="182"/>
    </row>
    <row r="634" spans="2:7">
      <c r="B634" s="178"/>
      <c r="G634" s="182"/>
    </row>
    <row r="635" spans="2:7">
      <c r="B635" s="178"/>
      <c r="G635" s="182"/>
    </row>
    <row r="636" spans="2:7">
      <c r="B636" s="178"/>
      <c r="G636" s="182"/>
    </row>
    <row r="637" spans="2:7">
      <c r="B637" s="178"/>
      <c r="G637" s="182"/>
    </row>
    <row r="638" spans="2:7">
      <c r="B638" s="178"/>
      <c r="G638" s="182"/>
    </row>
    <row r="639" spans="2:7">
      <c r="B639" s="178"/>
      <c r="G639" s="182"/>
    </row>
    <row r="640" spans="2:7">
      <c r="B640" s="178"/>
      <c r="G640" s="182"/>
    </row>
    <row r="641" spans="2:7">
      <c r="B641" s="178"/>
      <c r="G641" s="182"/>
    </row>
    <row r="642" spans="2:7">
      <c r="B642" s="178"/>
      <c r="G642" s="182"/>
    </row>
    <row r="643" spans="2:7">
      <c r="B643" s="178"/>
      <c r="G643" s="182"/>
    </row>
    <row r="644" spans="2:7">
      <c r="B644" s="178"/>
      <c r="G644" s="182"/>
    </row>
    <row r="645" spans="2:7">
      <c r="B645" s="178"/>
      <c r="G645" s="182"/>
    </row>
    <row r="646" spans="2:7">
      <c r="B646" s="178"/>
      <c r="G646" s="182"/>
    </row>
    <row r="647" spans="2:7">
      <c r="B647" s="178"/>
      <c r="G647" s="182"/>
    </row>
    <row r="648" spans="2:7">
      <c r="B648" s="178"/>
      <c r="G648" s="182"/>
    </row>
    <row r="649" spans="2:7">
      <c r="B649" s="178"/>
      <c r="G649" s="182"/>
    </row>
    <row r="650" spans="2:7">
      <c r="B650" s="178"/>
      <c r="G650" s="182"/>
    </row>
    <row r="651" spans="2:7">
      <c r="B651" s="178"/>
      <c r="G651" s="182"/>
    </row>
    <row r="652" spans="2:7">
      <c r="B652" s="178"/>
      <c r="G652" s="182"/>
    </row>
    <row r="653" spans="2:7">
      <c r="B653" s="178"/>
      <c r="G653" s="182"/>
    </row>
    <row r="654" spans="2:7">
      <c r="B654" s="178"/>
      <c r="G654" s="182"/>
    </row>
    <row r="655" spans="2:7">
      <c r="B655" s="178"/>
      <c r="G655" s="182"/>
    </row>
    <row r="656" spans="2:7">
      <c r="B656" s="178"/>
      <c r="G656" s="182"/>
    </row>
    <row r="657" spans="2:7">
      <c r="B657" s="178"/>
      <c r="G657" s="182"/>
    </row>
    <row r="658" spans="2:7">
      <c r="B658" s="178"/>
      <c r="G658" s="182"/>
    </row>
    <row r="659" spans="2:7">
      <c r="B659" s="178"/>
      <c r="G659" s="182"/>
    </row>
    <row r="660" spans="2:7">
      <c r="B660" s="178"/>
      <c r="G660" s="182"/>
    </row>
    <row r="661" spans="2:7">
      <c r="B661" s="178"/>
      <c r="G661" s="182"/>
    </row>
    <row r="662" spans="2:7">
      <c r="B662" s="178"/>
      <c r="G662" s="182"/>
    </row>
    <row r="663" spans="2:7">
      <c r="B663" s="178"/>
      <c r="G663" s="182"/>
    </row>
    <row r="664" spans="2:7">
      <c r="B664" s="178"/>
      <c r="G664" s="182"/>
    </row>
    <row r="665" spans="2:7">
      <c r="B665" s="178"/>
      <c r="G665" s="182"/>
    </row>
    <row r="666" spans="2:7">
      <c r="B666" s="178"/>
      <c r="G666" s="182"/>
    </row>
    <row r="667" spans="2:7">
      <c r="B667" s="178"/>
      <c r="G667" s="182"/>
    </row>
    <row r="668" spans="2:7">
      <c r="B668" s="178"/>
      <c r="G668" s="182"/>
    </row>
    <row r="669" spans="2:7">
      <c r="B669" s="178"/>
      <c r="G669" s="182"/>
    </row>
    <row r="670" spans="2:7">
      <c r="B670" s="178"/>
      <c r="G670" s="182"/>
    </row>
    <row r="671" spans="2:7">
      <c r="B671" s="178"/>
      <c r="G671" s="182"/>
    </row>
    <row r="672" spans="2:7">
      <c r="B672" s="178"/>
      <c r="G672" s="182"/>
    </row>
    <row r="673" spans="2:7">
      <c r="B673" s="178"/>
      <c r="G673" s="182"/>
    </row>
    <row r="674" spans="2:7">
      <c r="B674" s="178"/>
      <c r="G674" s="182"/>
    </row>
    <row r="675" spans="2:7">
      <c r="B675" s="178"/>
      <c r="G675" s="182"/>
    </row>
    <row r="676" spans="2:7">
      <c r="B676" s="178"/>
      <c r="G676" s="182"/>
    </row>
    <row r="677" spans="2:7">
      <c r="B677" s="178"/>
      <c r="G677" s="182"/>
    </row>
    <row r="678" spans="2:7">
      <c r="B678" s="178"/>
      <c r="G678" s="182"/>
    </row>
    <row r="679" spans="2:7">
      <c r="B679" s="178"/>
      <c r="G679" s="182"/>
    </row>
    <row r="680" spans="2:7">
      <c r="B680" s="178"/>
      <c r="G680" s="182"/>
    </row>
    <row r="681" spans="2:7">
      <c r="B681" s="178"/>
      <c r="G681" s="182"/>
    </row>
    <row r="682" spans="2:7">
      <c r="B682" s="178"/>
      <c r="G682" s="182"/>
    </row>
    <row r="683" spans="2:7">
      <c r="B683" s="178"/>
      <c r="G683" s="182"/>
    </row>
    <row r="684" spans="2:7">
      <c r="B684" s="178"/>
      <c r="G684" s="182"/>
    </row>
    <row r="685" spans="2:7">
      <c r="B685" s="178"/>
      <c r="G685" s="182"/>
    </row>
    <row r="686" spans="2:7">
      <c r="B686" s="178"/>
      <c r="G686" s="182"/>
    </row>
    <row r="687" spans="2:7">
      <c r="B687" s="178"/>
      <c r="G687" s="182"/>
    </row>
    <row r="688" spans="2:7">
      <c r="B688" s="178"/>
      <c r="G688" s="182"/>
    </row>
    <row r="689" spans="2:7">
      <c r="B689" s="178"/>
      <c r="G689" s="182"/>
    </row>
    <row r="690" spans="2:7">
      <c r="B690" s="178"/>
      <c r="G690" s="182"/>
    </row>
    <row r="691" spans="2:7">
      <c r="B691" s="178"/>
      <c r="G691" s="182"/>
    </row>
    <row r="692" spans="2:7">
      <c r="B692" s="178"/>
      <c r="G692" s="182"/>
    </row>
    <row r="693" spans="2:7">
      <c r="B693" s="178"/>
      <c r="G693" s="182"/>
    </row>
    <row r="694" spans="2:7">
      <c r="B694" s="178"/>
      <c r="G694" s="182"/>
    </row>
    <row r="695" spans="2:7">
      <c r="B695" s="178"/>
      <c r="G695" s="182"/>
    </row>
    <row r="696" spans="2:7">
      <c r="B696" s="178"/>
      <c r="G696" s="182"/>
    </row>
    <row r="697" spans="2:7">
      <c r="B697" s="178"/>
      <c r="G697" s="182"/>
    </row>
    <row r="698" spans="2:7">
      <c r="B698" s="178"/>
      <c r="G698" s="182"/>
    </row>
    <row r="699" spans="2:7">
      <c r="B699" s="178"/>
      <c r="G699" s="182"/>
    </row>
    <row r="700" spans="2:7">
      <c r="B700" s="178"/>
      <c r="G700" s="182"/>
    </row>
    <row r="701" spans="2:7">
      <c r="B701" s="178"/>
      <c r="G701" s="182"/>
    </row>
    <row r="702" spans="2:7">
      <c r="B702" s="178"/>
      <c r="G702" s="182"/>
    </row>
    <row r="703" spans="2:7">
      <c r="B703" s="178"/>
      <c r="G703" s="182"/>
    </row>
    <row r="704" spans="2:7">
      <c r="B704" s="178"/>
      <c r="G704" s="182"/>
    </row>
    <row r="705" spans="2:7">
      <c r="B705" s="178"/>
      <c r="G705" s="182"/>
    </row>
    <row r="706" spans="2:7">
      <c r="B706" s="178"/>
      <c r="G706" s="182"/>
    </row>
    <row r="707" spans="2:7">
      <c r="B707" s="178"/>
      <c r="G707" s="182"/>
    </row>
    <row r="708" spans="2:7">
      <c r="B708" s="178"/>
      <c r="G708" s="182"/>
    </row>
    <row r="709" spans="2:7">
      <c r="B709" s="178"/>
      <c r="G709" s="182"/>
    </row>
    <row r="710" spans="2:7">
      <c r="B710" s="178"/>
      <c r="G710" s="182"/>
    </row>
    <row r="711" spans="2:7">
      <c r="B711" s="178"/>
      <c r="G711" s="182"/>
    </row>
    <row r="712" spans="2:7">
      <c r="B712" s="178"/>
      <c r="G712" s="182"/>
    </row>
    <row r="713" spans="2:7">
      <c r="B713" s="178"/>
      <c r="G713" s="182"/>
    </row>
    <row r="714" spans="2:7">
      <c r="B714" s="178"/>
      <c r="G714" s="182"/>
    </row>
    <row r="715" spans="2:7">
      <c r="B715" s="178"/>
      <c r="G715" s="182"/>
    </row>
    <row r="716" spans="2:7">
      <c r="B716" s="178"/>
      <c r="G716" s="182"/>
    </row>
    <row r="717" spans="2:7">
      <c r="B717" s="178"/>
      <c r="G717" s="182"/>
    </row>
    <row r="718" spans="2:7">
      <c r="B718" s="178"/>
      <c r="G718" s="182"/>
    </row>
    <row r="719" spans="2:7">
      <c r="B719" s="178"/>
      <c r="G719" s="182"/>
    </row>
    <row r="720" spans="2:7">
      <c r="B720" s="178"/>
      <c r="G720" s="182"/>
    </row>
    <row r="721" spans="2:7">
      <c r="B721" s="178"/>
      <c r="G721" s="182"/>
    </row>
    <row r="722" spans="2:7">
      <c r="B722" s="178"/>
      <c r="G722" s="182"/>
    </row>
    <row r="723" spans="2:7">
      <c r="B723" s="178"/>
      <c r="G723" s="182"/>
    </row>
    <row r="724" spans="2:7">
      <c r="B724" s="178"/>
      <c r="G724" s="182"/>
    </row>
    <row r="725" spans="2:7">
      <c r="B725" s="178"/>
      <c r="G725" s="182"/>
    </row>
    <row r="726" spans="2:7">
      <c r="B726" s="178"/>
      <c r="G726" s="182"/>
    </row>
    <row r="727" spans="2:7">
      <c r="B727" s="178"/>
      <c r="G727" s="182"/>
    </row>
    <row r="728" spans="2:7">
      <c r="B728" s="178"/>
      <c r="G728" s="182"/>
    </row>
    <row r="729" spans="2:7">
      <c r="B729" s="178"/>
      <c r="G729" s="182"/>
    </row>
    <row r="730" spans="2:7">
      <c r="B730" s="178"/>
      <c r="G730" s="182"/>
    </row>
    <row r="731" spans="2:7">
      <c r="B731" s="178"/>
      <c r="G731" s="182"/>
    </row>
    <row r="732" spans="2:7">
      <c r="B732" s="178"/>
      <c r="G732" s="182"/>
    </row>
    <row r="733" spans="2:7">
      <c r="B733" s="178"/>
      <c r="G733" s="182"/>
    </row>
    <row r="734" spans="2:7">
      <c r="B734" s="178"/>
      <c r="G734" s="182"/>
    </row>
    <row r="735" spans="2:7">
      <c r="B735" s="178"/>
      <c r="G735" s="182"/>
    </row>
    <row r="736" spans="2:7">
      <c r="B736" s="178"/>
      <c r="G736" s="182"/>
    </row>
    <row r="737" spans="2:7">
      <c r="B737" s="178"/>
      <c r="G737" s="182"/>
    </row>
    <row r="738" spans="2:7">
      <c r="B738" s="178"/>
      <c r="G738" s="182"/>
    </row>
    <row r="739" spans="2:7">
      <c r="B739" s="178"/>
      <c r="G739" s="182"/>
    </row>
    <row r="740" spans="2:7">
      <c r="B740" s="178"/>
      <c r="G740" s="182"/>
    </row>
    <row r="741" spans="2:7">
      <c r="B741" s="178"/>
      <c r="G741" s="182"/>
    </row>
    <row r="742" spans="2:7">
      <c r="B742" s="178"/>
      <c r="G742" s="182"/>
    </row>
    <row r="743" spans="2:7">
      <c r="B743" s="178"/>
      <c r="G743" s="182"/>
    </row>
    <row r="744" spans="2:7">
      <c r="B744" s="178"/>
      <c r="G744" s="182"/>
    </row>
    <row r="745" spans="2:7">
      <c r="B745" s="178"/>
      <c r="G745" s="182"/>
    </row>
    <row r="746" spans="2:7">
      <c r="B746" s="178"/>
      <c r="G746" s="182"/>
    </row>
    <row r="747" spans="2:7">
      <c r="B747" s="178"/>
      <c r="G747" s="182"/>
    </row>
    <row r="748" spans="2:7">
      <c r="B748" s="178"/>
      <c r="G748" s="182"/>
    </row>
    <row r="749" spans="2:7">
      <c r="B749" s="178"/>
      <c r="G749" s="182"/>
    </row>
    <row r="750" spans="2:7">
      <c r="B750" s="178"/>
      <c r="G750" s="182"/>
    </row>
    <row r="751" spans="2:7">
      <c r="B751" s="178"/>
      <c r="G751" s="182"/>
    </row>
    <row r="752" spans="2:7">
      <c r="B752" s="178"/>
      <c r="G752" s="182"/>
    </row>
    <row r="753" spans="2:7">
      <c r="B753" s="178"/>
      <c r="G753" s="182"/>
    </row>
    <row r="754" spans="2:7">
      <c r="B754" s="178"/>
      <c r="G754" s="182"/>
    </row>
    <row r="755" spans="2:7">
      <c r="B755" s="178"/>
      <c r="G755" s="182"/>
    </row>
    <row r="756" spans="2:7">
      <c r="B756" s="178"/>
      <c r="G756" s="182"/>
    </row>
    <row r="757" spans="2:7">
      <c r="B757" s="178"/>
      <c r="G757" s="182"/>
    </row>
    <row r="758" spans="2:7">
      <c r="B758" s="178"/>
      <c r="G758" s="182"/>
    </row>
    <row r="759" spans="2:7">
      <c r="B759" s="178"/>
      <c r="G759" s="182"/>
    </row>
    <row r="760" spans="2:7">
      <c r="B760" s="178"/>
      <c r="G760" s="182"/>
    </row>
    <row r="761" spans="2:7">
      <c r="B761" s="178"/>
      <c r="G761" s="182"/>
    </row>
    <row r="762" spans="2:7">
      <c r="B762" s="178"/>
      <c r="G762" s="182"/>
    </row>
    <row r="763" spans="2:7">
      <c r="B763" s="178"/>
      <c r="G763" s="182"/>
    </row>
    <row r="764" spans="2:7">
      <c r="B764" s="178"/>
      <c r="G764" s="182"/>
    </row>
    <row r="765" spans="2:7">
      <c r="B765" s="178"/>
      <c r="G765" s="182"/>
    </row>
    <row r="766" spans="2:7">
      <c r="B766" s="178"/>
      <c r="G766" s="182"/>
    </row>
    <row r="767" spans="2:7">
      <c r="B767" s="178"/>
      <c r="G767" s="182"/>
    </row>
    <row r="768" spans="2:7">
      <c r="B768" s="178"/>
      <c r="G768" s="182"/>
    </row>
    <row r="769" spans="2:7">
      <c r="B769" s="178"/>
      <c r="G769" s="182"/>
    </row>
    <row r="770" spans="2:7">
      <c r="B770" s="178"/>
      <c r="G770" s="182"/>
    </row>
    <row r="771" spans="2:7">
      <c r="B771" s="178"/>
      <c r="G771" s="182"/>
    </row>
    <row r="772" spans="2:7">
      <c r="B772" s="178"/>
      <c r="G772" s="182"/>
    </row>
    <row r="773" spans="2:7">
      <c r="B773" s="178"/>
      <c r="G773" s="182"/>
    </row>
    <row r="774" spans="2:7">
      <c r="B774" s="178"/>
      <c r="G774" s="182"/>
    </row>
    <row r="775" spans="2:7">
      <c r="B775" s="178"/>
      <c r="G775" s="182"/>
    </row>
    <row r="776" spans="2:7">
      <c r="B776" s="178"/>
      <c r="G776" s="182"/>
    </row>
    <row r="777" spans="2:7">
      <c r="B777" s="178"/>
      <c r="G777" s="182"/>
    </row>
    <row r="778" spans="2:7">
      <c r="B778" s="178"/>
      <c r="G778" s="182"/>
    </row>
    <row r="779" spans="2:7">
      <c r="B779" s="178"/>
      <c r="G779" s="182"/>
    </row>
    <row r="780" spans="2:7">
      <c r="B780" s="178"/>
      <c r="G780" s="182"/>
    </row>
    <row r="781" spans="2:7">
      <c r="B781" s="178"/>
      <c r="G781" s="182"/>
    </row>
    <row r="782" spans="2:7">
      <c r="B782" s="178"/>
      <c r="G782" s="182"/>
    </row>
    <row r="783" spans="2:7">
      <c r="B783" s="178"/>
      <c r="G783" s="182"/>
    </row>
    <row r="784" spans="2:7">
      <c r="B784" s="178"/>
      <c r="G784" s="182"/>
    </row>
    <row r="785" spans="2:7">
      <c r="B785" s="178"/>
      <c r="G785" s="182"/>
    </row>
    <row r="786" spans="2:7">
      <c r="B786" s="178"/>
      <c r="G786" s="182"/>
    </row>
    <row r="787" spans="2:7">
      <c r="B787" s="178"/>
      <c r="G787" s="182"/>
    </row>
    <row r="788" spans="2:7">
      <c r="B788" s="178"/>
      <c r="G788" s="182"/>
    </row>
    <row r="789" spans="2:7">
      <c r="B789" s="178"/>
      <c r="G789" s="182"/>
    </row>
    <row r="790" spans="2:7">
      <c r="B790" s="178"/>
      <c r="G790" s="182"/>
    </row>
    <row r="791" spans="2:7">
      <c r="B791" s="178"/>
      <c r="G791" s="182"/>
    </row>
    <row r="792" spans="2:7">
      <c r="B792" s="178"/>
      <c r="G792" s="182"/>
    </row>
    <row r="793" spans="2:7">
      <c r="B793" s="178"/>
      <c r="G793" s="182"/>
    </row>
    <row r="794" spans="2:7">
      <c r="B794" s="178"/>
      <c r="G794" s="182"/>
    </row>
    <row r="795" spans="2:7">
      <c r="B795" s="178"/>
      <c r="G795" s="182"/>
    </row>
    <row r="796" spans="2:7">
      <c r="B796" s="178"/>
      <c r="G796" s="182"/>
    </row>
    <row r="797" spans="2:7">
      <c r="B797" s="178"/>
      <c r="G797" s="182"/>
    </row>
    <row r="798" spans="2:7">
      <c r="B798" s="178"/>
      <c r="G798" s="182"/>
    </row>
    <row r="799" spans="2:7">
      <c r="B799" s="178"/>
      <c r="G799" s="182"/>
    </row>
    <row r="800" spans="2:7">
      <c r="B800" s="178"/>
      <c r="G800" s="182"/>
    </row>
    <row r="801" spans="2:7">
      <c r="B801" s="178"/>
      <c r="G801" s="182"/>
    </row>
    <row r="802" spans="2:7">
      <c r="B802" s="178"/>
      <c r="G802" s="182"/>
    </row>
    <row r="803" spans="2:7">
      <c r="B803" s="178"/>
      <c r="G803" s="182"/>
    </row>
    <row r="804" spans="2:7">
      <c r="B804" s="178"/>
      <c r="G804" s="182"/>
    </row>
    <row r="805" spans="2:7">
      <c r="B805" s="178"/>
      <c r="G805" s="182"/>
    </row>
    <row r="806" spans="2:7">
      <c r="B806" s="178"/>
      <c r="G806" s="182"/>
    </row>
    <row r="807" spans="2:7">
      <c r="B807" s="178"/>
      <c r="G807" s="182"/>
    </row>
    <row r="808" spans="2:7">
      <c r="B808" s="178"/>
      <c r="G808" s="182"/>
    </row>
    <row r="809" spans="2:7">
      <c r="B809" s="178"/>
      <c r="G809" s="182"/>
    </row>
    <row r="810" spans="2:7">
      <c r="B810" s="178"/>
      <c r="G810" s="182"/>
    </row>
    <row r="811" spans="2:7">
      <c r="B811" s="178"/>
      <c r="G811" s="182"/>
    </row>
    <row r="812" spans="2:7">
      <c r="B812" s="178"/>
      <c r="G812" s="182"/>
    </row>
    <row r="813" spans="2:7">
      <c r="B813" s="178"/>
      <c r="G813" s="182"/>
    </row>
    <row r="814" spans="2:7">
      <c r="B814" s="178"/>
      <c r="G814" s="182"/>
    </row>
    <row r="815" spans="2:7">
      <c r="B815" s="178"/>
      <c r="G815" s="182"/>
    </row>
    <row r="816" spans="2:7">
      <c r="B816" s="178"/>
      <c r="G816" s="182"/>
    </row>
    <row r="817" spans="2:7">
      <c r="B817" s="178"/>
      <c r="G817" s="182"/>
    </row>
    <row r="818" spans="2:7">
      <c r="B818" s="178"/>
      <c r="G818" s="182"/>
    </row>
    <row r="819" spans="2:7">
      <c r="B819" s="178"/>
      <c r="G819" s="182"/>
    </row>
    <row r="820" spans="2:7">
      <c r="B820" s="178"/>
      <c r="G820" s="182"/>
    </row>
    <row r="821" spans="2:7">
      <c r="B821" s="178"/>
      <c r="G821" s="182"/>
    </row>
    <row r="822" spans="2:7">
      <c r="B822" s="178"/>
      <c r="G822" s="182"/>
    </row>
    <row r="823" spans="2:7">
      <c r="B823" s="178"/>
      <c r="G823" s="182"/>
    </row>
    <row r="824" spans="2:7">
      <c r="B824" s="178"/>
      <c r="G824" s="182"/>
    </row>
    <row r="825" spans="2:7">
      <c r="B825" s="178"/>
      <c r="G825" s="182"/>
    </row>
    <row r="826" spans="2:7">
      <c r="B826" s="178"/>
      <c r="G826" s="182"/>
    </row>
    <row r="827" spans="2:7">
      <c r="B827" s="178"/>
      <c r="G827" s="182"/>
    </row>
    <row r="828" spans="2:7">
      <c r="B828" s="178"/>
      <c r="G828" s="182"/>
    </row>
    <row r="829" spans="2:7">
      <c r="B829" s="178"/>
      <c r="G829" s="182"/>
    </row>
    <row r="830" spans="2:7">
      <c r="B830" s="178"/>
      <c r="G830" s="182"/>
    </row>
    <row r="831" spans="2:7">
      <c r="B831" s="178"/>
      <c r="G831" s="182"/>
    </row>
    <row r="832" spans="2:7">
      <c r="B832" s="178"/>
      <c r="G832" s="182"/>
    </row>
    <row r="833" spans="2:7">
      <c r="B833" s="178"/>
      <c r="G833" s="182"/>
    </row>
    <row r="834" spans="2:7">
      <c r="B834" s="178"/>
      <c r="G834" s="182"/>
    </row>
    <row r="835" spans="2:7">
      <c r="B835" s="178"/>
      <c r="G835" s="182"/>
    </row>
    <row r="836" spans="2:7">
      <c r="B836" s="178"/>
      <c r="G836" s="182"/>
    </row>
    <row r="837" spans="2:7">
      <c r="B837" s="178"/>
      <c r="G837" s="182"/>
    </row>
    <row r="838" spans="2:7">
      <c r="B838" s="178"/>
      <c r="G838" s="182"/>
    </row>
    <row r="839" spans="2:7">
      <c r="B839" s="178"/>
      <c r="G839" s="182"/>
    </row>
    <row r="840" spans="2:7">
      <c r="B840" s="178"/>
      <c r="G840" s="182"/>
    </row>
    <row r="841" spans="2:7">
      <c r="B841" s="178"/>
      <c r="G841" s="182"/>
    </row>
    <row r="842" spans="2:7">
      <c r="B842" s="178"/>
      <c r="G842" s="182"/>
    </row>
    <row r="843" spans="2:7">
      <c r="B843" s="178"/>
      <c r="G843" s="182"/>
    </row>
    <row r="844" spans="2:7">
      <c r="B844" s="178"/>
      <c r="G844" s="182"/>
    </row>
    <row r="845" spans="2:7">
      <c r="B845" s="178"/>
      <c r="G845" s="182"/>
    </row>
    <row r="846" spans="2:7">
      <c r="B846" s="178"/>
      <c r="G846" s="182"/>
    </row>
    <row r="847" spans="2:7">
      <c r="B847" s="178"/>
      <c r="G847" s="182"/>
    </row>
    <row r="848" spans="2:7">
      <c r="B848" s="178"/>
      <c r="G848" s="182"/>
    </row>
    <row r="849" spans="2:7">
      <c r="B849" s="178"/>
      <c r="G849" s="182"/>
    </row>
    <row r="850" spans="2:7">
      <c r="B850" s="178"/>
      <c r="G850" s="182"/>
    </row>
    <row r="851" spans="2:7">
      <c r="B851" s="178"/>
      <c r="G851" s="182"/>
    </row>
    <row r="852" spans="2:7">
      <c r="B852" s="178"/>
      <c r="G852" s="182"/>
    </row>
    <row r="853" spans="2:7">
      <c r="B853" s="178"/>
      <c r="G853" s="182"/>
    </row>
    <row r="854" spans="2:7">
      <c r="B854" s="178"/>
      <c r="G854" s="182"/>
    </row>
    <row r="855" spans="2:7">
      <c r="B855" s="178"/>
      <c r="G855" s="182"/>
    </row>
    <row r="856" spans="2:7">
      <c r="B856" s="178"/>
      <c r="G856" s="182"/>
    </row>
    <row r="857" spans="2:7">
      <c r="B857" s="178"/>
      <c r="G857" s="182"/>
    </row>
    <row r="858" spans="2:7">
      <c r="B858" s="178"/>
      <c r="G858" s="182"/>
    </row>
    <row r="859" spans="2:7">
      <c r="B859" s="178"/>
      <c r="G859" s="182"/>
    </row>
    <row r="860" spans="2:7">
      <c r="B860" s="178"/>
      <c r="G860" s="182"/>
    </row>
    <row r="861" spans="2:7">
      <c r="B861" s="178"/>
      <c r="G861" s="182"/>
    </row>
    <row r="862" spans="2:7">
      <c r="B862" s="178"/>
      <c r="G862" s="182"/>
    </row>
    <row r="863" spans="2:7">
      <c r="B863" s="178"/>
      <c r="G863" s="182"/>
    </row>
    <row r="864" spans="2:7">
      <c r="B864" s="178"/>
      <c r="G864" s="182"/>
    </row>
    <row r="865" spans="2:7">
      <c r="B865" s="178"/>
      <c r="G865" s="182"/>
    </row>
    <row r="866" spans="2:7">
      <c r="B866" s="178"/>
      <c r="G866" s="182"/>
    </row>
    <row r="867" spans="2:7">
      <c r="B867" s="178"/>
      <c r="G867" s="182"/>
    </row>
    <row r="868" spans="2:7">
      <c r="B868" s="178"/>
      <c r="G868" s="182"/>
    </row>
    <row r="869" spans="2:7">
      <c r="B869" s="178"/>
      <c r="G869" s="182"/>
    </row>
    <row r="870" spans="2:7">
      <c r="B870" s="178"/>
      <c r="G870" s="182"/>
    </row>
    <row r="871" spans="2:7">
      <c r="B871" s="178"/>
      <c r="G871" s="182"/>
    </row>
    <row r="872" spans="2:7">
      <c r="B872" s="178"/>
      <c r="G872" s="182"/>
    </row>
    <row r="873" spans="2:7">
      <c r="B873" s="178"/>
      <c r="G873" s="182"/>
    </row>
    <row r="874" spans="2:7">
      <c r="B874" s="178"/>
      <c r="G874" s="182"/>
    </row>
    <row r="875" spans="2:7">
      <c r="B875" s="178"/>
      <c r="G875" s="182"/>
    </row>
    <row r="876" spans="2:7">
      <c r="B876" s="178"/>
      <c r="G876" s="182"/>
    </row>
    <row r="877" spans="2:7">
      <c r="B877" s="178"/>
      <c r="G877" s="182"/>
    </row>
    <row r="878" spans="2:7">
      <c r="B878" s="178"/>
      <c r="G878" s="182"/>
    </row>
    <row r="879" spans="2:7">
      <c r="B879" s="178"/>
      <c r="G879" s="182"/>
    </row>
    <row r="880" spans="2:7">
      <c r="B880" s="178"/>
      <c r="G880" s="182"/>
    </row>
    <row r="881" spans="2:7">
      <c r="B881" s="178"/>
      <c r="G881" s="182"/>
    </row>
    <row r="882" spans="2:7">
      <c r="B882" s="178"/>
      <c r="G882" s="182"/>
    </row>
    <row r="883" spans="2:7">
      <c r="B883" s="178"/>
      <c r="G883" s="182"/>
    </row>
    <row r="884" spans="2:7">
      <c r="B884" s="178"/>
      <c r="G884" s="182"/>
    </row>
    <row r="885" spans="2:7">
      <c r="B885" s="178"/>
      <c r="G885" s="182"/>
    </row>
    <row r="886" spans="2:7">
      <c r="B886" s="178"/>
      <c r="G886" s="182"/>
    </row>
    <row r="887" spans="2:7">
      <c r="B887" s="178"/>
      <c r="G887" s="182"/>
    </row>
    <row r="888" spans="2:7">
      <c r="B888" s="178"/>
      <c r="G888" s="182"/>
    </row>
    <row r="889" spans="2:7">
      <c r="B889" s="178"/>
      <c r="G889" s="182"/>
    </row>
    <row r="890" spans="2:7">
      <c r="B890" s="178"/>
      <c r="G890" s="182"/>
    </row>
    <row r="891" spans="2:7">
      <c r="B891" s="178"/>
      <c r="G891" s="182"/>
    </row>
    <row r="892" spans="2:7">
      <c r="B892" s="178"/>
      <c r="G892" s="182"/>
    </row>
    <row r="893" spans="2:7">
      <c r="B893" s="178"/>
      <c r="G893" s="182"/>
    </row>
    <row r="894" spans="2:7">
      <c r="B894" s="178"/>
      <c r="G894" s="182"/>
    </row>
    <row r="895" spans="2:7">
      <c r="B895" s="178"/>
      <c r="G895" s="182"/>
    </row>
    <row r="896" spans="2:7">
      <c r="B896" s="178"/>
      <c r="G896" s="182"/>
    </row>
    <row r="897" spans="2:7">
      <c r="B897" s="178"/>
      <c r="G897" s="182"/>
    </row>
    <row r="898" spans="2:7">
      <c r="B898" s="178"/>
      <c r="G898" s="182"/>
    </row>
    <row r="899" spans="2:7">
      <c r="B899" s="178"/>
      <c r="G899" s="182"/>
    </row>
    <row r="900" spans="2:7">
      <c r="B900" s="178"/>
      <c r="G900" s="182"/>
    </row>
    <row r="901" spans="2:7">
      <c r="B901" s="178"/>
      <c r="G901" s="182"/>
    </row>
    <row r="902" spans="2:7">
      <c r="B902" s="178"/>
      <c r="G902" s="182"/>
    </row>
    <row r="903" spans="2:7">
      <c r="B903" s="178"/>
      <c r="G903" s="182"/>
    </row>
    <row r="904" spans="2:7">
      <c r="B904" s="178"/>
      <c r="G904" s="182"/>
    </row>
    <row r="905" spans="2:7">
      <c r="B905" s="178"/>
      <c r="G905" s="182"/>
    </row>
    <row r="906" spans="2:7">
      <c r="B906" s="178"/>
      <c r="G906" s="182"/>
    </row>
    <row r="907" spans="2:7">
      <c r="B907" s="178"/>
      <c r="G907" s="182"/>
    </row>
    <row r="908" spans="2:7">
      <c r="B908" s="178"/>
      <c r="G908" s="182"/>
    </row>
    <row r="909" spans="2:7">
      <c r="B909" s="178"/>
      <c r="G909" s="182"/>
    </row>
    <row r="910" spans="2:7">
      <c r="B910" s="178"/>
      <c r="G910" s="182"/>
    </row>
    <row r="911" spans="2:7">
      <c r="B911" s="178"/>
      <c r="G911" s="182"/>
    </row>
    <row r="912" spans="2:7">
      <c r="B912" s="178"/>
      <c r="G912" s="182"/>
    </row>
    <row r="913" spans="2:7">
      <c r="B913" s="178"/>
      <c r="G913" s="182"/>
    </row>
    <row r="914" spans="2:7">
      <c r="B914" s="178"/>
      <c r="G914" s="182"/>
    </row>
    <row r="915" spans="2:7">
      <c r="B915" s="178"/>
      <c r="G915" s="182"/>
    </row>
    <row r="916" spans="2:7">
      <c r="B916" s="178"/>
      <c r="G916" s="182"/>
    </row>
    <row r="917" spans="2:7">
      <c r="B917" s="178"/>
      <c r="G917" s="182"/>
    </row>
    <row r="918" spans="2:7">
      <c r="B918" s="178"/>
      <c r="G918" s="182"/>
    </row>
    <row r="919" spans="2:7">
      <c r="B919" s="178"/>
      <c r="G919" s="182"/>
    </row>
    <row r="920" spans="2:7">
      <c r="B920" s="178"/>
      <c r="G920" s="182"/>
    </row>
    <row r="921" spans="2:7">
      <c r="B921" s="178"/>
      <c r="G921" s="182"/>
    </row>
    <row r="922" spans="2:7">
      <c r="B922" s="178"/>
      <c r="G922" s="182"/>
    </row>
    <row r="923" spans="2:7">
      <c r="B923" s="178"/>
      <c r="G923" s="182"/>
    </row>
    <row r="924" spans="2:7">
      <c r="B924" s="178"/>
      <c r="G924" s="182"/>
    </row>
    <row r="925" spans="2:7">
      <c r="B925" s="178"/>
      <c r="G925" s="182"/>
    </row>
    <row r="926" spans="2:7">
      <c r="B926" s="178"/>
      <c r="G926" s="182"/>
    </row>
    <row r="927" spans="2:7">
      <c r="B927" s="178"/>
      <c r="G927" s="182"/>
    </row>
    <row r="928" spans="2:7">
      <c r="B928" s="178"/>
      <c r="G928" s="182"/>
    </row>
    <row r="929" spans="2:7">
      <c r="B929" s="178"/>
      <c r="G929" s="182"/>
    </row>
    <row r="930" spans="2:7">
      <c r="B930" s="178"/>
      <c r="G930" s="182"/>
    </row>
    <row r="931" spans="2:7">
      <c r="B931" s="178"/>
      <c r="G931" s="182"/>
    </row>
    <row r="932" spans="2:7">
      <c r="B932" s="178"/>
      <c r="G932" s="182"/>
    </row>
    <row r="933" spans="2:7">
      <c r="B933" s="178"/>
      <c r="G933" s="182"/>
    </row>
    <row r="934" spans="2:7">
      <c r="B934" s="178"/>
      <c r="G934" s="182"/>
    </row>
    <row r="935" spans="2:7">
      <c r="B935" s="178"/>
      <c r="G935" s="182"/>
    </row>
    <row r="936" spans="2:7">
      <c r="B936" s="178"/>
      <c r="G936" s="182"/>
    </row>
    <row r="937" spans="2:7">
      <c r="B937" s="178"/>
      <c r="G937" s="182"/>
    </row>
    <row r="938" spans="2:7">
      <c r="B938" s="178"/>
      <c r="G938" s="182"/>
    </row>
    <row r="939" spans="2:7">
      <c r="B939" s="178"/>
      <c r="G939" s="182"/>
    </row>
    <row r="940" spans="2:7">
      <c r="B940" s="178"/>
      <c r="G940" s="182"/>
    </row>
    <row r="941" spans="2:7">
      <c r="B941" s="178"/>
      <c r="G941" s="182"/>
    </row>
    <row r="942" spans="2:7">
      <c r="B942" s="178"/>
      <c r="G942" s="182"/>
    </row>
    <row r="943" spans="2:7">
      <c r="B943" s="178"/>
      <c r="G943" s="182"/>
    </row>
    <row r="944" spans="2:7">
      <c r="B944" s="178"/>
      <c r="G944" s="182"/>
    </row>
    <row r="945" spans="2:7">
      <c r="B945" s="178"/>
      <c r="G945" s="182"/>
    </row>
    <row r="946" spans="2:7">
      <c r="B946" s="178"/>
      <c r="G946" s="182"/>
    </row>
    <row r="947" spans="2:7">
      <c r="B947" s="178"/>
      <c r="G947" s="182"/>
    </row>
    <row r="948" spans="2:7">
      <c r="B948" s="178"/>
      <c r="G948" s="182"/>
    </row>
    <row r="949" spans="2:7">
      <c r="B949" s="178"/>
      <c r="G949" s="182"/>
    </row>
    <row r="950" spans="2:7">
      <c r="B950" s="178"/>
      <c r="G950" s="182"/>
    </row>
    <row r="951" spans="2:7">
      <c r="B951" s="178"/>
      <c r="G951" s="182"/>
    </row>
    <row r="952" spans="2:7">
      <c r="B952" s="178"/>
      <c r="G952" s="182"/>
    </row>
    <row r="953" spans="2:7">
      <c r="B953" s="178"/>
      <c r="G953" s="182"/>
    </row>
    <row r="954" spans="2:7">
      <c r="B954" s="178"/>
      <c r="G954" s="182"/>
    </row>
    <row r="955" spans="2:7">
      <c r="B955" s="178"/>
      <c r="G955" s="182"/>
    </row>
    <row r="956" spans="2:7">
      <c r="B956" s="178"/>
      <c r="G956" s="182"/>
    </row>
    <row r="957" spans="2:7">
      <c r="B957" s="178"/>
      <c r="G957" s="182"/>
    </row>
    <row r="958" spans="2:7">
      <c r="B958" s="178"/>
      <c r="G958" s="182"/>
    </row>
    <row r="959" spans="2:7">
      <c r="B959" s="178"/>
      <c r="G959" s="182"/>
    </row>
    <row r="960" spans="2:7">
      <c r="B960" s="178"/>
      <c r="G960" s="182"/>
    </row>
    <row r="961" spans="2:7">
      <c r="B961" s="178"/>
      <c r="G961" s="182"/>
    </row>
    <row r="962" spans="2:7">
      <c r="B962" s="178"/>
      <c r="G962" s="182"/>
    </row>
    <row r="963" spans="2:7">
      <c r="B963" s="178"/>
      <c r="G963" s="182"/>
    </row>
    <row r="964" spans="2:7">
      <c r="B964" s="178"/>
      <c r="G964" s="182"/>
    </row>
    <row r="965" spans="2:7">
      <c r="B965" s="178"/>
      <c r="G965" s="182"/>
    </row>
    <row r="966" spans="2:7">
      <c r="B966" s="178"/>
      <c r="G966" s="182"/>
    </row>
    <row r="967" spans="2:7">
      <c r="B967" s="178"/>
      <c r="G967" s="182"/>
    </row>
    <row r="968" spans="2:7">
      <c r="B968" s="178"/>
      <c r="G968" s="182"/>
    </row>
    <row r="969" spans="2:7">
      <c r="B969" s="178"/>
      <c r="G969" s="182"/>
    </row>
    <row r="970" spans="2:7">
      <c r="B970" s="178"/>
      <c r="G970" s="182"/>
    </row>
    <row r="971" spans="2:7">
      <c r="B971" s="178"/>
      <c r="G971" s="182"/>
    </row>
    <row r="972" spans="2:7">
      <c r="B972" s="178"/>
      <c r="G972" s="182"/>
    </row>
    <row r="973" spans="2:7">
      <c r="B973" s="178"/>
      <c r="G973" s="182"/>
    </row>
    <row r="974" spans="2:7">
      <c r="B974" s="178"/>
      <c r="G974" s="182"/>
    </row>
    <row r="975" spans="2:7">
      <c r="B975" s="178"/>
      <c r="G975" s="182"/>
    </row>
    <row r="976" spans="2:7">
      <c r="B976" s="178"/>
      <c r="G976" s="182"/>
    </row>
    <row r="977" spans="2:7">
      <c r="B977" s="178"/>
      <c r="G977" s="182"/>
    </row>
    <row r="978" spans="2:7">
      <c r="B978" s="178"/>
      <c r="G978" s="182"/>
    </row>
    <row r="979" spans="2:7">
      <c r="B979" s="178"/>
      <c r="G979" s="182"/>
    </row>
    <row r="980" spans="2:7">
      <c r="B980" s="178"/>
      <c r="G980" s="182"/>
    </row>
    <row r="981" spans="2:7">
      <c r="B981" s="178"/>
      <c r="G981" s="182"/>
    </row>
    <row r="982" spans="2:7">
      <c r="B982" s="178"/>
      <c r="G982" s="182"/>
    </row>
    <row r="983" spans="2:7">
      <c r="B983" s="178"/>
      <c r="G983" s="182"/>
    </row>
    <row r="984" spans="2:7">
      <c r="B984" s="178"/>
      <c r="G984" s="182"/>
    </row>
    <row r="985" spans="2:7">
      <c r="B985" s="178"/>
      <c r="G985" s="182"/>
    </row>
    <row r="986" spans="2:7">
      <c r="B986" s="178"/>
      <c r="G986" s="182"/>
    </row>
    <row r="987" spans="2:7">
      <c r="B987" s="178"/>
      <c r="G987" s="182"/>
    </row>
    <row r="988" spans="2:7">
      <c r="B988" s="178"/>
      <c r="G988" s="182"/>
    </row>
    <row r="989" spans="2:7">
      <c r="B989" s="178"/>
      <c r="G989" s="182"/>
    </row>
    <row r="990" spans="2:7">
      <c r="B990" s="178"/>
      <c r="G990" s="182"/>
    </row>
    <row r="991" spans="2:7">
      <c r="B991" s="178"/>
      <c r="G991" s="182"/>
    </row>
    <row r="992" spans="2:7">
      <c r="B992" s="178"/>
      <c r="G992" s="182"/>
    </row>
    <row r="993" spans="2:7">
      <c r="B993" s="178"/>
      <c r="G993" s="182"/>
    </row>
    <row r="994" spans="2:7">
      <c r="B994" s="178"/>
      <c r="G994" s="182"/>
    </row>
    <row r="995" spans="2:7">
      <c r="B995" s="178"/>
      <c r="G995" s="182"/>
    </row>
    <row r="996" spans="2:7">
      <c r="B996" s="178"/>
      <c r="G996" s="182"/>
    </row>
    <row r="997" spans="2:7">
      <c r="B997" s="178"/>
      <c r="G997" s="182"/>
    </row>
    <row r="998" spans="2:7">
      <c r="B998" s="178"/>
      <c r="G998" s="182"/>
    </row>
    <row r="999" spans="2:7">
      <c r="B999" s="178"/>
      <c r="G999" s="182"/>
    </row>
    <row r="1000" spans="2:7">
      <c r="B1000" s="178"/>
      <c r="G1000" s="182"/>
    </row>
    <row r="1001" spans="2:7">
      <c r="B1001" s="178"/>
      <c r="G1001" s="182"/>
    </row>
    <row r="1002" spans="2:7">
      <c r="B1002" s="178"/>
      <c r="G1002" s="182"/>
    </row>
  </sheetData>
  <sheetProtection algorithmName="SHA-512" hashValue="Q1/wy5BNI2t0DfiqSBeiIuRcFM6GSyIr+dwIz3HTKKHZhd++x3hZsubdFC+IqnL7KYuhiOUEWn4BzJ5zVsherg==" saltValue="KkcH72bIGB45fzxBpJRp+Q==" spinCount="100000"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3" tint="0.79998168889431442"/>
    <pageSetUpPr fitToPage="1"/>
  </sheetPr>
  <dimension ref="A1:KF133"/>
  <sheetViews>
    <sheetView showGridLines="0" showRowColHeaders="0" tabSelected="1" zoomScale="110" zoomScaleNormal="110" workbookViewId="0">
      <pane ySplit="2" topLeftCell="A3" activePane="bottomLeft" state="frozen"/>
      <selection pane="bottomLeft" activeCell="AB9" sqref="AB9:AL9"/>
    </sheetView>
  </sheetViews>
  <sheetFormatPr defaultColWidth="0" defaultRowHeight="13.2"/>
  <cols>
    <col min="1" max="1" width="1.5546875" style="47" customWidth="1"/>
    <col min="2" max="19" width="3.44140625" style="47" customWidth="1"/>
    <col min="20" max="20" width="5" style="47" customWidth="1"/>
    <col min="21" max="53" width="3.44140625" style="47" customWidth="1"/>
    <col min="54" max="54" width="4.109375" style="47" customWidth="1"/>
    <col min="55" max="55" width="1.44140625" style="47" customWidth="1"/>
    <col min="56" max="56" width="9.109375" style="47" customWidth="1"/>
    <col min="57" max="57" width="10" style="47" customWidth="1"/>
    <col min="58" max="62" width="8.88671875" style="47" customWidth="1"/>
    <col min="63" max="63" width="11.44140625" style="47" bestFit="1" customWidth="1"/>
    <col min="64" max="292" width="8.88671875" style="47" customWidth="1"/>
    <col min="293" max="16384" width="3.109375" style="47" hidden="1"/>
  </cols>
  <sheetData>
    <row r="1" spans="1:55" s="46" customFormat="1" ht="8.25" customHeight="1" thickBot="1">
      <c r="A1" s="641" t="s">
        <v>1324</v>
      </c>
      <c r="B1" s="642"/>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row>
    <row r="2" spans="1:55" s="90" customFormat="1" ht="42.75" customHeight="1" thickTop="1">
      <c r="A2" s="92"/>
      <c r="B2" s="1056" t="s">
        <v>1299</v>
      </c>
      <c r="C2" s="1057"/>
      <c r="D2" s="1057"/>
      <c r="E2" s="1057"/>
      <c r="F2" s="1057"/>
      <c r="G2" s="1057"/>
      <c r="H2" s="1057"/>
      <c r="I2" s="1057"/>
      <c r="J2" s="1057"/>
      <c r="K2" s="1057"/>
      <c r="L2" s="1057"/>
      <c r="M2" s="1057"/>
      <c r="N2" s="1057"/>
      <c r="O2" s="1057"/>
      <c r="P2" s="1057"/>
      <c r="Q2" s="1057"/>
      <c r="R2" s="1057"/>
      <c r="S2" s="1057"/>
      <c r="T2" s="1057"/>
      <c r="U2" s="1057"/>
      <c r="V2" s="1057"/>
      <c r="W2" s="1057"/>
      <c r="X2" s="1057"/>
      <c r="Y2" s="1057"/>
      <c r="Z2" s="1057"/>
      <c r="AA2" s="1057"/>
      <c r="AB2" s="1057"/>
      <c r="AC2" s="1057"/>
      <c r="AD2" s="1057"/>
      <c r="AE2" s="1057"/>
      <c r="AF2" s="1057"/>
      <c r="AG2" s="1057"/>
      <c r="AH2" s="1057"/>
      <c r="AI2" s="1058"/>
      <c r="AJ2" s="1058"/>
      <c r="AK2" s="1058"/>
      <c r="AL2" s="1058"/>
      <c r="AM2" s="1058"/>
      <c r="AN2" s="1058"/>
      <c r="AO2" s="1058"/>
      <c r="AP2" s="1058"/>
      <c r="AQ2" s="1058"/>
      <c r="AR2" s="1058"/>
      <c r="AS2" s="1058"/>
      <c r="AT2" s="1058"/>
      <c r="AU2" s="1058"/>
      <c r="AV2" s="1058"/>
      <c r="AW2" s="1058"/>
      <c r="AX2" s="1058"/>
      <c r="AY2" s="1058"/>
      <c r="AZ2" s="1058"/>
      <c r="BA2" s="1058"/>
      <c r="BB2" s="1059"/>
      <c r="BC2" s="92"/>
    </row>
    <row r="3" spans="1:55" s="46" customFormat="1" ht="12.9" customHeight="1">
      <c r="A3" s="91"/>
      <c r="B3" s="1070" t="s">
        <v>1226</v>
      </c>
      <c r="C3" s="1071"/>
      <c r="D3" s="1071"/>
      <c r="E3" s="1071"/>
      <c r="F3" s="1071"/>
      <c r="G3" s="1071"/>
      <c r="H3" s="1071"/>
      <c r="I3" s="1071"/>
      <c r="J3" s="1071"/>
      <c r="K3" s="1071"/>
      <c r="L3" s="1071"/>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1071"/>
      <c r="AO3" s="1071"/>
      <c r="AP3" s="1071"/>
      <c r="AQ3" s="1071"/>
      <c r="AR3" s="1071"/>
      <c r="AS3" s="1071"/>
      <c r="AT3" s="1071"/>
      <c r="AU3" s="1071"/>
      <c r="AV3" s="1071"/>
      <c r="AW3" s="1071"/>
      <c r="AX3" s="1071"/>
      <c r="AY3" s="1071"/>
      <c r="AZ3" s="1071"/>
      <c r="BA3" s="1071"/>
      <c r="BB3" s="1072"/>
      <c r="BC3" s="91"/>
    </row>
    <row r="4" spans="1:55" s="46" customFormat="1" ht="12.9" customHeight="1">
      <c r="A4" s="91"/>
      <c r="B4" s="1070"/>
      <c r="C4" s="1071"/>
      <c r="D4" s="1071"/>
      <c r="E4" s="1071"/>
      <c r="F4" s="1071"/>
      <c r="G4" s="1071"/>
      <c r="H4" s="1071"/>
      <c r="I4" s="1071"/>
      <c r="J4" s="1071"/>
      <c r="K4" s="1071"/>
      <c r="L4" s="1071"/>
      <c r="M4" s="1071"/>
      <c r="N4" s="1071"/>
      <c r="O4" s="1071"/>
      <c r="P4" s="1071"/>
      <c r="Q4" s="1071"/>
      <c r="R4" s="1071"/>
      <c r="S4" s="1071"/>
      <c r="T4" s="1071"/>
      <c r="U4" s="1071"/>
      <c r="V4" s="1071"/>
      <c r="W4" s="1071"/>
      <c r="X4" s="1071"/>
      <c r="Y4" s="1071"/>
      <c r="Z4" s="1071"/>
      <c r="AA4" s="1071"/>
      <c r="AB4" s="1071"/>
      <c r="AC4" s="1071"/>
      <c r="AD4" s="1071"/>
      <c r="AE4" s="1071"/>
      <c r="AF4" s="1071"/>
      <c r="AG4" s="1071"/>
      <c r="AH4" s="1071"/>
      <c r="AI4" s="1071"/>
      <c r="AJ4" s="1071"/>
      <c r="AK4" s="1071"/>
      <c r="AL4" s="1071"/>
      <c r="AM4" s="1071"/>
      <c r="AN4" s="1071"/>
      <c r="AO4" s="1071"/>
      <c r="AP4" s="1071"/>
      <c r="AQ4" s="1071"/>
      <c r="AR4" s="1071"/>
      <c r="AS4" s="1071"/>
      <c r="AT4" s="1071"/>
      <c r="AU4" s="1071"/>
      <c r="AV4" s="1071"/>
      <c r="AW4" s="1071"/>
      <c r="AX4" s="1071"/>
      <c r="AY4" s="1071"/>
      <c r="AZ4" s="1071"/>
      <c r="BA4" s="1071"/>
      <c r="BB4" s="1072"/>
      <c r="BC4" s="91"/>
    </row>
    <row r="5" spans="1:55" s="46" customFormat="1" ht="12.9" customHeight="1">
      <c r="A5" s="91"/>
      <c r="B5" s="1070"/>
      <c r="C5" s="1071"/>
      <c r="D5" s="1071"/>
      <c r="E5" s="1071"/>
      <c r="F5" s="1071"/>
      <c r="G5" s="1071"/>
      <c r="H5" s="1071"/>
      <c r="I5" s="1071"/>
      <c r="J5" s="1071"/>
      <c r="K5" s="1071"/>
      <c r="L5" s="1071"/>
      <c r="M5" s="1071"/>
      <c r="N5" s="1071"/>
      <c r="O5" s="1071"/>
      <c r="P5" s="1071"/>
      <c r="Q5" s="1071"/>
      <c r="R5" s="1071"/>
      <c r="S5" s="1071"/>
      <c r="T5" s="1071"/>
      <c r="U5" s="1071"/>
      <c r="V5" s="1071"/>
      <c r="W5" s="1071"/>
      <c r="X5" s="1071"/>
      <c r="Y5" s="1071"/>
      <c r="Z5" s="1071"/>
      <c r="AA5" s="1071"/>
      <c r="AB5" s="1071"/>
      <c r="AC5" s="1071"/>
      <c r="AD5" s="1071"/>
      <c r="AE5" s="1071"/>
      <c r="AF5" s="1071"/>
      <c r="AG5" s="1071"/>
      <c r="AH5" s="1071"/>
      <c r="AI5" s="1071"/>
      <c r="AJ5" s="1071"/>
      <c r="AK5" s="1071"/>
      <c r="AL5" s="1071"/>
      <c r="AM5" s="1071"/>
      <c r="AN5" s="1071"/>
      <c r="AO5" s="1071"/>
      <c r="AP5" s="1071"/>
      <c r="AQ5" s="1071"/>
      <c r="AR5" s="1071"/>
      <c r="AS5" s="1071"/>
      <c r="AT5" s="1071"/>
      <c r="AU5" s="1071"/>
      <c r="AV5" s="1071"/>
      <c r="AW5" s="1071"/>
      <c r="AX5" s="1071"/>
      <c r="AY5" s="1071"/>
      <c r="AZ5" s="1071"/>
      <c r="BA5" s="1071"/>
      <c r="BB5" s="1072"/>
      <c r="BC5" s="91"/>
    </row>
    <row r="6" spans="1:55" s="46" customFormat="1" ht="12.9" customHeight="1">
      <c r="A6" s="91"/>
      <c r="B6" s="1070"/>
      <c r="C6" s="1071"/>
      <c r="D6" s="1071"/>
      <c r="E6" s="1071"/>
      <c r="F6" s="1071"/>
      <c r="G6" s="1071"/>
      <c r="H6" s="1071"/>
      <c r="I6" s="1071"/>
      <c r="J6" s="1071"/>
      <c r="K6" s="1071"/>
      <c r="L6" s="1071"/>
      <c r="M6" s="1071"/>
      <c r="N6" s="1071"/>
      <c r="O6" s="1071"/>
      <c r="P6" s="1071"/>
      <c r="Q6" s="1071"/>
      <c r="R6" s="1071"/>
      <c r="S6" s="1071"/>
      <c r="T6" s="1071"/>
      <c r="U6" s="1071"/>
      <c r="V6" s="1071"/>
      <c r="W6" s="1071"/>
      <c r="X6" s="1071"/>
      <c r="Y6" s="1071"/>
      <c r="Z6" s="1071"/>
      <c r="AA6" s="1071"/>
      <c r="AB6" s="1071"/>
      <c r="AC6" s="1071"/>
      <c r="AD6" s="1071"/>
      <c r="AE6" s="1071"/>
      <c r="AF6" s="1071"/>
      <c r="AG6" s="1071"/>
      <c r="AH6" s="1071"/>
      <c r="AI6" s="1071"/>
      <c r="AJ6" s="1071"/>
      <c r="AK6" s="1071"/>
      <c r="AL6" s="1071"/>
      <c r="AM6" s="1071"/>
      <c r="AN6" s="1071"/>
      <c r="AO6" s="1071"/>
      <c r="AP6" s="1071"/>
      <c r="AQ6" s="1071"/>
      <c r="AR6" s="1071"/>
      <c r="AS6" s="1071"/>
      <c r="AT6" s="1071"/>
      <c r="AU6" s="1071"/>
      <c r="AV6" s="1071"/>
      <c r="AW6" s="1071"/>
      <c r="AX6" s="1071"/>
      <c r="AY6" s="1071"/>
      <c r="AZ6" s="1071"/>
      <c r="BA6" s="1071"/>
      <c r="BB6" s="1072"/>
      <c r="BC6" s="91"/>
    </row>
    <row r="7" spans="1:55" s="46" customFormat="1" ht="12.9" customHeight="1">
      <c r="A7" s="91"/>
      <c r="B7" s="616"/>
      <c r="C7" s="1067" t="s">
        <v>1198</v>
      </c>
      <c r="D7" s="1067"/>
      <c r="E7" s="1067"/>
      <c r="F7" s="1067"/>
      <c r="G7" s="1067"/>
      <c r="H7" s="1067"/>
      <c r="I7" s="1067"/>
      <c r="J7" s="1067"/>
      <c r="K7" s="1067"/>
      <c r="L7" s="1067"/>
      <c r="M7" s="1067"/>
      <c r="N7" s="1067"/>
      <c r="O7" s="1067"/>
      <c r="P7" s="1067"/>
      <c r="Q7" s="1067"/>
      <c r="R7" s="1067"/>
      <c r="S7" s="1067"/>
      <c r="T7" s="1067"/>
      <c r="U7" s="1060" t="s">
        <v>1007</v>
      </c>
      <c r="V7" s="1060"/>
      <c r="W7" s="1060"/>
      <c r="X7" s="1060"/>
      <c r="Y7" s="1060"/>
      <c r="Z7" s="1060"/>
      <c r="AA7" s="1060"/>
      <c r="AB7" s="1060"/>
      <c r="AC7" s="1060"/>
      <c r="AD7" s="1060"/>
      <c r="AE7" s="1060"/>
      <c r="AF7" s="1060"/>
      <c r="AG7" s="1060"/>
      <c r="AH7" s="1060"/>
      <c r="AI7" s="1060"/>
      <c r="AJ7" s="1060"/>
      <c r="AK7" s="1060"/>
      <c r="AL7" s="1060"/>
      <c r="AM7" s="1060"/>
      <c r="AN7" s="158"/>
      <c r="AO7" s="1060" t="s">
        <v>923</v>
      </c>
      <c r="AP7" s="1060"/>
      <c r="AQ7" s="1060"/>
      <c r="AR7" s="1060"/>
      <c r="AS7" s="1060"/>
      <c r="AT7" s="1060"/>
      <c r="AU7" s="1060"/>
      <c r="AV7" s="1060"/>
      <c r="AW7" s="1068" t="s">
        <v>1006</v>
      </c>
      <c r="AX7" s="1068"/>
      <c r="AY7" s="1068"/>
      <c r="AZ7" s="1068"/>
      <c r="BA7" s="1068"/>
      <c r="BB7" s="1069"/>
      <c r="BC7" s="91"/>
    </row>
    <row r="8" spans="1:55" s="46" customFormat="1" ht="16.95" customHeight="1">
      <c r="A8" s="91"/>
      <c r="B8" s="616"/>
      <c r="C8" s="1067"/>
      <c r="D8" s="1067"/>
      <c r="E8" s="1067"/>
      <c r="F8" s="1067"/>
      <c r="G8" s="1067"/>
      <c r="H8" s="1067"/>
      <c r="I8" s="1067"/>
      <c r="J8" s="1067"/>
      <c r="K8" s="1067"/>
      <c r="L8" s="1067"/>
      <c r="M8" s="1067"/>
      <c r="N8" s="1067"/>
      <c r="O8" s="1067"/>
      <c r="P8" s="1067"/>
      <c r="Q8" s="1067"/>
      <c r="R8" s="1067"/>
      <c r="S8" s="1067"/>
      <c r="T8" s="1067"/>
      <c r="U8" s="1060"/>
      <c r="V8" s="1060"/>
      <c r="W8" s="1060"/>
      <c r="X8" s="1060"/>
      <c r="Y8" s="1060"/>
      <c r="Z8" s="1060"/>
      <c r="AA8" s="1060"/>
      <c r="AB8" s="1060"/>
      <c r="AC8" s="1060"/>
      <c r="AD8" s="1060"/>
      <c r="AE8" s="1060"/>
      <c r="AF8" s="1060"/>
      <c r="AG8" s="1060"/>
      <c r="AH8" s="1060"/>
      <c r="AI8" s="1060"/>
      <c r="AJ8" s="1060"/>
      <c r="AK8" s="1060"/>
      <c r="AL8" s="1060"/>
      <c r="AM8" s="1060"/>
      <c r="AN8" s="158"/>
      <c r="AO8" s="1060"/>
      <c r="AP8" s="1060"/>
      <c r="AQ8" s="1060"/>
      <c r="AR8" s="1060"/>
      <c r="AS8" s="1060"/>
      <c r="AT8" s="1060"/>
      <c r="AU8" s="1060"/>
      <c r="AV8" s="1060"/>
      <c r="AW8" s="1068"/>
      <c r="AX8" s="1068"/>
      <c r="AY8" s="1068"/>
      <c r="AZ8" s="1068"/>
      <c r="BA8" s="1068"/>
      <c r="BB8" s="1069"/>
      <c r="BC8" s="91"/>
    </row>
    <row r="9" spans="1:55" s="46" customFormat="1" ht="12.9" customHeight="1">
      <c r="A9" s="91"/>
      <c r="B9" s="1073" t="s">
        <v>930</v>
      </c>
      <c r="C9" s="1074"/>
      <c r="D9" s="1074"/>
      <c r="E9" s="1074"/>
      <c r="F9" s="1074"/>
      <c r="G9" s="1047" t="s">
        <v>931</v>
      </c>
      <c r="H9" s="1047"/>
      <c r="I9" s="1047"/>
      <c r="J9" s="1047"/>
      <c r="K9" s="1047"/>
      <c r="L9" s="1047"/>
      <c r="M9" s="1047"/>
      <c r="N9" s="1047"/>
      <c r="O9" s="1047"/>
      <c r="P9" s="1047"/>
      <c r="Q9" s="1047"/>
      <c r="R9" s="1047"/>
      <c r="S9" s="1047"/>
      <c r="T9" s="1047"/>
      <c r="U9" s="578"/>
      <c r="V9" s="578"/>
      <c r="W9" s="578"/>
      <c r="X9" s="578"/>
      <c r="Y9" s="578"/>
      <c r="Z9" s="578"/>
      <c r="AA9" s="216" t="s">
        <v>765</v>
      </c>
      <c r="AB9" s="1061"/>
      <c r="AC9" s="1062"/>
      <c r="AD9" s="1062"/>
      <c r="AE9" s="1062"/>
      <c r="AF9" s="1062"/>
      <c r="AG9" s="1062"/>
      <c r="AH9" s="1062"/>
      <c r="AI9" s="1062"/>
      <c r="AJ9" s="1062"/>
      <c r="AK9" s="1062"/>
      <c r="AL9" s="1063"/>
      <c r="AM9" s="158"/>
      <c r="AN9" s="158"/>
      <c r="AO9"/>
      <c r="AP9" s="579" t="s">
        <v>901</v>
      </c>
      <c r="AQ9" s="265" t="s">
        <v>268</v>
      </c>
      <c r="AR9" s="544"/>
      <c r="AS9" s="158"/>
      <c r="AT9" s="158"/>
      <c r="AU9" s="158"/>
      <c r="AV9"/>
      <c r="AW9"/>
      <c r="AX9"/>
      <c r="AY9"/>
      <c r="AZ9"/>
      <c r="BA9"/>
      <c r="BB9" s="577"/>
      <c r="BC9" s="91"/>
    </row>
    <row r="10" spans="1:55" s="46" customFormat="1" ht="12.9" customHeight="1">
      <c r="A10" s="91"/>
      <c r="B10" s="1073"/>
      <c r="C10" s="1074"/>
      <c r="D10" s="1074"/>
      <c r="E10" s="1074"/>
      <c r="F10" s="1074"/>
      <c r="G10" s="1047"/>
      <c r="H10" s="1047"/>
      <c r="I10" s="1047"/>
      <c r="J10" s="1047"/>
      <c r="K10" s="1047"/>
      <c r="L10" s="1047"/>
      <c r="M10" s="1047"/>
      <c r="N10" s="1047"/>
      <c r="O10" s="1047"/>
      <c r="P10" s="1047"/>
      <c r="Q10" s="1047"/>
      <c r="R10" s="1047"/>
      <c r="S10" s="1047"/>
      <c r="T10" s="1047"/>
      <c r="U10" s="578"/>
      <c r="V10" s="578"/>
      <c r="W10" s="578"/>
      <c r="X10" s="578"/>
      <c r="Y10" s="578"/>
      <c r="Z10" s="578"/>
      <c r="AA10" s="216" t="s">
        <v>139</v>
      </c>
      <c r="AB10" s="1061"/>
      <c r="AC10" s="1062"/>
      <c r="AD10" s="1062"/>
      <c r="AE10" s="1062"/>
      <c r="AF10" s="1062"/>
      <c r="AG10" s="1062"/>
      <c r="AH10" s="1062"/>
      <c r="AI10" s="1062"/>
      <c r="AJ10" s="1062"/>
      <c r="AK10" s="1062"/>
      <c r="AL10" s="1063"/>
      <c r="AM10" s="158"/>
      <c r="AN10" s="158"/>
      <c r="AO10"/>
      <c r="AP10" s="579" t="s">
        <v>915</v>
      </c>
      <c r="AQ10" s="265" t="s">
        <v>925</v>
      </c>
      <c r="AR10" s="158"/>
      <c r="AS10" s="158"/>
      <c r="AT10" s="158"/>
      <c r="AU10" s="158"/>
      <c r="AV10"/>
      <c r="AW10"/>
      <c r="AX10"/>
      <c r="AY10"/>
      <c r="AZ10"/>
      <c r="BA10"/>
      <c r="BB10" s="577"/>
      <c r="BC10" s="91"/>
    </row>
    <row r="11" spans="1:55" s="46" customFormat="1" ht="12.9" customHeight="1">
      <c r="A11" s="91"/>
      <c r="B11" s="1073"/>
      <c r="C11" s="1074"/>
      <c r="D11" s="1074"/>
      <c r="E11" s="1074"/>
      <c r="F11" s="1074"/>
      <c r="G11" s="1047"/>
      <c r="H11" s="1047"/>
      <c r="I11" s="1047"/>
      <c r="J11" s="1047"/>
      <c r="K11" s="1047"/>
      <c r="L11" s="1047"/>
      <c r="M11" s="1047"/>
      <c r="N11" s="1047"/>
      <c r="O11" s="1047"/>
      <c r="P11" s="1047"/>
      <c r="Q11" s="1047"/>
      <c r="R11" s="1047"/>
      <c r="S11" s="1047"/>
      <c r="T11" s="1047"/>
      <c r="U11" s="578"/>
      <c r="V11" s="578"/>
      <c r="W11" s="578"/>
      <c r="X11" s="578"/>
      <c r="Y11" s="578"/>
      <c r="Z11" s="578"/>
      <c r="AA11" s="216" t="s">
        <v>990</v>
      </c>
      <c r="AB11" s="1064"/>
      <c r="AC11" s="1065"/>
      <c r="AD11" s="1065"/>
      <c r="AE11" s="1065"/>
      <c r="AF11" s="1065"/>
      <c r="AG11" s="1065"/>
      <c r="AH11" s="1065"/>
      <c r="AI11" s="1065"/>
      <c r="AJ11" s="1065"/>
      <c r="AK11" s="1065"/>
      <c r="AL11" s="1066"/>
      <c r="AM11" s="158"/>
      <c r="AN11" s="158"/>
      <c r="AO11"/>
      <c r="AP11" s="579" t="s">
        <v>902</v>
      </c>
      <c r="AQ11" s="265" t="s">
        <v>14</v>
      </c>
      <c r="AR11" s="158"/>
      <c r="AS11" s="158"/>
      <c r="AT11" s="158"/>
      <c r="AU11" s="158"/>
      <c r="AV11"/>
      <c r="AW11"/>
      <c r="AX11"/>
      <c r="AY11"/>
      <c r="AZ11"/>
      <c r="BA11"/>
      <c r="BB11" s="577"/>
      <c r="BC11" s="91"/>
    </row>
    <row r="12" spans="1:55" s="46" customFormat="1" ht="12.9" customHeight="1">
      <c r="A12" s="91"/>
      <c r="B12" s="1073" t="s">
        <v>661</v>
      </c>
      <c r="C12" s="1074"/>
      <c r="D12" s="1074"/>
      <c r="E12" s="1074"/>
      <c r="F12" s="1074"/>
      <c r="G12" s="1047" t="s">
        <v>933</v>
      </c>
      <c r="H12" s="1047"/>
      <c r="I12" s="1047"/>
      <c r="J12" s="1047"/>
      <c r="K12" s="1047"/>
      <c r="L12" s="1047"/>
      <c r="M12" s="1047"/>
      <c r="N12" s="1047"/>
      <c r="O12" s="1047"/>
      <c r="P12" s="1047"/>
      <c r="Q12" s="1047"/>
      <c r="R12" s="1047"/>
      <c r="S12" s="1047"/>
      <c r="T12" s="1047"/>
      <c r="U12" s="578"/>
      <c r="V12" s="578"/>
      <c r="W12" s="578"/>
      <c r="X12" s="578"/>
      <c r="Y12" s="578"/>
      <c r="Z12" s="578"/>
      <c r="AA12" s="216" t="s">
        <v>252</v>
      </c>
      <c r="AB12" s="1077"/>
      <c r="AC12" s="1075"/>
      <c r="AD12" s="1075"/>
      <c r="AE12" s="1075"/>
      <c r="AF12" s="1075"/>
      <c r="AG12" s="1075"/>
      <c r="AH12" s="1078"/>
      <c r="AI12" s="1075"/>
      <c r="AJ12" s="1075"/>
      <c r="AK12" s="1075"/>
      <c r="AL12" s="1076"/>
      <c r="AM12" s="158"/>
      <c r="AN12" s="158"/>
      <c r="AO12"/>
      <c r="AP12" s="579" t="s">
        <v>916</v>
      </c>
      <c r="AQ12" s="265" t="s">
        <v>926</v>
      </c>
      <c r="AR12" s="158"/>
      <c r="AS12" s="158"/>
      <c r="AT12"/>
      <c r="AU12"/>
      <c r="AV12"/>
      <c r="AW12"/>
      <c r="AX12"/>
      <c r="AY12"/>
      <c r="AZ12"/>
      <c r="BA12"/>
      <c r="BB12" s="577"/>
      <c r="BC12" s="91"/>
    </row>
    <row r="13" spans="1:55" s="46" customFormat="1" ht="12.9" customHeight="1">
      <c r="A13" s="91"/>
      <c r="B13" s="1073"/>
      <c r="C13" s="1074"/>
      <c r="D13" s="1074"/>
      <c r="E13" s="1074"/>
      <c r="F13" s="1074"/>
      <c r="G13" s="1047"/>
      <c r="H13" s="1047"/>
      <c r="I13" s="1047"/>
      <c r="J13" s="1047"/>
      <c r="K13" s="1047"/>
      <c r="L13" s="1047"/>
      <c r="M13" s="1047"/>
      <c r="N13" s="1047"/>
      <c r="O13" s="1047"/>
      <c r="P13" s="1047"/>
      <c r="Q13" s="1047"/>
      <c r="R13" s="1047"/>
      <c r="S13" s="1047"/>
      <c r="T13" s="1047"/>
      <c r="U13" s="578"/>
      <c r="V13" s="578"/>
      <c r="W13" s="578"/>
      <c r="X13" s="578"/>
      <c r="Y13" s="578"/>
      <c r="Z13" s="578"/>
      <c r="AA13" s="216" t="s">
        <v>140</v>
      </c>
      <c r="AB13" s="1061"/>
      <c r="AC13" s="1062"/>
      <c r="AD13" s="1062"/>
      <c r="AE13" s="1062"/>
      <c r="AF13" s="1062"/>
      <c r="AG13" s="1062"/>
      <c r="AH13" s="1062"/>
      <c r="AI13" s="1062"/>
      <c r="AJ13" s="1062"/>
      <c r="AK13" s="1062"/>
      <c r="AL13" s="1063"/>
      <c r="AM13" s="158"/>
      <c r="AN13" s="158"/>
      <c r="AO13"/>
      <c r="AP13" s="579" t="s">
        <v>903</v>
      </c>
      <c r="AQ13" s="265" t="s">
        <v>15</v>
      </c>
      <c r="AR13" s="158"/>
      <c r="AS13" s="158"/>
      <c r="AT13"/>
      <c r="AU13"/>
      <c r="AV13"/>
      <c r="AW13"/>
      <c r="AX13"/>
      <c r="AY13"/>
      <c r="AZ13" s="158"/>
      <c r="BA13" s="158"/>
      <c r="BB13" s="575"/>
      <c r="BC13" s="91"/>
    </row>
    <row r="14" spans="1:55" s="46" customFormat="1" ht="12.9" customHeight="1">
      <c r="A14" s="91"/>
      <c r="B14" s="1073"/>
      <c r="C14" s="1074"/>
      <c r="D14" s="1074"/>
      <c r="E14" s="1074"/>
      <c r="F14" s="1074"/>
      <c r="G14" s="1047"/>
      <c r="H14" s="1047"/>
      <c r="I14" s="1047"/>
      <c r="J14" s="1047"/>
      <c r="K14" s="1047"/>
      <c r="L14" s="1047"/>
      <c r="M14" s="1047"/>
      <c r="N14" s="1047"/>
      <c r="O14" s="1047"/>
      <c r="P14" s="1047"/>
      <c r="Q14" s="1047"/>
      <c r="R14" s="1047"/>
      <c r="S14" s="1047"/>
      <c r="T14" s="1047"/>
      <c r="U14" s="578"/>
      <c r="V14" s="578"/>
      <c r="W14" s="578"/>
      <c r="X14" s="578"/>
      <c r="Y14" s="578"/>
      <c r="Z14" s="578"/>
      <c r="AA14" s="216" t="s">
        <v>137</v>
      </c>
      <c r="AB14" s="1089"/>
      <c r="AC14" s="1090"/>
      <c r="AD14" s="1090"/>
      <c r="AE14" s="1090"/>
      <c r="AF14" s="1090"/>
      <c r="AG14" s="1090"/>
      <c r="AH14" s="1090"/>
      <c r="AI14" s="1090"/>
      <c r="AJ14" s="1090"/>
      <c r="AK14" s="1090"/>
      <c r="AL14" s="1091"/>
      <c r="AM14" s="158"/>
      <c r="AN14" s="158"/>
      <c r="AO14"/>
      <c r="AP14" s="579" t="s">
        <v>917</v>
      </c>
      <c r="AQ14" s="265" t="s">
        <v>927</v>
      </c>
      <c r="AR14" s="158"/>
      <c r="AS14" s="158"/>
      <c r="AT14"/>
      <c r="AU14"/>
      <c r="AV14"/>
      <c r="AW14"/>
      <c r="AX14"/>
      <c r="AY14"/>
      <c r="AZ14" s="158"/>
      <c r="BA14" s="158"/>
      <c r="BB14" s="575"/>
      <c r="BC14" s="91"/>
    </row>
    <row r="15" spans="1:55" s="46" customFormat="1" ht="12.9" customHeight="1">
      <c r="A15" s="91"/>
      <c r="B15" s="1045" t="s">
        <v>667</v>
      </c>
      <c r="C15" s="1046"/>
      <c r="D15" s="1046"/>
      <c r="E15" s="1046"/>
      <c r="F15" s="1046"/>
      <c r="G15" s="1047" t="s">
        <v>934</v>
      </c>
      <c r="H15" s="1047"/>
      <c r="I15" s="1047"/>
      <c r="J15" s="1047"/>
      <c r="K15" s="1047"/>
      <c r="L15" s="1047"/>
      <c r="M15" s="1047"/>
      <c r="N15" s="1047"/>
      <c r="O15" s="1047"/>
      <c r="P15" s="1047"/>
      <c r="Q15" s="1047"/>
      <c r="R15" s="1047"/>
      <c r="S15" s="1047"/>
      <c r="T15" s="1047"/>
      <c r="U15" s="578"/>
      <c r="V15" s="578"/>
      <c r="W15" s="578"/>
      <c r="X15" s="578"/>
      <c r="Y15" s="578"/>
      <c r="Z15" s="578"/>
      <c r="AA15" s="589" t="s">
        <v>946</v>
      </c>
      <c r="AB15" s="1079"/>
      <c r="AC15" s="1079"/>
      <c r="AD15" s="1079"/>
      <c r="AE15" s="1079"/>
      <c r="AF15" s="1079"/>
      <c r="AG15" s="1079"/>
      <c r="AH15" s="1079"/>
      <c r="AI15" s="1079"/>
      <c r="AJ15" s="1079"/>
      <c r="AK15" s="1079"/>
      <c r="AL15" s="1079"/>
      <c r="AM15" s="158"/>
      <c r="AN15" s="158"/>
      <c r="AO15"/>
      <c r="AP15" s="579" t="s">
        <v>904</v>
      </c>
      <c r="AQ15" s="265" t="s">
        <v>514</v>
      </c>
      <c r="AR15" s="158"/>
      <c r="AS15" s="158"/>
      <c r="AT15"/>
      <c r="AU15"/>
      <c r="AV15"/>
      <c r="AW15"/>
      <c r="AX15"/>
      <c r="AY15"/>
      <c r="AZ15" s="158"/>
      <c r="BA15" s="158"/>
      <c r="BB15" s="575"/>
      <c r="BC15" s="91"/>
    </row>
    <row r="16" spans="1:55" s="46" customFormat="1" ht="12.9" customHeight="1">
      <c r="A16" s="91"/>
      <c r="B16" s="1045"/>
      <c r="C16" s="1046"/>
      <c r="D16" s="1046"/>
      <c r="E16" s="1046"/>
      <c r="F16" s="1046"/>
      <c r="G16" s="1047"/>
      <c r="H16" s="1047"/>
      <c r="I16" s="1047"/>
      <c r="J16" s="1047"/>
      <c r="K16" s="1047"/>
      <c r="L16" s="1047"/>
      <c r="M16" s="1047"/>
      <c r="N16" s="1047"/>
      <c r="O16" s="1047"/>
      <c r="P16" s="1047"/>
      <c r="Q16" s="1047"/>
      <c r="R16" s="1047"/>
      <c r="S16" s="1047"/>
      <c r="T16" s="1047"/>
      <c r="U16" s="578"/>
      <c r="V16" s="578"/>
      <c r="W16" s="578"/>
      <c r="X16" s="578"/>
      <c r="Y16" s="578"/>
      <c r="Z16" s="578"/>
      <c r="AA16" s="216" t="s">
        <v>138</v>
      </c>
      <c r="AB16" s="1080"/>
      <c r="AC16" s="1081"/>
      <c r="AD16" s="1081"/>
      <c r="AE16" s="1081"/>
      <c r="AF16" s="1081"/>
      <c r="AG16" s="1081"/>
      <c r="AH16" s="1081"/>
      <c r="AI16" s="1081"/>
      <c r="AJ16" s="1081"/>
      <c r="AK16" s="1081"/>
      <c r="AL16" s="1082"/>
      <c r="AM16" s="158"/>
      <c r="AN16" s="158"/>
      <c r="AO16"/>
      <c r="AP16" s="580" t="s">
        <v>905</v>
      </c>
      <c r="AQ16" s="265" t="s">
        <v>419</v>
      </c>
      <c r="AR16" s="158"/>
      <c r="AS16" s="158"/>
      <c r="AT16"/>
      <c r="AU16"/>
      <c r="AV16"/>
      <c r="AW16"/>
      <c r="AX16"/>
      <c r="AY16" s="158"/>
      <c r="AZ16" s="158"/>
      <c r="BA16" s="158"/>
      <c r="BB16" s="575"/>
      <c r="BC16" s="91"/>
    </row>
    <row r="17" spans="1:55" s="46" customFormat="1" ht="12.9" customHeight="1">
      <c r="A17" s="91"/>
      <c r="B17" s="1045"/>
      <c r="C17" s="1046"/>
      <c r="D17" s="1046"/>
      <c r="E17" s="1046"/>
      <c r="F17" s="1046"/>
      <c r="G17" s="1047"/>
      <c r="H17" s="1047"/>
      <c r="I17" s="1047"/>
      <c r="J17" s="1047"/>
      <c r="K17" s="1047"/>
      <c r="L17" s="1047"/>
      <c r="M17" s="1047"/>
      <c r="N17" s="1047"/>
      <c r="O17" s="1047"/>
      <c r="P17" s="1047"/>
      <c r="Q17" s="1047"/>
      <c r="R17" s="1047"/>
      <c r="S17" s="1047"/>
      <c r="T17" s="1047"/>
      <c r="U17" s="578"/>
      <c r="V17" s="578"/>
      <c r="W17" s="578"/>
      <c r="X17" s="578"/>
      <c r="Y17" s="578"/>
      <c r="Z17" s="578"/>
      <c r="AA17" s="216" t="s">
        <v>230</v>
      </c>
      <c r="AB17" s="1086"/>
      <c r="AC17" s="1087"/>
      <c r="AD17" s="1087"/>
      <c r="AE17" s="1087"/>
      <c r="AF17" s="1087"/>
      <c r="AG17" s="1087"/>
      <c r="AH17" s="1087"/>
      <c r="AI17" s="1087"/>
      <c r="AJ17" s="1087"/>
      <c r="AK17" s="1087"/>
      <c r="AL17" s="1088"/>
      <c r="AM17" s="158"/>
      <c r="AN17" s="158"/>
      <c r="AO17"/>
      <c r="AP17" s="580" t="s">
        <v>913</v>
      </c>
      <c r="AQ17" s="265" t="s">
        <v>440</v>
      </c>
      <c r="AR17" s="158"/>
      <c r="AS17" s="158"/>
      <c r="AT17"/>
      <c r="AU17"/>
      <c r="AV17"/>
      <c r="AW17"/>
      <c r="AX17"/>
      <c r="AY17" s="158"/>
      <c r="AZ17" s="158"/>
      <c r="BA17" s="158"/>
      <c r="BB17" s="575"/>
      <c r="BC17" s="91"/>
    </row>
    <row r="18" spans="1:55" s="46" customFormat="1" ht="12.9" customHeight="1">
      <c r="A18" s="91"/>
      <c r="B18" s="1045" t="s">
        <v>1074</v>
      </c>
      <c r="C18" s="1046"/>
      <c r="D18" s="1046"/>
      <c r="E18" s="1046"/>
      <c r="F18" s="1046"/>
      <c r="G18" s="1047" t="s">
        <v>1077</v>
      </c>
      <c r="H18" s="1047"/>
      <c r="I18" s="1047"/>
      <c r="J18" s="1047"/>
      <c r="K18" s="1047"/>
      <c r="L18" s="1047"/>
      <c r="M18" s="1047"/>
      <c r="N18" s="1047"/>
      <c r="O18" s="1047"/>
      <c r="P18" s="1047"/>
      <c r="Q18" s="1047"/>
      <c r="R18" s="1047"/>
      <c r="S18" s="1047"/>
      <c r="T18" s="1047"/>
      <c r="U18" s="578"/>
      <c r="V18" s="578"/>
      <c r="W18" s="578"/>
      <c r="X18" s="578"/>
      <c r="Y18" s="578"/>
      <c r="Z18" s="578"/>
      <c r="AA18" s="216" t="s">
        <v>707</v>
      </c>
      <c r="AB18" s="1061"/>
      <c r="AC18" s="1062"/>
      <c r="AD18" s="1062"/>
      <c r="AE18" s="1062"/>
      <c r="AF18" s="1062"/>
      <c r="AG18" s="1062"/>
      <c r="AH18" s="1062"/>
      <c r="AI18" s="1062"/>
      <c r="AJ18" s="1062"/>
      <c r="AK18" s="1062"/>
      <c r="AL18" s="1063"/>
      <c r="AM18" s="158"/>
      <c r="AN18" s="158"/>
      <c r="AO18"/>
      <c r="AP18" s="579" t="s">
        <v>914</v>
      </c>
      <c r="AQ18" s="265" t="s">
        <v>458</v>
      </c>
      <c r="AR18" s="158"/>
      <c r="AS18" s="158"/>
      <c r="AT18"/>
      <c r="AU18"/>
      <c r="AV18"/>
      <c r="AW18"/>
      <c r="AX18"/>
      <c r="AY18" s="158"/>
      <c r="AZ18" s="158"/>
      <c r="BA18" s="158"/>
      <c r="BB18" s="575"/>
      <c r="BC18" s="91"/>
    </row>
    <row r="19" spans="1:55" s="46" customFormat="1" ht="12.9" customHeight="1">
      <c r="A19" s="91"/>
      <c r="B19" s="1045"/>
      <c r="C19" s="1046"/>
      <c r="D19" s="1046"/>
      <c r="E19" s="1046"/>
      <c r="F19" s="1046"/>
      <c r="G19" s="1047"/>
      <c r="H19" s="1047"/>
      <c r="I19" s="1047"/>
      <c r="J19" s="1047"/>
      <c r="K19" s="1047"/>
      <c r="L19" s="1047"/>
      <c r="M19" s="1047"/>
      <c r="N19" s="1047"/>
      <c r="O19" s="1047"/>
      <c r="P19" s="1047"/>
      <c r="Q19" s="1047"/>
      <c r="R19" s="1047"/>
      <c r="S19" s="1047"/>
      <c r="T19" s="1047"/>
      <c r="U19" s="578"/>
      <c r="V19" s="578"/>
      <c r="W19" s="578"/>
      <c r="X19" s="578"/>
      <c r="Y19" s="578"/>
      <c r="Z19" s="578"/>
      <c r="AA19" s="216" t="s">
        <v>921</v>
      </c>
      <c r="AB19" s="1061"/>
      <c r="AC19" s="1062"/>
      <c r="AD19" s="1062"/>
      <c r="AE19" s="1062"/>
      <c r="AF19" s="1063"/>
      <c r="AG19" s="581" t="s">
        <v>922</v>
      </c>
      <c r="AH19" s="578"/>
      <c r="AI19" s="578"/>
      <c r="AJ19" s="582"/>
      <c r="AK19" s="582"/>
      <c r="AL19" s="582"/>
      <c r="AM19" s="158"/>
      <c r="AN19" s="158"/>
      <c r="AO19"/>
      <c r="AP19" s="579" t="s">
        <v>910</v>
      </c>
      <c r="AQ19" s="265" t="s">
        <v>64</v>
      </c>
      <c r="AR19" s="158"/>
      <c r="AS19" s="158"/>
      <c r="AT19"/>
      <c r="AU19"/>
      <c r="AV19"/>
      <c r="AW19" s="216"/>
      <c r="AX19"/>
      <c r="AY19" s="158"/>
      <c r="AZ19" s="158"/>
      <c r="BA19" s="158"/>
      <c r="BB19" s="575"/>
      <c r="BC19" s="91"/>
    </row>
    <row r="20" spans="1:55" s="46" customFormat="1" ht="12.9" customHeight="1">
      <c r="A20" s="91"/>
      <c r="B20" s="1045"/>
      <c r="C20" s="1046"/>
      <c r="D20" s="1046"/>
      <c r="E20" s="1046"/>
      <c r="F20" s="1046"/>
      <c r="G20" s="1047"/>
      <c r="H20" s="1047"/>
      <c r="I20" s="1047"/>
      <c r="J20" s="1047"/>
      <c r="K20" s="1047"/>
      <c r="L20" s="1047"/>
      <c r="M20" s="1047"/>
      <c r="N20" s="1047"/>
      <c r="O20" s="1047"/>
      <c r="P20" s="1047"/>
      <c r="Q20" s="1047"/>
      <c r="R20" s="1047"/>
      <c r="S20" s="1047"/>
      <c r="T20" s="1047"/>
      <c r="U20" s="578"/>
      <c r="V20" s="578"/>
      <c r="W20" s="578"/>
      <c r="X20" s="578"/>
      <c r="Y20" s="578"/>
      <c r="Z20" s="578"/>
      <c r="AA20" s="216" t="s">
        <v>1004</v>
      </c>
      <c r="AB20" s="1086"/>
      <c r="AC20" s="1087"/>
      <c r="AD20" s="1087"/>
      <c r="AE20" s="1087"/>
      <c r="AF20" s="1087"/>
      <c r="AG20" s="1087"/>
      <c r="AH20" s="1087"/>
      <c r="AI20" s="1087"/>
      <c r="AJ20" s="1087"/>
      <c r="AK20" s="1087"/>
      <c r="AL20" s="1088"/>
      <c r="AM20" s="158"/>
      <c r="AN20" s="158"/>
      <c r="AO20"/>
      <c r="AP20" s="579" t="s">
        <v>911</v>
      </c>
      <c r="AQ20" s="265" t="s">
        <v>8</v>
      </c>
      <c r="AR20" s="158"/>
      <c r="AS20" s="158"/>
      <c r="AT20"/>
      <c r="AU20"/>
      <c r="AV20"/>
      <c r="AW20" s="216"/>
      <c r="AX20"/>
      <c r="AY20" s="158"/>
      <c r="AZ20" s="158"/>
      <c r="BA20" s="158"/>
      <c r="BB20" s="575"/>
      <c r="BC20" s="91"/>
    </row>
    <row r="21" spans="1:55" s="46" customFormat="1" ht="12.9" customHeight="1">
      <c r="A21" s="91"/>
      <c r="B21" s="1045" t="s">
        <v>936</v>
      </c>
      <c r="C21" s="1046"/>
      <c r="D21" s="1046"/>
      <c r="E21" s="1046"/>
      <c r="F21" s="1046"/>
      <c r="G21" s="1047" t="s">
        <v>966</v>
      </c>
      <c r="H21" s="1047"/>
      <c r="I21" s="1047"/>
      <c r="J21" s="1047"/>
      <c r="K21" s="1047"/>
      <c r="L21" s="1047"/>
      <c r="M21" s="1047"/>
      <c r="N21" s="1047"/>
      <c r="O21" s="1047"/>
      <c r="P21" s="1047"/>
      <c r="Q21" s="1047"/>
      <c r="R21" s="1047"/>
      <c r="S21" s="1047"/>
      <c r="T21" s="1047"/>
      <c r="U21" s="578"/>
      <c r="V21" s="578"/>
      <c r="W21" s="578"/>
      <c r="X21" s="578"/>
      <c r="Y21" s="578"/>
      <c r="Z21" s="578"/>
      <c r="AA21" s="216" t="s">
        <v>1005</v>
      </c>
      <c r="AB21" s="1092"/>
      <c r="AC21" s="1093"/>
      <c r="AD21" s="1093"/>
      <c r="AE21" s="1093"/>
      <c r="AF21" s="1093"/>
      <c r="AG21" s="1093"/>
      <c r="AH21" s="1093"/>
      <c r="AI21" s="1093"/>
      <c r="AJ21" s="1093"/>
      <c r="AK21" s="1093"/>
      <c r="AL21" s="1094"/>
      <c r="AM21" s="158"/>
      <c r="AN21" s="158"/>
      <c r="AO21"/>
      <c r="AP21" s="579" t="s">
        <v>912</v>
      </c>
      <c r="AQ21" s="265" t="s">
        <v>7</v>
      </c>
      <c r="AR21" s="158"/>
      <c r="AS21" s="158"/>
      <c r="AT21"/>
      <c r="AU21"/>
      <c r="AV21"/>
      <c r="AW21" s="216"/>
      <c r="AX21"/>
      <c r="AY21" s="158"/>
      <c r="AZ21" s="158"/>
      <c r="BA21" s="158"/>
      <c r="BB21" s="575"/>
      <c r="BC21" s="91"/>
    </row>
    <row r="22" spans="1:55" s="46" customFormat="1" ht="12.9" customHeight="1">
      <c r="A22" s="91"/>
      <c r="B22" s="1045"/>
      <c r="C22" s="1046"/>
      <c r="D22" s="1046"/>
      <c r="E22" s="1046"/>
      <c r="F22" s="1046"/>
      <c r="G22" s="1047"/>
      <c r="H22" s="1047"/>
      <c r="I22" s="1047"/>
      <c r="J22" s="1047"/>
      <c r="K22" s="1047"/>
      <c r="L22" s="1047"/>
      <c r="M22" s="1047"/>
      <c r="N22" s="1047"/>
      <c r="O22" s="1047"/>
      <c r="P22" s="1047"/>
      <c r="Q22" s="1047"/>
      <c r="R22" s="1047"/>
      <c r="S22" s="1047"/>
      <c r="T22" s="1047"/>
      <c r="U22" s="578"/>
      <c r="V22" s="578"/>
      <c r="W22" s="578"/>
      <c r="X22" s="578"/>
      <c r="Y22" s="578"/>
      <c r="Z22" s="578"/>
      <c r="AA22" s="216" t="s">
        <v>234</v>
      </c>
      <c r="AB22" s="1083"/>
      <c r="AC22" s="1084"/>
      <c r="AD22" s="1084"/>
      <c r="AE22" s="1084"/>
      <c r="AF22" s="1084"/>
      <c r="AG22" s="1084"/>
      <c r="AH22" s="1084"/>
      <c r="AI22" s="1084"/>
      <c r="AJ22" s="1084"/>
      <c r="AK22" s="1084"/>
      <c r="AL22" s="1085"/>
      <c r="AM22" s="158"/>
      <c r="AN22" s="158"/>
      <c r="AO22"/>
      <c r="AP22" s="579" t="s">
        <v>562</v>
      </c>
      <c r="AQ22" s="265" t="s">
        <v>52</v>
      </c>
      <c r="AR22" s="158"/>
      <c r="AS22" s="158"/>
      <c r="AT22"/>
      <c r="AU22"/>
      <c r="AV22"/>
      <c r="AW22" s="216"/>
      <c r="AX22"/>
      <c r="AY22" s="158"/>
      <c r="AZ22" s="158"/>
      <c r="BA22" s="158"/>
      <c r="BB22" s="575"/>
      <c r="BC22" s="91"/>
    </row>
    <row r="23" spans="1:55" s="46" customFormat="1" ht="12.9" customHeight="1">
      <c r="A23" s="91"/>
      <c r="B23" s="1045"/>
      <c r="C23" s="1046"/>
      <c r="D23" s="1046"/>
      <c r="E23" s="1046"/>
      <c r="F23" s="1046"/>
      <c r="G23" s="1047"/>
      <c r="H23" s="1047"/>
      <c r="I23" s="1047"/>
      <c r="J23" s="1047"/>
      <c r="K23" s="1047"/>
      <c r="L23" s="1047"/>
      <c r="M23" s="1047"/>
      <c r="N23" s="1047"/>
      <c r="O23" s="1047"/>
      <c r="P23" s="1047"/>
      <c r="Q23" s="1047"/>
      <c r="R23" s="1047"/>
      <c r="S23" s="1047"/>
      <c r="T23" s="1047"/>
      <c r="U23" s="578"/>
      <c r="AA23" s="216" t="s">
        <v>1002</v>
      </c>
      <c r="AB23" s="1049"/>
      <c r="AC23" s="1050"/>
      <c r="AD23" s="1050"/>
      <c r="AE23" s="1050"/>
      <c r="AF23" s="1051"/>
      <c r="AG23" s="1052"/>
      <c r="AH23" s="1052"/>
      <c r="AI23" s="1052"/>
      <c r="AJ23" s="1052"/>
      <c r="AK23" s="1052"/>
      <c r="AL23" s="1052"/>
      <c r="AM23" s="158"/>
      <c r="AN23" s="158"/>
      <c r="AO23"/>
      <c r="AP23" s="579" t="s">
        <v>575</v>
      </c>
      <c r="AQ23" s="265" t="s">
        <v>665</v>
      </c>
      <c r="AR23" s="158"/>
      <c r="AS23" s="158"/>
      <c r="AT23" s="158"/>
      <c r="AU23" s="158"/>
      <c r="AV23" s="158"/>
      <c r="AW23" s="158"/>
      <c r="AX23" s="158"/>
      <c r="AY23" s="158"/>
      <c r="AZ23" s="158"/>
      <c r="BA23" s="158"/>
      <c r="BB23" s="575"/>
      <c r="BC23" s="91"/>
    </row>
    <row r="24" spans="1:55" s="46" customFormat="1" ht="12.9" customHeight="1">
      <c r="A24" s="91"/>
      <c r="B24" s="1045" t="s">
        <v>938</v>
      </c>
      <c r="C24" s="1046"/>
      <c r="D24" s="1046"/>
      <c r="E24" s="1046"/>
      <c r="F24" s="1046"/>
      <c r="G24" s="1047" t="s">
        <v>939</v>
      </c>
      <c r="H24" s="1047"/>
      <c r="I24" s="1047"/>
      <c r="J24" s="1047"/>
      <c r="K24" s="1047"/>
      <c r="L24" s="1047"/>
      <c r="M24" s="1047"/>
      <c r="N24" s="1047"/>
      <c r="O24" s="1047"/>
      <c r="P24" s="1047"/>
      <c r="Q24" s="1047"/>
      <c r="R24" s="1047"/>
      <c r="S24" s="1047"/>
      <c r="T24" s="1047"/>
      <c r="U24" s="578"/>
      <c r="AA24" s="216" t="s">
        <v>994</v>
      </c>
      <c r="AB24" s="1022"/>
      <c r="AC24" s="1023"/>
      <c r="AD24" s="1023"/>
      <c r="AE24" s="1023"/>
      <c r="AF24" s="1053"/>
      <c r="AG24" s="1054"/>
      <c r="AH24" s="1055"/>
      <c r="AI24" s="1055"/>
      <c r="AJ24" s="1055"/>
      <c r="AK24" s="1055"/>
      <c r="AL24" s="1055"/>
      <c r="AM24" s="158"/>
      <c r="AN24" s="158"/>
      <c r="AO24"/>
      <c r="AP24" s="579" t="s">
        <v>590</v>
      </c>
      <c r="AQ24" s="265" t="s">
        <v>664</v>
      </c>
      <c r="AR24" s="158"/>
      <c r="AS24" s="158"/>
      <c r="AT24" s="158"/>
      <c r="AU24" s="158"/>
      <c r="AV24" s="158"/>
      <c r="AW24" s="158"/>
      <c r="AX24" s="158"/>
      <c r="AY24" s="158"/>
      <c r="AZ24" s="158"/>
      <c r="BA24" s="158"/>
      <c r="BB24" s="575"/>
      <c r="BC24" s="91"/>
    </row>
    <row r="25" spans="1:55" s="46" customFormat="1" ht="12.9" customHeight="1">
      <c r="A25" s="91"/>
      <c r="B25" s="1045"/>
      <c r="C25" s="1046"/>
      <c r="D25" s="1046"/>
      <c r="E25" s="1046"/>
      <c r="F25" s="1046"/>
      <c r="G25" s="1047"/>
      <c r="H25" s="1047"/>
      <c r="I25" s="1047"/>
      <c r="J25" s="1047"/>
      <c r="K25" s="1047"/>
      <c r="L25" s="1047"/>
      <c r="M25" s="1047"/>
      <c r="N25" s="1047"/>
      <c r="O25" s="1047"/>
      <c r="P25" s="1047"/>
      <c r="Q25" s="1047"/>
      <c r="R25" s="1047"/>
      <c r="S25" s="1047"/>
      <c r="T25" s="1047"/>
      <c r="U25" s="578"/>
      <c r="V25" s="578"/>
      <c r="W25" s="578"/>
      <c r="X25" s="578"/>
      <c r="Y25" s="578"/>
      <c r="Z25" s="578"/>
      <c r="AA25" s="216" t="s">
        <v>991</v>
      </c>
      <c r="AB25" s="1022"/>
      <c r="AC25" s="1023"/>
      <c r="AD25" s="1023"/>
      <c r="AE25" s="1023"/>
      <c r="AF25" s="1023"/>
      <c r="AG25" s="1023"/>
      <c r="AH25" s="1023"/>
      <c r="AI25" s="1023"/>
      <c r="AJ25" s="1023"/>
      <c r="AK25" s="1023"/>
      <c r="AL25" s="1024"/>
      <c r="AM25" s="158"/>
      <c r="AN25" s="158"/>
      <c r="AO25"/>
      <c r="AP25" s="579" t="s">
        <v>909</v>
      </c>
      <c r="AQ25" s="265" t="s">
        <v>591</v>
      </c>
      <c r="AR25" s="158"/>
      <c r="AS25" s="158"/>
      <c r="AT25" s="158"/>
      <c r="AU25" s="158"/>
      <c r="AV25" s="158"/>
      <c r="AW25" s="158"/>
      <c r="AX25" s="158"/>
      <c r="AY25" s="158"/>
      <c r="AZ25" s="158"/>
      <c r="BA25" s="158"/>
      <c r="BB25" s="575"/>
      <c r="BC25" s="91"/>
    </row>
    <row r="26" spans="1:55" s="46" customFormat="1" ht="12.9" customHeight="1">
      <c r="A26" s="91"/>
      <c r="B26" s="1045"/>
      <c r="C26" s="1046"/>
      <c r="D26" s="1046"/>
      <c r="E26" s="1046"/>
      <c r="F26" s="1046"/>
      <c r="G26" s="1047"/>
      <c r="H26" s="1047"/>
      <c r="I26" s="1047"/>
      <c r="J26" s="1047"/>
      <c r="K26" s="1047"/>
      <c r="L26" s="1047"/>
      <c r="M26" s="1047"/>
      <c r="N26" s="1047"/>
      <c r="O26" s="1047"/>
      <c r="P26" s="1047"/>
      <c r="Q26" s="1047"/>
      <c r="R26" s="1047"/>
      <c r="S26" s="1047"/>
      <c r="T26" s="1047"/>
      <c r="U26" s="578"/>
      <c r="V26" s="578"/>
      <c r="W26" s="578"/>
      <c r="X26" s="578"/>
      <c r="Y26" s="578"/>
      <c r="Z26" s="578"/>
      <c r="AA26" s="583" t="s">
        <v>988</v>
      </c>
      <c r="AB26" s="1022"/>
      <c r="AC26" s="1023"/>
      <c r="AD26" s="1023"/>
      <c r="AE26" s="1023"/>
      <c r="AF26" s="1023"/>
      <c r="AG26" s="1023"/>
      <c r="AH26" s="1023"/>
      <c r="AI26" s="1023"/>
      <c r="AJ26" s="1023"/>
      <c r="AK26" s="1023"/>
      <c r="AL26" s="1024"/>
      <c r="AM26" s="158"/>
      <c r="AN26" s="158"/>
      <c r="AO26"/>
      <c r="AP26" s="579" t="s">
        <v>906</v>
      </c>
      <c r="AQ26" s="265" t="s">
        <v>618</v>
      </c>
      <c r="AR26" s="158"/>
      <c r="AS26" s="158"/>
      <c r="AT26" s="158"/>
      <c r="AU26" s="158"/>
      <c r="AV26" s="158"/>
      <c r="AW26" s="158"/>
      <c r="AX26" s="158"/>
      <c r="AY26" s="158"/>
      <c r="AZ26" s="158"/>
      <c r="BA26" s="158"/>
      <c r="BB26" s="575"/>
      <c r="BC26" s="91"/>
    </row>
    <row r="27" spans="1:55" s="46" customFormat="1" ht="12.9" customHeight="1">
      <c r="A27" s="91"/>
      <c r="B27" s="1045" t="s">
        <v>777</v>
      </c>
      <c r="C27" s="1046"/>
      <c r="D27" s="1046"/>
      <c r="E27" s="1046"/>
      <c r="F27" s="1046"/>
      <c r="G27" s="1047" t="s">
        <v>984</v>
      </c>
      <c r="H27" s="1047"/>
      <c r="I27" s="1047"/>
      <c r="J27" s="1047"/>
      <c r="K27" s="1047"/>
      <c r="L27" s="1047"/>
      <c r="M27" s="1047"/>
      <c r="N27" s="1047"/>
      <c r="O27" s="1047"/>
      <c r="P27" s="1047"/>
      <c r="Q27" s="1047"/>
      <c r="R27" s="1047"/>
      <c r="S27" s="1047"/>
      <c r="T27" s="1047"/>
      <c r="U27" s="578"/>
      <c r="AA27" s="583" t="s">
        <v>989</v>
      </c>
      <c r="AB27" s="1022"/>
      <c r="AC27" s="1023"/>
      <c r="AD27" s="1023"/>
      <c r="AE27" s="1023"/>
      <c r="AF27" s="1023"/>
      <c r="AG27" s="1023"/>
      <c r="AH27" s="1023"/>
      <c r="AI27" s="1023"/>
      <c r="AJ27" s="1023"/>
      <c r="AK27" s="1023"/>
      <c r="AL27" s="1024"/>
      <c r="AM27" s="158"/>
      <c r="AN27" s="158"/>
      <c r="AO27"/>
      <c r="AP27" s="579" t="s">
        <v>907</v>
      </c>
      <c r="AQ27" s="265" t="s">
        <v>642</v>
      </c>
      <c r="AR27" s="158"/>
      <c r="AS27" s="158"/>
      <c r="AT27" s="158"/>
      <c r="AU27" s="158"/>
      <c r="AV27" s="158"/>
      <c r="AW27" s="158"/>
      <c r="AX27" s="158"/>
      <c r="AY27" s="158"/>
      <c r="AZ27" s="158"/>
      <c r="BA27" s="158"/>
      <c r="BB27" s="575"/>
      <c r="BC27" s="91"/>
    </row>
    <row r="28" spans="1:55" s="46" customFormat="1" ht="12.9" customHeight="1">
      <c r="A28" s="91"/>
      <c r="B28" s="1045"/>
      <c r="C28" s="1046"/>
      <c r="D28" s="1046"/>
      <c r="E28" s="1046"/>
      <c r="F28" s="1046"/>
      <c r="G28" s="1047"/>
      <c r="H28" s="1047"/>
      <c r="I28" s="1047"/>
      <c r="J28" s="1047"/>
      <c r="K28" s="1047"/>
      <c r="L28" s="1047"/>
      <c r="M28" s="1047"/>
      <c r="N28" s="1047"/>
      <c r="O28" s="1047"/>
      <c r="P28" s="1047"/>
      <c r="Q28" s="1047"/>
      <c r="R28" s="1047"/>
      <c r="S28" s="1047"/>
      <c r="T28" s="1047"/>
      <c r="U28" s="613"/>
      <c r="V28" s="578"/>
      <c r="W28" s="578"/>
      <c r="X28" s="578"/>
      <c r="Y28" s="578"/>
      <c r="Z28" s="578"/>
      <c r="AB28" s="576"/>
      <c r="AC28" s="576"/>
      <c r="AD28" s="576"/>
      <c r="AE28" s="576"/>
      <c r="AF28" s="576"/>
      <c r="AG28" s="576"/>
      <c r="AH28" s="216" t="s">
        <v>992</v>
      </c>
      <c r="AI28" s="1026"/>
      <c r="AJ28" s="1027"/>
      <c r="AK28" s="1027"/>
      <c r="AL28" s="1028"/>
      <c r="AM28" s="609"/>
      <c r="AN28" s="609"/>
      <c r="AO28" s="609"/>
      <c r="AP28" s="609"/>
      <c r="AQ28" s="609"/>
      <c r="AR28" s="609"/>
      <c r="AS28" s="609"/>
      <c r="AT28" s="609"/>
      <c r="AU28" s="609"/>
      <c r="AV28" s="609"/>
      <c r="AW28" s="609"/>
      <c r="AX28" s="609"/>
      <c r="AY28" s="609"/>
      <c r="AZ28" s="609"/>
      <c r="BA28" s="609"/>
      <c r="BB28" s="575"/>
      <c r="BC28" s="91"/>
    </row>
    <row r="29" spans="1:55" s="46" customFormat="1" ht="12.9" customHeight="1">
      <c r="A29" s="91"/>
      <c r="B29" s="1045"/>
      <c r="C29" s="1046"/>
      <c r="D29" s="1046"/>
      <c r="E29" s="1046"/>
      <c r="F29" s="1046"/>
      <c r="G29" s="1047"/>
      <c r="H29" s="1047"/>
      <c r="I29" s="1047"/>
      <c r="J29" s="1047"/>
      <c r="K29" s="1047"/>
      <c r="L29" s="1047"/>
      <c r="M29" s="1047"/>
      <c r="N29" s="1047"/>
      <c r="O29" s="1047"/>
      <c r="P29" s="1047"/>
      <c r="Q29" s="1047"/>
      <c r="R29" s="1047"/>
      <c r="S29" s="1047"/>
      <c r="T29" s="1047"/>
      <c r="U29" s="613"/>
      <c r="V29" s="613"/>
      <c r="Y29" s="613"/>
      <c r="Z29" s="613"/>
      <c r="AA29" s="600"/>
      <c r="AB29" s="600"/>
      <c r="AC29" s="600"/>
      <c r="AD29" s="600"/>
      <c r="AE29" s="600"/>
      <c r="AF29" s="600"/>
      <c r="AG29" s="576"/>
      <c r="AH29" s="576"/>
      <c r="AI29" s="609"/>
      <c r="AJ29" s="609"/>
      <c r="AK29" s="609"/>
      <c r="AL29" s="609"/>
      <c r="AM29" s="609"/>
      <c r="AN29" s="609"/>
      <c r="AO29" s="609"/>
      <c r="AP29" s="609"/>
      <c r="AQ29" s="609"/>
      <c r="AR29" s="609"/>
      <c r="AS29" s="609"/>
      <c r="AT29" s="609"/>
      <c r="AU29" s="609"/>
      <c r="AV29" s="609"/>
      <c r="AW29" s="609"/>
      <c r="AX29" s="609"/>
      <c r="AY29" s="609"/>
      <c r="AZ29" s="609"/>
      <c r="BA29" s="609"/>
      <c r="BB29" s="575"/>
      <c r="BC29" s="91"/>
    </row>
    <row r="30" spans="1:55" s="46" customFormat="1" ht="15.75" customHeight="1">
      <c r="A30" s="91"/>
      <c r="B30" s="1095" t="s">
        <v>1300</v>
      </c>
      <c r="C30" s="1096"/>
      <c r="D30" s="1096"/>
      <c r="E30" s="1096"/>
      <c r="F30" s="1096"/>
      <c r="G30" s="1047" t="s">
        <v>1318</v>
      </c>
      <c r="H30" s="1047"/>
      <c r="I30" s="1047"/>
      <c r="J30" s="1047"/>
      <c r="K30" s="1047"/>
      <c r="L30" s="1047"/>
      <c r="M30" s="1047"/>
      <c r="N30" s="1047"/>
      <c r="O30" s="1047"/>
      <c r="P30" s="1047"/>
      <c r="Q30" s="1047"/>
      <c r="R30" s="1047"/>
      <c r="S30" s="1047"/>
      <c r="T30" s="1047"/>
      <c r="U30" s="613"/>
      <c r="BB30" s="575"/>
      <c r="BC30" s="91"/>
    </row>
    <row r="31" spans="1:55" s="46" customFormat="1" ht="12.9" customHeight="1">
      <c r="A31" s="91"/>
      <c r="B31" s="1095"/>
      <c r="C31" s="1096"/>
      <c r="D31" s="1096"/>
      <c r="E31" s="1096"/>
      <c r="F31" s="1096"/>
      <c r="G31" s="1047"/>
      <c r="H31" s="1047"/>
      <c r="I31" s="1047"/>
      <c r="J31" s="1047"/>
      <c r="K31" s="1047"/>
      <c r="L31" s="1047"/>
      <c r="M31" s="1047"/>
      <c r="N31" s="1047"/>
      <c r="O31" s="1047"/>
      <c r="P31" s="1047"/>
      <c r="Q31" s="1047"/>
      <c r="R31" s="1047"/>
      <c r="S31" s="1047"/>
      <c r="T31" s="1047"/>
      <c r="U31" s="613"/>
      <c r="V31" s="613"/>
      <c r="Y31" s="617" t="s">
        <v>932</v>
      </c>
      <c r="Z31" s="613"/>
      <c r="AC31" s="628"/>
      <c r="AD31" s="635" t="s">
        <v>985</v>
      </c>
      <c r="AE31" s="629"/>
      <c r="AF31" s="630"/>
      <c r="AG31" s="631"/>
      <c r="AH31" s="632"/>
      <c r="AI31" s="633"/>
      <c r="AJ31" s="633"/>
      <c r="AK31" s="633"/>
      <c r="AL31" s="635" t="s">
        <v>986</v>
      </c>
      <c r="AM31" s="634"/>
      <c r="AN31" s="634"/>
      <c r="AO31" s="634"/>
      <c r="AP31" s="633"/>
      <c r="AQ31" s="633"/>
      <c r="AR31" s="633"/>
      <c r="AS31" s="633"/>
      <c r="AT31" s="628"/>
      <c r="AU31" s="627" t="s">
        <v>987</v>
      </c>
      <c r="AV31" s="643"/>
      <c r="AW31" s="644"/>
      <c r="AX31" s="645"/>
      <c r="AY31" s="609"/>
      <c r="AZ31" s="609"/>
      <c r="BA31" s="609"/>
      <c r="BB31" s="575"/>
      <c r="BC31" s="91"/>
    </row>
    <row r="32" spans="1:55" s="46" customFormat="1" ht="16.5" customHeight="1">
      <c r="A32" s="91"/>
      <c r="B32" s="1095"/>
      <c r="C32" s="1096"/>
      <c r="D32" s="1096"/>
      <c r="E32" s="1096"/>
      <c r="F32" s="1096"/>
      <c r="G32" s="1047"/>
      <c r="H32" s="1047"/>
      <c r="I32" s="1047"/>
      <c r="J32" s="1047"/>
      <c r="K32" s="1047"/>
      <c r="L32" s="1047"/>
      <c r="M32" s="1047"/>
      <c r="N32" s="1047"/>
      <c r="O32" s="1047"/>
      <c r="P32" s="1047"/>
      <c r="Q32" s="1047"/>
      <c r="R32" s="1047"/>
      <c r="S32" s="1047"/>
      <c r="T32" s="1047"/>
      <c r="U32" s="613"/>
      <c r="V32" s="613"/>
      <c r="W32" s="613"/>
      <c r="X32" s="613"/>
      <c r="Y32" s="613"/>
      <c r="Z32" s="613"/>
      <c r="AE32" s="600"/>
      <c r="AF32" s="600"/>
      <c r="AG32" s="576"/>
      <c r="AH32" s="576"/>
      <c r="AI32" s="610"/>
      <c r="AJ32" s="610"/>
      <c r="AK32" s="610"/>
      <c r="AL32" s="610"/>
      <c r="AM32" s="611"/>
      <c r="AN32" s="611"/>
      <c r="AO32" s="611"/>
      <c r="AP32" s="611"/>
      <c r="AQ32" s="611"/>
      <c r="AR32" s="611"/>
      <c r="AS32" s="611"/>
      <c r="AT32" s="611"/>
      <c r="AU32" s="611"/>
      <c r="AV32" s="611"/>
      <c r="AW32" s="611"/>
      <c r="AX32" s="611"/>
      <c r="AY32" s="611"/>
      <c r="AZ32" s="611"/>
      <c r="BA32" s="611"/>
      <c r="BB32" s="575"/>
      <c r="BC32" s="91"/>
    </row>
    <row r="33" spans="1:55" s="46" customFormat="1" ht="12.9" customHeight="1">
      <c r="A33" s="91"/>
      <c r="B33" s="1095" t="s">
        <v>1262</v>
      </c>
      <c r="C33" s="1096"/>
      <c r="D33" s="1096"/>
      <c r="E33" s="1096"/>
      <c r="F33" s="1096"/>
      <c r="G33" s="1047" t="s">
        <v>1319</v>
      </c>
      <c r="H33" s="1047"/>
      <c r="I33" s="1047"/>
      <c r="J33" s="1047"/>
      <c r="K33" s="1047"/>
      <c r="L33" s="1047"/>
      <c r="M33" s="1047"/>
      <c r="N33" s="1047"/>
      <c r="O33" s="1047"/>
      <c r="P33" s="1047"/>
      <c r="Q33" s="1047"/>
      <c r="R33" s="1047"/>
      <c r="S33" s="1047"/>
      <c r="T33" s="1047"/>
      <c r="U33" s="613"/>
      <c r="V33" s="613"/>
      <c r="W33" s="613"/>
      <c r="X33" s="613"/>
      <c r="Y33" s="613"/>
      <c r="Z33" s="613"/>
      <c r="AE33" s="600"/>
      <c r="AF33" s="600"/>
      <c r="AG33" s="576"/>
      <c r="AH33" s="576"/>
      <c r="AI33" s="610"/>
      <c r="AJ33" s="610"/>
      <c r="AK33" s="610"/>
      <c r="AL33" s="610"/>
      <c r="AM33" s="611"/>
      <c r="AN33" s="611"/>
      <c r="AO33" s="611"/>
      <c r="AP33" s="611"/>
      <c r="AQ33" s="611"/>
      <c r="AR33" s="611"/>
      <c r="AS33" s="611"/>
      <c r="AT33" s="611"/>
      <c r="AU33" s="611"/>
      <c r="AV33" s="611"/>
      <c r="AW33" s="611"/>
      <c r="AX33" s="611"/>
      <c r="AY33" s="611"/>
      <c r="AZ33" s="611"/>
      <c r="BA33" s="611"/>
      <c r="BB33" s="575"/>
      <c r="BC33" s="91"/>
    </row>
    <row r="34" spans="1:55" s="46" customFormat="1" ht="12.9" customHeight="1">
      <c r="A34" s="91"/>
      <c r="B34" s="1095"/>
      <c r="C34" s="1096"/>
      <c r="D34" s="1096"/>
      <c r="E34" s="1096"/>
      <c r="F34" s="1096"/>
      <c r="G34" s="1047"/>
      <c r="H34" s="1047"/>
      <c r="I34" s="1047"/>
      <c r="J34" s="1047"/>
      <c r="K34" s="1047"/>
      <c r="L34" s="1047"/>
      <c r="M34" s="1047"/>
      <c r="N34" s="1047"/>
      <c r="O34" s="1047"/>
      <c r="P34" s="1047"/>
      <c r="Q34" s="1047"/>
      <c r="R34" s="1047"/>
      <c r="S34" s="1047"/>
      <c r="T34" s="1047"/>
      <c r="U34" s="621"/>
      <c r="V34" s="613"/>
      <c r="X34" s="640"/>
      <c r="Y34" s="640"/>
      <c r="AA34" s="897" t="s">
        <v>924</v>
      </c>
      <c r="AB34" s="1021" t="s">
        <v>661</v>
      </c>
      <c r="AC34" s="1021"/>
      <c r="AD34" s="1021"/>
      <c r="AE34" s="1021"/>
      <c r="AF34" s="600"/>
      <c r="AG34" s="600"/>
      <c r="AH34" s="600"/>
      <c r="AI34" s="600"/>
      <c r="AJ34" s="610"/>
      <c r="AK34" s="610"/>
      <c r="AM34" s="640"/>
      <c r="AN34" s="640"/>
      <c r="AO34" s="640"/>
      <c r="AR34" s="897" t="s">
        <v>924</v>
      </c>
      <c r="AS34" s="1021" t="s">
        <v>667</v>
      </c>
      <c r="AT34" s="1021"/>
      <c r="AU34" s="1021"/>
      <c r="AV34" s="1021"/>
      <c r="AW34" s="1021"/>
      <c r="AX34" s="1021"/>
      <c r="AY34" s="1021"/>
      <c r="AZ34" s="1021"/>
      <c r="BA34" s="611"/>
      <c r="BB34" s="575"/>
      <c r="BC34" s="91"/>
    </row>
    <row r="35" spans="1:55" s="46" customFormat="1" ht="12.9" customHeight="1">
      <c r="A35" s="91"/>
      <c r="B35" s="1095"/>
      <c r="C35" s="1096"/>
      <c r="D35" s="1096"/>
      <c r="E35" s="1096"/>
      <c r="F35" s="1096"/>
      <c r="G35" s="1047"/>
      <c r="H35" s="1047"/>
      <c r="I35" s="1047"/>
      <c r="J35" s="1047"/>
      <c r="K35" s="1047"/>
      <c r="L35" s="1047"/>
      <c r="M35" s="1047"/>
      <c r="N35" s="1047"/>
      <c r="O35" s="1047"/>
      <c r="P35" s="1047"/>
      <c r="Q35" s="1047"/>
      <c r="R35" s="1047"/>
      <c r="S35" s="1047"/>
      <c r="T35" s="1047"/>
      <c r="U35" s="621"/>
      <c r="V35" s="613"/>
      <c r="W35" s="613"/>
      <c r="X35" s="613"/>
      <c r="Y35" s="613"/>
      <c r="Z35" s="600"/>
      <c r="AA35" s="600"/>
      <c r="AB35" s="600"/>
      <c r="AC35" s="600"/>
      <c r="AD35" s="600"/>
      <c r="AE35" s="600"/>
      <c r="AF35" s="576"/>
      <c r="AG35" s="576"/>
      <c r="AH35" s="576"/>
      <c r="AI35" s="610"/>
      <c r="AJ35" s="610"/>
      <c r="AK35" s="610"/>
      <c r="AL35" s="610"/>
      <c r="AM35" s="611"/>
      <c r="AN35" s="611"/>
      <c r="AO35" s="611"/>
      <c r="AP35" s="611"/>
      <c r="AQ35" s="611"/>
      <c r="AR35" s="611"/>
      <c r="AS35" s="611"/>
      <c r="AT35" s="611"/>
      <c r="AU35" s="611"/>
      <c r="AV35" s="611"/>
      <c r="AW35" s="611"/>
      <c r="AX35" s="611"/>
      <c r="AY35" s="611"/>
      <c r="AZ35" s="611"/>
      <c r="BA35" s="611"/>
      <c r="BB35" s="575"/>
      <c r="BC35" s="91"/>
    </row>
    <row r="36" spans="1:55" s="46" customFormat="1" ht="12.9" customHeight="1">
      <c r="A36" s="91"/>
      <c r="B36" s="1045" t="s">
        <v>940</v>
      </c>
      <c r="C36" s="1046"/>
      <c r="D36" s="1046"/>
      <c r="E36" s="1046"/>
      <c r="F36" s="1046"/>
      <c r="G36" s="1047" t="s">
        <v>941</v>
      </c>
      <c r="H36" s="1047"/>
      <c r="I36" s="1047"/>
      <c r="J36" s="1047"/>
      <c r="K36" s="1047"/>
      <c r="L36" s="1047"/>
      <c r="M36" s="1047"/>
      <c r="N36" s="1047"/>
      <c r="O36" s="1047"/>
      <c r="P36" s="1047"/>
      <c r="Q36" s="1047"/>
      <c r="R36" s="1047"/>
      <c r="S36" s="1047"/>
      <c r="T36" s="1047"/>
      <c r="U36" s="621"/>
      <c r="V36" s="1029" t="s">
        <v>983</v>
      </c>
      <c r="W36" s="1029"/>
      <c r="X36" s="1029"/>
      <c r="Y36" s="1029"/>
      <c r="Z36" s="1029"/>
      <c r="AA36" s="1029"/>
      <c r="AB36" s="1029"/>
      <c r="AC36" s="1029"/>
      <c r="AD36" s="1029"/>
      <c r="AE36" s="1029"/>
      <c r="AF36" s="1029"/>
      <c r="AG36" s="636"/>
      <c r="AH36" s="1025" t="s">
        <v>1229</v>
      </c>
      <c r="AI36" s="1025"/>
      <c r="AJ36" s="1025"/>
      <c r="AK36" s="1025"/>
      <c r="AL36" s="1025"/>
      <c r="AM36" s="1025"/>
      <c r="AN36" s="1025"/>
      <c r="AO36" s="1025"/>
      <c r="AP36" s="1025"/>
      <c r="AQ36" s="1025"/>
      <c r="AR36" s="1025"/>
      <c r="AS36" s="1025"/>
      <c r="AT36" s="1025"/>
      <c r="AU36" s="1025"/>
      <c r="AV36" s="1025"/>
      <c r="AW36" s="1025"/>
      <c r="AX36" s="1025"/>
      <c r="AY36" s="1025"/>
      <c r="AZ36" s="1025"/>
      <c r="BA36" s="1025"/>
      <c r="BB36" s="575"/>
      <c r="BC36" s="91"/>
    </row>
    <row r="37" spans="1:55" s="46" customFormat="1" ht="12.9" customHeight="1">
      <c r="A37" s="91"/>
      <c r="B37" s="1045"/>
      <c r="C37" s="1046"/>
      <c r="D37" s="1046"/>
      <c r="E37" s="1046"/>
      <c r="F37" s="1046"/>
      <c r="G37" s="1047"/>
      <c r="H37" s="1047"/>
      <c r="I37" s="1047"/>
      <c r="J37" s="1047"/>
      <c r="K37" s="1047"/>
      <c r="L37" s="1047"/>
      <c r="M37" s="1047"/>
      <c r="N37" s="1047"/>
      <c r="O37" s="1047"/>
      <c r="P37" s="1047"/>
      <c r="Q37" s="1047"/>
      <c r="R37" s="1047"/>
      <c r="S37" s="1047"/>
      <c r="T37" s="1047"/>
      <c r="U37" s="621"/>
      <c r="V37" s="1029" t="s">
        <v>965</v>
      </c>
      <c r="W37" s="1029"/>
      <c r="X37" s="1029"/>
      <c r="Y37" s="1029"/>
      <c r="Z37" s="1029"/>
      <c r="AA37" s="1029"/>
      <c r="AB37" s="1029"/>
      <c r="AC37" s="1029"/>
      <c r="AD37" s="1029"/>
      <c r="AE37" s="1029"/>
      <c r="AF37" s="1029"/>
      <c r="AG37" s="636"/>
      <c r="AH37" s="1025"/>
      <c r="AI37" s="1025"/>
      <c r="AJ37" s="1025"/>
      <c r="AK37" s="1025"/>
      <c r="AL37" s="1025"/>
      <c r="AM37" s="1025"/>
      <c r="AN37" s="1025"/>
      <c r="AO37" s="1025"/>
      <c r="AP37" s="1025"/>
      <c r="AQ37" s="1025"/>
      <c r="AR37" s="1025"/>
      <c r="AS37" s="1025"/>
      <c r="AT37" s="1025"/>
      <c r="AU37" s="1025"/>
      <c r="AV37" s="1025"/>
      <c r="AW37" s="1025"/>
      <c r="AX37" s="1025"/>
      <c r="AY37" s="1025"/>
      <c r="AZ37" s="1025"/>
      <c r="BA37" s="1025"/>
      <c r="BB37" s="575"/>
      <c r="BC37" s="91"/>
    </row>
    <row r="38" spans="1:55" s="46" customFormat="1" ht="12.9" customHeight="1">
      <c r="A38" s="91"/>
      <c r="B38" s="1045"/>
      <c r="C38" s="1046"/>
      <c r="D38" s="1046"/>
      <c r="E38" s="1046"/>
      <c r="F38" s="1046"/>
      <c r="G38" s="1047"/>
      <c r="H38" s="1047"/>
      <c r="I38" s="1047"/>
      <c r="J38" s="1047"/>
      <c r="K38" s="1047"/>
      <c r="L38" s="1047"/>
      <c r="M38" s="1047"/>
      <c r="N38" s="1047"/>
      <c r="O38" s="1047"/>
      <c r="P38" s="1047"/>
      <c r="Q38" s="1047"/>
      <c r="R38" s="1047"/>
      <c r="S38" s="1047"/>
      <c r="T38" s="1047"/>
      <c r="U38" s="621"/>
      <c r="V38" s="620"/>
      <c r="W38" s="620"/>
      <c r="X38" s="1020" t="s">
        <v>1008</v>
      </c>
      <c r="Y38" s="1020"/>
      <c r="Z38" s="1020"/>
      <c r="AA38" s="1020"/>
      <c r="AB38" s="1020"/>
      <c r="AC38" s="1020"/>
      <c r="AD38" s="1020"/>
      <c r="AE38" s="620"/>
      <c r="AF38" s="620"/>
      <c r="AG38" s="636"/>
      <c r="AH38" s="636"/>
      <c r="AI38" s="636"/>
      <c r="AJ38" s="636"/>
      <c r="AK38" s="620"/>
      <c r="AL38" s="619"/>
      <c r="AM38" s="610"/>
      <c r="AN38" s="622"/>
      <c r="AO38" s="608"/>
      <c r="AP38" s="608"/>
      <c r="AQ38" s="608"/>
      <c r="AR38" s="608"/>
      <c r="AS38" s="608"/>
      <c r="AT38" s="608"/>
      <c r="AU38" s="608"/>
      <c r="AV38" s="608"/>
      <c r="AW38" s="608"/>
      <c r="AX38" s="620"/>
      <c r="AY38" s="620"/>
      <c r="AZ38" s="623"/>
      <c r="BA38" s="611"/>
      <c r="BB38" s="575"/>
      <c r="BC38" s="91"/>
    </row>
    <row r="39" spans="1:55" s="46" customFormat="1" ht="12.9" customHeight="1">
      <c r="A39" s="91"/>
      <c r="B39" s="1045" t="s">
        <v>942</v>
      </c>
      <c r="C39" s="1046"/>
      <c r="D39" s="1046"/>
      <c r="E39" s="1046"/>
      <c r="F39" s="1046"/>
      <c r="G39" s="1048" t="s">
        <v>967</v>
      </c>
      <c r="H39" s="1048"/>
      <c r="I39" s="1048"/>
      <c r="J39" s="1048"/>
      <c r="K39" s="1048"/>
      <c r="L39" s="1048"/>
      <c r="M39" s="1048"/>
      <c r="N39" s="1048"/>
      <c r="O39" s="1048"/>
      <c r="P39" s="1048"/>
      <c r="Q39" s="1048"/>
      <c r="R39" s="1048"/>
      <c r="S39" s="1048"/>
      <c r="T39" s="1048"/>
      <c r="U39" s="621"/>
      <c r="V39" s="620"/>
      <c r="W39" s="1031">
        <v>0.01</v>
      </c>
      <c r="X39" s="1031"/>
      <c r="Y39" s="1031"/>
      <c r="Z39" s="1032" t="s">
        <v>781</v>
      </c>
      <c r="AA39" s="1033"/>
      <c r="AB39" s="1034"/>
      <c r="AC39" s="618" t="s">
        <v>872</v>
      </c>
      <c r="AD39" s="620"/>
      <c r="AE39" s="620"/>
      <c r="AF39" s="620"/>
      <c r="AG39" s="620"/>
      <c r="AH39" s="620"/>
      <c r="AI39" s="620"/>
      <c r="AJ39" s="620"/>
      <c r="AK39" s="620"/>
      <c r="AL39" s="619"/>
      <c r="AM39" s="610"/>
      <c r="AN39" s="622"/>
      <c r="AO39" s="1030"/>
      <c r="AP39" s="1030"/>
      <c r="AQ39" s="1030"/>
      <c r="AR39" s="1030"/>
      <c r="AS39" s="1030"/>
      <c r="AT39" s="1030"/>
      <c r="AU39" s="1030"/>
      <c r="AV39" s="1030"/>
      <c r="AW39" s="1030"/>
      <c r="AX39" s="620"/>
      <c r="AY39" s="620"/>
      <c r="AZ39" s="624"/>
      <c r="BA39" s="611"/>
      <c r="BB39" s="575"/>
      <c r="BC39" s="91"/>
    </row>
    <row r="40" spans="1:55" s="46" customFormat="1" ht="12.9" customHeight="1">
      <c r="A40" s="91"/>
      <c r="B40" s="1045"/>
      <c r="C40" s="1046"/>
      <c r="D40" s="1046"/>
      <c r="E40" s="1046"/>
      <c r="F40" s="1046"/>
      <c r="G40" s="1048"/>
      <c r="H40" s="1048"/>
      <c r="I40" s="1048"/>
      <c r="J40" s="1048"/>
      <c r="K40" s="1048"/>
      <c r="L40" s="1048"/>
      <c r="M40" s="1048"/>
      <c r="N40" s="1048"/>
      <c r="O40" s="1048"/>
      <c r="P40" s="1048"/>
      <c r="Q40" s="1048"/>
      <c r="R40" s="1048"/>
      <c r="S40" s="1048"/>
      <c r="T40" s="1048"/>
      <c r="U40" s="621"/>
      <c r="V40" s="620"/>
      <c r="W40" s="620"/>
      <c r="X40" s="620"/>
      <c r="Y40" s="620"/>
      <c r="Z40" s="1032" t="s">
        <v>782</v>
      </c>
      <c r="AA40" s="1033"/>
      <c r="AB40" s="1034"/>
      <c r="AC40" s="1040" t="s">
        <v>935</v>
      </c>
      <c r="AD40" s="1041"/>
      <c r="AE40" s="1041"/>
      <c r="AF40" s="620"/>
      <c r="AG40" s="620"/>
      <c r="AH40" s="620"/>
      <c r="AI40" s="620"/>
      <c r="AJ40" s="620"/>
      <c r="AK40" s="620"/>
      <c r="AL40" s="619"/>
      <c r="AM40" s="610"/>
      <c r="AN40" s="626"/>
      <c r="AO40" s="1030"/>
      <c r="AP40" s="1030"/>
      <c r="AQ40" s="1030"/>
      <c r="AR40" s="1030"/>
      <c r="AS40" s="1030"/>
      <c r="AT40" s="1030"/>
      <c r="AU40" s="1030"/>
      <c r="AV40" s="1030"/>
      <c r="AW40" s="1030"/>
      <c r="AX40" s="620"/>
      <c r="AY40" s="620"/>
      <c r="AZ40" s="624"/>
      <c r="BA40" s="611"/>
      <c r="BB40" s="575"/>
      <c r="BC40" s="91"/>
    </row>
    <row r="41" spans="1:55" s="46" customFormat="1" ht="12.9" customHeight="1">
      <c r="A41" s="91"/>
      <c r="B41" s="1045"/>
      <c r="C41" s="1046"/>
      <c r="D41" s="1046"/>
      <c r="E41" s="1046"/>
      <c r="F41" s="1046"/>
      <c r="G41" s="1048"/>
      <c r="H41" s="1048"/>
      <c r="I41" s="1048"/>
      <c r="J41" s="1048"/>
      <c r="K41" s="1048"/>
      <c r="L41" s="1048"/>
      <c r="M41" s="1048"/>
      <c r="N41" s="1048"/>
      <c r="O41" s="1048"/>
      <c r="P41" s="1048"/>
      <c r="Q41" s="1048"/>
      <c r="R41" s="1048"/>
      <c r="S41" s="1048"/>
      <c r="T41" s="1048"/>
      <c r="U41" s="621"/>
      <c r="V41" s="620"/>
      <c r="W41" s="620"/>
      <c r="X41" s="620"/>
      <c r="Y41" s="620"/>
      <c r="Z41" s="620"/>
      <c r="AA41" s="620"/>
      <c r="AB41" s="620"/>
      <c r="AC41" s="620"/>
      <c r="AD41" s="620"/>
      <c r="AE41" s="620"/>
      <c r="AF41" s="620"/>
      <c r="AG41" s="620"/>
      <c r="AH41" s="620"/>
      <c r="AI41" s="620"/>
      <c r="AJ41" s="620"/>
      <c r="AK41" s="620"/>
      <c r="AL41" s="619"/>
      <c r="AM41" s="610"/>
      <c r="AN41" s="626"/>
      <c r="AO41" s="608"/>
      <c r="AP41" s="608"/>
      <c r="AQ41" s="608"/>
      <c r="AR41" s="608"/>
      <c r="AS41" s="608"/>
      <c r="AT41" s="608"/>
      <c r="AU41" s="608"/>
      <c r="AV41" s="608"/>
      <c r="AW41" s="608"/>
      <c r="AX41" s="620"/>
      <c r="AY41" s="620"/>
      <c r="AZ41" s="624"/>
      <c r="BA41" s="611"/>
      <c r="BB41" s="575"/>
      <c r="BC41" s="91"/>
    </row>
    <row r="42" spans="1:55" s="46" customFormat="1" ht="12.9" customHeight="1">
      <c r="A42" s="91"/>
      <c r="B42" s="1045" t="s">
        <v>943</v>
      </c>
      <c r="C42" s="1046"/>
      <c r="D42" s="1046"/>
      <c r="E42" s="1046"/>
      <c r="F42" s="1046"/>
      <c r="G42" s="1048" t="s">
        <v>944</v>
      </c>
      <c r="H42" s="1048"/>
      <c r="I42" s="1048"/>
      <c r="J42" s="1048"/>
      <c r="K42" s="1048"/>
      <c r="L42" s="1048"/>
      <c r="M42" s="1048"/>
      <c r="N42" s="1048"/>
      <c r="O42" s="1048"/>
      <c r="P42" s="1048"/>
      <c r="Q42" s="1048"/>
      <c r="R42" s="1048"/>
      <c r="S42" s="1048"/>
      <c r="T42" s="1048"/>
      <c r="U42" s="621"/>
      <c r="V42" s="1029" t="s">
        <v>982</v>
      </c>
      <c r="W42" s="1029"/>
      <c r="X42" s="1029"/>
      <c r="Y42" s="1029"/>
      <c r="Z42" s="1029"/>
      <c r="AA42" s="1029"/>
      <c r="AB42" s="1029"/>
      <c r="AC42" s="1029"/>
      <c r="AD42" s="1029"/>
      <c r="AE42" s="1029"/>
      <c r="AF42" s="1029"/>
      <c r="AG42" s="620"/>
      <c r="AH42" s="1030" t="s">
        <v>1228</v>
      </c>
      <c r="AI42" s="1030"/>
      <c r="AJ42" s="1030"/>
      <c r="AK42" s="1030"/>
      <c r="AL42" s="1030"/>
      <c r="AM42" s="1030"/>
      <c r="AN42" s="1030"/>
      <c r="AO42" s="1030"/>
      <c r="AP42" s="1030"/>
      <c r="AQ42" s="1030"/>
      <c r="AR42" s="1030"/>
      <c r="AS42" s="1030"/>
      <c r="AT42" s="1030"/>
      <c r="AU42" s="1030"/>
      <c r="AV42" s="1030"/>
      <c r="AW42" s="1030"/>
      <c r="BB42" s="575"/>
      <c r="BC42" s="91"/>
    </row>
    <row r="43" spans="1:55" s="46" customFormat="1" ht="12.9" customHeight="1">
      <c r="A43" s="91"/>
      <c r="B43" s="1045"/>
      <c r="C43" s="1046"/>
      <c r="D43" s="1046"/>
      <c r="E43" s="1046"/>
      <c r="F43" s="1046"/>
      <c r="G43" s="1048"/>
      <c r="H43" s="1048"/>
      <c r="I43" s="1048"/>
      <c r="J43" s="1048"/>
      <c r="K43" s="1048"/>
      <c r="L43" s="1048"/>
      <c r="M43" s="1048"/>
      <c r="N43" s="1048"/>
      <c r="O43" s="1048"/>
      <c r="P43" s="1048"/>
      <c r="Q43" s="1048"/>
      <c r="R43" s="1048"/>
      <c r="S43" s="1048"/>
      <c r="T43" s="1048"/>
      <c r="U43" s="621"/>
      <c r="V43" s="1029" t="s">
        <v>937</v>
      </c>
      <c r="W43" s="1029"/>
      <c r="X43" s="1029"/>
      <c r="Y43" s="1029"/>
      <c r="Z43" s="1029"/>
      <c r="AA43" s="1029"/>
      <c r="AB43" s="1029"/>
      <c r="AC43" s="1029"/>
      <c r="AD43" s="1029"/>
      <c r="AE43" s="1029"/>
      <c r="AF43" s="1029"/>
      <c r="AG43" s="636"/>
      <c r="AH43" s="1030"/>
      <c r="AI43" s="1030"/>
      <c r="AJ43" s="1030"/>
      <c r="AK43" s="1030"/>
      <c r="AL43" s="1030"/>
      <c r="AM43" s="1030"/>
      <c r="AN43" s="1030"/>
      <c r="AO43" s="1030"/>
      <c r="AP43" s="1030"/>
      <c r="AQ43" s="1030"/>
      <c r="AR43" s="1030"/>
      <c r="AS43" s="1030"/>
      <c r="AT43" s="1030"/>
      <c r="AU43" s="1030"/>
      <c r="AV43" s="1030"/>
      <c r="AW43" s="1030"/>
      <c r="AX43" s="1042"/>
      <c r="AY43" s="1043"/>
      <c r="AZ43" s="1044"/>
      <c r="BA43" s="611"/>
      <c r="BB43" s="575"/>
      <c r="BC43" s="91"/>
    </row>
    <row r="44" spans="1:55" s="46" customFormat="1" ht="12.9" customHeight="1">
      <c r="A44" s="91"/>
      <c r="B44" s="1045"/>
      <c r="C44" s="1046"/>
      <c r="D44" s="1046"/>
      <c r="E44" s="1046"/>
      <c r="F44" s="1046"/>
      <c r="G44" s="1048"/>
      <c r="H44" s="1048"/>
      <c r="I44" s="1048"/>
      <c r="J44" s="1048"/>
      <c r="K44" s="1048"/>
      <c r="L44" s="1048"/>
      <c r="M44" s="1048"/>
      <c r="N44" s="1048"/>
      <c r="O44" s="1048"/>
      <c r="P44" s="1048"/>
      <c r="Q44" s="1048"/>
      <c r="R44" s="1048"/>
      <c r="S44" s="1048"/>
      <c r="T44" s="1048"/>
      <c r="U44" s="621"/>
      <c r="V44" s="620"/>
      <c r="W44" s="620"/>
      <c r="X44" s="1020" t="s">
        <v>1008</v>
      </c>
      <c r="Y44" s="1020"/>
      <c r="Z44" s="1020"/>
      <c r="AA44" s="1020"/>
      <c r="AB44" s="1020"/>
      <c r="AC44" s="1020"/>
      <c r="AD44" s="1020"/>
      <c r="AE44" s="620"/>
      <c r="AF44" s="620"/>
      <c r="AG44" s="636"/>
      <c r="AH44" s="1030"/>
      <c r="AI44" s="1030"/>
      <c r="AJ44" s="1030"/>
      <c r="AK44" s="1030"/>
      <c r="AL44" s="1030"/>
      <c r="AM44" s="1030"/>
      <c r="AN44" s="1030"/>
      <c r="AO44" s="1030"/>
      <c r="AP44" s="1030"/>
      <c r="AQ44" s="1030"/>
      <c r="AR44" s="1030"/>
      <c r="AS44" s="1030"/>
      <c r="AT44" s="1030"/>
      <c r="AU44" s="1030"/>
      <c r="AV44" s="1030"/>
      <c r="AW44" s="1030"/>
      <c r="AX44" s="608"/>
      <c r="AY44" s="608"/>
      <c r="AZ44" s="608"/>
      <c r="BA44" s="611"/>
      <c r="BB44" s="575"/>
      <c r="BC44" s="91"/>
    </row>
    <row r="45" spans="1:55" s="46" customFormat="1" ht="12.9" customHeight="1">
      <c r="A45" s="91"/>
      <c r="B45" s="1045" t="s">
        <v>945</v>
      </c>
      <c r="C45" s="1046"/>
      <c r="D45" s="1046"/>
      <c r="E45" s="1046"/>
      <c r="F45" s="1046"/>
      <c r="G45" s="1048" t="s">
        <v>1320</v>
      </c>
      <c r="H45" s="1048"/>
      <c r="I45" s="1048"/>
      <c r="J45" s="1048"/>
      <c r="K45" s="1048"/>
      <c r="L45" s="1048"/>
      <c r="M45" s="1048"/>
      <c r="N45" s="1048"/>
      <c r="O45" s="1048"/>
      <c r="P45" s="1048"/>
      <c r="Q45" s="1048"/>
      <c r="R45" s="1048"/>
      <c r="S45" s="1048"/>
      <c r="T45" s="1048"/>
      <c r="U45" s="614"/>
      <c r="V45" s="620"/>
      <c r="W45" s="1037">
        <v>2.5000000000000001E-3</v>
      </c>
      <c r="X45" s="1038"/>
      <c r="Y45" s="1039"/>
      <c r="Z45" s="1033" t="s">
        <v>780</v>
      </c>
      <c r="AA45" s="1033"/>
      <c r="AB45" s="1034"/>
      <c r="AC45" s="618" t="s">
        <v>872</v>
      </c>
      <c r="AD45" s="620"/>
      <c r="AE45" s="620"/>
      <c r="AF45" s="620"/>
      <c r="AG45" s="636"/>
      <c r="AH45" s="636"/>
      <c r="AI45" s="1036" t="s">
        <v>1227</v>
      </c>
      <c r="AJ45" s="1036"/>
      <c r="AK45" s="1036"/>
      <c r="AL45" s="1036"/>
      <c r="AM45" s="1036"/>
      <c r="AN45" s="1036"/>
      <c r="AO45" s="1036"/>
      <c r="AP45" s="1036"/>
      <c r="AQ45" s="1036"/>
      <c r="AR45" s="1036"/>
      <c r="AS45" s="1036"/>
      <c r="AT45" s="1036"/>
      <c r="AU45" s="1036"/>
      <c r="AV45" s="1036"/>
      <c r="AW45" s="1036"/>
      <c r="AX45" s="611"/>
      <c r="AY45" s="611"/>
      <c r="AZ45" s="611"/>
      <c r="BA45" s="611"/>
      <c r="BB45" s="575"/>
      <c r="BC45" s="91"/>
    </row>
    <row r="46" spans="1:55" s="46" customFormat="1" ht="12.9" customHeight="1">
      <c r="A46" s="91"/>
      <c r="B46" s="1045"/>
      <c r="C46" s="1046"/>
      <c r="D46" s="1046"/>
      <c r="E46" s="1046"/>
      <c r="F46" s="1046"/>
      <c r="G46" s="1048"/>
      <c r="H46" s="1048"/>
      <c r="I46" s="1048"/>
      <c r="J46" s="1048"/>
      <c r="K46" s="1048"/>
      <c r="L46" s="1048"/>
      <c r="M46" s="1048"/>
      <c r="N46" s="1048"/>
      <c r="O46" s="1048"/>
      <c r="P46" s="1048"/>
      <c r="Q46" s="1048"/>
      <c r="R46" s="1048"/>
      <c r="S46" s="1048"/>
      <c r="T46" s="1048"/>
      <c r="U46" s="614"/>
      <c r="V46" s="620"/>
      <c r="W46" s="620"/>
      <c r="X46" s="620"/>
      <c r="Y46" s="620"/>
      <c r="Z46" s="1032" t="s">
        <v>829</v>
      </c>
      <c r="AA46" s="1033"/>
      <c r="AB46" s="1034"/>
      <c r="AC46" s="1040" t="s">
        <v>1009</v>
      </c>
      <c r="AD46" s="1041"/>
      <c r="AE46" s="1041"/>
      <c r="AF46" s="620"/>
      <c r="AG46" s="620"/>
      <c r="AH46" s="620"/>
      <c r="AI46" s="1036"/>
      <c r="AJ46" s="1036"/>
      <c r="AK46" s="1036"/>
      <c r="AL46" s="1036"/>
      <c r="AM46" s="1036"/>
      <c r="AN46" s="1036"/>
      <c r="AO46" s="1036"/>
      <c r="AP46" s="1036"/>
      <c r="AQ46" s="1036"/>
      <c r="AR46" s="1036"/>
      <c r="AS46" s="1036"/>
      <c r="AT46" s="1036"/>
      <c r="AU46" s="1036"/>
      <c r="AV46" s="1036"/>
      <c r="AW46" s="1036"/>
      <c r="AX46" s="1035">
        <v>7</v>
      </c>
      <c r="AY46" s="1035"/>
      <c r="AZ46" s="1035"/>
      <c r="BA46" s="611"/>
      <c r="BB46" s="575"/>
      <c r="BC46" s="91"/>
    </row>
    <row r="47" spans="1:55" s="46" customFormat="1" ht="12.9" customHeight="1">
      <c r="A47" s="91"/>
      <c r="B47" s="1045"/>
      <c r="C47" s="1046"/>
      <c r="D47" s="1046"/>
      <c r="E47" s="1046"/>
      <c r="F47" s="1046"/>
      <c r="G47" s="1048"/>
      <c r="H47" s="1048"/>
      <c r="I47" s="1048"/>
      <c r="J47" s="1048"/>
      <c r="K47" s="1048"/>
      <c r="L47" s="1048"/>
      <c r="M47" s="1048"/>
      <c r="N47" s="1048"/>
      <c r="O47" s="1048"/>
      <c r="P47" s="1048"/>
      <c r="Q47" s="1048"/>
      <c r="R47" s="1048"/>
      <c r="S47" s="1048"/>
      <c r="T47" s="1048"/>
      <c r="U47" s="614"/>
      <c r="V47" s="620"/>
      <c r="W47" s="620"/>
      <c r="X47" s="620"/>
      <c r="Y47" s="620"/>
      <c r="Z47" s="620"/>
      <c r="AA47" s="620"/>
      <c r="AB47" s="620"/>
      <c r="AC47" s="620"/>
      <c r="AD47" s="620"/>
      <c r="AF47" s="775"/>
      <c r="AG47" s="620"/>
      <c r="AH47" s="620"/>
      <c r="AI47" s="1036"/>
      <c r="AJ47" s="1036"/>
      <c r="AK47" s="1036"/>
      <c r="AL47" s="1036"/>
      <c r="AM47" s="1036"/>
      <c r="AN47" s="1036"/>
      <c r="AO47" s="1036"/>
      <c r="AP47" s="1036"/>
      <c r="AQ47" s="1036"/>
      <c r="AR47" s="1036"/>
      <c r="AS47" s="1036"/>
      <c r="AT47" s="1036"/>
      <c r="AU47" s="1036"/>
      <c r="AV47" s="1036"/>
      <c r="AW47" s="1036"/>
      <c r="AX47" s="625"/>
      <c r="AY47" s="625"/>
      <c r="AZ47" s="625"/>
      <c r="BA47" s="611"/>
      <c r="BB47" s="575"/>
      <c r="BC47" s="91"/>
    </row>
    <row r="48" spans="1:55" s="46" customFormat="1" ht="12.9" customHeight="1">
      <c r="A48" s="91"/>
      <c r="B48" s="584"/>
      <c r="U48" s="613"/>
      <c r="V48" s="613"/>
      <c r="W48" s="613"/>
      <c r="X48" s="613"/>
      <c r="Y48" s="613"/>
      <c r="Z48" s="613"/>
      <c r="AA48" s="600"/>
      <c r="AB48" s="600"/>
      <c r="AC48" s="600"/>
      <c r="AD48" s="1030" t="s">
        <v>1237</v>
      </c>
      <c r="AE48" s="1030"/>
      <c r="AF48" s="1030"/>
      <c r="AG48" s="1030"/>
      <c r="AH48" s="1030"/>
      <c r="AI48" s="1030"/>
      <c r="AJ48" s="1030"/>
      <c r="AK48" s="1030"/>
      <c r="AL48" s="1030"/>
      <c r="AM48" s="1030"/>
      <c r="AN48" s="1030"/>
      <c r="AO48" s="1030"/>
      <c r="AP48" s="1030"/>
      <c r="AQ48" s="1030"/>
      <c r="AR48" s="1030"/>
      <c r="AS48" s="1030"/>
      <c r="AT48" s="1030"/>
      <c r="AU48" s="1030"/>
      <c r="AV48" s="1030"/>
      <c r="AW48" s="1030"/>
      <c r="AX48" s="1029" t="s">
        <v>928</v>
      </c>
      <c r="AY48" s="1029"/>
      <c r="AZ48" s="1029"/>
      <c r="BA48" s="611"/>
      <c r="BB48" s="575"/>
      <c r="BC48" s="91"/>
    </row>
    <row r="49" spans="1:55" s="46" customFormat="1" ht="12.9" customHeight="1">
      <c r="A49" s="91"/>
      <c r="B49" s="584"/>
      <c r="C49" s="201" t="s">
        <v>1070</v>
      </c>
      <c r="D49" s="614"/>
      <c r="E49" s="614"/>
      <c r="U49" s="613"/>
      <c r="V49" s="613"/>
      <c r="W49" s="613"/>
      <c r="X49" s="613"/>
      <c r="Y49" s="613"/>
      <c r="Z49" s="613"/>
      <c r="AA49" s="600"/>
      <c r="AB49" s="600"/>
      <c r="AC49" s="600"/>
      <c r="AD49" s="1030"/>
      <c r="AE49" s="1030"/>
      <c r="AF49" s="1030"/>
      <c r="AG49" s="1030"/>
      <c r="AH49" s="1030"/>
      <c r="AI49" s="1030"/>
      <c r="AJ49" s="1030"/>
      <c r="AK49" s="1030"/>
      <c r="AL49" s="1030"/>
      <c r="AM49" s="1030"/>
      <c r="AN49" s="1030"/>
      <c r="AO49" s="1030"/>
      <c r="AP49" s="1030"/>
      <c r="AQ49" s="1030"/>
      <c r="AR49" s="1030"/>
      <c r="AS49" s="1030"/>
      <c r="AT49" s="1030"/>
      <c r="AU49" s="1030"/>
      <c r="AV49" s="1030"/>
      <c r="AW49" s="1030"/>
      <c r="AX49" s="1029"/>
      <c r="AY49" s="1029"/>
      <c r="AZ49" s="1029"/>
      <c r="BA49" s="611"/>
      <c r="BB49" s="575"/>
      <c r="BC49" s="91"/>
    </row>
    <row r="50" spans="1:55" s="46" customFormat="1" ht="12.9" customHeight="1">
      <c r="A50" s="91"/>
      <c r="B50" s="584"/>
      <c r="C50" s="1014" t="s">
        <v>1322</v>
      </c>
      <c r="D50" s="614"/>
      <c r="E50" s="614"/>
      <c r="F50" s="614"/>
      <c r="G50" s="614"/>
      <c r="H50" s="614"/>
      <c r="I50" s="614"/>
      <c r="J50" s="614"/>
      <c r="K50" s="614"/>
      <c r="L50" s="614"/>
      <c r="M50" s="614"/>
      <c r="N50" s="614"/>
      <c r="O50" s="614"/>
      <c r="P50" s="614"/>
      <c r="Q50" s="614"/>
      <c r="R50" s="614"/>
      <c r="S50" s="614"/>
      <c r="T50" s="614"/>
      <c r="U50" s="612"/>
      <c r="V50" s="613"/>
      <c r="W50" s="613"/>
      <c r="X50" s="613"/>
      <c r="Y50" s="613"/>
      <c r="Z50" s="613"/>
      <c r="AA50" s="600"/>
      <c r="AB50" s="600"/>
      <c r="AC50" s="600"/>
      <c r="AD50" s="1030"/>
      <c r="AE50" s="1030"/>
      <c r="AF50" s="1030"/>
      <c r="AG50" s="1030"/>
      <c r="AH50" s="1030"/>
      <c r="AI50" s="1030"/>
      <c r="AJ50" s="1030"/>
      <c r="AK50" s="1030"/>
      <c r="AL50" s="1030"/>
      <c r="AM50" s="1030"/>
      <c r="AN50" s="1030"/>
      <c r="AO50" s="1030"/>
      <c r="AP50" s="1030"/>
      <c r="AQ50" s="1030"/>
      <c r="AR50" s="1030"/>
      <c r="AS50" s="1030"/>
      <c r="AT50" s="1030"/>
      <c r="AU50" s="1030"/>
      <c r="AV50" s="1030"/>
      <c r="AW50" s="1030"/>
      <c r="AX50" s="1029"/>
      <c r="AY50" s="1029"/>
      <c r="AZ50" s="1029"/>
      <c r="BA50" s="611"/>
      <c r="BB50" s="575"/>
      <c r="BC50" s="91"/>
    </row>
    <row r="51" spans="1:55" s="46" customFormat="1" ht="12.9" customHeight="1">
      <c r="A51" s="91"/>
      <c r="B51" s="584"/>
      <c r="C51" s="615" t="s">
        <v>1087</v>
      </c>
      <c r="D51" s="615"/>
      <c r="E51" s="615"/>
      <c r="F51" s="614"/>
      <c r="G51" s="614"/>
      <c r="H51" s="614"/>
      <c r="I51" s="614"/>
      <c r="J51" s="614"/>
      <c r="K51" s="614"/>
      <c r="L51" s="614"/>
      <c r="M51" s="614"/>
      <c r="N51" s="614"/>
      <c r="O51" s="614"/>
      <c r="P51" s="614"/>
      <c r="Q51" s="614"/>
      <c r="R51" s="614"/>
      <c r="S51" s="614"/>
      <c r="T51" s="614"/>
      <c r="U51" s="158"/>
      <c r="V51" s="158"/>
      <c r="W51" s="158"/>
      <c r="X51" s="158"/>
      <c r="Y51" s="158"/>
      <c r="Z51" s="158"/>
      <c r="AA51" s="158"/>
      <c r="AB51" s="158"/>
      <c r="AC51" s="158"/>
      <c r="AD51" s="1030"/>
      <c r="AE51" s="1030"/>
      <c r="AF51" s="1030"/>
      <c r="AG51" s="1030"/>
      <c r="AH51" s="1030"/>
      <c r="AI51" s="1030"/>
      <c r="AJ51" s="1030"/>
      <c r="AK51" s="1030"/>
      <c r="AL51" s="1030"/>
      <c r="AM51" s="1030"/>
      <c r="AN51" s="1030"/>
      <c r="AO51" s="1030"/>
      <c r="AP51" s="1030"/>
      <c r="AQ51" s="1030"/>
      <c r="AR51" s="1030"/>
      <c r="AS51" s="1030"/>
      <c r="AT51" s="1030"/>
      <c r="AU51" s="1030"/>
      <c r="AV51" s="1030"/>
      <c r="AW51" s="1030"/>
      <c r="AX51" s="1029"/>
      <c r="AY51" s="1029"/>
      <c r="AZ51" s="1029"/>
      <c r="BA51" s="611"/>
      <c r="BB51" s="575"/>
      <c r="BC51" s="91"/>
    </row>
    <row r="52" spans="1:55" s="46" customFormat="1" ht="12.9" customHeight="1">
      <c r="A52" s="91"/>
      <c r="B52" s="584"/>
      <c r="C52" s="773" t="s">
        <v>1071</v>
      </c>
      <c r="D52" s="615"/>
      <c r="E52" s="615"/>
      <c r="F52" s="614"/>
      <c r="G52" s="614"/>
      <c r="H52" s="614"/>
      <c r="I52" s="614"/>
      <c r="J52" s="614"/>
      <c r="K52" s="614"/>
      <c r="L52" s="614"/>
      <c r="M52" s="614"/>
      <c r="N52" s="614"/>
      <c r="O52" s="614"/>
      <c r="P52" s="614"/>
      <c r="Q52" s="614"/>
      <c r="R52" s="614"/>
      <c r="S52" s="614"/>
      <c r="T52" s="614"/>
      <c r="U52" s="158"/>
      <c r="V52" s="158"/>
      <c r="W52" s="158"/>
      <c r="X52" s="158"/>
      <c r="Y52" s="158"/>
      <c r="Z52" s="158"/>
      <c r="AA52" s="158"/>
      <c r="AB52" s="158"/>
      <c r="AC52" s="158"/>
      <c r="AD52" s="1030"/>
      <c r="AE52" s="1030"/>
      <c r="AF52" s="1030"/>
      <c r="AG52" s="1030"/>
      <c r="AH52" s="1030"/>
      <c r="AI52" s="1030"/>
      <c r="AJ52" s="1030"/>
      <c r="AK52" s="1030"/>
      <c r="AL52" s="1030"/>
      <c r="AM52" s="1030"/>
      <c r="AN52" s="1030"/>
      <c r="AO52" s="1030"/>
      <c r="AP52" s="1030"/>
      <c r="AQ52" s="1030"/>
      <c r="AR52" s="1030"/>
      <c r="AS52" s="1030"/>
      <c r="AT52" s="1030"/>
      <c r="AU52" s="1030"/>
      <c r="AV52" s="1030"/>
      <c r="AW52" s="1030"/>
      <c r="AX52" s="1029"/>
      <c r="AY52" s="1029"/>
      <c r="AZ52" s="1029"/>
      <c r="BA52" s="158"/>
      <c r="BB52" s="575"/>
      <c r="BC52" s="91"/>
    </row>
    <row r="53" spans="1:55" s="46" customFormat="1" ht="12.9" customHeight="1">
      <c r="A53" s="91"/>
      <c r="B53" s="584"/>
      <c r="C53" s="773" t="s">
        <v>1239</v>
      </c>
      <c r="D53" s="615"/>
      <c r="E53" s="615"/>
      <c r="F53" s="615"/>
      <c r="G53" s="615"/>
      <c r="H53" s="615"/>
      <c r="I53" s="615"/>
      <c r="J53" s="615"/>
      <c r="K53" s="615"/>
      <c r="L53" s="615"/>
      <c r="M53" s="615"/>
      <c r="N53" s="615"/>
      <c r="O53" s="615"/>
      <c r="P53" s="615"/>
      <c r="Q53" s="615"/>
      <c r="R53" s="615"/>
      <c r="S53" s="615"/>
      <c r="T53" s="615"/>
      <c r="U53" s="158"/>
      <c r="V53" s="158"/>
      <c r="W53" s="158"/>
      <c r="X53" s="158"/>
      <c r="Y53" s="158"/>
      <c r="Z53" s="158"/>
      <c r="AA53" s="158"/>
      <c r="AB53" s="158"/>
      <c r="AC53" s="158"/>
      <c r="AD53" s="608"/>
      <c r="AE53" s="608"/>
      <c r="AF53" s="608"/>
      <c r="AG53" s="608"/>
      <c r="AH53" s="608"/>
      <c r="AI53" s="608"/>
      <c r="AJ53" s="608"/>
      <c r="AK53" s="608"/>
      <c r="AL53" s="608"/>
      <c r="AM53" s="608"/>
      <c r="AN53" s="608"/>
      <c r="AO53" s="608"/>
      <c r="AP53" s="608"/>
      <c r="AQ53" s="608"/>
      <c r="AR53" s="608"/>
      <c r="AS53" s="608"/>
      <c r="AT53" s="608"/>
      <c r="AU53" s="608"/>
      <c r="AV53" s="608"/>
      <c r="AW53" s="608"/>
      <c r="AX53" s="636"/>
      <c r="AY53" s="636"/>
      <c r="AZ53" s="636"/>
      <c r="BA53" s="158"/>
      <c r="BB53" s="575"/>
      <c r="BC53" s="91"/>
    </row>
    <row r="54" spans="1:55" s="46" customFormat="1" ht="12.9" customHeight="1">
      <c r="A54" s="91"/>
      <c r="B54" s="584"/>
      <c r="C54" s="774" t="s">
        <v>1073</v>
      </c>
      <c r="D54" s="615"/>
      <c r="E54" s="615"/>
      <c r="F54" s="615"/>
      <c r="G54" s="615"/>
      <c r="H54" s="615"/>
      <c r="I54" s="615"/>
      <c r="J54" s="615"/>
      <c r="K54" s="615"/>
      <c r="L54" s="615"/>
      <c r="M54" s="615"/>
      <c r="N54" s="615"/>
      <c r="O54" s="615"/>
      <c r="P54" s="615"/>
      <c r="Q54" s="615"/>
      <c r="R54" s="615"/>
      <c r="S54" s="615"/>
      <c r="T54" s="615"/>
      <c r="U54" s="158"/>
      <c r="V54" s="158"/>
      <c r="W54" s="158"/>
      <c r="X54" s="158"/>
      <c r="Y54" s="158"/>
      <c r="Z54" s="158"/>
      <c r="AA54" s="158"/>
      <c r="AB54" s="158"/>
      <c r="AC54" s="158"/>
      <c r="AD54" s="608"/>
      <c r="AE54" s="608"/>
      <c r="AF54" s="608"/>
      <c r="AG54" s="608"/>
      <c r="AH54" s="608"/>
      <c r="AI54" s="608"/>
      <c r="AJ54" s="608"/>
      <c r="AK54" s="608"/>
      <c r="AL54" s="608"/>
      <c r="AM54" s="608"/>
      <c r="AN54" s="608"/>
      <c r="AO54" s="608"/>
      <c r="AP54" s="608"/>
      <c r="AQ54" s="608"/>
      <c r="AR54" s="608"/>
      <c r="AS54" s="608"/>
      <c r="AT54" s="608"/>
      <c r="AU54" s="608"/>
      <c r="AV54" s="608"/>
      <c r="AW54" s="608"/>
      <c r="AX54" s="636"/>
      <c r="AY54" s="636"/>
      <c r="AZ54" s="636"/>
      <c r="BA54" s="158"/>
      <c r="BB54" s="575"/>
      <c r="BC54" s="91"/>
    </row>
    <row r="55" spans="1:55" s="46" customFormat="1" ht="12.9" customHeight="1">
      <c r="A55" s="91"/>
      <c r="B55" s="584"/>
      <c r="C55" s="773" t="s">
        <v>1072</v>
      </c>
      <c r="D55" s="615"/>
      <c r="F55" s="615"/>
      <c r="G55" s="615"/>
      <c r="H55" s="615"/>
      <c r="I55" s="615"/>
      <c r="J55" s="615"/>
      <c r="K55" s="615"/>
      <c r="L55" s="615"/>
      <c r="M55" s="615"/>
      <c r="N55" s="615"/>
      <c r="O55" s="615"/>
      <c r="P55" s="615"/>
      <c r="Q55" s="615"/>
      <c r="R55" s="615"/>
      <c r="S55" s="615"/>
      <c r="T55" s="615"/>
      <c r="U55" s="158"/>
      <c r="V55" s="158"/>
      <c r="W55" s="158"/>
      <c r="X55" s="158"/>
      <c r="Y55" s="158"/>
      <c r="Z55" s="158"/>
      <c r="AA55" s="158"/>
      <c r="AB55" s="158"/>
      <c r="AC55" s="158"/>
      <c r="AD55" s="608"/>
      <c r="AE55" s="608"/>
      <c r="AF55" s="608"/>
      <c r="AG55" s="608"/>
      <c r="AH55" s="608"/>
      <c r="AI55" s="608"/>
      <c r="AJ55" s="608"/>
      <c r="AK55" s="608"/>
      <c r="AL55" s="608"/>
      <c r="AM55" s="608"/>
      <c r="AN55" s="608"/>
      <c r="AO55" s="608"/>
      <c r="AP55" s="608"/>
      <c r="AQ55" s="608"/>
      <c r="AR55" s="608"/>
      <c r="AS55" s="608"/>
      <c r="AT55" s="608"/>
      <c r="AU55" s="608"/>
      <c r="AV55" s="608"/>
      <c r="AW55" s="608"/>
      <c r="AX55" s="636"/>
      <c r="AY55" s="636"/>
      <c r="AZ55" s="636"/>
      <c r="BA55" s="158"/>
      <c r="BB55" s="575"/>
      <c r="BC55" s="91"/>
    </row>
    <row r="56" spans="1:55" s="46" customFormat="1" ht="12.9" customHeight="1">
      <c r="A56" s="91"/>
      <c r="B56" s="584"/>
      <c r="C56" s="773" t="s">
        <v>1197</v>
      </c>
      <c r="F56" s="615"/>
      <c r="G56" s="615"/>
      <c r="H56" s="615"/>
      <c r="I56" s="615"/>
      <c r="J56" s="615"/>
      <c r="K56" s="615"/>
      <c r="L56" s="615"/>
      <c r="M56" s="615"/>
      <c r="N56" s="615"/>
      <c r="O56" s="615"/>
      <c r="P56" s="615"/>
      <c r="Q56" s="615"/>
      <c r="R56" s="615"/>
      <c r="S56" s="615"/>
      <c r="T56" s="615"/>
      <c r="U56" s="158"/>
      <c r="V56" s="158"/>
      <c r="W56" s="158"/>
      <c r="X56" s="158"/>
      <c r="Y56" s="158"/>
      <c r="Z56" s="158"/>
      <c r="AA56" s="158"/>
      <c r="AB56" s="158"/>
      <c r="AC56" s="158"/>
      <c r="AD56" s="608"/>
      <c r="AE56" s="608"/>
      <c r="AF56" s="608"/>
      <c r="AG56" s="608"/>
      <c r="AH56" s="608"/>
      <c r="AI56" s="608"/>
      <c r="AJ56" s="608"/>
      <c r="AK56" s="608"/>
      <c r="AL56" s="608"/>
      <c r="AM56" s="608"/>
      <c r="AN56" s="608"/>
      <c r="AO56" s="608"/>
      <c r="AP56" s="608"/>
      <c r="AQ56" s="608"/>
      <c r="AR56" s="608"/>
      <c r="AS56" s="608"/>
      <c r="AT56" s="608"/>
      <c r="AU56" s="608"/>
      <c r="AV56" s="608"/>
      <c r="AW56" s="608"/>
      <c r="AX56" s="636"/>
      <c r="AY56" s="636"/>
      <c r="AZ56" s="636"/>
      <c r="BA56" s="158"/>
      <c r="BB56" s="575"/>
      <c r="BC56" s="91"/>
    </row>
    <row r="57" spans="1:55" s="46" customFormat="1" ht="12.9" customHeight="1">
      <c r="A57" s="91"/>
      <c r="B57" s="584"/>
      <c r="C57" s="773" t="s">
        <v>1321</v>
      </c>
      <c r="D57" s="615"/>
      <c r="E57" s="615"/>
      <c r="F57" s="615"/>
      <c r="G57" s="615"/>
      <c r="H57" s="615"/>
      <c r="I57" s="615"/>
      <c r="J57" s="615"/>
      <c r="K57" s="615"/>
      <c r="L57" s="615"/>
      <c r="M57" s="615"/>
      <c r="N57" s="615"/>
      <c r="O57" s="615"/>
      <c r="P57" s="615"/>
      <c r="Q57" s="615"/>
      <c r="R57" s="615"/>
      <c r="S57" s="615"/>
      <c r="T57" s="615"/>
      <c r="U57" s="158"/>
      <c r="V57" s="158"/>
      <c r="W57" s="158"/>
      <c r="X57" s="158"/>
      <c r="Y57" s="158"/>
      <c r="Z57" s="158"/>
      <c r="AA57" s="158"/>
      <c r="AB57" s="158"/>
      <c r="AC57" s="158"/>
      <c r="AD57" s="608"/>
      <c r="AE57" s="608"/>
      <c r="AF57" s="608"/>
      <c r="AG57" s="608"/>
      <c r="AH57" s="608"/>
      <c r="AI57" s="608"/>
      <c r="AJ57" s="608"/>
      <c r="AK57" s="608"/>
      <c r="AL57" s="608"/>
      <c r="AM57" s="608"/>
      <c r="AN57" s="608"/>
      <c r="AO57" s="608"/>
      <c r="AP57" s="608"/>
      <c r="AQ57" s="608"/>
      <c r="AR57" s="608"/>
      <c r="AS57" s="608"/>
      <c r="AT57" s="608"/>
      <c r="AU57" s="608"/>
      <c r="AV57" s="608"/>
      <c r="AW57" s="608"/>
      <c r="AX57" s="636"/>
      <c r="AY57" s="636"/>
      <c r="AZ57" s="636"/>
      <c r="BA57" s="158"/>
      <c r="BB57" s="575"/>
      <c r="BC57" s="91"/>
    </row>
    <row r="58" spans="1:55" s="46" customFormat="1" ht="12.9" customHeight="1" thickBot="1">
      <c r="A58" s="91"/>
      <c r="B58" s="585"/>
      <c r="C58" s="586"/>
      <c r="D58" s="586"/>
      <c r="E58" s="586"/>
      <c r="F58" s="586"/>
      <c r="G58" s="586"/>
      <c r="H58" s="586"/>
      <c r="I58" s="586"/>
      <c r="J58" s="586"/>
      <c r="K58" s="586"/>
      <c r="L58" s="586"/>
      <c r="M58" s="586"/>
      <c r="N58" s="586"/>
      <c r="O58" s="586"/>
      <c r="P58" s="586"/>
      <c r="Q58" s="586"/>
      <c r="R58" s="586"/>
      <c r="S58" s="586"/>
      <c r="T58" s="586"/>
      <c r="U58" s="637"/>
      <c r="V58" s="587"/>
      <c r="W58" s="586"/>
      <c r="X58" s="586"/>
      <c r="Y58" s="586"/>
      <c r="Z58" s="586"/>
      <c r="AA58" s="586"/>
      <c r="AB58" s="586"/>
      <c r="AC58" s="637"/>
      <c r="AD58" s="587"/>
      <c r="AE58" s="637"/>
      <c r="AF58" s="587"/>
      <c r="AG58" s="637" t="s">
        <v>993</v>
      </c>
      <c r="AH58" s="587" t="s">
        <v>80</v>
      </c>
      <c r="AI58" s="586"/>
      <c r="AJ58" s="586"/>
      <c r="AK58" s="586"/>
      <c r="AL58" s="586"/>
      <c r="AM58" s="586"/>
      <c r="AN58" s="586"/>
      <c r="AO58" s="586"/>
      <c r="AP58" s="586"/>
      <c r="AQ58" s="586"/>
      <c r="AR58" s="586"/>
      <c r="AS58" s="586"/>
      <c r="AT58" s="586"/>
      <c r="AU58" s="586"/>
      <c r="AV58" s="586"/>
      <c r="AW58" s="586"/>
      <c r="AX58" s="586"/>
      <c r="AY58" s="586"/>
      <c r="AZ58" s="586"/>
      <c r="BA58" s="586"/>
      <c r="BB58" s="588"/>
      <c r="BC58" s="91"/>
    </row>
    <row r="59" spans="1:55" ht="13.8" thickTop="1">
      <c r="A59" s="9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row>
    <row r="61" spans="1:55" hidden="1">
      <c r="V61" s="242" t="s">
        <v>995</v>
      </c>
      <c r="AD61" s="242" t="s">
        <v>995</v>
      </c>
      <c r="AI61" s="46" t="s">
        <v>228</v>
      </c>
    </row>
    <row r="62" spans="1:55" hidden="1">
      <c r="V62" s="242" t="s">
        <v>996</v>
      </c>
      <c r="AD62" s="242" t="s">
        <v>998</v>
      </c>
      <c r="AI62" s="46" t="s">
        <v>164</v>
      </c>
    </row>
    <row r="63" spans="1:55" hidden="1">
      <c r="V63" s="242" t="s">
        <v>997</v>
      </c>
      <c r="AD63" s="242" t="s">
        <v>999</v>
      </c>
      <c r="AI63" s="46" t="s">
        <v>163</v>
      </c>
    </row>
    <row r="64" spans="1:55" hidden="1">
      <c r="V64" s="242" t="s">
        <v>1001</v>
      </c>
      <c r="AD64" s="242" t="s">
        <v>1000</v>
      </c>
      <c r="AI64" s="47" t="s">
        <v>214</v>
      </c>
    </row>
    <row r="65" spans="22:35" hidden="1">
      <c r="V65" s="242" t="s">
        <v>1003</v>
      </c>
      <c r="AD65" s="242" t="s">
        <v>1003</v>
      </c>
      <c r="AI65" s="47" t="s">
        <v>254</v>
      </c>
    </row>
    <row r="66" spans="22:35" hidden="1">
      <c r="AI66" s="46" t="s">
        <v>166</v>
      </c>
    </row>
    <row r="67" spans="22:35" hidden="1">
      <c r="AI67" s="46" t="s">
        <v>165</v>
      </c>
    </row>
    <row r="68" spans="22:35" hidden="1">
      <c r="AI68" s="47" t="s">
        <v>215</v>
      </c>
    </row>
    <row r="69" spans="22:35" hidden="1">
      <c r="AI69" s="46" t="s">
        <v>167</v>
      </c>
    </row>
    <row r="70" spans="22:35" hidden="1">
      <c r="AI70" s="46" t="s">
        <v>168</v>
      </c>
    </row>
    <row r="71" spans="22:35" hidden="1">
      <c r="AI71" s="47" t="s">
        <v>255</v>
      </c>
    </row>
    <row r="72" spans="22:35" hidden="1">
      <c r="AI72" s="46" t="s">
        <v>169</v>
      </c>
    </row>
    <row r="73" spans="22:35" hidden="1">
      <c r="AI73" s="46" t="s">
        <v>171</v>
      </c>
    </row>
    <row r="74" spans="22:35" hidden="1">
      <c r="AI74" s="46" t="s">
        <v>170</v>
      </c>
    </row>
    <row r="75" spans="22:35" hidden="1">
      <c r="AI75" s="46" t="s">
        <v>172</v>
      </c>
    </row>
    <row r="76" spans="22:35" hidden="1">
      <c r="AI76" s="46" t="s">
        <v>173</v>
      </c>
    </row>
    <row r="77" spans="22:35" hidden="1">
      <c r="AI77" s="47" t="s">
        <v>253</v>
      </c>
    </row>
    <row r="78" spans="22:35" hidden="1">
      <c r="AI78" s="46" t="s">
        <v>174</v>
      </c>
    </row>
    <row r="79" spans="22:35" hidden="1">
      <c r="AI79" s="46" t="s">
        <v>176</v>
      </c>
    </row>
    <row r="80" spans="22:35" hidden="1">
      <c r="AI80" s="46" t="s">
        <v>177</v>
      </c>
    </row>
    <row r="81" spans="35:35" hidden="1">
      <c r="AI81" s="46" t="s">
        <v>178</v>
      </c>
    </row>
    <row r="82" spans="35:35" hidden="1">
      <c r="AI82" s="47" t="s">
        <v>232</v>
      </c>
    </row>
    <row r="83" spans="35:35" hidden="1">
      <c r="AI83" s="46" t="s">
        <v>175</v>
      </c>
    </row>
    <row r="84" spans="35:35" hidden="1">
      <c r="AI84" s="46" t="s">
        <v>179</v>
      </c>
    </row>
    <row r="85" spans="35:35" hidden="1">
      <c r="AI85" s="46" t="s">
        <v>180</v>
      </c>
    </row>
    <row r="86" spans="35:35" hidden="1">
      <c r="AI86" s="47" t="s">
        <v>216</v>
      </c>
    </row>
    <row r="87" spans="35:35" hidden="1">
      <c r="AI87" s="46" t="s">
        <v>181</v>
      </c>
    </row>
    <row r="88" spans="35:35" hidden="1">
      <c r="AI88" s="46" t="s">
        <v>184</v>
      </c>
    </row>
    <row r="89" spans="35:35" hidden="1">
      <c r="AI89" s="47" t="s">
        <v>217</v>
      </c>
    </row>
    <row r="90" spans="35:35" hidden="1">
      <c r="AI90" s="46" t="s">
        <v>183</v>
      </c>
    </row>
    <row r="91" spans="35:35" hidden="1">
      <c r="AI91" s="46" t="s">
        <v>182</v>
      </c>
    </row>
    <row r="92" spans="35:35" hidden="1">
      <c r="AI92" s="46" t="s">
        <v>185</v>
      </c>
    </row>
    <row r="93" spans="35:35" hidden="1">
      <c r="AI93" s="46" t="s">
        <v>186</v>
      </c>
    </row>
    <row r="94" spans="35:35" hidden="1">
      <c r="AI94" s="46" t="s">
        <v>188</v>
      </c>
    </row>
    <row r="95" spans="35:35" hidden="1">
      <c r="AI95" s="46" t="s">
        <v>187</v>
      </c>
    </row>
    <row r="96" spans="35:35" hidden="1">
      <c r="AI96" s="46" t="s">
        <v>189</v>
      </c>
    </row>
    <row r="97" spans="35:35" hidden="1">
      <c r="AI97" s="46" t="s">
        <v>192</v>
      </c>
    </row>
    <row r="98" spans="35:35" hidden="1">
      <c r="AI98" s="46" t="s">
        <v>196</v>
      </c>
    </row>
    <row r="99" spans="35:35" hidden="1">
      <c r="AI99" s="47" t="s">
        <v>218</v>
      </c>
    </row>
    <row r="100" spans="35:35" hidden="1">
      <c r="AI100" s="46" t="s">
        <v>193</v>
      </c>
    </row>
    <row r="101" spans="35:35" hidden="1">
      <c r="AI101" s="46" t="s">
        <v>194</v>
      </c>
    </row>
    <row r="102" spans="35:35" hidden="1">
      <c r="AI102" s="46" t="s">
        <v>195</v>
      </c>
    </row>
    <row r="103" spans="35:35" hidden="1">
      <c r="AI103" s="46" t="s">
        <v>197</v>
      </c>
    </row>
    <row r="104" spans="35:35" hidden="1">
      <c r="AI104" s="47" t="s">
        <v>219</v>
      </c>
    </row>
    <row r="105" spans="35:35" hidden="1">
      <c r="AI105" s="46" t="s">
        <v>190</v>
      </c>
    </row>
    <row r="106" spans="35:35" hidden="1">
      <c r="AI106" s="46" t="s">
        <v>191</v>
      </c>
    </row>
    <row r="107" spans="35:35" hidden="1">
      <c r="AI107" s="47" t="s">
        <v>222</v>
      </c>
    </row>
    <row r="108" spans="35:35" hidden="1">
      <c r="AI108" s="47" t="s">
        <v>220</v>
      </c>
    </row>
    <row r="109" spans="35:35" hidden="1">
      <c r="AI109" s="47" t="s">
        <v>221</v>
      </c>
    </row>
    <row r="110" spans="35:35" hidden="1">
      <c r="AI110" s="46" t="s">
        <v>198</v>
      </c>
    </row>
    <row r="111" spans="35:35" hidden="1">
      <c r="AI111" s="46" t="s">
        <v>199</v>
      </c>
    </row>
    <row r="112" spans="35:35" hidden="1">
      <c r="AI112" s="47" t="s">
        <v>223</v>
      </c>
    </row>
    <row r="113" spans="35:35" hidden="1">
      <c r="AI113" s="46" t="s">
        <v>200</v>
      </c>
    </row>
    <row r="114" spans="35:35" hidden="1">
      <c r="AI114" s="46" t="s">
        <v>201</v>
      </c>
    </row>
    <row r="115" spans="35:35" hidden="1">
      <c r="AI115" s="47" t="s">
        <v>224</v>
      </c>
    </row>
    <row r="116" spans="35:35" hidden="1">
      <c r="AI116" s="242" t="s">
        <v>760</v>
      </c>
    </row>
    <row r="117" spans="35:35" hidden="1">
      <c r="AI117" s="47" t="s">
        <v>225</v>
      </c>
    </row>
    <row r="118" spans="35:35" hidden="1">
      <c r="AI118" s="46" t="s">
        <v>202</v>
      </c>
    </row>
    <row r="119" spans="35:35" hidden="1">
      <c r="AI119" s="47" t="s">
        <v>226</v>
      </c>
    </row>
    <row r="120" spans="35:35" hidden="1">
      <c r="AI120" s="46" t="s">
        <v>203</v>
      </c>
    </row>
    <row r="121" spans="35:35" hidden="1">
      <c r="AI121" s="46" t="s">
        <v>204</v>
      </c>
    </row>
    <row r="122" spans="35:35" hidden="1">
      <c r="AI122" s="46" t="s">
        <v>205</v>
      </c>
    </row>
    <row r="123" spans="35:35" hidden="1">
      <c r="AI123" s="46" t="s">
        <v>206</v>
      </c>
    </row>
    <row r="124" spans="35:35" hidden="1">
      <c r="AI124" s="158" t="s">
        <v>761</v>
      </c>
    </row>
    <row r="125" spans="35:35" hidden="1">
      <c r="AI125" s="46" t="s">
        <v>207</v>
      </c>
    </row>
    <row r="126" spans="35:35" hidden="1">
      <c r="AI126" s="46" t="s">
        <v>209</v>
      </c>
    </row>
    <row r="127" spans="35:35" hidden="1">
      <c r="AI127" s="46" t="s">
        <v>208</v>
      </c>
    </row>
    <row r="128" spans="35:35" hidden="1">
      <c r="AI128" s="46" t="s">
        <v>210</v>
      </c>
    </row>
    <row r="129" spans="35:35" hidden="1">
      <c r="AI129" s="47" t="s">
        <v>212</v>
      </c>
    </row>
    <row r="130" spans="35:35" hidden="1">
      <c r="AI130" s="46" t="s">
        <v>211</v>
      </c>
    </row>
    <row r="131" spans="35:35" hidden="1">
      <c r="AI131" s="47" t="s">
        <v>213</v>
      </c>
    </row>
    <row r="132" spans="35:35" hidden="1">
      <c r="AI132" s="47" t="s">
        <v>227</v>
      </c>
    </row>
    <row r="133" spans="35:35" hidden="1">
      <c r="AI133" s="242" t="s">
        <v>947</v>
      </c>
    </row>
  </sheetData>
  <sheetProtection algorithmName="SHA-512" hashValue="2nugMx6SBP0Zul0Aa2Orl4cCxDQ9a4bEqkWA08qTS9KvYXRFJOOITKTuSROZBoeW6VXhqJgFiF7+zxXqkBgesA==" saltValue="ou5gLo/XDkDj2Y+3hcwUPA==" spinCount="100000" sheet="1" objects="1" scenarios="1"/>
  <protectedRanges>
    <protectedRange sqref="AX43" name="Range1_4_1_1"/>
  </protectedRanges>
  <sortState xmlns:xlrd2="http://schemas.microsoft.com/office/spreadsheetml/2017/richdata2" ref="AM62:AM132">
    <sortCondition ref="AM62"/>
  </sortState>
  <mergeCells count="79">
    <mergeCell ref="B45:F47"/>
    <mergeCell ref="G45:T47"/>
    <mergeCell ref="G42:T44"/>
    <mergeCell ref="B30:F32"/>
    <mergeCell ref="G30:T32"/>
    <mergeCell ref="B33:F35"/>
    <mergeCell ref="G33:T35"/>
    <mergeCell ref="G15:T17"/>
    <mergeCell ref="G18:T20"/>
    <mergeCell ref="G21:T23"/>
    <mergeCell ref="B15:F17"/>
    <mergeCell ref="AI12:AL12"/>
    <mergeCell ref="AB12:AH12"/>
    <mergeCell ref="AB13:AL13"/>
    <mergeCell ref="AB15:AL15"/>
    <mergeCell ref="AB16:AL16"/>
    <mergeCell ref="AB22:AL22"/>
    <mergeCell ref="AB17:AL17"/>
    <mergeCell ref="AB14:AL14"/>
    <mergeCell ref="AB21:AL21"/>
    <mergeCell ref="AB20:AL20"/>
    <mergeCell ref="AB19:AF19"/>
    <mergeCell ref="AB18:AL18"/>
    <mergeCell ref="G12:T14"/>
    <mergeCell ref="B27:F29"/>
    <mergeCell ref="B36:F38"/>
    <mergeCell ref="B2:BB2"/>
    <mergeCell ref="U7:AM8"/>
    <mergeCell ref="AB10:AL10"/>
    <mergeCell ref="AB11:AL11"/>
    <mergeCell ref="C7:T8"/>
    <mergeCell ref="G9:T11"/>
    <mergeCell ref="AO7:AV8"/>
    <mergeCell ref="AW7:BB8"/>
    <mergeCell ref="AB9:AL9"/>
    <mergeCell ref="B3:BB6"/>
    <mergeCell ref="B9:F11"/>
    <mergeCell ref="B24:F26"/>
    <mergeCell ref="B12:F14"/>
    <mergeCell ref="AH42:AW44"/>
    <mergeCell ref="AX43:AZ43"/>
    <mergeCell ref="B18:F20"/>
    <mergeCell ref="B21:F23"/>
    <mergeCell ref="G24:T26"/>
    <mergeCell ref="G27:T29"/>
    <mergeCell ref="G36:T38"/>
    <mergeCell ref="G39:T41"/>
    <mergeCell ref="B39:F41"/>
    <mergeCell ref="V36:AF36"/>
    <mergeCell ref="V37:AF37"/>
    <mergeCell ref="AB23:AF23"/>
    <mergeCell ref="AG23:AL23"/>
    <mergeCell ref="AB24:AF24"/>
    <mergeCell ref="AG24:AL24"/>
    <mergeCell ref="B42:F44"/>
    <mergeCell ref="AX48:AZ52"/>
    <mergeCell ref="AO39:AW40"/>
    <mergeCell ref="V42:AF42"/>
    <mergeCell ref="V43:AF43"/>
    <mergeCell ref="X44:AD44"/>
    <mergeCell ref="W39:Y39"/>
    <mergeCell ref="Z39:AB39"/>
    <mergeCell ref="AX46:AZ46"/>
    <mergeCell ref="AI45:AW47"/>
    <mergeCell ref="AD48:AW52"/>
    <mergeCell ref="W45:Y45"/>
    <mergeCell ref="Z46:AB46"/>
    <mergeCell ref="AC46:AE46"/>
    <mergeCell ref="Z40:AB40"/>
    <mergeCell ref="AC40:AE40"/>
    <mergeCell ref="Z45:AB45"/>
    <mergeCell ref="X38:AD38"/>
    <mergeCell ref="AB34:AE34"/>
    <mergeCell ref="AB25:AL25"/>
    <mergeCell ref="AB26:AL26"/>
    <mergeCell ref="AH36:BA37"/>
    <mergeCell ref="AI28:AL28"/>
    <mergeCell ref="AB27:AL27"/>
    <mergeCell ref="AS34:AZ34"/>
  </mergeCells>
  <phoneticPr fontId="0" type="noConversion"/>
  <conditionalFormatting sqref="AA15">
    <cfRule type="expression" dxfId="194" priority="4">
      <formula>$AB$14="Other (enter custom value below)"</formula>
    </cfRule>
  </conditionalFormatting>
  <conditionalFormatting sqref="AA20:AA21">
    <cfRule type="expression" dxfId="193" priority="6" stopIfTrue="1">
      <formula>#REF!="Calendar Year"</formula>
    </cfRule>
  </conditionalFormatting>
  <conditionalFormatting sqref="AB15">
    <cfRule type="expression" dxfId="192" priority="236">
      <formula>$AB$14="Other (enter custom value below)"</formula>
    </cfRule>
  </conditionalFormatting>
  <conditionalFormatting sqref="AB17">
    <cfRule type="expression" dxfId="191" priority="1" stopIfTrue="1">
      <formula>#REF!="Calendar Year"</formula>
    </cfRule>
  </conditionalFormatting>
  <conditionalFormatting sqref="AB20:AB21">
    <cfRule type="expression" dxfId="190" priority="235" stopIfTrue="1">
      <formula>#REF!="Calendar Year"</formula>
    </cfRule>
  </conditionalFormatting>
  <conditionalFormatting sqref="AG23:AL23">
    <cfRule type="expression" dxfId="189" priority="3">
      <formula>$AB$23="Other  ---------------&gt;"</formula>
    </cfRule>
  </conditionalFormatting>
  <conditionalFormatting sqref="AG24:AL24">
    <cfRule type="expression" dxfId="188" priority="2">
      <formula>$AB$24="Other  ---------------&gt;"</formula>
    </cfRule>
  </conditionalFormatting>
  <dataValidations count="14">
    <dataValidation type="list" allowBlank="1" showInputMessage="1" showErrorMessage="1" errorTitle="Water Balance Units" error="You have not entered a valid option" promptTitle="Water Balance Units" prompt="Please choose from the following units" sqref="AB22" xr:uid="{00000000-0002-0000-1400-000001000000}">
      <formula1>"Million gallons (US),Megalitres (thousand cubic metres),Acre-feet"</formula1>
    </dataValidation>
    <dataValidation type="list" allowBlank="1" showErrorMessage="1" errorTitle="State / Province Selection" error="You are required to choose an entry from the list." promptTitle="State / Province Selection" prompt="Please choose an entry from the list" sqref="AB14:AD14" xr:uid="{00000000-0002-0000-1400-000002000000}">
      <formula1>$AI$61:$AI$133</formula1>
    </dataValidation>
    <dataValidation type="whole" allowBlank="1" showInputMessage="1" showErrorMessage="1" errorTitle="Error" error="Enter a year _x000a_(YYYY format)" prompt="Enter a year _x000a_(YYYY format)" sqref="AB18" xr:uid="{A45026BC-131A-4A48-BCAA-3A93CBAB4BEE}">
      <formula1>2000</formula1>
      <formula2>2100</formula2>
    </dataValidation>
    <dataValidation allowBlank="1" showInputMessage="1" showErrorMessage="1" errorTitle="Error" error="Enter a date" promptTitle="Input" prompt="Enter a date" sqref="AB17:AL17" xr:uid="{685A4D85-414B-4269-A0D9-E50D6404CC26}"/>
    <dataValidation type="list" allowBlank="1" showInputMessage="1" showErrorMessage="1" sqref="AX43" xr:uid="{8DA4C7CB-D487-466C-91E3-E15D9BBA769D}">
      <formula1>"answer 1,answer 2, answer 3"</formula1>
    </dataValidation>
    <dataValidation allowBlank="1" showInputMessage="1" showErrorMessage="1" prompt="Public Water System ID, or other regulatory identification number" sqref="AB25:AL25" xr:uid="{FAAB1110-BDD8-430E-AF53-4738996CB280}"/>
    <dataValidation allowBlank="1" showErrorMessage="1" sqref="AG23" xr:uid="{496D5A96-84AE-4874-A516-74F8BD994A1B}"/>
    <dataValidation type="list" allowBlank="1" showErrorMessage="1" sqref="AB23:AF23" xr:uid="{BE20FA83-0D14-4F9A-846C-2407E66C157A}">
      <formula1>$V$61:$V$65</formula1>
    </dataValidation>
    <dataValidation type="list" allowBlank="1" showErrorMessage="1" sqref="AB24:AF24" xr:uid="{C1936345-741D-413B-A1C8-193DA33A9BA0}">
      <formula1>$AD$61:$AD$65</formula1>
    </dataValidation>
    <dataValidation type="date" allowBlank="1" showInputMessage="1" showErrorMessage="1" errorTitle="Error" error="Enter a date after the Audit Period Start Date (mm/dd/yyyy format)" promptTitle="Input" prompt="Enter a date in mm/dd/yyyy format" sqref="AB21:AL21" xr:uid="{A6C2DCD0-6F27-4772-AD3B-6A3B0D97C449}">
      <formula1>AB20</formula1>
      <formula2>73051</formula2>
    </dataValidation>
    <dataValidation type="date" allowBlank="1" showInputMessage="1" showErrorMessage="1" errorTitle="Error" error="Enter a date before the Audit Period End Date (mm/dd/yyyy format)" promptTitle="Input" prompt="Enter a date in mm/dd/yyyy format" sqref="AB20:AL20" xr:uid="{85281D02-DB5B-4114-996F-F0B723D4911D}">
      <formula1>36526</formula1>
      <formula2>AB21</formula2>
    </dataValidation>
    <dataValidation type="textLength" operator="lessThan" allowBlank="1" showInputMessage="1" showErrorMessage="1" error="Max of 43 characters in Name of Utility.  Use abbreviation if necessary.  " sqref="AB9:AL9" xr:uid="{8AFE597E-C01C-4AEF-ABFB-356118DFFF98}">
      <formula1>43</formula1>
    </dataValidation>
    <dataValidation type="whole" operator="greaterThan" allowBlank="1" showInputMessage="1" showErrorMessage="1" error="Format requires a whole number" prompt="Optional to provide.  Estimation method as determined by the water auditor.  " sqref="AI28:AL28" xr:uid="{453E63E1-2AF7-400E-B339-3CDACB50EB9D}">
      <formula1>0</formula1>
    </dataValidation>
    <dataValidation allowBlank="1" showInputMessage="1" showErrorMessage="1" prompt="If this Water Audit has been Level 1 validated per the specifications in Water Research Foundation Project 5057 (Level 1 Water Audit Guidance Manual 2.0), provide the Validator's name and certification #, if applicable.  Otherwise, enter &quot;n/a&quot;.   _x000a_" sqref="AB26:AL26" xr:uid="{6865D0F7-8B0C-4F66-8E95-C45D27C65F76}"/>
  </dataValidations>
  <hyperlinks>
    <hyperlink ref="AB34" location="Worksheet!A1" tooltip="Go to Worksheet" display="Worksheet" xr:uid="{504DA2FE-51A1-4571-AD26-CE2A0CCBE20D}"/>
    <hyperlink ref="AS34" location="'Interactive Data Grading'!A1" display="Interactive Data Grading" xr:uid="{1AE4FBAD-1503-4B3D-90C0-6E9088CDD84D}"/>
    <hyperlink ref="B12:F14" location="Worksheet!A1" display="Worksheet" xr:uid="{6CDED356-DA7D-406E-81F4-B83FE5FC7344}"/>
    <hyperlink ref="B15:F17" location="'Interactive Data Grading'!A1" display="Interactive Data Grading" xr:uid="{ED9617B4-D2EB-4585-AF2E-FC78F2C87CAB}"/>
    <hyperlink ref="B18:F20" location="Dashboard!A1" display="Dashboard" xr:uid="{EFD1E560-2C4C-4AF7-B9D8-6FD0EBFE3E6B}"/>
    <hyperlink ref="B21:F23" location="Notes!A1" display="Notes" xr:uid="{D3AC5362-A9A4-445C-BF91-CF5A28D8E041}"/>
    <hyperlink ref="B24:F26" location="'Blank Sheet'!A1" display="Blank Sheet" xr:uid="{6B0C966C-5F46-4B59-90A7-96EED2C4476D}"/>
    <hyperlink ref="B27:F29" location="'Water Balance'!A1" display="Water Balance" xr:uid="{772047E0-98BD-4D38-85A0-F9464CEC5C1B}"/>
    <hyperlink ref="B36:F38" location="'Loss Control Planning'!A1" display="Loss Control Planning" xr:uid="{220EE6EA-0D45-47DE-98A4-343CB8E8BA0A}"/>
    <hyperlink ref="B39:F41" location="Definitions!A1" display="Definitions" xr:uid="{8CA8BBF9-BB46-4FC9-A1AB-5423C919D663}"/>
    <hyperlink ref="AS34:AZ34" location="'Interactive Data Grading'!A1" tooltip="Go to IDG" display="Interactive Data Grading" xr:uid="{6019E02A-DC51-4CAF-BD2C-346C7FFF5D6B}"/>
    <hyperlink ref="B30:F32" location="'Carbon Calculations'!A1" display="Carbon Calculations" xr:uid="{DA24FC42-9071-4CA3-A4DB-36FCDCF555EF}"/>
    <hyperlink ref="B33:F35" location="'Carbon Balance'!A1" display="Carbon Balance" xr:uid="{D5410947-6308-462C-88D4-7075ECFDB92C}"/>
    <hyperlink ref="AH58" r:id="rId1" xr:uid="{3798A616-E89D-42A5-9030-4EB65F9790E4}"/>
  </hyperlinks>
  <printOptions horizontalCentered="1" verticalCentered="1"/>
  <pageMargins left="0.41" right="0.47" top="0.76" bottom="0.75" header="0.5" footer="0.5"/>
  <pageSetup scale="71" orientation="landscape" r:id="rId2"/>
  <headerFooter alignWithMargins="0">
    <oddFooter>&amp;CAWWA Free Water Audit Software v6.0&amp;R&amp;A   &amp;P</oddFooter>
  </headerFooter>
  <ignoredErrors>
    <ignoredError sqref="AC40 AC46" numberStoredAsText="1"/>
  </ignoredError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rgb="FFC5D9F1"/>
    <pageSetUpPr fitToPage="1"/>
  </sheetPr>
  <dimension ref="A1:AN202"/>
  <sheetViews>
    <sheetView showGridLines="0" showRowColHeaders="0" zoomScale="110" zoomScaleNormal="110" workbookViewId="0">
      <selection activeCell="H15" sqref="H15"/>
    </sheetView>
  </sheetViews>
  <sheetFormatPr defaultColWidth="1.109375" defaultRowHeight="13.2" zeroHeight="1"/>
  <cols>
    <col min="1" max="1" width="1.109375" style="46" customWidth="1"/>
    <col min="2" max="2" width="8.33203125" style="558" customWidth="1"/>
    <col min="3" max="3" width="46.109375" style="46" customWidth="1"/>
    <col min="4" max="4" width="3.109375" style="46" customWidth="1"/>
    <col min="5" max="5" width="3.109375" style="509" customWidth="1"/>
    <col min="6" max="6" width="3.5546875" style="48" customWidth="1"/>
    <col min="7" max="7" width="0.5546875" style="46" customWidth="1"/>
    <col min="8" max="8" width="16.109375" style="46" customWidth="1"/>
    <col min="9" max="9" width="0.5546875" style="46" customWidth="1"/>
    <col min="10" max="10" width="12.44140625" style="46" customWidth="1"/>
    <col min="11" max="12" width="3.109375" style="46" customWidth="1"/>
    <col min="13" max="13" width="3.5546875" style="46" customWidth="1"/>
    <col min="14" max="14" width="0.5546875" style="46" customWidth="1"/>
    <col min="15" max="15" width="7.109375" style="46" customWidth="1"/>
    <col min="16" max="16" width="9" style="46" customWidth="1"/>
    <col min="17" max="17" width="8" style="46" customWidth="1"/>
    <col min="18" max="18" width="5.5546875" style="46" customWidth="1"/>
    <col min="19" max="19" width="11.6640625" style="46" customWidth="1"/>
    <col min="20" max="20" width="15.5546875" style="46" customWidth="1"/>
    <col min="21" max="21" width="7.88671875" style="212" customWidth="1"/>
    <col min="22" max="22" width="1.44140625" style="46" customWidth="1"/>
    <col min="23" max="23" width="6.5546875" style="46" hidden="1" customWidth="1"/>
    <col min="24" max="24" width="11.5546875" style="46" hidden="1" customWidth="1"/>
    <col min="25" max="25" width="12.109375" style="46" hidden="1" customWidth="1"/>
    <col min="26" max="26" width="15.109375" style="46" hidden="1" customWidth="1"/>
    <col min="27" max="27" width="10.109375" style="46" hidden="1" customWidth="1"/>
    <col min="28" max="28" width="8.88671875" style="240" hidden="1" customWidth="1"/>
    <col min="29" max="29" width="10.88671875" style="240" hidden="1" customWidth="1"/>
    <col min="30" max="30" width="11.44140625" style="240" hidden="1" customWidth="1"/>
    <col min="31" max="31" width="10.44140625" style="240" hidden="1" customWidth="1"/>
    <col min="32" max="40" width="8.88671875" style="46" hidden="1" customWidth="1"/>
    <col min="41" max="260" width="8.88671875" style="46" customWidth="1"/>
    <col min="261" max="16384" width="1.109375" style="46"/>
  </cols>
  <sheetData>
    <row r="1" spans="1:33" s="47" customFormat="1" ht="6.75" customHeight="1" thickBot="1">
      <c r="A1" s="91"/>
      <c r="B1" s="551"/>
      <c r="C1" s="91"/>
      <c r="D1" s="91"/>
      <c r="E1" s="502"/>
      <c r="F1" s="98"/>
      <c r="G1" s="91"/>
      <c r="H1" s="91"/>
      <c r="I1" s="91"/>
      <c r="J1" s="91"/>
      <c r="K1" s="91"/>
      <c r="L1" s="91"/>
      <c r="M1" s="91"/>
      <c r="N1" s="91"/>
      <c r="O1" s="91"/>
      <c r="P1" s="91"/>
      <c r="Q1" s="91"/>
      <c r="R1" s="91"/>
      <c r="S1" s="91"/>
      <c r="T1" s="91"/>
      <c r="U1" s="209"/>
      <c r="V1" s="91"/>
      <c r="AB1" s="525"/>
      <c r="AC1" s="525"/>
      <c r="AD1" s="525"/>
      <c r="AE1" s="525"/>
    </row>
    <row r="2" spans="1:33" ht="42" customHeight="1" thickTop="1">
      <c r="A2" s="91"/>
      <c r="B2" s="1125" t="s">
        <v>1180</v>
      </c>
      <c r="C2" s="1126"/>
      <c r="D2" s="1126"/>
      <c r="E2" s="1126"/>
      <c r="F2" s="1126"/>
      <c r="G2" s="1126"/>
      <c r="H2" s="1126"/>
      <c r="I2" s="1126"/>
      <c r="J2" s="1126"/>
      <c r="K2" s="1126"/>
      <c r="L2" s="1126"/>
      <c r="M2" s="1126"/>
      <c r="N2" s="1126"/>
      <c r="O2" s="1126"/>
      <c r="P2" s="1126"/>
      <c r="Q2" s="1126"/>
      <c r="R2" s="1126"/>
      <c r="S2" s="1126"/>
      <c r="T2" s="1126"/>
      <c r="U2" s="1127"/>
      <c r="V2" s="91"/>
    </row>
    <row r="3" spans="1:33" ht="8.25" customHeight="1">
      <c r="A3" s="91"/>
      <c r="B3" s="552"/>
      <c r="C3" s="254"/>
      <c r="D3" s="53"/>
      <c r="E3" s="503"/>
      <c r="F3" s="255"/>
      <c r="G3" s="53"/>
      <c r="U3" s="256"/>
      <c r="V3" s="91"/>
    </row>
    <row r="4" spans="1:33">
      <c r="A4" s="91"/>
      <c r="B4" s="552"/>
      <c r="C4" s="257" t="s">
        <v>62</v>
      </c>
      <c r="D4" s="1129" t="str">
        <f>IF(ISBLANK('Start Page'!AB9),"&lt;&lt; Please enter system details on the Start Page &gt;&gt;",'Start Page'!AB9&amp;IF(ISBLANK('Start Page'!AM28),"","  ("&amp;'Start Page'!AM28&amp;")"))</f>
        <v>&lt;&lt; Please enter system details on the Start Page &gt;&gt;</v>
      </c>
      <c r="E4" s="1130"/>
      <c r="F4" s="1130"/>
      <c r="G4" s="1130"/>
      <c r="H4" s="1131"/>
      <c r="I4" s="1131"/>
      <c r="J4" s="1131"/>
      <c r="K4" s="1131"/>
      <c r="L4" s="1131"/>
      <c r="M4" s="1131"/>
      <c r="N4" s="1131"/>
      <c r="O4" s="1131"/>
      <c r="P4" s="1132"/>
      <c r="U4" s="256"/>
      <c r="V4" s="91"/>
    </row>
    <row r="5" spans="1:33">
      <c r="A5" s="91"/>
      <c r="B5" s="552"/>
      <c r="C5" s="257" t="s">
        <v>708</v>
      </c>
      <c r="D5" s="1142" t="str">
        <f>IF(ISBLANK('Start Page'!AB18),"",'Start Page'!AB18)</f>
        <v/>
      </c>
      <c r="E5" s="1143"/>
      <c r="F5" s="1143"/>
      <c r="G5" s="1144"/>
      <c r="H5" s="1136" t="str">
        <f>IF(ISBLANK('Start Page'!AB20),"",TEXT('Start Page'!AB20,"mmm dd yyyy")&amp;" - "&amp;TEXT('Start Page'!AB21,"mmm dd yyyy"))</f>
        <v/>
      </c>
      <c r="I5" s="1137"/>
      <c r="J5" s="1138"/>
      <c r="K5" s="1140" t="str">
        <f>IF(ISBLANK('Start Page'!AB19),"",'Start Page'!AB19)</f>
        <v/>
      </c>
      <c r="L5" s="1137"/>
      <c r="M5" s="1137"/>
      <c r="N5" s="1137"/>
      <c r="O5" s="1137"/>
      <c r="P5" s="1141"/>
      <c r="S5" s="158"/>
      <c r="U5" s="256"/>
      <c r="V5" s="91"/>
    </row>
    <row r="6" spans="1:33" ht="3.75" customHeight="1">
      <c r="A6" s="91"/>
      <c r="B6" s="552"/>
      <c r="C6" s="258"/>
      <c r="D6" s="53"/>
      <c r="E6" s="503"/>
      <c r="F6" s="255"/>
      <c r="G6" s="53"/>
      <c r="U6" s="256"/>
      <c r="V6" s="91"/>
    </row>
    <row r="7" spans="1:33" ht="5.25" customHeight="1">
      <c r="A7" s="91"/>
      <c r="B7" s="552"/>
      <c r="C7" s="53"/>
      <c r="D7" s="53"/>
      <c r="E7" s="53"/>
      <c r="F7" s="53"/>
      <c r="G7" s="53"/>
      <c r="H7" s="53"/>
      <c r="I7" s="53"/>
      <c r="J7" s="53"/>
      <c r="K7" s="53"/>
      <c r="L7" s="53"/>
      <c r="M7" s="53"/>
      <c r="N7" s="53"/>
      <c r="O7" s="53"/>
      <c r="P7" s="53"/>
      <c r="Q7" s="53"/>
      <c r="R7" s="53"/>
      <c r="S7" s="53"/>
      <c r="T7" s="53"/>
      <c r="U7" s="256"/>
      <c r="V7" s="91"/>
    </row>
    <row r="8" spans="1:33" ht="12.75" customHeight="1">
      <c r="A8" s="91"/>
      <c r="B8" s="260"/>
      <c r="C8" s="53"/>
      <c r="D8" s="53"/>
      <c r="E8" s="53"/>
      <c r="F8" s="53"/>
      <c r="G8" s="53"/>
      <c r="H8" s="53"/>
      <c r="I8" s="53"/>
      <c r="J8" s="53"/>
      <c r="K8" s="53"/>
      <c r="L8" s="53"/>
      <c r="M8" s="53"/>
      <c r="N8" s="53"/>
      <c r="O8" s="53"/>
      <c r="P8" s="53"/>
      <c r="Q8" s="1097" t="s">
        <v>1196</v>
      </c>
      <c r="R8" s="1098"/>
      <c r="S8" s="53"/>
      <c r="T8" s="53"/>
      <c r="U8" s="261"/>
      <c r="V8" s="91"/>
    </row>
    <row r="9" spans="1:33" ht="20.85" customHeight="1">
      <c r="A9" s="91"/>
      <c r="B9" s="260"/>
      <c r="C9" s="265"/>
      <c r="D9" s="53"/>
      <c r="E9" s="53"/>
      <c r="F9" s="53"/>
      <c r="G9" s="53"/>
      <c r="H9" s="158" t="str">
        <f>IF(ISBLANK('Start Page'!AB22),"PLEASE CHOOSE REPORTING UNITS FROM THE START PAGE BEFORE ENTERING DATA","All volumes to be entered as: "&amp;UPPER('Start Page'!$AB$22)&amp;" PER YEAR")</f>
        <v>PLEASE CHOOSE REPORTING UNITS FROM THE START PAGE BEFORE ENTERING DATA</v>
      </c>
      <c r="I9" s="53"/>
      <c r="J9" s="53"/>
      <c r="K9" s="53"/>
      <c r="L9" s="53"/>
      <c r="M9" s="53"/>
      <c r="N9" s="53"/>
      <c r="O9" s="53"/>
      <c r="P9" s="53"/>
      <c r="Q9" s="53"/>
      <c r="R9" s="53"/>
      <c r="S9" s="53"/>
      <c r="T9" s="53"/>
      <c r="U9" s="1135"/>
      <c r="V9" s="91"/>
    </row>
    <row r="10" spans="1:33" ht="3" hidden="1" customHeight="1">
      <c r="A10" s="91"/>
      <c r="B10" s="260"/>
      <c r="D10" s="53"/>
      <c r="E10" s="503"/>
      <c r="F10" s="255"/>
      <c r="G10" s="53"/>
      <c r="S10" s="481"/>
      <c r="T10" s="481"/>
      <c r="U10" s="1135"/>
      <c r="V10" s="91"/>
    </row>
    <row r="11" spans="1:33" ht="3" hidden="1" customHeight="1">
      <c r="A11" s="91"/>
      <c r="B11" s="260"/>
      <c r="D11" s="53"/>
      <c r="E11" s="503"/>
      <c r="F11" s="255"/>
      <c r="G11" s="53"/>
      <c r="S11" s="481"/>
      <c r="T11" s="481"/>
      <c r="U11" s="1135"/>
      <c r="V11" s="91"/>
    </row>
    <row r="12" spans="1:33" ht="15.6" customHeight="1" thickBot="1">
      <c r="A12" s="91"/>
      <c r="B12" s="260"/>
      <c r="C12" s="99"/>
      <c r="D12" s="99"/>
      <c r="E12" s="504"/>
      <c r="F12" s="99"/>
      <c r="G12" s="99"/>
      <c r="H12" s="99"/>
      <c r="I12" s="99"/>
      <c r="J12" s="259"/>
      <c r="K12" s="1139" t="s">
        <v>706</v>
      </c>
      <c r="L12" s="1139"/>
      <c r="M12" s="1139"/>
      <c r="N12" s="1139"/>
      <c r="O12" s="1139"/>
      <c r="P12" s="1139"/>
      <c r="Q12" s="1139"/>
      <c r="R12" s="1139"/>
      <c r="S12" s="1139"/>
      <c r="T12" s="1139"/>
      <c r="U12" s="1135"/>
      <c r="V12" s="91"/>
      <c r="Y12" s="84" t="s">
        <v>132</v>
      </c>
      <c r="AB12" s="266" t="s">
        <v>894</v>
      </c>
      <c r="AC12" s="240" t="s">
        <v>890</v>
      </c>
      <c r="AD12" s="266" t="s">
        <v>891</v>
      </c>
      <c r="AE12" s="266" t="s">
        <v>893</v>
      </c>
    </row>
    <row r="13" spans="1:33">
      <c r="A13" s="91"/>
      <c r="B13" s="260"/>
      <c r="C13" s="53" t="s">
        <v>108</v>
      </c>
      <c r="D13" s="505"/>
      <c r="E13" s="505"/>
      <c r="F13" s="501"/>
      <c r="G13" s="501"/>
      <c r="H13" s="501"/>
      <c r="I13" s="501"/>
      <c r="J13" s="501"/>
      <c r="K13" s="831"/>
      <c r="L13" s="501"/>
      <c r="M13" s="501"/>
      <c r="N13" s="90"/>
      <c r="O13" s="265"/>
      <c r="P13" s="599" t="s">
        <v>1008</v>
      </c>
      <c r="Q13" s="265"/>
      <c r="R13" s="264"/>
      <c r="S13" s="481"/>
      <c r="T13" s="481"/>
      <c r="U13" s="1135"/>
      <c r="V13" s="91"/>
      <c r="W13" s="140" t="s">
        <v>134</v>
      </c>
      <c r="X13" s="141"/>
      <c r="Y13" s="142" t="s">
        <v>128</v>
      </c>
      <c r="Z13" s="143" t="s">
        <v>127</v>
      </c>
      <c r="AA13" s="158" t="s">
        <v>1186</v>
      </c>
      <c r="AB13" s="266" t="s">
        <v>895</v>
      </c>
      <c r="AC13" s="266" t="s">
        <v>889</v>
      </c>
      <c r="AD13" s="266" t="s">
        <v>892</v>
      </c>
      <c r="AE13" s="266" t="s">
        <v>892</v>
      </c>
      <c r="AG13" s="265" t="s">
        <v>1187</v>
      </c>
    </row>
    <row r="14" spans="1:33" ht="7.95" customHeight="1">
      <c r="A14" s="91"/>
      <c r="B14" s="552"/>
      <c r="C14" s="53"/>
      <c r="D14" s="503"/>
      <c r="E14" s="503"/>
      <c r="F14" s="53"/>
      <c r="G14" s="53"/>
      <c r="H14" s="53"/>
      <c r="I14" s="53"/>
      <c r="J14" s="53"/>
      <c r="K14" s="832"/>
      <c r="L14" s="53"/>
      <c r="M14" s="53"/>
      <c r="N14" s="53"/>
      <c r="O14" s="264"/>
      <c r="P14" s="265"/>
      <c r="Q14" s="264"/>
      <c r="R14" s="264"/>
      <c r="S14" s="264"/>
      <c r="T14" s="264"/>
      <c r="U14" s="549"/>
      <c r="V14" s="91"/>
      <c r="W14" s="144"/>
      <c r="X14" s="145"/>
      <c r="Z14" s="146"/>
      <c r="AA14" s="158"/>
      <c r="AG14" s="158"/>
    </row>
    <row r="15" spans="1:33">
      <c r="A15" s="91"/>
      <c r="B15" s="553" t="s">
        <v>901</v>
      </c>
      <c r="C15" s="1006" t="s">
        <v>474</v>
      </c>
      <c r="D15" s="830" t="s">
        <v>875</v>
      </c>
      <c r="E15" s="568" t="s">
        <v>876</v>
      </c>
      <c r="F15" s="483" t="str">
        <f>'Interactive Data Grading'!D20</f>
        <v/>
      </c>
      <c r="G15" s="94"/>
      <c r="H15" s="524"/>
      <c r="I15" s="269"/>
      <c r="J15" s="270" t="str">
        <f>IF('Start Page'!$AB$22="million gallons (US)","MG/Yr",IF('Start Page'!$AB$22="Megalitres (thousand cubic metres)","ML/Yr",IF('Start Page'!$AB$22="acre-feet","Acre-ft/Yr","")))</f>
        <v/>
      </c>
      <c r="K15" s="833" t="s">
        <v>875</v>
      </c>
      <c r="L15" s="597" t="s">
        <v>876</v>
      </c>
      <c r="M15" s="483" t="str">
        <f>'Interactive Data Grading'!D43</f>
        <v/>
      </c>
      <c r="N15" s="270"/>
      <c r="O15" s="478"/>
      <c r="P15" s="571" t="s">
        <v>781</v>
      </c>
      <c r="Q15" s="1102"/>
      <c r="R15" s="1133"/>
      <c r="S15" s="482" t="str">
        <f>IF('Start Page'!$AB$22="million gallons (US)","MG/Yr",IF('Start Page'!$AB$22="Megalitres (thousand cubic metres)","ML/Yr",IF('Start Page'!$AB$22="acre-feet","acre-ft/yr","")))</f>
        <v/>
      </c>
      <c r="T15" s="572"/>
      <c r="U15" s="550" t="s">
        <v>915</v>
      </c>
      <c r="V15" s="91"/>
      <c r="W15" s="475">
        <f>IF(P15="percent",1,2)</f>
        <v>1</v>
      </c>
      <c r="X15" s="102">
        <f>IF(H15&gt;0,IF(W15=1,O15*H15,Q15),0)</f>
        <v>0</v>
      </c>
      <c r="Y15" s="103" t="e">
        <f>$Y$19/$Y$18*H15</f>
        <v>#DIV/0!</v>
      </c>
      <c r="Z15" s="147" t="e">
        <f>$Y$19/$Y$18*ABS(X15)</f>
        <v>#DIV/0!</v>
      </c>
      <c r="AA15" s="885">
        <f>IF(W15=1,input_VOS-input_VOS/(1+O15*AB15),Q15*AB15)</f>
        <v>0</v>
      </c>
      <c r="AB15" s="526">
        <f>IF(OR(T15="",T15="Select….."),0,IF(T15="Under-registration",-1,1))</f>
        <v>0</v>
      </c>
      <c r="AC15" s="240" t="str">
        <f>IF(OR(H15&lt;=0,AND(H15&gt;0,OR(AND(W15=1,O15=0),AND(W15=2,Q15=0)))),"no","yes")</f>
        <v>no</v>
      </c>
      <c r="AD15" s="240" t="str">
        <f>IF(OR(T15="select…..",T15=""),"no","yes")</f>
        <v>no</v>
      </c>
      <c r="AE15" s="240" t="str">
        <f>IF(AND(AC15="yes",AD15="no"),"yes","no")</f>
        <v>no</v>
      </c>
      <c r="AF15" s="264">
        <f>IF(AE15="yes",1,0)</f>
        <v>0</v>
      </c>
      <c r="AG15" s="885">
        <f>input_VOS-AA15</f>
        <v>0</v>
      </c>
    </row>
    <row r="16" spans="1:33">
      <c r="A16" s="91"/>
      <c r="B16" s="553" t="s">
        <v>902</v>
      </c>
      <c r="C16" s="1006" t="s">
        <v>38</v>
      </c>
      <c r="D16" s="830" t="s">
        <v>875</v>
      </c>
      <c r="E16" s="568" t="s">
        <v>876</v>
      </c>
      <c r="F16" s="483" t="str">
        <f>'Interactive Data Grading'!D74</f>
        <v/>
      </c>
      <c r="G16" s="94"/>
      <c r="H16" s="523"/>
      <c r="I16" s="269"/>
      <c r="J16" s="270" t="str">
        <f>IF('Start Page'!$AB$22="million gallons (US)","MG/Yr",IF('Start Page'!$AB$22="Megalitres (thousand cubic metres)","ML/Yr",IF('Start Page'!$AB$22="acre-feet","Acre-ft/Yr","")))</f>
        <v/>
      </c>
      <c r="K16" s="833" t="s">
        <v>875</v>
      </c>
      <c r="L16" s="597" t="s">
        <v>876</v>
      </c>
      <c r="M16" s="483" t="str">
        <f>'Interactive Data Grading'!D96</f>
        <v/>
      </c>
      <c r="N16" s="270"/>
      <c r="O16" s="478"/>
      <c r="P16" s="571" t="s">
        <v>781</v>
      </c>
      <c r="Q16" s="1102"/>
      <c r="R16" s="1133"/>
      <c r="S16" s="482" t="str">
        <f>IF('Start Page'!$AB$22="million gallons (US)","MG/Yr",IF('Start Page'!$AB$22="Megalitres (thousand cubic metres)","ML/Yr",IF('Start Page'!$AB$22="acre-feet","acre-ft/yr","")))</f>
        <v/>
      </c>
      <c r="T16" s="572"/>
      <c r="U16" s="550" t="s">
        <v>916</v>
      </c>
      <c r="V16" s="91"/>
      <c r="W16" s="475">
        <f t="shared" ref="W16:W17" si="0">IF(P16="percent",1,2)</f>
        <v>1</v>
      </c>
      <c r="X16" s="102">
        <f>IF(H16&gt;0,IF(W16=1,O16*H16,Q16),0)</f>
        <v>0</v>
      </c>
      <c r="Y16" s="103" t="e">
        <f>$Y$19/$Y$18*H16</f>
        <v>#DIV/0!</v>
      </c>
      <c r="Z16" s="147" t="e">
        <f>$Y$19/$Y$18*ABS(X16)</f>
        <v>#DIV/0!</v>
      </c>
      <c r="AA16" s="885">
        <f>IF(W16=1,input_WI-input_WI/(1+O16*AB16),Q16*AB16)</f>
        <v>0</v>
      </c>
      <c r="AB16" s="526">
        <f t="shared" ref="AB16:AB17" si="1">IF(OR(T16="",T16="Select….."),0,IF(T16="Under-registration",-1,1))</f>
        <v>0</v>
      </c>
      <c r="AC16" s="240" t="str">
        <f t="shared" ref="AC16:AC17" si="2">IF(OR(H16&lt;=0,AND(H16&gt;0,OR(AND(W16=1,O16=0),AND(W16=2,Q16=0)))),"no","yes")</f>
        <v>no</v>
      </c>
      <c r="AD16" s="240" t="str">
        <f>IF(OR(T16="select…..",T16=""),"no","yes")</f>
        <v>no</v>
      </c>
      <c r="AE16" s="240" t="str">
        <f t="shared" ref="AE16:AE17" si="3">IF(AND(AC16="yes",AD16="no"),"yes","no")</f>
        <v>no</v>
      </c>
      <c r="AF16" s="264">
        <f t="shared" ref="AF16:AF17" si="4">IF(AE16="yes",1,0)</f>
        <v>0</v>
      </c>
      <c r="AG16" s="885">
        <f>input_WI-AA16</f>
        <v>0</v>
      </c>
    </row>
    <row r="17" spans="1:33" ht="13.35" customHeight="1">
      <c r="A17" s="91"/>
      <c r="B17" s="553" t="s">
        <v>903</v>
      </c>
      <c r="C17" s="1006" t="s">
        <v>39</v>
      </c>
      <c r="D17" s="830" t="s">
        <v>875</v>
      </c>
      <c r="E17" s="568" t="s">
        <v>876</v>
      </c>
      <c r="F17" s="483" t="str">
        <f>'Interactive Data Grading'!D127</f>
        <v/>
      </c>
      <c r="G17" s="94"/>
      <c r="H17" s="321"/>
      <c r="I17" s="269"/>
      <c r="J17" s="270" t="str">
        <f>IF('Start Page'!$AB$22="million gallons (US)","MG/Yr",IF('Start Page'!$AB$22="Megalitres (thousand cubic metres)","ML/Yr",IF('Start Page'!$AB$22="acre-feet","Acre-ft/Yr","")))</f>
        <v/>
      </c>
      <c r="K17" s="833" t="s">
        <v>875</v>
      </c>
      <c r="L17" s="597" t="s">
        <v>876</v>
      </c>
      <c r="M17" s="483" t="str">
        <f>'Interactive Data Grading'!D150</f>
        <v/>
      </c>
      <c r="N17" s="270"/>
      <c r="O17" s="478"/>
      <c r="P17" s="571" t="s">
        <v>781</v>
      </c>
      <c r="Q17" s="1102"/>
      <c r="R17" s="1133"/>
      <c r="S17" s="482" t="str">
        <f>IF('Start Page'!$AB$22="million gallons (US)","MG/Yr",IF('Start Page'!$AB$22="Megalitres (thousand cubic metres)","ML/Yr",IF('Start Page'!$AB$22="acre-feet","acre-ft/yr","")))</f>
        <v/>
      </c>
      <c r="T17" s="572"/>
      <c r="U17" s="550" t="s">
        <v>917</v>
      </c>
      <c r="V17" s="91"/>
      <c r="W17" s="475">
        <f t="shared" si="0"/>
        <v>1</v>
      </c>
      <c r="X17" s="102">
        <f>IF(H17&gt;0,IF(W17=1,O17*H17,Q17),0)</f>
        <v>0</v>
      </c>
      <c r="Y17" s="103" t="e">
        <f>$Y$19/$Y$18*H17</f>
        <v>#DIV/0!</v>
      </c>
      <c r="Z17" s="147" t="e">
        <f>$Y$19/$Y$18*ABS(X17)</f>
        <v>#DIV/0!</v>
      </c>
      <c r="AA17" s="885">
        <f>IF(W17=1,input_WE-input_WE/(1+O17*AB17),Q17*AB17)</f>
        <v>0</v>
      </c>
      <c r="AB17" s="526">
        <f t="shared" si="1"/>
        <v>0</v>
      </c>
      <c r="AC17" s="240" t="str">
        <f t="shared" si="2"/>
        <v>no</v>
      </c>
      <c r="AD17" s="240" t="str">
        <f>IF(OR(T17="select…..",T17=""),"no","yes")</f>
        <v>no</v>
      </c>
      <c r="AE17" s="240" t="str">
        <f t="shared" si="3"/>
        <v>no</v>
      </c>
      <c r="AF17" s="264">
        <f t="shared" si="4"/>
        <v>0</v>
      </c>
      <c r="AG17" s="885">
        <f>input_WE-AA17</f>
        <v>0</v>
      </c>
    </row>
    <row r="18" spans="1:33" ht="14.4" customHeight="1">
      <c r="A18" s="91"/>
      <c r="B18" s="552"/>
      <c r="E18" s="46"/>
      <c r="F18" s="46"/>
      <c r="G18" s="94"/>
      <c r="H18" s="488"/>
      <c r="I18" s="269"/>
      <c r="J18" s="264"/>
      <c r="K18" s="264"/>
      <c r="L18" s="264"/>
      <c r="M18" s="158"/>
      <c r="N18" s="264"/>
      <c r="O18" s="158"/>
      <c r="P18" s="266"/>
      <c r="T18" s="1101" t="s">
        <v>783</v>
      </c>
      <c r="U18" s="549"/>
      <c r="V18" s="91"/>
      <c r="W18" s="144"/>
      <c r="X18" s="104"/>
      <c r="Y18" s="103">
        <f>H15+H16+H17+IF(H15&gt;0,ABS(X15),0)+IF(H16&gt;0,ABS(X16),0)+IF(H17&gt;0,(ABS(X17)),)</f>
        <v>0</v>
      </c>
      <c r="Z18" s="148"/>
      <c r="AF18" s="264">
        <f>SUM(AF15:AF17)</f>
        <v>0</v>
      </c>
      <c r="AG18" s="46" t="s">
        <v>1185</v>
      </c>
    </row>
    <row r="19" spans="1:33" ht="13.8" thickBot="1">
      <c r="A19" s="91"/>
      <c r="B19" s="552"/>
      <c r="C19" s="1105" t="s">
        <v>107</v>
      </c>
      <c r="D19" s="1105"/>
      <c r="E19" s="1105"/>
      <c r="F19" s="1105"/>
      <c r="G19" s="265"/>
      <c r="H19" s="857">
        <f>IF(AF18&gt;0,"Select under/over",IF(H15&gt;0,IF(W15=1,H15/(1+O15*AB15),H15-Q15*AB15),0)+IF(H16&gt;0,IF(W16=1,H16/(1+O16*AB16),H16-Q16*AB16),0)-IF(H17&gt;0,IF(W17=1,H17/(1+O17*AB17),H17-Q17*AB17),0))</f>
        <v>0</v>
      </c>
      <c r="I19" s="272"/>
      <c r="J19" s="270" t="str">
        <f>IF('Start Page'!$AB$22="million gallons (US)","MG/Yr",IF('Start Page'!$AB$22="Megalitres (thousand cubic metres)","ML/Yr",IF('Start Page'!$AB$22="acre-feet","Acre-ft/Yr","")))</f>
        <v/>
      </c>
      <c r="K19" s="639" t="str">
        <f>IF(H19="Select under/over","----------------&gt;----------------&gt;----------------&gt;----------------&gt;----------------&gt;","")</f>
        <v/>
      </c>
      <c r="L19" s="270"/>
      <c r="M19" s="158"/>
      <c r="N19" s="270"/>
      <c r="O19" s="322"/>
      <c r="P19" s="265"/>
      <c r="Q19" s="264"/>
      <c r="T19" s="1101"/>
      <c r="U19" s="261"/>
      <c r="V19" s="91"/>
      <c r="W19" s="149"/>
      <c r="X19" s="150"/>
      <c r="Y19" s="150">
        <f>'M36 Refs'!AE121</f>
        <v>35</v>
      </c>
      <c r="Z19" s="151" t="s">
        <v>129</v>
      </c>
    </row>
    <row r="20" spans="1:33" ht="5.25" customHeight="1">
      <c r="A20" s="91"/>
      <c r="B20" s="552"/>
      <c r="C20" s="94"/>
      <c r="D20" s="94"/>
      <c r="E20" s="506"/>
      <c r="F20" s="271"/>
      <c r="G20" s="94"/>
      <c r="O20" s="264"/>
      <c r="P20" s="264"/>
      <c r="Q20" s="264"/>
      <c r="T20" s="1101"/>
      <c r="U20" s="256"/>
      <c r="V20" s="91"/>
    </row>
    <row r="21" spans="1:33" ht="6" customHeight="1">
      <c r="A21" s="91"/>
      <c r="B21" s="552"/>
      <c r="C21" s="539"/>
      <c r="D21" s="539"/>
      <c r="E21" s="540"/>
      <c r="F21" s="542" t="s">
        <v>13</v>
      </c>
      <c r="G21" s="539"/>
      <c r="H21" s="533"/>
      <c r="I21" s="533"/>
      <c r="J21" s="533"/>
      <c r="K21" s="533"/>
      <c r="L21" s="533"/>
      <c r="M21" s="533"/>
      <c r="N21" s="533"/>
      <c r="O21" s="538"/>
      <c r="P21" s="538"/>
      <c r="Q21" s="538"/>
      <c r="R21" s="533"/>
      <c r="T21" s="1101"/>
      <c r="U21" s="256"/>
      <c r="V21" s="91"/>
    </row>
    <row r="22" spans="1:33" ht="13.8" thickBot="1">
      <c r="A22" s="91"/>
      <c r="B22" s="552"/>
      <c r="C22" s="53" t="s">
        <v>109</v>
      </c>
      <c r="D22" s="503"/>
      <c r="E22" s="503"/>
      <c r="F22" s="273"/>
      <c r="G22" s="53"/>
      <c r="H22" s="53"/>
      <c r="I22" s="53"/>
      <c r="J22" s="53"/>
      <c r="K22" s="53"/>
      <c r="L22" s="53"/>
      <c r="M22" s="53"/>
      <c r="N22" s="53"/>
      <c r="O22" s="53"/>
      <c r="P22" s="53"/>
      <c r="Q22" s="53"/>
      <c r="R22" s="53"/>
      <c r="S22" s="53"/>
      <c r="T22" s="1101"/>
      <c r="U22" s="256"/>
      <c r="V22" s="91"/>
    </row>
    <row r="23" spans="1:33">
      <c r="A23" s="91"/>
      <c r="B23" s="553" t="s">
        <v>904</v>
      </c>
      <c r="C23" s="520" t="s">
        <v>475</v>
      </c>
      <c r="D23" s="830" t="s">
        <v>875</v>
      </c>
      <c r="E23" s="568" t="s">
        <v>876</v>
      </c>
      <c r="F23" s="483" t="str">
        <f>'Interactive Data Grading'!D177</f>
        <v/>
      </c>
      <c r="G23" s="94"/>
      <c r="H23" s="321"/>
      <c r="I23" s="269"/>
      <c r="J23" s="270" t="str">
        <f>IF('Start Page'!$AB$22="million gallons (US)","MG/Yr",IF('Start Page'!$AB$22="Megalitres (thousand cubic metres)","ML/Yr",IF('Start Page'!$AB$22="acre-feet","Acre-ft/Yr","")))</f>
        <v/>
      </c>
      <c r="K23" s="270"/>
      <c r="L23" s="270"/>
      <c r="M23" s="270"/>
      <c r="N23" s="270"/>
      <c r="T23" s="1101"/>
      <c r="U23" s="256"/>
      <c r="V23" s="91"/>
      <c r="W23" s="152"/>
      <c r="X23" s="141"/>
      <c r="Y23" s="153">
        <f>IFERROR($Y$26/$Y$25*H23,7)</f>
        <v>7</v>
      </c>
      <c r="Z23" s="154"/>
      <c r="AA23" s="158" t="s">
        <v>774</v>
      </c>
    </row>
    <row r="24" spans="1:33">
      <c r="A24" s="91"/>
      <c r="B24" s="553" t="s">
        <v>905</v>
      </c>
      <c r="C24" s="520" t="s">
        <v>476</v>
      </c>
      <c r="D24" s="830" t="s">
        <v>875</v>
      </c>
      <c r="E24" s="568" t="s">
        <v>876</v>
      </c>
      <c r="F24" s="483" t="str">
        <f>'Interactive Data Grading'!D200</f>
        <v/>
      </c>
      <c r="G24" s="94"/>
      <c r="H24" s="321"/>
      <c r="I24" s="269"/>
      <c r="J24" s="270" t="str">
        <f>IF('Start Page'!$AB$22="million gallons (US)","MG/Yr",IF('Start Page'!$AB$22="Megalitres (thousand cubic metres)","ML/Yr",IF('Start Page'!$AB$22="acre-feet","Acre-ft/Yr","")))</f>
        <v/>
      </c>
      <c r="K24" s="270"/>
      <c r="L24" s="270"/>
      <c r="M24" s="270"/>
      <c r="N24" s="270"/>
      <c r="Q24" s="82"/>
      <c r="R24" s="82"/>
      <c r="S24" s="82"/>
      <c r="T24" s="82"/>
      <c r="U24" s="256"/>
      <c r="V24" s="91"/>
      <c r="W24" s="144"/>
      <c r="Y24" s="103">
        <f>IFERROR($Y$26/$Y$25*H25,7)</f>
        <v>7</v>
      </c>
      <c r="Z24" s="146"/>
    </row>
    <row r="25" spans="1:33" ht="13.35" customHeight="1">
      <c r="A25" s="91"/>
      <c r="B25" s="553" t="s">
        <v>913</v>
      </c>
      <c r="C25" s="1006" t="s">
        <v>477</v>
      </c>
      <c r="D25" s="830" t="s">
        <v>875</v>
      </c>
      <c r="E25" s="568" t="s">
        <v>876</v>
      </c>
      <c r="F25" s="483" t="str">
        <f>'Interactive Data Grading'!D224</f>
        <v/>
      </c>
      <c r="G25" s="94"/>
      <c r="H25" s="492"/>
      <c r="I25" s="269"/>
      <c r="J25" s="270" t="str">
        <f>IF('Start Page'!$AB$22="million gallons (US)","MG/Yr",IF('Start Page'!$AB$22="Megalitres (thousand cubic metres)","ML/Yr",IF('Start Page'!$AB$22="acre-feet","Acre-ft/Yr","")))</f>
        <v/>
      </c>
      <c r="K25" s="270"/>
      <c r="L25" s="270"/>
      <c r="M25" s="270"/>
      <c r="N25" s="270"/>
      <c r="O25" s="265"/>
      <c r="P25" s="919" t="s">
        <v>1008</v>
      </c>
      <c r="Q25" s="265"/>
      <c r="U25" s="256"/>
      <c r="V25" s="91"/>
      <c r="W25" s="144"/>
      <c r="Y25" s="155">
        <f>H23+H25</f>
        <v>0</v>
      </c>
      <c r="Z25" s="146"/>
      <c r="AF25" s="99" t="s">
        <v>144</v>
      </c>
    </row>
    <row r="26" spans="1:33" ht="15" customHeight="1" thickBot="1">
      <c r="A26" s="91"/>
      <c r="B26" s="553" t="s">
        <v>914</v>
      </c>
      <c r="C26" s="1006" t="s">
        <v>478</v>
      </c>
      <c r="D26" s="830" t="s">
        <v>875</v>
      </c>
      <c r="E26" s="568" t="s">
        <v>876</v>
      </c>
      <c r="F26" s="483">
        <f>'Interactive Data Grading'!D247</f>
        <v>3</v>
      </c>
      <c r="G26" s="94"/>
      <c r="H26" s="489">
        <f>IF(OR(W26=1,AND(W26=2,Q26=0)),O26*SUM(H23:H24),Q26)</f>
        <v>0</v>
      </c>
      <c r="I26" s="269"/>
      <c r="J26" s="270" t="str">
        <f>IF('Start Page'!$AB$22="million gallons (US)","MG/Yr",IF('Start Page'!$AB$22="Megalitres (thousand cubic metres)","ML/Yr",IF('Start Page'!$AB$22="acre-feet","Acre-ft/Yr","")))</f>
        <v/>
      </c>
      <c r="K26" s="270"/>
      <c r="L26" s="270"/>
      <c r="M26" s="270"/>
      <c r="N26" s="270"/>
      <c r="O26" s="484">
        <v>2.5000000000000001E-3</v>
      </c>
      <c r="P26" s="638" t="s">
        <v>780</v>
      </c>
      <c r="Q26" s="1102"/>
      <c r="R26" s="1102"/>
      <c r="S26" s="482" t="str">
        <f>IF('Start Page'!$AB$22="million gallons (US)","MG/Yr",IF('Start Page'!$AB$22="Megalitres (thousand cubic metres)","ML/Yr",IF('Start Page'!$AB$22="acre-feet","acre-ft/yr","")))</f>
        <v/>
      </c>
      <c r="T26" s="251"/>
      <c r="U26" s="256"/>
      <c r="V26" s="91"/>
      <c r="W26" s="476">
        <f>IF(P26="default",1,2)</f>
        <v>1</v>
      </c>
      <c r="X26" s="156"/>
      <c r="Y26" s="156">
        <f>8+6</f>
        <v>14</v>
      </c>
      <c r="Z26" s="157" t="s">
        <v>129</v>
      </c>
      <c r="AA26" s="46" t="s">
        <v>130</v>
      </c>
    </row>
    <row r="27" spans="1:33" ht="2.25" customHeight="1">
      <c r="A27" s="91"/>
      <c r="B27" s="553"/>
      <c r="C27" s="82"/>
      <c r="D27" s="82"/>
      <c r="E27" s="507"/>
      <c r="F27" s="204"/>
      <c r="G27" s="204"/>
      <c r="H27" s="204"/>
      <c r="I27" s="204"/>
      <c r="J27" s="270"/>
      <c r="K27" s="270"/>
      <c r="L27" s="270"/>
      <c r="M27" s="270"/>
      <c r="N27" s="270"/>
      <c r="O27" s="270"/>
      <c r="P27" s="270"/>
      <c r="Q27" s="270">
        <v>24061</v>
      </c>
      <c r="R27" s="270"/>
      <c r="S27" s="270"/>
      <c r="T27" s="270"/>
      <c r="U27" s="256"/>
      <c r="V27" s="91"/>
    </row>
    <row r="28" spans="1:33" ht="15" customHeight="1">
      <c r="A28" s="91"/>
      <c r="B28" s="553"/>
      <c r="C28" s="548" t="str">
        <f>IF(W26=1,"                Default option selected for Unbilled Unmetered, with automatic data grading of 3",IF(W26=2,IF(Q26&gt;0.0025*SUM(H23:H24),"",IF(Q26=0,"Enter a positive value, otherwise a default of 0.25% x (BMAC+BUAC) is applied with grading of 3",""))))</f>
        <v xml:space="preserve">                Default option selected for Unbilled Unmetered, with automatic data grading of 3</v>
      </c>
      <c r="D28" s="548"/>
      <c r="E28" s="548"/>
      <c r="F28" s="548"/>
      <c r="G28" s="548"/>
      <c r="H28" s="548"/>
      <c r="I28" s="548"/>
      <c r="J28" s="274"/>
      <c r="K28" s="274"/>
      <c r="L28" s="274"/>
      <c r="M28" s="107"/>
      <c r="N28" s="107"/>
      <c r="O28" s="107"/>
      <c r="P28" s="270"/>
      <c r="Q28" s="270"/>
      <c r="R28" s="270"/>
      <c r="S28" s="270"/>
      <c r="T28" s="270"/>
      <c r="U28" s="256"/>
      <c r="V28" s="91"/>
    </row>
    <row r="29" spans="1:33" ht="2.25" customHeight="1">
      <c r="A29" s="91"/>
      <c r="B29" s="553"/>
      <c r="C29" s="204"/>
      <c r="D29" s="204"/>
      <c r="E29" s="508"/>
      <c r="F29" s="264"/>
      <c r="G29" s="275"/>
      <c r="H29" s="269"/>
      <c r="I29" s="269"/>
      <c r="J29" s="264"/>
      <c r="K29" s="264"/>
      <c r="L29" s="264"/>
      <c r="M29" s="264"/>
      <c r="N29" s="264"/>
      <c r="Q29" s="240"/>
      <c r="U29" s="256"/>
      <c r="V29" s="91"/>
    </row>
    <row r="30" spans="1:33" ht="15" customHeight="1">
      <c r="A30" s="91"/>
      <c r="B30" s="553"/>
      <c r="C30" s="1099" t="s">
        <v>106</v>
      </c>
      <c r="D30" s="1099"/>
      <c r="E30" s="1099"/>
      <c r="F30" s="1099"/>
      <c r="G30" s="265"/>
      <c r="H30" s="857">
        <f>SUM(H23:H26)</f>
        <v>0</v>
      </c>
      <c r="I30" s="272"/>
      <c r="J30" s="270" t="str">
        <f>IF('Start Page'!$AB$22="million gallons (US)","MG/Yr",IF('Start Page'!$AB$22="Megalitres (thousand cubic metres)","ML/Yr",IF('Start Page'!$AB$22="acre-feet","Acre-ft/Yr","")))</f>
        <v/>
      </c>
      <c r="K30" s="270"/>
      <c r="L30" s="270"/>
      <c r="M30" s="270"/>
      <c r="N30" s="270"/>
      <c r="U30" s="256"/>
      <c r="V30" s="91"/>
    </row>
    <row r="31" spans="1:33" ht="2.25" customHeight="1">
      <c r="A31" s="91"/>
      <c r="B31" s="553"/>
      <c r="C31" s="204"/>
      <c r="D31" s="204"/>
      <c r="E31" s="508"/>
      <c r="F31" s="277"/>
      <c r="G31" s="272"/>
      <c r="I31" s="272"/>
      <c r="J31" s="101"/>
      <c r="K31" s="101"/>
      <c r="L31" s="101"/>
      <c r="M31" s="101"/>
      <c r="N31" s="101"/>
      <c r="Q31" s="278"/>
      <c r="U31" s="256"/>
      <c r="V31" s="91"/>
    </row>
    <row r="32" spans="1:33" ht="15" customHeight="1">
      <c r="A32" s="91"/>
      <c r="B32" s="553"/>
      <c r="C32" s="1134" t="str">
        <f>IF(AND(H30&gt;=H19,(H30&lt;&gt;0)),"               Check input values; WATER SUPPLIED should be greater than AUTHORIZED CONSUMPTION","")</f>
        <v/>
      </c>
      <c r="D32" s="1134"/>
      <c r="E32" s="1134"/>
      <c r="F32" s="1134"/>
      <c r="G32" s="1134"/>
      <c r="H32" s="1134"/>
      <c r="I32" s="1134"/>
      <c r="J32" s="1134"/>
      <c r="K32" s="1134"/>
      <c r="L32" s="1134"/>
      <c r="M32" s="1134"/>
      <c r="N32" s="1134"/>
      <c r="O32" s="1134"/>
      <c r="Q32" s="278"/>
      <c r="U32" s="256"/>
      <c r="V32" s="91"/>
    </row>
    <row r="33" spans="1:29" ht="3" customHeight="1">
      <c r="A33" s="91"/>
      <c r="B33" s="553"/>
      <c r="C33" s="94"/>
      <c r="D33" s="94"/>
      <c r="E33" s="506"/>
      <c r="F33" s="276"/>
      <c r="G33" s="94"/>
      <c r="O33" s="264"/>
      <c r="P33" s="264"/>
      <c r="Q33" s="264"/>
      <c r="U33" s="256"/>
      <c r="V33" s="91"/>
    </row>
    <row r="34" spans="1:29" ht="6" customHeight="1">
      <c r="A34" s="91"/>
      <c r="B34" s="553"/>
      <c r="C34" s="539"/>
      <c r="D34" s="539"/>
      <c r="E34" s="540"/>
      <c r="F34" s="541"/>
      <c r="G34" s="539"/>
      <c r="H34" s="533"/>
      <c r="I34" s="533"/>
      <c r="J34" s="533"/>
      <c r="K34" s="533"/>
      <c r="L34" s="533"/>
      <c r="M34" s="533"/>
      <c r="N34" s="533"/>
      <c r="O34" s="533"/>
      <c r="P34" s="533"/>
      <c r="Q34" s="533"/>
      <c r="R34" s="533"/>
      <c r="U34" s="256"/>
      <c r="V34" s="91"/>
    </row>
    <row r="35" spans="1:29" ht="15" customHeight="1">
      <c r="A35" s="91"/>
      <c r="B35" s="553"/>
      <c r="C35" s="53" t="s">
        <v>662</v>
      </c>
      <c r="D35" s="53"/>
      <c r="E35" s="503"/>
      <c r="F35" s="276"/>
      <c r="G35" s="53"/>
      <c r="H35" s="857">
        <f>IFERROR(H19-H30,"")</f>
        <v>0</v>
      </c>
      <c r="J35" s="270" t="str">
        <f>IF('Start Page'!$AB$22="million gallons (US)","MG/Yr",IF('Start Page'!$AB$22="Megalitres (thousand cubic metres)","ML/Yr",IF('Start Page'!$AB$22="acre-feet","Acre-ft/Yr","")))</f>
        <v/>
      </c>
      <c r="K35" s="270"/>
      <c r="L35" s="270"/>
      <c r="M35" s="270"/>
      <c r="N35" s="270"/>
      <c r="P35" s="1128"/>
      <c r="U35" s="256"/>
      <c r="V35" s="91"/>
    </row>
    <row r="36" spans="1:29" ht="13.35" customHeight="1">
      <c r="A36" s="91"/>
      <c r="B36" s="553"/>
      <c r="C36" s="279"/>
      <c r="D36" s="265"/>
      <c r="E36" s="503"/>
      <c r="F36" s="276"/>
      <c r="G36" s="53"/>
      <c r="P36" s="1128"/>
      <c r="T36" s="480"/>
      <c r="U36" s="256"/>
      <c r="V36" s="91"/>
    </row>
    <row r="37" spans="1:29">
      <c r="A37" s="91"/>
      <c r="B37" s="553"/>
      <c r="C37" s="94" t="s">
        <v>50</v>
      </c>
      <c r="E37" s="508"/>
      <c r="F37" s="276"/>
      <c r="G37" s="204"/>
      <c r="J37" s="101"/>
      <c r="K37" s="101"/>
      <c r="L37" s="101"/>
      <c r="M37" s="101"/>
      <c r="N37" s="101"/>
      <c r="O37" s="265"/>
      <c r="Q37" s="265"/>
      <c r="T37" s="480"/>
      <c r="U37" s="256"/>
      <c r="V37" s="91"/>
    </row>
    <row r="38" spans="1:29" ht="16.5" customHeight="1">
      <c r="A38" s="91"/>
      <c r="B38" s="553"/>
      <c r="C38" s="543" t="str">
        <f>IF(W39=1,"Default option selected for Systematic Data Handling Errors, with automatic data grading of 3",IF(W39=2,IF(Q39&gt;0.0025*SUM(H23:H24),"",IF(Q39=0,"Enter a positive value, otherwise a default of 0.25% x (BMAC+BUAC) is applied with grading of 3",""))))</f>
        <v>Default option selected for Systematic Data Handling Errors, with automatic data grading of 3</v>
      </c>
      <c r="D38" s="509"/>
      <c r="F38" s="46"/>
      <c r="P38" s="919" t="s">
        <v>1008</v>
      </c>
      <c r="Q38" s="269"/>
      <c r="T38" s="480"/>
      <c r="U38" s="256"/>
      <c r="V38" s="91"/>
      <c r="W38" s="477"/>
    </row>
    <row r="39" spans="1:29" ht="13.35" customHeight="1">
      <c r="A39" s="91"/>
      <c r="B39" s="553" t="s">
        <v>910</v>
      </c>
      <c r="C39" s="1006" t="s">
        <v>229</v>
      </c>
      <c r="D39" s="830" t="s">
        <v>875</v>
      </c>
      <c r="E39" s="568" t="s">
        <v>876</v>
      </c>
      <c r="F39" s="483">
        <f>'Interactive Data Grading'!D271</f>
        <v>3</v>
      </c>
      <c r="G39" s="204"/>
      <c r="H39" s="490">
        <f>IF(OR(W39=1,AND(W39=2,Q39=0)),O39*SUM(H23:H24),Q39)</f>
        <v>0</v>
      </c>
      <c r="I39" s="280"/>
      <c r="J39" s="270" t="str">
        <f>IF('Start Page'!$AB$22="million gallons (US)","MG/Yr",IF('Start Page'!$AB$22="Megalitres (thousand cubic metres)","ML/Yr",IF('Start Page'!$AB$22="acre-feet","Acre-ft/Yr","")))</f>
        <v/>
      </c>
      <c r="K39" s="270"/>
      <c r="L39" s="270"/>
      <c r="M39" s="270"/>
      <c r="N39" s="270"/>
      <c r="O39" s="484">
        <v>2.5000000000000001E-3</v>
      </c>
      <c r="P39" s="573" t="s">
        <v>780</v>
      </c>
      <c r="Q39" s="1102"/>
      <c r="R39" s="1102"/>
      <c r="S39" s="482" t="str">
        <f>IF('Start Page'!$AB$22="million gallons (US)","MG/Yr",IF('Start Page'!$AB$22="Megalitres (thousand cubic metres)","ML/Yr",IF('Start Page'!$AB$22="acre-feet","acre-ft/yr","")))</f>
        <v/>
      </c>
      <c r="U39" s="256"/>
      <c r="V39" s="91"/>
      <c r="W39" s="477">
        <f>IF(P39="default",1,2)</f>
        <v>1</v>
      </c>
      <c r="Y39" s="240">
        <f>IF(OR(AND(W41=1,LEN(O41)&gt;0,O41&gt;10%),AND(W41=2,LEN(Q41)&gt;0,Q41&gt;(10%*SUM(H23,H25)))),1,0)</f>
        <v>0</v>
      </c>
    </row>
    <row r="40" spans="1:29" ht="14.25" hidden="1" customHeight="1">
      <c r="A40" s="91"/>
      <c r="B40" s="553"/>
      <c r="C40" s="82"/>
      <c r="D40" s="508"/>
      <c r="E40" s="569"/>
      <c r="F40" s="204"/>
      <c r="G40" s="204"/>
      <c r="H40" s="545"/>
      <c r="I40" s="204"/>
      <c r="J40" s="270"/>
      <c r="K40" s="270"/>
      <c r="L40" s="270"/>
      <c r="M40" s="270"/>
      <c r="N40" s="270"/>
      <c r="P40" s="574"/>
      <c r="Q40" s="269"/>
      <c r="U40" s="256"/>
      <c r="V40" s="91"/>
      <c r="W40" s="477"/>
    </row>
    <row r="41" spans="1:29" ht="15" customHeight="1">
      <c r="A41" s="91"/>
      <c r="B41" s="553" t="s">
        <v>911</v>
      </c>
      <c r="C41" s="520" t="s">
        <v>480</v>
      </c>
      <c r="D41" s="830" t="s">
        <v>875</v>
      </c>
      <c r="E41" s="568" t="s">
        <v>876</v>
      </c>
      <c r="F41" s="483" t="str">
        <f>'Interactive Data Grading'!D300</f>
        <v/>
      </c>
      <c r="G41" s="204"/>
      <c r="H41" s="592">
        <f>IF(OR(T41="Select…..",T41=""),"Select under/over",IF(W41=1,((H23+H25)/(1-(O41*X41)))-(H23+H25),Q41*X41))</f>
        <v>0</v>
      </c>
      <c r="I41" s="280"/>
      <c r="J41" s="270" t="str">
        <f>IF('Start Page'!$AB$22="million gallons (US)","MG/Yr",IF('Start Page'!$AB$22="Megalitres (thousand cubic metres)","ML/Yr",IF('Start Page'!$AB$22="acre-feet","Acre-ft/Yr","")))</f>
        <v/>
      </c>
      <c r="K41" s="270"/>
      <c r="L41" s="270"/>
      <c r="M41" s="270"/>
      <c r="N41" s="270"/>
      <c r="O41" s="521"/>
      <c r="P41" s="573" t="s">
        <v>781</v>
      </c>
      <c r="Q41" s="1102"/>
      <c r="R41" s="1102"/>
      <c r="S41" s="482" t="str">
        <f>IF('Start Page'!$AB$22="million gallons (US)","MG/Yr",IF('Start Page'!$AB$22="Megalitres (thousand cubic metres)","ML/Yr",IF('Start Page'!$AB$22="acre-feet","acre-ft/yr","")))</f>
        <v/>
      </c>
      <c r="T41" s="598" t="s">
        <v>1247</v>
      </c>
      <c r="U41" s="256"/>
      <c r="V41" s="91"/>
      <c r="W41" s="475">
        <f t="shared" ref="W41" si="5">IF(P41="percent",1,2)</f>
        <v>1</v>
      </c>
      <c r="X41" s="266">
        <f>IF(T41="Select…..","",IF(T41="Under-registration",1,-1))</f>
        <v>1</v>
      </c>
      <c r="Y41" s="906">
        <f>IF(AND(OR(LEN(O41)&gt;0,LEN(Q41)&gt;0),T41="Select….."),1,0)</f>
        <v>0</v>
      </c>
    </row>
    <row r="42" spans="1:29" ht="2.25" hidden="1" customHeight="1">
      <c r="B42" s="553"/>
      <c r="D42" s="509"/>
      <c r="E42" s="570"/>
      <c r="H42" s="155"/>
      <c r="P42" s="158"/>
    </row>
    <row r="43" spans="1:29" ht="15" customHeight="1">
      <c r="A43" s="91"/>
      <c r="B43" s="553" t="s">
        <v>912</v>
      </c>
      <c r="C43" s="1006" t="s">
        <v>479</v>
      </c>
      <c r="D43" s="830" t="s">
        <v>875</v>
      </c>
      <c r="E43" s="568" t="s">
        <v>876</v>
      </c>
      <c r="F43" s="483">
        <f>'Interactive Data Grading'!D322</f>
        <v>3</v>
      </c>
      <c r="G43" s="204"/>
      <c r="H43" s="489">
        <f>IF(OR(W43=1,AND(W43=2,Q43=0)),O43*SUM(H23:H24),Q43)</f>
        <v>0</v>
      </c>
      <c r="I43" s="280"/>
      <c r="J43" s="270" t="str">
        <f>IF('Start Page'!$AB$22="million gallons (US)","MG/Yr",IF('Start Page'!$AB$22="Megalitres (thousand cubic metres)","ML/Yr",IF('Start Page'!$AB$22="acre-feet","Acre-ft/Yr","")))</f>
        <v/>
      </c>
      <c r="K43" s="270"/>
      <c r="L43" s="270"/>
      <c r="M43" s="270"/>
      <c r="N43" s="270"/>
      <c r="O43" s="484">
        <v>2.5000000000000001E-3</v>
      </c>
      <c r="P43" s="573" t="s">
        <v>780</v>
      </c>
      <c r="Q43" s="1102"/>
      <c r="R43" s="1102"/>
      <c r="S43" s="482" t="str">
        <f>IF('Start Page'!$AB$22="million gallons (US)","MG/Yr",IF('Start Page'!$AB$22="Megalitres (thousand cubic metres)","ML/Yr",IF('Start Page'!$AB$22="acre-feet","acre-ft/yr","")))</f>
        <v/>
      </c>
      <c r="T43" s="480"/>
      <c r="U43" s="256"/>
      <c r="V43" s="91"/>
      <c r="W43" s="477">
        <f>IF(P43="default",1,2)</f>
        <v>1</v>
      </c>
    </row>
    <row r="44" spans="1:29">
      <c r="A44" s="91"/>
      <c r="B44" s="553"/>
      <c r="C44" s="543" t="str">
        <f>IF(W43=1,"Default option selected for Unauthorized Consumption, with automatic data grading of 3",IF(W43=2,IF(Q43&gt;0.0025*SUM(H23:H24),"",IF(Q43=0,"Enter a positive value, otherwise a default of 0.25% x (BMAC+BUAC) is applied with grading of 3",""))))</f>
        <v>Default option selected for Unauthorized Consumption, with automatic data grading of 3</v>
      </c>
      <c r="D44" s="158"/>
      <c r="E44" s="158"/>
      <c r="F44" s="158"/>
      <c r="G44" s="158"/>
      <c r="H44" s="158"/>
      <c r="I44" s="158"/>
      <c r="J44" s="282"/>
      <c r="K44" s="282"/>
      <c r="L44" s="282"/>
      <c r="M44" s="270"/>
      <c r="N44" s="270"/>
      <c r="P44" s="269"/>
      <c r="Q44" s="281"/>
      <c r="R44" s="281"/>
      <c r="S44" s="281"/>
      <c r="T44" s="1103" t="str">
        <f>IF(OR(Y41=1,T41=""),"Select CMI under- or over-registration above",IF(Y39=1,"An aggregate under-registration &gt; 10% of Billed Authorized Consumption has been entered",IF(X41=-1,"Aggregate over-registration of customer metering is unlikely","")))</f>
        <v/>
      </c>
      <c r="U44" s="256"/>
      <c r="V44" s="91"/>
    </row>
    <row r="45" spans="1:29" ht="2.25" customHeight="1">
      <c r="A45" s="91"/>
      <c r="B45" s="553"/>
      <c r="C45" s="82"/>
      <c r="D45" s="204"/>
      <c r="E45" s="508"/>
      <c r="F45" s="204"/>
      <c r="G45" s="204"/>
      <c r="H45" s="204"/>
      <c r="I45" s="204"/>
      <c r="J45" s="204"/>
      <c r="K45" s="204"/>
      <c r="L45" s="204"/>
      <c r="M45" s="270"/>
      <c r="N45" s="270"/>
      <c r="P45" s="269"/>
      <c r="Q45" s="281"/>
      <c r="R45" s="281"/>
      <c r="S45" s="281"/>
      <c r="T45" s="1103"/>
      <c r="U45" s="256"/>
      <c r="V45" s="91"/>
    </row>
    <row r="46" spans="1:29" ht="14.1" customHeight="1">
      <c r="A46" s="91"/>
      <c r="B46" s="553"/>
      <c r="C46" s="1106" t="s">
        <v>40</v>
      </c>
      <c r="D46" s="1106"/>
      <c r="E46" s="1106"/>
      <c r="F46" s="1106"/>
      <c r="G46" s="216"/>
      <c r="H46" s="857">
        <f t="array" ref="H46">SUM(IF(ISNUMBER(H39:H43),H39:H43))</f>
        <v>0</v>
      </c>
      <c r="I46" s="204"/>
      <c r="J46" s="270" t="str">
        <f>IF('Start Page'!$AB$22="million gallons (US)","MG/Yr",IF('Start Page'!$AB$22="Megalitres (thousand cubic metres)","ML/Yr",IF('Start Page'!$AB$22="acre-feet","Acre-ft/Yr","")))</f>
        <v/>
      </c>
      <c r="K46" s="270"/>
      <c r="L46" s="270"/>
      <c r="M46" s="270"/>
      <c r="N46" s="270"/>
      <c r="Q46" s="281"/>
      <c r="R46" s="281"/>
      <c r="T46" s="1103"/>
      <c r="U46" s="256"/>
      <c r="V46" s="91"/>
      <c r="X46" s="158" t="s">
        <v>295</v>
      </c>
      <c r="AA46" s="158"/>
    </row>
    <row r="47" spans="1:29" ht="2.25" customHeight="1" thickBot="1">
      <c r="A47" s="91"/>
      <c r="B47" s="553"/>
      <c r="C47" s="204"/>
      <c r="D47" s="284"/>
      <c r="E47" s="510"/>
      <c r="F47" s="284"/>
      <c r="G47" s="284"/>
      <c r="I47" s="284"/>
      <c r="J47" s="272"/>
      <c r="K47" s="272"/>
      <c r="L47" s="272"/>
      <c r="M47" s="272"/>
      <c r="N47" s="272"/>
      <c r="O47" s="269"/>
      <c r="Q47" s="281"/>
      <c r="R47" s="281"/>
      <c r="S47" s="479"/>
      <c r="T47" s="1103"/>
      <c r="U47" s="256"/>
      <c r="V47" s="91"/>
    </row>
    <row r="48" spans="1:29" ht="18" customHeight="1">
      <c r="A48" s="91"/>
      <c r="B48" s="553"/>
      <c r="C48" s="1104" t="str">
        <f>IF(AND(H46&gt;=H35,(H46&lt;&gt;0)),"Check input values; APPARENT LOSSES should be less than WATER LOSSES","")</f>
        <v/>
      </c>
      <c r="D48" s="1104"/>
      <c r="E48" s="1104"/>
      <c r="F48" s="1104"/>
      <c r="G48" s="1104"/>
      <c r="H48" s="1104"/>
      <c r="I48" s="1104"/>
      <c r="J48" s="1104"/>
      <c r="K48" s="1104"/>
      <c r="L48" s="1104"/>
      <c r="M48" s="1104"/>
      <c r="N48" s="1104"/>
      <c r="O48" s="1104"/>
      <c r="Q48" s="281"/>
      <c r="R48" s="281"/>
      <c r="S48" s="479"/>
      <c r="T48" s="1103"/>
      <c r="U48" s="256"/>
      <c r="V48" s="91"/>
      <c r="X48" s="130" t="s">
        <v>266</v>
      </c>
      <c r="Y48" s="131" t="s">
        <v>267</v>
      </c>
      <c r="AA48" s="1100"/>
      <c r="AB48" s="1100"/>
      <c r="AC48" s="1100"/>
    </row>
    <row r="49" spans="1:29" ht="2.25" customHeight="1">
      <c r="A49" s="91"/>
      <c r="B49" s="553"/>
      <c r="C49" s="204"/>
      <c r="D49" s="284"/>
      <c r="E49" s="510"/>
      <c r="F49" s="285"/>
      <c r="G49" s="284"/>
      <c r="I49" s="284"/>
      <c r="J49" s="272"/>
      <c r="K49" s="272"/>
      <c r="L49" s="272"/>
      <c r="M49" s="272"/>
      <c r="N49" s="272"/>
      <c r="O49" s="269"/>
      <c r="Q49" s="281"/>
      <c r="R49" s="281"/>
      <c r="S49" s="281"/>
      <c r="T49" s="1103"/>
      <c r="U49" s="256"/>
      <c r="V49" s="91"/>
      <c r="X49" s="132"/>
      <c r="Y49" s="133"/>
      <c r="AA49" s="1100"/>
      <c r="AB49" s="1100"/>
      <c r="AC49" s="1100"/>
    </row>
    <row r="50" spans="1:29" ht="15" customHeight="1" thickBot="1">
      <c r="A50" s="91"/>
      <c r="B50" s="553"/>
      <c r="C50" s="94" t="s">
        <v>663</v>
      </c>
      <c r="D50" s="284"/>
      <c r="E50" s="510"/>
      <c r="F50" s="283"/>
      <c r="G50" s="284"/>
      <c r="H50" s="101"/>
      <c r="J50" s="101"/>
      <c r="K50" s="101"/>
      <c r="L50" s="101"/>
      <c r="M50" s="286"/>
      <c r="N50" s="101"/>
      <c r="Q50" s="281"/>
      <c r="R50" s="281"/>
      <c r="S50" s="281"/>
      <c r="T50" s="1103"/>
      <c r="U50" s="256"/>
      <c r="V50" s="91"/>
      <c r="X50" s="134">
        <f>IFERROR(IF(W41=1,((H23)/(1-(O41*X41)))-(H23),Q41*H23/(H23+H25)),0)</f>
        <v>0</v>
      </c>
      <c r="Y50" s="135">
        <f>IFERROR(IF(W41=1,((H25)/(1-(O41*X41)))-(H25),Q41*H25/(H23+H25)),0)</f>
        <v>0</v>
      </c>
      <c r="Z50" s="912">
        <f>SUM(X50:Y50)</f>
        <v>0</v>
      </c>
      <c r="AA50" s="1100"/>
      <c r="AB50" s="1100"/>
      <c r="AC50" s="1100"/>
    </row>
    <row r="51" spans="1:29">
      <c r="A51" s="91"/>
      <c r="B51" s="553"/>
      <c r="C51" s="1106" t="s">
        <v>656</v>
      </c>
      <c r="D51" s="1106"/>
      <c r="E51" s="1106"/>
      <c r="F51" s="1106"/>
      <c r="G51" s="858"/>
      <c r="H51" s="857">
        <f>IFERROR(H35-H46,"")</f>
        <v>0</v>
      </c>
      <c r="I51" s="284"/>
      <c r="J51" s="270" t="str">
        <f>IF('Start Page'!$AB$22="million gallons (US)","MG/Yr",IF('Start Page'!$AB$22="Megalitres (thousand cubic metres)","ML/Yr",IF('Start Page'!$AB$22="acre-feet","Acre-ft/Yr","")))</f>
        <v/>
      </c>
      <c r="K51" s="270"/>
      <c r="L51" s="270"/>
      <c r="M51" s="287"/>
      <c r="N51" s="270"/>
      <c r="Q51" s="269"/>
      <c r="U51" s="256"/>
      <c r="V51" s="91"/>
      <c r="X51" s="929">
        <f>X50*input_CRUC*1000</f>
        <v>0</v>
      </c>
      <c r="Y51" s="929">
        <f>Y50*input_VPC</f>
        <v>0</v>
      </c>
    </row>
    <row r="52" spans="1:29">
      <c r="A52" s="91"/>
      <c r="B52" s="553"/>
      <c r="C52" s="286"/>
      <c r="D52" s="284"/>
      <c r="E52" s="510"/>
      <c r="F52" s="283"/>
      <c r="G52" s="284"/>
      <c r="H52" s="272"/>
      <c r="I52" s="284"/>
      <c r="J52" s="264"/>
      <c r="K52" s="264"/>
      <c r="L52" s="264"/>
      <c r="M52" s="264"/>
      <c r="N52" s="264"/>
      <c r="Q52" s="269"/>
      <c r="U52" s="256"/>
      <c r="V52" s="91"/>
    </row>
    <row r="53" spans="1:29">
      <c r="A53" s="91"/>
      <c r="B53" s="553"/>
      <c r="C53" s="1145" t="s">
        <v>105</v>
      </c>
      <c r="D53" s="1145"/>
      <c r="E53" s="1145"/>
      <c r="F53" s="1145"/>
      <c r="G53" s="574"/>
      <c r="H53" s="857">
        <f>IFERROR(H46+H51,"")</f>
        <v>0</v>
      </c>
      <c r="I53" s="269"/>
      <c r="J53" s="270" t="str">
        <f>IF('Start Page'!$AB$22="million gallons (US)","MG/Yr",IF('Start Page'!$AB$22="Megalitres (thousand cubic metres)","ML/Yr",IF('Start Page'!$AB$22="acre-feet","Acre-ft/Yr","")))</f>
        <v/>
      </c>
      <c r="K53" s="270"/>
      <c r="L53" s="270"/>
      <c r="M53" s="270"/>
      <c r="N53" s="270"/>
      <c r="Q53" s="264"/>
      <c r="U53" s="256"/>
      <c r="V53" s="91"/>
    </row>
    <row r="54" spans="1:29" ht="5.25" customHeight="1">
      <c r="A54" s="91"/>
      <c r="B54" s="553"/>
      <c r="C54" s="204"/>
      <c r="D54" s="288"/>
      <c r="E54" s="511"/>
      <c r="F54" s="283"/>
      <c r="G54" s="288"/>
      <c r="H54" s="269"/>
      <c r="I54" s="269"/>
      <c r="J54" s="269"/>
      <c r="K54" s="269"/>
      <c r="L54" s="269"/>
      <c r="M54" s="269"/>
      <c r="N54" s="269"/>
      <c r="O54" s="264"/>
      <c r="P54" s="264"/>
      <c r="Q54" s="264"/>
      <c r="U54" s="256"/>
      <c r="V54" s="91"/>
    </row>
    <row r="55" spans="1:29" ht="6" customHeight="1">
      <c r="A55" s="91"/>
      <c r="B55" s="553"/>
      <c r="C55" s="534"/>
      <c r="D55" s="535"/>
      <c r="E55" s="536"/>
      <c r="F55" s="532"/>
      <c r="G55" s="535"/>
      <c r="H55" s="537"/>
      <c r="I55" s="537"/>
      <c r="J55" s="537"/>
      <c r="K55" s="537"/>
      <c r="L55" s="537"/>
      <c r="M55" s="537"/>
      <c r="N55" s="537"/>
      <c r="O55" s="538"/>
      <c r="P55" s="538"/>
      <c r="Q55" s="538"/>
      <c r="R55" s="533"/>
      <c r="U55" s="256"/>
      <c r="V55" s="91"/>
    </row>
    <row r="56" spans="1:29" ht="13.5" customHeight="1">
      <c r="A56" s="91"/>
      <c r="B56" s="553"/>
      <c r="C56" s="94" t="s">
        <v>9</v>
      </c>
      <c r="D56" s="284"/>
      <c r="E56" s="510"/>
      <c r="F56" s="283"/>
      <c r="G56" s="284"/>
      <c r="H56" s="272"/>
      <c r="I56" s="284"/>
      <c r="J56" s="264"/>
      <c r="K56" s="264"/>
      <c r="L56" s="264"/>
      <c r="M56" s="264"/>
      <c r="N56" s="264"/>
      <c r="Q56" s="269"/>
      <c r="U56" s="256"/>
      <c r="V56" s="91"/>
    </row>
    <row r="57" spans="1:29" ht="13.5" customHeight="1">
      <c r="A57" s="91"/>
      <c r="B57" s="553"/>
      <c r="C57" s="1099" t="s">
        <v>70</v>
      </c>
      <c r="D57" s="1099"/>
      <c r="E57" s="1099"/>
      <c r="F57" s="1099"/>
      <c r="G57" s="858"/>
      <c r="H57" s="857">
        <f>IFERROR(H35+H25+H26,"")</f>
        <v>0</v>
      </c>
      <c r="I57" s="284"/>
      <c r="J57" s="270" t="str">
        <f>IF('Start Page'!$AB$22="million gallons (US)","MG/Yr",IF('Start Page'!$AB$22="Megalitres (thousand cubic metres)","ML/Yr",IF('Start Page'!$AB$22="acre-feet","Acre-ft/Yr","")))</f>
        <v/>
      </c>
      <c r="K57" s="270"/>
      <c r="L57" s="270"/>
      <c r="M57" s="290"/>
      <c r="N57" s="270"/>
      <c r="Q57" s="269"/>
      <c r="U57" s="256"/>
      <c r="V57" s="91"/>
    </row>
    <row r="58" spans="1:29" ht="13.5" customHeight="1">
      <c r="A58" s="91"/>
      <c r="B58" s="553"/>
      <c r="C58" s="528"/>
      <c r="D58" s="251"/>
      <c r="E58" s="529"/>
      <c r="F58" s="251"/>
      <c r="G58" s="251"/>
      <c r="H58" s="251"/>
      <c r="I58" s="251"/>
      <c r="J58" s="251"/>
      <c r="K58" s="251"/>
      <c r="L58" s="251"/>
      <c r="M58" s="251"/>
      <c r="N58" s="251"/>
      <c r="O58" s="251"/>
      <c r="P58" s="251"/>
      <c r="Q58" s="251"/>
      <c r="R58" s="251"/>
      <c r="S58" s="251"/>
      <c r="T58" s="251"/>
      <c r="U58" s="256"/>
      <c r="V58" s="91"/>
    </row>
    <row r="59" spans="1:29" ht="16.5" customHeight="1">
      <c r="A59" s="91"/>
      <c r="B59" s="553"/>
      <c r="C59" s="530" t="s">
        <v>63</v>
      </c>
      <c r="D59" s="531"/>
      <c r="E59" s="531"/>
      <c r="F59" s="532"/>
      <c r="G59" s="530"/>
      <c r="H59" s="533"/>
      <c r="I59" s="533"/>
      <c r="J59" s="533"/>
      <c r="K59" s="533"/>
      <c r="L59" s="533"/>
      <c r="M59" s="533"/>
      <c r="N59" s="533"/>
      <c r="O59" s="533"/>
      <c r="P59" s="533"/>
      <c r="Q59" s="533"/>
      <c r="R59" s="533"/>
      <c r="U59" s="256"/>
      <c r="V59" s="91"/>
    </row>
    <row r="60" spans="1:29" ht="5.25" customHeight="1">
      <c r="A60" s="91"/>
      <c r="B60" s="553"/>
      <c r="C60" s="53"/>
      <c r="D60" s="503"/>
      <c r="E60" s="503"/>
      <c r="F60" s="289"/>
      <c r="G60" s="53"/>
      <c r="U60" s="256"/>
      <c r="V60" s="91"/>
    </row>
    <row r="61" spans="1:29">
      <c r="A61" s="91"/>
      <c r="B61" s="553" t="s">
        <v>562</v>
      </c>
      <c r="C61" s="520" t="s">
        <v>53</v>
      </c>
      <c r="D61" s="830" t="s">
        <v>875</v>
      </c>
      <c r="E61" s="568" t="s">
        <v>876</v>
      </c>
      <c r="F61" s="483" t="str">
        <f>'Interactive Data Grading'!D350</f>
        <v/>
      </c>
      <c r="G61" s="53"/>
      <c r="H61" s="323"/>
      <c r="I61" s="291"/>
      <c r="J61" s="292" t="str">
        <f>IF(ISBLANK('Start Page'!$AB$22),"",IF('Start Page'!$AB$22="Megalitres (thousand cubic metres)","kilometers","miles"))</f>
        <v/>
      </c>
      <c r="K61" s="292"/>
      <c r="L61" s="292"/>
      <c r="M61" s="292" t="s">
        <v>658</v>
      </c>
      <c r="N61" s="292"/>
      <c r="U61" s="256"/>
      <c r="V61" s="91"/>
    </row>
    <row r="62" spans="1:29">
      <c r="A62" s="91"/>
      <c r="B62" s="553" t="s">
        <v>575</v>
      </c>
      <c r="C62" s="520" t="s">
        <v>657</v>
      </c>
      <c r="D62" s="830" t="s">
        <v>875</v>
      </c>
      <c r="E62" s="568" t="s">
        <v>876</v>
      </c>
      <c r="F62" s="483" t="str">
        <f>'Interactive Data Grading'!D374</f>
        <v/>
      </c>
      <c r="G62" s="53"/>
      <c r="H62" s="493"/>
      <c r="I62" s="291"/>
      <c r="J62" s="292"/>
      <c r="K62" s="101"/>
      <c r="L62" s="101"/>
      <c r="M62" s="292" t="s">
        <v>896</v>
      </c>
      <c r="N62" s="101"/>
      <c r="U62" s="256"/>
      <c r="V62" s="91"/>
    </row>
    <row r="63" spans="1:29">
      <c r="A63" s="91"/>
      <c r="B63" s="553"/>
      <c r="C63" s="1006" t="s">
        <v>161</v>
      </c>
      <c r="D63" s="53"/>
      <c r="E63" s="503"/>
      <c r="F63" s="273"/>
      <c r="G63" s="53"/>
      <c r="H63" s="491" t="str">
        <f>IF(ISERROR(H62/H61),"",H62/H61)</f>
        <v/>
      </c>
      <c r="J63" s="292" t="str">
        <f>IF(ISBLANK('Start Page'!$AB$22),"",IF('Start Page'!$AB$22="Megalitres (thousand cubic metres)","conn./km","conn./mile")&amp; " main")</f>
        <v/>
      </c>
      <c r="K63" s="292"/>
      <c r="L63" s="292"/>
      <c r="M63" s="293"/>
      <c r="N63" s="292"/>
      <c r="U63" s="256"/>
      <c r="V63" s="91"/>
    </row>
    <row r="64" spans="1:29" ht="13.35" customHeight="1">
      <c r="A64" s="91"/>
      <c r="B64" s="553"/>
      <c r="C64" s="544"/>
      <c r="D64" s="53"/>
      <c r="E64" s="503"/>
      <c r="F64" s="273"/>
      <c r="G64" s="273"/>
      <c r="J64" s="292"/>
      <c r="K64" s="292"/>
      <c r="L64" s="292"/>
      <c r="M64" s="293"/>
      <c r="N64" s="292"/>
      <c r="U64" s="256"/>
      <c r="V64" s="91"/>
    </row>
    <row r="65" spans="1:26" ht="13.35" customHeight="1">
      <c r="A65" s="91"/>
      <c r="B65" s="553"/>
      <c r="C65" s="1124" t="s">
        <v>763</v>
      </c>
      <c r="D65" s="1124"/>
      <c r="E65" s="1124"/>
      <c r="F65" s="1124"/>
      <c r="G65" s="273"/>
      <c r="H65" s="324"/>
      <c r="J65" s="292"/>
      <c r="K65" s="292"/>
      <c r="L65" s="292"/>
      <c r="M65" s="293"/>
      <c r="N65" s="292"/>
      <c r="U65" s="256"/>
      <c r="V65" s="91"/>
      <c r="W65" s="55">
        <f>IF(H65="Yes",1,0)</f>
        <v>0</v>
      </c>
      <c r="X65" s="54" t="s">
        <v>124</v>
      </c>
      <c r="Y65" s="54"/>
      <c r="Z65" s="54"/>
    </row>
    <row r="66" spans="1:26" ht="13.5" customHeight="1">
      <c r="A66" s="91"/>
      <c r="B66" s="553" t="s">
        <v>590</v>
      </c>
      <c r="C66" s="520" t="s">
        <v>659</v>
      </c>
      <c r="D66" s="830" t="s">
        <v>875</v>
      </c>
      <c r="E66" s="568" t="s">
        <v>876</v>
      </c>
      <c r="F66" s="483" t="str">
        <f>'Interactive Data Grading'!D398</f>
        <v/>
      </c>
      <c r="G66" s="53"/>
      <c r="H66" s="325"/>
      <c r="I66" s="53"/>
      <c r="J66" s="292" t="str">
        <f>IF(ISBLANK('Start Page'!$AB$22),"",IF('Start Page'!AB22="Megalitres (thousand cubic metres)","metres","ft"))</f>
        <v/>
      </c>
      <c r="K66" s="292"/>
      <c r="L66" s="292"/>
      <c r="M66" s="292" t="s">
        <v>660</v>
      </c>
      <c r="N66" s="292"/>
      <c r="O66" s="294"/>
      <c r="P66" s="294"/>
      <c r="Q66" s="294"/>
      <c r="R66" s="294"/>
      <c r="S66" s="294"/>
      <c r="T66" s="294"/>
      <c r="U66" s="256"/>
      <c r="V66" s="91"/>
      <c r="W66" s="55" t="str">
        <f>IF(H65="Yes",10,F66)</f>
        <v/>
      </c>
      <c r="X66" s="54" t="s">
        <v>125</v>
      </c>
      <c r="Y66" s="54"/>
      <c r="Z66" s="54"/>
    </row>
    <row r="67" spans="1:26" ht="14.4" customHeight="1">
      <c r="A67" s="91"/>
      <c r="B67" s="553"/>
      <c r="C67" s="1107" t="str">
        <f>IF(H65="Yes","Average length of customer service line has been set to zero and a data grading of 10 has been applied","")</f>
        <v/>
      </c>
      <c r="D67" s="1107"/>
      <c r="E67" s="1107"/>
      <c r="F67" s="1107"/>
      <c r="G67" s="1107"/>
      <c r="H67" s="1107"/>
      <c r="I67" s="1107"/>
      <c r="J67" s="1107"/>
      <c r="K67" s="1107"/>
      <c r="L67" s="1107"/>
      <c r="M67" s="1107"/>
      <c r="N67" s="1107"/>
      <c r="O67" s="1107"/>
      <c r="P67" s="294"/>
      <c r="Q67" s="294"/>
      <c r="R67" s="294"/>
      <c r="S67" s="294"/>
      <c r="T67" s="294"/>
      <c r="U67" s="256"/>
      <c r="V67" s="91"/>
      <c r="W67" s="55">
        <f>IF(H65="Yes",0,H66)</f>
        <v>0</v>
      </c>
      <c r="X67" s="54" t="s">
        <v>126</v>
      </c>
      <c r="Y67" s="54"/>
      <c r="Z67" s="54"/>
    </row>
    <row r="68" spans="1:26">
      <c r="A68" s="91"/>
      <c r="B68" s="553" t="s">
        <v>909</v>
      </c>
      <c r="C68" s="520" t="s">
        <v>481</v>
      </c>
      <c r="D68" s="830" t="s">
        <v>875</v>
      </c>
      <c r="E68" s="568" t="s">
        <v>876</v>
      </c>
      <c r="F68" s="483" t="str">
        <f>'Interactive Data Grading'!D422</f>
        <v/>
      </c>
      <c r="G68" s="53"/>
      <c r="H68" s="325"/>
      <c r="I68" s="295"/>
      <c r="J68" s="292" t="str">
        <f>IF(ISBLANK('Start Page'!$AB$22),"",IF('Start Page'!AB22="Megalitres (thousand cubic metres)","metres (head)","psi"))</f>
        <v/>
      </c>
      <c r="K68" s="292"/>
      <c r="L68" s="292"/>
      <c r="M68" s="292"/>
      <c r="N68" s="292"/>
      <c r="P68" s="240"/>
      <c r="U68" s="256"/>
      <c r="V68" s="91"/>
    </row>
    <row r="69" spans="1:26" ht="3" customHeight="1">
      <c r="A69" s="91"/>
      <c r="B69" s="553"/>
      <c r="C69" s="82"/>
      <c r="D69" s="53"/>
      <c r="E69" s="503"/>
      <c r="F69" s="53"/>
      <c r="G69" s="53"/>
      <c r="H69" s="53"/>
      <c r="I69" s="53"/>
      <c r="J69" s="292"/>
      <c r="K69" s="292"/>
      <c r="L69" s="292"/>
      <c r="M69" s="292"/>
      <c r="N69" s="292"/>
      <c r="P69" s="240"/>
      <c r="U69" s="256"/>
      <c r="V69" s="91"/>
    </row>
    <row r="70" spans="1:26">
      <c r="A70" s="91"/>
      <c r="B70" s="553"/>
      <c r="C70" s="107"/>
      <c r="D70" s="107"/>
      <c r="E70" s="107"/>
      <c r="F70" s="107"/>
      <c r="G70" s="107"/>
      <c r="H70" s="107"/>
      <c r="I70" s="107"/>
      <c r="J70" s="107"/>
      <c r="K70" s="107"/>
      <c r="L70" s="107"/>
      <c r="M70" s="107"/>
      <c r="N70" s="107"/>
      <c r="O70" s="107"/>
      <c r="P70" s="296"/>
      <c r="U70" s="256"/>
      <c r="V70" s="91"/>
      <c r="W70" s="46">
        <f>IF('Start Page'!AB22="Megalitres (thousand cubic metres)",1,0)</f>
        <v>0</v>
      </c>
    </row>
    <row r="71" spans="1:26" ht="2.25" customHeight="1">
      <c r="A71" s="91"/>
      <c r="B71" s="553"/>
      <c r="C71" s="262"/>
      <c r="D71" s="85"/>
      <c r="E71" s="512"/>
      <c r="F71" s="85"/>
      <c r="G71" s="85"/>
      <c r="H71" s="85"/>
      <c r="I71" s="85"/>
      <c r="J71" s="85"/>
      <c r="K71" s="85"/>
      <c r="L71" s="85"/>
      <c r="M71" s="85"/>
      <c r="N71" s="85"/>
      <c r="O71" s="85"/>
      <c r="P71" s="85"/>
      <c r="Q71" s="85"/>
      <c r="R71" s="85"/>
      <c r="U71" s="256"/>
      <c r="V71" s="91"/>
    </row>
    <row r="72" spans="1:26" ht="6" customHeight="1">
      <c r="A72" s="91"/>
      <c r="B72" s="553"/>
      <c r="C72" s="53"/>
      <c r="D72" s="53"/>
      <c r="E72" s="503"/>
      <c r="F72" s="289"/>
      <c r="G72" s="53"/>
      <c r="U72" s="256"/>
      <c r="V72" s="91"/>
    </row>
    <row r="73" spans="1:26" ht="13.5" customHeight="1">
      <c r="A73" s="91"/>
      <c r="B73" s="553"/>
      <c r="C73" s="53" t="s">
        <v>26</v>
      </c>
      <c r="D73" s="53"/>
      <c r="E73" s="503"/>
      <c r="F73" s="289"/>
      <c r="G73" s="53"/>
      <c r="H73" s="297"/>
      <c r="U73" s="256"/>
      <c r="V73" s="91"/>
    </row>
    <row r="74" spans="1:26" ht="5.25" customHeight="1">
      <c r="A74" s="91"/>
      <c r="B74" s="553"/>
      <c r="C74" s="53"/>
      <c r="D74" s="53"/>
      <c r="E74" s="503"/>
      <c r="F74" s="289"/>
      <c r="G74" s="53"/>
      <c r="U74" s="256"/>
      <c r="V74" s="91"/>
    </row>
    <row r="75" spans="1:26" ht="14.25" hidden="1" customHeight="1">
      <c r="A75" s="91"/>
      <c r="B75" s="553"/>
      <c r="C75" s="267" t="s">
        <v>616</v>
      </c>
      <c r="D75" s="204"/>
      <c r="E75" s="508"/>
      <c r="F75" s="268" t="e">
        <f>'Interactive Data Grading'!#REF!</f>
        <v>#REF!</v>
      </c>
      <c r="H75" s="298">
        <v>1000000</v>
      </c>
      <c r="J75" s="292" t="s">
        <v>29</v>
      </c>
      <c r="K75" s="292"/>
      <c r="L75" s="292"/>
      <c r="M75" s="292"/>
      <c r="U75" s="256"/>
      <c r="V75" s="91"/>
    </row>
    <row r="76" spans="1:26" ht="14.25" customHeight="1">
      <c r="A76" s="91"/>
      <c r="B76" s="553" t="s">
        <v>906</v>
      </c>
      <c r="C76" s="520" t="s">
        <v>918</v>
      </c>
      <c r="D76" s="830" t="s">
        <v>875</v>
      </c>
      <c r="E76" s="527" t="s">
        <v>876</v>
      </c>
      <c r="F76" s="483" t="str">
        <f>'Interactive Data Grading'!D446</f>
        <v/>
      </c>
      <c r="H76" s="326"/>
      <c r="J76" s="1113"/>
      <c r="K76" s="1114"/>
      <c r="L76" s="1114"/>
      <c r="M76" s="1115"/>
      <c r="O76" s="1116" t="str">
        <f>IF(AND(NOT(ISBLANK(H76)),ISBLANK(J76)),"&lt;----Enter units","")</f>
        <v/>
      </c>
      <c r="P76" s="1116"/>
      <c r="Q76" s="1120" t="s">
        <v>897</v>
      </c>
      <c r="R76" s="1120"/>
      <c r="S76" s="1120"/>
      <c r="U76" s="256"/>
      <c r="V76" s="91"/>
    </row>
    <row r="77" spans="1:26" ht="13.5" customHeight="1">
      <c r="A77" s="91"/>
      <c r="B77" s="553" t="s">
        <v>907</v>
      </c>
      <c r="C77" s="1006" t="s">
        <v>919</v>
      </c>
      <c r="D77" s="830" t="s">
        <v>875</v>
      </c>
      <c r="E77" s="568" t="s">
        <v>876</v>
      </c>
      <c r="F77" s="483" t="str">
        <f>'Interactive Data Grading'!D469</f>
        <v/>
      </c>
      <c r="H77" s="326"/>
      <c r="J77" s="270" t="str">
        <f>"$/"&amp;IF('Start Page'!$AB$22="million gallons (US)","Million gallons",IF('Start Page'!$AB$22="Megalitres (thousand cubic metres)","Megalitre",IF('Start Page'!$AB$22="acre-feet","acre-ft","")))</f>
        <v>$/</v>
      </c>
      <c r="K77" s="1121" t="str">
        <f>IF(Z77=1,"&lt;&lt;&lt; Using CRUC as basis for VPC","")</f>
        <v/>
      </c>
      <c r="L77" s="1121"/>
      <c r="M77" s="1121"/>
      <c r="N77" s="1121"/>
      <c r="O77" s="1121"/>
      <c r="P77" s="1122"/>
      <c r="Q77" s="1117"/>
      <c r="R77" s="1118"/>
      <c r="S77" s="1119"/>
      <c r="T77" s="251" t="s">
        <v>908</v>
      </c>
      <c r="U77" s="256"/>
      <c r="V77" s="91"/>
      <c r="Z77" s="46">
        <f>IF('Interactive Data Grading'!D465=VPC!C28,1,0)</f>
        <v>0</v>
      </c>
    </row>
    <row r="78" spans="1:26" ht="2.25" customHeight="1">
      <c r="A78" s="91"/>
      <c r="B78" s="553"/>
      <c r="C78" s="53"/>
      <c r="D78" s="53"/>
      <c r="E78" s="503"/>
      <c r="F78" s="299"/>
      <c r="G78" s="53"/>
      <c r="U78" s="256"/>
      <c r="V78" s="91"/>
    </row>
    <row r="79" spans="1:26" ht="13.5" customHeight="1">
      <c r="A79" s="91"/>
      <c r="B79" s="553"/>
      <c r="C79" s="1108" t="str">
        <f>IF(OR(ISBLANK(J76),ISBLANK(J77),ISBLANK(H77),ISBLANK('Start Page'!AB22)),"",IF(H76*INDEX(Sheet1!B2:D4,MATCH('Start Page'!AB22,Sheet1!A2:A4,0),MATCH(J76,Sheet1!B1:D1,0))/H77&gt;1,"","Retail costs are less than (or equal to) production costs; please review and correct if necessary"))</f>
        <v/>
      </c>
      <c r="D79" s="1108"/>
      <c r="E79" s="1108"/>
      <c r="F79" s="1108"/>
      <c r="G79" s="1108"/>
      <c r="H79" s="1108"/>
      <c r="I79" s="1108"/>
      <c r="J79" s="1108"/>
      <c r="K79" s="1108"/>
      <c r="L79" s="1108"/>
      <c r="M79" s="1108"/>
      <c r="N79" s="1108"/>
      <c r="O79" s="1108"/>
      <c r="P79" s="1108"/>
      <c r="Q79" s="1108"/>
      <c r="U79" s="256"/>
      <c r="V79" s="91"/>
      <c r="W79" s="46" t="str">
        <f>IF(OR(ISBLANK(J76),ISBLANK(J77),ISBLANK(H77)),"",IF(H76*INDEX(Sheet1!B2:D4,MATCH('Start Page'!AB22,Sheet1!A2:A4,0),MATCH(J76,Sheet1!B1:D1,0))/H77&gt;1,0,1))</f>
        <v/>
      </c>
    </row>
    <row r="80" spans="1:26" ht="2.25" customHeight="1">
      <c r="A80" s="91"/>
      <c r="B80" s="553"/>
      <c r="C80" s="262"/>
      <c r="D80" s="262"/>
      <c r="E80" s="513"/>
      <c r="F80" s="263"/>
      <c r="G80" s="262"/>
      <c r="H80" s="85"/>
      <c r="I80" s="85"/>
      <c r="J80" s="85"/>
      <c r="K80" s="85"/>
      <c r="L80" s="85"/>
      <c r="M80" s="85"/>
      <c r="N80" s="85"/>
      <c r="O80" s="85"/>
      <c r="P80" s="85"/>
      <c r="Q80" s="85"/>
      <c r="R80" s="85"/>
      <c r="U80" s="256"/>
      <c r="V80" s="91"/>
    </row>
    <row r="81" spans="1:31" ht="13.95" customHeight="1">
      <c r="A81" s="91"/>
      <c r="B81" s="553"/>
      <c r="C81" s="300"/>
      <c r="D81" s="53"/>
      <c r="E81" s="503"/>
      <c r="F81" s="255"/>
      <c r="G81" s="53"/>
      <c r="H81" s="1123" t="s">
        <v>1265</v>
      </c>
      <c r="I81" s="1123"/>
      <c r="J81" s="1123"/>
      <c r="K81" s="1123"/>
      <c r="L81" s="1123"/>
      <c r="M81" s="1123"/>
      <c r="N81" s="1123"/>
      <c r="O81" s="953" t="s">
        <v>1266</v>
      </c>
      <c r="U81" s="256"/>
      <c r="V81" s="91"/>
    </row>
    <row r="82" spans="1:31" s="56" customFormat="1" ht="21" customHeight="1">
      <c r="A82" s="95"/>
      <c r="B82" s="554"/>
      <c r="C82" s="656" t="s">
        <v>1184</v>
      </c>
      <c r="D82" s="302"/>
      <c r="E82" s="514"/>
      <c r="F82" s="303"/>
      <c r="G82" s="302"/>
      <c r="P82" s="304"/>
      <c r="U82" s="305"/>
      <c r="V82" s="95"/>
      <c r="AB82" s="308"/>
      <c r="AC82" s="308"/>
      <c r="AD82" s="308"/>
      <c r="AE82" s="308"/>
    </row>
    <row r="83" spans="1:31" s="56" customFormat="1" ht="2.25" customHeight="1">
      <c r="A83" s="95"/>
      <c r="B83" s="554"/>
      <c r="C83" s="301"/>
      <c r="D83" s="302"/>
      <c r="E83" s="514"/>
      <c r="F83" s="303"/>
      <c r="G83" s="302"/>
      <c r="H83" s="302"/>
      <c r="P83" s="304"/>
      <c r="U83" s="305"/>
      <c r="V83" s="95"/>
      <c r="AB83" s="308"/>
      <c r="AC83" s="308"/>
      <c r="AD83" s="308"/>
      <c r="AE83" s="308"/>
    </row>
    <row r="84" spans="1:31" s="57" customFormat="1" ht="22.5" customHeight="1">
      <c r="A84" s="96"/>
      <c r="B84" s="554"/>
      <c r="C84" s="1110" t="str">
        <f>IF(ISERROR('M36 Refs'!AN118),"",IF('M36 Refs'!AN118&lt;=0,"*** The Water Audit Data Validity Score is in "&amp;X84&amp;". See Dashboard tab for additional outputs. ***",IF('M36 Refs'!AN118&gt;0,"Click 'g' for "&amp;'M36 Refs'!AN118&amp;" parameter(s), then complete all visible data grading questions to enable the Data Validity Score to calculate")))</f>
        <v>Click 'g' for 7 parameter(s), then complete all visible data grading questions to enable the Data Validity Score to calculate</v>
      </c>
      <c r="D84" s="1111"/>
      <c r="E84" s="1111"/>
      <c r="F84" s="1111"/>
      <c r="G84" s="1111"/>
      <c r="H84" s="1111"/>
      <c r="I84" s="1111"/>
      <c r="J84" s="1111"/>
      <c r="K84" s="1111"/>
      <c r="L84" s="1111"/>
      <c r="M84" s="1111"/>
      <c r="N84" s="1111"/>
      <c r="O84" s="1111"/>
      <c r="P84" s="1111"/>
      <c r="Q84" s="1111"/>
      <c r="R84" s="1112"/>
      <c r="S84" s="834" t="s">
        <v>1146</v>
      </c>
      <c r="T84" s="306"/>
      <c r="U84" s="307"/>
      <c r="V84" s="96"/>
      <c r="W84" s="63">
        <f>'M36 Refs'!AN118</f>
        <v>7</v>
      </c>
      <c r="X84" s="57" t="str">
        <f>Dashboard!BR4</f>
        <v>N/A*</v>
      </c>
    </row>
    <row r="85" spans="1:31" s="57" customFormat="1" ht="2.25" customHeight="1">
      <c r="A85" s="96"/>
      <c r="B85" s="554"/>
      <c r="C85" s="308"/>
      <c r="D85" s="309"/>
      <c r="E85" s="515"/>
      <c r="F85" s="303"/>
      <c r="G85" s="310"/>
      <c r="H85" s="309"/>
      <c r="P85" s="311"/>
      <c r="U85" s="307"/>
      <c r="V85" s="96"/>
      <c r="W85" s="63"/>
    </row>
    <row r="86" spans="1:31" s="57" customFormat="1" ht="19.5" customHeight="1">
      <c r="A86" s="96"/>
      <c r="B86" s="554"/>
      <c r="C86" s="1109" t="str">
        <f>IF(ISERROR('M36 Refs'!AN118),"",IF('M36 Refs'!AN118&lt;=0,"A weighted scale for the components of supply, consumption and water loss is included in the calculation of the Water Audit Data Validity Score",""))</f>
        <v/>
      </c>
      <c r="D86" s="1109"/>
      <c r="E86" s="1109"/>
      <c r="F86" s="1109"/>
      <c r="G86" s="1109"/>
      <c r="H86" s="1109"/>
      <c r="I86" s="1109"/>
      <c r="J86" s="1109"/>
      <c r="K86" s="1109"/>
      <c r="L86" s="1109"/>
      <c r="M86" s="1109"/>
      <c r="N86" s="1109"/>
      <c r="O86" s="1109"/>
      <c r="P86" s="1109"/>
      <c r="Q86" s="1109"/>
      <c r="R86" s="1109"/>
      <c r="S86" s="308"/>
      <c r="T86" s="308"/>
      <c r="U86" s="307"/>
      <c r="V86" s="96"/>
      <c r="W86" s="63"/>
    </row>
    <row r="87" spans="1:31" s="52" customFormat="1" ht="21.75" customHeight="1">
      <c r="A87" s="97"/>
      <c r="B87" s="554"/>
      <c r="C87" s="605" t="s">
        <v>1150</v>
      </c>
      <c r="D87" s="872"/>
      <c r="E87" s="872"/>
      <c r="F87" s="576"/>
      <c r="G87" s="576"/>
      <c r="H87" s="576"/>
      <c r="I87" s="576"/>
      <c r="J87" s="576"/>
      <c r="K87" s="576"/>
      <c r="L87" s="605" t="s">
        <v>1154</v>
      </c>
      <c r="N87" s="576"/>
      <c r="O87" s="158"/>
      <c r="P87" s="561"/>
      <c r="Q87" s="561"/>
      <c r="R87" s="561"/>
      <c r="S87" s="312"/>
      <c r="T87" s="312"/>
      <c r="U87" s="307"/>
      <c r="V87" s="97"/>
      <c r="AB87" s="57"/>
      <c r="AC87" s="57"/>
      <c r="AD87" s="57"/>
      <c r="AE87" s="57"/>
    </row>
    <row r="88" spans="1:31" s="52" customFormat="1" ht="19.5" customHeight="1">
      <c r="A88" s="97"/>
      <c r="B88" s="554"/>
      <c r="C88" s="847" t="s">
        <v>699</v>
      </c>
      <c r="D88" s="313"/>
      <c r="E88" s="313"/>
      <c r="F88" s="313"/>
      <c r="G88" s="313"/>
      <c r="H88" s="313"/>
      <c r="I88" s="313"/>
      <c r="J88" s="313"/>
      <c r="K88" s="313"/>
      <c r="L88" s="847" t="s">
        <v>1199</v>
      </c>
      <c r="N88" s="313"/>
      <c r="P88" s="313"/>
      <c r="Q88" s="313"/>
      <c r="R88" s="313"/>
      <c r="S88" s="313"/>
      <c r="T88" s="313"/>
      <c r="U88" s="307"/>
      <c r="V88" s="97"/>
      <c r="AB88" s="57"/>
      <c r="AC88" s="57"/>
      <c r="AD88" s="57"/>
      <c r="AE88" s="57"/>
    </row>
    <row r="89" spans="1:31" s="52" customFormat="1" ht="15" customHeight="1">
      <c r="A89" s="97"/>
      <c r="B89" s="554"/>
      <c r="C89" s="494" t="str">
        <f ca="1">IFERROR(IF(ISERROR('M36 Refs'!AN118),"","     1: "&amp;VLOOKUP(1,'M36 Refs'!$AJ$98:$AK$117,2,FALSE)),"")</f>
        <v/>
      </c>
      <c r="D89" s="314"/>
      <c r="E89" s="516"/>
      <c r="F89" s="315"/>
      <c r="G89" s="314"/>
      <c r="R89" s="852" t="s">
        <v>1151</v>
      </c>
      <c r="S89" s="850"/>
      <c r="T89" s="853" t="str">
        <f>Dashboard!AD29</f>
        <v/>
      </c>
      <c r="U89" s="307"/>
      <c r="V89" s="97"/>
      <c r="AB89" s="57"/>
      <c r="AC89" s="57"/>
      <c r="AD89" s="57"/>
      <c r="AE89" s="57"/>
    </row>
    <row r="90" spans="1:31" s="52" customFormat="1" ht="15" customHeight="1">
      <c r="A90" s="97"/>
      <c r="B90" s="554"/>
      <c r="C90" s="494" t="str">
        <f ca="1">IFERROR(IF(ISERROR('M36 Refs'!AN118),"","     2: "&amp;VLOOKUP(2,'M36 Refs'!$AJ$98:$AK$117,2,FALSE)),"")</f>
        <v/>
      </c>
      <c r="D90" s="314"/>
      <c r="E90" s="516"/>
      <c r="F90" s="315"/>
      <c r="G90" s="314"/>
      <c r="R90" s="852" t="s">
        <v>1152</v>
      </c>
      <c r="S90" s="850"/>
      <c r="T90" s="854" t="str">
        <f>Dashboard!AN29</f>
        <v/>
      </c>
      <c r="U90" s="307"/>
      <c r="V90" s="97"/>
      <c r="AB90" s="57"/>
      <c r="AC90" s="57"/>
      <c r="AD90" s="57"/>
      <c r="AE90" s="57"/>
    </row>
    <row r="91" spans="1:31" s="52" customFormat="1" ht="15" customHeight="1">
      <c r="A91" s="97"/>
      <c r="B91" s="554"/>
      <c r="C91" s="494" t="str">
        <f ca="1">IFERROR(IF(ISERROR('M36 Refs'!AN118),"","     3: "&amp;VLOOKUP(3,'M36 Refs'!$AJ$98:$AK$117,2,FALSE)),"")</f>
        <v/>
      </c>
      <c r="D91" s="314"/>
      <c r="E91" s="516"/>
      <c r="F91" s="315"/>
      <c r="G91" s="314"/>
      <c r="R91" s="852" t="s">
        <v>1174</v>
      </c>
      <c r="S91" s="850"/>
      <c r="T91" s="853" t="str">
        <f>Dashboard!AX29</f>
        <v/>
      </c>
      <c r="U91" s="307"/>
      <c r="V91" s="97"/>
      <c r="AB91" s="57"/>
      <c r="AC91" s="57"/>
      <c r="AD91" s="57"/>
      <c r="AE91" s="57"/>
    </row>
    <row r="92" spans="1:31" s="52" customFormat="1" ht="15" customHeight="1">
      <c r="A92" s="97"/>
      <c r="B92" s="554"/>
      <c r="C92" s="301"/>
      <c r="D92" s="314"/>
      <c r="E92" s="516"/>
      <c r="F92" s="315"/>
      <c r="G92" s="314"/>
      <c r="R92" s="852" t="s">
        <v>1175</v>
      </c>
      <c r="S92" s="851"/>
      <c r="T92" s="853" t="str">
        <f>Dashboard!AV41</f>
        <v/>
      </c>
      <c r="U92" s="307"/>
      <c r="V92" s="97"/>
      <c r="AB92" s="57"/>
      <c r="AC92" s="57"/>
      <c r="AD92" s="57"/>
      <c r="AE92" s="57"/>
    </row>
    <row r="93" spans="1:31" s="52" customFormat="1" ht="15" customHeight="1">
      <c r="A93" s="97"/>
      <c r="B93" s="554"/>
      <c r="C93" s="301"/>
      <c r="D93" s="314"/>
      <c r="E93" s="516"/>
      <c r="F93" s="315"/>
      <c r="G93" s="314"/>
      <c r="M93" s="52" t="s">
        <v>1183</v>
      </c>
      <c r="U93" s="307"/>
      <c r="V93" s="97"/>
      <c r="AB93" s="57"/>
      <c r="AC93" s="57"/>
      <c r="AD93" s="57"/>
      <c r="AE93" s="57"/>
    </row>
    <row r="94" spans="1:31" s="52" customFormat="1" ht="14.25" customHeight="1" thickBot="1">
      <c r="A94" s="97"/>
      <c r="B94" s="555"/>
      <c r="C94" s="316"/>
      <c r="D94" s="317"/>
      <c r="E94" s="517"/>
      <c r="F94" s="318"/>
      <c r="G94" s="317"/>
      <c r="H94" s="319"/>
      <c r="I94" s="319"/>
      <c r="J94" s="319"/>
      <c r="K94" s="319"/>
      <c r="L94" s="319"/>
      <c r="M94" s="871"/>
      <c r="N94" s="319"/>
      <c r="O94" s="319"/>
      <c r="P94" s="319"/>
      <c r="Q94" s="319"/>
      <c r="R94" s="319"/>
      <c r="S94" s="319"/>
      <c r="T94" s="319"/>
      <c r="U94" s="320"/>
      <c r="V94" s="97"/>
      <c r="AB94" s="57"/>
      <c r="AC94" s="57"/>
      <c r="AD94" s="57"/>
      <c r="AE94" s="57"/>
    </row>
    <row r="95" spans="1:31" s="52" customFormat="1" ht="6.75" customHeight="1" thickTop="1">
      <c r="A95" s="97"/>
      <c r="B95" s="556"/>
      <c r="C95" s="97"/>
      <c r="D95" s="97"/>
      <c r="E95" s="518"/>
      <c r="F95" s="100"/>
      <c r="G95" s="97"/>
      <c r="H95" s="97"/>
      <c r="I95" s="97"/>
      <c r="J95" s="97"/>
      <c r="K95" s="97"/>
      <c r="L95" s="97"/>
      <c r="M95" s="97"/>
      <c r="N95" s="97"/>
      <c r="O95" s="97"/>
      <c r="P95" s="97"/>
      <c r="Q95" s="97"/>
      <c r="R95" s="97"/>
      <c r="S95" s="97"/>
      <c r="T95" s="97"/>
      <c r="U95" s="210"/>
      <c r="V95" s="97"/>
      <c r="AB95" s="57"/>
      <c r="AC95" s="57"/>
      <c r="AD95" s="57"/>
      <c r="AE95" s="57"/>
    </row>
    <row r="96" spans="1:31" s="52" customFormat="1" ht="13.8" hidden="1">
      <c r="A96" s="97"/>
      <c r="B96" s="557"/>
      <c r="C96" s="50"/>
      <c r="D96" s="50"/>
      <c r="E96" s="519"/>
      <c r="F96" s="51"/>
      <c r="G96" s="50"/>
      <c r="H96" s="50"/>
      <c r="I96" s="50"/>
      <c r="J96" s="50"/>
      <c r="K96" s="50"/>
      <c r="L96" s="50"/>
      <c r="M96" s="50"/>
      <c r="N96" s="50"/>
      <c r="O96" s="50"/>
      <c r="P96" s="50"/>
      <c r="Q96" s="50"/>
      <c r="R96" s="50"/>
      <c r="S96" s="50"/>
      <c r="T96" s="50"/>
      <c r="U96" s="211"/>
      <c r="V96" s="97"/>
      <c r="AB96" s="57"/>
      <c r="AC96" s="57"/>
      <c r="AD96" s="57"/>
      <c r="AE96" s="57"/>
    </row>
    <row r="97" spans="1:31" s="52" customFormat="1" ht="13.8" hidden="1">
      <c r="A97" s="97"/>
      <c r="B97" s="557"/>
      <c r="C97" s="50"/>
      <c r="D97" s="50"/>
      <c r="E97" s="519"/>
      <c r="F97" s="51"/>
      <c r="G97" s="50"/>
      <c r="H97" s="50"/>
      <c r="I97" s="50"/>
      <c r="J97" s="50"/>
      <c r="K97" s="50"/>
      <c r="L97" s="50"/>
      <c r="M97" s="50"/>
      <c r="N97" s="50"/>
      <c r="O97" s="50"/>
      <c r="P97" s="50"/>
      <c r="Q97" s="50"/>
      <c r="R97" s="50"/>
      <c r="S97" s="50"/>
      <c r="T97" s="50"/>
      <c r="U97" s="211"/>
      <c r="V97" s="97"/>
      <c r="AB97" s="57"/>
      <c r="AC97" s="57"/>
      <c r="AD97" s="57"/>
      <c r="AE97" s="57"/>
    </row>
    <row r="98" spans="1:31" s="52" customFormat="1" ht="13.8" hidden="1">
      <c r="A98" s="97"/>
      <c r="B98" s="557"/>
      <c r="C98" s="50"/>
      <c r="D98" s="50"/>
      <c r="E98" s="519"/>
      <c r="F98" s="51"/>
      <c r="G98" s="50"/>
      <c r="H98" s="50"/>
      <c r="I98" s="50"/>
      <c r="J98" s="50"/>
      <c r="K98" s="50"/>
      <c r="L98" s="50"/>
      <c r="M98" s="50"/>
      <c r="N98" s="50"/>
      <c r="O98" s="50"/>
      <c r="P98" s="50"/>
      <c r="Q98" s="50"/>
      <c r="R98" s="50"/>
      <c r="S98" s="50"/>
      <c r="T98" s="50"/>
      <c r="U98" s="211"/>
      <c r="V98" s="97"/>
      <c r="AB98" s="57"/>
      <c r="AC98" s="57"/>
      <c r="AD98" s="57"/>
      <c r="AE98" s="57"/>
    </row>
    <row r="99" spans="1:31" hidden="1">
      <c r="H99" s="49"/>
      <c r="I99" s="49"/>
      <c r="J99" s="49"/>
      <c r="K99" s="49"/>
      <c r="L99" s="49"/>
      <c r="M99" s="49"/>
      <c r="N99" s="49"/>
    </row>
    <row r="128" ht="15" hidden="1" customHeight="1"/>
    <row r="200"/>
    <row r="201"/>
    <row r="202"/>
  </sheetData>
  <sheetProtection algorithmName="SHA-512" hashValue="BlUgNyPXrUZpBlbGjRa/H8xcAc31STMmqeJzfZa0LK3dmY4rEIv/tZ6t8l2TxJh8JRQ0wmPH7UHqEL9+bA9yug==" saltValue="cyMJNaEiAK5gjMfNq/dv1Q==" spinCount="100000" sheet="1" objects="1" scenarios="1"/>
  <mergeCells count="38">
    <mergeCell ref="C65:F65"/>
    <mergeCell ref="B2:U2"/>
    <mergeCell ref="P35:P36"/>
    <mergeCell ref="Q26:R26"/>
    <mergeCell ref="D4:P4"/>
    <mergeCell ref="Q15:R15"/>
    <mergeCell ref="Q16:R16"/>
    <mergeCell ref="Q17:R17"/>
    <mergeCell ref="C32:O32"/>
    <mergeCell ref="U9:U13"/>
    <mergeCell ref="H5:J5"/>
    <mergeCell ref="K12:T12"/>
    <mergeCell ref="K5:P5"/>
    <mergeCell ref="D5:G5"/>
    <mergeCell ref="C51:F51"/>
    <mergeCell ref="C53:F53"/>
    <mergeCell ref="C67:O67"/>
    <mergeCell ref="C79:Q79"/>
    <mergeCell ref="C86:R86"/>
    <mergeCell ref="C84:R84"/>
    <mergeCell ref="J76:M76"/>
    <mergeCell ref="O76:P76"/>
    <mergeCell ref="Q77:S77"/>
    <mergeCell ref="Q76:S76"/>
    <mergeCell ref="K77:P77"/>
    <mergeCell ref="H81:N81"/>
    <mergeCell ref="Q8:R8"/>
    <mergeCell ref="C57:F57"/>
    <mergeCell ref="AA48:AC50"/>
    <mergeCell ref="T18:T23"/>
    <mergeCell ref="Q43:R43"/>
    <mergeCell ref="T44:T50"/>
    <mergeCell ref="C48:O48"/>
    <mergeCell ref="Q39:R39"/>
    <mergeCell ref="Q41:R41"/>
    <mergeCell ref="C19:F19"/>
    <mergeCell ref="C30:F30"/>
    <mergeCell ref="C46:F46"/>
  </mergeCells>
  <phoneticPr fontId="0" type="noConversion"/>
  <conditionalFormatting sqref="A84:A86 U84:JA86 D85:E85 H85:T85">
    <cfRule type="expression" dxfId="187" priority="122" stopIfTrue="1">
      <formula>"M22=0"</formula>
    </cfRule>
  </conditionalFormatting>
  <conditionalFormatting sqref="C7">
    <cfRule type="expression" dxfId="186" priority="210" stopIfTrue="1">
      <formula>H12=""=TRUE</formula>
    </cfRule>
  </conditionalFormatting>
  <conditionalFormatting sqref="C44">
    <cfRule type="expression" dxfId="185" priority="226" stopIfTrue="1">
      <formula>AND(NOT($F$39="n/a"),OR(ISBLANK($H$39),$H$39=0),$H$19&lt;&gt;0)</formula>
    </cfRule>
    <cfRule type="expression" dxfId="184" priority="225" stopIfTrue="1">
      <formula>$W$39=1</formula>
    </cfRule>
  </conditionalFormatting>
  <conditionalFormatting sqref="C66">
    <cfRule type="expression" dxfId="183" priority="214" stopIfTrue="1">
      <formula>$W$65=1</formula>
    </cfRule>
  </conditionalFormatting>
  <conditionalFormatting sqref="C79:Q79">
    <cfRule type="expression" dxfId="182" priority="167" stopIfTrue="1">
      <formula>$W$79=1</formula>
    </cfRule>
  </conditionalFormatting>
  <conditionalFormatting sqref="F15:F17">
    <cfRule type="expression" dxfId="181" priority="75">
      <formula>F15&lt;&gt;""</formula>
    </cfRule>
  </conditionalFormatting>
  <conditionalFormatting sqref="F23:F26">
    <cfRule type="expression" dxfId="180" priority="68">
      <formula>F23&lt;&gt;""</formula>
    </cfRule>
  </conditionalFormatting>
  <conditionalFormatting sqref="F39">
    <cfRule type="expression" dxfId="179" priority="65">
      <formula>F39&lt;&gt;""</formula>
    </cfRule>
  </conditionalFormatting>
  <conditionalFormatting sqref="F41">
    <cfRule type="expression" dxfId="178" priority="66">
      <formula>F41&lt;&gt;""</formula>
    </cfRule>
  </conditionalFormatting>
  <conditionalFormatting sqref="F43">
    <cfRule type="expression" dxfId="177" priority="67">
      <formula>F43&lt;&gt;""</formula>
    </cfRule>
  </conditionalFormatting>
  <conditionalFormatting sqref="F61:F62">
    <cfRule type="expression" dxfId="176" priority="63">
      <formula>F61&lt;&gt;""</formula>
    </cfRule>
  </conditionalFormatting>
  <conditionalFormatting sqref="F66">
    <cfRule type="expression" dxfId="175" priority="62">
      <formula>F66&lt;&gt;""</formula>
    </cfRule>
  </conditionalFormatting>
  <conditionalFormatting sqref="F68">
    <cfRule type="expression" dxfId="174" priority="61">
      <formula>F68&lt;&gt;""</formula>
    </cfRule>
  </conditionalFormatting>
  <conditionalFormatting sqref="F75:F77">
    <cfRule type="expression" dxfId="173" priority="58">
      <formula>F75&lt;&gt;""</formula>
    </cfRule>
  </conditionalFormatting>
  <conditionalFormatting sqref="G29">
    <cfRule type="expression" dxfId="172" priority="162" stopIfTrue="1">
      <formula>$W$26=2</formula>
    </cfRule>
  </conditionalFormatting>
  <conditionalFormatting sqref="G85">
    <cfRule type="expression" dxfId="171" priority="121" stopIfTrue="1">
      <formula>"B106=0"</formula>
    </cfRule>
  </conditionalFormatting>
  <conditionalFormatting sqref="H19">
    <cfRule type="expression" dxfId="170" priority="2">
      <formula>$H$19="Select under/over"</formula>
    </cfRule>
  </conditionalFormatting>
  <conditionalFormatting sqref="H41">
    <cfRule type="expression" dxfId="169" priority="1">
      <formula>$H$41="Select under/over"</formula>
    </cfRule>
  </conditionalFormatting>
  <conditionalFormatting sqref="H66">
    <cfRule type="expression" dxfId="168" priority="83" stopIfTrue="1">
      <formula>$H$65="Yes"</formula>
    </cfRule>
  </conditionalFormatting>
  <conditionalFormatting sqref="H77:J77">
    <cfRule type="expression" dxfId="167" priority="268">
      <formula>$Z$77=1</formula>
    </cfRule>
  </conditionalFormatting>
  <conditionalFormatting sqref="J66:L66">
    <cfRule type="expression" dxfId="166" priority="212" stopIfTrue="1">
      <formula>$H$65="Yes"</formula>
    </cfRule>
  </conditionalFormatting>
  <conditionalFormatting sqref="K15:K17">
    <cfRule type="expression" dxfId="165" priority="6">
      <formula>H15&gt;0</formula>
    </cfRule>
  </conditionalFormatting>
  <conditionalFormatting sqref="K16:L16">
    <cfRule type="expression" dxfId="164" priority="7">
      <formula>G16&gt;0</formula>
    </cfRule>
  </conditionalFormatting>
  <conditionalFormatting sqref="L15">
    <cfRule type="expression" dxfId="163" priority="9">
      <formula>H15&gt;0</formula>
    </cfRule>
  </conditionalFormatting>
  <conditionalFormatting sqref="L17">
    <cfRule type="expression" dxfId="162" priority="5">
      <formula>H17&gt;0</formula>
    </cfRule>
  </conditionalFormatting>
  <conditionalFormatting sqref="M15:M17">
    <cfRule type="expression" dxfId="161" priority="72">
      <formula>M15&lt;&gt;""</formula>
    </cfRule>
    <cfRule type="expression" dxfId="160" priority="19">
      <formula>H15=0</formula>
    </cfRule>
  </conditionalFormatting>
  <conditionalFormatting sqref="M66">
    <cfRule type="expression" dxfId="159" priority="78">
      <formula>$W$65=1</formula>
    </cfRule>
  </conditionalFormatting>
  <conditionalFormatting sqref="O15:O17">
    <cfRule type="expression" dxfId="158" priority="36">
      <formula>AND(H15&gt;0,W15=1)</formula>
    </cfRule>
  </conditionalFormatting>
  <conditionalFormatting sqref="O26 O39 O43">
    <cfRule type="expression" dxfId="157" priority="27">
      <formula>W26=1</formula>
    </cfRule>
  </conditionalFormatting>
  <conditionalFormatting sqref="O41">
    <cfRule type="expression" dxfId="156" priority="25">
      <formula>W41=1</formula>
    </cfRule>
  </conditionalFormatting>
  <conditionalFormatting sqref="O76:P76">
    <cfRule type="expression" dxfId="155" priority="4" stopIfTrue="1">
      <formula>AND(NOT(ISBLANK($H$76)),ISBLANK($J$76))</formula>
    </cfRule>
  </conditionalFormatting>
  <conditionalFormatting sqref="P13">
    <cfRule type="expression" dxfId="154" priority="22">
      <formula>OR(H15&gt;0,H16&gt;0,H17&gt;0)</formula>
    </cfRule>
  </conditionalFormatting>
  <conditionalFormatting sqref="P15:P17">
    <cfRule type="expression" dxfId="153" priority="23">
      <formula>H15&gt;0</formula>
    </cfRule>
  </conditionalFormatting>
  <conditionalFormatting sqref="Q15:R17">
    <cfRule type="expression" dxfId="152" priority="224">
      <formula>AND(H15&gt;0,W15=2)</formula>
    </cfRule>
  </conditionalFormatting>
  <conditionalFormatting sqref="Q26:R26 Q39:R39 Q43:R43">
    <cfRule type="expression" dxfId="151" priority="26">
      <formula>W26=2</formula>
    </cfRule>
  </conditionalFormatting>
  <conditionalFormatting sqref="Q41:R41">
    <cfRule type="expression" dxfId="150" priority="24">
      <formula>W41=2</formula>
    </cfRule>
  </conditionalFormatting>
  <conditionalFormatting sqref="S15:S17">
    <cfRule type="expression" dxfId="149" priority="21">
      <formula>AND(H15&gt;0,W15=2)</formula>
    </cfRule>
  </conditionalFormatting>
  <conditionalFormatting sqref="S26 S39 S41 S43">
    <cfRule type="expression" dxfId="148" priority="18">
      <formula>W26=2</formula>
    </cfRule>
  </conditionalFormatting>
  <conditionalFormatting sqref="S47:S48 AA48">
    <cfRule type="expression" dxfId="147" priority="227">
      <formula>OR($X$41=-1,$Y$39=1)</formula>
    </cfRule>
  </conditionalFormatting>
  <conditionalFormatting sqref="T15">
    <cfRule type="expression" dxfId="146" priority="16">
      <formula>$AC$15="yes"</formula>
    </cfRule>
  </conditionalFormatting>
  <conditionalFormatting sqref="T16">
    <cfRule type="expression" dxfId="145" priority="15">
      <formula>$AC$16="yes"</formula>
    </cfRule>
  </conditionalFormatting>
  <conditionalFormatting sqref="T17">
    <cfRule type="expression" dxfId="144" priority="14">
      <formula>$AC$17="yes"</formula>
    </cfRule>
  </conditionalFormatting>
  <conditionalFormatting sqref="T18:T23">
    <cfRule type="expression" dxfId="143" priority="20">
      <formula>AF18&gt;0</formula>
    </cfRule>
  </conditionalFormatting>
  <dataValidations xWindow="1844" yWindow="687" count="33">
    <dataValidation type="decimal" operator="lessThanOrEqual" allowBlank="1" showInputMessage="1" showErrorMessage="1" errorTitle="WARNING: Please check this value" error="Unbilled unmetered consumption cannont be greater than Total System Input Volume. Please check the input value and try again." sqref="H29:I29" xr:uid="{8E4C6819-E981-4133-8921-73F8ED4B1933}">
      <formula1>H25</formula1>
    </dataValidation>
    <dataValidation type="decimal" operator="lessThanOrEqual" allowBlank="1" showInputMessage="1" showErrorMessage="1" errorTitle="WARNING: Please check this value" error="Billed metered consumption cannont be greater than Total System Input Volume. Please check the input value and try again." sqref="H18" xr:uid="{5D59161D-2ECF-4D48-9444-82550F8B4A8B}">
      <formula1>#REF!</formula1>
    </dataValidation>
    <dataValidation type="list" allowBlank="1" showInputMessage="1" showErrorMessage="1" errorTitle="Cost Data Units" error="You have not entered a valid option - please select from the drop down list" promptTitle="Cost Data Units" prompt="Please select the preferred reporting units from the drop down list" sqref="J76" xr:uid="{9CF7E848-E8FE-4243-A139-4FB4DE3DD8F9}">
      <formula1>"$/1000 gallons (US),$/1000 litres,$/100 cubic feet (ccf)"</formula1>
    </dataValidation>
    <dataValidation type="decimal" errorStyle="warning" operator="greaterThan" allowBlank="1" showErrorMessage="1" errorTitle="Customer Metering Inaccuracies" error="You tried to enter a zero value - this is only a valid value if the entire customer base is unmetered." sqref="I66" xr:uid="{3F6FB820-9DEF-40A7-AF1C-95DB128E5A7B}">
      <formula1>0</formula1>
    </dataValidation>
    <dataValidation type="decimal" operator="lessThan" allowBlank="1" showInputMessage="1" showErrorMessage="1" errorTitle="Customer Metering Inaccuracies" error="Only values less than 10% are accepted. If you want to use a value of 10% or greater, calculate the equivalent quantity and enter as using the &quot;value&quot; option." sqref="O39" xr:uid="{469BE864-8EC7-4AB2-B08E-726D1CAEBB88}">
      <formula1>0.1</formula1>
    </dataValidation>
    <dataValidation type="decimal" allowBlank="1" showErrorMessage="1" errorTitle="Unauthorized Consumption" error="You cannot enter a zero or negative value; if you have entered a positive value, please check your units by comparing to other input values. Use the default percentage if you are unsure of actual unauthorized consumption" promptTitle="Unbilled Unmetered Losses" prompt="Use the default percentage" sqref="S26:T26" xr:uid="{A0E2CB2C-0408-458A-88EE-2809B7C94936}">
      <formula1>0</formula1>
      <formula2>J7</formula2>
    </dataValidation>
    <dataValidation allowBlank="1" showInputMessage="1" showErrorMessage="1" errorTitle="Component Grading" error="Please restrict your entry to 0 - 10. See the comment box attached to this cell or Grading Matrix worksheet for more information" sqref="M15:M17 F43 F61:F64 F66" xr:uid="{657B97FB-EF9C-4017-A06E-8F940ED1C123}"/>
    <dataValidation type="decimal" errorStyle="warning" allowBlank="1" showErrorMessage="1" errorTitle="Data Validation" error="Please check the value.  Verify you are using the correct units and that you are entering a value greater than or equal to zero." promptTitle="Data Validation" prompt="Enter a numerical value greater than or equal to zero" sqref="H61:H62 H15:H17 H24:H25" xr:uid="{40250C91-091A-4838-84C7-96C721C8BE5C}">
      <formula1>0</formula1>
      <formula2>1000000</formula2>
    </dataValidation>
    <dataValidation type="decimal" operator="greaterThan" allowBlank="1" showErrorMessage="1" errorTitle="Data Validation" error="Enter a numerical value" promptTitle="Data Validation" prompt="Enter a numerical value greater than or equal to zero" sqref="H39" xr:uid="{B8D8DD41-40FE-4061-8FC4-B9E2BA752C72}">
      <formula1>-1E+25</formula1>
    </dataValidation>
    <dataValidation type="decimal" errorStyle="warning" operator="lessThanOrEqual" allowBlank="1" showErrorMessage="1" errorTitle="Customer Service Lines" error="The value you entered is greater than an assumed maximum reasonable value." sqref="H66" xr:uid="{08E714FD-8DC1-4C21-9DBE-9F213AF07F32}">
      <formula1>100</formula1>
    </dataValidation>
    <dataValidation type="decimal" allowBlank="1" showErrorMessage="1" errorTitle="Average Operating Pressure" error="The value you entered is either negative, or greater than the allowable maximum input" sqref="H68" xr:uid="{4A7C6BA5-A4A5-42F7-9286-46C8DA4CDAF9}">
      <formula1>0</formula1>
      <formula2>500</formula2>
    </dataValidation>
    <dataValidation type="list" errorStyle="warning" operator="lessThanOrEqual" allowBlank="1" showErrorMessage="1" errorTitle="Customer Meter Location" error="Please answer Yes or No to this question" sqref="H65" xr:uid="{06A791E9-2C70-43AA-A49E-1B71B9318B47}">
      <formula1>"select...,Yes,No"</formula1>
    </dataValidation>
    <dataValidation type="decimal" allowBlank="1" showErrorMessage="1" errorTitle="Systematic Data Handling Errors" error="Please enter a positive value; if you have entered a positive value, please check your units by comparing to other input values. Use the default percentage value if you are unsure of actual Systematic Data Handling Errors" sqref="Q39:R39" xr:uid="{8DAEBC91-BF6C-48CE-9858-DEAA2A430602}">
      <formula1>0</formula1>
      <formula2>H19</formula2>
    </dataValidation>
    <dataValidation type="decimal" operator="greaterThan" allowBlank="1" showErrorMessage="1" errorTitle="Data Validation" error="Please check the value.  Enter a value greater than or equal to zero." promptTitle="Data Validation" prompt="Enter a numerical value greater than or equal to zero" sqref="H75 H77" xr:uid="{90845AF3-D506-4F82-B584-D6C413D65946}">
      <formula1>0</formula1>
    </dataValidation>
    <dataValidation type="decimal" operator="greaterThanOrEqual" allowBlank="1" showErrorMessage="1" errorTitle="Customer Metering Inaccuracies" error="***New format in FWAS v6***_x000a__x000a_Only enter a positive value.  Select either under- or over-registration from the dropdown menu to the right" sqref="X41 Q41:R41 Z41" xr:uid="{1FBDA95B-A879-4645-8E40-8AA94CF28AE2}">
      <formula1>0</formula1>
    </dataValidation>
    <dataValidation type="list" allowBlank="1" showErrorMessage="1" errorTitle="Error Adjustment" error="Please select from the drop-down menu options" sqref="T17" xr:uid="{4C3AFD7C-C0CE-4286-ABB1-FB1911FAFC64}">
      <formula1>"select….., under-registration, over-registration"</formula1>
    </dataValidation>
    <dataValidation type="decimal" operator="greaterThanOrEqual" allowBlank="1" showErrorMessage="1" errorTitle="Data Validation" error="Please check the value.  Enter a value greater than or equal to zero." promptTitle="Data Validation" prompt="Enter a numerical value greater than or equal to zero" sqref="H76 S89:S92" xr:uid="{59C298E0-7F92-48EA-8B0B-CCD18C49B0FC}">
      <formula1>0</formula1>
    </dataValidation>
    <dataValidation type="decimal" operator="greaterThanOrEqual" allowBlank="1" showErrorMessage="1" errorTitle="Water Supplied Error Adjustments" error="***New format in FWAS v6***_x000a__x000a_Only enter a positive value.  Select either under- or over-registration from the dropdown menu to the right" sqref="Q15:R17 O15:O16" xr:uid="{41E6C984-9D87-41E8-B11D-FE3A8C2879FF}">
      <formula1>0</formula1>
    </dataValidation>
    <dataValidation type="list" allowBlank="1" showInputMessage="1" showErrorMessage="1" sqref="P41" xr:uid="{9B262D36-47AA-4FC8-BECB-7914143562BC}">
      <formula1>"percent, volume"</formula1>
    </dataValidation>
    <dataValidation type="list" allowBlank="1" showInputMessage="1" showErrorMessage="1" sqref="P39 P43" xr:uid="{3C78BF9F-8E04-4759-ABC7-AD1B078AF6EF}">
      <formula1>"default, custom"</formula1>
    </dataValidation>
    <dataValidation type="list" showInputMessage="1" showErrorMessage="1" promptTitle="Error Adjustment Guidance" prompt="Click the Water Supplied Error Adjustments link above to see guidance on how to calculate this input." sqref="P15" xr:uid="{A8358F4C-2F60-42E3-AC67-18F666622AF9}">
      <formula1>"percent, volume"</formula1>
    </dataValidation>
    <dataValidation type="list" showErrorMessage="1" errorTitle="Unauthorized Consumption" error="You cannot enter a zero or negative value; if you have entered a positive value, please check your units by comparing to other input values. Use the default percentage if you are unsure of actual unauthorized consumption" promptTitle="Unbilled Unmetered Losses" prompt="Use the default percentage" sqref="T41" xr:uid="{3617CA6D-9D35-4DAE-BC57-641AC624B487}">
      <formula1>"select….., under-registration, over-registration"</formula1>
    </dataValidation>
    <dataValidation type="list" allowBlank="1" showInputMessage="1" showErrorMessage="1" errorTitle="Error Adjustment" error="Please select from the drop-down menu options" sqref="T15:T16" xr:uid="{0A83F879-00EF-438A-9275-0189F0790214}">
      <formula1>"select….., under-registration, over-registration"</formula1>
    </dataValidation>
    <dataValidation type="decimal" allowBlank="1" showErrorMessage="1" errorTitle="Unauthorized Consumption" error="You cannot enter a zero or negative value; if you have entered a positive value, please check your units by comparing to other input values. Use the default percentage if you are unsure of actual unauthorized consumption" promptTitle="Unbilled Unmetered Losses" prompt="Use the default percentage" sqref="S39" xr:uid="{30EEEC0A-4500-49FF-8E2F-9D30D9526A2C}">
      <formula1>0</formula1>
      <formula2>J24</formula2>
    </dataValidation>
    <dataValidation type="decimal" allowBlank="1" showErrorMessage="1" errorTitle="Unauthorized Consumption" error="You cannot enter a zero or negative value; if you have entered a positive value, please check your units by comparing to other input values. Use the default percentage if you are unsure of actual unauthorized consumption" promptTitle="Unbilled Unmetered Losses" prompt="Use the default percentage" sqref="Q43:S43" xr:uid="{2F2E13E3-83BE-4A4B-A2BA-065B3AD0BFF8}">
      <formula1>0</formula1>
      <formula2>H19</formula2>
    </dataValidation>
    <dataValidation type="decimal" allowBlank="1" showErrorMessage="1" errorTitle="Unauthorized Consumption" error="You cannot enter a zero or negative value; if you have entered a positive value, please check your units by comparing to other input values. Use the default percentage if you are unsure of actual unauthorized consumption" promptTitle="Unbilled Unmetered Losses" prompt="Use the default percentage" sqref="S41" xr:uid="{E7346857-B1EB-47B7-B136-47B9761F41A8}">
      <formula1>0</formula1>
      <formula2>J23</formula2>
    </dataValidation>
    <dataValidation type="decimal" operator="greaterThanOrEqual" allowBlank="1" showErrorMessage="1" errorTitle="Customer Metering Inaccuracies" error="Enter a positive number" promptTitle="Customer Metering Inaccuracies" prompt="***New format in FWAS v6***_x000a__x000a_Only enter a positive value.  Select either under- or over-registration from the dropdown menu to the right" sqref="O41" xr:uid="{2B1954F8-8814-4F93-B231-764198861A71}">
      <formula1>0</formula1>
    </dataValidation>
    <dataValidation type="decimal" errorStyle="warning" allowBlank="1" showInputMessage="1" showErrorMessage="1" errorTitle="Data Validation" error="Please check the value.  Verify you are using the correct units and that you are entering a value greater than or equal to zero." promptTitle="BMAC" prompt="If there is any volume in Water Exported above, that volume should be excluded from this Billed Metered input." sqref="H23" xr:uid="{6448045B-B736-4DCD-AD08-F56992DFFC33}">
      <formula1>0</formula1>
      <formula2>1000000</formula2>
    </dataValidation>
    <dataValidation type="decimal" operator="greaterThan" allowBlank="1" showErrorMessage="1" errorTitle="UUAC" error="Positive entry required. Use the default percentage if a utility-specific estimate of UUAC is not available." promptTitle="Unbilled Unmetered Losses" prompt="Use the default percentage" sqref="Q26:R26" xr:uid="{543B29C6-C9E1-4030-A303-8C70C9F8CF22}">
      <formula1>0</formula1>
    </dataValidation>
    <dataValidation type="list" allowBlank="1" showInputMessage="1" showErrorMessage="1" promptTitle="Error Adjustment Guidance" prompt="Click the Water Supplied Error Adjustments link above to see guidance on how to calculate this input." sqref="P16:P17" xr:uid="{50C866C1-EFF1-48A6-B581-5AE3F8E5E756}">
      <formula1>"percent, volume"</formula1>
    </dataValidation>
    <dataValidation type="decimal" allowBlank="1" showErrorMessage="1" errorTitle="Unauthorized Consumption" error="You cannot enter a zero or negative value; if you have entered a positive value, please check your units by comparing to other input values. Use the default percentage if you are unsure of actual unauthorized consumption" promptTitle="Unbilled Unmetered Losses" prompt="Use the default percentage" sqref="S15:S17" xr:uid="{B3E90CEA-C593-419B-9262-03E9DB4E4738}">
      <formula1>0</formula1>
      <formula2>J1048571</formula2>
    </dataValidation>
    <dataValidation type="decimal" operator="greaterThanOrEqual" allowBlank="1" showInputMessage="1" showErrorMessage="1" errorTitle="Water Supplied Error Adjustments" error="***New format in FWAS v6***_x000a__x000a_Only enter a positive value.  Select either under- or over-registration from the dropdown menu to the right" sqref="O17" xr:uid="{0D6D4368-0487-4AB6-A764-77522745CD3A}">
      <formula1>0</formula1>
    </dataValidation>
    <dataValidation type="list" showInputMessage="1" showErrorMessage="1" sqref="P26" xr:uid="{EBA1B8D2-5AD1-4467-9A39-A3C18ED26B67}">
      <formula1>"default, custom"</formula1>
    </dataValidation>
  </dataValidations>
  <hyperlinks>
    <hyperlink ref="C15" location="Definitions!C72:J72" display="Volume from Own Sources:" xr:uid="{00000000-0004-0000-1500-000000000000}"/>
    <hyperlink ref="C30" location="Definitions!C8:J8" display="AUTHORIZED CONSUMPTION:" xr:uid="{1BBF6410-1E47-46C3-B595-8DF830477C8A}"/>
    <hyperlink ref="C16" location="Definitions!C80:L80" display="Water Imported:" xr:uid="{B9D359A5-051B-4456-90D4-EF0EBB8A51A2}"/>
    <hyperlink ref="C17" location="Definitions!C76:L76" display="Water Exported:" xr:uid="{BCC3E969-0793-4475-9EFE-600691A70650}"/>
    <hyperlink ref="C23" location="Definitions!C16:L16" display="Billed Metered:" xr:uid="{1262C669-F3E7-404A-ACFC-5AF3A66A5B29}"/>
    <hyperlink ref="C24" location="Definitions!C18:L18" display="Billed Unmetered:" xr:uid="{A64D5404-83CF-44E1-AE29-AFC1E7897D8D}"/>
    <hyperlink ref="C25" location="Definitions!C54:L54" display="Unbilled Metered:" xr:uid="{06DFD437-5623-4ADE-BD52-2353746112BC}"/>
    <hyperlink ref="C26" location="Definitions!C56:L56" display="Unbilled Unmetered:" xr:uid="{DC909674-4260-47D8-B348-C2F8B85626AF}"/>
    <hyperlink ref="C43" location="Definitions!C47:L47" display="Unauthorized Consumption:" xr:uid="{89583EC8-B21D-4A77-80E7-9B0A973974F2}"/>
    <hyperlink ref="C41" location="Definitions!C20:L20" display="Customer Metering Inaccuracies:" xr:uid="{C9AF4F40-B570-4134-B7FE-4A63C550884D}"/>
    <hyperlink ref="C39" location="Definitions!C41:L41" display="Systematic Data Handling Errors:" xr:uid="{F37F9ADC-DD79-46E1-83E1-D69B2A2BE6E2}"/>
    <hyperlink ref="C46" location="Definitions!C6:L6" display="Apparent Losses:" xr:uid="{C98DB459-56BA-4A68-B6BE-7C6A11754A1C}"/>
    <hyperlink ref="C51" location="Definitions!C32:L32" display="Real Losses:" xr:uid="{6ACD5CB4-6771-4CA3-AAF3-35F5A7F524B0}"/>
    <hyperlink ref="C57" location="Definitions!C28:L28" display="NON-REVENUE WATER:" xr:uid="{3C761F62-25AA-42D7-B079-604C791D71A1}"/>
    <hyperlink ref="C61" location="Definitions!C26:L26" display="Length of mains:" xr:uid="{A71F36F3-F9B0-43D4-BE59-D3A8F6FA772A}"/>
    <hyperlink ref="C62" location="Definitions!C30:L30" display="Number of active AND inactive service connections:" xr:uid="{A600620A-89F4-4D25-8D2D-CD7AFB1A40FC}"/>
    <hyperlink ref="C63" location="Definitions!C39:L39" display="Service connection density:" xr:uid="{6DB046DB-816A-46A5-B8AC-4A0A41DDC992}"/>
    <hyperlink ref="C66" location="Definitions!C10:L10" display="Average length of customer service line:" xr:uid="{D050125C-E3BE-43FF-98E3-94208B6BC07F}"/>
    <hyperlink ref="C75" location="Definitions!C40:L40" display="Total Annual Operating Cost:" xr:uid="{705BBBEF-985A-413A-AB80-23883157C326}"/>
    <hyperlink ref="C76" location="Definitions!C22:L22" display="Customer Retail Unit Charge (applied to Apparent Losses):" xr:uid="{CCAF4C4A-EE03-4139-915A-92E7D7276A80}"/>
    <hyperlink ref="C77" location="Definitions!C70:L70" display="Variable Production Cost:" xr:uid="{603B6384-DCC4-476F-8E6F-5F34F39198A6}"/>
    <hyperlink ref="K12" location="Definitions!C65:L65" display="Master Meter and Supply Error Adjustments" xr:uid="{5CC3B123-024F-4D6A-8A3D-4A1FE88C3814}"/>
    <hyperlink ref="C53" location="Definitions!C75:L75" display="WATER LOSSES:" xr:uid="{D00AFCE5-EC9E-4A9E-BA37-2E44D7946E04}"/>
    <hyperlink ref="C68" location="Definitions!C12:L12" display="Average Operating Pressure:" xr:uid="{EC533E1E-BB4A-46EB-A742-097C372D4C78}"/>
    <hyperlink ref="E15" location="'Interactive Data Grading'!VOS" display="g" xr:uid="{24F67AA2-A75C-4A5A-B0F9-68ECF605F576}"/>
    <hyperlink ref="L15" location="'Interactive Data Grading'!VOSEA" display="g" xr:uid="{4D03F2CC-CC3A-401D-B7BE-259BD6956DAA}"/>
    <hyperlink ref="E16" location="'Interactive Data Grading'!WI" display="g" xr:uid="{79586D22-C7F2-4C97-8009-024332016510}"/>
    <hyperlink ref="L16" location="'Interactive Data Grading'!WIEA" display="g" xr:uid="{F42025CF-771E-471A-8394-E90AFFBA0072}"/>
    <hyperlink ref="E17" location="'Interactive Data Grading'!WE" display="g" xr:uid="{AEE22281-CA86-45FD-AA5E-795D1038F0BD}"/>
    <hyperlink ref="L17" location="'Interactive Data Grading'!WEEA" display="g" xr:uid="{F228629D-1AF2-4EE3-A539-2D4D169F5D43}"/>
    <hyperlink ref="E23" location="'Interactive Data Grading'!BMAC" display="g" xr:uid="{5C983440-E286-40FF-9EA8-39AF14AA81DD}"/>
    <hyperlink ref="E24" location="'Interactive Data Grading'!BUAC" display="g" xr:uid="{602B1C38-DABC-4808-BB57-0E7D8D20F050}"/>
    <hyperlink ref="E25" location="'Interactive Data Grading'!UMAC" display="g" xr:uid="{DB4C0324-EBCC-44B7-A5E9-C6DDD25232E3}"/>
    <hyperlink ref="E26" location="'Interactive Data Grading'!UUAC" display="g" xr:uid="{5C6939EA-3480-4A66-9CF2-B3FE3F096CC7}"/>
    <hyperlink ref="E43" location="'Interactive Data Grading'!UC" display="g" xr:uid="{FBB2686A-8ABA-4D0B-AAAB-356E63342C30}"/>
    <hyperlink ref="E41" location="'Interactive Data Grading'!CMI" display="g" xr:uid="{D7CBC575-BC1D-436B-960D-FA810A7A1308}"/>
    <hyperlink ref="E39" location="'Interactive Data Grading'!SDHE" display="g" xr:uid="{96F893D5-0492-430A-8428-475061E860F2}"/>
    <hyperlink ref="E61" location="'Interactive Data Grading'!Lm" display="g" xr:uid="{152B22B4-190E-443C-A4AC-C3883301669C}"/>
    <hyperlink ref="E62" location="'Interactive Data Grading'!Nc" display="g" xr:uid="{AEA8CCC2-6CE7-445D-8759-6D39A7F7DDAB}"/>
    <hyperlink ref="E66" location="'Interactive Data Grading'!Lp" display="g" xr:uid="{86DDA7B9-0F81-4773-8A0F-1674155F88FB}"/>
    <hyperlink ref="E68" location="'Interactive Data Grading'!AOP" display="g" xr:uid="{15489B29-8FB2-403F-9FDA-887E88E2D5E1}"/>
    <hyperlink ref="E76" location="'Interactive Data Grading'!CRUC" display="g" xr:uid="{0C12D35B-7457-4CAE-BA09-EBD1F7FBB659}"/>
    <hyperlink ref="E77" location="'Interactive Data Grading'!VPC" display="g" xr:uid="{4C273F93-5ADC-4EFF-BE40-2CAF33133DCF}"/>
    <hyperlink ref="D16" location="Notes!G16" display="n" xr:uid="{087DAD5E-B05C-4AB5-A15A-6E7D3A047E3F}"/>
    <hyperlink ref="K15" location="Notes!G13" display="n" xr:uid="{90D650E4-F65B-4557-8912-FE62AFB999D8}"/>
    <hyperlink ref="D17" location="Notes!G22" display="n" xr:uid="{1E39E311-DACD-433E-A217-5D2D70E9AD37}"/>
    <hyperlink ref="D23" location="Notes!G28" display="n" xr:uid="{5EE742C2-6B1F-4D6F-B65B-C1304CBFFEDB}"/>
    <hyperlink ref="D24" location="Notes!G31" display="n" xr:uid="{12140F24-AED4-4AB8-8785-3FC28DEA231D}"/>
    <hyperlink ref="D25" location="Notes!G34" display="n" xr:uid="{008CBF31-D3A3-43A1-8005-F28269B2D812}"/>
    <hyperlink ref="D26" location="Notes!G37" display="n" xr:uid="{CBC77CCB-239F-4C56-A17E-7626AA864E87}"/>
    <hyperlink ref="D43" location="Notes!G46" display="n" xr:uid="{8A6C58E6-D5F2-40FC-AB6E-4E134D1C9359}"/>
    <hyperlink ref="D41" location="Notes!G43" display="n" xr:uid="{0EF2894B-A31B-4258-B208-1EA0C82C4935}"/>
    <hyperlink ref="D39" location="Notes!G40" display="n" xr:uid="{E659BF22-9243-40FA-B677-5F38F1AEFC60}"/>
    <hyperlink ref="D61" location="Notes!G49" display="n" xr:uid="{5B0ABA3F-9FE7-416F-A885-E79E4770F7EF}"/>
    <hyperlink ref="D62" location="Notes!G52" display="n" xr:uid="{9152B823-482C-4C74-8780-8C6ED9522355}"/>
    <hyperlink ref="D66" location="Notes!G55" display="n" xr:uid="{5B844C6E-35A0-4127-874B-60780F170D1F}"/>
    <hyperlink ref="D68" location="Notes!G58" display="n" xr:uid="{18794C49-252E-4380-BD1C-52CAECAE64FD}"/>
    <hyperlink ref="D76" location="Notes!G61" display="n" xr:uid="{B1F7944B-3645-4DE2-99EB-6AA1A444A60E}"/>
    <hyperlink ref="D77" location="Notes!G64" display="n" xr:uid="{5038B724-B1C4-4D06-A9D8-409EEC7C3ACA}"/>
    <hyperlink ref="D15" location="Notes!G10" display="n" xr:uid="{3EC05FC8-4233-4223-A96E-D43FA5A5DF3B}"/>
    <hyperlink ref="Q76:S76" location="Definitions!C45:L45" display="Total Annual Operating Cost" xr:uid="{6D7ABD1D-1FC4-4FF0-8410-1AED521B39C8}"/>
    <hyperlink ref="K17" location="Notes!G25" display="n" xr:uid="{39DE589D-B1B6-4FFA-8290-69188E77FB34}"/>
    <hyperlink ref="K16" location="Notes!G19" display="n" xr:uid="{1D38CDA5-7F09-4F39-89A5-0D3365F4406E}"/>
    <hyperlink ref="S84" location="Dashboard!A1" display="go to dashboard" xr:uid="{03B6E661-6ED3-4202-B417-035B9B274045}"/>
    <hyperlink ref="K12:T12" location="Definitions!C84:L85" display="Water Supplied Error Adjustments" xr:uid="{D670D03E-1C9A-4C2B-ADEE-2FBED0BC1388}"/>
    <hyperlink ref="Q8" location="Dashboard!A1" display="go to dashboard" xr:uid="{E0814750-E16F-4C8F-82C3-18B0DC82553F}"/>
    <hyperlink ref="Q8:R8" location="'Start Page'!A1" display="go to start page" xr:uid="{6A44FCF1-CCDB-44BB-9691-7355E927D89E}"/>
    <hyperlink ref="O81" location="'Carbon Calculations'!C4" display="carbon" xr:uid="{E395D1F8-7527-43A6-9A71-0A7AD20EC92D}"/>
    <hyperlink ref="C53:F53" location="Definitions!C87:L87" display="WATER LOSSES:" xr:uid="{6DA2A6BD-D2A1-4753-B591-8AAD045124A5}"/>
  </hyperlinks>
  <printOptions horizontalCentered="1" verticalCentered="1"/>
  <pageMargins left="0.35" right="0.35" top="0.49" bottom="0.42" header="0.22" footer="0.22"/>
  <pageSetup scale="63" orientation="portrait" horizontalDpi="1200" r:id="rId1"/>
  <headerFooter alignWithMargins="0">
    <oddFooter>&amp;CAWWA Free Water Audit Software v6.0&amp;R&amp;A      &amp;P</oddFooter>
  </headerFooter>
  <ignoredErrors>
    <ignoredError sqref="H26 C38 C44 C28 H43 H39" formulaRange="1"/>
  </ignoredErrors>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tabColor theme="3" tint="0.79998168889431442"/>
    <pageSetUpPr fitToPage="1"/>
  </sheetPr>
  <dimension ref="A1:Z556"/>
  <sheetViews>
    <sheetView showGridLines="0" showRowColHeaders="0" zoomScale="120" zoomScaleNormal="120" workbookViewId="0">
      <pane ySplit="4" topLeftCell="A5" activePane="bottomLeft" state="frozen"/>
      <selection pane="bottomLeft" activeCell="C5" sqref="C5:D5"/>
    </sheetView>
  </sheetViews>
  <sheetFormatPr defaultColWidth="8.88671875" defaultRowHeight="10.199999999999999" zeroHeight="1"/>
  <cols>
    <col min="1" max="1" width="0.6640625" style="214" customWidth="1"/>
    <col min="2" max="2" width="7.109375" style="214" customWidth="1"/>
    <col min="3" max="3" width="54.5546875" style="214" customWidth="1"/>
    <col min="4" max="4" width="75.33203125" style="214" customWidth="1"/>
    <col min="5" max="5" width="12.33203125" style="745" customWidth="1"/>
    <col min="6" max="6" width="1.88671875" style="214" hidden="1" customWidth="1"/>
    <col min="7" max="7" width="4.44140625" style="799" hidden="1" customWidth="1"/>
    <col min="8" max="8" width="10.44140625" style="799" hidden="1" customWidth="1"/>
    <col min="9" max="9" width="12.109375" style="800" hidden="1" customWidth="1"/>
    <col min="10" max="10" width="18.109375" style="799" hidden="1" customWidth="1"/>
    <col min="11" max="18" width="8.88671875" style="799" hidden="1" customWidth="1"/>
    <col min="19" max="19" width="4.5546875" style="214" hidden="1" customWidth="1"/>
    <col min="20" max="26" width="8.88671875" style="214" hidden="1" customWidth="1"/>
    <col min="27" max="16384" width="8.88671875" style="214"/>
  </cols>
  <sheetData>
    <row r="1" spans="1:20" ht="15" customHeight="1">
      <c r="A1" s="601"/>
      <c r="B1" s="896" t="str">
        <f>IF(ISBLANK('Start Page'!AB9),"Enter info on Start Page",'Start Page'!AB9&amp;IF(ISBLANK('Start Page'!AM28),"","  ("&amp;'Start Page'!AM28&amp;")"))</f>
        <v>Enter info on Start Page</v>
      </c>
      <c r="C1" s="601"/>
      <c r="D1" s="602"/>
      <c r="E1" s="881" t="s">
        <v>1147</v>
      </c>
    </row>
    <row r="2" spans="1:20" ht="30.6" customHeight="1">
      <c r="A2" s="460"/>
      <c r="B2" s="880" t="str">
        <f>IF(ISBLANK('Start Page'!AB18),"",'Start Page'!AB18)</f>
        <v/>
      </c>
      <c r="C2" s="460"/>
      <c r="D2" s="460"/>
      <c r="E2" s="1152" t="s">
        <v>1216</v>
      </c>
    </row>
    <row r="3" spans="1:20" ht="38.25" customHeight="1">
      <c r="A3" s="460"/>
      <c r="B3" s="836"/>
      <c r="C3" s="460"/>
      <c r="D3" s="460"/>
      <c r="E3" s="1153"/>
    </row>
    <row r="4" spans="1:20" ht="1.35" customHeight="1"/>
    <row r="5" spans="1:20" s="461" customFormat="1" ht="16.350000000000001" customHeight="1">
      <c r="A5" s="1146" t="s">
        <v>1125</v>
      </c>
      <c r="B5" s="1147"/>
      <c r="C5" s="1148" t="s">
        <v>321</v>
      </c>
      <c r="D5" s="1148"/>
      <c r="E5" s="881" t="s">
        <v>1126</v>
      </c>
      <c r="G5" s="801"/>
      <c r="H5" s="801"/>
      <c r="I5" s="802"/>
      <c r="J5" s="801"/>
      <c r="K5" s="801"/>
      <c r="L5" s="801"/>
      <c r="M5" s="801"/>
      <c r="N5" s="801"/>
      <c r="O5" s="801"/>
      <c r="P5" s="801"/>
      <c r="Q5" s="801"/>
      <c r="R5" s="801"/>
    </row>
    <row r="6" spans="1:20" ht="14.4" customHeight="1">
      <c r="A6" s="215"/>
      <c r="B6" s="215"/>
      <c r="C6" s="1149" t="str">
        <f>IF(OR(AND(D8="Yes",Worksheet!H15&gt;0),AND(D8="No",Worksheet!H15&lt;=0),LEN(D8)=0),"","Inconsistency between Worksheet VOS input and vos.0 response")</f>
        <v/>
      </c>
      <c r="D6" s="1149"/>
      <c r="E6" s="744"/>
      <c r="F6" s="327"/>
      <c r="H6" s="803"/>
      <c r="I6" s="803"/>
      <c r="P6" s="815" t="s">
        <v>649</v>
      </c>
      <c r="T6" s="214" t="s">
        <v>1243</v>
      </c>
    </row>
    <row r="7" spans="1:20" s="567" customFormat="1" ht="12">
      <c r="A7" s="563"/>
      <c r="B7" s="564" t="s">
        <v>309</v>
      </c>
      <c r="C7" s="565" t="s">
        <v>298</v>
      </c>
      <c r="D7" s="565" t="s">
        <v>655</v>
      </c>
      <c r="E7" s="743"/>
      <c r="F7" s="566"/>
      <c r="G7" s="804"/>
      <c r="H7" s="805" t="s">
        <v>297</v>
      </c>
      <c r="I7" s="805" t="s">
        <v>290</v>
      </c>
      <c r="J7" s="804" t="s">
        <v>786</v>
      </c>
      <c r="K7" s="804"/>
      <c r="L7" s="804"/>
      <c r="M7" s="804"/>
      <c r="N7" s="804"/>
      <c r="O7" s="804"/>
      <c r="P7" s="823" t="str">
        <f>VOS!C23</f>
        <v>&lt;25%</v>
      </c>
      <c r="Q7" s="824">
        <v>0</v>
      </c>
      <c r="R7" s="804" t="e">
        <f>VLOOKUP(D9,$P$7:$Q$15,2,FALSE)</f>
        <v>#N/A</v>
      </c>
      <c r="S7" s="567" t="s">
        <v>901</v>
      </c>
      <c r="T7" s="567">
        <v>1</v>
      </c>
    </row>
    <row r="8" spans="1:20" ht="20.100000000000001" customHeight="1">
      <c r="A8" s="215"/>
      <c r="B8" s="546" t="s">
        <v>432</v>
      </c>
      <c r="C8" s="873" t="str">
        <f>VOS!B34</f>
        <v>Did the water utility supply any water from its own sources during the audit year?</v>
      </c>
      <c r="D8" s="329"/>
      <c r="E8" s="743"/>
      <c r="F8" s="327"/>
      <c r="I8" s="806"/>
      <c r="J8" s="799" t="s">
        <v>785</v>
      </c>
      <c r="P8" s="825" t="str">
        <f>VOS!C24</f>
        <v>25-50%</v>
      </c>
      <c r="Q8" s="826">
        <v>0</v>
      </c>
      <c r="R8" s="799" t="e">
        <f>VLOOKUP(D63,$P$7:$Q$15,2,FALSE)</f>
        <v>#N/A</v>
      </c>
      <c r="S8" s="214" t="s">
        <v>902</v>
      </c>
      <c r="T8" s="214">
        <v>2</v>
      </c>
    </row>
    <row r="9" spans="1:20" ht="17.850000000000001" customHeight="1">
      <c r="A9" s="215"/>
      <c r="B9" s="546" t="s">
        <v>299</v>
      </c>
      <c r="C9" s="873" t="str">
        <f>VOS!B35</f>
        <v>What percent of own supply volume is metered?</v>
      </c>
      <c r="D9" s="329"/>
      <c r="E9" s="743" t="str">
        <f>IF(OR(D20=10,NOT(ISNUMBER(D20))),"",IF(I9=I20,"Limiting",IF(VLOOKUP(D9,$P$7:$Q$15,2,FALSE)=0,"Limiting","")))</f>
        <v/>
      </c>
      <c r="F9" s="327"/>
      <c r="G9" s="799">
        <f>IF(LEN(D9)&gt;0,1,0)</f>
        <v>0</v>
      </c>
      <c r="H9" s="807" t="e">
        <f>VLOOKUP('Interactive Data Grading'!D9,VOS!$C$6:$M$16,11,FALSE)</f>
        <v>#N/A</v>
      </c>
      <c r="I9" s="807" t="e">
        <f>H9</f>
        <v>#N/A</v>
      </c>
      <c r="P9" s="825" t="str">
        <f>VOS!C25</f>
        <v>&gt;50-75%</v>
      </c>
      <c r="Q9" s="826">
        <v>0</v>
      </c>
      <c r="R9" s="799" t="e">
        <f>VLOOKUP(D116,$P$7:$Q$15,2,FALSE)</f>
        <v>#N/A</v>
      </c>
      <c r="S9" s="214" t="s">
        <v>903</v>
      </c>
      <c r="T9" s="214">
        <v>3</v>
      </c>
    </row>
    <row r="10" spans="1:20" ht="69" customHeight="1">
      <c r="A10" s="215"/>
      <c r="C10" s="1157" t="s">
        <v>1217</v>
      </c>
      <c r="D10" s="1158"/>
      <c r="E10" s="743"/>
      <c r="F10" s="327"/>
      <c r="H10" s="807"/>
      <c r="I10" s="807"/>
      <c r="P10" s="825"/>
      <c r="Q10" s="826"/>
      <c r="T10" s="214">
        <v>4</v>
      </c>
    </row>
    <row r="11" spans="1:20" ht="20.100000000000001" customHeight="1">
      <c r="A11" s="215"/>
      <c r="B11" s="546" t="s">
        <v>300</v>
      </c>
      <c r="C11" s="873" t="str">
        <f>VOS!B36</f>
        <v>What is the frequency of electronic calibration?</v>
      </c>
      <c r="D11" s="329"/>
      <c r="E11" s="743" t="str">
        <f>IFERROR(IF(OR(D20=10,NOT(ISNUMBER(D20))),"",IF(I11=I20,"Limiting","")),"")</f>
        <v/>
      </c>
      <c r="F11" s="327"/>
      <c r="G11" s="799" t="str">
        <f>IFERROR(IF(H9&lt;7,1,IF(LEN(D11)&gt;0,1,0)),"")</f>
        <v/>
      </c>
      <c r="H11" s="807" t="e">
        <f>VLOOKUP('Interactive Data Grading'!D11,VOS!$D$6:$M$16,10,FALSE)</f>
        <v>#N/A</v>
      </c>
      <c r="I11" s="808" t="e">
        <f>IF(AND(H11&gt;=7,H14&gt;=7),MAX(H11,9),IF(AND(H11&gt;3,H11&lt;7,H14&gt;3,H14&lt;7),MAX(H11,H14),IF(H14&gt;=7,MAX(7,H11),H11)))</f>
        <v>#N/A</v>
      </c>
      <c r="P11" s="825" t="str">
        <f>VOS!C26</f>
        <v>&gt;75% - 90%</v>
      </c>
      <c r="Q11" s="826">
        <v>0</v>
      </c>
    </row>
    <row r="12" spans="1:20" ht="22.5" customHeight="1">
      <c r="A12" s="215"/>
      <c r="B12" s="546" t="s">
        <v>301</v>
      </c>
      <c r="C12" s="873" t="str">
        <f>VOS!B37</f>
        <v>What level of data transfer errors are checked as part of the electronic calibration process?</v>
      </c>
      <c r="D12" s="334"/>
      <c r="E12" s="743" t="str">
        <f t="shared" ref="E12:E13" si="0">IFERROR(IF(OR($D$20=10,NOT(ISNUMBER($D$20))),"",IF(I12=$I$20,"Limiting","")),"")</f>
        <v/>
      </c>
      <c r="F12" s="327"/>
      <c r="G12" s="799" t="str">
        <f>IFERROR(IF(H9&lt;7,1,IF(OR(D11=VOS!D23,D11=VOS!D27),1,IF(LEN(D12)&gt;0,1,0))),"")</f>
        <v/>
      </c>
      <c r="H12" s="807" t="e">
        <f>VLOOKUP('Interactive Data Grading'!D12,VOS!$E$6:$M$16,9,FALSE)</f>
        <v>#N/A</v>
      </c>
      <c r="I12" s="807" t="e">
        <f>IF(D11=VOS!$D$23,NA(),H12)</f>
        <v>#N/A</v>
      </c>
      <c r="J12" s="799" t="s">
        <v>300</v>
      </c>
      <c r="P12" s="825"/>
      <c r="Q12" s="826"/>
    </row>
    <row r="13" spans="1:20" ht="20.100000000000001" customHeight="1">
      <c r="A13" s="215"/>
      <c r="B13" s="546" t="s">
        <v>302</v>
      </c>
      <c r="C13" s="873" t="str">
        <f>VOS!B38</f>
        <v>Is the most recent electronic calibration documentation available for review?</v>
      </c>
      <c r="D13" s="329"/>
      <c r="E13" s="743" t="str">
        <f t="shared" si="0"/>
        <v/>
      </c>
      <c r="F13" s="327"/>
      <c r="G13" s="809" t="str">
        <f>IFERROR(IF(H9&lt;7,1,IF(OR(D11=VOS!D23,D11=VOS!D27),1,IF(LEN(D13)&gt;0,1,0))),"")</f>
        <v/>
      </c>
      <c r="H13" s="807" t="e">
        <f>VLOOKUP('Interactive Data Grading'!D13,VOS!$F$6:$M$16,8,FALSE)</f>
        <v>#N/A</v>
      </c>
      <c r="I13" s="808" t="e" cm="1">
        <f t="array" ref="I13">IF(D11=VOS!D23,X,IF(AND(H13=5,H15=10),7,H13))</f>
        <v>#N/A</v>
      </c>
      <c r="J13" s="799" t="s">
        <v>300</v>
      </c>
      <c r="P13" s="907" t="str">
        <f>VOS!C27</f>
        <v>&gt;90% - 95%</v>
      </c>
      <c r="Q13" s="908">
        <v>1</v>
      </c>
    </row>
    <row r="14" spans="1:20" ht="20.25" customHeight="1">
      <c r="A14" s="215"/>
      <c r="B14" s="546" t="s">
        <v>303</v>
      </c>
      <c r="C14" s="873" t="str">
        <f>VOS!B39</f>
        <v>What is the frequency of in-situ flow accuracy testing?</v>
      </c>
      <c r="D14" s="329"/>
      <c r="E14" s="743" t="str">
        <f t="shared" ref="E14:E19" si="1">IFERROR(IF(OR($D$20=10,NOT(ISNUMBER($D$20))),"",IF(I14=$I$20,"Limiting","")),"")</f>
        <v/>
      </c>
      <c r="F14" s="327"/>
      <c r="G14" s="799" t="str">
        <f>IF(D13=VOS!F23,1,IFERROR(IF(H9&lt;7,1,IF(LEN(D14)&gt;0,1,0)),""))</f>
        <v/>
      </c>
      <c r="H14" s="807" t="e">
        <f>VLOOKUP('Interactive Data Grading'!D14,VOS!$G$6:$M$16,7,FALSE)</f>
        <v>#N/A</v>
      </c>
      <c r="I14" s="808" t="e">
        <f>IF(AND(H11&gt;=7,H14&gt;=7),MAX(H14,9),IF(AND(H11&gt;3,H11&lt;7,H14&gt;3,H14&lt;7),MAX(H11,H14),IF(H11&gt;=7,MAX(7,H14),H14)))</f>
        <v>#N/A</v>
      </c>
      <c r="P14" s="907" t="str">
        <f>VOS!C28</f>
        <v>&gt;95 - 99%</v>
      </c>
      <c r="Q14" s="908">
        <v>1</v>
      </c>
    </row>
    <row r="15" spans="1:20" ht="26.1" customHeight="1">
      <c r="A15" s="215"/>
      <c r="B15" s="546" t="s">
        <v>304</v>
      </c>
      <c r="C15" s="873" t="str">
        <f>VOS!B40</f>
        <v>Is the most recent in-situ flow accuracy testing documentation available for review?</v>
      </c>
      <c r="D15" s="329"/>
      <c r="E15" s="743" t="str">
        <f t="shared" si="1"/>
        <v/>
      </c>
      <c r="F15" s="327"/>
      <c r="G15" s="799" t="str">
        <f>IFERROR(IF(H9&lt;7,1,IF(D14=VOS!G23,1,IF(LEN(D15)&gt;0,1,0))),"")</f>
        <v/>
      </c>
      <c r="H15" s="807" t="e">
        <f>VLOOKUP('Interactive Data Grading'!D15,VOS!$H$6:$M$16,6,FALSE)</f>
        <v>#N/A</v>
      </c>
      <c r="I15" s="808" t="e">
        <f>IF(D14=VOS!G23,X,IF(AND(H15=5,H13=10),7,H15))</f>
        <v>#N/A</v>
      </c>
      <c r="J15" s="799" t="s">
        <v>302</v>
      </c>
      <c r="P15" s="909" t="s">
        <v>287</v>
      </c>
      <c r="Q15" s="910">
        <v>1</v>
      </c>
    </row>
    <row r="16" spans="1:20" ht="23.85" customHeight="1">
      <c r="A16" s="215"/>
      <c r="B16" s="546" t="s">
        <v>305</v>
      </c>
      <c r="C16" s="873" t="str">
        <f>VOS!B41</f>
        <v>What are the total volume-weighted average results of in-situ flow accuracy testing (during or closest to audit year)?</v>
      </c>
      <c r="D16" s="329"/>
      <c r="E16" s="743" t="str">
        <f t="shared" si="1"/>
        <v/>
      </c>
      <c r="F16" s="327"/>
      <c r="G16" s="799" t="str">
        <f>IFERROR(IF(H9&lt;7,1,IF(OR(D14=VOS!D23,D15=VOS!H23),1,IF(LEN(D16)&gt;0,1,0))),"")</f>
        <v/>
      </c>
      <c r="H16" s="807" t="e">
        <f>VLOOKUP('Interactive Data Grading'!D16,VOS!$I$6:$M$16,5,FALSE)</f>
        <v>#N/A</v>
      </c>
      <c r="I16" s="808" t="e">
        <f>IF(OR(D14=VOS!D23,D15=VOS!H23),X,H16)</f>
        <v>#N/A</v>
      </c>
      <c r="J16" s="799" t="s">
        <v>784</v>
      </c>
    </row>
    <row r="17" spans="1:18" ht="32.85" customHeight="1">
      <c r="A17" s="215"/>
      <c r="B17" s="546" t="s">
        <v>306</v>
      </c>
      <c r="C17" s="873" t="str">
        <f>VOS!B42</f>
        <v>Have testing and calibration procedures been closely scrutinized for compliance with procedures described in the AWWA M36 and/or M33 Manual(s)?</v>
      </c>
      <c r="D17" s="329"/>
      <c r="E17" s="743" t="str">
        <f t="shared" si="1"/>
        <v/>
      </c>
      <c r="F17" s="327"/>
      <c r="G17" s="799" t="str">
        <f>IFERROR(IF(H9&lt;7,1,IF(AND(OR(D11=VOS!D23,D11=VOS!D27),D14=VOS!G23),1,IF(LEN(D17)&gt;0,1,0))),"")</f>
        <v/>
      </c>
      <c r="H17" s="807" t="e">
        <f>VLOOKUP('Interactive Data Grading'!D17,VOS!$J$6:$M$16,4,FALSE)</f>
        <v>#N/A</v>
      </c>
      <c r="I17" s="808" t="e">
        <f>IF(OR(D14=VOS!D23,D15=VOS!H23),X,H17)</f>
        <v>#N/A</v>
      </c>
      <c r="J17" s="809" t="s">
        <v>873</v>
      </c>
    </row>
    <row r="18" spans="1:18" ht="22.35" customHeight="1">
      <c r="A18" s="215"/>
      <c r="B18" s="546" t="s">
        <v>307</v>
      </c>
      <c r="C18" s="873" t="str">
        <f>VOS!B43</f>
        <v>Which best describes the frequency of finished water meter readings?</v>
      </c>
      <c r="D18" s="329"/>
      <c r="E18" s="743" t="str">
        <f t="shared" si="1"/>
        <v/>
      </c>
      <c r="F18" s="327"/>
      <c r="G18" s="799" t="str">
        <f>IFERROR(IF(H9&lt;7,1,IF(LEN(D18)&gt;0,1,0)),"")</f>
        <v/>
      </c>
      <c r="H18" s="807" t="e">
        <f>VLOOKUP('Interactive Data Grading'!D18,VOS!$K$6:$M$16,3,FALSE)</f>
        <v>#N/A</v>
      </c>
      <c r="I18" s="807" t="e">
        <f>H18</f>
        <v>#N/A</v>
      </c>
    </row>
    <row r="19" spans="1:18" ht="37.35" customHeight="1">
      <c r="A19" s="215"/>
      <c r="B19" s="546" t="s">
        <v>787</v>
      </c>
      <c r="C19" s="873" t="str">
        <f>VOS!B44</f>
        <v>Which best describes the frequency of data review for anomalies/errors? These can include numbers that are outside of typical patterns, and zero or 'null' values that may reflect a gap in data recording.</v>
      </c>
      <c r="D19" s="329"/>
      <c r="E19" s="743" t="str">
        <f t="shared" si="1"/>
        <v/>
      </c>
      <c r="F19" s="327"/>
      <c r="G19" s="799" t="str">
        <f>IFERROR(IF(H9&lt;7,1,IF(LEN(D19)&gt;0,1,0)),"")</f>
        <v/>
      </c>
      <c r="H19" s="807" t="e">
        <f>VLOOKUP('Interactive Data Grading'!D19,VOS!$L$6:$M$16,2,FALSE)</f>
        <v>#N/A</v>
      </c>
      <c r="I19" s="807" t="e">
        <f>H19</f>
        <v>#N/A</v>
      </c>
    </row>
    <row r="20" spans="1:18" ht="27.6" customHeight="1">
      <c r="A20" s="215"/>
      <c r="B20" s="215"/>
      <c r="C20" s="562" t="s">
        <v>308</v>
      </c>
      <c r="D20" s="746" t="str">
        <f>IF(D8="","",IF(D8="No","n/a",IF(G20=0,"",IF(R7=0,H9,I20))))</f>
        <v/>
      </c>
      <c r="E20" s="743"/>
      <c r="F20" s="327"/>
      <c r="G20" s="800">
        <f>MIN(G9:G19)</f>
        <v>0</v>
      </c>
      <c r="H20" s="810" t="e">
        <f>MIN(H9:H19)</f>
        <v>#N/A</v>
      </c>
      <c r="I20" s="810">
        <f t="array" ref="I20">MIN(IF(ISNUMBER(I9:I19),I9:I19))</f>
        <v>0</v>
      </c>
      <c r="J20" s="800" t="s">
        <v>648</v>
      </c>
    </row>
    <row r="21" spans="1:18" s="462" customFormat="1" ht="16.350000000000001" customHeight="1">
      <c r="C21" s="559"/>
      <c r="D21" s="559"/>
      <c r="E21" s="837"/>
      <c r="G21" s="811"/>
      <c r="H21" s="811"/>
      <c r="I21" s="812"/>
      <c r="J21" s="811"/>
      <c r="K21" s="811"/>
      <c r="L21" s="811"/>
      <c r="M21" s="811"/>
      <c r="N21" s="811"/>
      <c r="O21" s="811"/>
      <c r="P21" s="811"/>
      <c r="Q21" s="811"/>
      <c r="R21" s="811"/>
    </row>
    <row r="22" spans="1:18" s="462" customFormat="1" ht="16.350000000000001" customHeight="1">
      <c r="C22" s="559"/>
      <c r="D22" s="559"/>
      <c r="E22" s="837"/>
      <c r="G22" s="811"/>
      <c r="H22" s="811"/>
      <c r="I22" s="812"/>
      <c r="J22" s="811"/>
      <c r="K22" s="811"/>
      <c r="L22" s="811"/>
      <c r="M22" s="811"/>
      <c r="N22" s="811"/>
      <c r="O22" s="811"/>
      <c r="P22" s="811"/>
      <c r="Q22" s="811"/>
      <c r="R22" s="811"/>
    </row>
    <row r="23" spans="1:18" s="462" customFormat="1" ht="7.95" customHeight="1">
      <c r="C23" s="559"/>
      <c r="D23" s="559"/>
      <c r="E23" s="837"/>
      <c r="G23" s="811"/>
      <c r="H23" s="811"/>
      <c r="I23" s="812"/>
      <c r="J23" s="811"/>
      <c r="K23" s="811"/>
      <c r="L23" s="811"/>
      <c r="M23" s="811"/>
      <c r="N23" s="811"/>
      <c r="O23" s="811"/>
      <c r="P23" s="811"/>
      <c r="Q23" s="811"/>
      <c r="R23" s="811"/>
    </row>
    <row r="24" spans="1:18" s="462" customFormat="1" ht="8.4" customHeight="1">
      <c r="C24" s="559"/>
      <c r="D24" s="559"/>
      <c r="E24" s="837"/>
      <c r="G24" s="811"/>
      <c r="H24" s="811"/>
      <c r="I24" s="812"/>
      <c r="J24" s="811"/>
      <c r="K24" s="811"/>
      <c r="L24" s="811"/>
      <c r="M24" s="811"/>
      <c r="N24" s="811"/>
      <c r="O24" s="811"/>
      <c r="P24" s="811"/>
      <c r="Q24" s="811"/>
      <c r="R24" s="811"/>
    </row>
    <row r="25" spans="1:18" s="462" customFormat="1" ht="7.35" customHeight="1">
      <c r="C25" s="559"/>
      <c r="D25" s="559"/>
      <c r="E25" s="837"/>
      <c r="G25" s="811"/>
      <c r="H25" s="811"/>
      <c r="I25" s="812"/>
      <c r="J25" s="811"/>
      <c r="K25" s="811"/>
      <c r="L25" s="811"/>
      <c r="M25" s="811"/>
      <c r="N25" s="811"/>
      <c r="O25" s="811"/>
      <c r="P25" s="811"/>
      <c r="Q25" s="811"/>
      <c r="R25" s="811"/>
    </row>
    <row r="26" spans="1:18" s="462" customFormat="1" ht="7.95" customHeight="1">
      <c r="C26" s="559"/>
      <c r="D26" s="559"/>
      <c r="E26" s="837"/>
      <c r="G26" s="811"/>
      <c r="H26" s="811"/>
      <c r="I26" s="812"/>
      <c r="J26" s="811"/>
      <c r="K26" s="811"/>
      <c r="L26" s="811"/>
      <c r="M26" s="811"/>
      <c r="N26" s="811"/>
      <c r="O26" s="811"/>
      <c r="P26" s="811"/>
      <c r="Q26" s="811"/>
      <c r="R26" s="811"/>
    </row>
    <row r="27" spans="1:18" s="462" customFormat="1" ht="7.95" customHeight="1">
      <c r="C27" s="559"/>
      <c r="D27" s="559"/>
      <c r="E27" s="837"/>
      <c r="G27" s="811"/>
      <c r="H27" s="811"/>
      <c r="I27" s="812"/>
      <c r="J27" s="811"/>
      <c r="K27" s="811"/>
      <c r="L27" s="811"/>
      <c r="M27" s="811"/>
      <c r="N27" s="811"/>
      <c r="O27" s="811"/>
      <c r="P27" s="811"/>
      <c r="Q27" s="811"/>
      <c r="R27" s="811"/>
    </row>
    <row r="28" spans="1:18" s="462" customFormat="1" ht="7.95" customHeight="1">
      <c r="C28" s="559"/>
      <c r="D28" s="559"/>
      <c r="E28" s="837"/>
      <c r="G28" s="811"/>
      <c r="H28" s="811"/>
      <c r="I28" s="812"/>
      <c r="J28" s="811"/>
      <c r="K28" s="811"/>
      <c r="L28" s="811"/>
      <c r="M28" s="811"/>
      <c r="N28" s="811"/>
      <c r="O28" s="811"/>
      <c r="P28" s="811"/>
      <c r="Q28" s="811"/>
      <c r="R28" s="811"/>
    </row>
    <row r="29" spans="1:18" s="462" customFormat="1" ht="7.95" customHeight="1">
      <c r="C29" s="559"/>
      <c r="D29" s="559"/>
      <c r="E29" s="837"/>
      <c r="G29" s="811"/>
      <c r="H29" s="811"/>
      <c r="I29" s="812"/>
      <c r="J29" s="811"/>
      <c r="K29" s="811"/>
      <c r="L29" s="811"/>
      <c r="M29" s="811"/>
      <c r="N29" s="811"/>
      <c r="O29" s="811"/>
      <c r="P29" s="811"/>
      <c r="Q29" s="811"/>
      <c r="R29" s="811"/>
    </row>
    <row r="30" spans="1:18" s="462" customFormat="1" ht="7.95" customHeight="1">
      <c r="C30" s="559"/>
      <c r="D30" s="559"/>
      <c r="E30" s="837"/>
      <c r="G30" s="811"/>
      <c r="H30" s="811"/>
      <c r="I30" s="812"/>
      <c r="J30" s="811"/>
      <c r="K30" s="811"/>
      <c r="L30" s="811"/>
      <c r="M30" s="811"/>
      <c r="N30" s="811"/>
      <c r="O30" s="811"/>
      <c r="P30" s="811"/>
      <c r="Q30" s="811"/>
      <c r="R30" s="811"/>
    </row>
    <row r="31" spans="1:18" s="462" customFormat="1" ht="7.95" customHeight="1">
      <c r="C31" s="559"/>
      <c r="D31" s="559"/>
      <c r="E31" s="837"/>
      <c r="G31" s="811"/>
      <c r="H31" s="811"/>
      <c r="I31" s="812"/>
      <c r="J31" s="811"/>
      <c r="K31" s="811"/>
      <c r="L31" s="811"/>
      <c r="M31" s="811"/>
      <c r="N31" s="811"/>
      <c r="O31" s="811"/>
      <c r="P31" s="811"/>
      <c r="Q31" s="811"/>
      <c r="R31" s="811"/>
    </row>
    <row r="32" spans="1:18" s="462" customFormat="1" ht="8.4" customHeight="1">
      <c r="C32" s="559"/>
      <c r="D32" s="559"/>
      <c r="E32" s="837"/>
      <c r="G32" s="811"/>
      <c r="H32" s="811"/>
      <c r="I32" s="812"/>
      <c r="J32" s="811"/>
      <c r="K32" s="811"/>
      <c r="L32" s="811"/>
      <c r="M32" s="811"/>
      <c r="N32" s="811"/>
      <c r="O32" s="811"/>
      <c r="P32" s="811"/>
      <c r="Q32" s="811"/>
      <c r="R32" s="811"/>
    </row>
    <row r="33" spans="1:18" s="462" customFormat="1" ht="8.4" customHeight="1">
      <c r="C33" s="559"/>
      <c r="D33" s="559"/>
      <c r="E33" s="837"/>
      <c r="G33" s="811"/>
      <c r="H33" s="811"/>
      <c r="I33" s="812"/>
      <c r="J33" s="811"/>
      <c r="K33" s="811"/>
      <c r="L33" s="811"/>
      <c r="M33" s="811"/>
      <c r="N33" s="811"/>
      <c r="O33" s="811"/>
      <c r="P33" s="811"/>
      <c r="Q33" s="811"/>
      <c r="R33" s="811"/>
    </row>
    <row r="34" spans="1:18" s="462" customFormat="1" ht="8.4" customHeight="1">
      <c r="C34" s="559"/>
      <c r="D34" s="559"/>
      <c r="E34" s="837"/>
      <c r="G34" s="811"/>
      <c r="H34" s="811"/>
      <c r="I34" s="812"/>
      <c r="J34" s="811"/>
      <c r="K34" s="811"/>
      <c r="L34" s="811"/>
      <c r="M34" s="811"/>
      <c r="N34" s="811"/>
      <c r="O34" s="811"/>
      <c r="P34" s="811"/>
      <c r="Q34" s="811"/>
      <c r="R34" s="811"/>
    </row>
    <row r="35" spans="1:18" s="462" customFormat="1" ht="16.350000000000001" customHeight="1">
      <c r="C35" s="559"/>
      <c r="D35" s="559"/>
      <c r="E35" s="837"/>
      <c r="G35" s="811"/>
      <c r="H35" s="811"/>
      <c r="I35" s="812"/>
      <c r="J35" s="811"/>
      <c r="K35" s="811"/>
      <c r="L35" s="811"/>
      <c r="M35" s="811"/>
      <c r="N35" s="811"/>
      <c r="O35" s="811"/>
      <c r="P35" s="811"/>
      <c r="Q35" s="811"/>
      <c r="R35" s="811"/>
    </row>
    <row r="36" spans="1:18" s="462" customFormat="1" ht="16.350000000000001" customHeight="1">
      <c r="A36" s="1146" t="s">
        <v>1125</v>
      </c>
      <c r="B36" s="1147"/>
      <c r="C36" s="1148" t="s">
        <v>337</v>
      </c>
      <c r="D36" s="1148"/>
      <c r="E36" s="881" t="s">
        <v>1126</v>
      </c>
      <c r="G36" s="811"/>
      <c r="H36" s="811" t="s">
        <v>524</v>
      </c>
      <c r="I36" s="812"/>
      <c r="J36" s="811"/>
      <c r="K36" s="811"/>
      <c r="L36" s="811"/>
      <c r="M36" s="811"/>
      <c r="N36" s="811"/>
      <c r="O36" s="811"/>
      <c r="P36" s="811"/>
      <c r="Q36" s="811"/>
      <c r="R36" s="811"/>
    </row>
    <row r="37" spans="1:18" ht="9.75" customHeight="1">
      <c r="A37" s="215"/>
      <c r="B37" s="215"/>
      <c r="C37" s="215"/>
      <c r="D37" s="215"/>
      <c r="E37" s="744"/>
      <c r="F37" s="327"/>
      <c r="H37" s="803"/>
      <c r="I37" s="803"/>
    </row>
    <row r="38" spans="1:18" s="567" customFormat="1" ht="12">
      <c r="A38" s="563"/>
      <c r="B38" s="564" t="s">
        <v>351</v>
      </c>
      <c r="C38" s="565" t="s">
        <v>298</v>
      </c>
      <c r="D38" s="565" t="s">
        <v>655</v>
      </c>
      <c r="E38" s="743"/>
      <c r="F38" s="566"/>
      <c r="G38" s="804"/>
      <c r="H38" s="805" t="s">
        <v>297</v>
      </c>
      <c r="I38" s="805"/>
      <c r="J38" s="804" t="s">
        <v>786</v>
      </c>
      <c r="K38" s="804"/>
      <c r="L38" s="804"/>
      <c r="M38" s="804"/>
      <c r="N38" s="804"/>
      <c r="O38" s="804"/>
      <c r="P38" s="804"/>
      <c r="Q38" s="804"/>
      <c r="R38" s="804"/>
    </row>
    <row r="39" spans="1:18" ht="27.6" customHeight="1">
      <c r="A39" s="215"/>
      <c r="B39" s="546" t="s">
        <v>332</v>
      </c>
      <c r="C39" s="874" t="str">
        <f>VOSEA!B34</f>
        <v>Are tank levels monitored automatically &amp; recorded daily?</v>
      </c>
      <c r="D39" s="329"/>
      <c r="E39" s="743" t="str">
        <f>IFERROR(IF(OR($D$43="",$H39=10,NOT(ISNUMBER($H39))),"",IF(H39=$H$43,"Limiting","")),"")</f>
        <v/>
      </c>
      <c r="F39" s="327"/>
      <c r="G39" s="813">
        <f t="shared" ref="G39" si="2">IF(LEN(D39)&gt;0,1,0)</f>
        <v>0</v>
      </c>
      <c r="H39" s="807" t="e">
        <f>VLOOKUP('Interactive Data Grading'!D39,VOSEA!$C$6:$G$18,5,FALSE)</f>
        <v>#N/A</v>
      </c>
      <c r="I39" s="806"/>
    </row>
    <row r="40" spans="1:18" ht="27.6" customHeight="1">
      <c r="A40" s="215"/>
      <c r="B40" s="546" t="s">
        <v>333</v>
      </c>
      <c r="C40" s="874" t="str">
        <f>VOSEA!B35</f>
        <v>Are daily changes of stored water volumes in distribution system tanks included in the tabulation of the daily "Volume from Own Sources" quantity?</v>
      </c>
      <c r="D40" s="329"/>
      <c r="E40" s="743" t="str">
        <f t="shared" ref="E40:E42" si="3">IFERROR(IF(OR($D$43="",$H40=10,NOT(ISNUMBER($H40))),"",IF(H40=$H$43,"Limiting","")),"")</f>
        <v/>
      </c>
      <c r="F40" s="327"/>
      <c r="G40" s="813">
        <f>IF(OR(LEN(D40)&gt;0,D39=VOSEA!$C$23),1,0)</f>
        <v>0</v>
      </c>
      <c r="H40" s="807" t="e">
        <f>VLOOKUP('Interactive Data Grading'!D40,VOSEA!$D$6:$G$18,4,FALSE)</f>
        <v>#N/A</v>
      </c>
      <c r="I40" s="806"/>
      <c r="J40" s="799" t="s">
        <v>332</v>
      </c>
    </row>
    <row r="41" spans="1:18" ht="27.6" customHeight="1">
      <c r="A41" s="215"/>
      <c r="B41" s="546" t="s">
        <v>334</v>
      </c>
      <c r="C41" s="874" t="str">
        <f>VOSEA!B36</f>
        <v>Is the annual net distribution storage change included in either the VOS input or the VOSEA input?</v>
      </c>
      <c r="D41" s="329"/>
      <c r="E41" s="743" t="str">
        <f t="shared" si="3"/>
        <v/>
      </c>
      <c r="F41" s="327"/>
      <c r="G41" s="813">
        <f t="shared" ref="G41:G42" si="4">IF(LEN(D41)&gt;0,1,0)</f>
        <v>0</v>
      </c>
      <c r="H41" s="807" t="e">
        <f>VLOOKUP('Interactive Data Grading'!D41,VOSEA!$E$6:$G$18,3,FALSE)</f>
        <v>#N/A</v>
      </c>
      <c r="I41" s="806"/>
    </row>
    <row r="42" spans="1:18" ht="27.6" customHeight="1">
      <c r="A42" s="215"/>
      <c r="B42" s="546" t="s">
        <v>335</v>
      </c>
      <c r="C42" s="874" t="str">
        <f>VOSEA!B37</f>
        <v>Are the flow accuracy test and/or electronic calibration results included in the VOSEA input in the water audit?</v>
      </c>
      <c r="D42" s="329"/>
      <c r="E42" s="743" t="str">
        <f t="shared" si="3"/>
        <v/>
      </c>
      <c r="F42" s="327"/>
      <c r="G42" s="813">
        <f t="shared" si="4"/>
        <v>0</v>
      </c>
      <c r="H42" s="807" t="e">
        <f>VLOOKUP('Interactive Data Grading'!D42,VOSEA!$F$6:$G$18,2,FALSE)</f>
        <v>#N/A</v>
      </c>
      <c r="I42" s="806"/>
    </row>
    <row r="43" spans="1:18" ht="27.6" customHeight="1">
      <c r="A43" s="215"/>
      <c r="B43" s="215"/>
      <c r="C43" s="562" t="s">
        <v>308</v>
      </c>
      <c r="D43" s="746" t="str">
        <f>IFERROR(IF(D8="No","n/a",IF(G43=0,"",H43)),"")</f>
        <v/>
      </c>
      <c r="E43" s="743"/>
      <c r="F43" s="327"/>
      <c r="G43" s="813">
        <f>MIN(G39:G42)</f>
        <v>0</v>
      </c>
      <c r="H43" s="810">
        <f t="array" ref="H43">MIN(IF(ISNUMBER(H39:H42),H39:H42))</f>
        <v>0</v>
      </c>
      <c r="I43" s="806"/>
    </row>
    <row r="44" spans="1:18" s="462" customFormat="1" ht="16.350000000000001" customHeight="1">
      <c r="C44" s="559"/>
      <c r="D44" s="646" t="str">
        <f>IF(AND(D41="Yes",LEN(Worksheet!O15)=0,LEN(Worksheet!Q15)=0),"Please check consistency of inputs with vosea.3 - no adjustment entered on Worksheet","")</f>
        <v/>
      </c>
      <c r="E44" s="837"/>
      <c r="G44" s="811"/>
      <c r="H44" s="811"/>
      <c r="I44" s="812"/>
      <c r="J44" s="811"/>
      <c r="K44" s="811"/>
      <c r="L44" s="811"/>
      <c r="M44" s="811"/>
      <c r="N44" s="811"/>
      <c r="O44" s="811"/>
      <c r="P44" s="811"/>
      <c r="Q44" s="811"/>
      <c r="R44" s="811"/>
    </row>
    <row r="45" spans="1:18" s="462" customFormat="1" ht="16.350000000000001" customHeight="1">
      <c r="C45" s="559"/>
      <c r="D45" s="559"/>
      <c r="E45" s="837"/>
      <c r="G45" s="811"/>
      <c r="H45" s="811"/>
      <c r="I45" s="812"/>
      <c r="J45" s="811"/>
      <c r="K45" s="811"/>
      <c r="L45" s="811"/>
      <c r="M45" s="811"/>
      <c r="N45" s="811"/>
      <c r="O45" s="811"/>
      <c r="P45" s="811"/>
      <c r="Q45" s="811"/>
      <c r="R45" s="811"/>
    </row>
    <row r="46" spans="1:18" s="462" customFormat="1" ht="16.350000000000001" customHeight="1">
      <c r="C46" s="559"/>
      <c r="D46" s="559"/>
      <c r="E46" s="837"/>
      <c r="G46" s="811"/>
      <c r="H46" s="811"/>
      <c r="I46" s="812"/>
      <c r="J46" s="811"/>
      <c r="K46" s="811"/>
      <c r="L46" s="811"/>
      <c r="M46" s="811"/>
      <c r="N46" s="811"/>
      <c r="O46" s="811"/>
      <c r="P46" s="811"/>
      <c r="Q46" s="811"/>
      <c r="R46" s="811"/>
    </row>
    <row r="47" spans="1:18" s="462" customFormat="1" ht="16.350000000000001" customHeight="1">
      <c r="C47" s="559"/>
      <c r="D47" s="559"/>
      <c r="E47" s="837"/>
      <c r="G47" s="811"/>
      <c r="H47" s="811"/>
      <c r="I47" s="812"/>
      <c r="J47" s="811"/>
      <c r="K47" s="811"/>
      <c r="L47" s="811"/>
      <c r="M47" s="811"/>
      <c r="N47" s="811"/>
      <c r="O47" s="811"/>
      <c r="P47" s="811"/>
      <c r="Q47" s="811"/>
      <c r="R47" s="811"/>
    </row>
    <row r="48" spans="1:18" s="462" customFormat="1" ht="16.350000000000001" customHeight="1">
      <c r="C48" s="559"/>
      <c r="D48" s="559"/>
      <c r="E48" s="837"/>
      <c r="G48" s="811"/>
      <c r="H48" s="811"/>
      <c r="I48" s="812"/>
      <c r="J48" s="811"/>
      <c r="K48" s="811"/>
      <c r="L48" s="811"/>
      <c r="M48" s="811"/>
      <c r="N48" s="811"/>
      <c r="O48" s="811"/>
      <c r="P48" s="811"/>
      <c r="Q48" s="811"/>
      <c r="R48" s="811"/>
    </row>
    <row r="49" spans="1:18" s="462" customFormat="1" ht="16.350000000000001" customHeight="1">
      <c r="C49" s="559"/>
      <c r="D49" s="559"/>
      <c r="E49" s="837"/>
      <c r="G49" s="811"/>
      <c r="H49" s="811"/>
      <c r="I49" s="812"/>
      <c r="J49" s="811"/>
      <c r="K49" s="811"/>
      <c r="L49" s="811"/>
      <c r="M49" s="811"/>
      <c r="N49" s="811"/>
      <c r="O49" s="811"/>
      <c r="P49" s="811"/>
      <c r="Q49" s="811"/>
      <c r="R49" s="811"/>
    </row>
    <row r="50" spans="1:18" s="462" customFormat="1" ht="16.350000000000001" customHeight="1">
      <c r="C50" s="559"/>
      <c r="D50" s="559"/>
      <c r="E50" s="837"/>
      <c r="G50" s="811"/>
      <c r="H50" s="811"/>
      <c r="I50" s="812"/>
      <c r="J50" s="811"/>
      <c r="K50" s="811"/>
      <c r="L50" s="811"/>
      <c r="M50" s="811"/>
      <c r="N50" s="811"/>
      <c r="O50" s="811"/>
      <c r="P50" s="811"/>
      <c r="Q50" s="811"/>
      <c r="R50" s="811"/>
    </row>
    <row r="51" spans="1:18" s="462" customFormat="1" ht="16.350000000000001" customHeight="1">
      <c r="C51" s="559"/>
      <c r="D51" s="559"/>
      <c r="E51" s="837"/>
      <c r="G51" s="811"/>
      <c r="H51" s="811"/>
      <c r="I51" s="812"/>
      <c r="J51" s="811"/>
      <c r="K51" s="811"/>
      <c r="L51" s="811"/>
      <c r="M51" s="811"/>
      <c r="N51" s="811"/>
      <c r="O51" s="811"/>
      <c r="P51" s="811"/>
      <c r="Q51" s="811"/>
      <c r="R51" s="811"/>
    </row>
    <row r="52" spans="1:18" s="462" customFormat="1" ht="16.350000000000001" customHeight="1">
      <c r="C52" s="559"/>
      <c r="D52" s="559"/>
      <c r="E52" s="837"/>
      <c r="G52" s="811"/>
      <c r="H52" s="811"/>
      <c r="I52" s="812"/>
      <c r="J52" s="811"/>
      <c r="K52" s="811"/>
      <c r="L52" s="811"/>
      <c r="M52" s="811"/>
      <c r="N52" s="811"/>
      <c r="O52" s="811"/>
      <c r="P52" s="811"/>
      <c r="Q52" s="811"/>
      <c r="R52" s="811"/>
    </row>
    <row r="53" spans="1:18" s="462" customFormat="1" ht="16.350000000000001" customHeight="1">
      <c r="C53" s="559"/>
      <c r="D53" s="559"/>
      <c r="E53" s="837"/>
      <c r="G53" s="811"/>
      <c r="H53" s="811"/>
      <c r="I53" s="812"/>
      <c r="J53" s="811"/>
      <c r="K53" s="811"/>
      <c r="L53" s="811"/>
      <c r="M53" s="811"/>
      <c r="N53" s="811"/>
      <c r="O53" s="811"/>
      <c r="P53" s="811"/>
      <c r="Q53" s="811"/>
      <c r="R53" s="811"/>
    </row>
    <row r="54" spans="1:18" s="462" customFormat="1" ht="16.350000000000001" customHeight="1">
      <c r="C54" s="559"/>
      <c r="D54" s="559"/>
      <c r="E54" s="837"/>
      <c r="G54" s="811"/>
      <c r="H54" s="811"/>
      <c r="I54" s="812"/>
      <c r="J54" s="811"/>
      <c r="K54" s="811"/>
      <c r="L54" s="811"/>
      <c r="M54" s="811"/>
      <c r="N54" s="811"/>
      <c r="O54" s="811"/>
      <c r="P54" s="811"/>
      <c r="Q54" s="811"/>
      <c r="R54" s="811"/>
    </row>
    <row r="55" spans="1:18" s="462" customFormat="1" ht="16.350000000000001" customHeight="1">
      <c r="C55" s="559"/>
      <c r="D55" s="559"/>
      <c r="E55" s="837"/>
      <c r="G55" s="811"/>
      <c r="H55" s="811"/>
      <c r="I55" s="812"/>
      <c r="J55" s="811"/>
      <c r="K55" s="811"/>
      <c r="L55" s="811"/>
      <c r="M55" s="811"/>
      <c r="N55" s="811"/>
      <c r="O55" s="811"/>
      <c r="P55" s="811"/>
      <c r="Q55" s="811"/>
      <c r="R55" s="811"/>
    </row>
    <row r="56" spans="1:18" s="462" customFormat="1" ht="16.5" customHeight="1">
      <c r="C56" s="559"/>
      <c r="D56" s="559"/>
      <c r="E56" s="837"/>
      <c r="G56" s="811"/>
      <c r="H56" s="811"/>
      <c r="I56" s="812"/>
      <c r="J56" s="811"/>
      <c r="K56" s="811"/>
      <c r="L56" s="811"/>
      <c r="M56" s="811"/>
      <c r="N56" s="811"/>
      <c r="O56" s="811"/>
      <c r="P56" s="811"/>
      <c r="Q56" s="811"/>
      <c r="R56" s="811"/>
    </row>
    <row r="57" spans="1:18" s="462" customFormat="1" ht="20.399999999999999" customHeight="1">
      <c r="C57" s="559"/>
      <c r="D57" s="559"/>
      <c r="E57" s="837"/>
      <c r="G57" s="811"/>
      <c r="H57" s="811"/>
      <c r="I57" s="812"/>
      <c r="J57" s="811"/>
      <c r="K57" s="811"/>
      <c r="L57" s="811"/>
      <c r="M57" s="811"/>
      <c r="N57" s="811"/>
      <c r="O57" s="811"/>
      <c r="P57" s="811"/>
      <c r="Q57" s="811"/>
      <c r="R57" s="811"/>
    </row>
    <row r="58" spans="1:18" s="462" customFormat="1" ht="20.399999999999999" customHeight="1">
      <c r="C58" s="559"/>
      <c r="D58" s="559"/>
      <c r="E58" s="837"/>
      <c r="G58" s="811"/>
      <c r="H58" s="811"/>
      <c r="I58" s="812"/>
      <c r="J58" s="811"/>
      <c r="K58" s="811"/>
      <c r="L58" s="811"/>
      <c r="M58" s="811"/>
      <c r="N58" s="811"/>
      <c r="O58" s="811"/>
      <c r="P58" s="811"/>
      <c r="Q58" s="811"/>
      <c r="R58" s="811"/>
    </row>
    <row r="59" spans="1:18" s="462" customFormat="1" ht="16.350000000000001" customHeight="1">
      <c r="A59" s="1146" t="s">
        <v>1125</v>
      </c>
      <c r="B59" s="1147"/>
      <c r="C59" s="1148" t="s">
        <v>352</v>
      </c>
      <c r="D59" s="1148"/>
      <c r="E59" s="881" t="s">
        <v>1126</v>
      </c>
      <c r="G59" s="811"/>
      <c r="H59" s="811"/>
      <c r="I59" s="812"/>
      <c r="J59" s="811"/>
      <c r="K59" s="811"/>
      <c r="L59" s="811"/>
      <c r="M59" s="811"/>
      <c r="N59" s="811"/>
      <c r="O59" s="811"/>
      <c r="P59" s="811"/>
      <c r="Q59" s="811"/>
      <c r="R59" s="811"/>
    </row>
    <row r="60" spans="1:18" ht="12.6" customHeight="1">
      <c r="A60" s="215"/>
      <c r="B60" s="215"/>
      <c r="C60" s="1149" t="str">
        <f>IF(OR(AND(D62="Yes",Worksheet!H16&gt;0),AND(D62="No",Worksheet!H16&lt;=0),LEN(D62)=0),"","Inconsistency between Worksheet WI input and Wi.0 response")</f>
        <v/>
      </c>
      <c r="D60" s="1149"/>
      <c r="E60" s="744"/>
      <c r="F60" s="327"/>
      <c r="H60" s="803"/>
      <c r="I60" s="803"/>
    </row>
    <row r="61" spans="1:18" s="567" customFormat="1" ht="12">
      <c r="A61" s="563"/>
      <c r="B61" s="564" t="s">
        <v>353</v>
      </c>
      <c r="C61" s="565" t="s">
        <v>298</v>
      </c>
      <c r="D61" s="565" t="s">
        <v>655</v>
      </c>
      <c r="E61" s="743"/>
      <c r="F61" s="566"/>
      <c r="G61" s="804"/>
      <c r="H61" s="805" t="s">
        <v>297</v>
      </c>
      <c r="I61" s="805" t="s">
        <v>290</v>
      </c>
      <c r="J61" s="804" t="s">
        <v>786</v>
      </c>
      <c r="K61" s="804"/>
      <c r="L61" s="804"/>
      <c r="M61" s="804"/>
      <c r="N61" s="804"/>
      <c r="O61" s="804"/>
      <c r="P61" s="804"/>
      <c r="Q61" s="804"/>
      <c r="R61" s="804"/>
    </row>
    <row r="62" spans="1:18" ht="18" customHeight="1">
      <c r="A62" s="215"/>
      <c r="B62" s="546" t="s">
        <v>433</v>
      </c>
      <c r="C62" s="873" t="str">
        <f>WI!B34</f>
        <v>Did the water utility import any water during the audit year?</v>
      </c>
      <c r="D62" s="329"/>
      <c r="E62" s="743"/>
      <c r="F62" s="327"/>
      <c r="I62" s="806"/>
      <c r="J62" s="799" t="s">
        <v>785</v>
      </c>
    </row>
    <row r="63" spans="1:18" ht="17.399999999999999" customHeight="1">
      <c r="A63" s="215"/>
      <c r="B63" s="546" t="s">
        <v>340</v>
      </c>
      <c r="C63" s="873" t="str">
        <f>WI!B35</f>
        <v>What percent of water imported is metered?</v>
      </c>
      <c r="D63" s="329"/>
      <c r="E63" s="743" t="str">
        <f>IF(OR(D74=10,NOT(ISNUMBER(D74))),"",IF(I63=I74,"Limiting",IF(VLOOKUP(D63,$P$7:$Q$15,2,FALSE)=0,"Limiting","")))</f>
        <v/>
      </c>
      <c r="F63" s="327"/>
      <c r="G63" s="799">
        <f>IF(LEN(D63)&gt;0,1,0)</f>
        <v>0</v>
      </c>
      <c r="H63" s="807" t="e">
        <f>VLOOKUP('Interactive Data Grading'!D63,WI!$C$6:$M$16,11,FALSE)</f>
        <v>#N/A</v>
      </c>
      <c r="I63" s="807" t="e">
        <f>H63</f>
        <v>#N/A</v>
      </c>
    </row>
    <row r="64" spans="1:18" ht="67.5" customHeight="1">
      <c r="A64" s="215"/>
      <c r="C64" s="1150" t="s">
        <v>1218</v>
      </c>
      <c r="D64" s="1151"/>
      <c r="E64" s="743"/>
      <c r="F64" s="327"/>
      <c r="H64" s="807"/>
      <c r="I64" s="808"/>
    </row>
    <row r="65" spans="1:18" ht="18" customHeight="1">
      <c r="A65" s="215"/>
      <c r="B65" s="546" t="s">
        <v>341</v>
      </c>
      <c r="C65" s="873" t="str">
        <f>WI!B36</f>
        <v>What is the frequency of electronic calibration?</v>
      </c>
      <c r="D65" s="329"/>
      <c r="E65" s="743" t="str">
        <f>IFERROR(IF(OR($D$74=10,NOT(ISNUMBER($D$74))),"",IF(I65=$I$74,"Limiting","")),"")</f>
        <v/>
      </c>
      <c r="F65" s="327"/>
      <c r="G65" s="799" t="str">
        <f>IFERROR(IF(H63&lt;7,1,IF(LEN(D65)&gt;0,1,0)),"")</f>
        <v/>
      </c>
      <c r="H65" s="807" t="e">
        <f>VLOOKUP('Interactive Data Grading'!D65,WI!$D$6:$M$16,10,FALSE)</f>
        <v>#N/A</v>
      </c>
      <c r="I65" s="808" t="e">
        <f>IF(AND(H65&gt;=7,H68&gt;=7),MAX(H65,9),IF(AND(H65&gt;3,H65&lt;7,H68&gt;3,H68&lt;7),MAX(H65,H68),IF(H68&gt;=7,MAX(7,H65),H65)))</f>
        <v>#N/A</v>
      </c>
    </row>
    <row r="66" spans="1:18" ht="26.4" customHeight="1">
      <c r="A66" s="215"/>
      <c r="B66" s="546" t="s">
        <v>342</v>
      </c>
      <c r="C66" s="873" t="str">
        <f>WI!B37</f>
        <v>What level of data transfer errors are checked as part of the electronic calibration process?</v>
      </c>
      <c r="D66" s="334"/>
      <c r="E66" s="743" t="str">
        <f t="shared" ref="E66:E73" si="5">IFERROR(IF(OR($D$74=10,NOT(ISNUMBER($D$74))),"",IF(I66=$I$74,"Limiting","")),"")</f>
        <v/>
      </c>
      <c r="F66" s="327"/>
      <c r="G66" s="809" t="str">
        <f>IFERROR(IF(H63&lt;7,1,IF(OR(D65=WI!D23,D65=WI!D27),1,IF(LEN(D66)&gt;0,1,0))),"")</f>
        <v/>
      </c>
      <c r="H66" s="807" t="e">
        <f>VLOOKUP('Interactive Data Grading'!D66,WI!$E$6:$M$16,9,FALSE)</f>
        <v>#N/A</v>
      </c>
      <c r="I66" s="807" t="e">
        <f>IF(D65=WI!$D$23,NA(),H66)</f>
        <v>#N/A</v>
      </c>
      <c r="J66" s="799" t="s">
        <v>341</v>
      </c>
    </row>
    <row r="67" spans="1:18" ht="18" customHeight="1">
      <c r="A67" s="215"/>
      <c r="B67" s="546" t="s">
        <v>343</v>
      </c>
      <c r="C67" s="873" t="str">
        <f>WI!B38</f>
        <v>Is the most recent electronic calibration documentation available?</v>
      </c>
      <c r="D67" s="329"/>
      <c r="E67" s="743" t="str">
        <f t="shared" si="5"/>
        <v/>
      </c>
      <c r="F67" s="327"/>
      <c r="G67" s="799" t="str">
        <f>IFERROR(IF(H63&lt;7,1,IF(OR(D65=WI!D23,D65=WI!D27),1,IF(LEN(D67)&gt;0,1,0))),"")</f>
        <v/>
      </c>
      <c r="H67" s="807" t="e">
        <f>VLOOKUP('Interactive Data Grading'!D67,WI!$F$6:$M$16,8,FALSE)</f>
        <v>#N/A</v>
      </c>
      <c r="I67" s="808" t="e" cm="1">
        <f t="array" ref="I67">IF(D65=WI!D23,X,IF(AND(H67=5,H69=10),7,H67))</f>
        <v>#N/A</v>
      </c>
      <c r="J67" s="799" t="s">
        <v>341</v>
      </c>
    </row>
    <row r="68" spans="1:18" ht="16.5" customHeight="1">
      <c r="A68" s="215"/>
      <c r="B68" s="546" t="s">
        <v>344</v>
      </c>
      <c r="C68" s="873" t="str">
        <f>WI!B39</f>
        <v>What is the frequency of in-situ flow accuracy testing?</v>
      </c>
      <c r="D68" s="329"/>
      <c r="E68" s="743" t="str">
        <f t="shared" si="5"/>
        <v/>
      </c>
      <c r="F68" s="327"/>
      <c r="G68" s="799" t="str">
        <f>IFERROR(IF(H63&lt;7,1,IF(LEN(D68)&gt;0,1,0)),"")</f>
        <v/>
      </c>
      <c r="H68" s="807" t="e">
        <f>VLOOKUP('Interactive Data Grading'!D68,WI!$G$6:$M$16,7,FALSE)</f>
        <v>#N/A</v>
      </c>
      <c r="I68" s="808" t="e">
        <f>IF(AND(H65&gt;=7,H68&gt;=7),MAX(H68,9),IF(AND(H65&gt;3,H65&lt;7,H68&gt;3,H68&lt;7),MAX(H65,H68),IF(H65&gt;=7,MAX(7,H68),H68)))</f>
        <v>#N/A</v>
      </c>
    </row>
    <row r="69" spans="1:18" ht="20.399999999999999" customHeight="1">
      <c r="A69" s="215"/>
      <c r="B69" s="546" t="s">
        <v>345</v>
      </c>
      <c r="C69" s="873" t="str">
        <f>WI!B40</f>
        <v>Is the most recent in-situ flow accuracy testing documentation available?</v>
      </c>
      <c r="D69" s="329"/>
      <c r="E69" s="743" t="str">
        <f t="shared" si="5"/>
        <v/>
      </c>
      <c r="F69" s="327"/>
      <c r="G69" s="799" t="str">
        <f>IFERROR(IF(H63&lt;7,1,IF(D68=WI!G23,1,IF(LEN(D69)&gt;0,1,0))),"")</f>
        <v/>
      </c>
      <c r="H69" s="807" t="e">
        <f>VLOOKUP('Interactive Data Grading'!D69,WI!$H$6:$M$16,6,FALSE)</f>
        <v>#N/A</v>
      </c>
      <c r="I69" s="808" t="e">
        <f>IF(D68=WI!G23,X,IF(AND(H69=5,H67=10),7,H69))</f>
        <v>#N/A</v>
      </c>
      <c r="J69" s="799" t="s">
        <v>343</v>
      </c>
    </row>
    <row r="70" spans="1:18" ht="27" customHeight="1">
      <c r="A70" s="215"/>
      <c r="B70" s="546" t="s">
        <v>346</v>
      </c>
      <c r="C70" s="875" t="str">
        <f>WI!B41</f>
        <v>What are the total volume-weighted average results of in-situ flow accuracy testing (during or closest to audit year)?</v>
      </c>
      <c r="D70" s="329"/>
      <c r="E70" s="743" t="str">
        <f t="shared" si="5"/>
        <v/>
      </c>
      <c r="F70" s="327"/>
      <c r="G70" s="799" t="str">
        <f>IFERROR(IF(H63&lt;7,1,IF(OR(D68=WI!G23,D69=WI!H23),1,IF(LEN(D70)&gt;0,1,0))),"")</f>
        <v/>
      </c>
      <c r="H70" s="807" t="e">
        <f>VLOOKUP('Interactive Data Grading'!D70,WI!$I$6:$M$16,5,FALSE)</f>
        <v>#N/A</v>
      </c>
      <c r="I70" s="808" t="e">
        <f>IF(OR(D68=WI!G23,D69=WI!H23),X,H70)</f>
        <v>#N/A</v>
      </c>
      <c r="J70" s="799" t="s">
        <v>802</v>
      </c>
    </row>
    <row r="71" spans="1:18" ht="37.5" customHeight="1">
      <c r="A71" s="215"/>
      <c r="B71" s="546" t="s">
        <v>347</v>
      </c>
      <c r="C71" s="873" t="str">
        <f>WI!B42</f>
        <v>Have testing and calibration procedures been closely scrutinized for compliance with procedures described in the AWWA M36 and/or M33 Manual(s)?</v>
      </c>
      <c r="D71" s="329"/>
      <c r="E71" s="743" t="str">
        <f t="shared" si="5"/>
        <v/>
      </c>
      <c r="F71" s="327"/>
      <c r="G71" s="799" t="str">
        <f>IFERROR(IF(H63&lt;7,1,IF(AND(OR(D65=WI!D23,D65=WI!D27),D68=WI!G23),1,IF(LEN(D71)&gt;0,1,0))),"")</f>
        <v/>
      </c>
      <c r="H71" s="807" t="e">
        <f>VLOOKUP('Interactive Data Grading'!D71,WI!$J$6:$M$16,4,FALSE)</f>
        <v>#N/A</v>
      </c>
      <c r="I71" s="808" t="e">
        <f>IF(OR(D68=WI!G23,D69=WI!H23),X,H71)</f>
        <v>#N/A</v>
      </c>
      <c r="J71" s="809" t="s">
        <v>806</v>
      </c>
    </row>
    <row r="72" spans="1:18" ht="25.5" customHeight="1">
      <c r="A72" s="215"/>
      <c r="B72" s="546" t="s">
        <v>348</v>
      </c>
      <c r="C72" s="873" t="str">
        <f>WI!B43</f>
        <v>Which best describes the frequency of meter readings (data collection frequency as opposed to billing frequency)?</v>
      </c>
      <c r="D72" s="329"/>
      <c r="E72" s="743" t="str">
        <f t="shared" si="5"/>
        <v/>
      </c>
      <c r="F72" s="327"/>
      <c r="G72" s="799" t="str">
        <f>IFERROR(IF(H63&lt;7,1,IF(LEN(D72)&gt;0,1,0)),"")</f>
        <v/>
      </c>
      <c r="H72" s="807" t="e">
        <f>VLOOKUP('Interactive Data Grading'!D72,WI!$K$6:$M$16,3,FALSE)</f>
        <v>#N/A</v>
      </c>
      <c r="I72" s="807" t="e">
        <f>H72</f>
        <v>#N/A</v>
      </c>
    </row>
    <row r="73" spans="1:18" ht="44.4" customHeight="1">
      <c r="A73" s="215"/>
      <c r="B73" s="546" t="s">
        <v>803</v>
      </c>
      <c r="C73" s="873" t="str">
        <f>WI!B44</f>
        <v>What is the frequency of data review &amp; correction by Exporting or Importing Utility for data gaps and/or anomalies? These can include numbers that are outside of typical patterns, and zero or 'null' values that may reflect a gap in data recording.</v>
      </c>
      <c r="D73" s="329"/>
      <c r="E73" s="743" t="str">
        <f t="shared" si="5"/>
        <v/>
      </c>
      <c r="F73" s="327"/>
      <c r="G73" s="799" t="str">
        <f>IFERROR(IF(H63&lt;7,1,IF(LEN(D73)&gt;0,1,0)),"")</f>
        <v/>
      </c>
      <c r="H73" s="807" t="e">
        <f>VLOOKUP('Interactive Data Grading'!D73,WI!$L$6:$M$16,2,FALSE)</f>
        <v>#N/A</v>
      </c>
      <c r="I73" s="807" t="e">
        <f>H73</f>
        <v>#N/A</v>
      </c>
    </row>
    <row r="74" spans="1:18" ht="27.6" customHeight="1">
      <c r="A74" s="215"/>
      <c r="B74" s="215"/>
      <c r="C74" s="328" t="s">
        <v>308</v>
      </c>
      <c r="D74" s="746" t="str">
        <f>IF(D62="","",IF(D62="No","n/a",IF(G74=0,"",IF(R8=0,H63,I74))))</f>
        <v/>
      </c>
      <c r="E74" s="743"/>
      <c r="F74" s="327"/>
      <c r="G74" s="799">
        <f>MIN(G63:G73)</f>
        <v>0</v>
      </c>
      <c r="H74" s="810" t="e">
        <f>MIN(H63:H73)</f>
        <v>#N/A</v>
      </c>
      <c r="I74" s="810">
        <f t="array" ref="I74">MIN(IF(ISNUMBER(I63:I73),I63:I73))</f>
        <v>0</v>
      </c>
    </row>
    <row r="75" spans="1:18" s="462" customFormat="1" ht="16.350000000000001" customHeight="1">
      <c r="C75" s="559"/>
      <c r="D75" s="559"/>
      <c r="E75" s="837"/>
      <c r="G75" s="811"/>
      <c r="H75" s="811"/>
      <c r="I75" s="812"/>
      <c r="J75" s="811"/>
      <c r="K75" s="811"/>
      <c r="L75" s="811"/>
      <c r="M75" s="811"/>
      <c r="N75" s="811"/>
      <c r="O75" s="811"/>
      <c r="P75" s="811"/>
      <c r="Q75" s="811"/>
      <c r="R75" s="811"/>
    </row>
    <row r="76" spans="1:18" s="462" customFormat="1" ht="16.350000000000001" customHeight="1">
      <c r="C76" s="559"/>
      <c r="D76" s="559"/>
      <c r="E76" s="837"/>
      <c r="G76" s="811"/>
      <c r="H76" s="811"/>
      <c r="I76" s="812"/>
      <c r="J76" s="811"/>
      <c r="K76" s="811"/>
      <c r="L76" s="811"/>
      <c r="M76" s="811"/>
      <c r="N76" s="811"/>
      <c r="O76" s="811"/>
      <c r="P76" s="811"/>
      <c r="Q76" s="811"/>
      <c r="R76" s="811"/>
    </row>
    <row r="77" spans="1:18" s="462" customFormat="1" ht="16.350000000000001" customHeight="1">
      <c r="C77" s="559"/>
      <c r="D77" s="559"/>
      <c r="E77" s="837"/>
      <c r="G77" s="811"/>
      <c r="H77" s="811"/>
      <c r="I77" s="812"/>
      <c r="J77" s="811"/>
      <c r="K77" s="811"/>
      <c r="L77" s="811"/>
      <c r="M77" s="811"/>
      <c r="N77" s="811"/>
      <c r="O77" s="811"/>
      <c r="P77" s="811"/>
      <c r="Q77" s="811"/>
      <c r="R77" s="811"/>
    </row>
    <row r="78" spans="1:18" s="462" customFormat="1" ht="16.350000000000001" customHeight="1">
      <c r="C78" s="559"/>
      <c r="D78" s="559"/>
      <c r="E78" s="837"/>
      <c r="G78" s="811"/>
      <c r="H78" s="811"/>
      <c r="I78" s="812"/>
      <c r="J78" s="811"/>
      <c r="K78" s="811"/>
      <c r="L78" s="811"/>
      <c r="M78" s="811"/>
      <c r="N78" s="811"/>
      <c r="O78" s="811"/>
      <c r="P78" s="811"/>
      <c r="Q78" s="811"/>
      <c r="R78" s="811"/>
    </row>
    <row r="79" spans="1:18" s="462" customFormat="1" ht="16.350000000000001" customHeight="1">
      <c r="C79" s="559"/>
      <c r="D79" s="559"/>
      <c r="E79" s="837"/>
      <c r="G79" s="811"/>
      <c r="H79" s="811"/>
      <c r="I79" s="812"/>
      <c r="J79" s="811"/>
      <c r="K79" s="811"/>
      <c r="L79" s="811"/>
      <c r="M79" s="811"/>
      <c r="N79" s="811"/>
      <c r="O79" s="811"/>
      <c r="P79" s="811"/>
      <c r="Q79" s="811"/>
      <c r="R79" s="811"/>
    </row>
    <row r="80" spans="1:18" s="462" customFormat="1" ht="16.350000000000001" customHeight="1">
      <c r="C80" s="559"/>
      <c r="D80" s="559"/>
      <c r="E80" s="837"/>
      <c r="G80" s="811"/>
      <c r="H80" s="811"/>
      <c r="I80" s="812"/>
      <c r="J80" s="811"/>
      <c r="K80" s="811"/>
      <c r="L80" s="811"/>
      <c r="M80" s="811"/>
      <c r="N80" s="811"/>
      <c r="O80" s="811"/>
      <c r="P80" s="811"/>
      <c r="Q80" s="811"/>
      <c r="R80" s="811"/>
    </row>
    <row r="81" spans="1:18" s="462" customFormat="1" ht="16.350000000000001" customHeight="1">
      <c r="C81" s="559"/>
      <c r="D81" s="559"/>
      <c r="E81" s="837"/>
      <c r="G81" s="811"/>
      <c r="H81" s="811"/>
      <c r="I81" s="812"/>
      <c r="J81" s="811"/>
      <c r="K81" s="811"/>
      <c r="L81" s="811"/>
      <c r="M81" s="811"/>
      <c r="N81" s="811"/>
      <c r="O81" s="811"/>
      <c r="P81" s="811"/>
      <c r="Q81" s="811"/>
      <c r="R81" s="811"/>
    </row>
    <row r="82" spans="1:18" s="462" customFormat="1" ht="16.350000000000001" customHeight="1">
      <c r="C82" s="559"/>
      <c r="D82" s="559"/>
      <c r="E82" s="837"/>
      <c r="G82" s="811"/>
      <c r="H82" s="811"/>
      <c r="I82" s="812"/>
      <c r="J82" s="811"/>
      <c r="K82" s="811"/>
      <c r="L82" s="811"/>
      <c r="M82" s="811"/>
      <c r="N82" s="811"/>
      <c r="O82" s="811"/>
      <c r="P82" s="811"/>
      <c r="Q82" s="811"/>
      <c r="R82" s="811"/>
    </row>
    <row r="83" spans="1:18" s="462" customFormat="1" ht="16.350000000000001" customHeight="1">
      <c r="C83" s="559"/>
      <c r="D83" s="559"/>
      <c r="E83" s="837"/>
      <c r="G83" s="811"/>
      <c r="H83" s="811"/>
      <c r="I83" s="812"/>
      <c r="J83" s="811"/>
      <c r="K83" s="811"/>
      <c r="L83" s="811"/>
      <c r="M83" s="811"/>
      <c r="N83" s="811"/>
      <c r="O83" s="811"/>
      <c r="P83" s="811"/>
      <c r="Q83" s="811"/>
      <c r="R83" s="811"/>
    </row>
    <row r="84" spans="1:18" s="462" customFormat="1" ht="16.350000000000001" customHeight="1">
      <c r="C84" s="559"/>
      <c r="D84" s="559"/>
      <c r="E84" s="837"/>
      <c r="G84" s="811"/>
      <c r="H84" s="811"/>
      <c r="I84" s="812"/>
      <c r="J84" s="811"/>
      <c r="K84" s="811"/>
      <c r="L84" s="811"/>
      <c r="M84" s="811"/>
      <c r="N84" s="811"/>
      <c r="O84" s="811"/>
      <c r="P84" s="811"/>
      <c r="Q84" s="811"/>
      <c r="R84" s="811"/>
    </row>
    <row r="85" spans="1:18" s="462" customFormat="1" ht="9.6" customHeight="1">
      <c r="C85" s="559"/>
      <c r="D85" s="559"/>
      <c r="E85" s="837"/>
      <c r="G85" s="811"/>
      <c r="H85" s="811"/>
      <c r="I85" s="812"/>
      <c r="J85" s="811"/>
      <c r="K85" s="811"/>
      <c r="L85" s="811"/>
      <c r="M85" s="811"/>
      <c r="N85" s="811"/>
      <c r="O85" s="811"/>
      <c r="P85" s="811"/>
      <c r="Q85" s="811"/>
      <c r="R85" s="811"/>
    </row>
    <row r="86" spans="1:18" s="462" customFormat="1" ht="7.35" customHeight="1">
      <c r="C86" s="559"/>
      <c r="D86" s="559"/>
      <c r="E86" s="837"/>
      <c r="G86" s="811"/>
      <c r="H86" s="811"/>
      <c r="I86" s="812"/>
      <c r="J86" s="811"/>
      <c r="K86" s="811"/>
      <c r="L86" s="811"/>
      <c r="M86" s="811"/>
      <c r="N86" s="811"/>
      <c r="O86" s="811"/>
      <c r="P86" s="811"/>
      <c r="Q86" s="811"/>
      <c r="R86" s="811"/>
    </row>
    <row r="87" spans="1:18" s="462" customFormat="1" ht="7.5" customHeight="1">
      <c r="C87" s="559"/>
      <c r="D87" s="559"/>
      <c r="E87" s="837"/>
      <c r="G87" s="811"/>
      <c r="H87" s="811"/>
      <c r="I87" s="812"/>
      <c r="J87" s="811"/>
      <c r="K87" s="811"/>
      <c r="L87" s="811"/>
      <c r="M87" s="811"/>
      <c r="N87" s="811"/>
      <c r="O87" s="811"/>
      <c r="P87" s="811"/>
      <c r="Q87" s="811"/>
      <c r="R87" s="811"/>
    </row>
    <row r="88" spans="1:18" s="462" customFormat="1" ht="16.350000000000001" customHeight="1">
      <c r="C88" s="559"/>
      <c r="D88" s="559"/>
      <c r="E88" s="837"/>
      <c r="G88" s="811"/>
      <c r="H88" s="811"/>
      <c r="I88" s="812"/>
      <c r="J88" s="811"/>
      <c r="K88" s="811"/>
      <c r="L88" s="811"/>
      <c r="M88" s="811"/>
      <c r="N88" s="811"/>
      <c r="O88" s="811"/>
      <c r="P88" s="811"/>
      <c r="Q88" s="811"/>
      <c r="R88" s="811"/>
    </row>
    <row r="89" spans="1:18" s="462" customFormat="1" ht="16.350000000000001" customHeight="1">
      <c r="A89" s="1146" t="s">
        <v>1125</v>
      </c>
      <c r="B89" s="1147"/>
      <c r="C89" s="1148" t="s">
        <v>369</v>
      </c>
      <c r="D89" s="1148"/>
      <c r="E89" s="881" t="s">
        <v>1126</v>
      </c>
      <c r="G89" s="811"/>
      <c r="H89" s="811" t="s">
        <v>523</v>
      </c>
      <c r="I89" s="812"/>
      <c r="J89" s="811"/>
      <c r="K89" s="811"/>
      <c r="L89" s="811"/>
      <c r="M89" s="811"/>
      <c r="N89" s="811"/>
      <c r="O89" s="811"/>
      <c r="P89" s="811"/>
      <c r="Q89" s="811"/>
      <c r="R89" s="811"/>
    </row>
    <row r="90" spans="1:18" ht="9.75" customHeight="1">
      <c r="A90" s="215"/>
      <c r="B90" s="215"/>
      <c r="C90" s="215"/>
      <c r="D90" s="215"/>
      <c r="E90" s="744"/>
      <c r="F90" s="327"/>
      <c r="H90" s="803"/>
      <c r="I90" s="803"/>
    </row>
    <row r="91" spans="1:18" s="567" customFormat="1" ht="12">
      <c r="A91" s="563"/>
      <c r="B91" s="564" t="s">
        <v>370</v>
      </c>
      <c r="C91" s="565" t="s">
        <v>298</v>
      </c>
      <c r="D91" s="565" t="s">
        <v>655</v>
      </c>
      <c r="E91" s="743"/>
      <c r="F91" s="566"/>
      <c r="G91" s="804"/>
      <c r="H91" s="805" t="s">
        <v>297</v>
      </c>
      <c r="I91" s="805"/>
      <c r="J91" s="804" t="s">
        <v>786</v>
      </c>
      <c r="K91" s="804"/>
      <c r="L91" s="804"/>
      <c r="M91" s="804"/>
      <c r="N91" s="804"/>
      <c r="O91" s="804"/>
      <c r="P91" s="804"/>
      <c r="Q91" s="804"/>
      <c r="R91" s="804"/>
    </row>
    <row r="92" spans="1:18" ht="27.6" customHeight="1">
      <c r="A92" s="215"/>
      <c r="B92" s="546" t="s">
        <v>355</v>
      </c>
      <c r="C92" s="873" t="str">
        <f>WIEA!B34</f>
        <v>Is an agreement in place between Exporting and Importing Utility for the purchase of water?</v>
      </c>
      <c r="D92" s="329"/>
      <c r="E92" s="743" t="str">
        <f>IFERROR(IF(OR($D$96="",$H92=10,NOT(ISNUMBER($H92))),"",IF(H92=$H$96,"Limiting","")),"")</f>
        <v/>
      </c>
      <c r="F92" s="327"/>
      <c r="G92" s="813">
        <f t="shared" ref="G92" si="6">IF(LEN(D92)&gt;0,1,0)</f>
        <v>0</v>
      </c>
      <c r="H92" s="807" t="e">
        <f>VLOOKUP('Interactive Data Grading'!D92,WIEA!$C$6:$G$16,5,FALSE)</f>
        <v>#N/A</v>
      </c>
      <c r="I92" s="806"/>
    </row>
    <row r="93" spans="1:18" ht="27.6" customHeight="1">
      <c r="A93" s="215"/>
      <c r="B93" s="546" t="s">
        <v>356</v>
      </c>
      <c r="C93" s="873" t="str">
        <f>WIEA!B35</f>
        <v>Are meter accuracy testing or electronic calibration requirements stipulated in the water purchase agreement?</v>
      </c>
      <c r="D93" s="329"/>
      <c r="E93" s="743" t="str">
        <f t="shared" ref="E93:E95" si="7">IFERROR(IF(OR($D$96="",$H93=10,NOT(ISNUMBER($H93))),"",IF(H93=$H$96,"Limiting","")),"")</f>
        <v/>
      </c>
      <c r="F93" s="327"/>
      <c r="G93" s="813">
        <f>IF(OR(LEN(D93)&gt;0,D92=WIEA!$C$23),1,0)</f>
        <v>0</v>
      </c>
      <c r="H93" s="807" t="e">
        <f>VLOOKUP('Interactive Data Grading'!D93,WIEA!$D$6:$G$16,4,FALSE)</f>
        <v>#N/A</v>
      </c>
      <c r="I93" s="806"/>
      <c r="J93" s="799" t="s">
        <v>355</v>
      </c>
    </row>
    <row r="94" spans="1:18" ht="27.6" customHeight="1">
      <c r="A94" s="215"/>
      <c r="B94" s="546" t="s">
        <v>357</v>
      </c>
      <c r="C94" s="873" t="str">
        <f>WIEA!B36</f>
        <v>Are flow accuracy test and/or electronic calibration results used to inform the error adjustment input in the water audit?</v>
      </c>
      <c r="D94" s="329"/>
      <c r="E94" s="743" t="str">
        <f t="shared" si="7"/>
        <v/>
      </c>
      <c r="F94" s="327"/>
      <c r="G94" s="813">
        <f t="shared" ref="G94:G95" si="8">IF(LEN(D94)&gt;0,1,0)</f>
        <v>0</v>
      </c>
      <c r="H94" s="807" t="e">
        <f>VLOOKUP('Interactive Data Grading'!D94,WIEA!$E$6:$G$16,3,FALSE)</f>
        <v>#N/A</v>
      </c>
      <c r="I94" s="806"/>
    </row>
    <row r="95" spans="1:18" ht="27.6" customHeight="1">
      <c r="A95" s="215"/>
      <c r="B95" s="546" t="s">
        <v>358</v>
      </c>
      <c r="C95" s="873" t="str">
        <f>WIEA!B37</f>
        <v>Who has access to the import meter readings including current and archived data?</v>
      </c>
      <c r="D95" s="329"/>
      <c r="E95" s="743" t="str">
        <f t="shared" si="7"/>
        <v/>
      </c>
      <c r="F95" s="327"/>
      <c r="G95" s="813">
        <f t="shared" si="8"/>
        <v>0</v>
      </c>
      <c r="H95" s="807" t="e">
        <f>VLOOKUP('Interactive Data Grading'!D95,WIEA!$F$6:$G$16,2,FALSE)</f>
        <v>#N/A</v>
      </c>
      <c r="I95" s="806"/>
    </row>
    <row r="96" spans="1:18" ht="27.6" customHeight="1">
      <c r="A96" s="215"/>
      <c r="B96" s="215"/>
      <c r="C96" s="328" t="s">
        <v>308</v>
      </c>
      <c r="D96" s="884" t="str">
        <f>IF(D62="No","n/a",IF(G96=0,"",H96))</f>
        <v/>
      </c>
      <c r="E96" s="743"/>
      <c r="F96" s="327"/>
      <c r="G96" s="813">
        <f>MIN(G92:G95)</f>
        <v>0</v>
      </c>
      <c r="H96" s="810">
        <f t="array" ref="H96">MIN(IF(ISNUMBER(H92:H95),H92:H95))</f>
        <v>0</v>
      </c>
      <c r="I96" s="806"/>
    </row>
    <row r="97" spans="1:18" s="462" customFormat="1" ht="16.350000000000001" customHeight="1">
      <c r="C97" s="559"/>
      <c r="D97" s="559"/>
      <c r="E97" s="837"/>
      <c r="G97" s="811"/>
      <c r="H97" s="811"/>
      <c r="I97" s="812"/>
      <c r="J97" s="811"/>
      <c r="K97" s="811"/>
      <c r="L97" s="811"/>
      <c r="M97" s="811"/>
      <c r="N97" s="811"/>
      <c r="O97" s="811"/>
      <c r="P97" s="811"/>
      <c r="Q97" s="811"/>
      <c r="R97" s="811"/>
    </row>
    <row r="98" spans="1:18" s="462" customFormat="1" ht="16.350000000000001" customHeight="1">
      <c r="C98" s="559"/>
      <c r="D98" s="559"/>
      <c r="E98" s="837"/>
      <c r="G98" s="811"/>
      <c r="H98" s="811"/>
      <c r="I98" s="812"/>
      <c r="J98" s="811"/>
      <c r="K98" s="811"/>
      <c r="L98" s="811"/>
      <c r="M98" s="811"/>
      <c r="N98" s="811"/>
      <c r="O98" s="811"/>
      <c r="P98" s="811"/>
      <c r="Q98" s="811"/>
      <c r="R98" s="811"/>
    </row>
    <row r="99" spans="1:18" s="462" customFormat="1" ht="16.350000000000001" customHeight="1">
      <c r="C99" s="559"/>
      <c r="D99" s="559"/>
      <c r="E99" s="837"/>
      <c r="G99" s="811"/>
      <c r="H99" s="811"/>
      <c r="I99" s="812"/>
      <c r="J99" s="811"/>
      <c r="K99" s="811"/>
      <c r="L99" s="811"/>
      <c r="M99" s="811"/>
      <c r="N99" s="811"/>
      <c r="O99" s="811"/>
      <c r="P99" s="811"/>
      <c r="Q99" s="811"/>
      <c r="R99" s="811"/>
    </row>
    <row r="100" spans="1:18" s="462" customFormat="1" ht="16.350000000000001" customHeight="1">
      <c r="C100" s="559"/>
      <c r="D100" s="559"/>
      <c r="E100" s="837"/>
      <c r="G100" s="811"/>
      <c r="H100" s="811"/>
      <c r="I100" s="812"/>
      <c r="J100" s="811"/>
      <c r="K100" s="811"/>
      <c r="L100" s="811"/>
      <c r="M100" s="811"/>
      <c r="N100" s="811"/>
      <c r="O100" s="811"/>
      <c r="P100" s="811"/>
      <c r="Q100" s="811"/>
      <c r="R100" s="811"/>
    </row>
    <row r="101" spans="1:18" s="462" customFormat="1" ht="16.350000000000001" customHeight="1">
      <c r="C101" s="559"/>
      <c r="D101" s="559"/>
      <c r="E101" s="837"/>
      <c r="G101" s="811"/>
      <c r="H101" s="811"/>
      <c r="I101" s="812"/>
      <c r="J101" s="811"/>
      <c r="K101" s="811"/>
      <c r="L101" s="811"/>
      <c r="M101" s="811"/>
      <c r="N101" s="811"/>
      <c r="O101" s="811"/>
      <c r="P101" s="811"/>
      <c r="Q101" s="811"/>
      <c r="R101" s="811"/>
    </row>
    <row r="102" spans="1:18" s="462" customFormat="1" ht="16.350000000000001" customHeight="1">
      <c r="C102" s="559"/>
      <c r="D102" s="559"/>
      <c r="E102" s="837"/>
      <c r="G102" s="811"/>
      <c r="H102" s="811"/>
      <c r="I102" s="812"/>
      <c r="J102" s="811"/>
      <c r="K102" s="811"/>
      <c r="L102" s="811"/>
      <c r="M102" s="811"/>
      <c r="N102" s="811"/>
      <c r="O102" s="811"/>
      <c r="P102" s="811"/>
      <c r="Q102" s="811"/>
      <c r="R102" s="811"/>
    </row>
    <row r="103" spans="1:18" s="462" customFormat="1" ht="16.350000000000001" customHeight="1">
      <c r="C103" s="559"/>
      <c r="D103" s="559"/>
      <c r="E103" s="837"/>
      <c r="G103" s="811"/>
      <c r="H103" s="811"/>
      <c r="I103" s="812"/>
      <c r="J103" s="811"/>
      <c r="K103" s="811"/>
      <c r="L103" s="811"/>
      <c r="M103" s="811"/>
      <c r="N103" s="811"/>
      <c r="O103" s="811"/>
      <c r="P103" s="811"/>
      <c r="Q103" s="811"/>
      <c r="R103" s="811"/>
    </row>
    <row r="104" spans="1:18" s="462" customFormat="1" ht="16.350000000000001" customHeight="1">
      <c r="C104" s="559"/>
      <c r="D104" s="559"/>
      <c r="E104" s="837"/>
      <c r="G104" s="811"/>
      <c r="H104" s="811"/>
      <c r="I104" s="812"/>
      <c r="J104" s="811"/>
      <c r="K104" s="811"/>
      <c r="L104" s="811"/>
      <c r="M104" s="811"/>
      <c r="N104" s="811"/>
      <c r="O104" s="811"/>
      <c r="P104" s="811"/>
      <c r="Q104" s="811"/>
      <c r="R104" s="811"/>
    </row>
    <row r="105" spans="1:18" s="462" customFormat="1" ht="16.350000000000001" customHeight="1">
      <c r="C105" s="559"/>
      <c r="D105" s="559"/>
      <c r="E105" s="837"/>
      <c r="G105" s="811"/>
      <c r="H105" s="811"/>
      <c r="I105" s="812"/>
      <c r="J105" s="811"/>
      <c r="K105" s="811"/>
      <c r="L105" s="811"/>
      <c r="M105" s="811"/>
      <c r="N105" s="811"/>
      <c r="O105" s="811"/>
      <c r="P105" s="811"/>
      <c r="Q105" s="811"/>
      <c r="R105" s="811"/>
    </row>
    <row r="106" spans="1:18" s="462" customFormat="1" ht="16.350000000000001" customHeight="1">
      <c r="C106" s="559"/>
      <c r="D106" s="559"/>
      <c r="E106" s="837"/>
      <c r="G106" s="811"/>
      <c r="H106" s="811"/>
      <c r="I106" s="812"/>
      <c r="J106" s="811"/>
      <c r="K106" s="811"/>
      <c r="L106" s="811"/>
      <c r="M106" s="811"/>
      <c r="N106" s="811"/>
      <c r="O106" s="811"/>
      <c r="P106" s="811"/>
      <c r="Q106" s="811"/>
      <c r="R106" s="811"/>
    </row>
    <row r="107" spans="1:18" s="462" customFormat="1" ht="16.350000000000001" customHeight="1">
      <c r="C107" s="559"/>
      <c r="D107" s="559"/>
      <c r="E107" s="837"/>
      <c r="G107" s="811"/>
      <c r="H107" s="811"/>
      <c r="I107" s="812"/>
      <c r="J107" s="811"/>
      <c r="K107" s="811"/>
      <c r="L107" s="811"/>
      <c r="M107" s="811"/>
      <c r="N107" s="811"/>
      <c r="O107" s="811"/>
      <c r="P107" s="811"/>
      <c r="Q107" s="811"/>
      <c r="R107" s="811"/>
    </row>
    <row r="108" spans="1:18" s="462" customFormat="1" ht="16.350000000000001" customHeight="1">
      <c r="C108" s="559"/>
      <c r="D108" s="559"/>
      <c r="E108" s="837"/>
      <c r="G108" s="811"/>
      <c r="H108" s="811"/>
      <c r="I108" s="812"/>
      <c r="J108" s="811"/>
      <c r="K108" s="811"/>
      <c r="L108" s="811"/>
      <c r="M108" s="811"/>
      <c r="N108" s="811"/>
      <c r="O108" s="811"/>
      <c r="P108" s="811"/>
      <c r="Q108" s="811"/>
      <c r="R108" s="811"/>
    </row>
    <row r="109" spans="1:18" s="462" customFormat="1" ht="16.350000000000001" customHeight="1">
      <c r="C109" s="559"/>
      <c r="D109" s="559"/>
      <c r="E109" s="837"/>
      <c r="G109" s="811"/>
      <c r="H109" s="811"/>
      <c r="I109" s="812"/>
      <c r="J109" s="811"/>
      <c r="K109" s="811"/>
      <c r="L109" s="811"/>
      <c r="M109" s="811"/>
      <c r="N109" s="811"/>
      <c r="O109" s="811"/>
      <c r="P109" s="811"/>
      <c r="Q109" s="811"/>
      <c r="R109" s="811"/>
    </row>
    <row r="110" spans="1:18" s="462" customFormat="1" ht="16.350000000000001" customHeight="1">
      <c r="C110" s="559"/>
      <c r="D110" s="559"/>
      <c r="E110" s="837"/>
      <c r="G110" s="811"/>
      <c r="H110" s="811"/>
      <c r="I110" s="812"/>
      <c r="J110" s="811"/>
      <c r="K110" s="811"/>
      <c r="L110" s="811"/>
      <c r="M110" s="811"/>
      <c r="N110" s="811"/>
      <c r="O110" s="811"/>
      <c r="P110" s="811"/>
      <c r="Q110" s="811"/>
      <c r="R110" s="811"/>
    </row>
    <row r="111" spans="1:18" s="462" customFormat="1" ht="16.350000000000001" customHeight="1">
      <c r="C111" s="559"/>
      <c r="D111" s="559"/>
      <c r="E111" s="837"/>
      <c r="G111" s="811"/>
      <c r="H111" s="811"/>
      <c r="I111" s="812"/>
      <c r="J111" s="811"/>
      <c r="K111" s="811"/>
      <c r="L111" s="811"/>
      <c r="M111" s="811"/>
      <c r="N111" s="811"/>
      <c r="O111" s="811"/>
      <c r="P111" s="811"/>
      <c r="Q111" s="811"/>
      <c r="R111" s="811"/>
    </row>
    <row r="112" spans="1:18" s="462" customFormat="1" ht="16.350000000000001" customHeight="1">
      <c r="A112" s="1146" t="s">
        <v>1125</v>
      </c>
      <c r="B112" s="1147"/>
      <c r="C112" s="1148" t="s">
        <v>371</v>
      </c>
      <c r="D112" s="1148"/>
      <c r="E112" s="881" t="s">
        <v>1126</v>
      </c>
      <c r="G112" s="811"/>
      <c r="H112" s="811"/>
      <c r="I112" s="812"/>
      <c r="J112" s="811"/>
      <c r="K112" s="811"/>
      <c r="L112" s="811"/>
      <c r="M112" s="811"/>
      <c r="N112" s="811"/>
      <c r="O112" s="811"/>
      <c r="P112" s="811"/>
      <c r="Q112" s="811"/>
      <c r="R112" s="811"/>
    </row>
    <row r="113" spans="1:18" ht="12.6" customHeight="1">
      <c r="A113" s="215"/>
      <c r="B113" s="215"/>
      <c r="C113" s="1149" t="str">
        <f>IF(OR(AND(D115="Yes",Worksheet!H17&gt;0),AND(D115="No",Worksheet!H17&lt;=0),LEN(D115)=0),"","Inconsistency between Worksheet WE input and we.0 response")</f>
        <v/>
      </c>
      <c r="D113" s="1149"/>
      <c r="E113" s="744"/>
      <c r="F113" s="327"/>
      <c r="H113" s="803"/>
      <c r="I113" s="803"/>
    </row>
    <row r="114" spans="1:18" s="567" customFormat="1" ht="12">
      <c r="A114" s="563"/>
      <c r="B114" s="564" t="s">
        <v>372</v>
      </c>
      <c r="C114" s="565" t="s">
        <v>298</v>
      </c>
      <c r="D114" s="565" t="s">
        <v>655</v>
      </c>
      <c r="E114" s="743"/>
      <c r="F114" s="566"/>
      <c r="G114" s="804"/>
      <c r="H114" s="805" t="s">
        <v>297</v>
      </c>
      <c r="I114" s="805" t="s">
        <v>290</v>
      </c>
      <c r="J114" s="804" t="s">
        <v>786</v>
      </c>
      <c r="K114" s="804"/>
      <c r="L114" s="804"/>
      <c r="M114" s="804"/>
      <c r="N114" s="804"/>
      <c r="O114" s="804"/>
      <c r="P114" s="804"/>
      <c r="Q114" s="804"/>
      <c r="R114" s="804"/>
    </row>
    <row r="115" spans="1:18" ht="18" customHeight="1">
      <c r="A115" s="215"/>
      <c r="B115" s="215" t="s">
        <v>434</v>
      </c>
      <c r="C115" s="873" t="str">
        <f>WE!B34</f>
        <v>Did the water utility export any water during the audit year?</v>
      </c>
      <c r="D115" s="329"/>
      <c r="E115" s="743"/>
      <c r="F115" s="327"/>
      <c r="H115" s="799" t="s">
        <v>522</v>
      </c>
      <c r="I115" s="806"/>
      <c r="J115" s="799" t="s">
        <v>785</v>
      </c>
    </row>
    <row r="116" spans="1:18" ht="17.399999999999999" customHeight="1">
      <c r="A116" s="215"/>
      <c r="B116" s="215" t="s">
        <v>373</v>
      </c>
      <c r="C116" s="873" t="str">
        <f>WE!B35</f>
        <v>What percent of water exported is metered?</v>
      </c>
      <c r="D116" s="329"/>
      <c r="E116" s="743" t="str">
        <f>IF(OR(D127=10,NOT(ISNUMBER(D127))),"",IF(I116=I127,"Limiting",IF(VLOOKUP(D116,$P$7:$Q$15,2,FALSE)=0,"Limiting","")))</f>
        <v/>
      </c>
      <c r="F116" s="327"/>
      <c r="G116" s="799">
        <f>IF(LEN(D116)&gt;0,1,0)</f>
        <v>0</v>
      </c>
      <c r="H116" s="807" t="e">
        <f>VLOOKUP('Interactive Data Grading'!D116,WE!$C$6:$M$16,11,FALSE)</f>
        <v>#N/A</v>
      </c>
      <c r="I116" s="807" t="e">
        <f>H116</f>
        <v>#N/A</v>
      </c>
    </row>
    <row r="117" spans="1:18" ht="68.25" customHeight="1">
      <c r="A117" s="215"/>
      <c r="C117" s="1150" t="s">
        <v>1219</v>
      </c>
      <c r="D117" s="1151"/>
      <c r="E117" s="743"/>
      <c r="F117" s="327"/>
      <c r="H117" s="807"/>
      <c r="I117" s="808"/>
    </row>
    <row r="118" spans="1:18" ht="18" customHeight="1">
      <c r="A118" s="215"/>
      <c r="B118" s="215" t="s">
        <v>374</v>
      </c>
      <c r="C118" s="873" t="str">
        <f>WE!B36</f>
        <v>What is the frequency of electronic calibration?</v>
      </c>
      <c r="D118" s="329"/>
      <c r="E118" s="743" t="str">
        <f>IFERROR(IF(OR($D$127=10,NOT(ISNUMBER($D$127))),"",IF(I118=$I$127,"Limiting","")),"")</f>
        <v/>
      </c>
      <c r="F118" s="327"/>
      <c r="G118" s="799" t="str">
        <f>IFERROR(IF(H116&lt;7,1,IF(LEN(D118)&gt;0,1,0)),"")</f>
        <v/>
      </c>
      <c r="H118" s="807" t="e">
        <f>VLOOKUP('Interactive Data Grading'!D118,WE!$D$6:$M$16,10,FALSE)</f>
        <v>#N/A</v>
      </c>
      <c r="I118" s="808" t="e">
        <f>IF(AND(H118&gt;=7,H121&gt;=7),MAX(H118,9),IF(AND(H118&gt;3,H118&lt;7,H121&gt;3,H121&lt;7),MAX(H118,H121),IF(H121&gt;=7,MAX(7,H118),H118)))</f>
        <v>#N/A</v>
      </c>
    </row>
    <row r="119" spans="1:18" ht="25.95" customHeight="1">
      <c r="A119" s="215"/>
      <c r="B119" s="215" t="s">
        <v>375</v>
      </c>
      <c r="C119" s="873" t="str">
        <f>WE!B37</f>
        <v>What level of data transfer errors are checked as part of the electronic calibration process?</v>
      </c>
      <c r="D119" s="334"/>
      <c r="E119" s="743" t="str">
        <f t="shared" ref="E119:E126" si="9">IFERROR(IF(OR($D$127=10,NOT(ISNUMBER($D$127))),"",IF(I119=$I$127,"Limiting","")),"")</f>
        <v/>
      </c>
      <c r="F119" s="327"/>
      <c r="G119" s="809" t="str">
        <f>IFERROR(IF(H116&lt;7,1,IF(OR(D118=WE!D23,D118=WE!D27),1,IF(LEN(D119)&gt;0,1,0))),"")</f>
        <v/>
      </c>
      <c r="H119" s="807" t="e">
        <f>VLOOKUP('Interactive Data Grading'!D119,WE!$E$6:$M$16,9,FALSE)</f>
        <v>#N/A</v>
      </c>
      <c r="I119" s="807" t="e">
        <f>IF(D118=WE!$D$23,NA(),H119)</f>
        <v>#N/A</v>
      </c>
      <c r="J119" s="799" t="s">
        <v>809</v>
      </c>
    </row>
    <row r="120" spans="1:18" ht="18" customHeight="1">
      <c r="A120" s="215"/>
      <c r="B120" s="215" t="s">
        <v>376</v>
      </c>
      <c r="C120" s="873" t="str">
        <f>WE!B38</f>
        <v>Is the most recent electronic calibration documentation available?</v>
      </c>
      <c r="D120" s="329"/>
      <c r="E120" s="743" t="str">
        <f t="shared" si="9"/>
        <v/>
      </c>
      <c r="F120" s="327"/>
      <c r="G120" s="799" t="str">
        <f>IFERROR(IF(H116&lt;7,1,IF(OR(D118=WE!D23,D118=WE!D27),1,IF(LEN(D120)&gt;0,1,0))),"")</f>
        <v/>
      </c>
      <c r="H120" s="807" t="e">
        <f>VLOOKUP('Interactive Data Grading'!D120,WE!$F$6:$M$16,8,FALSE)</f>
        <v>#N/A</v>
      </c>
      <c r="I120" s="808" t="e" cm="1">
        <f t="array" ref="I120">IF(D118=WE!D23,X,IF(AND(H120=5,H122=10),7,H120))</f>
        <v>#N/A</v>
      </c>
      <c r="J120" s="799" t="s">
        <v>374</v>
      </c>
    </row>
    <row r="121" spans="1:18" ht="16.2" customHeight="1">
      <c r="A121" s="215"/>
      <c r="B121" s="215" t="s">
        <v>377</v>
      </c>
      <c r="C121" s="873" t="str">
        <f>WE!B39</f>
        <v>What is the frequency of in-situ flow accuracy testing?</v>
      </c>
      <c r="D121" s="329"/>
      <c r="E121" s="743" t="str">
        <f t="shared" si="9"/>
        <v/>
      </c>
      <c r="F121" s="327"/>
      <c r="G121" s="799" t="str">
        <f>IFERROR(IF(H116&lt;7,1,IF(LEN(D121)&gt;0,1,0)),"")</f>
        <v/>
      </c>
      <c r="H121" s="807" t="e">
        <f>VLOOKUP('Interactive Data Grading'!D121,WE!$G$6:$M$16,7,FALSE)</f>
        <v>#N/A</v>
      </c>
      <c r="I121" s="808" t="e">
        <f>IF(AND(H118&gt;=7,H121&gt;=7),MAX(H121,9),IF(AND(H118&gt;3,H118&lt;7,H121&gt;3,H121&lt;7),MAX(H118,H121),IF(H118&gt;=7,MAX(7,H121),H121)))</f>
        <v>#N/A</v>
      </c>
    </row>
    <row r="122" spans="1:18" ht="19.95" customHeight="1">
      <c r="A122" s="215"/>
      <c r="B122" s="215" t="s">
        <v>378</v>
      </c>
      <c r="C122" s="873" t="str">
        <f>WE!B40</f>
        <v>Is the most recent in-situ flow accuracy testing documentation available?</v>
      </c>
      <c r="D122" s="329"/>
      <c r="E122" s="743" t="str">
        <f t="shared" si="9"/>
        <v/>
      </c>
      <c r="F122" s="327"/>
      <c r="G122" s="799" t="str">
        <f>IFERROR(IF(H116&lt;7,1,IF(D121=WE!G23,1,IF(LEN(D122)&gt;0,1,0))),"")</f>
        <v/>
      </c>
      <c r="H122" s="807" t="e">
        <f>VLOOKUP('Interactive Data Grading'!D122,WE!$H$6:$M$16,6,FALSE)</f>
        <v>#N/A</v>
      </c>
      <c r="I122" s="808" t="e">
        <f>IF(D121=WE!G23,X,IF(AND(H122=5,H120=10),7,H122))</f>
        <v>#N/A</v>
      </c>
      <c r="J122" s="799" t="s">
        <v>376</v>
      </c>
    </row>
    <row r="123" spans="1:18" ht="27" customHeight="1">
      <c r="A123" s="215"/>
      <c r="B123" s="215" t="s">
        <v>379</v>
      </c>
      <c r="C123" s="873" t="str">
        <f>WE!B41</f>
        <v>What are the total volume-weighted average results of in-situ flow accuracy testing (during or closest to audit year)?</v>
      </c>
      <c r="D123" s="329"/>
      <c r="E123" s="743" t="str">
        <f t="shared" si="9"/>
        <v/>
      </c>
      <c r="F123" s="327"/>
      <c r="G123" s="799" t="str">
        <f>IFERROR(IF(H116&lt;7,1,IF(OR(D121=WE!G23,D122=WE!H23),1,IF(LEN(D123)&gt;0,1,0))),"")</f>
        <v/>
      </c>
      <c r="H123" s="807" t="e">
        <f>VLOOKUP('Interactive Data Grading'!D123,WE!$I$6:$M$16,5,FALSE)</f>
        <v>#N/A</v>
      </c>
      <c r="I123" s="807" t="e">
        <f>IF(OR(D121=WE!G23,D122=WE!H23),X,H123)</f>
        <v>#N/A</v>
      </c>
      <c r="J123" s="799" t="s">
        <v>810</v>
      </c>
    </row>
    <row r="124" spans="1:18" ht="37.5" customHeight="1">
      <c r="A124" s="215"/>
      <c r="B124" s="215" t="s">
        <v>380</v>
      </c>
      <c r="C124" s="873" t="str">
        <f>WE!B42</f>
        <v>Have testing and calibration procedures been closely scrutinized for compliance with procedures described in the AWWA M36 and/or M33 Manual(s)?</v>
      </c>
      <c r="D124" s="329"/>
      <c r="E124" s="743" t="str">
        <f t="shared" si="9"/>
        <v/>
      </c>
      <c r="F124" s="327"/>
      <c r="G124" s="799" t="str">
        <f>IFERROR(IF(H116&lt;7,1,IF(AND(OR(D118=WE!D23,D118=WE!D27),D121=WE!G23),1,IF(LEN(D124)&gt;0,1,0))),"")</f>
        <v/>
      </c>
      <c r="H124" s="807" t="e">
        <f>VLOOKUP('Interactive Data Grading'!D124,WE!$J$6:$M$16,4,FALSE)</f>
        <v>#N/A</v>
      </c>
      <c r="I124" s="807" t="e">
        <f>IF(OR(D121=WE!G23,D122=WE!H23),X,H124)</f>
        <v>#N/A</v>
      </c>
      <c r="J124" s="809" t="s">
        <v>811</v>
      </c>
    </row>
    <row r="125" spans="1:18" ht="25.2" customHeight="1">
      <c r="A125" s="215"/>
      <c r="B125" s="215" t="s">
        <v>381</v>
      </c>
      <c r="C125" s="873" t="str">
        <f>WE!B43</f>
        <v>Which best describes the frequency of meter readings (data collection frequency as opposed to billing frequency)?</v>
      </c>
      <c r="D125" s="329"/>
      <c r="E125" s="743" t="str">
        <f t="shared" si="9"/>
        <v/>
      </c>
      <c r="F125" s="327"/>
      <c r="G125" s="799" t="str">
        <f>IFERROR(IF(H116&lt;7,1,IF(LEN(D125)&gt;0,1,0)),"")</f>
        <v/>
      </c>
      <c r="H125" s="807" t="e">
        <f>VLOOKUP('Interactive Data Grading'!D125,WE!$K$6:$M$16,3,FALSE)</f>
        <v>#N/A</v>
      </c>
      <c r="I125" s="807" t="e">
        <f>H125</f>
        <v>#N/A</v>
      </c>
    </row>
    <row r="126" spans="1:18" ht="44.4" customHeight="1">
      <c r="A126" s="215"/>
      <c r="B126" s="215" t="s">
        <v>807</v>
      </c>
      <c r="C126" s="873" t="str">
        <f>WE!B44</f>
        <v>What is the frequency of data review &amp; correction by Exporting or Importing Utility for data gaps and/or anomalies? These can include numbers that are outside of typical patterns, and zero or 'null' values that may reflect a gap in data recording.</v>
      </c>
      <c r="D126" s="329"/>
      <c r="E126" s="743" t="str">
        <f t="shared" si="9"/>
        <v/>
      </c>
      <c r="F126" s="327"/>
      <c r="G126" s="799" t="str">
        <f>IFERROR(IF(H116&lt;7,1,IF(LEN(D126)&gt;0,1,0)),"")</f>
        <v/>
      </c>
      <c r="H126" s="807" t="e">
        <f>VLOOKUP('Interactive Data Grading'!D126,WE!$L$6:$M$16,2,FALSE)</f>
        <v>#N/A</v>
      </c>
      <c r="I126" s="807" t="e">
        <f>H126</f>
        <v>#N/A</v>
      </c>
    </row>
    <row r="127" spans="1:18" ht="27.6" customHeight="1">
      <c r="A127" s="215"/>
      <c r="B127" s="215"/>
      <c r="C127" s="328" t="s">
        <v>308</v>
      </c>
      <c r="D127" s="746" t="str">
        <f>IF(D115="","",IF(D115="No","n/a",IF(G127=0,"",IF(R9=0,H116,I127))))</f>
        <v/>
      </c>
      <c r="E127" s="743"/>
      <c r="F127" s="327"/>
      <c r="G127" s="799">
        <f>MIN(G116:G126)</f>
        <v>0</v>
      </c>
      <c r="H127" s="810" t="e">
        <f>MIN(H116:H126)</f>
        <v>#N/A</v>
      </c>
      <c r="I127" s="810">
        <f t="array" ref="I127">MIN(IF(ISNUMBER(I116:I126),I116:I126))</f>
        <v>0</v>
      </c>
    </row>
    <row r="128" spans="1:18" s="462" customFormat="1" ht="16.350000000000001" customHeight="1">
      <c r="C128" s="559"/>
      <c r="D128" s="559"/>
      <c r="E128" s="837"/>
      <c r="G128" s="811"/>
      <c r="H128" s="811"/>
      <c r="I128" s="812"/>
      <c r="J128" s="811"/>
      <c r="K128" s="811"/>
      <c r="L128" s="811"/>
      <c r="M128" s="811"/>
      <c r="N128" s="811"/>
      <c r="O128" s="811"/>
      <c r="P128" s="811"/>
      <c r="Q128" s="811"/>
      <c r="R128" s="811"/>
    </row>
    <row r="129" spans="1:18" s="462" customFormat="1" ht="16.350000000000001" customHeight="1">
      <c r="C129" s="559"/>
      <c r="D129" s="559"/>
      <c r="E129" s="837"/>
      <c r="G129" s="811"/>
      <c r="H129" s="811"/>
      <c r="I129" s="812"/>
      <c r="J129" s="811"/>
      <c r="K129" s="811"/>
      <c r="L129" s="811"/>
      <c r="M129" s="811"/>
      <c r="N129" s="811"/>
      <c r="O129" s="811"/>
      <c r="P129" s="811"/>
      <c r="Q129" s="811"/>
      <c r="R129" s="811"/>
    </row>
    <row r="130" spans="1:18" s="462" customFormat="1" ht="16.350000000000001" customHeight="1">
      <c r="C130" s="559"/>
      <c r="D130" s="559"/>
      <c r="E130" s="837"/>
      <c r="G130" s="811"/>
      <c r="H130" s="811"/>
      <c r="I130" s="812"/>
      <c r="J130" s="811"/>
      <c r="K130" s="811"/>
      <c r="L130" s="811"/>
      <c r="M130" s="811"/>
      <c r="N130" s="811"/>
      <c r="O130" s="811"/>
      <c r="P130" s="811"/>
      <c r="Q130" s="811"/>
      <c r="R130" s="811"/>
    </row>
    <row r="131" spans="1:18" s="462" customFormat="1" ht="16.350000000000001" customHeight="1">
      <c r="C131" s="559"/>
      <c r="D131" s="559"/>
      <c r="E131" s="837"/>
      <c r="G131" s="811"/>
      <c r="H131" s="811"/>
      <c r="I131" s="812"/>
      <c r="J131" s="811"/>
      <c r="K131" s="811"/>
      <c r="L131" s="811"/>
      <c r="M131" s="811"/>
      <c r="N131" s="811"/>
      <c r="O131" s="811"/>
      <c r="P131" s="811"/>
      <c r="Q131" s="811"/>
      <c r="R131" s="811"/>
    </row>
    <row r="132" spans="1:18" s="462" customFormat="1" ht="16.350000000000001" customHeight="1">
      <c r="C132" s="559"/>
      <c r="D132" s="559"/>
      <c r="E132" s="837"/>
      <c r="G132" s="811"/>
      <c r="H132" s="811"/>
      <c r="I132" s="812"/>
      <c r="J132" s="811"/>
      <c r="K132" s="811"/>
      <c r="L132" s="811"/>
      <c r="M132" s="811"/>
      <c r="N132" s="811"/>
      <c r="O132" s="811"/>
      <c r="P132" s="811"/>
      <c r="Q132" s="811"/>
      <c r="R132" s="811"/>
    </row>
    <row r="133" spans="1:18" s="462" customFormat="1" ht="16.350000000000001" customHeight="1">
      <c r="C133" s="559"/>
      <c r="D133" s="559"/>
      <c r="E133" s="837"/>
      <c r="G133" s="811"/>
      <c r="H133" s="811"/>
      <c r="I133" s="812"/>
      <c r="J133" s="811"/>
      <c r="K133" s="811"/>
      <c r="L133" s="811"/>
      <c r="M133" s="811"/>
      <c r="N133" s="811"/>
      <c r="O133" s="811"/>
      <c r="P133" s="811"/>
      <c r="Q133" s="811"/>
      <c r="R133" s="811"/>
    </row>
    <row r="134" spans="1:18" s="462" customFormat="1" ht="13.35" customHeight="1">
      <c r="C134" s="559"/>
      <c r="D134" s="559"/>
      <c r="E134" s="837"/>
      <c r="G134" s="811"/>
      <c r="H134" s="811"/>
      <c r="I134" s="812"/>
      <c r="J134" s="811"/>
      <c r="K134" s="811"/>
      <c r="L134" s="811"/>
      <c r="M134" s="811"/>
      <c r="N134" s="811"/>
      <c r="O134" s="811"/>
      <c r="P134" s="811"/>
      <c r="Q134" s="811"/>
      <c r="R134" s="811"/>
    </row>
    <row r="135" spans="1:18" s="462" customFormat="1" ht="13.35" customHeight="1">
      <c r="C135" s="559"/>
      <c r="D135" s="559"/>
      <c r="E135" s="837"/>
      <c r="G135" s="811"/>
      <c r="H135" s="811"/>
      <c r="I135" s="812"/>
      <c r="J135" s="811"/>
      <c r="K135" s="811"/>
      <c r="L135" s="811"/>
      <c r="M135" s="811"/>
      <c r="N135" s="811"/>
      <c r="O135" s="811"/>
      <c r="P135" s="811"/>
      <c r="Q135" s="811"/>
      <c r="R135" s="811"/>
    </row>
    <row r="136" spans="1:18" s="462" customFormat="1" ht="13.35" customHeight="1">
      <c r="C136" s="559"/>
      <c r="D136" s="559"/>
      <c r="E136" s="837"/>
      <c r="G136" s="811"/>
      <c r="H136" s="811"/>
      <c r="I136" s="812"/>
      <c r="J136" s="811"/>
      <c r="K136" s="811"/>
      <c r="L136" s="811"/>
      <c r="M136" s="811"/>
      <c r="N136" s="811"/>
      <c r="O136" s="811"/>
      <c r="P136" s="811"/>
      <c r="Q136" s="811"/>
      <c r="R136" s="811"/>
    </row>
    <row r="137" spans="1:18" s="462" customFormat="1" ht="13.35" customHeight="1">
      <c r="C137" s="559"/>
      <c r="D137" s="559"/>
      <c r="E137" s="837"/>
      <c r="G137" s="811"/>
      <c r="H137" s="811"/>
      <c r="I137" s="812"/>
      <c r="J137" s="811"/>
      <c r="K137" s="811"/>
      <c r="L137" s="811"/>
      <c r="M137" s="811"/>
      <c r="N137" s="811"/>
      <c r="O137" s="811"/>
      <c r="P137" s="811"/>
      <c r="Q137" s="811"/>
      <c r="R137" s="811"/>
    </row>
    <row r="138" spans="1:18" s="462" customFormat="1" ht="4.5" customHeight="1">
      <c r="C138" s="559"/>
      <c r="D138" s="559"/>
      <c r="E138" s="837"/>
      <c r="G138" s="811"/>
      <c r="H138" s="811"/>
      <c r="I138" s="812"/>
      <c r="J138" s="811"/>
      <c r="K138" s="811"/>
      <c r="L138" s="811"/>
      <c r="M138" s="811"/>
      <c r="N138" s="811"/>
      <c r="O138" s="811"/>
      <c r="P138" s="811"/>
      <c r="Q138" s="811"/>
      <c r="R138" s="811"/>
    </row>
    <row r="139" spans="1:18" s="462" customFormat="1" ht="5.25" customHeight="1">
      <c r="C139" s="559"/>
      <c r="D139" s="559"/>
      <c r="E139" s="837"/>
      <c r="G139" s="811"/>
      <c r="H139" s="811"/>
      <c r="I139" s="812"/>
      <c r="J139" s="811"/>
      <c r="K139" s="811"/>
      <c r="L139" s="811"/>
      <c r="M139" s="811"/>
      <c r="N139" s="811"/>
      <c r="O139" s="811"/>
      <c r="P139" s="811"/>
      <c r="Q139" s="811"/>
      <c r="R139" s="811"/>
    </row>
    <row r="140" spans="1:18" s="462" customFormat="1" ht="3.75" customHeight="1">
      <c r="C140" s="559"/>
      <c r="D140" s="559"/>
      <c r="E140" s="837"/>
      <c r="G140" s="811"/>
      <c r="H140" s="811"/>
      <c r="I140" s="812"/>
      <c r="J140" s="811"/>
      <c r="K140" s="811"/>
      <c r="L140" s="811"/>
      <c r="M140" s="811"/>
      <c r="N140" s="811"/>
      <c r="O140" s="811"/>
      <c r="P140" s="811"/>
      <c r="Q140" s="811"/>
      <c r="R140" s="811"/>
    </row>
    <row r="141" spans="1:18" s="462" customFormat="1" ht="10.95" customHeight="1">
      <c r="C141" s="559"/>
      <c r="D141" s="559"/>
      <c r="E141" s="837"/>
      <c r="G141" s="811"/>
      <c r="H141" s="811"/>
      <c r="I141" s="812"/>
      <c r="J141" s="811"/>
      <c r="K141" s="811"/>
      <c r="L141" s="811"/>
      <c r="M141" s="811"/>
      <c r="N141" s="811"/>
      <c r="O141" s="811"/>
      <c r="P141" s="811"/>
      <c r="Q141" s="811"/>
      <c r="R141" s="811"/>
    </row>
    <row r="142" spans="1:18" s="462" customFormat="1" ht="8.4" customHeight="1">
      <c r="C142" s="559"/>
      <c r="D142" s="559"/>
      <c r="E142" s="837"/>
      <c r="G142" s="811"/>
      <c r="H142" s="811"/>
      <c r="I142" s="812"/>
      <c r="J142" s="811"/>
      <c r="K142" s="811"/>
      <c r="L142" s="811"/>
      <c r="M142" s="811"/>
      <c r="N142" s="811"/>
      <c r="O142" s="811"/>
      <c r="P142" s="811"/>
      <c r="Q142" s="811"/>
      <c r="R142" s="811"/>
    </row>
    <row r="143" spans="1:18" s="462" customFormat="1" ht="16.350000000000001" customHeight="1">
      <c r="A143" s="1146" t="s">
        <v>1125</v>
      </c>
      <c r="B143" s="1147"/>
      <c r="C143" s="1148" t="s">
        <v>387</v>
      </c>
      <c r="D143" s="1148"/>
      <c r="E143" s="881" t="s">
        <v>1126</v>
      </c>
      <c r="G143" s="811"/>
      <c r="H143" s="811" t="s">
        <v>522</v>
      </c>
      <c r="I143" s="812"/>
      <c r="J143" s="811"/>
      <c r="K143" s="811"/>
      <c r="L143" s="811"/>
      <c r="M143" s="811"/>
      <c r="N143" s="811"/>
      <c r="O143" s="811"/>
      <c r="P143" s="811"/>
      <c r="Q143" s="811"/>
      <c r="R143" s="811"/>
    </row>
    <row r="144" spans="1:18" ht="9.75" customHeight="1">
      <c r="A144" s="215"/>
      <c r="B144" s="215"/>
      <c r="C144" s="215"/>
      <c r="D144" s="215"/>
      <c r="E144" s="744"/>
      <c r="F144" s="327"/>
      <c r="I144" s="803"/>
    </row>
    <row r="145" spans="1:18" s="567" customFormat="1" ht="12">
      <c r="A145" s="563"/>
      <c r="B145" s="564" t="s">
        <v>382</v>
      </c>
      <c r="C145" s="565" t="s">
        <v>298</v>
      </c>
      <c r="D145" s="565" t="s">
        <v>655</v>
      </c>
      <c r="E145" s="743"/>
      <c r="F145" s="566"/>
      <c r="G145" s="804"/>
      <c r="H145" s="805" t="s">
        <v>297</v>
      </c>
      <c r="I145" s="805"/>
      <c r="J145" s="804" t="s">
        <v>786</v>
      </c>
      <c r="K145" s="804"/>
      <c r="L145" s="804"/>
      <c r="M145" s="804"/>
      <c r="N145" s="804"/>
      <c r="O145" s="804"/>
      <c r="P145" s="804"/>
      <c r="Q145" s="804"/>
      <c r="R145" s="804"/>
    </row>
    <row r="146" spans="1:18" ht="27.6" customHeight="1">
      <c r="A146" s="215"/>
      <c r="B146" s="546" t="s">
        <v>383</v>
      </c>
      <c r="C146" s="873" t="str">
        <f>WEEA!B34</f>
        <v>Is an agreement in place between Exporting and Importing Utility?</v>
      </c>
      <c r="D146" s="329"/>
      <c r="E146" s="743" t="str">
        <f>IFERROR(IF(OR($D$150="",$H146=10,NOT(ISNUMBER($H146))),"",IF(H146=$H$150,"Limiting","")),"")</f>
        <v/>
      </c>
      <c r="F146" s="327"/>
      <c r="G146" s="813">
        <f t="shared" ref="G146" si="10">IF(LEN(D146)&gt;0,1,0)</f>
        <v>0</v>
      </c>
      <c r="H146" s="807" t="e">
        <f>VLOOKUP('Interactive Data Grading'!D146,WEEA!$C$6:$G$16,5,FALSE)</f>
        <v>#N/A</v>
      </c>
      <c r="I146" s="807"/>
    </row>
    <row r="147" spans="1:18" ht="27.6" customHeight="1">
      <c r="A147" s="215"/>
      <c r="B147" s="546" t="s">
        <v>384</v>
      </c>
      <c r="C147" s="873" t="str">
        <f>WEEA!B35</f>
        <v>Are meter accuracy testing or electronic calibration requirements stipulated in the water purchase agreement?</v>
      </c>
      <c r="D147" s="329"/>
      <c r="E147" s="743" t="str">
        <f t="shared" ref="E147:E149" si="11">IFERROR(IF(OR($D$150="",$H147=10,NOT(ISNUMBER($H147))),"",IF(H147=$H$150,"Limiting","")),"")</f>
        <v/>
      </c>
      <c r="F147" s="327"/>
      <c r="G147" s="813">
        <f>IF(OR(LEN(D147)&gt;0,D146=WEEA!$C$23),1,0)</f>
        <v>0</v>
      </c>
      <c r="H147" s="807" t="e">
        <f>VLOOKUP('Interactive Data Grading'!D147,WEEA!$D$6:$G$16,4,FALSE)</f>
        <v>#N/A</v>
      </c>
      <c r="I147" s="808"/>
      <c r="J147" s="799" t="s">
        <v>383</v>
      </c>
    </row>
    <row r="148" spans="1:18" ht="27.6" customHeight="1">
      <c r="A148" s="215"/>
      <c r="B148" s="546" t="s">
        <v>385</v>
      </c>
      <c r="C148" s="873" t="str">
        <f>WEEA!B36</f>
        <v>Are flow accuracy test and/or electronic calibration results used to inform the error adjustment input in the water audit?</v>
      </c>
      <c r="D148" s="329"/>
      <c r="E148" s="743" t="str">
        <f t="shared" si="11"/>
        <v/>
      </c>
      <c r="F148" s="327"/>
      <c r="G148" s="813">
        <f t="shared" ref="G148:G149" si="12">IF(LEN(D148)&gt;0,1,0)</f>
        <v>0</v>
      </c>
      <c r="H148" s="807" t="e">
        <f>VLOOKUP('Interactive Data Grading'!D148,WEEA!$E$6:$G$16,3,FALSE)</f>
        <v>#N/A</v>
      </c>
      <c r="I148" s="808"/>
    </row>
    <row r="149" spans="1:18" ht="27.6" customHeight="1">
      <c r="A149" s="215"/>
      <c r="B149" s="546" t="s">
        <v>386</v>
      </c>
      <c r="C149" s="873" t="str">
        <f>WEEA!B37</f>
        <v>Who has access to the export meter readings including current and archived data?</v>
      </c>
      <c r="D149" s="329"/>
      <c r="E149" s="743" t="str">
        <f t="shared" si="11"/>
        <v/>
      </c>
      <c r="F149" s="327"/>
      <c r="G149" s="813">
        <f t="shared" si="12"/>
        <v>0</v>
      </c>
      <c r="H149" s="807" t="e">
        <f>VLOOKUP('Interactive Data Grading'!D149,WEEA!$F$6:$G$16,2,FALSE)</f>
        <v>#N/A</v>
      </c>
      <c r="I149" s="808"/>
    </row>
    <row r="150" spans="1:18" ht="27.6" customHeight="1">
      <c r="A150" s="215"/>
      <c r="B150" s="215"/>
      <c r="C150" s="328" t="s">
        <v>308</v>
      </c>
      <c r="D150" s="884" t="str">
        <f>IF(D115="No","n/a",IF(G150=0,"",H150))</f>
        <v/>
      </c>
      <c r="E150" s="743"/>
      <c r="F150" s="327"/>
      <c r="G150" s="813">
        <f>MIN(G146:G149)</f>
        <v>0</v>
      </c>
      <c r="H150" s="810">
        <f t="array" ref="H150">MIN(IF(ISNUMBER(H146:H149),H146:H149))</f>
        <v>0</v>
      </c>
      <c r="I150" s="810"/>
    </row>
    <row r="151" spans="1:18" s="462" customFormat="1" ht="16.350000000000001" customHeight="1">
      <c r="C151" s="559"/>
      <c r="D151" s="559"/>
      <c r="E151" s="837"/>
      <c r="G151" s="811"/>
      <c r="H151" s="811"/>
      <c r="I151" s="812"/>
      <c r="J151" s="811"/>
      <c r="K151" s="811"/>
      <c r="L151" s="811"/>
      <c r="M151" s="811"/>
      <c r="N151" s="811"/>
      <c r="O151" s="811"/>
      <c r="P151" s="811"/>
      <c r="Q151" s="811"/>
      <c r="R151" s="811"/>
    </row>
    <row r="152" spans="1:18" s="462" customFormat="1" ht="16.350000000000001" customHeight="1">
      <c r="C152" s="559"/>
      <c r="D152" s="559"/>
      <c r="E152" s="837"/>
      <c r="G152" s="811"/>
      <c r="H152" s="811"/>
      <c r="I152" s="812"/>
      <c r="J152" s="811"/>
      <c r="K152" s="811"/>
      <c r="L152" s="811"/>
      <c r="M152" s="811"/>
      <c r="N152" s="811"/>
      <c r="O152" s="811"/>
      <c r="P152" s="811"/>
      <c r="Q152" s="811"/>
      <c r="R152" s="811"/>
    </row>
    <row r="153" spans="1:18" s="462" customFormat="1" ht="16.350000000000001" customHeight="1">
      <c r="C153" s="559"/>
      <c r="D153" s="559"/>
      <c r="E153" s="837"/>
      <c r="G153" s="811"/>
      <c r="H153" s="811"/>
      <c r="I153" s="812"/>
      <c r="J153" s="811"/>
      <c r="K153" s="811"/>
      <c r="L153" s="811"/>
      <c r="M153" s="811"/>
      <c r="N153" s="811"/>
      <c r="O153" s="811"/>
      <c r="P153" s="811"/>
      <c r="Q153" s="811"/>
      <c r="R153" s="811"/>
    </row>
    <row r="154" spans="1:18" s="462" customFormat="1" ht="16.350000000000001" customHeight="1">
      <c r="C154" s="559"/>
      <c r="D154" s="559"/>
      <c r="E154" s="837"/>
      <c r="G154" s="811"/>
      <c r="H154" s="811"/>
      <c r="I154" s="812"/>
      <c r="J154" s="811"/>
      <c r="K154" s="811"/>
      <c r="L154" s="811"/>
      <c r="M154" s="811"/>
      <c r="N154" s="811"/>
      <c r="O154" s="811"/>
      <c r="P154" s="811"/>
      <c r="Q154" s="811"/>
      <c r="R154" s="811"/>
    </row>
    <row r="155" spans="1:18" s="462" customFormat="1" ht="16.350000000000001" customHeight="1">
      <c r="C155" s="559"/>
      <c r="D155" s="559"/>
      <c r="E155" s="837"/>
      <c r="G155" s="811"/>
      <c r="H155" s="811"/>
      <c r="I155" s="812"/>
      <c r="J155" s="811"/>
      <c r="K155" s="811"/>
      <c r="L155" s="811"/>
      <c r="M155" s="811"/>
      <c r="N155" s="811"/>
      <c r="O155" s="811"/>
      <c r="P155" s="811"/>
      <c r="Q155" s="811"/>
      <c r="R155" s="811"/>
    </row>
    <row r="156" spans="1:18" s="462" customFormat="1" ht="16.350000000000001" customHeight="1">
      <c r="C156" s="559"/>
      <c r="D156" s="559"/>
      <c r="E156" s="837"/>
      <c r="G156" s="811"/>
      <c r="H156" s="811"/>
      <c r="I156" s="812"/>
      <c r="J156" s="811"/>
      <c r="K156" s="811"/>
      <c r="L156" s="811"/>
      <c r="M156" s="811"/>
      <c r="N156" s="811"/>
      <c r="O156" s="811"/>
      <c r="P156" s="811"/>
      <c r="Q156" s="811"/>
      <c r="R156" s="811"/>
    </row>
    <row r="157" spans="1:18" s="462" customFormat="1" ht="16.350000000000001" customHeight="1">
      <c r="C157" s="559"/>
      <c r="D157" s="559"/>
      <c r="E157" s="837"/>
      <c r="G157" s="811"/>
      <c r="H157" s="811"/>
      <c r="I157" s="812"/>
      <c r="J157" s="811"/>
      <c r="K157" s="811"/>
      <c r="L157" s="811"/>
      <c r="M157" s="811"/>
      <c r="N157" s="811"/>
      <c r="O157" s="811"/>
      <c r="P157" s="811"/>
      <c r="Q157" s="811"/>
      <c r="R157" s="811"/>
    </row>
    <row r="158" spans="1:18" s="462" customFormat="1" ht="16.350000000000001" customHeight="1">
      <c r="C158" s="559"/>
      <c r="D158" s="559"/>
      <c r="E158" s="837"/>
      <c r="G158" s="811"/>
      <c r="H158" s="811"/>
      <c r="I158" s="812"/>
      <c r="J158" s="811"/>
      <c r="K158" s="811"/>
      <c r="L158" s="811"/>
      <c r="M158" s="811"/>
      <c r="N158" s="811"/>
      <c r="O158" s="811"/>
      <c r="P158" s="811"/>
      <c r="Q158" s="811"/>
      <c r="R158" s="811"/>
    </row>
    <row r="159" spans="1:18" s="462" customFormat="1" ht="16.350000000000001" customHeight="1">
      <c r="C159" s="559"/>
      <c r="D159" s="559"/>
      <c r="E159" s="837"/>
      <c r="G159" s="811"/>
      <c r="H159" s="811"/>
      <c r="I159" s="812"/>
      <c r="J159" s="811"/>
      <c r="K159" s="811"/>
      <c r="L159" s="811"/>
      <c r="M159" s="811"/>
      <c r="N159" s="811"/>
      <c r="O159" s="811"/>
      <c r="P159" s="811"/>
      <c r="Q159" s="811"/>
      <c r="R159" s="811"/>
    </row>
    <row r="160" spans="1:18" s="462" customFormat="1" ht="16.350000000000001" customHeight="1">
      <c r="C160" s="559"/>
      <c r="D160" s="559"/>
      <c r="E160" s="837"/>
      <c r="G160" s="811"/>
      <c r="H160" s="811"/>
      <c r="I160" s="812"/>
      <c r="J160" s="811"/>
      <c r="K160" s="811"/>
      <c r="L160" s="811"/>
      <c r="M160" s="811"/>
      <c r="N160" s="811"/>
      <c r="O160" s="811"/>
      <c r="P160" s="811"/>
      <c r="Q160" s="811"/>
      <c r="R160" s="811"/>
    </row>
    <row r="161" spans="1:18" s="462" customFormat="1" ht="16.350000000000001" customHeight="1">
      <c r="C161" s="559"/>
      <c r="D161" s="559"/>
      <c r="E161" s="837"/>
      <c r="G161" s="811"/>
      <c r="H161" s="811"/>
      <c r="I161" s="812"/>
      <c r="J161" s="811"/>
      <c r="K161" s="811"/>
      <c r="L161" s="811"/>
      <c r="M161" s="811"/>
      <c r="N161" s="811"/>
      <c r="O161" s="811"/>
      <c r="P161" s="811"/>
      <c r="Q161" s="811"/>
      <c r="R161" s="811"/>
    </row>
    <row r="162" spans="1:18" s="462" customFormat="1" ht="16.350000000000001" customHeight="1">
      <c r="C162" s="559"/>
      <c r="D162" s="559"/>
      <c r="E162" s="837"/>
      <c r="G162" s="811"/>
      <c r="H162" s="811"/>
      <c r="I162" s="812"/>
      <c r="J162" s="811"/>
      <c r="K162" s="811"/>
      <c r="L162" s="811"/>
      <c r="M162" s="811"/>
      <c r="N162" s="811"/>
      <c r="O162" s="811"/>
      <c r="P162" s="811"/>
      <c r="Q162" s="811"/>
      <c r="R162" s="811"/>
    </row>
    <row r="163" spans="1:18" s="462" customFormat="1" ht="16.350000000000001" customHeight="1">
      <c r="C163" s="559"/>
      <c r="D163" s="559"/>
      <c r="E163" s="837"/>
      <c r="G163" s="811"/>
      <c r="H163" s="811"/>
      <c r="I163" s="812"/>
      <c r="J163" s="811"/>
      <c r="K163" s="811"/>
      <c r="L163" s="811"/>
      <c r="M163" s="811"/>
      <c r="N163" s="811"/>
      <c r="O163" s="811"/>
      <c r="P163" s="811"/>
      <c r="Q163" s="811"/>
      <c r="R163" s="811"/>
    </row>
    <row r="164" spans="1:18" s="462" customFormat="1" ht="16.350000000000001" customHeight="1">
      <c r="C164" s="559"/>
      <c r="D164" s="559"/>
      <c r="E164" s="837"/>
      <c r="G164" s="811"/>
      <c r="H164" s="811"/>
      <c r="I164" s="812"/>
      <c r="J164" s="811"/>
      <c r="K164" s="811"/>
      <c r="L164" s="811"/>
      <c r="M164" s="811"/>
      <c r="N164" s="811"/>
      <c r="O164" s="811"/>
      <c r="P164" s="811"/>
      <c r="Q164" s="811"/>
      <c r="R164" s="811"/>
    </row>
    <row r="165" spans="1:18" s="462" customFormat="1" ht="16.350000000000001" customHeight="1">
      <c r="C165" s="559"/>
      <c r="D165" s="559"/>
      <c r="E165" s="837"/>
      <c r="G165" s="811"/>
      <c r="H165" s="811"/>
      <c r="I165" s="812"/>
      <c r="J165" s="811"/>
      <c r="K165" s="811"/>
      <c r="L165" s="811"/>
      <c r="M165" s="811"/>
      <c r="N165" s="811"/>
      <c r="O165" s="811"/>
      <c r="P165" s="811"/>
      <c r="Q165" s="811"/>
      <c r="R165" s="811"/>
    </row>
    <row r="166" spans="1:18" s="462" customFormat="1" ht="16.350000000000001" customHeight="1">
      <c r="A166" s="1146" t="s">
        <v>1125</v>
      </c>
      <c r="B166" s="1147"/>
      <c r="C166" s="1148" t="s">
        <v>394</v>
      </c>
      <c r="D166" s="1148"/>
      <c r="E166" s="881" t="s">
        <v>1126</v>
      </c>
      <c r="G166" s="811"/>
      <c r="H166" s="811"/>
      <c r="I166" s="812"/>
      <c r="J166" s="811"/>
      <c r="K166" s="811"/>
      <c r="L166" s="811"/>
      <c r="M166" s="811"/>
      <c r="N166" s="811"/>
      <c r="O166" s="811"/>
      <c r="P166" s="811"/>
      <c r="Q166" s="811"/>
      <c r="R166" s="811"/>
    </row>
    <row r="167" spans="1:18" ht="12" customHeight="1">
      <c r="A167" s="215"/>
      <c r="B167" s="215"/>
      <c r="C167" s="1149" t="str">
        <f>IF(OR(AND(D169="Yes",Worksheet!H23&gt;0),AND(D169="No",Worksheet!H23&lt;=0),LEN(D169)=0),"","Inconsistency between Worksheet BMAC input and bmac.0 response")</f>
        <v/>
      </c>
      <c r="D167" s="1149"/>
      <c r="E167" s="744"/>
      <c r="F167" s="327"/>
      <c r="H167" s="803"/>
      <c r="I167" s="803"/>
    </row>
    <row r="168" spans="1:18" s="567" customFormat="1" ht="12">
      <c r="A168" s="563"/>
      <c r="B168" s="564" t="s">
        <v>395</v>
      </c>
      <c r="C168" s="565" t="s">
        <v>298</v>
      </c>
      <c r="D168" s="565" t="s">
        <v>655</v>
      </c>
      <c r="E168" s="743"/>
      <c r="F168" s="566"/>
      <c r="G168" s="804"/>
      <c r="H168" s="805" t="s">
        <v>297</v>
      </c>
      <c r="I168" s="805"/>
      <c r="J168" s="804" t="s">
        <v>786</v>
      </c>
      <c r="K168" s="804"/>
      <c r="L168" s="804"/>
      <c r="M168" s="804"/>
      <c r="N168" s="804"/>
      <c r="O168" s="804"/>
      <c r="P168" s="804"/>
      <c r="Q168" s="804"/>
      <c r="R168" s="804"/>
    </row>
    <row r="169" spans="1:18" ht="20.100000000000001" customHeight="1">
      <c r="A169" s="215"/>
      <c r="B169" s="546" t="s">
        <v>435</v>
      </c>
      <c r="C169" s="873" t="str">
        <f>BMAC!B34</f>
        <v xml:space="preserve">Were any customers metered in the audit year? </v>
      </c>
      <c r="D169" s="329"/>
      <c r="E169" s="743"/>
      <c r="F169" s="327"/>
      <c r="H169" s="799" t="e">
        <f>IF(D169="",X,"")</f>
        <v>#NAME?</v>
      </c>
      <c r="I169" s="806"/>
      <c r="J169" s="799" t="s">
        <v>820</v>
      </c>
    </row>
    <row r="170" spans="1:18" ht="23.1" customHeight="1">
      <c r="A170" s="215"/>
      <c r="B170" s="546" t="s">
        <v>396</v>
      </c>
      <c r="C170" s="873" t="str">
        <f>BMAC!B35</f>
        <v>For billed metered accounts, what % of bills are estimated in a typical billing cycle?</v>
      </c>
      <c r="D170" s="329"/>
      <c r="E170" s="743" t="str">
        <f t="shared" ref="E170:E176" si="13">IFERROR(IF(OR($D$177=10,NOT(ISNUMBER($D$177))),"",IF(I170=$I$177,"Limiting","")),"")</f>
        <v/>
      </c>
      <c r="F170" s="327"/>
      <c r="G170" s="800">
        <f>IF($D$169="No",1,IF(LEN(D170)&gt;0,1,0))</f>
        <v>0</v>
      </c>
      <c r="H170" s="814" t="e">
        <f>VLOOKUP('Interactive Data Grading'!D170,BMAC!$C$6:$J$15,8,FALSE)</f>
        <v>#N/A</v>
      </c>
      <c r="I170" s="814" t="e">
        <f>H170</f>
        <v>#N/A</v>
      </c>
    </row>
    <row r="171" spans="1:18" ht="38.25" customHeight="1">
      <c r="A171" s="215"/>
      <c r="B171" s="546" t="s">
        <v>397</v>
      </c>
      <c r="C171" s="873" t="str">
        <f>BMAC!B36</f>
        <v>How often does the utility read its customer meters?
For systems with multiple read frequencies, select the reading frequency that describes the majority of your customers.</v>
      </c>
      <c r="D171" s="329"/>
      <c r="E171" s="743" t="str">
        <f t="shared" si="13"/>
        <v/>
      </c>
      <c r="F171" s="327"/>
      <c r="G171" s="800">
        <f t="shared" ref="G171:G175" si="14">IF($D$169="No",1,IF(LEN(D171)&gt;0,1,0))</f>
        <v>0</v>
      </c>
      <c r="H171" s="814" t="e">
        <f>VLOOKUP('Interactive Data Grading'!D171,BMAC!$D$6:$J$15,7,FALSE)</f>
        <v>#N/A</v>
      </c>
      <c r="I171" s="814" t="e">
        <f t="shared" ref="I171:I175" si="15">H171</f>
        <v>#N/A</v>
      </c>
    </row>
    <row r="172" spans="1:18" ht="22.2" customHeight="1">
      <c r="A172" s="215"/>
      <c r="B172" s="546" t="s">
        <v>398</v>
      </c>
      <c r="C172" s="873" t="str">
        <f>BMAC!B37</f>
        <v>Is the BMAC volume pro-rated to represent consumption occuring exactly during the audit period?</v>
      </c>
      <c r="D172" s="329"/>
      <c r="E172" s="743" t="str">
        <f t="shared" si="13"/>
        <v/>
      </c>
      <c r="F172" s="327"/>
      <c r="G172" s="800">
        <f t="shared" si="14"/>
        <v>0</v>
      </c>
      <c r="H172" s="814" t="e">
        <f>VLOOKUP('Interactive Data Grading'!D172,BMAC!$E$6:$J$15,6,FALSE)</f>
        <v>#N/A</v>
      </c>
      <c r="I172" s="814" t="e">
        <f t="shared" si="15"/>
        <v>#N/A</v>
      </c>
    </row>
    <row r="173" spans="1:18" ht="20.100000000000001" customHeight="1">
      <c r="A173" s="215"/>
      <c r="B173" s="546" t="s">
        <v>399</v>
      </c>
      <c r="C173" s="873" t="str">
        <f>BMAC!B38</f>
        <v>How frequently does internal review by utility staff of the BMAC volumes occur?</v>
      </c>
      <c r="D173" s="329"/>
      <c r="E173" s="743" t="str">
        <f t="shared" si="13"/>
        <v/>
      </c>
      <c r="F173" s="327"/>
      <c r="G173" s="800">
        <f t="shared" si="14"/>
        <v>0</v>
      </c>
      <c r="H173" s="814" t="e">
        <f>VLOOKUP('Interactive Data Grading'!D173,BMAC!$F$6:$J$15,5,FALSE)</f>
        <v>#N/A</v>
      </c>
      <c r="I173" s="814" t="e">
        <f t="shared" si="15"/>
        <v>#N/A</v>
      </c>
    </row>
    <row r="174" spans="1:18" ht="20.100000000000001" customHeight="1">
      <c r="A174" s="215"/>
      <c r="B174" s="546" t="s">
        <v>400</v>
      </c>
      <c r="C174" s="873" t="str">
        <f>BMAC!B39</f>
        <v>What level of detail is examined in the internal review of BMAC volumes?</v>
      </c>
      <c r="D174" s="329"/>
      <c r="E174" s="743" t="str">
        <f t="shared" si="13"/>
        <v/>
      </c>
      <c r="F174" s="327"/>
      <c r="G174" s="800">
        <f>IF(OR($D$169="No",D173=BMAC!F23),1,IF(LEN(D174)&gt;0,1,0))</f>
        <v>0</v>
      </c>
      <c r="H174" s="814" t="e">
        <f>VLOOKUP('Interactive Data Grading'!D174,BMAC!$G$6:$J$15,4,FALSE)</f>
        <v>#N/A</v>
      </c>
      <c r="I174" s="814" t="e">
        <f>IF(D173=BMAC!F23,X,H174)</f>
        <v>#N/A</v>
      </c>
      <c r="J174" s="799" t="s">
        <v>399</v>
      </c>
    </row>
    <row r="175" spans="1:18" ht="22.95" customHeight="1">
      <c r="A175" s="215"/>
      <c r="B175" s="546" t="s">
        <v>401</v>
      </c>
      <c r="C175" s="873" t="str">
        <f>BMAC!B40</f>
        <v>When was the most recent billing data review by someone who is independent of the utility billing process?</v>
      </c>
      <c r="D175" s="329"/>
      <c r="E175" s="743" t="str">
        <f t="shared" si="13"/>
        <v/>
      </c>
      <c r="F175" s="327"/>
      <c r="G175" s="800">
        <f t="shared" si="14"/>
        <v>0</v>
      </c>
      <c r="H175" s="814" t="e">
        <f>VLOOKUP('Interactive Data Grading'!D175,BMAC!$H$6:$J$15,3,FALSE)</f>
        <v>#N/A</v>
      </c>
      <c r="I175" s="814" t="e">
        <f t="shared" si="15"/>
        <v>#N/A</v>
      </c>
    </row>
    <row r="176" spans="1:18" ht="22.95" customHeight="1">
      <c r="A176" s="215"/>
      <c r="B176" s="546" t="s">
        <v>402</v>
      </c>
      <c r="C176" s="873" t="str">
        <f>BMAC!B41</f>
        <v>What level of detail was examined in the review by someone who is independent of the utility billing process?</v>
      </c>
      <c r="D176" s="329"/>
      <c r="E176" s="743" t="str">
        <f t="shared" si="13"/>
        <v/>
      </c>
      <c r="F176" s="327"/>
      <c r="G176" s="800">
        <f>IF(OR($D$169="No",D175=BMAC!H23),1,IF(LEN(D176)&gt;0,1,0))</f>
        <v>0</v>
      </c>
      <c r="H176" s="814" t="e">
        <f>VLOOKUP('Interactive Data Grading'!D176,BMAC!$I$6:$J$15,2,FALSE)</f>
        <v>#N/A</v>
      </c>
      <c r="I176" s="814" t="e">
        <f>IF(D175=BMAC!H23,X,H176)</f>
        <v>#N/A</v>
      </c>
      <c r="J176" s="799" t="s">
        <v>401</v>
      </c>
    </row>
    <row r="177" spans="1:18" ht="27.6" customHeight="1">
      <c r="A177" s="215"/>
      <c r="B177" s="215"/>
      <c r="C177" s="328" t="s">
        <v>308</v>
      </c>
      <c r="D177" s="746" t="str">
        <f>IF(D169="","",IF(D169="No","n/a",IF(G177=0,"",I177)))</f>
        <v/>
      </c>
      <c r="E177" s="743"/>
      <c r="F177" s="327"/>
      <c r="G177" s="800">
        <f>MIN(G170:G176)</f>
        <v>0</v>
      </c>
      <c r="H177" s="810" t="e">
        <f>MIN(H169:H176)</f>
        <v>#NAME?</v>
      </c>
      <c r="I177" s="810">
        <f t="array" ref="I177">MIN(IF(ISNUMBER(I168:I176),I168:I176))</f>
        <v>0</v>
      </c>
    </row>
    <row r="178" spans="1:18" s="462" customFormat="1" ht="16.350000000000001" customHeight="1">
      <c r="C178" s="559"/>
      <c r="D178" s="559"/>
      <c r="E178" s="837"/>
      <c r="G178" s="811"/>
      <c r="H178" s="811"/>
      <c r="I178" s="812"/>
      <c r="J178" s="811"/>
      <c r="K178" s="811"/>
      <c r="L178" s="811"/>
      <c r="M178" s="811"/>
      <c r="N178" s="811"/>
      <c r="O178" s="811"/>
      <c r="P178" s="811"/>
      <c r="Q178" s="811"/>
      <c r="R178" s="811"/>
    </row>
    <row r="179" spans="1:18" s="462" customFormat="1" ht="16.350000000000001" customHeight="1">
      <c r="C179" s="559"/>
      <c r="D179" s="559"/>
      <c r="E179" s="837"/>
      <c r="G179" s="811"/>
      <c r="H179" s="811"/>
      <c r="I179" s="812"/>
      <c r="J179" s="811"/>
      <c r="K179" s="811"/>
      <c r="L179" s="811"/>
      <c r="M179" s="811"/>
      <c r="N179" s="811"/>
      <c r="O179" s="811"/>
      <c r="P179" s="811"/>
      <c r="Q179" s="811"/>
      <c r="R179" s="811"/>
    </row>
    <row r="180" spans="1:18" s="462" customFormat="1" ht="16.350000000000001" customHeight="1">
      <c r="C180" s="559"/>
      <c r="D180" s="559"/>
      <c r="E180" s="837"/>
      <c r="G180" s="811"/>
      <c r="H180" s="811"/>
      <c r="I180" s="812"/>
      <c r="J180" s="811"/>
      <c r="K180" s="811"/>
      <c r="L180" s="811"/>
      <c r="M180" s="811"/>
      <c r="N180" s="811"/>
      <c r="O180" s="811"/>
      <c r="P180" s="811"/>
      <c r="Q180" s="811"/>
      <c r="R180" s="811"/>
    </row>
    <row r="181" spans="1:18" s="462" customFormat="1" ht="16.350000000000001" customHeight="1">
      <c r="C181" s="559"/>
      <c r="D181" s="559"/>
      <c r="E181" s="837"/>
      <c r="G181" s="811"/>
      <c r="H181" s="811"/>
      <c r="I181" s="812"/>
      <c r="J181" s="811"/>
      <c r="K181" s="811"/>
      <c r="L181" s="811"/>
      <c r="M181" s="811"/>
      <c r="N181" s="811"/>
      <c r="O181" s="811"/>
      <c r="P181" s="811"/>
      <c r="Q181" s="811"/>
      <c r="R181" s="811"/>
    </row>
    <row r="182" spans="1:18" s="462" customFormat="1" ht="16.350000000000001" customHeight="1">
      <c r="C182" s="559"/>
      <c r="D182" s="559"/>
      <c r="E182" s="837"/>
      <c r="G182" s="811"/>
      <c r="H182" s="811"/>
      <c r="I182" s="812"/>
      <c r="J182" s="811"/>
      <c r="K182" s="811"/>
      <c r="L182" s="811"/>
      <c r="M182" s="811"/>
      <c r="N182" s="811"/>
      <c r="O182" s="811"/>
      <c r="P182" s="811"/>
      <c r="Q182" s="811"/>
      <c r="R182" s="811"/>
    </row>
    <row r="183" spans="1:18" s="462" customFormat="1" ht="16.350000000000001" customHeight="1">
      <c r="C183" s="559"/>
      <c r="D183" s="559"/>
      <c r="E183" s="837"/>
      <c r="G183" s="811"/>
      <c r="H183" s="811"/>
      <c r="I183" s="812"/>
      <c r="J183" s="811"/>
      <c r="K183" s="811"/>
      <c r="L183" s="811"/>
      <c r="M183" s="811"/>
      <c r="N183" s="811"/>
      <c r="O183" s="811"/>
      <c r="P183" s="811"/>
      <c r="Q183" s="811"/>
      <c r="R183" s="811"/>
    </row>
    <row r="184" spans="1:18" s="462" customFormat="1" ht="16.350000000000001" customHeight="1">
      <c r="C184" s="559"/>
      <c r="D184" s="559"/>
      <c r="E184" s="837"/>
      <c r="G184" s="811"/>
      <c r="H184" s="811"/>
      <c r="I184" s="812"/>
      <c r="J184" s="811"/>
      <c r="K184" s="811"/>
      <c r="L184" s="811"/>
      <c r="M184" s="811"/>
      <c r="N184" s="811"/>
      <c r="O184" s="811"/>
      <c r="P184" s="811"/>
      <c r="Q184" s="811"/>
      <c r="R184" s="811"/>
    </row>
    <row r="185" spans="1:18" s="462" customFormat="1" ht="16.350000000000001" customHeight="1">
      <c r="C185" s="559"/>
      <c r="D185" s="559"/>
      <c r="E185" s="837"/>
      <c r="G185" s="811"/>
      <c r="H185" s="811"/>
      <c r="I185" s="812"/>
      <c r="J185" s="811"/>
      <c r="K185" s="811"/>
      <c r="L185" s="811"/>
      <c r="M185" s="811"/>
      <c r="N185" s="811"/>
      <c r="O185" s="811"/>
      <c r="P185" s="811"/>
      <c r="Q185" s="811"/>
      <c r="R185" s="811"/>
    </row>
    <row r="186" spans="1:18" s="462" customFormat="1" ht="16.350000000000001" customHeight="1">
      <c r="C186" s="559"/>
      <c r="D186" s="559"/>
      <c r="E186" s="837"/>
      <c r="G186" s="811"/>
      <c r="H186" s="811"/>
      <c r="I186" s="812"/>
      <c r="J186" s="811"/>
      <c r="K186" s="811"/>
      <c r="L186" s="811"/>
      <c r="M186" s="811"/>
      <c r="N186" s="811"/>
      <c r="O186" s="811"/>
      <c r="P186" s="811"/>
      <c r="Q186" s="811"/>
      <c r="R186" s="811"/>
    </row>
    <row r="187" spans="1:18" s="462" customFormat="1" ht="16.350000000000001" customHeight="1">
      <c r="C187" s="559"/>
      <c r="D187" s="559"/>
      <c r="E187" s="837"/>
      <c r="G187" s="811"/>
      <c r="H187" s="811"/>
      <c r="I187" s="812"/>
      <c r="J187" s="811"/>
      <c r="K187" s="811"/>
      <c r="L187" s="811"/>
      <c r="M187" s="811"/>
      <c r="N187" s="811"/>
      <c r="O187" s="811"/>
      <c r="P187" s="811"/>
      <c r="Q187" s="811"/>
      <c r="R187" s="811"/>
    </row>
    <row r="188" spans="1:18" s="462" customFormat="1" ht="16.350000000000001" customHeight="1">
      <c r="C188" s="559"/>
      <c r="D188" s="559"/>
      <c r="E188" s="837"/>
      <c r="G188" s="811"/>
      <c r="H188" s="811"/>
      <c r="I188" s="812"/>
      <c r="J188" s="811"/>
      <c r="K188" s="811"/>
      <c r="L188" s="811"/>
      <c r="M188" s="811"/>
      <c r="N188" s="811"/>
      <c r="O188" s="811"/>
      <c r="P188" s="811"/>
      <c r="Q188" s="811"/>
      <c r="R188" s="811"/>
    </row>
    <row r="189" spans="1:18" s="462" customFormat="1" ht="47.4" customHeight="1">
      <c r="C189" s="559"/>
      <c r="D189" s="559"/>
      <c r="E189" s="837"/>
      <c r="G189" s="811"/>
      <c r="H189" s="811"/>
      <c r="I189" s="812"/>
      <c r="J189" s="811"/>
      <c r="K189" s="811"/>
      <c r="L189" s="811"/>
      <c r="M189" s="811"/>
      <c r="N189" s="811"/>
      <c r="O189" s="811"/>
      <c r="P189" s="811"/>
      <c r="Q189" s="811"/>
      <c r="R189" s="811"/>
    </row>
    <row r="190" spans="1:18" s="462" customFormat="1" ht="33.75" customHeight="1">
      <c r="C190" s="559"/>
      <c r="D190" s="559"/>
      <c r="E190" s="837"/>
      <c r="G190" s="811"/>
      <c r="H190" s="811"/>
      <c r="I190" s="812"/>
      <c r="J190" s="811"/>
      <c r="K190" s="811"/>
      <c r="L190" s="811"/>
      <c r="M190" s="811"/>
      <c r="N190" s="811"/>
      <c r="O190" s="811"/>
      <c r="P190" s="811"/>
      <c r="Q190" s="811"/>
      <c r="R190" s="811"/>
    </row>
    <row r="191" spans="1:18" s="462" customFormat="1" ht="32.25" customHeight="1">
      <c r="C191" s="559"/>
      <c r="D191" s="559"/>
      <c r="E191" s="837"/>
      <c r="G191" s="811"/>
      <c r="H191" s="811"/>
      <c r="I191" s="812"/>
      <c r="J191" s="811"/>
      <c r="K191" s="811"/>
      <c r="L191" s="811"/>
      <c r="M191" s="811"/>
      <c r="N191" s="811"/>
      <c r="O191" s="811"/>
      <c r="P191" s="811"/>
      <c r="Q191" s="811"/>
      <c r="R191" s="811"/>
    </row>
    <row r="192" spans="1:18" s="462" customFormat="1" ht="24.75" customHeight="1">
      <c r="C192" s="559"/>
      <c r="D192" s="559"/>
      <c r="E192" s="837"/>
      <c r="G192" s="811"/>
      <c r="H192" s="811"/>
      <c r="I192" s="812"/>
      <c r="J192" s="811"/>
      <c r="K192" s="811"/>
      <c r="L192" s="811"/>
      <c r="M192" s="811"/>
      <c r="N192" s="811"/>
      <c r="O192" s="811"/>
      <c r="P192" s="811"/>
      <c r="Q192" s="811"/>
      <c r="R192" s="811"/>
    </row>
    <row r="193" spans="1:18" s="462" customFormat="1" ht="16.350000000000001" customHeight="1">
      <c r="A193" s="1146" t="s">
        <v>1125</v>
      </c>
      <c r="B193" s="1147"/>
      <c r="C193" s="1148" t="s">
        <v>436</v>
      </c>
      <c r="D193" s="1148"/>
      <c r="E193" s="881" t="s">
        <v>1126</v>
      </c>
      <c r="G193" s="811"/>
      <c r="H193" s="811"/>
      <c r="I193" s="812"/>
      <c r="J193" s="811"/>
      <c r="K193" s="811"/>
      <c r="L193" s="811"/>
      <c r="M193" s="811"/>
      <c r="N193" s="811"/>
      <c r="O193" s="811"/>
      <c r="P193" s="811"/>
      <c r="Q193" s="811"/>
      <c r="R193" s="811"/>
    </row>
    <row r="194" spans="1:18" ht="12" customHeight="1">
      <c r="A194" s="215"/>
      <c r="B194" s="215"/>
      <c r="C194" s="1149" t="str">
        <f>IF(OR(AND(D196="Yes",Worksheet!H24&gt;0),AND(D196="No",Worksheet!H24&lt;=0),LEN(D196)=0),"","Inconsistency between Worksheet BUAC input and buac.0 response")</f>
        <v/>
      </c>
      <c r="D194" s="1149"/>
      <c r="E194" s="744"/>
      <c r="F194" s="327"/>
      <c r="H194" s="803"/>
      <c r="I194" s="803"/>
    </row>
    <row r="195" spans="1:18" s="567" customFormat="1" ht="12">
      <c r="A195" s="563"/>
      <c r="B195" s="564" t="s">
        <v>437</v>
      </c>
      <c r="C195" s="565" t="s">
        <v>298</v>
      </c>
      <c r="D195" s="565" t="s">
        <v>655</v>
      </c>
      <c r="E195" s="743"/>
      <c r="F195" s="566"/>
      <c r="G195" s="804"/>
      <c r="H195" s="805" t="s">
        <v>297</v>
      </c>
      <c r="I195" s="805"/>
      <c r="J195" s="804" t="s">
        <v>786</v>
      </c>
      <c r="K195" s="804"/>
      <c r="L195" s="804"/>
      <c r="M195" s="804"/>
      <c r="N195" s="804"/>
      <c r="O195" s="804"/>
      <c r="P195" s="804"/>
      <c r="Q195" s="804"/>
      <c r="R195" s="804"/>
    </row>
    <row r="196" spans="1:18" ht="27.6" customHeight="1">
      <c r="A196" s="215"/>
      <c r="B196" s="546" t="s">
        <v>438</v>
      </c>
      <c r="C196" s="873" t="str">
        <f>BUAC!B34</f>
        <v>Was there any billed consumption on unmetered accounts in the audit year?</v>
      </c>
      <c r="D196" s="329"/>
      <c r="E196" s="743"/>
      <c r="F196" s="327"/>
      <c r="H196" s="799" t="e">
        <f>IF(D196="",X,"")</f>
        <v>#NAME?</v>
      </c>
      <c r="I196" s="806"/>
      <c r="J196" s="799" t="s">
        <v>820</v>
      </c>
    </row>
    <row r="197" spans="1:18" ht="27.6" customHeight="1">
      <c r="A197" s="215"/>
      <c r="B197" s="546" t="s">
        <v>429</v>
      </c>
      <c r="C197" s="873" t="str">
        <f>BUAC!B35</f>
        <v>What portion of billed accounts are unmetered (% by number of accounts)?</v>
      </c>
      <c r="D197" s="329"/>
      <c r="E197" s="743" t="str">
        <f>IF(OR($D$200=10,$D$200="n/a"),"",IFERROR(IF(H197=MIN($H$197:$H$199),"Limiting",""),""))</f>
        <v/>
      </c>
      <c r="F197" s="327"/>
      <c r="H197" s="807" t="e">
        <f>VLOOKUP('Interactive Data Grading'!D197,BUAC!$C$6:$F$15,4,FALSE)</f>
        <v>#N/A</v>
      </c>
      <c r="I197" s="807"/>
    </row>
    <row r="198" spans="1:18" ht="27.6" customHeight="1">
      <c r="A198" s="215"/>
      <c r="B198" s="546" t="s">
        <v>430</v>
      </c>
      <c r="C198" s="873" t="str">
        <f>BUAC!B36</f>
        <v>Methodology to quantify consumption for unmetered accounts?</v>
      </c>
      <c r="D198" s="329"/>
      <c r="E198" s="743" t="str">
        <f>IF(OR($D$200=10,$D$200="n/a"),"",IFERROR(IF(H198=MIN($H$197:$H$199),"Limiting",""),""))</f>
        <v/>
      </c>
      <c r="F198" s="327"/>
      <c r="H198" s="807" t="e">
        <f>VLOOKUP('Interactive Data Grading'!D198,BUAC!$D$6:$F$15,3,FALSE)</f>
        <v>#N/A</v>
      </c>
      <c r="I198" s="808"/>
    </row>
    <row r="199" spans="1:18" ht="27.6" customHeight="1">
      <c r="A199" s="215"/>
      <c r="B199" s="546" t="s">
        <v>431</v>
      </c>
      <c r="C199" s="873" t="str">
        <f>BUAC!B37</f>
        <v>How frequently is unmetered customer consumption estimated?</v>
      </c>
      <c r="D199" s="329"/>
      <c r="E199" s="743" t="str">
        <f>IF(OR($D$200=10,$D$200="n/a"),"",IFERROR(IF(H199=MIN($H$197:$H$199),"Limiting",""),""))</f>
        <v/>
      </c>
      <c r="F199" s="327"/>
      <c r="H199" s="807" t="e">
        <f>VLOOKUP('Interactive Data Grading'!D199,BUAC!$E$6:$F$15,2,FALSE)</f>
        <v>#N/A</v>
      </c>
      <c r="I199" s="808"/>
    </row>
    <row r="200" spans="1:18" ht="27.6" customHeight="1">
      <c r="A200" s="215"/>
      <c r="B200" s="215"/>
      <c r="C200" s="328" t="s">
        <v>308</v>
      </c>
      <c r="D200" s="746" t="str">
        <f>IFERROR((IF(D196="No","n/a",H200)),"")</f>
        <v/>
      </c>
      <c r="E200" s="743"/>
      <c r="F200" s="327"/>
      <c r="H200" s="810" t="e">
        <f>MIN(H196:H199)</f>
        <v>#NAME?</v>
      </c>
      <c r="I200" s="807"/>
    </row>
    <row r="201" spans="1:18" s="462" customFormat="1" ht="16.350000000000001" customHeight="1">
      <c r="C201" s="559"/>
      <c r="D201" s="559"/>
      <c r="E201" s="837"/>
      <c r="G201" s="811"/>
      <c r="H201" s="811"/>
      <c r="I201" s="812"/>
      <c r="J201" s="811"/>
      <c r="K201" s="811"/>
      <c r="L201" s="811"/>
      <c r="M201" s="811"/>
      <c r="N201" s="811"/>
      <c r="O201" s="811"/>
      <c r="P201" s="811"/>
      <c r="Q201" s="811"/>
      <c r="R201" s="811"/>
    </row>
    <row r="202" spans="1:18" s="462" customFormat="1" ht="16.350000000000001" customHeight="1">
      <c r="C202" s="559"/>
      <c r="D202" s="559"/>
      <c r="E202" s="837"/>
      <c r="G202" s="811"/>
      <c r="H202" s="811"/>
      <c r="I202" s="812"/>
      <c r="J202" s="811"/>
      <c r="K202" s="811"/>
      <c r="L202" s="811"/>
      <c r="M202" s="811"/>
      <c r="N202" s="811"/>
      <c r="O202" s="811"/>
      <c r="P202" s="811"/>
      <c r="Q202" s="811"/>
      <c r="R202" s="811"/>
    </row>
    <row r="203" spans="1:18" s="462" customFormat="1" ht="16.350000000000001" customHeight="1">
      <c r="C203" s="559"/>
      <c r="D203" s="559"/>
      <c r="E203" s="837"/>
      <c r="G203" s="811"/>
      <c r="H203" s="811"/>
      <c r="I203" s="812"/>
      <c r="J203" s="811"/>
      <c r="K203" s="811"/>
      <c r="L203" s="811"/>
      <c r="M203" s="811"/>
      <c r="N203" s="811"/>
      <c r="O203" s="811"/>
      <c r="P203" s="811"/>
      <c r="Q203" s="811"/>
      <c r="R203" s="811"/>
    </row>
    <row r="204" spans="1:18" s="462" customFormat="1" ht="16.350000000000001" customHeight="1">
      <c r="C204" s="559"/>
      <c r="D204" s="559"/>
      <c r="E204" s="837"/>
      <c r="G204" s="811"/>
      <c r="H204" s="811"/>
      <c r="I204" s="812"/>
      <c r="J204" s="811"/>
      <c r="K204" s="811"/>
      <c r="L204" s="811"/>
      <c r="M204" s="811"/>
      <c r="N204" s="811"/>
      <c r="O204" s="811"/>
      <c r="P204" s="811"/>
      <c r="Q204" s="811"/>
      <c r="R204" s="811"/>
    </row>
    <row r="205" spans="1:18" s="462" customFormat="1" ht="16.350000000000001" customHeight="1">
      <c r="C205" s="559"/>
      <c r="D205" s="559"/>
      <c r="E205" s="837"/>
      <c r="G205" s="811"/>
      <c r="H205" s="811"/>
      <c r="I205" s="812"/>
      <c r="J205" s="811"/>
      <c r="K205" s="811"/>
      <c r="L205" s="811"/>
      <c r="M205" s="811"/>
      <c r="N205" s="811"/>
      <c r="O205" s="811"/>
      <c r="P205" s="811"/>
      <c r="Q205" s="811"/>
      <c r="R205" s="811"/>
    </row>
    <row r="206" spans="1:18" s="462" customFormat="1" ht="16.350000000000001" customHeight="1">
      <c r="C206" s="559"/>
      <c r="D206" s="559"/>
      <c r="E206" s="837"/>
      <c r="G206" s="811"/>
      <c r="H206" s="811"/>
      <c r="I206" s="812"/>
      <c r="J206" s="811"/>
      <c r="K206" s="811"/>
      <c r="L206" s="811"/>
      <c r="M206" s="811"/>
      <c r="N206" s="811"/>
      <c r="O206" s="811"/>
      <c r="P206" s="811"/>
      <c r="Q206" s="811"/>
      <c r="R206" s="811"/>
    </row>
    <row r="207" spans="1:18" s="462" customFormat="1" ht="16.350000000000001" customHeight="1">
      <c r="C207" s="559"/>
      <c r="D207" s="559"/>
      <c r="E207" s="837"/>
      <c r="G207" s="811"/>
      <c r="H207" s="811"/>
      <c r="I207" s="812"/>
      <c r="J207" s="811"/>
      <c r="K207" s="811"/>
      <c r="L207" s="811"/>
      <c r="M207" s="811"/>
      <c r="N207" s="811"/>
      <c r="O207" s="811"/>
      <c r="P207" s="811"/>
      <c r="Q207" s="811"/>
      <c r="R207" s="811"/>
    </row>
    <row r="208" spans="1:18" s="462" customFormat="1" ht="16.350000000000001" customHeight="1">
      <c r="C208" s="559"/>
      <c r="D208" s="559"/>
      <c r="E208" s="837"/>
      <c r="G208" s="811"/>
      <c r="H208" s="811"/>
      <c r="I208" s="812"/>
      <c r="J208" s="811"/>
      <c r="K208" s="811"/>
      <c r="L208" s="811"/>
      <c r="M208" s="811"/>
      <c r="N208" s="811"/>
      <c r="O208" s="811"/>
      <c r="P208" s="811"/>
      <c r="Q208" s="811"/>
      <c r="R208" s="811"/>
    </row>
    <row r="209" spans="1:18" s="462" customFormat="1" ht="57.6" customHeight="1">
      <c r="C209" s="559"/>
      <c r="D209" s="559"/>
      <c r="E209" s="837"/>
      <c r="G209" s="811"/>
      <c r="H209" s="811"/>
      <c r="I209" s="812"/>
      <c r="J209" s="811"/>
      <c r="K209" s="811"/>
      <c r="L209" s="811"/>
      <c r="M209" s="811"/>
      <c r="N209" s="811"/>
      <c r="O209" s="811"/>
      <c r="P209" s="811"/>
      <c r="Q209" s="811"/>
      <c r="R209" s="811"/>
    </row>
    <row r="210" spans="1:18" s="462" customFormat="1" ht="57.6" customHeight="1">
      <c r="C210" s="559"/>
      <c r="D210" s="559"/>
      <c r="E210" s="837"/>
      <c r="G210" s="811"/>
      <c r="H210" s="811"/>
      <c r="I210" s="812"/>
      <c r="J210" s="811"/>
      <c r="K210" s="811"/>
      <c r="L210" s="811"/>
      <c r="M210" s="811"/>
      <c r="N210" s="811"/>
      <c r="O210" s="811"/>
      <c r="P210" s="811"/>
      <c r="Q210" s="811"/>
      <c r="R210" s="811"/>
    </row>
    <row r="211" spans="1:18" s="462" customFormat="1" ht="57.6" customHeight="1">
      <c r="C211" s="559"/>
      <c r="D211" s="559"/>
      <c r="E211" s="837"/>
      <c r="G211" s="811"/>
      <c r="H211" s="811"/>
      <c r="I211" s="812"/>
      <c r="J211" s="811"/>
      <c r="K211" s="811"/>
      <c r="L211" s="811"/>
      <c r="M211" s="811"/>
      <c r="N211" s="811"/>
      <c r="O211" s="811"/>
      <c r="P211" s="811"/>
      <c r="Q211" s="811"/>
      <c r="R211" s="811"/>
    </row>
    <row r="212" spans="1:18" s="462" customFormat="1" ht="33.75" customHeight="1">
      <c r="C212" s="559"/>
      <c r="D212" s="559"/>
      <c r="E212" s="837"/>
      <c r="G212" s="811"/>
      <c r="H212" s="811"/>
      <c r="I212" s="812"/>
      <c r="J212" s="811"/>
      <c r="K212" s="811"/>
      <c r="L212" s="811"/>
      <c r="M212" s="811"/>
      <c r="N212" s="811"/>
      <c r="O212" s="811"/>
      <c r="P212" s="811"/>
      <c r="Q212" s="811"/>
      <c r="R212" s="811"/>
    </row>
    <row r="213" spans="1:18" s="462" customFormat="1" ht="16.350000000000001" customHeight="1">
      <c r="C213" s="559"/>
      <c r="D213" s="559"/>
      <c r="E213" s="837"/>
      <c r="G213" s="811"/>
      <c r="H213" s="811"/>
      <c r="I213" s="812"/>
      <c r="J213" s="811"/>
      <c r="K213" s="811"/>
      <c r="L213" s="811"/>
      <c r="M213" s="811"/>
      <c r="N213" s="811"/>
      <c r="O213" s="811"/>
      <c r="P213" s="811"/>
      <c r="Q213" s="811"/>
      <c r="R213" s="811"/>
    </row>
    <row r="214" spans="1:18" s="462" customFormat="1" ht="16.350000000000001" customHeight="1">
      <c r="C214" s="559"/>
      <c r="D214" s="559"/>
      <c r="E214" s="837"/>
      <c r="G214" s="811"/>
      <c r="H214" s="811"/>
      <c r="I214" s="812"/>
      <c r="J214" s="811"/>
      <c r="K214" s="811"/>
      <c r="L214" s="811"/>
      <c r="M214" s="811"/>
      <c r="N214" s="811"/>
      <c r="O214" s="811"/>
      <c r="P214" s="811"/>
      <c r="Q214" s="811"/>
      <c r="R214" s="811"/>
    </row>
    <row r="215" spans="1:18" s="462" customFormat="1" ht="18.75" customHeight="1">
      <c r="C215" s="559"/>
      <c r="D215" s="559"/>
      <c r="E215" s="837"/>
      <c r="G215" s="811"/>
      <c r="H215" s="811"/>
      <c r="I215" s="812"/>
      <c r="J215" s="811"/>
      <c r="K215" s="811"/>
      <c r="L215" s="811"/>
      <c r="M215" s="811"/>
      <c r="N215" s="811"/>
      <c r="O215" s="811"/>
      <c r="P215" s="811"/>
      <c r="Q215" s="811"/>
      <c r="R215" s="811"/>
    </row>
    <row r="216" spans="1:18" s="462" customFormat="1" ht="16.350000000000001" customHeight="1">
      <c r="A216" s="1146" t="s">
        <v>1125</v>
      </c>
      <c r="B216" s="1147"/>
      <c r="C216" s="1148" t="s">
        <v>454</v>
      </c>
      <c r="D216" s="1148"/>
      <c r="E216" s="881" t="s">
        <v>1126</v>
      </c>
      <c r="G216" s="811"/>
      <c r="H216" s="811"/>
      <c r="I216" s="812"/>
      <c r="J216" s="811"/>
      <c r="K216" s="811"/>
      <c r="L216" s="811"/>
      <c r="M216" s="811"/>
      <c r="N216" s="811"/>
      <c r="O216" s="811"/>
      <c r="P216" s="811"/>
      <c r="Q216" s="811"/>
      <c r="R216" s="811"/>
    </row>
    <row r="217" spans="1:18" ht="12" customHeight="1">
      <c r="A217" s="215"/>
      <c r="B217" s="215"/>
      <c r="C217" s="1149" t="str">
        <f>IF(OR(AND(D219="Yes",Worksheet!H25&gt;0),AND(D219="No",Worksheet!H25&lt;=0),LEN(D219)=0),"","Inconsistency between Worksheet UMAC input and umac.0 response")</f>
        <v/>
      </c>
      <c r="D217" s="1149"/>
      <c r="E217" s="744"/>
      <c r="F217" s="327"/>
      <c r="H217" s="803"/>
      <c r="I217" s="803"/>
    </row>
    <row r="218" spans="1:18" s="567" customFormat="1" ht="12">
      <c r="A218" s="563"/>
      <c r="B218" s="564" t="s">
        <v>466</v>
      </c>
      <c r="C218" s="565" t="s">
        <v>298</v>
      </c>
      <c r="D218" s="565" t="s">
        <v>655</v>
      </c>
      <c r="E218" s="743"/>
      <c r="F218" s="566"/>
      <c r="G218" s="804"/>
      <c r="H218" s="805" t="s">
        <v>297</v>
      </c>
      <c r="I218" s="805"/>
      <c r="J218" s="804" t="s">
        <v>786</v>
      </c>
      <c r="K218" s="804"/>
      <c r="L218" s="804"/>
      <c r="M218" s="804"/>
      <c r="N218" s="804"/>
      <c r="O218" s="804"/>
      <c r="P218" s="804"/>
      <c r="Q218" s="804"/>
      <c r="R218" s="804"/>
    </row>
    <row r="219" spans="1:18" ht="27.6" customHeight="1">
      <c r="A219" s="215"/>
      <c r="B219" s="546" t="s">
        <v>467</v>
      </c>
      <c r="C219" s="873" t="str">
        <f>UMAC!B34</f>
        <v>Did the water utility have any unbilled-metered consumption in the audit year?</v>
      </c>
      <c r="D219" s="329"/>
      <c r="E219" s="743"/>
      <c r="F219" s="327"/>
      <c r="H219" s="799" t="e">
        <f>IF(D219="",X,"")</f>
        <v>#NAME?</v>
      </c>
      <c r="I219" s="806"/>
      <c r="J219" s="799" t="s">
        <v>820</v>
      </c>
    </row>
    <row r="220" spans="1:18" ht="27.6" customHeight="1">
      <c r="A220" s="215"/>
      <c r="B220" s="546" t="s">
        <v>448</v>
      </c>
      <c r="C220" s="873" t="str">
        <f>UMAC!B35</f>
        <v>Does the water utility policy articulate which accounts are exempt from billing?</v>
      </c>
      <c r="D220" s="329"/>
      <c r="E220" s="743" t="str">
        <f>IF(OR($D$224=10,$D$224="n/a"),"",IFERROR(IF(H220=MIN($H$220:$H$223),"Limiting",""),""))</f>
        <v/>
      </c>
      <c r="F220" s="327"/>
      <c r="H220" s="807" t="e">
        <f>VLOOKUP('Interactive Data Grading'!D220,UMAC!$C$6:$G$15,5,FALSE)</f>
        <v>#N/A</v>
      </c>
      <c r="I220" s="807"/>
    </row>
    <row r="221" spans="1:18" ht="27.6" customHeight="1">
      <c r="A221" s="215"/>
      <c r="B221" s="546" t="s">
        <v>449</v>
      </c>
      <c r="C221" s="873" t="str">
        <f>UMAC!B36</f>
        <v>How many unbilled metered accounts exist?</v>
      </c>
      <c r="D221" s="329"/>
      <c r="E221" s="743" t="str">
        <f>IF(OR($D$224=10,$D$224="n/a"),"",IFERROR(IF(H221=MIN($H$220:$H$223),"Limiting",""),""))</f>
        <v/>
      </c>
      <c r="F221" s="327"/>
      <c r="H221" s="807" t="e">
        <f>VLOOKUP('Interactive Data Grading'!D221,UMAC!$D$6:$G$15,4,FALSE)</f>
        <v>#N/A</v>
      </c>
      <c r="I221" s="808"/>
    </row>
    <row r="222" spans="1:18" ht="41.85" customHeight="1">
      <c r="A222" s="215"/>
      <c r="B222" s="546" t="s">
        <v>450</v>
      </c>
      <c r="C222" s="873" t="str">
        <f>UMAC!B37</f>
        <v>How often is each unbilled customer meter read? 
For systems with multiple read frequencies, select the reading frequency that describes the majority of your customers.</v>
      </c>
      <c r="D222" s="329"/>
      <c r="E222" s="743" t="str">
        <f>IF(OR($D$224=10,$D$224="n/a"),"",IFERROR(IF(H222=MIN($H$220:$H$223),"Limiting",""),""))</f>
        <v/>
      </c>
      <c r="F222" s="327"/>
      <c r="H222" s="807" t="e">
        <f>VLOOKUP('Interactive Data Grading'!D222,UMAC!$E$6:$G$15,3,FALSE)</f>
        <v>#N/A</v>
      </c>
      <c r="I222" s="808"/>
    </row>
    <row r="223" spans="1:18" ht="27.6" customHeight="1">
      <c r="A223" s="215"/>
      <c r="B223" s="546" t="s">
        <v>451</v>
      </c>
      <c r="C223" s="873" t="str">
        <f>UMAC!B38</f>
        <v>How often are unbilled metered volumes reviewed for error?</v>
      </c>
      <c r="D223" s="329"/>
      <c r="E223" s="743" t="str">
        <f>IF(OR($D$224=10,$D$224="n/a"),"",IFERROR(IF(H223=MIN($H$220:$H$223),"Limiting",""),""))</f>
        <v/>
      </c>
      <c r="F223" s="327"/>
      <c r="H223" s="807" t="e">
        <f>VLOOKUP('Interactive Data Grading'!D223,UMAC!$F$6:$G$15,2,FALSE)</f>
        <v>#N/A</v>
      </c>
      <c r="I223" s="807"/>
    </row>
    <row r="224" spans="1:18" ht="27.6" customHeight="1">
      <c r="A224" s="215"/>
      <c r="B224" s="215"/>
      <c r="C224" s="328" t="s">
        <v>308</v>
      </c>
      <c r="D224" s="746" t="str">
        <f>IFERROR((IF(D219="No","n/a",H224)),"")</f>
        <v/>
      </c>
      <c r="E224" s="743"/>
      <c r="F224" s="327"/>
      <c r="H224" s="810" t="e">
        <f>MIN(H219:H223)</f>
        <v>#NAME?</v>
      </c>
      <c r="I224" s="807"/>
    </row>
    <row r="225" spans="1:18" s="462" customFormat="1" ht="16.350000000000001" customHeight="1">
      <c r="C225" s="559"/>
      <c r="D225" s="559"/>
      <c r="E225" s="837"/>
      <c r="G225" s="811"/>
      <c r="H225" s="811"/>
      <c r="I225" s="812"/>
      <c r="J225" s="811"/>
      <c r="K225" s="811"/>
      <c r="L225" s="811"/>
      <c r="M225" s="811"/>
      <c r="N225" s="811"/>
      <c r="O225" s="811"/>
      <c r="P225" s="811"/>
      <c r="Q225" s="811"/>
      <c r="R225" s="811"/>
    </row>
    <row r="226" spans="1:18" s="462" customFormat="1" ht="16.350000000000001" customHeight="1">
      <c r="C226" s="559"/>
      <c r="D226" s="559"/>
      <c r="E226" s="837"/>
      <c r="G226" s="811"/>
      <c r="H226" s="811"/>
      <c r="I226" s="812"/>
      <c r="J226" s="811"/>
      <c r="K226" s="811"/>
      <c r="L226" s="811"/>
      <c r="M226" s="811"/>
      <c r="N226" s="811"/>
      <c r="O226" s="811"/>
      <c r="P226" s="811"/>
      <c r="Q226" s="811"/>
      <c r="R226" s="811"/>
    </row>
    <row r="227" spans="1:18" s="462" customFormat="1" ht="16.350000000000001" customHeight="1">
      <c r="C227" s="559"/>
      <c r="D227" s="559"/>
      <c r="E227" s="837"/>
      <c r="G227" s="811"/>
      <c r="H227" s="811"/>
      <c r="I227" s="812"/>
      <c r="J227" s="811"/>
      <c r="K227" s="811"/>
      <c r="L227" s="811"/>
      <c r="M227" s="811"/>
      <c r="N227" s="811"/>
      <c r="O227" s="811"/>
      <c r="P227" s="811"/>
      <c r="Q227" s="811"/>
      <c r="R227" s="811"/>
    </row>
    <row r="228" spans="1:18" s="462" customFormat="1" ht="16.350000000000001" customHeight="1">
      <c r="C228" s="559"/>
      <c r="D228" s="559"/>
      <c r="E228" s="837"/>
      <c r="G228" s="811"/>
      <c r="H228" s="811"/>
      <c r="I228" s="812"/>
      <c r="J228" s="811"/>
      <c r="K228" s="811"/>
      <c r="L228" s="811"/>
      <c r="M228" s="811"/>
      <c r="N228" s="811"/>
      <c r="O228" s="811"/>
      <c r="P228" s="811"/>
      <c r="Q228" s="811"/>
      <c r="R228" s="811"/>
    </row>
    <row r="229" spans="1:18" s="462" customFormat="1" ht="16.350000000000001" customHeight="1">
      <c r="C229" s="559"/>
      <c r="D229" s="559"/>
      <c r="E229" s="837"/>
      <c r="G229" s="811"/>
      <c r="H229" s="811"/>
      <c r="I229" s="812"/>
      <c r="J229" s="811"/>
      <c r="K229" s="811"/>
      <c r="L229" s="811"/>
      <c r="M229" s="811"/>
      <c r="N229" s="811"/>
      <c r="O229" s="811"/>
      <c r="P229" s="811"/>
      <c r="Q229" s="811"/>
      <c r="R229" s="811"/>
    </row>
    <row r="230" spans="1:18" s="462" customFormat="1" ht="40.35" customHeight="1">
      <c r="C230" s="559"/>
      <c r="D230" s="559"/>
      <c r="E230" s="837"/>
      <c r="G230" s="811"/>
      <c r="H230" s="811"/>
      <c r="I230" s="812"/>
      <c r="J230" s="811"/>
      <c r="K230" s="811"/>
      <c r="L230" s="811"/>
      <c r="M230" s="811"/>
      <c r="N230" s="811"/>
      <c r="O230" s="811"/>
      <c r="P230" s="811"/>
      <c r="Q230" s="811"/>
      <c r="R230" s="811"/>
    </row>
    <row r="231" spans="1:18" s="462" customFormat="1" ht="40.35" customHeight="1">
      <c r="C231" s="559"/>
      <c r="D231" s="559"/>
      <c r="E231" s="837"/>
      <c r="G231" s="811"/>
      <c r="H231" s="811"/>
      <c r="I231" s="812"/>
      <c r="J231" s="811"/>
      <c r="K231" s="811"/>
      <c r="L231" s="811"/>
      <c r="M231" s="811"/>
      <c r="N231" s="811"/>
      <c r="O231" s="811"/>
      <c r="P231" s="811"/>
      <c r="Q231" s="811"/>
      <c r="R231" s="811"/>
    </row>
    <row r="232" spans="1:18" s="462" customFormat="1" ht="40.35" customHeight="1">
      <c r="C232" s="559"/>
      <c r="D232" s="559"/>
      <c r="E232" s="837"/>
      <c r="G232" s="811"/>
      <c r="H232" s="811"/>
      <c r="I232" s="812"/>
      <c r="J232" s="811"/>
      <c r="K232" s="811"/>
      <c r="L232" s="811"/>
      <c r="M232" s="811"/>
      <c r="N232" s="811"/>
      <c r="O232" s="811"/>
      <c r="P232" s="811"/>
      <c r="Q232" s="811"/>
      <c r="R232" s="811"/>
    </row>
    <row r="233" spans="1:18" s="462" customFormat="1" ht="23.25" customHeight="1">
      <c r="C233" s="559"/>
      <c r="D233" s="559"/>
      <c r="E233" s="837"/>
      <c r="G233" s="811"/>
      <c r="H233" s="811"/>
      <c r="I233" s="812"/>
      <c r="J233" s="811"/>
      <c r="K233" s="811"/>
      <c r="L233" s="811"/>
      <c r="M233" s="811"/>
      <c r="N233" s="811"/>
      <c r="O233" s="811"/>
      <c r="P233" s="811"/>
      <c r="Q233" s="811"/>
      <c r="R233" s="811"/>
    </row>
    <row r="234" spans="1:18" s="462" customFormat="1" ht="13.5" customHeight="1">
      <c r="C234" s="559"/>
      <c r="D234" s="559"/>
      <c r="E234" s="837"/>
      <c r="G234" s="811"/>
      <c r="H234" s="811"/>
      <c r="I234" s="812"/>
      <c r="J234" s="811"/>
      <c r="K234" s="811"/>
      <c r="L234" s="811"/>
      <c r="M234" s="811"/>
      <c r="N234" s="811"/>
      <c r="O234" s="811"/>
      <c r="P234" s="811"/>
      <c r="Q234" s="811"/>
      <c r="R234" s="811"/>
    </row>
    <row r="235" spans="1:18" s="462" customFormat="1" ht="16.350000000000001" customHeight="1">
      <c r="C235" s="559"/>
      <c r="D235" s="559"/>
      <c r="E235" s="837"/>
      <c r="G235" s="811"/>
      <c r="H235" s="811"/>
      <c r="I235" s="812"/>
      <c r="J235" s="811"/>
      <c r="K235" s="811"/>
      <c r="L235" s="811"/>
      <c r="M235" s="811"/>
      <c r="N235" s="811"/>
      <c r="O235" s="811"/>
      <c r="P235" s="811"/>
      <c r="Q235" s="811"/>
      <c r="R235" s="811"/>
    </row>
    <row r="236" spans="1:18" s="462" customFormat="1" ht="12.75" customHeight="1">
      <c r="C236" s="559"/>
      <c r="D236" s="559"/>
      <c r="E236" s="837"/>
      <c r="G236" s="811"/>
      <c r="H236" s="811"/>
      <c r="I236" s="812"/>
      <c r="J236" s="811"/>
      <c r="K236" s="811"/>
      <c r="L236" s="811"/>
      <c r="M236" s="811"/>
      <c r="N236" s="811"/>
      <c r="O236" s="811"/>
      <c r="P236" s="811"/>
      <c r="Q236" s="811"/>
      <c r="R236" s="811"/>
    </row>
    <row r="237" spans="1:18" s="462" customFormat="1" ht="12.75" customHeight="1">
      <c r="C237" s="559"/>
      <c r="D237" s="559"/>
      <c r="E237" s="837"/>
      <c r="G237" s="811"/>
      <c r="H237" s="811"/>
      <c r="I237" s="812"/>
      <c r="J237" s="811"/>
      <c r="K237" s="811"/>
      <c r="L237" s="811"/>
      <c r="M237" s="811"/>
      <c r="N237" s="811"/>
      <c r="O237" s="811"/>
      <c r="P237" s="811"/>
      <c r="Q237" s="811"/>
      <c r="R237" s="811"/>
    </row>
    <row r="238" spans="1:18" s="462" customFormat="1" ht="12.75" customHeight="1">
      <c r="C238" s="559"/>
      <c r="D238" s="559"/>
      <c r="E238" s="837"/>
      <c r="G238" s="811"/>
      <c r="H238" s="811"/>
      <c r="I238" s="812"/>
      <c r="J238" s="811"/>
      <c r="K238" s="811"/>
      <c r="L238" s="811"/>
      <c r="M238" s="811"/>
      <c r="N238" s="811"/>
      <c r="O238" s="811"/>
      <c r="P238" s="811"/>
      <c r="Q238" s="811"/>
      <c r="R238" s="811"/>
    </row>
    <row r="239" spans="1:18" s="462" customFormat="1" ht="51" customHeight="1">
      <c r="C239" s="559"/>
      <c r="D239" s="559"/>
      <c r="E239" s="837"/>
      <c r="G239" s="811"/>
      <c r="H239" s="811"/>
      <c r="I239" s="812"/>
      <c r="J239" s="811"/>
      <c r="K239" s="811"/>
      <c r="L239" s="811"/>
      <c r="M239" s="811"/>
      <c r="N239" s="811"/>
      <c r="O239" s="811"/>
      <c r="P239" s="811"/>
      <c r="Q239" s="811"/>
      <c r="R239" s="811"/>
    </row>
    <row r="240" spans="1:18" s="462" customFormat="1" ht="16.350000000000001" customHeight="1">
      <c r="A240" s="1146" t="s">
        <v>1125</v>
      </c>
      <c r="B240" s="1147"/>
      <c r="C240" s="1148" t="s">
        <v>465</v>
      </c>
      <c r="D240" s="1148"/>
      <c r="E240" s="881" t="s">
        <v>1126</v>
      </c>
      <c r="G240" s="811"/>
      <c r="H240" s="811"/>
      <c r="I240" s="812"/>
      <c r="J240" s="811"/>
      <c r="K240" s="811"/>
      <c r="L240" s="811"/>
      <c r="M240" s="811"/>
      <c r="N240" s="811"/>
      <c r="O240" s="811"/>
      <c r="P240" s="811"/>
      <c r="Q240" s="811"/>
      <c r="R240" s="811"/>
    </row>
    <row r="241" spans="1:18" ht="9.75" customHeight="1">
      <c r="A241" s="215"/>
      <c r="B241" s="215"/>
      <c r="C241" s="1155" t="str">
        <f>IF(Worksheet!W26=1,"This Data Grading Criteria is hidden when the 'default' input is used on the Worksheet","")</f>
        <v>This Data Grading Criteria is hidden when the 'default' input is used on the Worksheet</v>
      </c>
      <c r="D241" s="1155"/>
      <c r="E241" s="744"/>
      <c r="F241" s="327"/>
      <c r="H241" s="803"/>
      <c r="I241" s="803"/>
    </row>
    <row r="242" spans="1:18" s="567" customFormat="1" ht="12">
      <c r="A242" s="563"/>
      <c r="B242" s="564" t="s">
        <v>468</v>
      </c>
      <c r="C242" s="565" t="s">
        <v>298</v>
      </c>
      <c r="D242" s="565" t="s">
        <v>655</v>
      </c>
      <c r="E242" s="743"/>
      <c r="F242" s="566"/>
      <c r="G242" s="804"/>
      <c r="H242" s="805" t="s">
        <v>297</v>
      </c>
      <c r="I242" s="805"/>
      <c r="J242" s="804" t="s">
        <v>786</v>
      </c>
      <c r="K242" s="804"/>
      <c r="L242" s="804"/>
      <c r="M242" s="804"/>
      <c r="N242" s="804"/>
      <c r="O242" s="804"/>
      <c r="P242" s="804"/>
      <c r="Q242" s="804"/>
      <c r="R242" s="804"/>
    </row>
    <row r="243" spans="1:18" ht="27.6" customHeight="1">
      <c r="A243" s="215"/>
      <c r="B243" s="546" t="s">
        <v>469</v>
      </c>
      <c r="C243" s="873" t="str">
        <f>UUAC!B34</f>
        <v xml:space="preserve">On the Worksheet, the status of the default option is: </v>
      </c>
      <c r="D243" s="332" t="str">
        <f>IF(AND(Worksheet!W26=2,Worksheet!Q26&gt;0),UUAC!A2,UUAC!A3)</f>
        <v>Default is used because Custom Value is selected but no value has been entered</v>
      </c>
      <c r="E243" s="743"/>
      <c r="F243" s="327"/>
      <c r="I243" s="806"/>
      <c r="J243" s="799" t="s">
        <v>830</v>
      </c>
    </row>
    <row r="244" spans="1:18" ht="27.6" customHeight="1">
      <c r="A244" s="215"/>
      <c r="B244" s="546" t="s">
        <v>459</v>
      </c>
      <c r="C244" s="873" t="str">
        <f>UUAC!B35</f>
        <v>How well-understood is the extent of unbilled unmetered use?</v>
      </c>
      <c r="D244" s="330"/>
      <c r="E244" s="743" t="str">
        <f>IF(OR($D$247=10,$D$247=3),"",IFERROR(IF(H244=MIN($H$244:$H$246),"Limiting",""),""))</f>
        <v/>
      </c>
      <c r="F244" s="327"/>
      <c r="H244" s="807" t="e">
        <f>VLOOKUP('Interactive Data Grading'!D244,UUAC!$C$6:$F$15,4,FALSE)</f>
        <v>#N/A</v>
      </c>
      <c r="I244" s="807"/>
    </row>
    <row r="245" spans="1:18" ht="27.6" customHeight="1">
      <c r="A245" s="215"/>
      <c r="B245" s="546" t="s">
        <v>460</v>
      </c>
      <c r="C245" s="873" t="str">
        <f>UUAC!B36</f>
        <v>Which best describes the records that are kept for events of unbilled unmetered use?</v>
      </c>
      <c r="D245" s="331"/>
      <c r="E245" s="743" t="str">
        <f>IF(OR($D$247=10,$D$247=3),"",IFERROR(IF(H245=MIN($H$244:$H$246),"Limiting",""),""))</f>
        <v/>
      </c>
      <c r="F245" s="327"/>
      <c r="H245" s="807" t="e">
        <f>VLOOKUP('Interactive Data Grading'!D245,UUAC!$D$6:$F$15,3,FALSE)</f>
        <v>#N/A</v>
      </c>
      <c r="I245" s="808"/>
    </row>
    <row r="246" spans="1:18" ht="27.6" customHeight="1">
      <c r="A246" s="215"/>
      <c r="B246" s="546" t="s">
        <v>461</v>
      </c>
      <c r="C246" s="873" t="str">
        <f>UUAC!B37</f>
        <v>How is the majority of unbilled unmetered use estimated?</v>
      </c>
      <c r="D246" s="331"/>
      <c r="E246" s="743" t="str">
        <f>IF(OR($D$247=10,$D$247=3),"",IFERROR(IF(H246=MIN($H$244:$H$246),"Limiting",""),""))</f>
        <v/>
      </c>
      <c r="F246" s="327"/>
      <c r="H246" s="807" t="e">
        <f>VLOOKUP('Interactive Data Grading'!D246,UUAC!$E$6:$F$15,2,FALSE)</f>
        <v>#N/A</v>
      </c>
      <c r="I246" s="808"/>
    </row>
    <row r="247" spans="1:18" ht="27.6" customHeight="1">
      <c r="A247" s="215"/>
      <c r="B247" s="215"/>
      <c r="C247" s="328" t="s">
        <v>308</v>
      </c>
      <c r="D247" s="884">
        <f>IFERROR((IF(D243=UUAC!A3,3,H247)),"")</f>
        <v>3</v>
      </c>
      <c r="E247" s="743"/>
      <c r="F247" s="327"/>
      <c r="H247" s="810" t="e">
        <f>MIN(H244:H246)</f>
        <v>#N/A</v>
      </c>
      <c r="I247" s="807"/>
    </row>
    <row r="248" spans="1:18" s="462" customFormat="1" ht="16.350000000000001" customHeight="1">
      <c r="C248" s="559"/>
      <c r="D248" s="559"/>
      <c r="E248" s="837"/>
      <c r="G248" s="811"/>
      <c r="H248" s="811"/>
      <c r="I248" s="812"/>
      <c r="J248" s="811"/>
      <c r="K248" s="811"/>
      <c r="L248" s="811"/>
      <c r="M248" s="811"/>
      <c r="N248" s="811"/>
      <c r="O248" s="811"/>
      <c r="P248" s="811"/>
      <c r="Q248" s="811"/>
      <c r="R248" s="811"/>
    </row>
    <row r="249" spans="1:18" s="462" customFormat="1" ht="16.350000000000001" customHeight="1">
      <c r="C249" s="559"/>
      <c r="D249" s="559"/>
      <c r="E249" s="837"/>
      <c r="G249" s="811"/>
      <c r="H249" s="811"/>
      <c r="I249" s="812"/>
      <c r="J249" s="811"/>
      <c r="K249" s="811"/>
      <c r="L249" s="811"/>
      <c r="M249" s="811"/>
      <c r="N249" s="811"/>
      <c r="O249" s="811"/>
      <c r="P249" s="811"/>
      <c r="Q249" s="811"/>
      <c r="R249" s="811"/>
    </row>
    <row r="250" spans="1:18" s="462" customFormat="1" ht="16.350000000000001" customHeight="1">
      <c r="C250" s="559"/>
      <c r="D250" s="559"/>
      <c r="E250" s="837"/>
      <c r="G250" s="811"/>
      <c r="H250" s="811"/>
      <c r="I250" s="812"/>
      <c r="J250" s="811"/>
      <c r="K250" s="811"/>
      <c r="L250" s="811"/>
      <c r="M250" s="811"/>
      <c r="N250" s="811"/>
      <c r="O250" s="811"/>
      <c r="P250" s="811"/>
      <c r="Q250" s="811"/>
      <c r="R250" s="811"/>
    </row>
    <row r="251" spans="1:18" s="462" customFormat="1" ht="16.350000000000001" customHeight="1">
      <c r="C251" s="559"/>
      <c r="D251" s="559"/>
      <c r="E251" s="837"/>
      <c r="G251" s="811"/>
      <c r="H251" s="811"/>
      <c r="I251" s="812"/>
      <c r="J251" s="811"/>
      <c r="K251" s="811"/>
      <c r="L251" s="811"/>
      <c r="M251" s="811"/>
      <c r="N251" s="811"/>
      <c r="O251" s="811"/>
      <c r="P251" s="811"/>
      <c r="Q251" s="811"/>
      <c r="R251" s="811"/>
    </row>
    <row r="252" spans="1:18" s="462" customFormat="1" ht="16.350000000000001" customHeight="1">
      <c r="C252" s="559"/>
      <c r="D252" s="559"/>
      <c r="E252" s="837"/>
      <c r="G252" s="811"/>
      <c r="H252" s="811"/>
      <c r="I252" s="812"/>
      <c r="J252" s="811"/>
      <c r="K252" s="811"/>
      <c r="L252" s="811"/>
      <c r="M252" s="811"/>
      <c r="N252" s="811"/>
      <c r="O252" s="811"/>
      <c r="P252" s="811"/>
      <c r="Q252" s="811"/>
      <c r="R252" s="811"/>
    </row>
    <row r="253" spans="1:18" s="462" customFormat="1" ht="16.350000000000001" customHeight="1">
      <c r="C253" s="559"/>
      <c r="D253" s="559"/>
      <c r="E253" s="837"/>
      <c r="G253" s="811"/>
      <c r="H253" s="811"/>
      <c r="I253" s="812"/>
      <c r="J253" s="811"/>
      <c r="K253" s="811"/>
      <c r="L253" s="811"/>
      <c r="M253" s="811"/>
      <c r="N253" s="811"/>
      <c r="O253" s="811"/>
      <c r="P253" s="811"/>
      <c r="Q253" s="811"/>
      <c r="R253" s="811"/>
    </row>
    <row r="254" spans="1:18" s="462" customFormat="1" ht="16.350000000000001" customHeight="1">
      <c r="C254" s="559"/>
      <c r="D254" s="559"/>
      <c r="E254" s="837"/>
      <c r="G254" s="811"/>
      <c r="H254" s="811"/>
      <c r="I254" s="812"/>
      <c r="J254" s="811"/>
      <c r="K254" s="811"/>
      <c r="L254" s="811"/>
      <c r="M254" s="811"/>
      <c r="N254" s="811"/>
      <c r="O254" s="811"/>
      <c r="P254" s="811"/>
      <c r="Q254" s="811"/>
      <c r="R254" s="811"/>
    </row>
    <row r="255" spans="1:18" s="462" customFormat="1" ht="16.350000000000001" customHeight="1">
      <c r="C255" s="559"/>
      <c r="D255" s="559"/>
      <c r="E255" s="837"/>
      <c r="G255" s="811"/>
      <c r="H255" s="811"/>
      <c r="I255" s="812"/>
      <c r="J255" s="811"/>
      <c r="K255" s="811"/>
      <c r="L255" s="811"/>
      <c r="M255" s="811"/>
      <c r="N255" s="811"/>
      <c r="O255" s="811"/>
      <c r="P255" s="811"/>
      <c r="Q255" s="811"/>
      <c r="R255" s="811"/>
    </row>
    <row r="256" spans="1:18" s="462" customFormat="1" ht="40.950000000000003" customHeight="1">
      <c r="C256" s="559"/>
      <c r="D256" s="559"/>
      <c r="E256" s="837"/>
      <c r="G256" s="811"/>
      <c r="H256" s="811"/>
      <c r="I256" s="812"/>
      <c r="J256" s="811"/>
      <c r="K256" s="811"/>
      <c r="L256" s="811"/>
      <c r="M256" s="811"/>
      <c r="N256" s="811"/>
      <c r="O256" s="811"/>
      <c r="P256" s="811"/>
      <c r="Q256" s="811"/>
      <c r="R256" s="811"/>
    </row>
    <row r="257" spans="1:18" s="462" customFormat="1" ht="40.950000000000003" customHeight="1">
      <c r="C257" s="559"/>
      <c r="D257" s="559"/>
      <c r="E257" s="837"/>
      <c r="G257" s="811"/>
      <c r="H257" s="811"/>
      <c r="I257" s="812"/>
      <c r="J257" s="811"/>
      <c r="K257" s="811"/>
      <c r="L257" s="811"/>
      <c r="M257" s="811"/>
      <c r="N257" s="811"/>
      <c r="O257" s="811"/>
      <c r="P257" s="811"/>
      <c r="Q257" s="811"/>
      <c r="R257" s="811"/>
    </row>
    <row r="258" spans="1:18" s="462" customFormat="1" ht="40.950000000000003" customHeight="1">
      <c r="C258" s="559"/>
      <c r="D258" s="559"/>
      <c r="E258" s="837"/>
      <c r="G258" s="811"/>
      <c r="H258" s="811"/>
      <c r="I258" s="812"/>
      <c r="J258" s="811"/>
      <c r="K258" s="811"/>
      <c r="L258" s="811"/>
      <c r="M258" s="811"/>
      <c r="N258" s="811"/>
      <c r="O258" s="811"/>
      <c r="P258" s="811"/>
      <c r="Q258" s="811"/>
      <c r="R258" s="811"/>
    </row>
    <row r="259" spans="1:18" s="462" customFormat="1" ht="40.950000000000003" customHeight="1">
      <c r="C259" s="559"/>
      <c r="D259" s="559"/>
      <c r="E259" s="837"/>
      <c r="G259" s="811"/>
      <c r="H259" s="811"/>
      <c r="I259" s="812"/>
      <c r="J259" s="811"/>
      <c r="K259" s="811"/>
      <c r="L259" s="811"/>
      <c r="M259" s="811"/>
      <c r="N259" s="811"/>
      <c r="O259" s="811"/>
      <c r="P259" s="811"/>
      <c r="Q259" s="811"/>
      <c r="R259" s="811"/>
    </row>
    <row r="260" spans="1:18" s="462" customFormat="1" ht="40.950000000000003" customHeight="1">
      <c r="C260" s="559"/>
      <c r="D260" s="559"/>
      <c r="E260" s="837"/>
      <c r="G260" s="811"/>
      <c r="H260" s="811"/>
      <c r="I260" s="812"/>
      <c r="J260" s="811"/>
      <c r="K260" s="811"/>
      <c r="L260" s="811"/>
      <c r="M260" s="811"/>
      <c r="N260" s="811"/>
      <c r="O260" s="811"/>
      <c r="P260" s="811"/>
      <c r="Q260" s="811"/>
      <c r="R260" s="811"/>
    </row>
    <row r="261" spans="1:18" s="462" customFormat="1" ht="31.5" customHeight="1">
      <c r="C261" s="559"/>
      <c r="D261" s="559"/>
      <c r="E261" s="837"/>
      <c r="G261" s="811"/>
      <c r="H261" s="811"/>
      <c r="I261" s="812"/>
      <c r="J261" s="811"/>
      <c r="K261" s="811"/>
      <c r="L261" s="811"/>
      <c r="M261" s="811"/>
      <c r="N261" s="811"/>
      <c r="O261" s="811"/>
      <c r="P261" s="811"/>
      <c r="Q261" s="811"/>
      <c r="R261" s="811"/>
    </row>
    <row r="262" spans="1:18" s="462" customFormat="1" ht="23.25" customHeight="1">
      <c r="C262" s="559"/>
      <c r="D262" s="559"/>
      <c r="E262" s="837"/>
      <c r="G262" s="811"/>
      <c r="H262" s="811"/>
      <c r="I262" s="812"/>
      <c r="J262" s="811"/>
      <c r="K262" s="811"/>
      <c r="L262" s="811"/>
      <c r="M262" s="811"/>
      <c r="N262" s="811"/>
      <c r="O262" s="811"/>
      <c r="P262" s="811"/>
      <c r="Q262" s="811"/>
      <c r="R262" s="811"/>
    </row>
    <row r="263" spans="1:18" s="462" customFormat="1" ht="16.350000000000001" customHeight="1">
      <c r="A263" s="1146" t="s">
        <v>1125</v>
      </c>
      <c r="B263" s="1147"/>
      <c r="C263" s="1148" t="s">
        <v>544</v>
      </c>
      <c r="D263" s="1148"/>
      <c r="E263" s="881" t="s">
        <v>1126</v>
      </c>
      <c r="G263" s="811"/>
      <c r="H263" s="811"/>
      <c r="I263" s="812"/>
      <c r="J263" s="811"/>
      <c r="K263" s="811"/>
      <c r="L263" s="811"/>
      <c r="M263" s="811"/>
      <c r="N263" s="811"/>
      <c r="O263" s="811"/>
      <c r="P263" s="811"/>
      <c r="Q263" s="811"/>
      <c r="R263" s="811"/>
    </row>
    <row r="264" spans="1:18" ht="9.75" customHeight="1">
      <c r="A264" s="215"/>
      <c r="B264" s="215"/>
      <c r="C264" s="1155" t="str">
        <f>IF(Worksheet!W39=1,"This Data Grading Criteria is hidden when the 'default' input is used on the Worksheet","")</f>
        <v>This Data Grading Criteria is hidden when the 'default' input is used on the Worksheet</v>
      </c>
      <c r="D264" s="1155"/>
      <c r="E264" s="744"/>
      <c r="F264" s="327"/>
      <c r="H264" s="803"/>
      <c r="I264" s="803"/>
    </row>
    <row r="265" spans="1:18" s="567" customFormat="1" ht="12">
      <c r="A265" s="563"/>
      <c r="B265" s="564" t="s">
        <v>545</v>
      </c>
      <c r="C265" s="565" t="s">
        <v>298</v>
      </c>
      <c r="D265" s="565" t="s">
        <v>655</v>
      </c>
      <c r="E265" s="743"/>
      <c r="F265" s="566"/>
      <c r="G265" s="804"/>
      <c r="H265" s="805" t="s">
        <v>297</v>
      </c>
      <c r="I265" s="805"/>
      <c r="J265" s="804" t="s">
        <v>786</v>
      </c>
      <c r="K265" s="804"/>
      <c r="L265" s="804"/>
      <c r="M265" s="804"/>
      <c r="N265" s="804"/>
      <c r="O265" s="804"/>
      <c r="P265" s="804"/>
      <c r="Q265" s="804"/>
      <c r="R265" s="804"/>
    </row>
    <row r="266" spans="1:18" ht="27.6" customHeight="1">
      <c r="A266" s="215"/>
      <c r="B266" s="546" t="s">
        <v>546</v>
      </c>
      <c r="C266" s="873" t="str">
        <f>SDHE!B34</f>
        <v xml:space="preserve">On the Worksheet, the status of the default option is: </v>
      </c>
      <c r="D266" s="333" t="str">
        <f>IF(AND(Worksheet!W39=2,Worksheet!Q39&gt;0),SDHE!A2,SDHE!A3)</f>
        <v>Default is used because Custom Value is selected but no value has been entered</v>
      </c>
      <c r="F266" s="327"/>
      <c r="H266" s="799" t="s">
        <v>521</v>
      </c>
      <c r="I266" s="806"/>
      <c r="J266" s="799" t="s">
        <v>830</v>
      </c>
    </row>
    <row r="267" spans="1:18" ht="27.6" customHeight="1">
      <c r="A267" s="215"/>
      <c r="B267" s="546" t="s">
        <v>527</v>
      </c>
      <c r="C267" s="873" t="str">
        <f>SDHE!B35</f>
        <v>Which best describes how the input was derived?</v>
      </c>
      <c r="D267" s="331"/>
      <c r="E267" s="743" t="str">
        <f>IF(OR($D$271=10,$D$271=3),"",IFERROR(IF(H267=MIN($H$267:$H$270),"Limiting",""),""))</f>
        <v/>
      </c>
      <c r="F267" s="327"/>
      <c r="H267" s="807" t="e">
        <f>VLOOKUP('Interactive Data Grading'!D267,SDHE!$C$6:$G$15,5,FALSE)</f>
        <v>#N/A</v>
      </c>
      <c r="I267" s="807"/>
    </row>
    <row r="268" spans="1:18" ht="27.6" customHeight="1">
      <c r="A268" s="215"/>
      <c r="B268" s="546" t="s">
        <v>528</v>
      </c>
      <c r="C268" s="873" t="str">
        <f>SDHE!B36</f>
        <v>Which best describes validation performed in the billing software for multipliers (conversions between unit of meter reading and unit of billing)?</v>
      </c>
      <c r="D268" s="331"/>
      <c r="E268" s="743" t="str">
        <f>IF(OR($D$271=10,$D$271=3),"",IFERROR(IF(H268=MIN($H$267:$H$270),"Limiting",""),""))</f>
        <v/>
      </c>
      <c r="F268" s="327"/>
      <c r="H268" s="807" t="e">
        <f>VLOOKUP('Interactive Data Grading'!D268,SDHE!$D$6:$G$15,4,FALSE)</f>
        <v>#N/A</v>
      </c>
      <c r="I268" s="808"/>
    </row>
    <row r="269" spans="1:18" ht="35.25" customHeight="1">
      <c r="A269" s="215"/>
      <c r="B269" s="546" t="s">
        <v>529</v>
      </c>
      <c r="C269" s="873" t="str">
        <f>SDHE!B37</f>
        <v>Which best describes the policy for new service accounts to ensure there is no lapse between start of customer water usage and start of measurement/billing?</v>
      </c>
      <c r="D269" s="331"/>
      <c r="E269" s="743" t="str">
        <f>IF(OR($D$271=10,$D$271=3),"",IFERROR(IF(H269=MIN($H$267:$H$270),"Limiting",""),""))</f>
        <v/>
      </c>
      <c r="F269" s="327"/>
      <c r="H269" s="807" t="e">
        <f>VLOOKUP('Interactive Data Grading'!D269,SDHE!$E$6:$G$15,3,FALSE)</f>
        <v>#N/A</v>
      </c>
      <c r="I269" s="808"/>
    </row>
    <row r="270" spans="1:18" ht="27.6" customHeight="1">
      <c r="A270" s="215"/>
      <c r="B270" s="546" t="s">
        <v>530</v>
      </c>
      <c r="C270" s="873" t="str">
        <f>SDHE!B38</f>
        <v>Which best describes auditing that takes place on the billing process?</v>
      </c>
      <c r="D270" s="331"/>
      <c r="E270" s="743" t="str">
        <f>IF(OR($D$271=10,$D$271=3),"",IFERROR(IF(H270=MIN($H$267:$H$270),"Limiting",""),""))</f>
        <v/>
      </c>
      <c r="F270" s="327"/>
      <c r="H270" s="807" t="e">
        <f>VLOOKUP('Interactive Data Grading'!D270,SDHE!$F$6:$G$15,2,FALSE)</f>
        <v>#N/A</v>
      </c>
      <c r="I270" s="808"/>
      <c r="N270" s="1154"/>
      <c r="O270" s="1154"/>
    </row>
    <row r="271" spans="1:18" ht="27.6" customHeight="1">
      <c r="A271" s="215"/>
      <c r="B271" s="215"/>
      <c r="C271" s="328" t="s">
        <v>308</v>
      </c>
      <c r="D271" s="884">
        <f>IFERROR((IF(D266=SDHE!A3,3,H271)),"")</f>
        <v>3</v>
      </c>
      <c r="E271" s="743"/>
      <c r="F271" s="327"/>
      <c r="H271" s="810" t="e">
        <f>MIN(H267:H270)</f>
        <v>#N/A</v>
      </c>
      <c r="I271" s="807"/>
    </row>
    <row r="272" spans="1:18"/>
    <row r="273" spans="1:18"/>
    <row r="274" spans="1:18"/>
    <row r="275" spans="1:18"/>
    <row r="276" spans="1:18"/>
    <row r="277" spans="1:18"/>
    <row r="278" spans="1:18"/>
    <row r="279" spans="1:18" s="462" customFormat="1" ht="16.350000000000001" customHeight="1">
      <c r="C279" s="559"/>
      <c r="D279" s="559"/>
      <c r="E279" s="837"/>
      <c r="G279" s="811"/>
      <c r="H279" s="811"/>
      <c r="I279" s="812"/>
      <c r="J279" s="811"/>
      <c r="K279" s="811"/>
      <c r="L279" s="811"/>
      <c r="M279" s="811"/>
      <c r="N279" s="811"/>
      <c r="O279" s="811"/>
      <c r="P279" s="811"/>
      <c r="Q279" s="811"/>
      <c r="R279" s="811"/>
    </row>
    <row r="280" spans="1:18" s="462" customFormat="1" ht="16.350000000000001" customHeight="1">
      <c r="C280" s="559"/>
      <c r="D280" s="559"/>
      <c r="E280" s="837"/>
      <c r="G280" s="811"/>
      <c r="H280" s="811"/>
      <c r="I280" s="812"/>
      <c r="J280" s="811"/>
      <c r="K280" s="811"/>
      <c r="L280" s="811"/>
      <c r="M280" s="811"/>
      <c r="N280" s="811"/>
      <c r="O280" s="811"/>
      <c r="P280" s="811"/>
      <c r="Q280" s="811"/>
      <c r="R280" s="811"/>
    </row>
    <row r="281" spans="1:18" s="462" customFormat="1" ht="52.95" customHeight="1">
      <c r="C281" s="559"/>
      <c r="D281" s="559"/>
      <c r="E281" s="837"/>
      <c r="G281" s="811"/>
      <c r="H281" s="811"/>
      <c r="I281" s="812"/>
      <c r="J281" s="811"/>
      <c r="K281" s="811"/>
      <c r="L281" s="811"/>
      <c r="M281" s="811"/>
      <c r="N281" s="811"/>
      <c r="O281" s="811"/>
      <c r="P281" s="811"/>
      <c r="Q281" s="811"/>
      <c r="R281" s="811"/>
    </row>
    <row r="282" spans="1:18" s="462" customFormat="1" ht="52.95" customHeight="1">
      <c r="C282" s="559"/>
      <c r="D282" s="559"/>
      <c r="E282" s="837"/>
      <c r="G282" s="811"/>
      <c r="H282" s="811"/>
      <c r="I282" s="812"/>
      <c r="J282" s="811"/>
      <c r="K282" s="811"/>
      <c r="L282" s="811"/>
      <c r="M282" s="811"/>
      <c r="N282" s="811"/>
      <c r="O282" s="811"/>
      <c r="P282" s="811"/>
      <c r="Q282" s="811"/>
      <c r="R282" s="811"/>
    </row>
    <row r="283" spans="1:18" s="462" customFormat="1" ht="52.95" customHeight="1">
      <c r="C283" s="559"/>
      <c r="D283" s="559"/>
      <c r="E283" s="837"/>
      <c r="G283" s="811"/>
      <c r="H283" s="811"/>
      <c r="I283" s="812"/>
      <c r="J283" s="811"/>
      <c r="K283" s="811"/>
      <c r="L283" s="811"/>
      <c r="M283" s="811"/>
      <c r="N283" s="811"/>
      <c r="O283" s="811"/>
      <c r="P283" s="811"/>
      <c r="Q283" s="811"/>
      <c r="R283" s="811"/>
    </row>
    <row r="284" spans="1:18" s="462" customFormat="1" ht="33" customHeight="1">
      <c r="C284" s="559"/>
      <c r="D284" s="559"/>
      <c r="E284" s="837"/>
      <c r="G284" s="811"/>
      <c r="H284" s="811"/>
      <c r="I284" s="812"/>
      <c r="J284" s="811"/>
      <c r="K284" s="811"/>
      <c r="L284" s="811"/>
      <c r="M284" s="811"/>
      <c r="N284" s="811"/>
      <c r="O284" s="811"/>
      <c r="P284" s="811"/>
      <c r="Q284" s="811"/>
      <c r="R284" s="811"/>
    </row>
    <row r="285" spans="1:18" s="462" customFormat="1" ht="25.5" customHeight="1">
      <c r="C285" s="559"/>
      <c r="D285" s="559"/>
      <c r="E285" s="837"/>
      <c r="G285" s="811"/>
      <c r="H285" s="811"/>
      <c r="I285" s="812"/>
      <c r="J285" s="811"/>
      <c r="K285" s="811"/>
      <c r="L285" s="811"/>
      <c r="M285" s="811"/>
      <c r="N285" s="811"/>
      <c r="O285" s="811"/>
      <c r="P285" s="811"/>
      <c r="Q285" s="811"/>
      <c r="R285" s="811"/>
    </row>
    <row r="286" spans="1:18" s="462" customFormat="1" ht="26.25" customHeight="1">
      <c r="C286" s="559"/>
      <c r="D286" s="559"/>
      <c r="E286" s="837"/>
      <c r="G286" s="811"/>
      <c r="H286" s="811"/>
      <c r="I286" s="812"/>
      <c r="J286" s="811"/>
      <c r="K286" s="811"/>
      <c r="L286" s="811"/>
      <c r="M286" s="811"/>
      <c r="N286" s="811"/>
      <c r="O286" s="811"/>
      <c r="P286" s="811"/>
      <c r="Q286" s="811"/>
      <c r="R286" s="811"/>
    </row>
    <row r="287" spans="1:18" s="462" customFormat="1" ht="16.350000000000001" customHeight="1">
      <c r="A287" s="1146" t="s">
        <v>1125</v>
      </c>
      <c r="B287" s="1147"/>
      <c r="C287" s="1148" t="s">
        <v>515</v>
      </c>
      <c r="D287" s="1148"/>
      <c r="E287" s="881" t="s">
        <v>1126</v>
      </c>
      <c r="G287" s="811"/>
      <c r="H287" s="811"/>
      <c r="I287" s="812"/>
      <c r="J287" s="811"/>
      <c r="K287" s="811"/>
      <c r="L287" s="811"/>
      <c r="M287" s="811"/>
      <c r="N287" s="811"/>
      <c r="O287" s="811"/>
      <c r="P287" s="811"/>
      <c r="Q287" s="811"/>
      <c r="R287" s="811"/>
    </row>
    <row r="288" spans="1:18" ht="12" customHeight="1">
      <c r="A288" s="215"/>
      <c r="B288" s="215"/>
      <c r="C288" s="1149" t="str">
        <f>IF(OR(AND(D290="Yes",Worksheet!Y25&gt;0),AND(D290="No",Worksheet!Y25&lt;=0),LEN(D290)=0),"","Inconsistency between Worksheet CMI input and cmi.0 response")</f>
        <v/>
      </c>
      <c r="D288" s="1149"/>
      <c r="E288" s="744"/>
      <c r="F288" s="327"/>
      <c r="H288" s="803"/>
      <c r="I288" s="803"/>
    </row>
    <row r="289" spans="1:18" s="567" customFormat="1" ht="12">
      <c r="A289" s="563"/>
      <c r="B289" s="564" t="s">
        <v>516</v>
      </c>
      <c r="C289" s="565" t="s">
        <v>298</v>
      </c>
      <c r="D289" s="565" t="s">
        <v>655</v>
      </c>
      <c r="E289" s="743"/>
      <c r="F289" s="566"/>
      <c r="G289" s="804"/>
      <c r="H289" s="805" t="s">
        <v>297</v>
      </c>
      <c r="I289" s="805"/>
      <c r="J289" s="804" t="s">
        <v>786</v>
      </c>
      <c r="K289" s="804"/>
      <c r="L289" s="804"/>
      <c r="M289" s="804"/>
      <c r="N289" s="804"/>
      <c r="O289" s="804"/>
      <c r="P289" s="804"/>
      <c r="Q289" s="804"/>
      <c r="R289" s="804"/>
    </row>
    <row r="290" spans="1:18" ht="29.4" customHeight="1">
      <c r="A290" s="215"/>
      <c r="B290" s="546" t="s">
        <v>517</v>
      </c>
      <c r="C290" s="873" t="str">
        <f>CMI!B34</f>
        <v>Was there any metered customer usage during the audit period?</v>
      </c>
      <c r="D290" s="329"/>
      <c r="E290" s="743"/>
      <c r="F290" s="327"/>
      <c r="G290" s="799">
        <f t="shared" ref="G290:G299" si="16">IF(LEN(D290)&gt;0,1,0)</f>
        <v>0</v>
      </c>
      <c r="I290" s="806"/>
      <c r="J290" s="799" t="s">
        <v>837</v>
      </c>
    </row>
    <row r="291" spans="1:18" ht="29.4" customHeight="1">
      <c r="A291" s="215"/>
      <c r="B291" s="546" t="s">
        <v>495</v>
      </c>
      <c r="C291" s="873" t="str">
        <f>CMI!B35</f>
        <v>Do you test meters reactively (when triggered by customer complaint or billing/consumption flag)?</v>
      </c>
      <c r="D291" s="329"/>
      <c r="E291" s="743" t="str">
        <f t="shared" ref="E291:E298" si="17">IFERROR(IF(OR($D$300=10,NOT(ISNUMBER($D$300))),"",IF(H291=$H$300,"Limiting","")),"")</f>
        <v/>
      </c>
      <c r="F291" s="327"/>
      <c r="G291" s="799">
        <f>IF(LEN(D291)&gt;0,1,0)</f>
        <v>0</v>
      </c>
      <c r="H291" s="807" t="e">
        <f>VLOOKUP('Interactive Data Grading'!D291,CMI!$C$6:$J$16,8,FALSE)</f>
        <v>#N/A</v>
      </c>
      <c r="I291" s="807" t="e">
        <f>H291</f>
        <v>#N/A</v>
      </c>
    </row>
    <row r="292" spans="1:18" ht="39.75" customHeight="1">
      <c r="A292" s="215"/>
      <c r="B292" s="546" t="s">
        <v>496</v>
      </c>
      <c r="C292" s="873" t="str">
        <f>CMI!B36</f>
        <v>For small size customer meters, which best describes the frequency of proactive testing (effort beyond when triggered by customer complaint or billing/consumption flags)?</v>
      </c>
      <c r="D292" s="329"/>
      <c r="E292" s="743" t="str">
        <f t="shared" si="17"/>
        <v/>
      </c>
      <c r="F292" s="327"/>
      <c r="G292" s="799">
        <f t="shared" si="16"/>
        <v>0</v>
      </c>
      <c r="H292" s="807" t="e">
        <f>VLOOKUP('Interactive Data Grading'!D292,CMI!$D$6:$J$16,7,FALSE)</f>
        <v>#N/A</v>
      </c>
      <c r="I292" s="807" t="e">
        <f>H292</f>
        <v>#N/A</v>
      </c>
      <c r="N292" s="1154"/>
      <c r="O292" s="1154"/>
    </row>
    <row r="293" spans="1:18" ht="29.4" customHeight="1">
      <c r="A293" s="215"/>
      <c r="B293" s="546" t="s">
        <v>518</v>
      </c>
      <c r="C293" s="873" t="str">
        <f>CMI!B37</f>
        <v xml:space="preserve">Which best describes what meters are included in the proactive small size customer meter testing activities? </v>
      </c>
      <c r="D293" s="329"/>
      <c r="E293" s="743" t="str">
        <f t="shared" si="17"/>
        <v/>
      </c>
      <c r="F293" s="327"/>
      <c r="G293" s="799">
        <f>IF(OR($D$292=CMI!$D$23,$D$292=CMI!$D$24,$D$292=CMI!$D$27),1,IF(LEN(D293)&gt;0,1,0))</f>
        <v>0</v>
      </c>
      <c r="H293" s="807" t="e">
        <f>VLOOKUP('Interactive Data Grading'!D293,CMI!$E$6:$J$16,6,FALSE)</f>
        <v>#N/A</v>
      </c>
      <c r="I293" s="807" t="e">
        <f>IF(OR(D292=CMI!D23,D292=CMI!D24),X,H293)</f>
        <v>#N/A</v>
      </c>
      <c r="J293" s="799" t="s">
        <v>496</v>
      </c>
    </row>
    <row r="294" spans="1:18" ht="29.4" customHeight="1">
      <c r="A294" s="215"/>
      <c r="B294" s="546" t="s">
        <v>519</v>
      </c>
      <c r="C294" s="873" t="str">
        <f>CMI!B38</f>
        <v>For mid and large size customer meters, which best describes the frequency of the proactive testing program?</v>
      </c>
      <c r="D294" s="329"/>
      <c r="E294" s="743" t="str">
        <f t="shared" si="17"/>
        <v/>
      </c>
      <c r="F294" s="327"/>
      <c r="G294" s="799">
        <f t="shared" si="16"/>
        <v>0</v>
      </c>
      <c r="H294" s="807" t="e">
        <f>VLOOKUP('Interactive Data Grading'!D294,CMI!$F$6:$J$16,5,FALSE)</f>
        <v>#N/A</v>
      </c>
      <c r="I294" s="807" t="e">
        <f>H294</f>
        <v>#N/A</v>
      </c>
    </row>
    <row r="295" spans="1:18" ht="29.4" customHeight="1">
      <c r="A295" s="215"/>
      <c r="B295" s="546" t="s">
        <v>497</v>
      </c>
      <c r="C295" s="873" t="str">
        <f>CMI!B39</f>
        <v xml:space="preserve">Which best describes what meters are included in the proactive mid- and large customer meter testing activities? </v>
      </c>
      <c r="D295" s="329"/>
      <c r="E295" s="743" t="str">
        <f t="shared" si="17"/>
        <v/>
      </c>
      <c r="F295" s="327"/>
      <c r="G295" s="888">
        <f>IF(OR($D$294=CMI!$F$23,$D$294=CMI!F$24),1,IF(LEN(D295)&gt;0,1,0))</f>
        <v>0</v>
      </c>
      <c r="H295" s="807" t="e">
        <f>VLOOKUP('Interactive Data Grading'!D295,CMI!$G$6:$J$16,4,FALSE)</f>
        <v>#N/A</v>
      </c>
      <c r="I295" s="807" t="e">
        <f>IF(OR(D294=CMI!F23,D294=CMI!F24),X,H295)</f>
        <v>#N/A</v>
      </c>
      <c r="J295" s="799" t="s">
        <v>519</v>
      </c>
    </row>
    <row r="296" spans="1:18" ht="29.4" customHeight="1">
      <c r="A296" s="215"/>
      <c r="B296" s="546" t="s">
        <v>520</v>
      </c>
      <c r="C296" s="873" t="str">
        <f>CMI!B40</f>
        <v>Which best describes how the input was derived?</v>
      </c>
      <c r="D296" s="329"/>
      <c r="E296" s="743" t="str">
        <f t="shared" si="17"/>
        <v/>
      </c>
      <c r="F296" s="327"/>
      <c r="G296" s="799">
        <f t="shared" si="16"/>
        <v>0</v>
      </c>
      <c r="H296" s="807" t="e">
        <f>VLOOKUP('Interactive Data Grading'!D296,CMI!$H$6:$J$16,3,FALSE)</f>
        <v>#N/A</v>
      </c>
      <c r="I296" s="807" t="e">
        <f>H296</f>
        <v>#N/A</v>
      </c>
    </row>
    <row r="297" spans="1:18" ht="29.4" customHeight="1">
      <c r="A297" s="215"/>
      <c r="B297" s="546" t="s">
        <v>498</v>
      </c>
      <c r="C297" s="873" t="str">
        <f>CMI!B41</f>
        <v>Has the input derivation been reviewed by someone with expert knowledge in the M36 methodology?</v>
      </c>
      <c r="D297" s="329"/>
      <c r="E297" s="743" t="str">
        <f t="shared" si="17"/>
        <v/>
      </c>
      <c r="F297" s="327"/>
      <c r="G297" s="799">
        <f t="shared" si="16"/>
        <v>0</v>
      </c>
      <c r="H297" s="807" t="e">
        <f>VLOOKUP('Interactive Data Grading'!D297,CMI!$I$6:$J$16,2,FALSE)</f>
        <v>#N/A</v>
      </c>
      <c r="I297" s="807" t="e">
        <f>H297</f>
        <v>#N/A</v>
      </c>
    </row>
    <row r="298" spans="1:18" ht="29.4" customHeight="1">
      <c r="A298" s="215"/>
      <c r="B298" s="546" t="s">
        <v>499</v>
      </c>
      <c r="C298" s="873" t="str">
        <f>CMI!B42</f>
        <v>To what extent does meter replacement occur and for which meters?</v>
      </c>
      <c r="D298" s="329"/>
      <c r="E298" s="743" t="str">
        <f t="shared" si="17"/>
        <v/>
      </c>
      <c r="F298" s="327"/>
      <c r="G298" s="799">
        <f t="shared" si="16"/>
        <v>0</v>
      </c>
      <c r="H298" s="807"/>
      <c r="I298" s="807"/>
      <c r="J298" s="799" t="s">
        <v>746</v>
      </c>
    </row>
    <row r="299" spans="1:18" ht="29.4" customHeight="1">
      <c r="A299" s="215"/>
      <c r="B299" s="546" t="s">
        <v>500</v>
      </c>
      <c r="C299" s="873" t="str">
        <f>CMI!B43</f>
        <v>Which best describes the reliability of meter installation records?</v>
      </c>
      <c r="D299" s="334"/>
      <c r="E299" s="743"/>
      <c r="F299" s="327"/>
      <c r="G299" s="799">
        <f t="shared" si="16"/>
        <v>0</v>
      </c>
      <c r="H299" s="807"/>
      <c r="I299" s="807"/>
      <c r="J299" s="799" t="s">
        <v>746</v>
      </c>
    </row>
    <row r="300" spans="1:18" ht="29.4" customHeight="1">
      <c r="A300" s="215"/>
      <c r="B300" s="215"/>
      <c r="C300" s="328" t="s">
        <v>308</v>
      </c>
      <c r="D300" s="747" t="str">
        <f>IF(D290="No","n/a",IF(G300=0,"",I300))</f>
        <v/>
      </c>
      <c r="E300" s="743"/>
      <c r="F300" s="327"/>
      <c r="G300" s="799">
        <f>MIN(G290:G299)</f>
        <v>0</v>
      </c>
      <c r="H300" s="810">
        <f t="array" ref="H300">MIN(IF(ISNUMBER(H291:H297),H291:H297))</f>
        <v>0</v>
      </c>
      <c r="I300" s="810">
        <f t="array" ref="I300">MIN(IF(ISNUMBER(I290:I299),I290:I299))</f>
        <v>0</v>
      </c>
    </row>
    <row r="301" spans="1:18" s="462" customFormat="1" ht="16.350000000000001" customHeight="1">
      <c r="C301" s="559"/>
      <c r="D301" s="559"/>
      <c r="E301" s="837"/>
      <c r="G301" s="811"/>
      <c r="H301" s="811"/>
      <c r="I301" s="812"/>
      <c r="J301" s="811"/>
      <c r="K301" s="811"/>
      <c r="L301" s="811"/>
      <c r="M301" s="811"/>
      <c r="N301" s="811"/>
      <c r="O301" s="811"/>
      <c r="P301" s="811"/>
      <c r="Q301" s="811"/>
      <c r="R301" s="811"/>
    </row>
    <row r="302" spans="1:18" s="462" customFormat="1" ht="16.350000000000001" customHeight="1">
      <c r="C302" s="559"/>
      <c r="D302" s="559"/>
      <c r="E302" s="837"/>
      <c r="G302" s="811"/>
      <c r="H302" s="811"/>
      <c r="I302" s="812"/>
      <c r="J302" s="811"/>
      <c r="K302" s="811"/>
      <c r="L302" s="811"/>
      <c r="M302" s="811"/>
      <c r="N302" s="811"/>
      <c r="O302" s="811"/>
      <c r="P302" s="811"/>
      <c r="Q302" s="811"/>
      <c r="R302" s="811"/>
    </row>
    <row r="303" spans="1:18" s="462" customFormat="1" ht="16.350000000000001" customHeight="1">
      <c r="C303" s="559"/>
      <c r="D303" s="559"/>
      <c r="E303" s="837"/>
      <c r="G303" s="811"/>
      <c r="H303" s="811"/>
      <c r="I303" s="812"/>
      <c r="J303" s="811"/>
      <c r="K303" s="811"/>
      <c r="L303" s="811"/>
      <c r="M303" s="811"/>
      <c r="N303" s="811"/>
      <c r="O303" s="811"/>
      <c r="P303" s="811"/>
      <c r="Q303" s="811"/>
      <c r="R303" s="811"/>
    </row>
    <row r="304" spans="1:18" s="462" customFormat="1" ht="16.350000000000001" customHeight="1">
      <c r="C304" s="559"/>
      <c r="D304" s="559"/>
      <c r="E304" s="837"/>
      <c r="G304" s="811"/>
      <c r="H304" s="811"/>
      <c r="I304" s="812"/>
      <c r="J304" s="811"/>
      <c r="K304" s="811"/>
      <c r="L304" s="811"/>
      <c r="M304" s="811"/>
      <c r="N304" s="811"/>
      <c r="O304" s="811"/>
      <c r="P304" s="811"/>
      <c r="Q304" s="811"/>
      <c r="R304" s="811"/>
    </row>
    <row r="305" spans="1:18" s="462" customFormat="1" ht="16.350000000000001" customHeight="1">
      <c r="C305" s="559"/>
      <c r="D305" s="559"/>
      <c r="E305" s="837"/>
      <c r="G305" s="811"/>
      <c r="H305" s="811"/>
      <c r="I305" s="812"/>
      <c r="J305" s="811"/>
      <c r="K305" s="811"/>
      <c r="L305" s="811"/>
      <c r="M305" s="811"/>
      <c r="N305" s="811"/>
      <c r="O305" s="811"/>
      <c r="P305" s="811"/>
      <c r="Q305" s="811"/>
      <c r="R305" s="811"/>
    </row>
    <row r="306" spans="1:18" s="462" customFormat="1" ht="16.350000000000001" customHeight="1">
      <c r="C306" s="559"/>
      <c r="D306" s="559"/>
      <c r="E306" s="837"/>
      <c r="G306" s="811"/>
      <c r="H306" s="811"/>
      <c r="I306" s="812"/>
      <c r="J306" s="811"/>
      <c r="K306" s="811"/>
      <c r="L306" s="811"/>
      <c r="M306" s="811"/>
      <c r="N306" s="811"/>
      <c r="O306" s="811"/>
      <c r="P306" s="811"/>
      <c r="Q306" s="811"/>
      <c r="R306" s="811"/>
    </row>
    <row r="307" spans="1:18" s="462" customFormat="1" ht="16.350000000000001" customHeight="1">
      <c r="C307" s="559"/>
      <c r="D307" s="559"/>
      <c r="E307" s="837"/>
      <c r="G307" s="811"/>
      <c r="H307" s="811"/>
      <c r="I307" s="812"/>
      <c r="J307" s="811"/>
      <c r="K307" s="811"/>
      <c r="L307" s="811"/>
      <c r="M307" s="811"/>
      <c r="N307" s="811"/>
      <c r="O307" s="811"/>
      <c r="P307" s="811"/>
      <c r="Q307" s="811"/>
      <c r="R307" s="811"/>
    </row>
    <row r="308" spans="1:18" s="462" customFormat="1" ht="16.350000000000001" customHeight="1">
      <c r="C308" s="559"/>
      <c r="D308" s="559"/>
      <c r="E308" s="837"/>
      <c r="G308" s="811"/>
      <c r="H308" s="811"/>
      <c r="I308" s="812"/>
      <c r="J308" s="811"/>
      <c r="K308" s="811"/>
      <c r="L308" s="811"/>
      <c r="M308" s="811"/>
      <c r="N308" s="811"/>
      <c r="O308" s="811"/>
      <c r="P308" s="811"/>
      <c r="Q308" s="811"/>
      <c r="R308" s="811"/>
    </row>
    <row r="309" spans="1:18" s="462" customFormat="1" ht="16.350000000000001" customHeight="1">
      <c r="C309" s="559"/>
      <c r="D309" s="559"/>
      <c r="E309" s="837"/>
      <c r="G309" s="811"/>
      <c r="H309" s="811"/>
      <c r="I309" s="812"/>
      <c r="J309" s="811"/>
      <c r="K309" s="811"/>
      <c r="L309" s="811"/>
      <c r="M309" s="811"/>
      <c r="N309" s="811"/>
      <c r="O309" s="811"/>
      <c r="P309" s="811"/>
      <c r="Q309" s="811"/>
      <c r="R309" s="811"/>
    </row>
    <row r="310" spans="1:18" s="462" customFormat="1" ht="9" customHeight="1">
      <c r="C310" s="559"/>
      <c r="D310" s="559"/>
      <c r="E310" s="837"/>
      <c r="G310" s="811"/>
      <c r="H310" s="811"/>
      <c r="I310" s="812"/>
      <c r="J310" s="811"/>
      <c r="K310" s="811"/>
      <c r="L310" s="811"/>
      <c r="M310" s="811"/>
      <c r="N310" s="811"/>
      <c r="O310" s="811"/>
      <c r="P310" s="811"/>
      <c r="Q310" s="811"/>
      <c r="R310" s="811"/>
    </row>
    <row r="311" spans="1:18" s="462" customFormat="1" ht="9" customHeight="1">
      <c r="C311" s="559"/>
      <c r="D311" s="559"/>
      <c r="E311" s="837"/>
      <c r="G311" s="811"/>
      <c r="H311" s="811"/>
      <c r="I311" s="812"/>
      <c r="J311" s="811"/>
      <c r="K311" s="811"/>
      <c r="L311" s="811"/>
      <c r="M311" s="811"/>
      <c r="N311" s="811"/>
      <c r="O311" s="811"/>
      <c r="P311" s="811"/>
      <c r="Q311" s="811"/>
      <c r="R311" s="811"/>
    </row>
    <row r="312" spans="1:18" s="462" customFormat="1" ht="9" customHeight="1">
      <c r="C312" s="559"/>
      <c r="D312" s="559"/>
      <c r="E312" s="837"/>
      <c r="G312" s="811"/>
      <c r="H312" s="811"/>
      <c r="I312" s="812"/>
      <c r="J312" s="811"/>
      <c r="K312" s="811"/>
      <c r="L312" s="811"/>
      <c r="M312" s="811"/>
      <c r="N312" s="811"/>
      <c r="O312" s="811"/>
      <c r="P312" s="811"/>
      <c r="Q312" s="811"/>
      <c r="R312" s="811"/>
    </row>
    <row r="313" spans="1:18" s="462" customFormat="1" ht="9" customHeight="1">
      <c r="C313" s="559"/>
      <c r="D313" s="559"/>
      <c r="E313" s="837"/>
      <c r="G313" s="811"/>
      <c r="H313" s="811"/>
      <c r="I313" s="812"/>
      <c r="J313" s="811"/>
      <c r="K313" s="811"/>
      <c r="L313" s="811"/>
      <c r="M313" s="811"/>
      <c r="N313" s="811"/>
      <c r="O313" s="811"/>
      <c r="P313" s="811"/>
      <c r="Q313" s="811"/>
      <c r="R313" s="811"/>
    </row>
    <row r="314" spans="1:18" s="462" customFormat="1" ht="16.350000000000001" customHeight="1">
      <c r="C314" s="559"/>
      <c r="D314" s="559"/>
      <c r="E314" s="837"/>
      <c r="G314" s="811"/>
      <c r="H314" s="811"/>
      <c r="I314" s="812"/>
      <c r="J314" s="811"/>
      <c r="K314" s="811"/>
      <c r="L314" s="811"/>
      <c r="M314" s="811"/>
      <c r="N314" s="811"/>
      <c r="O314" s="811"/>
      <c r="P314" s="811"/>
      <c r="Q314" s="811"/>
      <c r="R314" s="811"/>
    </row>
    <row r="315" spans="1:18" s="462" customFormat="1" ht="12" customHeight="1">
      <c r="C315" s="559"/>
      <c r="D315" s="559"/>
      <c r="E315" s="837"/>
      <c r="G315" s="811"/>
      <c r="H315" s="811"/>
      <c r="I315" s="812"/>
      <c r="J315" s="811"/>
      <c r="K315" s="811"/>
      <c r="L315" s="811"/>
      <c r="M315" s="811"/>
      <c r="N315" s="811"/>
      <c r="O315" s="811"/>
      <c r="P315" s="811"/>
      <c r="Q315" s="811"/>
      <c r="R315" s="811"/>
    </row>
    <row r="316" spans="1:18" s="462" customFormat="1" ht="16.350000000000001" customHeight="1">
      <c r="A316" s="1146" t="s">
        <v>1125</v>
      </c>
      <c r="B316" s="1147"/>
      <c r="C316" s="1148" t="s">
        <v>488</v>
      </c>
      <c r="D316" s="1148"/>
      <c r="E316" s="881" t="s">
        <v>1126</v>
      </c>
      <c r="G316" s="811"/>
      <c r="H316" s="811"/>
      <c r="I316" s="812"/>
      <c r="J316" s="811"/>
      <c r="K316" s="811"/>
      <c r="L316" s="811"/>
      <c r="M316" s="811"/>
      <c r="N316" s="811"/>
      <c r="O316" s="811"/>
      <c r="P316" s="811"/>
      <c r="Q316" s="811"/>
      <c r="R316" s="811"/>
    </row>
    <row r="317" spans="1:18" ht="9.75" customHeight="1">
      <c r="A317" s="215"/>
      <c r="B317" s="215"/>
      <c r="C317" s="1155" t="str">
        <f>IF(Worksheet!W43=1,"This Data Grading Criteria is hidden when the 'default' input is used on the Worksheet","")</f>
        <v>This Data Grading Criteria is hidden when the 'default' input is used on the Worksheet</v>
      </c>
      <c r="D317" s="1155"/>
      <c r="E317" s="744"/>
      <c r="F317" s="327"/>
      <c r="H317" s="803"/>
      <c r="I317" s="803"/>
    </row>
    <row r="318" spans="1:18" s="567" customFormat="1" ht="12">
      <c r="A318" s="563"/>
      <c r="B318" s="564" t="s">
        <v>489</v>
      </c>
      <c r="C318" s="565" t="s">
        <v>298</v>
      </c>
      <c r="D318" s="565" t="s">
        <v>655</v>
      </c>
      <c r="E318" s="743"/>
      <c r="F318" s="566"/>
      <c r="G318" s="804"/>
      <c r="H318" s="805" t="s">
        <v>297</v>
      </c>
      <c r="I318" s="805"/>
      <c r="J318" s="804" t="s">
        <v>786</v>
      </c>
      <c r="K318" s="804"/>
      <c r="L318" s="804"/>
      <c r="M318" s="804"/>
      <c r="N318" s="804"/>
      <c r="O318" s="804"/>
      <c r="P318" s="804"/>
      <c r="Q318" s="804"/>
      <c r="R318" s="804"/>
    </row>
    <row r="319" spans="1:18" ht="27.6" customHeight="1">
      <c r="A319" s="215"/>
      <c r="B319" s="546" t="s">
        <v>490</v>
      </c>
      <c r="C319" s="873" t="str">
        <f>UC!B34</f>
        <v xml:space="preserve">On the Worksheet, the status of the default option is: </v>
      </c>
      <c r="D319" s="333" t="str">
        <f>IF(AND(Worksheet!W43=2,Worksheet!Q43&gt;0),UC!A2,UC!A3)</f>
        <v>Default is used because Custom Value is selected but no value has been entered</v>
      </c>
      <c r="E319" s="743"/>
      <c r="F319" s="327"/>
      <c r="I319" s="806"/>
      <c r="J319" s="799" t="s">
        <v>830</v>
      </c>
    </row>
    <row r="320" spans="1:18" ht="27.6" customHeight="1">
      <c r="A320" s="215"/>
      <c r="B320" s="546" t="s">
        <v>482</v>
      </c>
      <c r="C320" s="873" t="str">
        <f>UC!B35</f>
        <v>Which best describes how the input was derived?</v>
      </c>
      <c r="D320" s="331"/>
      <c r="E320" s="743" t="str">
        <f>IF(OR($D$322=10,$D$322=3),"",IFERROR(IF(H320=MIN($H$320:$H$321),"Limiting",""),""))</f>
        <v/>
      </c>
      <c r="F320" s="327"/>
      <c r="H320" s="807" t="e">
        <f>VLOOKUP('Interactive Data Grading'!D320,UC!$C$6:$E$15,3,FALSE)</f>
        <v>#N/A</v>
      </c>
      <c r="I320" s="807"/>
    </row>
    <row r="321" spans="1:18" ht="27.6" customHeight="1">
      <c r="A321" s="215"/>
      <c r="B321" s="546" t="s">
        <v>483</v>
      </c>
      <c r="C321" s="873" t="str">
        <f>UC!B36</f>
        <v>Which best describes the extent of unauthorized consumption tracking and oversight?</v>
      </c>
      <c r="D321" s="331"/>
      <c r="E321" s="743" t="str">
        <f>IF(OR($D$322=10,$D$322=3),"",IFERROR(IF(H321=MIN($H$320:$H$321),"Limiting",""),""))</f>
        <v/>
      </c>
      <c r="F321" s="327"/>
      <c r="H321" s="807" t="e">
        <f>VLOOKUP('Interactive Data Grading'!D321,UC!$D$6:$E$15,2,FALSE)</f>
        <v>#N/A</v>
      </c>
      <c r="I321" s="808"/>
    </row>
    <row r="322" spans="1:18" ht="27.6" customHeight="1">
      <c r="A322" s="215"/>
      <c r="B322" s="215"/>
      <c r="C322" s="328" t="s">
        <v>308</v>
      </c>
      <c r="D322" s="884">
        <f>IFERROR((IF(D319=UC!A3,3,H322)),"")</f>
        <v>3</v>
      </c>
      <c r="E322" s="743"/>
      <c r="F322" s="327"/>
      <c r="H322" s="810" t="e">
        <f>MIN(H320:H321)</f>
        <v>#N/A</v>
      </c>
      <c r="I322" s="807"/>
    </row>
    <row r="323" spans="1:18"/>
    <row r="324" spans="1:18"/>
    <row r="325" spans="1:18" s="462" customFormat="1" ht="16.350000000000001" customHeight="1">
      <c r="C325" s="559"/>
      <c r="D325" s="559"/>
      <c r="E325" s="837"/>
      <c r="G325" s="811"/>
      <c r="H325" s="811"/>
      <c r="I325" s="812"/>
      <c r="J325" s="811"/>
      <c r="K325" s="811"/>
      <c r="L325" s="811"/>
      <c r="M325" s="811"/>
      <c r="N325" s="811"/>
      <c r="O325" s="811"/>
      <c r="P325" s="811"/>
      <c r="Q325" s="811"/>
      <c r="R325" s="811"/>
    </row>
    <row r="326" spans="1:18" s="462" customFormat="1" ht="16.350000000000001" customHeight="1">
      <c r="C326" s="559"/>
      <c r="D326" s="559"/>
      <c r="E326" s="837"/>
      <c r="G326" s="811"/>
      <c r="H326" s="811"/>
      <c r="I326" s="812"/>
      <c r="J326" s="811"/>
      <c r="K326" s="811"/>
      <c r="L326" s="811"/>
      <c r="M326" s="811"/>
      <c r="N326" s="811"/>
      <c r="O326" s="811"/>
      <c r="P326" s="811"/>
      <c r="Q326" s="811"/>
      <c r="R326" s="811"/>
    </row>
    <row r="327" spans="1:18" s="462" customFormat="1" ht="16.350000000000001" customHeight="1">
      <c r="C327" s="559"/>
      <c r="D327" s="559"/>
      <c r="E327" s="837"/>
      <c r="G327" s="811"/>
      <c r="H327" s="811"/>
      <c r="I327" s="812"/>
      <c r="J327" s="811"/>
      <c r="K327" s="811"/>
      <c r="L327" s="811"/>
      <c r="M327" s="811"/>
      <c r="N327" s="811"/>
      <c r="O327" s="811"/>
      <c r="P327" s="811"/>
      <c r="Q327" s="811"/>
      <c r="R327" s="811"/>
    </row>
    <row r="328" spans="1:18" s="462" customFormat="1" ht="16.350000000000001" customHeight="1">
      <c r="C328" s="559"/>
      <c r="D328" s="559"/>
      <c r="E328" s="837"/>
      <c r="G328" s="811"/>
      <c r="H328" s="811"/>
      <c r="I328" s="812"/>
      <c r="J328" s="811"/>
      <c r="K328" s="811"/>
      <c r="L328" s="811"/>
      <c r="M328" s="811"/>
      <c r="N328" s="811"/>
      <c r="O328" s="811"/>
      <c r="P328" s="811"/>
      <c r="Q328" s="811"/>
      <c r="R328" s="811"/>
    </row>
    <row r="329" spans="1:18" s="462" customFormat="1" ht="16.350000000000001" customHeight="1">
      <c r="C329" s="559"/>
      <c r="D329" s="559"/>
      <c r="E329" s="837"/>
      <c r="G329" s="811"/>
      <c r="H329" s="811"/>
      <c r="I329" s="812"/>
      <c r="J329" s="811"/>
      <c r="K329" s="811"/>
      <c r="L329" s="811"/>
      <c r="M329" s="811"/>
      <c r="N329" s="811"/>
      <c r="O329" s="811"/>
      <c r="P329" s="811"/>
      <c r="Q329" s="811"/>
      <c r="R329" s="811"/>
    </row>
    <row r="330" spans="1:18" s="462" customFormat="1" ht="16.350000000000001" customHeight="1">
      <c r="C330" s="559"/>
      <c r="D330" s="559"/>
      <c r="E330" s="837"/>
      <c r="G330" s="811"/>
      <c r="H330" s="811"/>
      <c r="I330" s="812"/>
      <c r="J330" s="811"/>
      <c r="K330" s="811"/>
      <c r="L330" s="811"/>
      <c r="M330" s="811"/>
      <c r="N330" s="811"/>
      <c r="O330" s="811"/>
      <c r="P330" s="811"/>
      <c r="Q330" s="811"/>
      <c r="R330" s="811"/>
    </row>
    <row r="331" spans="1:18" s="462" customFormat="1" ht="16.350000000000001" customHeight="1">
      <c r="C331" s="559"/>
      <c r="D331" s="559"/>
      <c r="E331" s="837"/>
      <c r="G331" s="811"/>
      <c r="H331" s="811"/>
      <c r="I331" s="812"/>
      <c r="J331" s="811"/>
      <c r="K331" s="811"/>
      <c r="L331" s="811"/>
      <c r="M331" s="811"/>
      <c r="N331" s="811"/>
      <c r="O331" s="811"/>
      <c r="P331" s="811"/>
      <c r="Q331" s="811"/>
      <c r="R331" s="811"/>
    </row>
    <row r="332" spans="1:18" s="462" customFormat="1" ht="16.350000000000001" customHeight="1">
      <c r="C332" s="559"/>
      <c r="D332" s="559"/>
      <c r="E332" s="837"/>
      <c r="G332" s="811"/>
      <c r="H332" s="811"/>
      <c r="I332" s="812"/>
      <c r="J332" s="811"/>
      <c r="K332" s="811"/>
      <c r="L332" s="811"/>
      <c r="M332" s="811"/>
      <c r="N332" s="811"/>
      <c r="O332" s="811"/>
      <c r="P332" s="811"/>
      <c r="Q332" s="811"/>
      <c r="R332" s="811"/>
    </row>
    <row r="333" spans="1:18" s="462" customFormat="1" ht="16.350000000000001" customHeight="1">
      <c r="C333" s="559"/>
      <c r="D333" s="559"/>
      <c r="E333" s="837"/>
      <c r="G333" s="811"/>
      <c r="H333" s="811"/>
      <c r="I333" s="812"/>
      <c r="J333" s="811"/>
      <c r="K333" s="811"/>
      <c r="L333" s="811"/>
      <c r="M333" s="811"/>
      <c r="N333" s="811"/>
      <c r="O333" s="811"/>
      <c r="P333" s="811"/>
      <c r="Q333" s="811"/>
      <c r="R333" s="811"/>
    </row>
    <row r="334" spans="1:18" s="462" customFormat="1" ht="16.350000000000001" customHeight="1">
      <c r="C334" s="559"/>
      <c r="D334" s="559"/>
      <c r="E334" s="837"/>
      <c r="G334" s="811"/>
      <c r="H334" s="811"/>
      <c r="I334" s="812"/>
      <c r="J334" s="811"/>
      <c r="K334" s="811"/>
      <c r="L334" s="811"/>
      <c r="M334" s="811"/>
      <c r="N334" s="811"/>
      <c r="O334" s="811"/>
      <c r="P334" s="811"/>
      <c r="Q334" s="811"/>
      <c r="R334" s="811"/>
    </row>
    <row r="335" spans="1:18" s="462" customFormat="1" ht="16.350000000000001" customHeight="1">
      <c r="C335" s="559"/>
      <c r="D335" s="559"/>
      <c r="E335" s="837"/>
      <c r="G335" s="811"/>
      <c r="H335" s="811"/>
      <c r="I335" s="812"/>
      <c r="J335" s="811"/>
      <c r="K335" s="811"/>
      <c r="L335" s="811"/>
      <c r="M335" s="811"/>
      <c r="N335" s="811"/>
      <c r="O335" s="811"/>
      <c r="P335" s="811"/>
      <c r="Q335" s="811"/>
      <c r="R335" s="811"/>
    </row>
    <row r="336" spans="1:18" s="462" customFormat="1" ht="16.350000000000001" customHeight="1">
      <c r="C336" s="559"/>
      <c r="D336" s="559"/>
      <c r="E336" s="837"/>
      <c r="G336" s="811"/>
      <c r="H336" s="811"/>
      <c r="I336" s="812"/>
      <c r="J336" s="811"/>
      <c r="K336" s="811"/>
      <c r="L336" s="811"/>
      <c r="M336" s="811"/>
      <c r="N336" s="811"/>
      <c r="O336" s="811"/>
      <c r="P336" s="811"/>
      <c r="Q336" s="811"/>
      <c r="R336" s="811"/>
    </row>
    <row r="337" spans="1:18" s="462" customFormat="1" ht="16.350000000000001" customHeight="1">
      <c r="C337" s="559"/>
      <c r="D337" s="559"/>
      <c r="E337" s="837"/>
      <c r="G337" s="811"/>
      <c r="H337" s="811"/>
      <c r="I337" s="812"/>
      <c r="J337" s="811"/>
      <c r="K337" s="811"/>
      <c r="L337" s="811"/>
      <c r="M337" s="811"/>
      <c r="N337" s="811"/>
      <c r="O337" s="811"/>
      <c r="P337" s="811"/>
      <c r="Q337" s="811"/>
      <c r="R337" s="811"/>
    </row>
    <row r="338" spans="1:18" s="462" customFormat="1" ht="41.4" customHeight="1">
      <c r="C338" s="559"/>
      <c r="D338" s="559"/>
      <c r="E338" s="837"/>
      <c r="G338" s="811"/>
      <c r="H338" s="811"/>
      <c r="I338" s="812"/>
      <c r="J338" s="811"/>
      <c r="K338" s="811"/>
      <c r="L338" s="811"/>
      <c r="M338" s="811"/>
      <c r="N338" s="811"/>
      <c r="O338" s="811"/>
      <c r="P338" s="811"/>
      <c r="Q338" s="811"/>
      <c r="R338" s="811"/>
    </row>
    <row r="339" spans="1:18" s="462" customFormat="1" ht="41.4" customHeight="1">
      <c r="C339" s="559"/>
      <c r="D339" s="559"/>
      <c r="E339" s="837"/>
      <c r="G339" s="811"/>
      <c r="H339" s="811"/>
      <c r="I339" s="812"/>
      <c r="J339" s="811"/>
      <c r="K339" s="811"/>
      <c r="L339" s="811"/>
      <c r="M339" s="811"/>
      <c r="N339" s="811"/>
      <c r="O339" s="811"/>
      <c r="P339" s="811"/>
      <c r="Q339" s="811"/>
      <c r="R339" s="811"/>
    </row>
    <row r="340" spans="1:18" s="462" customFormat="1" ht="41.4" customHeight="1">
      <c r="C340" s="559"/>
      <c r="D340" s="559"/>
      <c r="E340" s="837"/>
      <c r="G340" s="811"/>
      <c r="H340" s="811"/>
      <c r="I340" s="812"/>
      <c r="J340" s="811"/>
      <c r="K340" s="811"/>
      <c r="L340" s="811"/>
      <c r="M340" s="811"/>
      <c r="N340" s="811"/>
      <c r="O340" s="811"/>
      <c r="P340" s="811"/>
      <c r="Q340" s="811"/>
      <c r="R340" s="811"/>
    </row>
    <row r="341" spans="1:18" s="462" customFormat="1" ht="37.5" customHeight="1">
      <c r="C341" s="559"/>
      <c r="D341" s="559"/>
      <c r="E341" s="837"/>
      <c r="G341" s="811"/>
      <c r="H341" s="811"/>
      <c r="I341" s="812"/>
      <c r="J341" s="811"/>
      <c r="K341" s="811"/>
      <c r="L341" s="811"/>
      <c r="M341" s="811"/>
      <c r="N341" s="811"/>
      <c r="O341" s="811"/>
      <c r="P341" s="811"/>
      <c r="Q341" s="811"/>
      <c r="R341" s="811"/>
    </row>
    <row r="342" spans="1:18" s="462" customFormat="1" ht="26.25" customHeight="1">
      <c r="C342" s="559"/>
      <c r="D342" s="559"/>
      <c r="E342" s="837"/>
      <c r="G342" s="811"/>
      <c r="H342" s="811"/>
      <c r="I342" s="812"/>
      <c r="J342" s="811"/>
      <c r="K342" s="811"/>
      <c r="L342" s="811"/>
      <c r="M342" s="811"/>
      <c r="N342" s="811"/>
      <c r="O342" s="811"/>
      <c r="P342" s="811"/>
      <c r="Q342" s="811"/>
      <c r="R342" s="811"/>
    </row>
    <row r="343" spans="1:18" s="462" customFormat="1" ht="16.350000000000001" customHeight="1">
      <c r="A343" s="1146" t="s">
        <v>1125</v>
      </c>
      <c r="B343" s="1147"/>
      <c r="C343" s="1148" t="s">
        <v>561</v>
      </c>
      <c r="D343" s="1148"/>
      <c r="E343" s="881" t="s">
        <v>1126</v>
      </c>
      <c r="G343" s="811"/>
      <c r="H343" s="811"/>
      <c r="I343" s="812"/>
      <c r="J343" s="811"/>
      <c r="K343" s="811"/>
      <c r="L343" s="811"/>
      <c r="M343" s="811"/>
      <c r="N343" s="811"/>
      <c r="O343" s="811"/>
      <c r="P343" s="811"/>
      <c r="Q343" s="811"/>
      <c r="R343" s="811"/>
    </row>
    <row r="344" spans="1:18" ht="9.75" customHeight="1">
      <c r="A344" s="215"/>
      <c r="B344" s="215"/>
      <c r="C344" s="215"/>
      <c r="D344" s="215"/>
      <c r="E344" s="744"/>
      <c r="F344" s="327"/>
      <c r="H344" s="803"/>
      <c r="I344" s="803"/>
    </row>
    <row r="345" spans="1:18" s="567" customFormat="1" ht="12">
      <c r="A345" s="563"/>
      <c r="B345" s="564" t="s">
        <v>562</v>
      </c>
      <c r="C345" s="565" t="s">
        <v>298</v>
      </c>
      <c r="D345" s="565" t="s">
        <v>655</v>
      </c>
      <c r="E345" s="743"/>
      <c r="F345" s="566"/>
      <c r="G345" s="804"/>
      <c r="H345" s="805" t="s">
        <v>297</v>
      </c>
      <c r="I345" s="805"/>
      <c r="J345" s="804" t="s">
        <v>786</v>
      </c>
      <c r="K345" s="804"/>
      <c r="L345" s="804"/>
      <c r="M345" s="804"/>
      <c r="N345" s="804"/>
      <c r="O345" s="804"/>
      <c r="P345" s="804"/>
      <c r="Q345" s="804"/>
      <c r="R345" s="804"/>
    </row>
    <row r="346" spans="1:18" ht="27.6" customHeight="1">
      <c r="A346" s="215"/>
      <c r="B346" s="546" t="s">
        <v>557</v>
      </c>
      <c r="C346" s="873" t="str">
        <f>Lm!B35</f>
        <v>How was the input derived?</v>
      </c>
      <c r="D346" s="329"/>
      <c r="E346" s="743" t="str">
        <f>IFERROR(IF(OR($I346=10,NOT(ISNUMBER($I346))),"",IF(I346=$I$350,"Limiting","")),"")</f>
        <v/>
      </c>
      <c r="F346" s="327"/>
      <c r="G346" s="813">
        <f t="shared" ref="G346:G348" si="18">IF(LEN(D346)&gt;0,1,0)</f>
        <v>0</v>
      </c>
      <c r="H346" s="807" t="e">
        <f>VLOOKUP('Interactive Data Grading'!D346,Lm!$C$6:$G$15,5,FALSE)</f>
        <v>#N/A</v>
      </c>
      <c r="I346" s="807" t="e">
        <f>H346</f>
        <v>#N/A</v>
      </c>
    </row>
    <row r="347" spans="1:18" ht="27.6" customHeight="1">
      <c r="A347" s="215"/>
      <c r="B347" s="546" t="s">
        <v>558</v>
      </c>
      <c r="C347" s="873" t="str">
        <f>Lm!B36</f>
        <v>Are hydrant laterals included in the input derivation?</v>
      </c>
      <c r="D347" s="329"/>
      <c r="E347" s="743" t="str">
        <f>IFERROR(IF(OR($I347=10,NOT(ISNUMBER($I347))),"",IF(I347=$I$350,"Limiting","")),"")</f>
        <v/>
      </c>
      <c r="F347" s="327"/>
      <c r="G347" s="813">
        <f>IF(OR(LEN(D347)&gt;0,D346=Lm!$C$6),1,0)</f>
        <v>0</v>
      </c>
      <c r="H347" s="807" t="e">
        <f>VLOOKUP('Interactive Data Grading'!D347,Lm!$D$6:$G$15,4,FALSE)</f>
        <v>#N/A</v>
      </c>
      <c r="I347" s="807" t="e">
        <f>H347</f>
        <v>#N/A</v>
      </c>
      <c r="J347" s="799" t="s">
        <v>557</v>
      </c>
    </row>
    <row r="348" spans="1:18" ht="27.6" customHeight="1">
      <c r="A348" s="215"/>
      <c r="B348" s="546" t="s">
        <v>559</v>
      </c>
      <c r="C348" s="873" t="str">
        <f>Lm!B37</f>
        <v>Which best describes how the Mains inventory (GIS, ledger, etc) is kept up to date?</v>
      </c>
      <c r="D348" s="329"/>
      <c r="E348" s="743" t="str">
        <f>IFERROR(IF(OR($I348=10,NOT(ISNUMBER($I348))),"",IF(I348=$I$350,"Limiting","")),"")</f>
        <v/>
      </c>
      <c r="F348" s="327"/>
      <c r="G348" s="813">
        <f t="shared" si="18"/>
        <v>0</v>
      </c>
      <c r="H348" s="807" t="e">
        <f>VLOOKUP('Interactive Data Grading'!D348,Lm!$E$6:$G$15,3,FALSE)</f>
        <v>#N/A</v>
      </c>
      <c r="I348" s="807" t="e">
        <f>H348</f>
        <v>#N/A</v>
      </c>
    </row>
    <row r="349" spans="1:18" ht="27.6" customHeight="1">
      <c r="A349" s="215"/>
      <c r="B349" s="546" t="s">
        <v>560</v>
      </c>
      <c r="C349" s="873" t="str">
        <f>Lm!B38</f>
        <v>Which best describes how the Mains inventory (GIS, ledger, etc) is field validated to confirm field conditions match the inventory?</v>
      </c>
      <c r="D349" s="329"/>
      <c r="E349" s="743" t="str">
        <f>IFERROR(IF(OR($I349=10,NOT(ISNUMBER($I349))),"",IF(I349=$I$350,"Limiting","")),"")</f>
        <v/>
      </c>
      <c r="F349" s="327"/>
      <c r="G349" s="813">
        <f>IF(OR(LEN(D349)&gt;0,$D$348=Lm!$E$8),1,0)</f>
        <v>0</v>
      </c>
      <c r="H349" s="807" t="e">
        <f>VLOOKUP('Interactive Data Grading'!D349,Lm!$F$6:$G$15,2,FALSE)</f>
        <v>#N/A</v>
      </c>
      <c r="I349" s="807" t="e">
        <f>H349</f>
        <v>#N/A</v>
      </c>
      <c r="J349" s="799" t="s">
        <v>559</v>
      </c>
    </row>
    <row r="350" spans="1:18" ht="27.6" customHeight="1">
      <c r="A350" s="215"/>
      <c r="B350" s="215"/>
      <c r="C350" s="328" t="s">
        <v>308</v>
      </c>
      <c r="D350" s="746" t="str">
        <f>IF(G350&lt;1,"",I350)</f>
        <v/>
      </c>
      <c r="E350" s="743"/>
      <c r="F350" s="327"/>
      <c r="G350" s="813">
        <f>MIN(G346:G349)</f>
        <v>0</v>
      </c>
      <c r="H350" s="810" t="e">
        <f>MIN(H346:H349)</f>
        <v>#N/A</v>
      </c>
      <c r="I350" s="810">
        <f t="array" ref="I350">MIN(IF(ISNUMBER(I346:I349),I346:I349))</f>
        <v>0</v>
      </c>
    </row>
    <row r="351" spans="1:18" s="462" customFormat="1" ht="16.350000000000001" customHeight="1">
      <c r="C351" s="559"/>
      <c r="D351" s="559"/>
      <c r="E351" s="837"/>
      <c r="G351" s="811"/>
      <c r="H351" s="811"/>
      <c r="I351" s="812"/>
      <c r="J351" s="811"/>
      <c r="K351" s="811"/>
      <c r="L351" s="811"/>
      <c r="M351" s="811"/>
      <c r="N351" s="811"/>
      <c r="O351" s="811"/>
      <c r="P351" s="811"/>
      <c r="Q351" s="811"/>
      <c r="R351" s="811"/>
    </row>
    <row r="352" spans="1:18" s="462" customFormat="1" ht="16.350000000000001" customHeight="1">
      <c r="C352" s="559"/>
      <c r="D352" s="559"/>
      <c r="E352" s="837"/>
      <c r="G352" s="811"/>
      <c r="H352" s="811"/>
      <c r="I352" s="812"/>
      <c r="J352" s="811"/>
      <c r="K352" s="811"/>
      <c r="L352" s="811"/>
      <c r="M352" s="811"/>
      <c r="N352" s="811"/>
      <c r="O352" s="811"/>
      <c r="P352" s="811"/>
      <c r="Q352" s="811"/>
      <c r="R352" s="811"/>
    </row>
    <row r="353" spans="1:18" s="462" customFormat="1" ht="16.350000000000001" customHeight="1">
      <c r="C353" s="559"/>
      <c r="D353" s="559"/>
      <c r="E353" s="837"/>
      <c r="G353" s="811"/>
      <c r="H353" s="811"/>
      <c r="I353" s="812"/>
      <c r="J353" s="811"/>
      <c r="K353" s="811"/>
      <c r="L353" s="811"/>
      <c r="M353" s="811"/>
      <c r="N353" s="811"/>
      <c r="O353" s="811"/>
      <c r="P353" s="811"/>
      <c r="Q353" s="811"/>
      <c r="R353" s="811"/>
    </row>
    <row r="354" spans="1:18" s="462" customFormat="1" ht="16.350000000000001" customHeight="1">
      <c r="C354" s="559"/>
      <c r="D354" s="559"/>
      <c r="E354" s="837"/>
      <c r="G354" s="811"/>
      <c r="H354" s="811"/>
      <c r="I354" s="812"/>
      <c r="J354" s="811"/>
      <c r="K354" s="811"/>
      <c r="L354" s="811"/>
      <c r="M354" s="811"/>
      <c r="N354" s="811"/>
      <c r="O354" s="811"/>
      <c r="P354" s="811"/>
      <c r="Q354" s="811"/>
      <c r="R354" s="811"/>
    </row>
    <row r="355" spans="1:18" s="462" customFormat="1" ht="16.350000000000001" customHeight="1">
      <c r="C355" s="559"/>
      <c r="D355" s="559"/>
      <c r="E355" s="837"/>
      <c r="G355" s="811"/>
      <c r="H355" s="811"/>
      <c r="I355" s="812"/>
      <c r="J355" s="811"/>
      <c r="K355" s="811"/>
      <c r="L355" s="811"/>
      <c r="M355" s="811"/>
      <c r="N355" s="811"/>
      <c r="O355" s="811"/>
      <c r="P355" s="811"/>
      <c r="Q355" s="811"/>
      <c r="R355" s="811"/>
    </row>
    <row r="356" spans="1:18" s="462" customFormat="1" ht="16.350000000000001" customHeight="1">
      <c r="C356" s="559"/>
      <c r="D356" s="559"/>
      <c r="E356" s="837"/>
      <c r="G356" s="811"/>
      <c r="H356" s="811"/>
      <c r="I356" s="812"/>
      <c r="J356" s="811"/>
      <c r="K356" s="811"/>
      <c r="L356" s="811"/>
      <c r="M356" s="811"/>
      <c r="N356" s="811"/>
      <c r="O356" s="811"/>
      <c r="P356" s="811"/>
      <c r="Q356" s="811"/>
      <c r="R356" s="811"/>
    </row>
    <row r="357" spans="1:18" s="462" customFormat="1" ht="16.350000000000001" customHeight="1">
      <c r="C357" s="559"/>
      <c r="D357" s="559"/>
      <c r="E357" s="837"/>
      <c r="G357" s="811"/>
      <c r="H357" s="811"/>
      <c r="I357" s="812"/>
      <c r="J357" s="811"/>
      <c r="K357" s="811"/>
      <c r="L357" s="811"/>
      <c r="M357" s="811"/>
      <c r="N357" s="811"/>
      <c r="O357" s="811"/>
      <c r="P357" s="811"/>
      <c r="Q357" s="811"/>
      <c r="R357" s="811"/>
    </row>
    <row r="358" spans="1:18" s="462" customFormat="1" ht="16.350000000000001" customHeight="1">
      <c r="C358" s="559"/>
      <c r="D358" s="559"/>
      <c r="E358" s="837"/>
      <c r="G358" s="811"/>
      <c r="H358" s="811"/>
      <c r="I358" s="812"/>
      <c r="J358" s="811"/>
      <c r="K358" s="811"/>
      <c r="L358" s="811"/>
      <c r="M358" s="811"/>
      <c r="N358" s="811"/>
      <c r="O358" s="811"/>
      <c r="P358" s="811"/>
      <c r="Q358" s="811"/>
      <c r="R358" s="811"/>
    </row>
    <row r="359" spans="1:18" s="462" customFormat="1" ht="16.350000000000001" customHeight="1">
      <c r="C359" s="559"/>
      <c r="D359" s="559"/>
      <c r="E359" s="837"/>
      <c r="G359" s="811"/>
      <c r="H359" s="811"/>
      <c r="I359" s="812"/>
      <c r="J359" s="811"/>
      <c r="K359" s="811"/>
      <c r="L359" s="811"/>
      <c r="M359" s="811"/>
      <c r="N359" s="811"/>
      <c r="O359" s="811"/>
      <c r="P359" s="811"/>
      <c r="Q359" s="811"/>
      <c r="R359" s="811"/>
    </row>
    <row r="360" spans="1:18" s="462" customFormat="1" ht="50.4" customHeight="1">
      <c r="C360" s="559"/>
      <c r="D360" s="559"/>
      <c r="E360" s="837"/>
      <c r="G360" s="811"/>
      <c r="H360" s="811"/>
      <c r="I360" s="812"/>
      <c r="J360" s="811"/>
      <c r="K360" s="811"/>
      <c r="L360" s="811"/>
      <c r="M360" s="811"/>
      <c r="N360" s="811"/>
      <c r="O360" s="811"/>
      <c r="P360" s="811"/>
      <c r="Q360" s="811"/>
      <c r="R360" s="811"/>
    </row>
    <row r="361" spans="1:18" s="462" customFormat="1" ht="50.4" customHeight="1">
      <c r="C361" s="559"/>
      <c r="D361" s="559"/>
      <c r="E361" s="837"/>
      <c r="G361" s="811"/>
      <c r="H361" s="811"/>
      <c r="I361" s="812"/>
      <c r="J361" s="811"/>
      <c r="K361" s="811"/>
      <c r="L361" s="811"/>
      <c r="M361" s="811"/>
      <c r="N361" s="811"/>
      <c r="O361" s="811"/>
      <c r="P361" s="811"/>
      <c r="Q361" s="811"/>
      <c r="R361" s="811"/>
    </row>
    <row r="362" spans="1:18" s="462" customFormat="1" ht="50.4" customHeight="1">
      <c r="C362" s="559"/>
      <c r="D362" s="559"/>
      <c r="E362" s="837"/>
      <c r="G362" s="811"/>
      <c r="H362" s="811"/>
      <c r="I362" s="812"/>
      <c r="J362" s="811"/>
      <c r="K362" s="811"/>
      <c r="L362" s="811"/>
      <c r="M362" s="811"/>
      <c r="N362" s="811"/>
      <c r="O362" s="811"/>
      <c r="P362" s="811"/>
      <c r="Q362" s="811"/>
      <c r="R362" s="811"/>
    </row>
    <row r="363" spans="1:18" s="462" customFormat="1" ht="34.5" customHeight="1">
      <c r="C363" s="559"/>
      <c r="D363" s="559"/>
      <c r="E363" s="837"/>
      <c r="G363" s="811"/>
      <c r="H363" s="811"/>
      <c r="I363" s="812"/>
      <c r="J363" s="811"/>
      <c r="K363" s="811"/>
      <c r="L363" s="811"/>
      <c r="M363" s="811"/>
      <c r="N363" s="811"/>
      <c r="O363" s="811"/>
      <c r="P363" s="811"/>
      <c r="Q363" s="811"/>
      <c r="R363" s="811"/>
    </row>
    <row r="364" spans="1:18" s="462" customFormat="1" ht="29.25" customHeight="1">
      <c r="C364" s="559"/>
      <c r="D364" s="559"/>
      <c r="E364" s="837"/>
      <c r="G364" s="811"/>
      <c r="H364" s="811"/>
      <c r="I364" s="812"/>
      <c r="J364" s="811"/>
      <c r="K364" s="811"/>
      <c r="L364" s="811"/>
      <c r="M364" s="811"/>
      <c r="N364" s="811"/>
      <c r="O364" s="811"/>
      <c r="P364" s="811"/>
      <c r="Q364" s="811"/>
      <c r="R364" s="811"/>
    </row>
    <row r="365" spans="1:18" s="462" customFormat="1" ht="29.25" customHeight="1">
      <c r="C365" s="559"/>
      <c r="D365" s="559"/>
      <c r="E365" s="837"/>
      <c r="G365" s="811"/>
      <c r="H365" s="811"/>
      <c r="I365" s="812"/>
      <c r="J365" s="811"/>
      <c r="K365" s="811"/>
      <c r="L365" s="811"/>
      <c r="M365" s="811"/>
      <c r="N365" s="811"/>
      <c r="O365" s="811"/>
      <c r="P365" s="811"/>
      <c r="Q365" s="811"/>
      <c r="R365" s="811"/>
    </row>
    <row r="366" spans="1:18" s="462" customFormat="1" ht="16.350000000000001" customHeight="1">
      <c r="A366" s="1146" t="s">
        <v>1125</v>
      </c>
      <c r="B366" s="1147"/>
      <c r="C366" s="1148" t="s">
        <v>574</v>
      </c>
      <c r="D366" s="1148"/>
      <c r="E366" s="881" t="s">
        <v>1126</v>
      </c>
      <c r="G366" s="811"/>
      <c r="H366" s="811"/>
      <c r="I366" s="812"/>
      <c r="J366" s="811"/>
      <c r="K366" s="811"/>
      <c r="L366" s="811"/>
      <c r="M366" s="811"/>
      <c r="N366" s="811"/>
      <c r="O366" s="811"/>
      <c r="P366" s="811"/>
      <c r="Q366" s="811"/>
      <c r="R366" s="811"/>
    </row>
    <row r="367" spans="1:18" ht="9.75" customHeight="1">
      <c r="A367" s="215"/>
      <c r="B367" s="215"/>
      <c r="C367" s="215"/>
      <c r="D367" s="215"/>
      <c r="E367" s="744"/>
      <c r="F367" s="327"/>
      <c r="H367" s="803"/>
      <c r="I367" s="803"/>
    </row>
    <row r="368" spans="1:18" s="567" customFormat="1" ht="12">
      <c r="A368" s="563"/>
      <c r="B368" s="564" t="s">
        <v>575</v>
      </c>
      <c r="C368" s="565" t="s">
        <v>298</v>
      </c>
      <c r="D368" s="565" t="s">
        <v>655</v>
      </c>
      <c r="E368" s="743"/>
      <c r="F368" s="566"/>
      <c r="G368" s="804"/>
      <c r="H368" s="805" t="s">
        <v>297</v>
      </c>
      <c r="I368" s="805"/>
      <c r="J368" s="804" t="s">
        <v>786</v>
      </c>
      <c r="K368" s="804" t="s">
        <v>1249</v>
      </c>
      <c r="L368" s="804"/>
      <c r="M368" s="804"/>
      <c r="N368" s="804"/>
      <c r="O368" s="804"/>
      <c r="P368" s="804"/>
      <c r="Q368" s="804"/>
      <c r="R368" s="804"/>
    </row>
    <row r="369" spans="1:18" ht="27.6" customHeight="1">
      <c r="A369" s="215"/>
      <c r="B369" s="546" t="s">
        <v>564</v>
      </c>
      <c r="C369" s="873" t="str">
        <f>Nc!B35</f>
        <v>How was the input derived?</v>
      </c>
      <c r="D369" s="329"/>
      <c r="E369" s="743" t="str">
        <f>IFERROR(IF(OR($D$374=10,NOT(ISNUMBER($D$374))),"",IF(I369=$I$374,"Limiting","")),"")</f>
        <v/>
      </c>
      <c r="F369" s="327"/>
      <c r="H369" s="807" t="e">
        <f>VLOOKUP('Interactive Data Grading'!D369,Nc!$C$6:$H$15,6,FALSE)</f>
        <v>#N/A</v>
      </c>
      <c r="I369" s="807" t="e">
        <f>H369</f>
        <v>#N/A</v>
      </c>
      <c r="K369" s="799" t="str">
        <f>IFERROR(IF(OR($D$374=10,NOT(ISNUMBER($D$374))),"",IF(I369=$I$374,"Limiting","")),"")</f>
        <v/>
      </c>
    </row>
    <row r="370" spans="1:18" ht="27.6" customHeight="1">
      <c r="A370" s="215"/>
      <c r="B370" s="546" t="s">
        <v>565</v>
      </c>
      <c r="C370" s="873" t="str">
        <f>Nc!B36</f>
        <v>What is the count of services based on?</v>
      </c>
      <c r="D370" s="329"/>
      <c r="E370" s="743" t="str">
        <f t="shared" ref="E370:E373" si="19">IFERROR(IF(OR($D$374=10,NOT(ISNUMBER($D$374))),"",IF(I370=$I$374,"Limiting","")),"")</f>
        <v/>
      </c>
      <c r="F370" s="327"/>
      <c r="G370" s="813">
        <f>IF(OR(LEN(D370)&gt;0,$D$369=Nc!$C$23),1,0)</f>
        <v>0</v>
      </c>
      <c r="H370" s="807" t="e">
        <f>VLOOKUP('Interactive Data Grading'!D370,Nc!$D$6:$H$15,5,FALSE)</f>
        <v>#N/A</v>
      </c>
      <c r="I370" s="807" t="e">
        <f>H370</f>
        <v>#N/A</v>
      </c>
      <c r="J370" s="799" t="s">
        <v>564</v>
      </c>
      <c r="K370" s="799" t="str">
        <f t="shared" ref="K370:K373" si="20">IFERROR(IF(OR($D$374=10,NOT(ISNUMBER($D$374))),"",IF(I370=$I$374,"Limiting","")),"")</f>
        <v/>
      </c>
    </row>
    <row r="371" spans="1:18" ht="27.6" customHeight="1">
      <c r="A371" s="215"/>
      <c r="B371" s="546" t="s">
        <v>566</v>
      </c>
      <c r="C371" s="873" t="str">
        <f>Nc!B37</f>
        <v xml:space="preserve">Are inactive (but still pressurized) service lines included in the input? These may be metered or unmetered.  </v>
      </c>
      <c r="D371" s="329"/>
      <c r="E371" s="743" t="str">
        <f t="shared" si="19"/>
        <v/>
      </c>
      <c r="F371" s="327"/>
      <c r="G371" s="813">
        <f>IF(OR(LEN(D371)&gt;0,D369=Nc!$C$23),1,0)</f>
        <v>0</v>
      </c>
      <c r="H371" s="807" t="e">
        <f>VLOOKUP('Interactive Data Grading'!D371,Nc!$E$6:$H$15,4,FALSE)</f>
        <v>#N/A</v>
      </c>
      <c r="I371" s="807" t="e">
        <f t="shared" ref="I371:I373" si="21">H371</f>
        <v>#N/A</v>
      </c>
      <c r="J371" s="799" t="s">
        <v>564</v>
      </c>
      <c r="K371" s="799" t="str">
        <f t="shared" si="20"/>
        <v/>
      </c>
    </row>
    <row r="372" spans="1:18" ht="27.6" customHeight="1">
      <c r="A372" s="215"/>
      <c r="B372" s="546" t="s">
        <v>567</v>
      </c>
      <c r="C372" s="873" t="str">
        <f>Nc!B38</f>
        <v>Which best describes how the inventory of service connections (GIS, billing system, etc) is kept up to date?</v>
      </c>
      <c r="D372" s="329"/>
      <c r="E372" s="743" t="str">
        <f t="shared" si="19"/>
        <v/>
      </c>
      <c r="F372" s="327"/>
      <c r="G372" s="813">
        <f t="shared" ref="G372" si="22">IF(LEN(D372)&gt;0,1,0)</f>
        <v>0</v>
      </c>
      <c r="H372" s="807" t="e">
        <f>VLOOKUP('Interactive Data Grading'!D372,Nc!$F$6:$H$15,3,FALSE)</f>
        <v>#N/A</v>
      </c>
      <c r="I372" s="807" t="e">
        <f t="shared" si="21"/>
        <v>#N/A</v>
      </c>
      <c r="K372" s="799" t="str">
        <f t="shared" si="20"/>
        <v/>
      </c>
    </row>
    <row r="373" spans="1:18" ht="45.6" customHeight="1">
      <c r="A373" s="215"/>
      <c r="B373" s="546" t="s">
        <v>568</v>
      </c>
      <c r="C373" s="873" t="str">
        <f>Nc!B39</f>
        <v>Which best describes how the inventory of service connections (GIS, billing system, etc) is field validated to confirm field conditions match the inventory?</v>
      </c>
      <c r="D373" s="329"/>
      <c r="E373" s="743" t="str">
        <f t="shared" si="19"/>
        <v/>
      </c>
      <c r="F373" s="327"/>
      <c r="G373" s="815">
        <f>IF(OR(LEN(D373)&gt;0,D372=Nc!F23),1,0)</f>
        <v>0</v>
      </c>
      <c r="H373" s="807" t="e">
        <f>VLOOKUP('Interactive Data Grading'!D373,Nc!$G$6:$H$15,2,FALSE)</f>
        <v>#N/A</v>
      </c>
      <c r="I373" s="807" t="e">
        <f t="shared" si="21"/>
        <v>#N/A</v>
      </c>
      <c r="J373" s="799" t="s">
        <v>567</v>
      </c>
      <c r="K373" s="799" t="str">
        <f t="shared" si="20"/>
        <v/>
      </c>
    </row>
    <row r="374" spans="1:18" ht="27.6" customHeight="1">
      <c r="A374" s="215"/>
      <c r="B374" s="215"/>
      <c r="C374" s="328" t="s">
        <v>308</v>
      </c>
      <c r="D374" s="746" t="str">
        <f>IF(G374&lt;1,"",I374)</f>
        <v/>
      </c>
      <c r="E374" s="743"/>
      <c r="F374" s="327"/>
      <c r="G374" s="815">
        <f>MIN(G370:G373)</f>
        <v>0</v>
      </c>
      <c r="H374" s="810" t="e">
        <f>MIN(H369:H373)</f>
        <v>#N/A</v>
      </c>
      <c r="I374" s="810">
        <f t="array" ref="I374">MIN(IF(ISNUMBER(I369:I373),I369:I373))</f>
        <v>0</v>
      </c>
    </row>
    <row r="375" spans="1:18" s="462" customFormat="1" ht="16.350000000000001" customHeight="1">
      <c r="C375" s="559"/>
      <c r="D375" s="559"/>
      <c r="E375" s="837"/>
      <c r="G375" s="811"/>
      <c r="H375" s="811"/>
      <c r="I375" s="812"/>
      <c r="J375" s="811"/>
      <c r="K375" s="811"/>
      <c r="L375" s="811"/>
      <c r="M375" s="811"/>
      <c r="N375" s="811"/>
      <c r="O375" s="811"/>
      <c r="P375" s="811"/>
      <c r="Q375" s="811"/>
      <c r="R375" s="811"/>
    </row>
    <row r="376" spans="1:18" s="462" customFormat="1" ht="16.350000000000001" customHeight="1">
      <c r="C376" s="559"/>
      <c r="D376" s="559"/>
      <c r="E376" s="837"/>
      <c r="G376" s="811"/>
      <c r="H376" s="811"/>
      <c r="I376" s="812"/>
      <c r="J376" s="811"/>
      <c r="K376" s="811"/>
      <c r="L376" s="811"/>
      <c r="M376" s="811"/>
      <c r="N376" s="811"/>
      <c r="O376" s="811"/>
      <c r="P376" s="811"/>
      <c r="Q376" s="811"/>
      <c r="R376" s="811"/>
    </row>
    <row r="377" spans="1:18" s="462" customFormat="1" ht="2.4" customHeight="1">
      <c r="C377" s="559"/>
      <c r="D377" s="559"/>
      <c r="E377" s="837"/>
      <c r="G377" s="811"/>
      <c r="H377" s="811"/>
      <c r="I377" s="812"/>
      <c r="J377" s="811"/>
      <c r="K377" s="811"/>
      <c r="L377" s="811"/>
      <c r="M377" s="811"/>
      <c r="N377" s="811"/>
      <c r="O377" s="811"/>
      <c r="P377" s="811"/>
      <c r="Q377" s="811"/>
      <c r="R377" s="811"/>
    </row>
    <row r="378" spans="1:18" s="462" customFormat="1" ht="16.350000000000001" customHeight="1">
      <c r="C378" s="559"/>
      <c r="D378" s="559"/>
      <c r="E378" s="837"/>
      <c r="G378" s="811"/>
      <c r="H378" s="811"/>
      <c r="I378" s="812"/>
      <c r="J378" s="811"/>
      <c r="K378" s="811"/>
      <c r="L378" s="811"/>
      <c r="M378" s="811"/>
      <c r="N378" s="811"/>
      <c r="O378" s="811"/>
      <c r="P378" s="811"/>
      <c r="Q378" s="811"/>
      <c r="R378" s="811"/>
    </row>
    <row r="379" spans="1:18" s="462" customFormat="1" ht="16.350000000000001" customHeight="1">
      <c r="C379" s="559"/>
      <c r="D379" s="559"/>
      <c r="E379" s="837"/>
      <c r="G379" s="811"/>
      <c r="H379" s="811"/>
      <c r="I379" s="812"/>
      <c r="J379" s="811"/>
      <c r="K379" s="811"/>
      <c r="L379" s="811"/>
      <c r="M379" s="811"/>
      <c r="N379" s="811"/>
      <c r="O379" s="811"/>
      <c r="P379" s="811"/>
      <c r="Q379" s="811"/>
      <c r="R379" s="811"/>
    </row>
    <row r="380" spans="1:18" s="462" customFormat="1" ht="16.350000000000001" customHeight="1">
      <c r="C380" s="559"/>
      <c r="D380" s="559"/>
      <c r="E380" s="837"/>
      <c r="G380" s="811"/>
      <c r="H380" s="811"/>
      <c r="I380" s="812"/>
      <c r="J380" s="811"/>
      <c r="K380" s="811"/>
      <c r="L380" s="811"/>
      <c r="M380" s="811"/>
      <c r="N380" s="811"/>
      <c r="O380" s="811"/>
      <c r="P380" s="811"/>
      <c r="Q380" s="811"/>
      <c r="R380" s="811"/>
    </row>
    <row r="381" spans="1:18" s="462" customFormat="1" ht="16.350000000000001" customHeight="1">
      <c r="C381" s="559"/>
      <c r="D381" s="559"/>
      <c r="E381" s="837"/>
      <c r="G381" s="811"/>
      <c r="H381" s="811"/>
      <c r="I381" s="812"/>
      <c r="J381" s="811"/>
      <c r="K381" s="811"/>
      <c r="L381" s="811"/>
      <c r="M381" s="811"/>
      <c r="N381" s="811"/>
      <c r="O381" s="811"/>
      <c r="P381" s="811"/>
      <c r="Q381" s="811"/>
      <c r="R381" s="811"/>
    </row>
    <row r="382" spans="1:18" s="462" customFormat="1" ht="16.350000000000001" customHeight="1">
      <c r="C382" s="559"/>
      <c r="D382" s="559"/>
      <c r="E382" s="837"/>
      <c r="G382" s="811"/>
      <c r="H382" s="811"/>
      <c r="I382" s="812"/>
      <c r="J382" s="811"/>
      <c r="K382" s="811"/>
      <c r="L382" s="811"/>
      <c r="M382" s="811"/>
      <c r="N382" s="811"/>
      <c r="O382" s="811"/>
      <c r="P382" s="811"/>
      <c r="Q382" s="811"/>
      <c r="R382" s="811"/>
    </row>
    <row r="383" spans="1:18" s="462" customFormat="1" ht="16.350000000000001" customHeight="1">
      <c r="C383" s="559"/>
      <c r="D383" s="559"/>
      <c r="E383" s="837"/>
      <c r="G383" s="811"/>
      <c r="H383" s="811"/>
      <c r="I383" s="812"/>
      <c r="J383" s="811"/>
      <c r="K383" s="811"/>
      <c r="L383" s="811"/>
      <c r="M383" s="811"/>
      <c r="N383" s="811"/>
      <c r="O383" s="811"/>
      <c r="P383" s="811"/>
      <c r="Q383" s="811"/>
      <c r="R383" s="811"/>
    </row>
    <row r="384" spans="1:18" s="462" customFormat="1" ht="16.350000000000001" customHeight="1">
      <c r="C384" s="559"/>
      <c r="D384" s="559"/>
      <c r="E384" s="837"/>
      <c r="G384" s="811"/>
      <c r="H384" s="811"/>
      <c r="I384" s="812"/>
      <c r="J384" s="811"/>
      <c r="K384" s="811"/>
      <c r="L384" s="811"/>
      <c r="M384" s="811"/>
      <c r="N384" s="811"/>
      <c r="O384" s="811"/>
      <c r="P384" s="811"/>
      <c r="Q384" s="811"/>
      <c r="R384" s="811"/>
    </row>
    <row r="385" spans="1:18" s="462" customFormat="1" ht="16.350000000000001" customHeight="1">
      <c r="C385" s="559"/>
      <c r="D385" s="559"/>
      <c r="E385" s="837"/>
      <c r="G385" s="811"/>
      <c r="H385" s="811"/>
      <c r="I385" s="812"/>
      <c r="J385" s="811"/>
      <c r="K385" s="811"/>
      <c r="L385" s="811"/>
      <c r="M385" s="811"/>
      <c r="N385" s="811"/>
      <c r="O385" s="811"/>
      <c r="P385" s="811"/>
      <c r="Q385" s="811"/>
      <c r="R385" s="811"/>
    </row>
    <row r="386" spans="1:18" s="462" customFormat="1" ht="16.350000000000001" customHeight="1">
      <c r="C386" s="559"/>
      <c r="D386" s="559"/>
      <c r="E386" s="837"/>
      <c r="G386" s="811"/>
      <c r="H386" s="811"/>
      <c r="I386" s="812"/>
      <c r="J386" s="811"/>
      <c r="K386" s="811"/>
      <c r="L386" s="811"/>
      <c r="M386" s="811"/>
      <c r="N386" s="811"/>
      <c r="O386" s="811"/>
      <c r="P386" s="811"/>
      <c r="Q386" s="811"/>
      <c r="R386" s="811"/>
    </row>
    <row r="387" spans="1:18" s="462" customFormat="1" ht="16.350000000000001" customHeight="1">
      <c r="C387" s="559"/>
      <c r="D387" s="559"/>
      <c r="E387" s="837"/>
      <c r="G387" s="811"/>
      <c r="H387" s="811"/>
      <c r="I387" s="812"/>
      <c r="J387" s="811"/>
      <c r="K387" s="811"/>
      <c r="L387" s="811"/>
      <c r="M387" s="811"/>
      <c r="N387" s="811"/>
      <c r="O387" s="811"/>
      <c r="P387" s="811"/>
      <c r="Q387" s="811"/>
      <c r="R387" s="811"/>
    </row>
    <row r="388" spans="1:18" s="462" customFormat="1" ht="16.350000000000001" customHeight="1">
      <c r="C388" s="559"/>
      <c r="D388" s="559"/>
      <c r="E388" s="837"/>
      <c r="G388" s="811"/>
      <c r="H388" s="811"/>
      <c r="I388" s="812"/>
      <c r="J388" s="811"/>
      <c r="K388" s="811"/>
      <c r="L388" s="811"/>
      <c r="M388" s="811"/>
      <c r="N388" s="811"/>
      <c r="O388" s="811"/>
      <c r="P388" s="811"/>
      <c r="Q388" s="811"/>
      <c r="R388" s="811"/>
    </row>
    <row r="389" spans="1:18" s="462" customFormat="1" ht="21.75" customHeight="1">
      <c r="C389" s="559"/>
      <c r="D389" s="559"/>
      <c r="E389" s="837"/>
      <c r="G389" s="811"/>
      <c r="H389" s="811"/>
      <c r="I389" s="812"/>
      <c r="J389" s="811"/>
      <c r="K389" s="811"/>
      <c r="L389" s="811"/>
      <c r="M389" s="811"/>
      <c r="N389" s="811"/>
      <c r="O389" s="811"/>
      <c r="P389" s="811"/>
      <c r="Q389" s="811"/>
      <c r="R389" s="811"/>
    </row>
    <row r="390" spans="1:18" s="462" customFormat="1" ht="16.350000000000001" customHeight="1">
      <c r="A390" s="1146" t="s">
        <v>1125</v>
      </c>
      <c r="B390" s="1147"/>
      <c r="C390" s="1148" t="s">
        <v>588</v>
      </c>
      <c r="D390" s="1148"/>
      <c r="E390" s="881" t="s">
        <v>1126</v>
      </c>
      <c r="G390" s="811"/>
      <c r="H390" s="811"/>
      <c r="I390" s="812"/>
      <c r="J390" s="811"/>
      <c r="K390" s="811"/>
      <c r="L390" s="811"/>
      <c r="M390" s="811"/>
      <c r="N390" s="811"/>
      <c r="O390" s="811"/>
      <c r="P390" s="811"/>
      <c r="Q390" s="811"/>
      <c r="R390" s="811"/>
    </row>
    <row r="391" spans="1:18" ht="9.75" customHeight="1">
      <c r="A391" s="215"/>
      <c r="B391" s="215"/>
      <c r="C391" s="215"/>
      <c r="D391" s="215"/>
      <c r="E391" s="744"/>
      <c r="F391" s="327"/>
      <c r="H391" s="803"/>
      <c r="I391" s="803"/>
    </row>
    <row r="392" spans="1:18" s="567" customFormat="1" ht="12">
      <c r="A392" s="563"/>
      <c r="B392" s="564" t="s">
        <v>590</v>
      </c>
      <c r="C392" s="565" t="s">
        <v>298</v>
      </c>
      <c r="D392" s="565" t="s">
        <v>655</v>
      </c>
      <c r="E392" s="743"/>
      <c r="F392" s="566"/>
      <c r="G392" s="804"/>
      <c r="H392" s="805" t="s">
        <v>297</v>
      </c>
      <c r="I392" s="805"/>
      <c r="J392" s="804" t="s">
        <v>786</v>
      </c>
      <c r="K392" s="804"/>
      <c r="L392" s="804"/>
      <c r="M392" s="804"/>
      <c r="N392" s="804"/>
      <c r="O392" s="804"/>
      <c r="P392" s="804"/>
      <c r="Q392" s="804"/>
      <c r="R392" s="804"/>
    </row>
    <row r="393" spans="1:18" ht="27.6" customHeight="1">
      <c r="A393" s="215"/>
      <c r="B393" s="546" t="s">
        <v>589</v>
      </c>
      <c r="C393" s="876" t="str">
        <f>Lp!B34</f>
        <v xml:space="preserve">Are customer meters typically located at the curbstop or property line? </v>
      </c>
      <c r="D393" s="333" t="str">
        <f>IF(OR(Worksheet!H65="Yes",Worksheet!H65="No"),Worksheet!H65,"Select on Worksheet")</f>
        <v>Select on Worksheet</v>
      </c>
      <c r="E393" s="743"/>
      <c r="F393" s="327"/>
      <c r="I393" s="806"/>
      <c r="J393" s="799" t="s">
        <v>862</v>
      </c>
      <c r="K393" s="799" t="s">
        <v>1249</v>
      </c>
    </row>
    <row r="394" spans="1:18" ht="27.6" customHeight="1">
      <c r="A394" s="215"/>
      <c r="B394" s="546" t="s">
        <v>577</v>
      </c>
      <c r="C394" s="876" t="str">
        <f>Lp!B35</f>
        <v>How was the input derived?</v>
      </c>
      <c r="D394" s="331"/>
      <c r="E394" s="743" t="str">
        <f>IFERROR(IF(OR($D$398=10,NOT(ISNUMBER($D$398))),"",IF(I394=$I$398,"Limiting","")),"")</f>
        <v/>
      </c>
      <c r="F394" s="327"/>
      <c r="G394" s="799">
        <f>IF(LEN(D394)&gt;0,1,0)</f>
        <v>0</v>
      </c>
      <c r="H394" s="807" t="e">
        <f>VLOOKUP(D394,Lp!$C$6:$G$15,5,FALSE)</f>
        <v>#N/A</v>
      </c>
      <c r="I394" s="808" t="e">
        <f>H394</f>
        <v>#N/A</v>
      </c>
    </row>
    <row r="395" spans="1:18" ht="27.6" customHeight="1">
      <c r="A395" s="215"/>
      <c r="B395" s="546" t="s">
        <v>578</v>
      </c>
      <c r="C395" s="876" t="str">
        <f>Lp!B36</f>
        <v>Which best describes how the Customer Service Line and Meter Locations mapping is kept up to date?</v>
      </c>
      <c r="D395" s="331"/>
      <c r="E395" s="743" t="str">
        <f t="shared" ref="E395:E397" si="23">IFERROR(IF(OR($D$398=10,NOT(ISNUMBER($D$398))),"",IF(I395=$I$398,"Limiting","")),"")</f>
        <v/>
      </c>
      <c r="F395" s="327"/>
      <c r="G395" s="799">
        <f>IF(LEN(D395)&gt;0,1,0)</f>
        <v>0</v>
      </c>
      <c r="H395" s="807" t="e">
        <f>VLOOKUP('Interactive Data Grading'!D395,Lp!$D$6:$G$15,4,FALSE)</f>
        <v>#N/A</v>
      </c>
      <c r="I395" s="808" t="e">
        <f>IF(OR(D392=VOS!D190,D393=VOS!H192),X,H395)</f>
        <v>#N/A</v>
      </c>
      <c r="J395" s="816"/>
    </row>
    <row r="396" spans="1:18" ht="27.6" customHeight="1">
      <c r="A396" s="215"/>
      <c r="B396" s="546" t="s">
        <v>579</v>
      </c>
      <c r="C396" s="876" t="str">
        <f>Lp!B37</f>
        <v>Which best describes how the Customer Service Line mapping is validated to what is in the field?</v>
      </c>
      <c r="D396" s="331"/>
      <c r="E396" s="743" t="str">
        <f t="shared" si="23"/>
        <v/>
      </c>
      <c r="F396" s="327"/>
      <c r="G396" s="817">
        <f>IF(OR(LEN(D396)&gt;0,D395=Lp!D23),1,0)</f>
        <v>0</v>
      </c>
      <c r="H396" s="807" t="e">
        <f>VLOOKUP('Interactive Data Grading'!D396,Lp!$E$6:$G$15,3,FALSE)</f>
        <v>#N/A</v>
      </c>
      <c r="I396" s="807" t="e">
        <f>H396</f>
        <v>#N/A</v>
      </c>
      <c r="J396" s="818" t="s">
        <v>578</v>
      </c>
    </row>
    <row r="397" spans="1:18" ht="33" customHeight="1">
      <c r="A397" s="215"/>
      <c r="B397" s="546" t="s">
        <v>580</v>
      </c>
      <c r="C397" s="876" t="str">
        <f>Lp!B38</f>
        <v>Which best describes the policy to define where the utility's ownership of the service line ends, and the customer's ownership of the service line begins?</v>
      </c>
      <c r="D397" s="331"/>
      <c r="E397" s="743" t="str">
        <f t="shared" si="23"/>
        <v/>
      </c>
      <c r="F397" s="327"/>
      <c r="G397" s="799">
        <f>IF(LEN(D397)&gt;0,1,0)</f>
        <v>0</v>
      </c>
      <c r="H397" s="807" t="e">
        <f>VLOOKUP('Interactive Data Grading'!D397,Lp!$F$6:$G$15,2,FALSE)</f>
        <v>#N/A</v>
      </c>
      <c r="I397" s="807" t="e">
        <f>H397</f>
        <v>#N/A</v>
      </c>
      <c r="J397" s="816"/>
    </row>
    <row r="398" spans="1:18" ht="27.6" customHeight="1">
      <c r="A398" s="215"/>
      <c r="B398" s="215"/>
      <c r="C398" s="328" t="s">
        <v>308</v>
      </c>
      <c r="D398" s="746" t="str">
        <f>IFERROR((IF(D393="Yes","10",IF(G398=0,"",I398))),"")</f>
        <v/>
      </c>
      <c r="E398" s="743"/>
      <c r="F398" s="327"/>
      <c r="G398" s="800">
        <f>MIN(G394:G397)</f>
        <v>0</v>
      </c>
      <c r="H398" s="810" t="e">
        <f>MIN(H394:H397)</f>
        <v>#N/A</v>
      </c>
      <c r="I398" s="810">
        <f t="array" ref="I398">MIN(IF(ISNUMBER(I394:I397),I394:I397))</f>
        <v>0</v>
      </c>
    </row>
    <row r="399" spans="1:18" s="462" customFormat="1" ht="16.350000000000001" customHeight="1">
      <c r="C399" s="560"/>
      <c r="D399" s="560"/>
      <c r="E399" s="837"/>
      <c r="G399" s="811"/>
      <c r="H399" s="811"/>
      <c r="I399" s="812"/>
      <c r="J399" s="811"/>
      <c r="K399" s="811"/>
      <c r="L399" s="811"/>
      <c r="M399" s="811"/>
      <c r="N399" s="811"/>
      <c r="O399" s="811"/>
      <c r="P399" s="811"/>
      <c r="Q399" s="811"/>
      <c r="R399" s="811"/>
    </row>
    <row r="400" spans="1:18" s="462" customFormat="1" ht="16.350000000000001" customHeight="1">
      <c r="C400" s="560"/>
      <c r="D400" s="560"/>
      <c r="E400" s="837"/>
      <c r="G400" s="811"/>
      <c r="H400" s="811"/>
      <c r="I400" s="812"/>
      <c r="J400" s="811"/>
      <c r="K400" s="811"/>
      <c r="L400" s="811"/>
      <c r="M400" s="811"/>
      <c r="N400" s="811"/>
      <c r="O400" s="811"/>
      <c r="P400" s="811"/>
      <c r="Q400" s="811"/>
      <c r="R400" s="811"/>
    </row>
    <row r="401" spans="1:18" s="462" customFormat="1" ht="16.350000000000001" customHeight="1">
      <c r="C401" s="560"/>
      <c r="D401" s="560"/>
      <c r="E401" s="837"/>
      <c r="G401" s="811"/>
      <c r="H401" s="811"/>
      <c r="I401" s="812"/>
      <c r="J401" s="811"/>
      <c r="K401" s="811"/>
      <c r="L401" s="811"/>
      <c r="M401" s="811"/>
      <c r="N401" s="811"/>
      <c r="O401" s="811"/>
      <c r="P401" s="811"/>
      <c r="Q401" s="811"/>
      <c r="R401" s="811"/>
    </row>
    <row r="402" spans="1:18" s="462" customFormat="1" ht="16.350000000000001" customHeight="1">
      <c r="C402" s="560"/>
      <c r="D402" s="560"/>
      <c r="E402" s="837"/>
      <c r="G402" s="811"/>
      <c r="H402" s="811"/>
      <c r="I402" s="812"/>
      <c r="J402" s="811"/>
      <c r="K402" s="811"/>
      <c r="L402" s="811"/>
      <c r="M402" s="811"/>
      <c r="N402" s="811"/>
      <c r="O402" s="811"/>
      <c r="P402" s="811"/>
      <c r="Q402" s="811"/>
      <c r="R402" s="811"/>
    </row>
    <row r="403" spans="1:18" s="462" customFormat="1" ht="16.350000000000001" customHeight="1">
      <c r="C403" s="560"/>
      <c r="D403" s="560"/>
      <c r="E403" s="837"/>
      <c r="G403" s="811"/>
      <c r="H403" s="811"/>
      <c r="I403" s="812"/>
      <c r="J403" s="811"/>
      <c r="K403" s="811"/>
      <c r="L403" s="811"/>
      <c r="M403" s="811"/>
      <c r="N403" s="811"/>
      <c r="O403" s="811"/>
      <c r="P403" s="811"/>
      <c r="Q403" s="811"/>
      <c r="R403" s="811"/>
    </row>
    <row r="404" spans="1:18" s="462" customFormat="1" ht="16.350000000000001" customHeight="1">
      <c r="C404" s="560"/>
      <c r="D404" s="560"/>
      <c r="E404" s="837"/>
      <c r="G404" s="811"/>
      <c r="H404" s="811"/>
      <c r="I404" s="812"/>
      <c r="J404" s="811"/>
      <c r="K404" s="811"/>
      <c r="L404" s="811"/>
      <c r="M404" s="811"/>
      <c r="N404" s="811"/>
      <c r="O404" s="811"/>
      <c r="P404" s="811"/>
      <c r="Q404" s="811"/>
      <c r="R404" s="811"/>
    </row>
    <row r="405" spans="1:18" s="462" customFormat="1" ht="16.350000000000001" customHeight="1">
      <c r="C405" s="560"/>
      <c r="D405" s="560"/>
      <c r="E405" s="837"/>
      <c r="G405" s="811"/>
      <c r="H405" s="811"/>
      <c r="I405" s="812"/>
      <c r="J405" s="811"/>
      <c r="K405" s="811"/>
      <c r="L405" s="811"/>
      <c r="M405" s="811"/>
      <c r="N405" s="811"/>
      <c r="O405" s="811"/>
      <c r="P405" s="811"/>
      <c r="Q405" s="811"/>
      <c r="R405" s="811"/>
    </row>
    <row r="406" spans="1:18" s="462" customFormat="1" ht="16.350000000000001" customHeight="1">
      <c r="C406" s="560"/>
      <c r="D406" s="560"/>
      <c r="E406" s="837"/>
      <c r="G406" s="811"/>
      <c r="H406" s="811"/>
      <c r="I406" s="812"/>
      <c r="J406" s="811"/>
      <c r="K406" s="811"/>
      <c r="L406" s="811"/>
      <c r="M406" s="811"/>
      <c r="N406" s="811"/>
      <c r="O406" s="811"/>
      <c r="P406" s="811"/>
      <c r="Q406" s="811"/>
      <c r="R406" s="811"/>
    </row>
    <row r="407" spans="1:18" s="462" customFormat="1" ht="16.350000000000001" customHeight="1">
      <c r="C407" s="560"/>
      <c r="D407" s="560"/>
      <c r="E407" s="837"/>
      <c r="G407" s="811"/>
      <c r="H407" s="811"/>
      <c r="I407" s="812"/>
      <c r="J407" s="811"/>
      <c r="K407" s="811"/>
      <c r="L407" s="811"/>
      <c r="M407" s="811"/>
      <c r="N407" s="811"/>
      <c r="O407" s="811"/>
      <c r="P407" s="811"/>
      <c r="Q407" s="811"/>
      <c r="R407" s="811"/>
    </row>
    <row r="408" spans="1:18" s="462" customFormat="1" ht="16.350000000000001" customHeight="1">
      <c r="C408" s="560"/>
      <c r="D408" s="560"/>
      <c r="E408" s="837"/>
      <c r="G408" s="811"/>
      <c r="H408" s="811"/>
      <c r="I408" s="812"/>
      <c r="J408" s="811"/>
      <c r="K408" s="811"/>
      <c r="L408" s="811"/>
      <c r="M408" s="811"/>
      <c r="N408" s="811"/>
      <c r="O408" s="811"/>
      <c r="P408" s="811"/>
      <c r="Q408" s="811"/>
      <c r="R408" s="811"/>
    </row>
    <row r="409" spans="1:18" s="462" customFormat="1" ht="16.350000000000001" customHeight="1">
      <c r="C409" s="560"/>
      <c r="D409" s="560"/>
      <c r="E409" s="837"/>
      <c r="G409" s="811"/>
      <c r="H409" s="811"/>
      <c r="I409" s="812"/>
      <c r="J409" s="811"/>
      <c r="K409" s="811"/>
      <c r="L409" s="811"/>
      <c r="M409" s="811"/>
      <c r="N409" s="811"/>
      <c r="O409" s="811"/>
      <c r="P409" s="811"/>
      <c r="Q409" s="811"/>
      <c r="R409" s="811"/>
    </row>
    <row r="410" spans="1:18" s="462" customFormat="1" ht="16.350000000000001" customHeight="1">
      <c r="C410" s="560"/>
      <c r="D410" s="560"/>
      <c r="E410" s="837"/>
      <c r="G410" s="811"/>
      <c r="H410" s="811"/>
      <c r="I410" s="812"/>
      <c r="J410" s="811"/>
      <c r="K410" s="811"/>
      <c r="L410" s="811"/>
      <c r="M410" s="811"/>
      <c r="N410" s="811"/>
      <c r="O410" s="811"/>
      <c r="P410" s="811"/>
      <c r="Q410" s="811"/>
      <c r="R410" s="811"/>
    </row>
    <row r="411" spans="1:18" s="462" customFormat="1" ht="16.350000000000001" customHeight="1">
      <c r="C411" s="560"/>
      <c r="D411" s="560"/>
      <c r="E411" s="837"/>
      <c r="G411" s="811"/>
      <c r="H411" s="811"/>
      <c r="I411" s="812"/>
      <c r="J411" s="811"/>
      <c r="K411" s="811"/>
      <c r="L411" s="811"/>
      <c r="M411" s="811"/>
      <c r="N411" s="811"/>
      <c r="O411" s="811"/>
      <c r="P411" s="811"/>
      <c r="Q411" s="811"/>
      <c r="R411" s="811"/>
    </row>
    <row r="412" spans="1:18" s="462" customFormat="1" ht="16.350000000000001" customHeight="1">
      <c r="C412" s="560"/>
      <c r="D412" s="560"/>
      <c r="E412" s="837"/>
      <c r="G412" s="811"/>
      <c r="H412" s="811"/>
      <c r="I412" s="812"/>
      <c r="J412" s="811"/>
      <c r="K412" s="811"/>
      <c r="L412" s="811"/>
      <c r="M412" s="811"/>
      <c r="N412" s="811"/>
      <c r="O412" s="811"/>
      <c r="P412" s="811"/>
      <c r="Q412" s="811"/>
      <c r="R412" s="811"/>
    </row>
    <row r="413" spans="1:18" s="462" customFormat="1" ht="16.350000000000001" customHeight="1">
      <c r="C413" s="560"/>
      <c r="D413" s="560"/>
      <c r="E413" s="837"/>
      <c r="G413" s="811"/>
      <c r="H413" s="811"/>
      <c r="I413" s="812"/>
      <c r="J413" s="811"/>
      <c r="K413" s="811"/>
      <c r="L413" s="811"/>
      <c r="M413" s="811"/>
      <c r="N413" s="811"/>
      <c r="O413" s="811"/>
      <c r="P413" s="811"/>
      <c r="Q413" s="811"/>
      <c r="R413" s="811"/>
    </row>
    <row r="414" spans="1:18" s="462" customFormat="1" ht="16.350000000000001" customHeight="1">
      <c r="A414" s="1146" t="s">
        <v>1125</v>
      </c>
      <c r="B414" s="1147"/>
      <c r="C414" s="1148" t="s">
        <v>614</v>
      </c>
      <c r="D414" s="1148"/>
      <c r="E414" s="881" t="s">
        <v>1126</v>
      </c>
      <c r="G414" s="811"/>
      <c r="H414" s="811"/>
      <c r="I414" s="812"/>
      <c r="J414" s="811"/>
      <c r="K414" s="811"/>
      <c r="L414" s="811"/>
      <c r="M414" s="811"/>
      <c r="N414" s="811"/>
      <c r="O414" s="811"/>
      <c r="P414" s="811"/>
      <c r="Q414" s="811"/>
      <c r="R414" s="811"/>
    </row>
    <row r="415" spans="1:18" ht="9.75" customHeight="1">
      <c r="A415" s="215"/>
      <c r="B415" s="215"/>
      <c r="C415" s="215"/>
      <c r="D415" s="215"/>
      <c r="E415" s="744"/>
      <c r="F415" s="327"/>
      <c r="H415" s="803"/>
      <c r="I415" s="803"/>
    </row>
    <row r="416" spans="1:18" s="567" customFormat="1" ht="12">
      <c r="A416" s="563"/>
      <c r="B416" s="564" t="s">
        <v>615</v>
      </c>
      <c r="C416" s="565" t="s">
        <v>298</v>
      </c>
      <c r="D416" s="565" t="s">
        <v>655</v>
      </c>
      <c r="E416" s="743"/>
      <c r="F416" s="566"/>
      <c r="G416" s="804"/>
      <c r="H416" s="805" t="s">
        <v>297</v>
      </c>
      <c r="I416" s="805"/>
      <c r="J416" s="804" t="s">
        <v>786</v>
      </c>
      <c r="K416" s="804" t="s">
        <v>1248</v>
      </c>
      <c r="L416" s="804"/>
      <c r="M416" s="804"/>
      <c r="N416" s="804"/>
      <c r="O416" s="804"/>
      <c r="P416" s="804"/>
      <c r="Q416" s="804"/>
      <c r="R416" s="804"/>
    </row>
    <row r="417" spans="1:18" ht="27.6" customHeight="1">
      <c r="A417" s="215"/>
      <c r="B417" s="546" t="s">
        <v>608</v>
      </c>
      <c r="C417" s="873" t="str">
        <f>AOP!B35</f>
        <v>Which best describes checks on the boundary integrity for the system's pressure zone(s)?</v>
      </c>
      <c r="D417" s="329"/>
      <c r="E417" s="743" t="str">
        <f t="shared" ref="E417:E421" si="24">IFERROR(IF(OR($D$422=10,NOT(ISNUMBER($D$422))),"",IF(I417=$I$422,"Limiting","")),"")</f>
        <v/>
      </c>
      <c r="F417" s="327"/>
      <c r="G417" s="813">
        <f t="shared" ref="G417:G421" si="25">IF(LEN(D417)&gt;0,1,0)</f>
        <v>0</v>
      </c>
      <c r="H417" s="807" t="e">
        <f>VLOOKUP('Interactive Data Grading'!D417,AOP!$C$6:$H$17,6,FALSE)</f>
        <v>#N/A</v>
      </c>
      <c r="I417" s="807" t="e">
        <f>H417</f>
        <v>#N/A</v>
      </c>
      <c r="K417" s="837" t="str">
        <f>IFERROR(IF(OR($D$422=10,NOT(ISNUMBER($D$422))),"",IF(I417=$I$422,"Limiting","")),"")</f>
        <v/>
      </c>
    </row>
    <row r="418" spans="1:18" ht="27.6" customHeight="1">
      <c r="A418" s="215"/>
      <c r="B418" s="546" t="s">
        <v>609</v>
      </c>
      <c r="C418" s="873" t="str">
        <f>AOP!B36</f>
        <v>Which best describes how one-time pressure readings (i.e. from hydrants) are collected?</v>
      </c>
      <c r="D418" s="329"/>
      <c r="E418" s="743" t="str">
        <f t="shared" si="24"/>
        <v/>
      </c>
      <c r="F418" s="327"/>
      <c r="G418" s="813">
        <f t="shared" si="25"/>
        <v>0</v>
      </c>
      <c r="H418" s="808" t="e">
        <f>VLOOKUP('Interactive Data Grading'!D418,AOP!$D$6:$H$17,5,FALSE)</f>
        <v>#N/A</v>
      </c>
      <c r="I418" s="808" t="e">
        <f>IF(H419=10,10,H418)</f>
        <v>#N/A</v>
      </c>
      <c r="J418" s="816" t="s">
        <v>754</v>
      </c>
      <c r="K418" s="837" t="str">
        <f t="shared" ref="K418:K421" si="26">IFERROR(IF(OR($D$422=10,NOT(ISNUMBER($D$422))),"",IF(I418=$I$422,"Limiting","")),"")</f>
        <v/>
      </c>
    </row>
    <row r="419" spans="1:18" ht="27.6" customHeight="1">
      <c r="A419" s="215"/>
      <c r="B419" s="546" t="s">
        <v>610</v>
      </c>
      <c r="C419" s="873" t="str">
        <f>AOP!B37</f>
        <v>Which best describes where continuous pressure data (via temporary data loggers or permanent telemetry) is collected?</v>
      </c>
      <c r="D419" s="329"/>
      <c r="E419" s="743" t="str">
        <f t="shared" si="24"/>
        <v/>
      </c>
      <c r="F419" s="327"/>
      <c r="G419" s="813">
        <f t="shared" si="25"/>
        <v>0</v>
      </c>
      <c r="H419" s="807" t="e">
        <f>VLOOKUP('Interactive Data Grading'!D419,AOP!$E$6:$H$17,4,FALSE)</f>
        <v>#N/A</v>
      </c>
      <c r="I419" s="808" t="e">
        <f>H419</f>
        <v>#N/A</v>
      </c>
      <c r="K419" s="837" t="str">
        <f>IFERROR(IF(OR($D$422=10,NOT(ISNUMBER($D$422))),"",IF(I419=$I$422,"Limiting","")),"")</f>
        <v/>
      </c>
    </row>
    <row r="420" spans="1:18" ht="27.6" customHeight="1">
      <c r="A420" s="215"/>
      <c r="B420" s="546" t="s">
        <v>611</v>
      </c>
      <c r="C420" s="873" t="str">
        <f>AOP!B38</f>
        <v xml:space="preserve">
Which best describes how continuous pressure data is collected?</v>
      </c>
      <c r="D420" s="329"/>
      <c r="E420" s="743" t="str">
        <f t="shared" si="24"/>
        <v/>
      </c>
      <c r="F420" s="327"/>
      <c r="G420" s="813">
        <f>IF(OR(LEN(D420)&gt;0,D419=AOP!E23),1,0)</f>
        <v>0</v>
      </c>
      <c r="H420" s="807" t="e">
        <f>VLOOKUP('Interactive Data Grading'!D420,AOP!$F$6:$H$17,3,FALSE)</f>
        <v>#N/A</v>
      </c>
      <c r="I420" s="807" t="e">
        <f>IF(D419=AOP!E23,X,H420)</f>
        <v>#N/A</v>
      </c>
      <c r="J420" s="799" t="s">
        <v>886</v>
      </c>
      <c r="K420" s="837" t="str">
        <f t="shared" si="26"/>
        <v/>
      </c>
    </row>
    <row r="421" spans="1:18" ht="27.6" customHeight="1">
      <c r="A421" s="215"/>
      <c r="B421" s="546" t="s">
        <v>612</v>
      </c>
      <c r="C421" s="873" t="str">
        <f>AOP!B39</f>
        <v>How was the input derived?</v>
      </c>
      <c r="D421" s="329"/>
      <c r="E421" s="743" t="str">
        <f t="shared" si="24"/>
        <v/>
      </c>
      <c r="F421" s="327"/>
      <c r="G421" s="813">
        <f t="shared" si="25"/>
        <v>0</v>
      </c>
      <c r="H421" s="807" t="e">
        <f>VLOOKUP('Interactive Data Grading'!D421,AOP!$G$6:$H$17,2,FALSE)</f>
        <v>#N/A</v>
      </c>
      <c r="I421" s="807" t="e">
        <f>H421</f>
        <v>#N/A</v>
      </c>
      <c r="K421" s="837" t="str">
        <f t="shared" si="26"/>
        <v/>
      </c>
    </row>
    <row r="422" spans="1:18" ht="27.6" customHeight="1">
      <c r="A422" s="215"/>
      <c r="B422" s="215"/>
      <c r="C422" s="328" t="s">
        <v>308</v>
      </c>
      <c r="D422" s="746" t="str">
        <f>IF(G422&lt;1,"",I422)</f>
        <v/>
      </c>
      <c r="E422" s="743"/>
      <c r="F422" s="327"/>
      <c r="G422" s="815">
        <f>MIN(G417:G421)</f>
        <v>0</v>
      </c>
      <c r="H422" s="810" t="e">
        <f>MIN(H417:H421)</f>
        <v>#N/A</v>
      </c>
      <c r="I422" s="810">
        <f t="array" ref="I422">MIN(IF(ISNUMBER(I417:I421),I417:I421))</f>
        <v>0</v>
      </c>
    </row>
    <row r="423" spans="1:18" s="462" customFormat="1" ht="16.350000000000001" customHeight="1">
      <c r="C423" s="560"/>
      <c r="D423" s="560"/>
      <c r="E423" s="837"/>
      <c r="G423" s="811"/>
      <c r="H423" s="811"/>
      <c r="I423" s="812"/>
      <c r="J423" s="811"/>
      <c r="K423" s="811"/>
      <c r="L423" s="811"/>
      <c r="M423" s="811"/>
      <c r="N423" s="811"/>
      <c r="O423" s="811"/>
      <c r="P423" s="811"/>
      <c r="Q423" s="811"/>
      <c r="R423" s="811"/>
    </row>
    <row r="424" spans="1:18" s="462" customFormat="1" ht="16.350000000000001" customHeight="1">
      <c r="C424" s="560"/>
      <c r="D424" s="560"/>
      <c r="E424" s="837"/>
      <c r="G424" s="811"/>
      <c r="H424" s="811"/>
      <c r="I424" s="812"/>
      <c r="J424" s="811"/>
      <c r="K424" s="811"/>
      <c r="L424" s="811"/>
      <c r="M424" s="811"/>
      <c r="N424" s="811"/>
      <c r="O424" s="811"/>
      <c r="P424" s="811"/>
      <c r="Q424" s="811"/>
      <c r="R424" s="811"/>
    </row>
    <row r="425" spans="1:18" s="462" customFormat="1" ht="16.350000000000001" customHeight="1">
      <c r="C425" s="560"/>
      <c r="D425" s="560"/>
      <c r="G425" s="811"/>
      <c r="H425" s="811"/>
      <c r="I425" s="812"/>
      <c r="J425" s="811"/>
      <c r="K425" s="811"/>
      <c r="L425" s="811"/>
      <c r="M425" s="811"/>
      <c r="N425" s="811"/>
      <c r="O425" s="811"/>
      <c r="P425" s="811"/>
      <c r="Q425" s="811"/>
      <c r="R425" s="811"/>
    </row>
    <row r="426" spans="1:18" s="462" customFormat="1" ht="16.350000000000001" customHeight="1">
      <c r="C426" s="560"/>
      <c r="D426" s="560"/>
      <c r="E426" s="837"/>
      <c r="G426" s="811"/>
      <c r="H426" s="811"/>
      <c r="I426" s="812"/>
      <c r="J426" s="811"/>
      <c r="K426" s="811"/>
      <c r="L426" s="811"/>
      <c r="M426" s="811"/>
      <c r="N426" s="811"/>
      <c r="O426" s="811"/>
      <c r="P426" s="811"/>
      <c r="Q426" s="811"/>
      <c r="R426" s="811"/>
    </row>
    <row r="427" spans="1:18" s="462" customFormat="1" ht="16.350000000000001" customHeight="1">
      <c r="C427" s="560"/>
      <c r="D427" s="560"/>
      <c r="E427" s="837"/>
      <c r="G427" s="811"/>
      <c r="H427" s="811"/>
      <c r="I427" s="812"/>
      <c r="J427" s="811"/>
      <c r="K427" s="811"/>
      <c r="L427" s="811"/>
      <c r="M427" s="811"/>
      <c r="N427" s="811"/>
      <c r="O427" s="811"/>
      <c r="P427" s="811"/>
      <c r="Q427" s="811"/>
      <c r="R427" s="811"/>
    </row>
    <row r="428" spans="1:18" s="462" customFormat="1" ht="16.350000000000001" customHeight="1">
      <c r="C428" s="560"/>
      <c r="D428" s="560"/>
      <c r="E428" s="837"/>
      <c r="G428" s="811"/>
      <c r="H428" s="811"/>
      <c r="I428" s="812"/>
      <c r="J428" s="811"/>
      <c r="K428" s="811"/>
      <c r="L428" s="811"/>
      <c r="M428" s="811"/>
      <c r="N428" s="811"/>
      <c r="O428" s="811"/>
      <c r="P428" s="811"/>
      <c r="Q428" s="811"/>
      <c r="R428" s="811"/>
    </row>
    <row r="429" spans="1:18" s="462" customFormat="1" ht="16.350000000000001" customHeight="1">
      <c r="C429" s="560"/>
      <c r="D429" s="560"/>
      <c r="E429" s="837"/>
      <c r="G429" s="811"/>
      <c r="H429" s="811"/>
      <c r="I429" s="812"/>
      <c r="J429" s="811"/>
      <c r="K429" s="811"/>
      <c r="L429" s="811"/>
      <c r="M429" s="811"/>
      <c r="N429" s="811"/>
      <c r="O429" s="811"/>
      <c r="P429" s="811"/>
      <c r="Q429" s="811"/>
      <c r="R429" s="811"/>
    </row>
    <row r="430" spans="1:18" s="462" customFormat="1" ht="16.350000000000001" customHeight="1">
      <c r="C430" s="560"/>
      <c r="D430" s="560"/>
      <c r="E430" s="837"/>
      <c r="G430" s="811"/>
      <c r="H430" s="811"/>
      <c r="I430" s="812"/>
      <c r="J430" s="811"/>
      <c r="K430" s="811"/>
      <c r="L430" s="811"/>
      <c r="M430" s="811"/>
      <c r="N430" s="811"/>
      <c r="O430" s="811"/>
      <c r="P430" s="811"/>
      <c r="Q430" s="811"/>
      <c r="R430" s="811"/>
    </row>
    <row r="431" spans="1:18" s="462" customFormat="1" ht="16.350000000000001" customHeight="1">
      <c r="C431" s="560"/>
      <c r="D431" s="560"/>
      <c r="E431" s="837"/>
      <c r="G431" s="811"/>
      <c r="H431" s="811"/>
      <c r="I431" s="812"/>
      <c r="J431" s="811"/>
      <c r="K431" s="811"/>
      <c r="L431" s="811"/>
      <c r="M431" s="811"/>
      <c r="N431" s="811"/>
      <c r="O431" s="811"/>
      <c r="P431" s="811"/>
      <c r="Q431" s="811"/>
      <c r="R431" s="811"/>
    </row>
    <row r="432" spans="1:18" s="462" customFormat="1" ht="16.350000000000001" customHeight="1">
      <c r="C432" s="560"/>
      <c r="D432" s="560"/>
      <c r="E432" s="837"/>
      <c r="G432" s="811"/>
      <c r="H432" s="811"/>
      <c r="I432" s="812"/>
      <c r="J432" s="811"/>
      <c r="K432" s="811"/>
      <c r="L432" s="811"/>
      <c r="M432" s="811"/>
      <c r="N432" s="811"/>
      <c r="O432" s="811"/>
      <c r="P432" s="811"/>
      <c r="Q432" s="811"/>
      <c r="R432" s="811"/>
    </row>
    <row r="433" spans="1:18" s="462" customFormat="1" ht="16.350000000000001" customHeight="1">
      <c r="C433" s="560"/>
      <c r="D433" s="560"/>
      <c r="E433" s="837"/>
      <c r="G433" s="811"/>
      <c r="H433" s="811"/>
      <c r="I433" s="812"/>
      <c r="J433" s="811"/>
      <c r="K433" s="811"/>
      <c r="L433" s="811"/>
      <c r="M433" s="811"/>
      <c r="N433" s="811"/>
      <c r="O433" s="811"/>
      <c r="P433" s="811"/>
      <c r="Q433" s="811"/>
      <c r="R433" s="811"/>
    </row>
    <row r="434" spans="1:18" s="462" customFormat="1" ht="16.350000000000001" customHeight="1">
      <c r="C434" s="560"/>
      <c r="D434" s="560"/>
      <c r="E434" s="837"/>
      <c r="G434" s="811"/>
      <c r="H434" s="811"/>
      <c r="I434" s="812"/>
      <c r="J434" s="811"/>
      <c r="K434" s="811"/>
      <c r="L434" s="811"/>
      <c r="M434" s="811"/>
      <c r="N434" s="811"/>
      <c r="O434" s="811"/>
      <c r="P434" s="811"/>
      <c r="Q434" s="811"/>
      <c r="R434" s="811"/>
    </row>
    <row r="435" spans="1:18" s="462" customFormat="1" ht="16.350000000000001" customHeight="1">
      <c r="C435" s="560"/>
      <c r="D435" s="560"/>
      <c r="E435" s="837"/>
      <c r="G435" s="811"/>
      <c r="H435" s="811"/>
      <c r="I435" s="812"/>
      <c r="J435" s="811"/>
      <c r="K435" s="811"/>
      <c r="L435" s="811"/>
      <c r="M435" s="811"/>
      <c r="N435" s="811"/>
      <c r="O435" s="811"/>
      <c r="P435" s="811"/>
      <c r="Q435" s="811"/>
      <c r="R435" s="811"/>
    </row>
    <row r="436" spans="1:18" s="462" customFormat="1" ht="16.350000000000001" customHeight="1">
      <c r="C436" s="560"/>
      <c r="D436" s="560"/>
      <c r="E436" s="837"/>
      <c r="G436" s="811"/>
      <c r="H436" s="811"/>
      <c r="I436" s="812"/>
      <c r="J436" s="811"/>
      <c r="K436" s="811"/>
      <c r="L436" s="811"/>
      <c r="M436" s="811"/>
      <c r="N436" s="811"/>
      <c r="O436" s="811"/>
      <c r="P436" s="811"/>
      <c r="Q436" s="811"/>
      <c r="R436" s="811"/>
    </row>
    <row r="437" spans="1:18" s="462" customFormat="1" ht="16.350000000000001" customHeight="1">
      <c r="C437" s="560"/>
      <c r="D437" s="560"/>
      <c r="E437" s="837"/>
      <c r="G437" s="811"/>
      <c r="H437" s="811"/>
      <c r="I437" s="812"/>
      <c r="J437" s="811"/>
      <c r="K437" s="811"/>
      <c r="L437" s="811"/>
      <c r="M437" s="811"/>
      <c r="N437" s="811"/>
      <c r="O437" s="811"/>
      <c r="P437" s="811"/>
      <c r="Q437" s="811"/>
      <c r="R437" s="811"/>
    </row>
    <row r="438" spans="1:18" s="462" customFormat="1" ht="16.350000000000001" customHeight="1">
      <c r="A438" s="1146" t="s">
        <v>1125</v>
      </c>
      <c r="B438" s="1147"/>
      <c r="C438" s="1148" t="s">
        <v>634</v>
      </c>
      <c r="D438" s="1148"/>
      <c r="E438" s="881" t="s">
        <v>1126</v>
      </c>
      <c r="G438" s="811"/>
      <c r="H438" s="811"/>
      <c r="I438" s="812"/>
      <c r="J438" s="811"/>
      <c r="K438" s="811"/>
      <c r="L438" s="811"/>
      <c r="M438" s="811"/>
      <c r="N438" s="811"/>
      <c r="O438" s="811"/>
      <c r="P438" s="811"/>
      <c r="Q438" s="811"/>
      <c r="R438" s="811"/>
    </row>
    <row r="439" spans="1:18" ht="12" customHeight="1">
      <c r="A439" s="215"/>
      <c r="B439" s="215"/>
      <c r="C439" s="1156" t="str">
        <f>IF(OR(AND(D441="Yes",Worksheet!H23&gt;0),AND(D441="No",Worksheet!H23&lt;=0),LEN(D441)=0),"","Inconsistency between Worksheet BMAC input and cruc.0 response")</f>
        <v/>
      </c>
      <c r="D439" s="1156"/>
      <c r="E439" s="744"/>
      <c r="F439" s="327"/>
      <c r="H439" s="803"/>
    </row>
    <row r="440" spans="1:18" s="567" customFormat="1" ht="12">
      <c r="A440" s="563"/>
      <c r="B440" s="564" t="s">
        <v>635</v>
      </c>
      <c r="C440" s="565" t="s">
        <v>298</v>
      </c>
      <c r="D440" s="565" t="s">
        <v>655</v>
      </c>
      <c r="E440" s="743"/>
      <c r="F440" s="566"/>
      <c r="G440" s="804"/>
      <c r="H440" s="805" t="s">
        <v>297</v>
      </c>
      <c r="I440" s="819"/>
      <c r="J440" s="804" t="s">
        <v>786</v>
      </c>
      <c r="K440" s="804"/>
      <c r="L440" s="804"/>
      <c r="M440" s="804"/>
      <c r="N440" s="804"/>
      <c r="O440" s="804"/>
      <c r="P440" s="804"/>
      <c r="Q440" s="804"/>
      <c r="R440" s="804"/>
    </row>
    <row r="441" spans="1:18" ht="27.6" customHeight="1">
      <c r="A441" s="215"/>
      <c r="B441" s="546" t="s">
        <v>868</v>
      </c>
      <c r="C441" s="873" t="str">
        <f>CRUC!B34</f>
        <v>Was any metered consumption billed on a volumetric basis in the audit period?</v>
      </c>
      <c r="D441" s="329"/>
      <c r="E441" s="743"/>
      <c r="F441" s="327"/>
      <c r="H441" s="807"/>
      <c r="I441" s="807"/>
      <c r="J441" s="820" t="s">
        <v>837</v>
      </c>
    </row>
    <row r="442" spans="1:18" ht="27.6" customHeight="1">
      <c r="A442" s="215"/>
      <c r="B442" s="546" t="s">
        <v>619</v>
      </c>
      <c r="C442" s="873" t="str">
        <f>CRUC!B35</f>
        <v>Which best describes the use and reliability of the current rate structure?</v>
      </c>
      <c r="D442" s="329"/>
      <c r="E442" s="743" t="str">
        <f>IF(OR($D$446=10,$D$446="n/a"),"",IFERROR(IF(H442=MIN($H$442:$H$445),"Limiting",""),""))</f>
        <v/>
      </c>
      <c r="F442" s="327"/>
      <c r="H442" s="807" t="e">
        <f>VLOOKUP('Interactive Data Grading'!D442,CRUC!$C$6:$G$17,5,FALSE)</f>
        <v>#N/A</v>
      </c>
      <c r="I442" s="807"/>
      <c r="J442" s="820"/>
    </row>
    <row r="443" spans="1:18" ht="27.6" customHeight="1">
      <c r="A443" s="215"/>
      <c r="B443" s="546" t="s">
        <v>620</v>
      </c>
      <c r="C443" s="873" t="str">
        <f>CRUC!B36</f>
        <v>Choose the option that best describes how the input was derived</v>
      </c>
      <c r="D443" s="329"/>
      <c r="E443" s="743" t="str">
        <f>IF(OR($D$446=10,$D$446="n/a"),"",IFERROR(IF(H443=MIN($H$442:$H$445),"Limiting",""),""))</f>
        <v/>
      </c>
      <c r="F443" s="327"/>
      <c r="H443" s="807" t="e">
        <f>VLOOKUP('Interactive Data Grading'!D443,CRUC!$D$6:$G$17,4,FALSE)</f>
        <v>#N/A</v>
      </c>
      <c r="I443" s="807"/>
    </row>
    <row r="444" spans="1:18" ht="27.6" customHeight="1">
      <c r="A444" s="215"/>
      <c r="B444" s="546" t="s">
        <v>621</v>
      </c>
      <c r="C444" s="873" t="str">
        <f>CRUC!B37</f>
        <v>Is there any additional volumetric revenue the utility receives that depends on water meter readings, such as sewer?</v>
      </c>
      <c r="D444" s="329"/>
      <c r="E444" s="743" t="str">
        <f>IF(OR($D$446=10,$D$446="n/a"),"",IFERROR(IF(H444=MIN($H$442:$H$445),"Limiting",""),""))</f>
        <v/>
      </c>
      <c r="F444" s="327"/>
      <c r="H444" s="807" t="e">
        <f>VLOOKUP('Interactive Data Grading'!D444,CRUC!$E$6:$G$17,3,FALSE)</f>
        <v>#N/A</v>
      </c>
      <c r="I444" s="807"/>
    </row>
    <row r="445" spans="1:18" ht="27.6" customHeight="1">
      <c r="A445" s="215"/>
      <c r="B445" s="546" t="s">
        <v>622</v>
      </c>
      <c r="C445" s="873" t="str">
        <f>CRUC!B38</f>
        <v>Has the input derivation been reviewed by someone with expert knowledge in the M36 methodology?</v>
      </c>
      <c r="D445" s="329"/>
      <c r="E445" s="743" t="str">
        <f>IF(OR($D$446=10,$D$446="n/a"),"",IFERROR(IF(H445=MIN($H$442:$H$445),"Limiting",""),""))</f>
        <v/>
      </c>
      <c r="F445" s="327"/>
      <c r="H445" s="807" t="e">
        <f>VLOOKUP('Interactive Data Grading'!D445,CRUC!$F$6:$G$17,2,FALSE)</f>
        <v>#N/A</v>
      </c>
      <c r="I445" s="808"/>
    </row>
    <row r="446" spans="1:18" ht="27.6" customHeight="1">
      <c r="A446" s="215"/>
      <c r="B446" s="215"/>
      <c r="C446" s="328" t="s">
        <v>308</v>
      </c>
      <c r="D446" s="746" t="str">
        <f>IF(D441="No","n/a",IF(ISNA(H446),"",H446))</f>
        <v/>
      </c>
      <c r="E446" s="743"/>
      <c r="F446" s="327"/>
      <c r="H446" s="810" t="e">
        <f>MIN(H442:H445)</f>
        <v>#N/A</v>
      </c>
      <c r="I446" s="807"/>
    </row>
    <row r="447" spans="1:18" s="462" customFormat="1" ht="16.350000000000001" customHeight="1">
      <c r="C447" s="560"/>
      <c r="D447" s="560"/>
      <c r="E447" s="837"/>
      <c r="G447" s="811"/>
      <c r="H447" s="821"/>
      <c r="I447" s="812"/>
      <c r="J447" s="811"/>
      <c r="K447" s="811"/>
      <c r="L447" s="811"/>
      <c r="M447" s="811"/>
      <c r="N447" s="811"/>
      <c r="O447" s="811"/>
      <c r="P447" s="811"/>
      <c r="Q447" s="811"/>
      <c r="R447" s="811"/>
    </row>
    <row r="448" spans="1:18" s="462" customFormat="1" ht="16.350000000000001" customHeight="1">
      <c r="C448" s="560"/>
      <c r="D448" s="560"/>
      <c r="E448" s="837"/>
      <c r="G448" s="811"/>
      <c r="H448" s="821"/>
      <c r="I448" s="812"/>
      <c r="J448" s="811"/>
      <c r="K448" s="811"/>
      <c r="L448" s="811"/>
      <c r="M448" s="811"/>
      <c r="N448" s="811"/>
      <c r="O448" s="811"/>
      <c r="P448" s="811"/>
      <c r="Q448" s="811"/>
      <c r="R448" s="811"/>
    </row>
    <row r="449" spans="1:18" s="462" customFormat="1" ht="16.350000000000001" customHeight="1">
      <c r="C449" s="560"/>
      <c r="D449" s="560"/>
      <c r="E449" s="837"/>
      <c r="G449" s="811"/>
      <c r="H449" s="821"/>
      <c r="I449" s="812"/>
      <c r="J449" s="811"/>
      <c r="K449" s="811"/>
      <c r="L449" s="811"/>
      <c r="M449" s="811"/>
      <c r="N449" s="811"/>
      <c r="O449" s="811"/>
      <c r="P449" s="811"/>
      <c r="Q449" s="811"/>
      <c r="R449" s="811"/>
    </row>
    <row r="450" spans="1:18" s="462" customFormat="1" ht="16.350000000000001" customHeight="1">
      <c r="C450" s="560"/>
      <c r="D450" s="560"/>
      <c r="E450" s="837"/>
      <c r="G450" s="811"/>
      <c r="H450" s="821"/>
      <c r="I450" s="812"/>
      <c r="J450" s="811"/>
      <c r="K450" s="811"/>
      <c r="L450" s="811"/>
      <c r="M450" s="811"/>
      <c r="N450" s="811"/>
      <c r="O450" s="811"/>
      <c r="P450" s="811"/>
      <c r="Q450" s="811"/>
      <c r="R450" s="811"/>
    </row>
    <row r="451" spans="1:18" s="462" customFormat="1" ht="16.350000000000001" customHeight="1">
      <c r="C451" s="560"/>
      <c r="D451" s="560"/>
      <c r="E451" s="837"/>
      <c r="G451" s="811"/>
      <c r="H451" s="821"/>
      <c r="I451" s="812"/>
      <c r="J451" s="811"/>
      <c r="K451" s="811"/>
      <c r="L451" s="811"/>
      <c r="M451" s="811"/>
      <c r="N451" s="811"/>
      <c r="O451" s="811"/>
      <c r="P451" s="811"/>
      <c r="Q451" s="811"/>
      <c r="R451" s="811"/>
    </row>
    <row r="452" spans="1:18" s="462" customFormat="1" ht="16.350000000000001" customHeight="1">
      <c r="C452" s="560"/>
      <c r="D452" s="560"/>
      <c r="E452" s="837"/>
      <c r="G452" s="811"/>
      <c r="H452" s="821"/>
      <c r="I452" s="812"/>
      <c r="J452" s="811"/>
      <c r="K452" s="811"/>
      <c r="L452" s="811"/>
      <c r="M452" s="811"/>
      <c r="N452" s="811"/>
      <c r="O452" s="811"/>
      <c r="P452" s="811"/>
      <c r="Q452" s="811"/>
      <c r="R452" s="811"/>
    </row>
    <row r="453" spans="1:18" s="462" customFormat="1" ht="16.350000000000001" customHeight="1">
      <c r="C453" s="560"/>
      <c r="D453" s="560"/>
      <c r="E453" s="837"/>
      <c r="G453" s="811"/>
      <c r="H453" s="821"/>
      <c r="I453" s="812"/>
      <c r="J453" s="811"/>
      <c r="K453" s="811"/>
      <c r="L453" s="811"/>
      <c r="M453" s="811"/>
      <c r="N453" s="811"/>
      <c r="O453" s="811"/>
      <c r="P453" s="811"/>
      <c r="Q453" s="811"/>
      <c r="R453" s="811"/>
    </row>
    <row r="454" spans="1:18" s="462" customFormat="1" ht="16.350000000000001" customHeight="1">
      <c r="C454" s="560"/>
      <c r="D454" s="560"/>
      <c r="E454" s="837"/>
      <c r="G454" s="811"/>
      <c r="H454" s="821"/>
      <c r="I454" s="812"/>
      <c r="J454" s="811"/>
      <c r="K454" s="811"/>
      <c r="L454" s="811"/>
      <c r="M454" s="811"/>
      <c r="N454" s="811"/>
      <c r="O454" s="811"/>
      <c r="P454" s="811"/>
      <c r="Q454" s="811"/>
      <c r="R454" s="811"/>
    </row>
    <row r="455" spans="1:18" s="462" customFormat="1" ht="16.350000000000001" customHeight="1">
      <c r="C455" s="560"/>
      <c r="D455" s="560"/>
      <c r="E455" s="837"/>
      <c r="G455" s="811"/>
      <c r="H455" s="821"/>
      <c r="I455" s="812"/>
      <c r="J455" s="811"/>
      <c r="K455" s="811"/>
      <c r="L455" s="811"/>
      <c r="M455" s="811"/>
      <c r="N455" s="811"/>
      <c r="O455" s="811"/>
      <c r="P455" s="811"/>
      <c r="Q455" s="811"/>
      <c r="R455" s="811"/>
    </row>
    <row r="456" spans="1:18" s="462" customFormat="1" ht="16.350000000000001" customHeight="1">
      <c r="C456" s="560"/>
      <c r="D456" s="560"/>
      <c r="E456" s="837"/>
      <c r="G456" s="811"/>
      <c r="H456" s="821"/>
      <c r="I456" s="812"/>
      <c r="J456" s="811"/>
      <c r="K456" s="811"/>
      <c r="L456" s="811"/>
      <c r="M456" s="811"/>
      <c r="N456" s="811"/>
      <c r="O456" s="811"/>
      <c r="P456" s="811"/>
      <c r="Q456" s="811"/>
      <c r="R456" s="811"/>
    </row>
    <row r="457" spans="1:18" s="462" customFormat="1" ht="16.350000000000001" customHeight="1">
      <c r="C457" s="560"/>
      <c r="D457" s="560"/>
      <c r="E457" s="837"/>
      <c r="G457" s="811"/>
      <c r="H457" s="821"/>
      <c r="I457" s="812"/>
      <c r="J457" s="811"/>
      <c r="K457" s="811"/>
      <c r="L457" s="811"/>
      <c r="M457" s="811"/>
      <c r="N457" s="811"/>
      <c r="O457" s="811"/>
      <c r="P457" s="811"/>
      <c r="Q457" s="811"/>
      <c r="R457" s="811"/>
    </row>
    <row r="458" spans="1:18" s="462" customFormat="1" ht="16.350000000000001" customHeight="1">
      <c r="C458" s="560"/>
      <c r="D458" s="560"/>
      <c r="E458" s="837"/>
      <c r="G458" s="811"/>
      <c r="H458" s="821"/>
      <c r="I458" s="812"/>
      <c r="J458" s="811"/>
      <c r="K458" s="811"/>
      <c r="L458" s="811"/>
      <c r="M458" s="811"/>
      <c r="N458" s="811"/>
      <c r="O458" s="811"/>
      <c r="P458" s="811"/>
      <c r="Q458" s="811"/>
      <c r="R458" s="811"/>
    </row>
    <row r="459" spans="1:18" s="462" customFormat="1" ht="16.350000000000001" customHeight="1">
      <c r="C459" s="560"/>
      <c r="D459" s="560"/>
      <c r="E459" s="837"/>
      <c r="G459" s="811"/>
      <c r="H459" s="821"/>
      <c r="I459" s="812"/>
      <c r="J459" s="811"/>
      <c r="K459" s="811"/>
      <c r="L459" s="811"/>
      <c r="M459" s="811"/>
      <c r="N459" s="811"/>
      <c r="O459" s="811"/>
      <c r="P459" s="811"/>
      <c r="Q459" s="811"/>
      <c r="R459" s="811"/>
    </row>
    <row r="460" spans="1:18" s="462" customFormat="1" ht="16.350000000000001" customHeight="1">
      <c r="C460" s="560"/>
      <c r="D460" s="560"/>
      <c r="E460" s="837"/>
      <c r="G460" s="811"/>
      <c r="H460" s="821"/>
      <c r="I460" s="812"/>
      <c r="J460" s="811"/>
      <c r="K460" s="811"/>
      <c r="L460" s="811"/>
      <c r="M460" s="811"/>
      <c r="N460" s="811"/>
      <c r="O460" s="811"/>
      <c r="P460" s="811"/>
      <c r="Q460" s="811"/>
      <c r="R460" s="811"/>
    </row>
    <row r="461" spans="1:18" s="462" customFormat="1" ht="16.350000000000001" customHeight="1">
      <c r="C461" s="560"/>
      <c r="D461" s="560"/>
      <c r="E461" s="837"/>
      <c r="G461" s="811"/>
      <c r="H461" s="821"/>
      <c r="I461" s="812"/>
      <c r="J461" s="811"/>
      <c r="K461" s="811"/>
      <c r="L461" s="811"/>
      <c r="M461" s="811"/>
      <c r="N461" s="811"/>
      <c r="O461" s="811"/>
      <c r="P461" s="811"/>
      <c r="Q461" s="811"/>
      <c r="R461" s="811"/>
    </row>
    <row r="462" spans="1:18" s="462" customFormat="1" ht="16.350000000000001" customHeight="1">
      <c r="A462" s="1146" t="s">
        <v>1125</v>
      </c>
      <c r="B462" s="1147"/>
      <c r="C462" s="1148" t="s">
        <v>636</v>
      </c>
      <c r="D462" s="1148"/>
      <c r="E462" s="881" t="s">
        <v>1126</v>
      </c>
      <c r="G462" s="811"/>
      <c r="H462" s="821"/>
      <c r="I462" s="812"/>
      <c r="J462" s="811"/>
      <c r="K462" s="811"/>
      <c r="L462" s="811"/>
      <c r="M462" s="811"/>
      <c r="N462" s="811"/>
      <c r="O462" s="811"/>
      <c r="P462" s="811"/>
      <c r="Q462" s="811"/>
      <c r="R462" s="811"/>
    </row>
    <row r="463" spans="1:18" ht="3.6" customHeight="1">
      <c r="A463" s="215"/>
      <c r="B463" s="215"/>
      <c r="C463" s="215"/>
      <c r="D463" s="215"/>
      <c r="E463" s="744"/>
      <c r="F463" s="327"/>
      <c r="H463" s="803"/>
      <c r="I463" s="803"/>
    </row>
    <row r="464" spans="1:18" s="567" customFormat="1" ht="12">
      <c r="A464" s="563"/>
      <c r="B464" s="564" t="s">
        <v>637</v>
      </c>
      <c r="C464" s="565" t="s">
        <v>298</v>
      </c>
      <c r="D464" s="565" t="s">
        <v>655</v>
      </c>
      <c r="E464" s="743"/>
      <c r="F464" s="566"/>
      <c r="G464" s="804"/>
      <c r="H464" s="805" t="s">
        <v>297</v>
      </c>
      <c r="I464" s="805" t="s">
        <v>290</v>
      </c>
      <c r="J464" s="804"/>
      <c r="K464" s="804"/>
      <c r="L464" s="804"/>
      <c r="M464" s="804"/>
      <c r="N464" s="804"/>
      <c r="O464" s="804"/>
      <c r="P464" s="804"/>
      <c r="Q464" s="804"/>
      <c r="R464" s="804"/>
    </row>
    <row r="465" spans="1:10" ht="12.75" customHeight="1">
      <c r="A465" s="215"/>
      <c r="B465" s="546" t="s">
        <v>638</v>
      </c>
      <c r="C465" s="877" t="str">
        <f>VPC!B35</f>
        <v>Choose the option that best describes how the input was derived</v>
      </c>
      <c r="D465" s="522"/>
      <c r="E465" s="743" t="str">
        <f>IF($D$469=10,"",IFERROR(IF(H465=MIN($H$465:$H$468),"Limiting",""),""))</f>
        <v/>
      </c>
      <c r="F465" s="327"/>
      <c r="H465" s="807" t="e">
        <f>VLOOKUP('Interactive Data Grading'!D465,VPC!$C$6:$G$18,5,FALSE)</f>
        <v>#N/A</v>
      </c>
      <c r="I465" s="808" t="e">
        <f>H465</f>
        <v>#N/A</v>
      </c>
      <c r="J465" s="820" t="s">
        <v>647</v>
      </c>
    </row>
    <row r="466" spans="1:10" ht="133.19999999999999" customHeight="1">
      <c r="A466" s="215"/>
      <c r="B466" s="547" t="s">
        <v>639</v>
      </c>
      <c r="C466" s="877" t="str">
        <f>VPC!B36</f>
        <v>Choose the option that best describes which short-run marginal costs have been included in the input, using the definitions below for reference. Short-run marginal costs can include the following:
- chemicals + power for treatment, typically applicable if the utility is producing/treating water
- power for distribution, typically applicable if pumps exist in the distribution network 
- water acquisition costs, typically applicable if the utility is purchasing water or incurs any extraction costs for withdrawing from a source
Some short-run marginal costs may not be applicable. The auditor should analyze the system characteristics to determine which costs are applicable for inclusion in the VPC input derivation. See also the latest AWWA M36 Manual for further guidance.</v>
      </c>
      <c r="D466" s="329"/>
      <c r="E466" s="743" t="str">
        <f>IFERROR(IF(OR($D$469=10,$D$465=VPC!$C$18),"",IF(H466=MIN($H$465:$H$468),"Limiting","")),"")</f>
        <v/>
      </c>
      <c r="F466" s="327"/>
      <c r="H466" s="814" t="e">
        <f>VLOOKUP('Interactive Data Grading'!D466,VPC!$D$6:$G$18,4,FALSE)</f>
        <v>#N/A</v>
      </c>
      <c r="I466" s="814" t="e">
        <f>H466</f>
        <v>#N/A</v>
      </c>
    </row>
    <row r="467" spans="1:10" ht="200.4" customHeight="1">
      <c r="A467" s="215"/>
      <c r="B467" s="547" t="s">
        <v>640</v>
      </c>
      <c r="C467" s="877" t="str">
        <f>VPC!B37</f>
        <v>Choose the option that best describes which long-run marginal costs have been included in the input, using the definitions below for reference. Long-run marginal costs can include the following:
- water treatment residuals management, typically applicable if solids are produced from water treatment process
- accelerated wear &amp; tear on dynamic equipment, typically applicable if pumps exist for treatment and/or distribution, or any other equipment exists that wears out as a function of use instead of time (i.e. filter media, chemical dosing pumps, uv disinfection bulbs, etc)
- payouts for damage claims from main and service line breaks, typically applicable if damage claims are paid by the utility
- accelerated expansion of supply capacity, typically applicable if the utility is at or nearing supply capacity, or scarecity costs in water scarce areas
- full cost pricing that includes all lifecycle costs and externalities (internalized or not)
Some long-run marginal costs may not be applicable. The auditor should analyze the system characteristics to determine which costs are applicable for inclusion in the VPC input derivation. See also the latest AWWA M36 Manual for further guidance.</v>
      </c>
      <c r="D467" s="329"/>
      <c r="E467" s="743" t="str">
        <f>IFERROR(IF(OR($D$469=10,$D$465=VPC!$C$18),"",IF(H467=MIN($H$465:$H$468),"Limiting","")),"")</f>
        <v/>
      </c>
      <c r="F467" s="327"/>
      <c r="H467" s="814" t="e">
        <f>VLOOKUP('Interactive Data Grading'!D467,VPC!$E$6:$G$18,3,FALSE)</f>
        <v>#N/A</v>
      </c>
      <c r="I467" s="822" t="e">
        <f>IF(D465=VPC!C17,10,'Interactive Data Grading'!H467)</f>
        <v>#N/A</v>
      </c>
    </row>
    <row r="468" spans="1:10" ht="27.6" customHeight="1">
      <c r="A468" s="215"/>
      <c r="B468" s="547" t="s">
        <v>641</v>
      </c>
      <c r="C468" s="877" t="str">
        <f>VPC!B38</f>
        <v>Has the input derivation been reviewed by someone with expert knowledge in the M36 methodology?</v>
      </c>
      <c r="D468" s="329"/>
      <c r="E468" s="743" t="str">
        <f>IFERROR(IF(OR($D$469=10,$D$465=VPC!$C$18),"",IF(H468=MIN($H$465:$H$468),"Limiting","")),"")</f>
        <v/>
      </c>
      <c r="F468" s="327"/>
      <c r="H468" s="807" t="e">
        <f>VLOOKUP('Interactive Data Grading'!D468,VPC!$F$6:$G$18,2,FALSE)</f>
        <v>#N/A</v>
      </c>
      <c r="I468" s="807" t="e">
        <f>H468</f>
        <v>#N/A</v>
      </c>
    </row>
    <row r="469" spans="1:10" ht="14.1" customHeight="1">
      <c r="A469" s="215"/>
      <c r="B469" s="215"/>
      <c r="C469" s="328" t="s">
        <v>308</v>
      </c>
      <c r="D469" s="746" t="str">
        <f>IFERROR(IF(D465=VPC!C18,'Interactive Data Grading'!D446,I469),"")</f>
        <v/>
      </c>
      <c r="E469" s="743"/>
      <c r="F469" s="327"/>
      <c r="H469" s="810" t="e">
        <f>MIN(H465:H468)</f>
        <v>#N/A</v>
      </c>
      <c r="I469" s="810" t="e">
        <f>MIN(I465:I468)</f>
        <v>#N/A</v>
      </c>
    </row>
    <row r="470" spans="1:10" ht="9.75" customHeight="1">
      <c r="A470" s="215"/>
      <c r="B470" s="215"/>
      <c r="C470" s="215"/>
      <c r="D470" s="215"/>
      <c r="E470" s="882"/>
      <c r="F470" s="327"/>
      <c r="H470" s="803"/>
      <c r="I470" s="803"/>
    </row>
    <row r="471" spans="1:10"/>
    <row r="472" spans="1:10"/>
    <row r="473" spans="1:10"/>
    <row r="474" spans="1:10"/>
    <row r="475" spans="1:10"/>
    <row r="476" spans="1:10"/>
    <row r="477" spans="1:10"/>
    <row r="478" spans="1:10"/>
    <row r="479" spans="1:10"/>
    <row r="480" spans="1:1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sheetData>
  <sheetProtection algorithmName="SHA-512" hashValue="JnVk+Q+j/tckYnOFRN6IG1/cXwVHOe1ZkH8qQgxqsYTQcBiT+5Ol1tro/IVDgQ7NpE7t6OLc0Aekk5mRTBUciA==" saltValue="4Vj8PAfNnpviGzRRJyip9Q==" spinCount="100000" sheet="1" objects="1" scenarios="1"/>
  <protectedRanges>
    <protectedRange sqref="D465:D468" name="Range20"/>
    <protectedRange sqref="D394:D397" name="Range16"/>
    <protectedRange sqref="D346:D349" name="Range14"/>
    <protectedRange sqref="D290:D299" name="Range12"/>
    <protectedRange sqref="D244:D246" name="Range10"/>
    <protectedRange sqref="D196:D199" name="Range8"/>
    <protectedRange sqref="D146:D149" name="Range6"/>
    <protectedRange sqref="D92:D95" name="Range4"/>
    <protectedRange sqref="D39:D42" name="Range2"/>
    <protectedRange sqref="D8:D19" name="Range1"/>
    <protectedRange sqref="D62:D73" name="Range3"/>
    <protectedRange sqref="D115:D126" name="Range5"/>
    <protectedRange sqref="D169:D176" name="Range7"/>
    <protectedRange sqref="D219:D223" name="Range9"/>
    <protectedRange sqref="D320:D321" name="Range11"/>
    <protectedRange sqref="D267:D270" name="Range13"/>
    <protectedRange sqref="D369:D373" name="Range15"/>
    <protectedRange sqref="D417:D421" name="Range17"/>
    <protectedRange sqref="D442:D445" name="Range19"/>
  </protectedRanges>
  <mergeCells count="55">
    <mergeCell ref="E2:E3"/>
    <mergeCell ref="C462:D462"/>
    <mergeCell ref="N292:O292"/>
    <mergeCell ref="N270:O270"/>
    <mergeCell ref="C343:D343"/>
    <mergeCell ref="C366:D366"/>
    <mergeCell ref="C390:D390"/>
    <mergeCell ref="C414:D414"/>
    <mergeCell ref="C438:D438"/>
    <mergeCell ref="C317:D317"/>
    <mergeCell ref="C439:D439"/>
    <mergeCell ref="C264:D264"/>
    <mergeCell ref="C241:D241"/>
    <mergeCell ref="C10:D10"/>
    <mergeCell ref="C64:D64"/>
    <mergeCell ref="C316:D316"/>
    <mergeCell ref="C287:D287"/>
    <mergeCell ref="C288:D288"/>
    <mergeCell ref="C113:D113"/>
    <mergeCell ref="C167:D167"/>
    <mergeCell ref="C217:D217"/>
    <mergeCell ref="C117:D117"/>
    <mergeCell ref="C143:D143"/>
    <mergeCell ref="C263:D263"/>
    <mergeCell ref="C166:D166"/>
    <mergeCell ref="C193:D193"/>
    <mergeCell ref="C216:D216"/>
    <mergeCell ref="C240:D240"/>
    <mergeCell ref="C194:D194"/>
    <mergeCell ref="C5:D5"/>
    <mergeCell ref="C36:D36"/>
    <mergeCell ref="C59:D59"/>
    <mergeCell ref="C89:D89"/>
    <mergeCell ref="C112:D112"/>
    <mergeCell ref="C60:D60"/>
    <mergeCell ref="C6:D6"/>
    <mergeCell ref="A5:B5"/>
    <mergeCell ref="A36:B36"/>
    <mergeCell ref="A59:B59"/>
    <mergeCell ref="A89:B89"/>
    <mergeCell ref="A112:B112"/>
    <mergeCell ref="A143:B143"/>
    <mergeCell ref="A166:B166"/>
    <mergeCell ref="A193:B193"/>
    <mergeCell ref="A216:B216"/>
    <mergeCell ref="A240:B240"/>
    <mergeCell ref="A390:B390"/>
    <mergeCell ref="A414:B414"/>
    <mergeCell ref="A438:B438"/>
    <mergeCell ref="A462:B462"/>
    <mergeCell ref="A263:B263"/>
    <mergeCell ref="A287:B287"/>
    <mergeCell ref="A316:B316"/>
    <mergeCell ref="A343:B343"/>
    <mergeCell ref="A366:B366"/>
  </mergeCells>
  <conditionalFormatting sqref="C9:D9 C11:D19 C39:D42">
    <cfRule type="expression" dxfId="138" priority="128">
      <formula>$D$8="No"</formula>
    </cfRule>
  </conditionalFormatting>
  <conditionalFormatting sqref="C40:D40">
    <cfRule type="expression" dxfId="135" priority="48">
      <formula>$D$39="No"</formula>
    </cfRule>
  </conditionalFormatting>
  <conditionalFormatting sqref="C197:D199">
    <cfRule type="expression" dxfId="127" priority="98">
      <formula>$D$196="No"</formula>
    </cfRule>
  </conditionalFormatting>
  <conditionalFormatting sqref="C220:D223">
    <cfRule type="expression" dxfId="126" priority="96">
      <formula>$D$219="No"</formula>
    </cfRule>
  </conditionalFormatting>
  <conditionalFormatting sqref="C244:D246">
    <cfRule type="expression" dxfId="125" priority="94">
      <formula>$D$243="Yes"</formula>
    </cfRule>
  </conditionalFormatting>
  <conditionalFormatting sqref="C267:D270">
    <cfRule type="expression" dxfId="124" priority="86">
      <formula>$D$266="Yes"</formula>
    </cfRule>
  </conditionalFormatting>
  <conditionalFormatting sqref="C291:D299">
    <cfRule type="expression" dxfId="123" priority="90">
      <formula>$D$290="No"</formula>
    </cfRule>
  </conditionalFormatting>
  <conditionalFormatting sqref="C320:D321">
    <cfRule type="expression" dxfId="120" priority="92">
      <formula>$D$319="Yes"</formula>
    </cfRule>
  </conditionalFormatting>
  <conditionalFormatting sqref="C394:D397">
    <cfRule type="expression" dxfId="115" priority="82">
      <formula>$D$393="Yes"</formula>
    </cfRule>
  </conditionalFormatting>
  <conditionalFormatting sqref="C442:D445">
    <cfRule type="expression" dxfId="112" priority="49">
      <formula>$D$441="No"</formula>
    </cfRule>
  </conditionalFormatting>
  <conditionalFormatting sqref="C11:E19">
    <cfRule type="expression" dxfId="110" priority="122">
      <formula>$R$7=0</formula>
    </cfRule>
  </conditionalFormatting>
  <conditionalFormatting sqref="C65:E73 C63:E63 C92:E95">
    <cfRule type="expression" dxfId="106" priority="120">
      <formula>$D$62="No"</formula>
    </cfRule>
  </conditionalFormatting>
  <conditionalFormatting sqref="C65:E73">
    <cfRule type="expression" dxfId="105" priority="72">
      <formula>$I$63&lt;6</formula>
    </cfRule>
  </conditionalFormatting>
  <conditionalFormatting sqref="C93:E93">
    <cfRule type="expression" dxfId="103" priority="70">
      <formula>$D$92="No"</formula>
    </cfRule>
  </conditionalFormatting>
  <conditionalFormatting sqref="C116:E116 C118:E126 C146:E149">
    <cfRule type="expression" dxfId="102" priority="112">
      <formula>$D$115="No"</formula>
    </cfRule>
  </conditionalFormatting>
  <conditionalFormatting sqref="C118:E126">
    <cfRule type="expression" dxfId="101" priority="2">
      <formula>$R$9=0</formula>
    </cfRule>
  </conditionalFormatting>
  <conditionalFormatting sqref="C147:E147">
    <cfRule type="expression" dxfId="100" priority="69">
      <formula>$D$146="No"</formula>
    </cfRule>
  </conditionalFormatting>
  <conditionalFormatting sqref="C170:E176">
    <cfRule type="expression" dxfId="99" priority="100">
      <formula>$D$169="No"</formula>
    </cfRule>
  </conditionalFormatting>
  <conditionalFormatting sqref="D20">
    <cfRule type="expression" dxfId="96" priority="37">
      <formula>$D$20&lt;&gt;""</formula>
    </cfRule>
  </conditionalFormatting>
  <conditionalFormatting sqref="D43">
    <cfRule type="expression" dxfId="94" priority="39">
      <formula>$D$43&lt;&gt;""</formula>
    </cfRule>
  </conditionalFormatting>
  <conditionalFormatting sqref="D74">
    <cfRule type="expression" dxfId="89" priority="35">
      <formula>$D$74&lt;&gt;""</formula>
    </cfRule>
  </conditionalFormatting>
  <conditionalFormatting sqref="D96">
    <cfRule type="expression" dxfId="86" priority="33">
      <formula>$D$96&lt;&gt;""</formula>
    </cfRule>
  </conditionalFormatting>
  <conditionalFormatting sqref="D127">
    <cfRule type="expression" dxfId="82" priority="31">
      <formula>$D$127&lt;&gt;""</formula>
    </cfRule>
  </conditionalFormatting>
  <conditionalFormatting sqref="D150">
    <cfRule type="expression" dxfId="81" priority="29">
      <formula>$D$150&lt;&gt;""</formula>
    </cfRule>
  </conditionalFormatting>
  <conditionalFormatting sqref="D177">
    <cfRule type="expression" dxfId="77" priority="27">
      <formula>$D$177&lt;&gt;""</formula>
    </cfRule>
  </conditionalFormatting>
  <conditionalFormatting sqref="D200">
    <cfRule type="expression" dxfId="73" priority="25">
      <formula>$D$200&lt;&gt;""</formula>
    </cfRule>
  </conditionalFormatting>
  <conditionalFormatting sqref="D224">
    <cfRule type="expression" dxfId="71" priority="23">
      <formula>$D$224&lt;&gt;""</formula>
    </cfRule>
  </conditionalFormatting>
  <conditionalFormatting sqref="D247">
    <cfRule type="expression" dxfId="69" priority="5">
      <formula>$D$247&lt;&gt;""</formula>
    </cfRule>
  </conditionalFormatting>
  <conditionalFormatting sqref="D271">
    <cfRule type="expression" dxfId="66" priority="7">
      <formula>$D$271&lt;&gt;""</formula>
    </cfRule>
  </conditionalFormatting>
  <conditionalFormatting sqref="D300">
    <cfRule type="expression" dxfId="62" priority="3">
      <formula>$D$300&lt;&gt;""</formula>
    </cfRule>
  </conditionalFormatting>
  <conditionalFormatting sqref="D322">
    <cfRule type="expression" dxfId="59" priority="9">
      <formula>$D$322&lt;&gt;""</formula>
    </cfRule>
  </conditionalFormatting>
  <conditionalFormatting sqref="D350">
    <cfRule type="expression" dxfId="55" priority="11">
      <formula>$D$350&lt;&gt;""</formula>
    </cfRule>
  </conditionalFormatting>
  <conditionalFormatting sqref="D374">
    <cfRule type="expression" dxfId="53" priority="13">
      <formula>$D$374&lt;&gt;""</formula>
    </cfRule>
  </conditionalFormatting>
  <conditionalFormatting sqref="D398">
    <cfRule type="expression" dxfId="50" priority="15">
      <formula>D398&lt;&gt;""</formula>
    </cfRule>
  </conditionalFormatting>
  <conditionalFormatting sqref="D422">
    <cfRule type="expression" dxfId="47" priority="17">
      <formula>$D$422&lt;&gt;""</formula>
    </cfRule>
  </conditionalFormatting>
  <conditionalFormatting sqref="D446">
    <cfRule type="expression" dxfId="43" priority="21">
      <formula>$D$446&lt;&gt;""</formula>
    </cfRule>
  </conditionalFormatting>
  <conditionalFormatting sqref="D469">
    <cfRule type="expression" dxfId="42" priority="19">
      <formula>$D$469&lt;&gt;""</formula>
    </cfRule>
  </conditionalFormatting>
  <conditionalFormatting sqref="E394:E397">
    <cfRule type="expression" dxfId="39" priority="41">
      <formula>$D$393="Yes"</formula>
    </cfRule>
  </conditionalFormatting>
  <dataValidations count="1">
    <dataValidation type="list" allowBlank="1" showInputMessage="1" showErrorMessage="1" sqref="D13 D15 D17 D8 D67 D62 D71 D69 D115 D371 D347 D297 D290 D219 D196 D169 D172 D124 D122 D120 D445 D441 D468" xr:uid="{00000000-0002-0000-1600-000007000000}">
      <formula1>"No, Yes"</formula1>
    </dataValidation>
  </dataValidations>
  <hyperlinks>
    <hyperlink ref="E5" location="Notes!H10" display="go to notes" xr:uid="{B81B0F6F-CB2C-4CAA-A6B3-A48B48B5DC22}"/>
    <hyperlink ref="A5" location="Notes!C10:D10" display="n" xr:uid="{695726E7-427B-4AAF-ABCF-19D3356A2646}"/>
    <hyperlink ref="A5:B5" location="input_VOS" display="go to input" xr:uid="{730F9E48-B7D4-4888-BB6E-334766E3FF52}"/>
    <hyperlink ref="A36" location="Notes!C10:D10" display="n" xr:uid="{595BF17C-3CF2-41BA-A160-D10F7D8E1A3B}"/>
    <hyperlink ref="A36:B36" location="input_VOSEA" display="go to input" xr:uid="{F37B962F-1C33-4123-814A-CB860C747B10}"/>
    <hyperlink ref="A59" location="Notes!C10:D10" display="n" xr:uid="{5CB5E054-349A-4809-9496-AD7FC915CAB9}"/>
    <hyperlink ref="A59:B59" location="input_WI" display="go to input" xr:uid="{CA2E066A-5E02-4834-8C18-DA3C7B0A08C5}"/>
    <hyperlink ref="A89" location="Notes!C10:D10" display="n" xr:uid="{8311B145-4A90-4AA7-A63F-C60B01986B94}"/>
    <hyperlink ref="A89:B89" location="input_WIEA" display="go to input" xr:uid="{EF18A990-4ACA-477B-968F-376B795C8EE4}"/>
    <hyperlink ref="A112" location="Notes!C10:D10" display="n" xr:uid="{478C6A27-4982-472D-9AB7-335B92380FC0}"/>
    <hyperlink ref="A112:B112" location="input_WE" display="go to input" xr:uid="{71727F34-C24C-4530-AABB-98AAC42B1D1E}"/>
    <hyperlink ref="A143" location="Notes!C10:D10" display="n" xr:uid="{46C9B121-EF99-4148-A945-E603DC58C20E}"/>
    <hyperlink ref="A143:B143" location="input_WEEA" display="go to input" xr:uid="{B3663064-136B-4CD3-9792-9FA54CCDAE7A}"/>
    <hyperlink ref="A166" location="Notes!C10:D10" display="n" xr:uid="{785607C8-4224-463A-BA3E-6AAD486EF1AF}"/>
    <hyperlink ref="A166:B166" location="input_BMAC" display="go to input" xr:uid="{357BB7F5-DA72-48BE-BEC6-5CA13B3731CF}"/>
    <hyperlink ref="A193" location="Notes!C10:D10" display="n" xr:uid="{1A831761-1B0A-4C9D-85FC-B56403594973}"/>
    <hyperlink ref="A193:B193" location="input_BUAC" display="go to input" xr:uid="{446F274B-7AD4-452B-BF84-0A1451883953}"/>
    <hyperlink ref="A216" location="Notes!C10:D10" display="n" xr:uid="{22B2C9B3-7D46-4432-847B-FB2BFEFCD80B}"/>
    <hyperlink ref="A216:B216" location="input_UMAC" display="go to input" xr:uid="{D058977A-1A29-44D1-B9E0-0050EA9870CC}"/>
    <hyperlink ref="A240" location="Notes!C10:D10" display="n" xr:uid="{5AC9C6BA-E00B-45ED-9C5F-232C1D70ACB2}"/>
    <hyperlink ref="A240:B240" location="input_UUAC" display="go to input" xr:uid="{8BC2BFEB-A529-4849-94CA-21296ACA12C0}"/>
    <hyperlink ref="A263" location="Notes!C10:D10" display="n" xr:uid="{F6FF17B4-FE95-4C41-85D0-BB5482384EB1}"/>
    <hyperlink ref="A263:B263" location="input_SDHE" display="go to input" xr:uid="{9BFECC2E-2FA8-4D37-B8F9-6BC228BCAF33}"/>
    <hyperlink ref="A287" location="Notes!C10:D10" display="n" xr:uid="{2C97264D-B104-4A5B-88CE-526D952DF07C}"/>
    <hyperlink ref="A287:B287" location="input_CMI" display="go to input" xr:uid="{952DC881-F9DE-445C-A075-0D2BB9EC530D}"/>
    <hyperlink ref="A316" location="Notes!C10:D10" display="n" xr:uid="{88909458-E3C4-4ADB-8C10-394296C6C04C}"/>
    <hyperlink ref="A316:B316" location="input_UC" display="go to input" xr:uid="{6F09470E-8EC4-42DA-8CFE-7308AD4B8B05}"/>
    <hyperlink ref="A343" location="Notes!C10:D10" display="n" xr:uid="{9778CBFC-BF95-40CF-98F7-AA1E68A3F748}"/>
    <hyperlink ref="A343:B343" location="input_Lm" display="go to input" xr:uid="{28F77D7A-BC68-452B-BDAF-54069B91DF85}"/>
    <hyperlink ref="A366" location="Notes!C10:D10" display="n" xr:uid="{E70AB377-5F3C-4440-9AC3-E6F174CCBA90}"/>
    <hyperlink ref="A366:B366" location="input_Nc" display="go to input" xr:uid="{E7C63B06-D805-4D87-B511-D153DCDBBDB9}"/>
    <hyperlink ref="A390" location="Notes!C10:D10" display="n" xr:uid="{FCD176E1-6913-4F8B-B382-E5B1ACA684B1}"/>
    <hyperlink ref="A390:B390" location="input_Lp" display="go to input" xr:uid="{29E5E4E6-F122-4216-80A0-A90216AC9602}"/>
    <hyperlink ref="A414" location="Notes!C10:D10" display="n" xr:uid="{5CBB6B50-9254-4CDA-9251-14809AA18807}"/>
    <hyperlink ref="A414:B414" location="input_AOP" display="go to input" xr:uid="{467BF783-48E6-4D33-80C5-CF394AFF7198}"/>
    <hyperlink ref="A438" location="Notes!C10:D10" display="n" xr:uid="{B97702FC-DA14-4319-A373-1CB0F0A2441F}"/>
    <hyperlink ref="A438:B438" location="input_CRUC" display="go to input" xr:uid="{EB5DD943-10DE-47F0-A47A-318C849AB277}"/>
    <hyperlink ref="A462" location="Notes!C10:D10" display="n" xr:uid="{59340C22-E51B-422E-B508-1E61681EF393}"/>
    <hyperlink ref="A462:B462" location="input_VPC" display="go to input" xr:uid="{3BE98411-8F00-431F-8E61-C203D366CA99}"/>
    <hyperlink ref="E36" location="Notes!H13" display="go to notes" xr:uid="{1F1800C0-D95C-4076-89FE-8A20020AEB34}"/>
    <hyperlink ref="E59" location="Notes!H16" display="go to notes" xr:uid="{D42FE864-EEF2-405D-B0C4-1572028320E5}"/>
    <hyperlink ref="E112" location="Notes!H22" display="go to notes" xr:uid="{3D8889DC-DC7F-4769-B6A0-E6208913FB80}"/>
    <hyperlink ref="E143" location="Notes!H25" display="go to notes" xr:uid="{5DB82B17-BCA6-45F2-AE24-73F24B4FECEA}"/>
    <hyperlink ref="E166" location="Notes!H28" display="go to notes" xr:uid="{ABC33D2F-0413-4A71-867D-DDE351482FBC}"/>
    <hyperlink ref="E193" location="Notes!H31" display="go to notes" xr:uid="{9CB47D0A-3185-4462-8DA5-98E90E03F24F}"/>
    <hyperlink ref="E216" location="Notes!H34" display="go to notes" xr:uid="{42023FF8-71A0-42F4-B45E-8EEA7B907858}"/>
    <hyperlink ref="E240" location="Notes!H37" display="go to notes" xr:uid="{ECD61E03-C51F-415B-B3F6-1495460E5FBE}"/>
    <hyperlink ref="E263" location="Notes!H40" display="go to notes" xr:uid="{5F037F74-5214-48B5-B1D5-5C180037F324}"/>
    <hyperlink ref="E287" location="Notes!H43" display="go to notes" xr:uid="{6CC7E7A1-50F2-4249-8D42-05F236AC5E5D}"/>
    <hyperlink ref="E316" location="Notes!H46" display="go to notes" xr:uid="{D5F3BB97-B285-4343-99B3-E5F427B36984}"/>
    <hyperlink ref="E343" location="Notes!H49" display="go to notes" xr:uid="{7B5D6728-61AE-4157-AC33-516EF6C0B328}"/>
    <hyperlink ref="E366" location="Notes!H52" display="go to notes" xr:uid="{D1B31C83-38F0-418B-B62C-4218ADF18702}"/>
    <hyperlink ref="E390" location="Notes!H55" display="go to notes" xr:uid="{EE491C78-4A30-4984-9449-6F798B463592}"/>
    <hyperlink ref="E414" location="Notes!H58" display="go to notes" xr:uid="{625FE872-C5DE-4919-AB5A-F1C86D628296}"/>
    <hyperlink ref="E438" location="Notes!H61" display="go to notes" xr:uid="{6DCB4CCC-82AC-416E-81CF-74B31D8E9101}"/>
    <hyperlink ref="E462" location="Notes!H64" display="go to notes" xr:uid="{234C3E94-0F49-4E43-8FDF-2C6591A5505D}"/>
    <hyperlink ref="E89" location="Notes!H19" display="go to notes" xr:uid="{39120A74-D13A-4048-8B21-54A369238A73}"/>
    <hyperlink ref="E1" location="'Start Page'!Key_of_Input_Acronyms" display="acronym key" xr:uid="{A9422741-52F7-4441-AD55-ABF45E00EA07}"/>
    <hyperlink ref="E2:E3" location="'Start Page'!AD48" display="'Start Page'!AD48" xr:uid="{B0D58C65-8FE1-40F6-8F5D-5447C4B36892}"/>
  </hyperlinks>
  <pageMargins left="0.45" right="0.45" top="0.75" bottom="0.75" header="0.3" footer="0.3"/>
  <pageSetup scale="87" fitToHeight="0" orientation="landscape" r:id="rId1"/>
  <headerFooter>
    <oddHeader>&amp;CInteractive Data Grading Responses</oddHeader>
    <oddFooter>&amp;CAWWA Free Water Audit Software v6.0&amp;R&amp;A     &amp;P&amp;  of &amp;N</oddFooter>
  </headerFooter>
  <rowBreaks count="18" manualBreakCount="18">
    <brk id="33" max="5" man="1"/>
    <brk id="58" max="5" man="1"/>
    <brk id="87" max="5" man="1"/>
    <brk id="111" max="5" man="1"/>
    <brk id="141" max="5" man="1"/>
    <brk id="165" max="5" man="1"/>
    <brk id="192" max="5" man="1"/>
    <brk id="215" max="5" man="1"/>
    <brk id="239" max="5" man="1"/>
    <brk id="262" max="5" man="1"/>
    <brk id="286" max="5" man="1"/>
    <brk id="315" max="5" man="1"/>
    <brk id="342" max="5" man="1"/>
    <brk id="365" max="5" man="1"/>
    <brk id="389" max="5" man="1"/>
    <brk id="413" max="5" man="1"/>
    <brk id="437" max="5" man="1"/>
    <brk id="461" max="5" man="1"/>
  </rowBreaks>
  <ignoredErrors>
    <ignoredError sqref="C70" unlocked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6" id="{377097A0-939F-4A75-9E5A-A44DBCA9BEA8}">
            <xm:f>Worksheet!$W$26=1</xm:f>
            <x14:dxf>
              <font>
                <color theme="0"/>
              </font>
              <fill>
                <patternFill patternType="none">
                  <bgColor auto="1"/>
                </patternFill>
              </fill>
              <border>
                <left/>
                <right/>
                <top/>
                <bottom/>
              </border>
            </x14:dxf>
          </x14:cfRule>
          <xm:sqref>B242:E246</xm:sqref>
        </x14:conditionalFormatting>
        <x14:conditionalFormatting xmlns:xm="http://schemas.microsoft.com/office/excel/2006/main">
          <x14:cfRule type="expression" priority="264" id="{A27611C7-1D34-4E6D-92AA-B87BC9AAE3ED}">
            <xm:f>Worksheet!$W$39=1</xm:f>
            <x14:dxf>
              <font>
                <color theme="0"/>
              </font>
              <fill>
                <patternFill patternType="none">
                  <bgColor auto="1"/>
                </patternFill>
              </fill>
              <border>
                <left/>
                <right/>
                <top/>
                <bottom/>
                <vertical/>
                <horizontal/>
              </border>
            </x14:dxf>
          </x14:cfRule>
          <xm:sqref>B265:E270</xm:sqref>
        </x14:conditionalFormatting>
        <x14:conditionalFormatting xmlns:xm="http://schemas.microsoft.com/office/excel/2006/main">
          <x14:cfRule type="expression" priority="267" id="{39816A52-D01B-4267-8852-5F28AA5FA9D1}">
            <xm:f>Worksheet!$W$43=1</xm:f>
            <x14:dxf>
              <font>
                <color theme="0"/>
              </font>
              <fill>
                <patternFill patternType="none">
                  <bgColor auto="1"/>
                </patternFill>
              </fill>
              <border>
                <left/>
                <right/>
                <top/>
                <bottom/>
                <vertical/>
                <horizontal/>
              </border>
            </x14:dxf>
          </x14:cfRule>
          <xm:sqref>B318:E321</xm:sqref>
        </x14:conditionalFormatting>
        <x14:conditionalFormatting xmlns:xm="http://schemas.microsoft.com/office/excel/2006/main">
          <x14:cfRule type="expression" priority="63" id="{90E89283-43A3-4725-8D2A-A23CB61BE159}">
            <xm:f>$D$69=WI!$H$23</xm:f>
            <x14:dxf>
              <font>
                <color theme="0"/>
              </font>
              <fill>
                <patternFill>
                  <bgColor theme="0"/>
                </patternFill>
              </fill>
            </x14:dxf>
          </x14:cfRule>
          <xm:sqref>C70</xm:sqref>
        </x14:conditionalFormatting>
        <x14:conditionalFormatting xmlns:xm="http://schemas.microsoft.com/office/excel/2006/main">
          <x14:cfRule type="expression" priority="126" id="{341AE257-EC73-400B-89AB-4C5646B33088}">
            <xm:f>$D$14=VOS!$G$23</xm:f>
            <x14:dxf>
              <font>
                <color theme="0"/>
              </font>
              <fill>
                <patternFill>
                  <bgColor theme="0"/>
                </patternFill>
              </fill>
            </x14:dxf>
          </x14:cfRule>
          <xm:sqref>C15:D16</xm:sqref>
        </x14:conditionalFormatting>
        <x14:conditionalFormatting xmlns:xm="http://schemas.microsoft.com/office/excel/2006/main">
          <x14:cfRule type="expression" priority="125" id="{9FCD7173-9E07-4B9B-9406-8959B64B3E3A}">
            <xm:f>$D$15=VOS!$H$23</xm:f>
            <x14:dxf>
              <font>
                <color theme="0"/>
              </font>
              <fill>
                <patternFill>
                  <bgColor theme="0"/>
                </patternFill>
              </fill>
            </x14:dxf>
          </x14:cfRule>
          <xm:sqref>C16:D16</xm:sqref>
        </x14:conditionalFormatting>
        <x14:conditionalFormatting xmlns:xm="http://schemas.microsoft.com/office/excel/2006/main">
          <x14:cfRule type="expression" priority="117" id="{8B11CC8B-1D6B-4354-B8D9-C5C03D927531}">
            <xm:f>$D$68=WI!$G$23</xm:f>
            <x14:dxf>
              <font>
                <color theme="0"/>
              </font>
              <fill>
                <patternFill>
                  <bgColor theme="0"/>
                </patternFill>
              </fill>
            </x14:dxf>
          </x14:cfRule>
          <xm:sqref>C69:D70</xm:sqref>
        </x14:conditionalFormatting>
        <x14:conditionalFormatting xmlns:xm="http://schemas.microsoft.com/office/excel/2006/main">
          <x14:cfRule type="expression" priority="213" id="{066D2607-F2FA-4A97-97A0-98B94F75D4DC}">
            <xm:f>AND(OR($D$65=WI!$D$23,$D$65=WI!$D$27),$D$68=WI!$G$23)</xm:f>
            <x14:dxf>
              <font>
                <color theme="0"/>
              </font>
              <fill>
                <patternFill>
                  <bgColor theme="0"/>
                </patternFill>
              </fill>
            </x14:dxf>
          </x14:cfRule>
          <xm:sqref>C70:D71</xm:sqref>
        </x14:conditionalFormatting>
        <x14:conditionalFormatting xmlns:xm="http://schemas.microsoft.com/office/excel/2006/main">
          <x14:cfRule type="expression" priority="214" id="{90208DDD-B12A-40C2-B8FE-4D52A98AF69F}">
            <xm:f>OR($D$118=WE!$D$23,$D$118=WE!$D$27)</xm:f>
            <x14:dxf>
              <font>
                <color theme="0"/>
              </font>
              <fill>
                <patternFill>
                  <bgColor theme="0"/>
                </patternFill>
              </fill>
            </x14:dxf>
          </x14:cfRule>
          <xm:sqref>C119:D120</xm:sqref>
        </x14:conditionalFormatting>
        <x14:conditionalFormatting xmlns:xm="http://schemas.microsoft.com/office/excel/2006/main">
          <x14:cfRule type="expression" priority="109" id="{FC65FA48-3527-41BE-9E37-65C318AD4B51}">
            <xm:f>$D$121=WE!$G$23</xm:f>
            <x14:dxf>
              <font>
                <color theme="0"/>
              </font>
              <fill>
                <patternFill>
                  <bgColor theme="0"/>
                </patternFill>
              </fill>
            </x14:dxf>
          </x14:cfRule>
          <xm:sqref>C122:D123</xm:sqref>
        </x14:conditionalFormatting>
        <x14:conditionalFormatting xmlns:xm="http://schemas.microsoft.com/office/excel/2006/main">
          <x14:cfRule type="expression" priority="108" id="{B2A17C6A-C279-4941-92E9-84C2C4CBF58F}">
            <xm:f>$D$122=WE!$H$23</xm:f>
            <x14:dxf>
              <font>
                <color theme="0"/>
              </font>
              <fill>
                <patternFill>
                  <bgColor theme="0"/>
                </patternFill>
              </fill>
            </x14:dxf>
          </x14:cfRule>
          <xm:sqref>C123:D123</xm:sqref>
        </x14:conditionalFormatting>
        <x14:conditionalFormatting xmlns:xm="http://schemas.microsoft.com/office/excel/2006/main">
          <x14:cfRule type="expression" priority="215" id="{F511F8D5-A1D3-401A-B2F3-06DF01DA5460}">
            <xm:f>AND(OR($D$118=WE!$D$23,$D$118=WE!$D$27),$D$121=WE!$G$23)</xm:f>
            <x14:dxf>
              <font>
                <color theme="0"/>
              </font>
              <fill>
                <patternFill>
                  <bgColor theme="0"/>
                </patternFill>
              </fill>
            </x14:dxf>
          </x14:cfRule>
          <xm:sqref>C124:D124</xm:sqref>
        </x14:conditionalFormatting>
        <x14:conditionalFormatting xmlns:xm="http://schemas.microsoft.com/office/excel/2006/main">
          <x14:cfRule type="expression" priority="59" id="{C12A24C5-E275-498A-BD23-712018DF033F}">
            <xm:f>$D$173=BMAC!$F$23</xm:f>
            <x14:dxf>
              <font>
                <color theme="0"/>
              </font>
              <fill>
                <patternFill>
                  <bgColor theme="0"/>
                </patternFill>
              </fill>
            </x14:dxf>
          </x14:cfRule>
          <xm:sqref>C174:D174</xm:sqref>
        </x14:conditionalFormatting>
        <x14:conditionalFormatting xmlns:xm="http://schemas.microsoft.com/office/excel/2006/main">
          <x14:cfRule type="expression" priority="89" id="{B4068CBD-A7D0-4944-9FB5-973E02C67BB8}">
            <xm:f>OR($D$292=CMI!$D$23,$D$292=CMI!$D$27,$D$292=CMI!$D$24)</xm:f>
            <x14:dxf>
              <font>
                <color theme="0"/>
              </font>
              <fill>
                <patternFill>
                  <bgColor theme="0"/>
                </patternFill>
              </fill>
            </x14:dxf>
          </x14:cfRule>
          <xm:sqref>C293:D293</xm:sqref>
        </x14:conditionalFormatting>
        <x14:conditionalFormatting xmlns:xm="http://schemas.microsoft.com/office/excel/2006/main">
          <x14:cfRule type="expression" priority="88" id="{07BAA198-0591-4340-BFEF-0BF0EA9BB90D}">
            <xm:f>OR($D$294=CMI!$F$23,$D$294=CMI!$F$24)</xm:f>
            <x14:dxf>
              <font>
                <color theme="0"/>
              </font>
              <fill>
                <patternFill>
                  <bgColor theme="0"/>
                </patternFill>
              </fill>
            </x14:dxf>
          </x14:cfRule>
          <xm:sqref>C295:D295</xm:sqref>
        </x14:conditionalFormatting>
        <x14:conditionalFormatting xmlns:xm="http://schemas.microsoft.com/office/excel/2006/main">
          <x14:cfRule type="expression" priority="56" id="{1E3B969D-5300-4276-9C31-D73F15462A68}">
            <xm:f>$D$346=Lm!$C$6</xm:f>
            <x14:dxf>
              <font>
                <color theme="0"/>
              </font>
              <fill>
                <patternFill>
                  <bgColor theme="0"/>
                </patternFill>
              </fill>
            </x14:dxf>
          </x14:cfRule>
          <xm:sqref>C347:D347</xm:sqref>
        </x14:conditionalFormatting>
        <x14:conditionalFormatting xmlns:xm="http://schemas.microsoft.com/office/excel/2006/main">
          <x14:cfRule type="expression" priority="53" id="{8B3E6B80-2D53-4AF7-998D-0E5553934BD3}">
            <xm:f>$D$348=Lm!$E$23</xm:f>
            <x14:dxf>
              <font>
                <strike val="0"/>
                <color theme="0"/>
              </font>
              <fill>
                <patternFill>
                  <bgColor theme="0"/>
                </patternFill>
              </fill>
              <border>
                <left style="thin">
                  <color auto="1"/>
                </left>
                <right style="thin">
                  <color auto="1"/>
                </right>
                <top style="thin">
                  <color auto="1"/>
                </top>
                <bottom style="thin">
                  <color auto="1"/>
                </bottom>
                <vertical/>
                <horizontal/>
              </border>
            </x14:dxf>
          </x14:cfRule>
          <xm:sqref>C349:D349</xm:sqref>
        </x14:conditionalFormatting>
        <x14:conditionalFormatting xmlns:xm="http://schemas.microsoft.com/office/excel/2006/main">
          <x14:cfRule type="expression" priority="52" id="{1F8FC283-B777-4B4D-85AE-B8E28B0F3E29}">
            <xm:f>$D$369=Nc!$C$23</xm:f>
            <x14:dxf>
              <font>
                <strike val="0"/>
                <color theme="0"/>
              </font>
              <fill>
                <patternFill>
                  <bgColor theme="0"/>
                </patternFill>
              </fill>
              <border>
                <left style="thin">
                  <color auto="1"/>
                </left>
                <right style="thin">
                  <color auto="1"/>
                </right>
                <top style="thin">
                  <color auto="1"/>
                </top>
                <bottom style="thin">
                  <color auto="1"/>
                </bottom>
                <vertical/>
                <horizontal/>
              </border>
            </x14:dxf>
          </x14:cfRule>
          <xm:sqref>C370:D371</xm:sqref>
        </x14:conditionalFormatting>
        <x14:conditionalFormatting xmlns:xm="http://schemas.microsoft.com/office/excel/2006/main">
          <x14:cfRule type="expression" priority="51" id="{AAAB0678-9649-4A8E-B64B-5F8880C41725}">
            <xm:f>$D$372=Nc!$F$23</xm:f>
            <x14:dxf>
              <font>
                <strike val="0"/>
                <color theme="0"/>
              </font>
              <fill>
                <patternFill>
                  <bgColor theme="0"/>
                </patternFill>
              </fill>
              <border>
                <left style="thin">
                  <color auto="1"/>
                </left>
                <right style="thin">
                  <color auto="1"/>
                </right>
                <top style="thin">
                  <color auto="1"/>
                </top>
                <bottom style="thin">
                  <color auto="1"/>
                </bottom>
                <vertical/>
                <horizontal/>
              </border>
            </x14:dxf>
          </x14:cfRule>
          <xm:sqref>C373:D373</xm:sqref>
        </x14:conditionalFormatting>
        <x14:conditionalFormatting xmlns:xm="http://schemas.microsoft.com/office/excel/2006/main">
          <x14:cfRule type="expression" priority="50" id="{051A4D98-E674-4540-952D-363156DD5109}">
            <xm:f>$D$395=Lp!$D$23</xm:f>
            <x14:dxf>
              <font>
                <strike val="0"/>
                <color theme="0"/>
              </font>
              <fill>
                <patternFill>
                  <bgColor theme="0"/>
                </patternFill>
              </fill>
              <border>
                <left style="thin">
                  <color auto="1"/>
                </left>
                <right style="thin">
                  <color auto="1"/>
                </right>
                <top style="thin">
                  <color auto="1"/>
                </top>
                <bottom style="thin">
                  <color auto="1"/>
                </bottom>
                <vertical/>
                <horizontal/>
              </border>
            </x14:dxf>
          </x14:cfRule>
          <xm:sqref>C396:D396</xm:sqref>
        </x14:conditionalFormatting>
        <x14:conditionalFormatting xmlns:xm="http://schemas.microsoft.com/office/excel/2006/main">
          <x14:cfRule type="expression" priority="47" id="{97D43617-C82A-405D-9883-8D317C673D50}">
            <xm:f>$D$419=AOP!$E$23</xm:f>
            <x14:dxf>
              <font>
                <strike val="0"/>
                <color theme="0"/>
              </font>
              <fill>
                <patternFill>
                  <bgColor theme="0"/>
                </patternFill>
              </fill>
              <border>
                <left style="thin">
                  <color auto="1"/>
                </left>
                <right style="thin">
                  <color auto="1"/>
                </right>
                <top style="thin">
                  <color auto="1"/>
                </top>
                <bottom style="thin">
                  <color auto="1"/>
                </bottom>
                <vertical/>
                <horizontal/>
              </border>
            </x14:dxf>
          </x14:cfRule>
          <xm:sqref>C420:D420</xm:sqref>
        </x14:conditionalFormatting>
        <x14:conditionalFormatting xmlns:xm="http://schemas.microsoft.com/office/excel/2006/main">
          <x14:cfRule type="expression" priority="75" id="{596BF620-4935-4DA0-8DCD-9E42D0D5132F}">
            <xm:f>$D$465=VPC!$C$28</xm:f>
            <x14:dxf>
              <font>
                <color theme="0"/>
              </font>
              <fill>
                <patternFill>
                  <bgColor theme="0"/>
                </patternFill>
              </fill>
            </x14:dxf>
          </x14:cfRule>
          <xm:sqref>C466:D468</xm:sqref>
        </x14:conditionalFormatting>
        <x14:conditionalFormatting xmlns:xm="http://schemas.microsoft.com/office/excel/2006/main">
          <x14:cfRule type="expression" priority="55" id="{62487611-CCC5-4131-8671-9384555C1D5C}">
            <xm:f>OR($D$11=VOS!$D$23,$D$11=VOS!$D$27)</xm:f>
            <x14:dxf>
              <font>
                <color theme="0"/>
              </font>
              <fill>
                <patternFill>
                  <bgColor theme="0"/>
                </patternFill>
              </fill>
            </x14:dxf>
          </x14:cfRule>
          <xm:sqref>C12:E13</xm:sqref>
        </x14:conditionalFormatting>
        <x14:conditionalFormatting xmlns:xm="http://schemas.microsoft.com/office/excel/2006/main">
          <x14:cfRule type="expression" priority="54" id="{AFDF8079-973B-45E0-A88D-46DEC2F3D708}">
            <xm:f>AND(OR($D$11=VOS!$D$23,$D$11=VOS!$D$27),$D$14=VOS!$G$23)</xm:f>
            <x14:dxf>
              <font>
                <color theme="0"/>
              </font>
              <fill>
                <patternFill>
                  <bgColor theme="0"/>
                </patternFill>
              </fill>
            </x14:dxf>
          </x14:cfRule>
          <x14:cfRule type="expression" priority="123" id="{4C1716C0-67E4-4092-8D4F-A10C01A83AEC}">
            <xm:f>AND($D$11=VOS!$D$23,$D$14=VOS!$G$23)</xm:f>
            <x14:dxf>
              <font>
                <color theme="0"/>
              </font>
              <fill>
                <patternFill>
                  <bgColor theme="0"/>
                </patternFill>
              </fill>
            </x14:dxf>
          </x14:cfRule>
          <xm:sqref>C17:E17</xm:sqref>
        </x14:conditionalFormatting>
        <x14:conditionalFormatting xmlns:xm="http://schemas.microsoft.com/office/excel/2006/main">
          <x14:cfRule type="expression" priority="212" id="{CFD484C6-CD40-41CE-BEB0-4DF5A58F3F22}">
            <xm:f>OR($D$65=WI!$D$23,$D$65=WI!$D$27)</xm:f>
            <x14:dxf>
              <font>
                <color theme="0"/>
              </font>
              <fill>
                <patternFill>
                  <bgColor theme="0"/>
                </patternFill>
              </fill>
            </x14:dxf>
          </x14:cfRule>
          <xm:sqref>C66:E67</xm:sqref>
        </x14:conditionalFormatting>
        <x14:conditionalFormatting xmlns:xm="http://schemas.microsoft.com/office/excel/2006/main">
          <x14:cfRule type="expression" priority="57" id="{F531A6BF-BE1C-4534-A895-80B89AC90256}">
            <xm:f>$D$175=BMAC!$H$23</xm:f>
            <x14:dxf>
              <font>
                <color theme="0"/>
              </font>
              <fill>
                <patternFill>
                  <bgColor theme="0"/>
                </patternFill>
              </fill>
            </x14:dxf>
          </x14:cfRule>
          <xm:sqref>C176:E176</xm:sqref>
        </x14:conditionalFormatting>
        <x14:conditionalFormatting xmlns:xm="http://schemas.microsoft.com/office/excel/2006/main">
          <x14:cfRule type="expression" priority="124" id="{844D712F-1111-498D-A358-707BB0003485}">
            <xm:f>'M36 Refs'!$AL$98=0</xm:f>
            <x14:dxf>
              <fill>
                <patternFill patternType="none">
                  <bgColor auto="1"/>
                </patternFill>
              </fill>
            </x14:dxf>
          </x14:cfRule>
          <x14:cfRule type="expression" priority="38" id="{342999CA-1B99-45BC-AEF6-71C0DF65E538}">
            <xm:f>'M36 Refs'!$AN$98=1</xm:f>
            <x14:dxf>
              <fill>
                <patternFill>
                  <bgColor theme="0"/>
                </patternFill>
              </fill>
            </x14:dxf>
          </x14:cfRule>
          <xm:sqref>D20</xm:sqref>
        </x14:conditionalFormatting>
        <x14:conditionalFormatting xmlns:xm="http://schemas.microsoft.com/office/excel/2006/main">
          <x14:cfRule type="expression" priority="40" id="{400E7F1C-1782-43CF-A04F-A94BF2CD504A}">
            <xm:f>'M36 Refs'!$AN$99=1</xm:f>
            <x14:dxf>
              <fill>
                <patternFill>
                  <bgColor theme="0"/>
                </patternFill>
              </fill>
            </x14:dxf>
          </x14:cfRule>
          <x14:cfRule type="expression" priority="121" stopIfTrue="1" id="{44AA523B-0E7F-4E0F-A03E-1D97D3AC0EF7}">
            <xm:f>'M36 Refs'!$AL$99=0</xm:f>
            <x14:dxf>
              <fill>
                <patternFill patternType="none">
                  <bgColor auto="1"/>
                </patternFill>
              </fill>
            </x14:dxf>
          </x14:cfRule>
          <xm:sqref>D43</xm:sqref>
        </x14:conditionalFormatting>
        <x14:conditionalFormatting xmlns:xm="http://schemas.microsoft.com/office/excel/2006/main">
          <x14:cfRule type="expression" priority="116" id="{7FB2B469-09FC-40A5-8CF4-17EA0EEA4BC7}">
            <xm:f>$D$69=WI!$H$23</xm:f>
            <x14:dxf>
              <font>
                <color theme="0"/>
              </font>
              <fill>
                <patternFill>
                  <bgColor theme="0"/>
                </patternFill>
              </fill>
            </x14:dxf>
          </x14:cfRule>
          <xm:sqref>D70</xm:sqref>
        </x14:conditionalFormatting>
        <x14:conditionalFormatting xmlns:xm="http://schemas.microsoft.com/office/excel/2006/main">
          <x14:cfRule type="expression" priority="36" id="{A983955F-565C-458B-879A-DA6409BF7663}">
            <xm:f>'M36 Refs'!$AN$100=1</xm:f>
            <x14:dxf>
              <fill>
                <patternFill>
                  <bgColor theme="0"/>
                </patternFill>
              </fill>
            </x14:dxf>
          </x14:cfRule>
          <x14:cfRule type="expression" priority="119" id="{E9DD3B66-5BC2-49A7-9ECF-955839CF7567}">
            <xm:f>'M36 Refs'!$AL$100=0</xm:f>
            <x14:dxf>
              <fill>
                <patternFill patternType="none">
                  <bgColor auto="1"/>
                </patternFill>
              </fill>
            </x14:dxf>
          </x14:cfRule>
          <xm:sqref>D74</xm:sqref>
        </x14:conditionalFormatting>
        <x14:conditionalFormatting xmlns:xm="http://schemas.microsoft.com/office/excel/2006/main">
          <x14:cfRule type="expression" priority="34" id="{E603A46D-9E05-4A05-9558-18C955159F61}">
            <xm:f>'M36 Refs'!$AN$101=1</xm:f>
            <x14:dxf>
              <fill>
                <patternFill>
                  <bgColor theme="0"/>
                </patternFill>
              </fill>
            </x14:dxf>
          </x14:cfRule>
          <x14:cfRule type="expression" priority="103" id="{3EE1755B-723E-4510-8B90-6BE2B5B4AED1}">
            <xm:f>'M36 Refs'!$AL$101=0</xm:f>
            <x14:dxf>
              <fill>
                <patternFill patternType="none">
                  <bgColor auto="1"/>
                </patternFill>
              </fill>
            </x14:dxf>
          </x14:cfRule>
          <xm:sqref>D96</xm:sqref>
        </x14:conditionalFormatting>
        <x14:conditionalFormatting xmlns:xm="http://schemas.microsoft.com/office/excel/2006/main">
          <x14:cfRule type="expression" priority="32" id="{A745AB2D-5947-4271-9FB9-B3B67240C25F}">
            <xm:f>'M36 Refs'!$AN$102=1</xm:f>
            <x14:dxf>
              <fill>
                <patternFill>
                  <bgColor theme="0"/>
                </patternFill>
              </fill>
            </x14:dxf>
          </x14:cfRule>
          <x14:cfRule type="expression" priority="111" id="{2EA4A563-49E6-495F-9DAB-C2C7F0A9DFF5}">
            <xm:f>'M36 Refs'!$AL$102=0</xm:f>
            <x14:dxf>
              <fill>
                <patternFill patternType="none">
                  <bgColor auto="1"/>
                </patternFill>
              </fill>
            </x14:dxf>
          </x14:cfRule>
          <xm:sqref>D127</xm:sqref>
        </x14:conditionalFormatting>
        <x14:conditionalFormatting xmlns:xm="http://schemas.microsoft.com/office/excel/2006/main">
          <x14:cfRule type="expression" priority="30" id="{8A466D5C-5E34-4D2B-8C51-690BD823D37A}">
            <xm:f>'M36 Refs'!$AN$103=1</xm:f>
            <x14:dxf>
              <fill>
                <patternFill>
                  <bgColor theme="0"/>
                </patternFill>
              </fill>
            </x14:dxf>
          </x14:cfRule>
          <x14:cfRule type="expression" priority="68" id="{7C98C7C9-DF49-4049-B0B2-679E4070E970}">
            <xm:f>'M36 Refs'!$AL$103=0</xm:f>
            <x14:dxf>
              <fill>
                <patternFill patternType="none">
                  <bgColor auto="1"/>
                </patternFill>
              </fill>
            </x14:dxf>
          </x14:cfRule>
          <xm:sqref>D150</xm:sqref>
        </x14:conditionalFormatting>
        <x14:conditionalFormatting xmlns:xm="http://schemas.microsoft.com/office/excel/2006/main">
          <x14:cfRule type="expression" priority="28" id="{E63664CE-E042-4EA0-9288-451D9B9A3289}">
            <xm:f>'M36 Refs'!$AN$104=1</xm:f>
            <x14:dxf>
              <fill>
                <patternFill>
                  <bgColor theme="0"/>
                </patternFill>
              </fill>
            </x14:dxf>
          </x14:cfRule>
          <x14:cfRule type="expression" priority="58" id="{DD055B5E-0367-420C-B705-594B5EA47CE7}">
            <xm:f>'M36 Refs'!$AL$104=0</xm:f>
            <x14:dxf>
              <fill>
                <patternFill patternType="none">
                  <bgColor auto="1"/>
                </patternFill>
              </fill>
            </x14:dxf>
          </x14:cfRule>
          <xm:sqref>D177</xm:sqref>
        </x14:conditionalFormatting>
        <x14:conditionalFormatting xmlns:xm="http://schemas.microsoft.com/office/excel/2006/main">
          <x14:cfRule type="expression" priority="26" id="{2AE65D20-7690-4375-ABB7-50058E806AAF}">
            <xm:f>'M36 Refs'!$AN$105=1</xm:f>
            <x14:dxf>
              <fill>
                <patternFill>
                  <bgColor theme="0"/>
                </patternFill>
              </fill>
            </x14:dxf>
          </x14:cfRule>
          <x14:cfRule type="expression" priority="97" id="{81DF36F1-22F1-401F-9C1D-70D79CED5B9B}">
            <xm:f>'M36 Refs'!$AL$105=0</xm:f>
            <x14:dxf>
              <fill>
                <patternFill patternType="none">
                  <bgColor auto="1"/>
                </patternFill>
              </fill>
            </x14:dxf>
          </x14:cfRule>
          <xm:sqref>D200</xm:sqref>
        </x14:conditionalFormatting>
        <x14:conditionalFormatting xmlns:xm="http://schemas.microsoft.com/office/excel/2006/main">
          <x14:cfRule type="expression" priority="95" id="{9E4A3EE9-DF17-4CE7-AAD0-B6C0EC9185EA}">
            <xm:f>'M36 Refs'!$AL$106=0</xm:f>
            <x14:dxf>
              <fill>
                <patternFill patternType="none">
                  <bgColor auto="1"/>
                </patternFill>
              </fill>
            </x14:dxf>
          </x14:cfRule>
          <x14:cfRule type="expression" priority="24" id="{1301210A-65DD-487D-8A88-D4D27128EA18}">
            <xm:f>'M36 Refs'!$AN$106=1</xm:f>
            <x14:dxf>
              <fill>
                <patternFill>
                  <bgColor theme="0"/>
                </patternFill>
              </fill>
            </x14:dxf>
          </x14:cfRule>
          <xm:sqref>D224</xm:sqref>
        </x14:conditionalFormatting>
        <x14:conditionalFormatting xmlns:xm="http://schemas.microsoft.com/office/excel/2006/main">
          <x14:cfRule type="expression" priority="81" id="{46156E0B-357B-49D2-B6BD-9B976AFD62F5}">
            <xm:f>'M36 Refs'!$AL$107=0</xm:f>
            <x14:dxf>
              <fill>
                <patternFill patternType="none">
                  <bgColor auto="1"/>
                </patternFill>
              </fill>
            </x14:dxf>
          </x14:cfRule>
          <x14:cfRule type="expression" priority="6" id="{60228261-E30B-429C-87F4-64B62AC95699}">
            <xm:f>'M36 Refs'!$AN$107=1</xm:f>
            <x14:dxf>
              <fill>
                <patternFill>
                  <bgColor theme="0"/>
                </patternFill>
              </fill>
            </x14:dxf>
          </x14:cfRule>
          <xm:sqref>D247</xm:sqref>
        </x14:conditionalFormatting>
        <x14:conditionalFormatting xmlns:xm="http://schemas.microsoft.com/office/excel/2006/main">
          <x14:cfRule type="expression" priority="8" id="{D37B9311-510A-4DF0-8369-ACA17B9F3750}">
            <xm:f>'M36 Refs'!$AN$110=1</xm:f>
            <x14:dxf>
              <fill>
                <patternFill>
                  <bgColor theme="0"/>
                </patternFill>
              </fill>
            </x14:dxf>
          </x14:cfRule>
          <x14:cfRule type="expression" priority="80" id="{0BF8E918-D773-40BB-925F-401874C5525E}">
            <xm:f>'M36 Refs'!$AL$110=0</xm:f>
            <x14:dxf>
              <fill>
                <patternFill patternType="none">
                  <bgColor auto="1"/>
                </patternFill>
              </fill>
            </x14:dxf>
          </x14:cfRule>
          <xm:sqref>D271</xm:sqref>
        </x14:conditionalFormatting>
        <x14:conditionalFormatting xmlns:xm="http://schemas.microsoft.com/office/excel/2006/main">
          <x14:cfRule type="expression" priority="87" id="{278BAF77-1F6A-4911-B5C9-82A01AAE8D5F}">
            <xm:f>'M36 Refs'!$AL$109=0</xm:f>
            <x14:dxf>
              <fill>
                <patternFill patternType="none">
                  <bgColor auto="1"/>
                </patternFill>
              </fill>
            </x14:dxf>
          </x14:cfRule>
          <x14:cfRule type="expression" priority="4" id="{6696E19F-DA4F-404C-908E-E11C9E5DDFE4}">
            <xm:f>'M36 Refs'!$AN$109=1</xm:f>
            <x14:dxf>
              <fill>
                <patternFill>
                  <bgColor theme="0"/>
                </patternFill>
              </fill>
            </x14:dxf>
          </x14:cfRule>
          <xm:sqref>D300</xm:sqref>
        </x14:conditionalFormatting>
        <x14:conditionalFormatting xmlns:xm="http://schemas.microsoft.com/office/excel/2006/main">
          <x14:cfRule type="expression" priority="91" id="{5208FBED-A530-4B4C-ADE3-A922EEC79062}">
            <xm:f>'M36 Refs'!$AL$108=0</xm:f>
            <x14:dxf>
              <fill>
                <patternFill patternType="none">
                  <bgColor auto="1"/>
                </patternFill>
              </fill>
            </x14:dxf>
          </x14:cfRule>
          <x14:cfRule type="expression" priority="10" id="{065DCBC7-59C7-4A2F-864F-4E3E4F4435E9}">
            <xm:f>'M36 Refs'!$AN$108=1</xm:f>
            <x14:dxf>
              <fill>
                <patternFill>
                  <bgColor theme="0"/>
                </patternFill>
              </fill>
            </x14:dxf>
          </x14:cfRule>
          <xm:sqref>D322</xm:sqref>
        </x14:conditionalFormatting>
        <x14:conditionalFormatting xmlns:xm="http://schemas.microsoft.com/office/excel/2006/main">
          <x14:cfRule type="expression" priority="84" id="{9E2F1F46-D4D3-4325-BDD6-2214B3EC8BC1}">
            <xm:f>'M36 Refs'!$AL$111=0</xm:f>
            <x14:dxf>
              <fill>
                <patternFill patternType="none">
                  <bgColor auto="1"/>
                </patternFill>
              </fill>
            </x14:dxf>
          </x14:cfRule>
          <x14:cfRule type="expression" priority="12" id="{6EE198CB-A750-4171-B3CA-2A7C9FCB617F}">
            <xm:f>'M36 Refs'!$AN$111=1</xm:f>
            <x14:dxf>
              <fill>
                <patternFill>
                  <bgColor theme="0"/>
                </patternFill>
              </fill>
            </x14:dxf>
          </x14:cfRule>
          <xm:sqref>D350</xm:sqref>
        </x14:conditionalFormatting>
        <x14:conditionalFormatting xmlns:xm="http://schemas.microsoft.com/office/excel/2006/main">
          <x14:cfRule type="expression" priority="14" id="{A43A2CF2-6EE3-4AA8-8B13-F98C70FDF5A8}">
            <xm:f>'M36 Refs'!$AN$112=1</xm:f>
            <x14:dxf>
              <fill>
                <patternFill>
                  <bgColor theme="0"/>
                </patternFill>
              </fill>
            </x14:dxf>
          </x14:cfRule>
          <x14:cfRule type="expression" priority="83" id="{165C1266-BCDC-428E-9210-7333D9EA3402}">
            <xm:f>'M36 Refs'!$AL$112=0</xm:f>
            <x14:dxf>
              <fill>
                <patternFill patternType="none">
                  <bgColor auto="1"/>
                </patternFill>
              </fill>
            </x14:dxf>
          </x14:cfRule>
          <xm:sqref>D374</xm:sqref>
        </x14:conditionalFormatting>
        <x14:conditionalFormatting xmlns:xm="http://schemas.microsoft.com/office/excel/2006/main">
          <x14:cfRule type="expression" priority="16" id="{96C225E7-36DD-4106-8A82-B4196C764E80}">
            <xm:f>'M36 Refs'!$AN$113=1</xm:f>
            <x14:dxf>
              <fill>
                <patternFill>
                  <bgColor theme="0"/>
                </patternFill>
              </fill>
            </x14:dxf>
          </x14:cfRule>
          <x14:cfRule type="expression" priority="79" id="{855C5343-1206-44A9-8D89-CADC8F35BFAB}">
            <xm:f>'M36 Refs'!$AL$113=0</xm:f>
            <x14:dxf>
              <fill>
                <patternFill patternType="none">
                  <bgColor auto="1"/>
                </patternFill>
              </fill>
            </x14:dxf>
          </x14:cfRule>
          <xm:sqref>D398</xm:sqref>
        </x14:conditionalFormatting>
        <x14:conditionalFormatting xmlns:xm="http://schemas.microsoft.com/office/excel/2006/main">
          <x14:cfRule type="expression" priority="18" id="{8DE6F58F-9EC6-4CEA-A1EA-20D2AB33EF70}">
            <xm:f>'M36 Refs'!$AN$114=1</xm:f>
            <x14:dxf>
              <fill>
                <patternFill>
                  <bgColor theme="0"/>
                </patternFill>
              </fill>
            </x14:dxf>
          </x14:cfRule>
          <x14:cfRule type="expression" priority="78" id="{C9A6ADE0-C072-4AD7-843F-14E60021509A}">
            <xm:f>'M36 Refs'!$AL$114=0</xm:f>
            <x14:dxf>
              <fill>
                <patternFill patternType="none">
                  <bgColor auto="1"/>
                </patternFill>
              </fill>
            </x14:dxf>
          </x14:cfRule>
          <xm:sqref>D422</xm:sqref>
        </x14:conditionalFormatting>
        <x14:conditionalFormatting xmlns:xm="http://schemas.microsoft.com/office/excel/2006/main">
          <x14:cfRule type="expression" priority="22" id="{80683471-A408-466F-B198-58AFF865068C}">
            <xm:f>'M36 Refs'!$AN$116=1</xm:f>
            <x14:dxf>
              <fill>
                <patternFill>
                  <bgColor theme="0"/>
                </patternFill>
              </fill>
            </x14:dxf>
          </x14:cfRule>
          <x14:cfRule type="expression" priority="73" id="{D51A1C6E-F9B6-4F73-B142-F6394A7C2AE8}">
            <xm:f>'M36 Refs'!$AL$116=0</xm:f>
            <x14:dxf>
              <fill>
                <patternFill patternType="none">
                  <bgColor auto="1"/>
                </patternFill>
              </fill>
            </x14:dxf>
          </x14:cfRule>
          <xm:sqref>D446</xm:sqref>
        </x14:conditionalFormatting>
        <x14:conditionalFormatting xmlns:xm="http://schemas.microsoft.com/office/excel/2006/main">
          <x14:cfRule type="expression" priority="74" id="{305DD2FC-6583-487A-A710-32A844B0D7E3}">
            <xm:f>'M36 Refs'!$AL$117=0</xm:f>
            <x14:dxf>
              <fill>
                <patternFill patternType="none">
                  <bgColor auto="1"/>
                </patternFill>
              </fill>
            </x14:dxf>
          </x14:cfRule>
          <x14:cfRule type="expression" priority="20" id="{1A8C499A-9B80-457F-A3D7-1A28295A5C51}">
            <xm:f>'M36 Refs'!$AN$117=1</xm:f>
            <x14:dxf>
              <fill>
                <patternFill>
                  <bgColor theme="0"/>
                </patternFill>
              </fill>
            </x14:dxf>
          </x14:cfRule>
          <xm:sqref>D469</xm:sqref>
        </x14:conditionalFormatting>
      </x14:conditionalFormattings>
    </ext>
    <ext xmlns:x14="http://schemas.microsoft.com/office/spreadsheetml/2009/9/main" uri="{CCE6A557-97BC-4b89-ADB6-D9C93CAAB3DF}">
      <x14:dataValidations xmlns:xm="http://schemas.microsoft.com/office/excel/2006/main" count="85">
        <x14:dataValidation type="list" allowBlank="1" showInputMessage="1" showErrorMessage="1" xr:uid="{00000000-0002-0000-1600-000000000000}">
          <x14:formula1>
            <xm:f>VOS!$G$23:$G$26</xm:f>
          </x14:formula1>
          <xm:sqref>D14</xm:sqref>
        </x14:dataValidation>
        <x14:dataValidation type="list" allowBlank="1" showInputMessage="1" showErrorMessage="1" xr:uid="{00000000-0002-0000-1600-000009000000}">
          <x14:formula1>
            <xm:f>VOSEA!$E$23:$E$25</xm:f>
          </x14:formula1>
          <xm:sqref>D41</xm:sqref>
        </x14:dataValidation>
        <x14:dataValidation type="list" allowBlank="1" showInputMessage="1" showErrorMessage="1" xr:uid="{00000000-0002-0000-1600-00000A000000}">
          <x14:formula1>
            <xm:f>VOSEA!$F$23:$F$26</xm:f>
          </x14:formula1>
          <xm:sqref>D42</xm:sqref>
        </x14:dataValidation>
        <x14:dataValidation type="list" allowBlank="1" showInputMessage="1" showErrorMessage="1" xr:uid="{00000000-0002-0000-1600-00000B000000}">
          <x14:formula1>
            <xm:f>VOSEA!$D$23:$D$26</xm:f>
          </x14:formula1>
          <xm:sqref>D40</xm:sqref>
        </x14:dataValidation>
        <x14:dataValidation type="list" allowBlank="1" showInputMessage="1" showErrorMessage="1" xr:uid="{00000000-0002-0000-1600-00000C000000}">
          <x14:formula1>
            <xm:f>VOSEA!$C$23:$C$25</xm:f>
          </x14:formula1>
          <xm:sqref>D39</xm:sqref>
        </x14:dataValidation>
        <x14:dataValidation type="list" allowBlank="1" showInputMessage="1" showErrorMessage="1" xr:uid="{00000000-0002-0000-1600-00000D000000}">
          <x14:formula1>
            <xm:f>WI!$L$23:$L$27</xm:f>
          </x14:formula1>
          <xm:sqref>D73</xm:sqref>
        </x14:dataValidation>
        <x14:dataValidation type="list" allowBlank="1" showInputMessage="1" showErrorMessage="1" xr:uid="{00000000-0002-0000-1600-000010000000}">
          <x14:formula1>
            <xm:f>WI!$G$23:$G$26</xm:f>
          </x14:formula1>
          <xm:sqref>D68</xm:sqref>
        </x14:dataValidation>
        <x14:dataValidation type="list" allowBlank="1" showInputMessage="1" showErrorMessage="1" xr:uid="{00000000-0002-0000-1600-000012000000}">
          <x14:formula1>
            <xm:f>WI!$I$23:$I$26</xm:f>
          </x14:formula1>
          <xm:sqref>D70</xm:sqref>
        </x14:dataValidation>
        <x14:dataValidation type="list" allowBlank="1" showInputMessage="1" showErrorMessage="1" xr:uid="{00000000-0002-0000-1600-000014000000}">
          <x14:formula1>
            <xm:f>WI!$K$23:$K$27</xm:f>
          </x14:formula1>
          <xm:sqref>D72</xm:sqref>
        </x14:dataValidation>
        <x14:dataValidation type="list" allowBlank="1" showInputMessage="1" showErrorMessage="1" xr:uid="{00000000-0002-0000-1600-000015000000}">
          <x14:formula1>
            <xm:f>WIEA!$C$23:$C$25</xm:f>
          </x14:formula1>
          <xm:sqref>D92</xm:sqref>
        </x14:dataValidation>
        <x14:dataValidation type="list" allowBlank="1" showInputMessage="1" showErrorMessage="1" xr:uid="{00000000-0002-0000-1600-000016000000}">
          <x14:formula1>
            <xm:f>WIEA!$D$23:$D$27</xm:f>
          </x14:formula1>
          <xm:sqref>D93</xm:sqref>
        </x14:dataValidation>
        <x14:dataValidation type="list" allowBlank="1" showInputMessage="1" showErrorMessage="1" xr:uid="{00000000-0002-0000-1600-000018000000}">
          <x14:formula1>
            <xm:f>WIEA!$F$23:$F$24</xm:f>
          </x14:formula1>
          <xm:sqref>D95</xm:sqref>
        </x14:dataValidation>
        <x14:dataValidation type="list" allowBlank="1" showInputMessage="1" showErrorMessage="1" xr:uid="{00000000-0002-0000-1600-000019000000}">
          <x14:formula1>
            <xm:f>WIEA!$E$23:$E$25</xm:f>
          </x14:formula1>
          <xm:sqref>D94</xm:sqref>
        </x14:dataValidation>
        <x14:dataValidation type="list" allowBlank="1" showInputMessage="1" showErrorMessage="1" xr:uid="{00000000-0002-0000-1600-00001A000000}">
          <x14:formula1>
            <xm:f>WE!$C$23:$C$29</xm:f>
          </x14:formula1>
          <xm:sqref>D116</xm:sqref>
        </x14:dataValidation>
        <x14:dataValidation type="list" allowBlank="1" showInputMessage="1" showErrorMessage="1" xr:uid="{00000000-0002-0000-1600-00001D000000}">
          <x14:formula1>
            <xm:f>WE!$G$23:$G$26</xm:f>
          </x14:formula1>
          <xm:sqref>D121</xm:sqref>
        </x14:dataValidation>
        <x14:dataValidation type="list" allowBlank="1" showInputMessage="1" showErrorMessage="1" xr:uid="{00000000-0002-0000-1600-00001F000000}">
          <x14:formula1>
            <xm:f>WE!$I$23:$I$26</xm:f>
          </x14:formula1>
          <xm:sqref>D123</xm:sqref>
        </x14:dataValidation>
        <x14:dataValidation type="list" allowBlank="1" showInputMessage="1" showErrorMessage="1" xr:uid="{00000000-0002-0000-1600-000021000000}">
          <x14:formula1>
            <xm:f>WE!$K$23:$K$27</xm:f>
          </x14:formula1>
          <xm:sqref>D125</xm:sqref>
        </x14:dataValidation>
        <x14:dataValidation type="list" allowBlank="1" showInputMessage="1" showErrorMessage="1" xr:uid="{00000000-0002-0000-1600-000022000000}">
          <x14:formula1>
            <xm:f>WE!$L$23:$L$27</xm:f>
          </x14:formula1>
          <xm:sqref>D126</xm:sqref>
        </x14:dataValidation>
        <x14:dataValidation type="list" allowBlank="1" showInputMessage="1" showErrorMessage="1" xr:uid="{00000000-0002-0000-1600-000023000000}">
          <x14:formula1>
            <xm:f>WEEA!$C$23:$C$25</xm:f>
          </x14:formula1>
          <xm:sqref>D146</xm:sqref>
        </x14:dataValidation>
        <x14:dataValidation type="list" allowBlank="1" showInputMessage="1" showErrorMessage="1" xr:uid="{00000000-0002-0000-1600-000024000000}">
          <x14:formula1>
            <xm:f>WEEA!$D$23:$D$27</xm:f>
          </x14:formula1>
          <xm:sqref>D147</xm:sqref>
        </x14:dataValidation>
        <x14:dataValidation type="list" allowBlank="1" showInputMessage="1" showErrorMessage="1" xr:uid="{00000000-0002-0000-1600-000026000000}">
          <x14:formula1>
            <xm:f>WEEA!$E$23:$E$25</xm:f>
          </x14:formula1>
          <xm:sqref>D148</xm:sqref>
        </x14:dataValidation>
        <x14:dataValidation type="list" allowBlank="1" showInputMessage="1" showErrorMessage="1" xr:uid="{00000000-0002-0000-1600-000027000000}">
          <x14:formula1>
            <xm:f>WEEA!$F$23:$F$24</xm:f>
          </x14:formula1>
          <xm:sqref>D149</xm:sqref>
        </x14:dataValidation>
        <x14:dataValidation type="list" allowBlank="1" showInputMessage="1" showErrorMessage="1" xr:uid="{00000000-0002-0000-1600-000028000000}">
          <x14:formula1>
            <xm:f>BMAC!$C$23:$C$27</xm:f>
          </x14:formula1>
          <xm:sqref>D170</xm:sqref>
        </x14:dataValidation>
        <x14:dataValidation type="list" allowBlank="1" showInputMessage="1" showErrorMessage="1" xr:uid="{00000000-0002-0000-1600-000029000000}">
          <x14:formula1>
            <xm:f>BMAC!$D$23:$D$27</xm:f>
          </x14:formula1>
          <xm:sqref>D171</xm:sqref>
        </x14:dataValidation>
        <x14:dataValidation type="list" allowBlank="1" showInputMessage="1" showErrorMessage="1" xr:uid="{00000000-0002-0000-1600-00002D000000}">
          <x14:formula1>
            <xm:f>BMAC!$F$23:$F$27</xm:f>
          </x14:formula1>
          <xm:sqref>D173</xm:sqref>
        </x14:dataValidation>
        <x14:dataValidation type="list" allowBlank="1" showInputMessage="1" showErrorMessage="1" xr:uid="{00000000-0002-0000-1600-000035000000}">
          <x14:formula1>
            <xm:f>BUAC!$C$23:$C$27</xm:f>
          </x14:formula1>
          <xm:sqref>D197</xm:sqref>
        </x14:dataValidation>
        <x14:dataValidation type="list" allowBlank="1" showInputMessage="1" showErrorMessage="1" xr:uid="{00000000-0002-0000-1600-000036000000}">
          <x14:formula1>
            <xm:f>BUAC!$D$23:$D$26</xm:f>
          </x14:formula1>
          <xm:sqref>D198</xm:sqref>
        </x14:dataValidation>
        <x14:dataValidation type="list" allowBlank="1" showInputMessage="1" showErrorMessage="1" xr:uid="{00000000-0002-0000-1600-000037000000}">
          <x14:formula1>
            <xm:f>BUAC!$E$23:$E$27</xm:f>
          </x14:formula1>
          <xm:sqref>D199</xm:sqref>
        </x14:dataValidation>
        <x14:dataValidation type="list" allowBlank="1" showInputMessage="1" showErrorMessage="1" xr:uid="{00000000-0002-0000-1600-000039000000}">
          <x14:formula1>
            <xm:f>UMAC!$C$23:$C$25</xm:f>
          </x14:formula1>
          <xm:sqref>D220</xm:sqref>
        </x14:dataValidation>
        <x14:dataValidation type="list" allowBlank="1" showInputMessage="1" showErrorMessage="1" xr:uid="{00000000-0002-0000-1600-00003A000000}">
          <x14:formula1>
            <xm:f>UMAC!$D$23:$D$25</xm:f>
          </x14:formula1>
          <xm:sqref>D221</xm:sqref>
        </x14:dataValidation>
        <x14:dataValidation type="list" allowBlank="1" showInputMessage="1" showErrorMessage="1" xr:uid="{00000000-0002-0000-1600-00003C000000}">
          <x14:formula1>
            <xm:f>UMAC!$F$23:$F$27</xm:f>
          </x14:formula1>
          <xm:sqref>D223</xm:sqref>
        </x14:dataValidation>
        <x14:dataValidation type="list" allowBlank="1" showInputMessage="1" showErrorMessage="1" xr:uid="{00000000-0002-0000-1600-00003E000000}">
          <x14:formula1>
            <xm:f>UUAC!$C$23:$C$26</xm:f>
          </x14:formula1>
          <xm:sqref>D244</xm:sqref>
        </x14:dataValidation>
        <x14:dataValidation type="list" allowBlank="1" showInputMessage="1" showErrorMessage="1" xr:uid="{00000000-0002-0000-1600-00003F000000}">
          <x14:formula1>
            <xm:f>UUAC!$D$23:$D$25</xm:f>
          </x14:formula1>
          <xm:sqref>D245</xm:sqref>
        </x14:dataValidation>
        <x14:dataValidation type="list" allowBlank="1" showInputMessage="1" showErrorMessage="1" xr:uid="{00000000-0002-0000-1600-000042000000}">
          <x14:formula1>
            <xm:f>UC!$C$23:$C$26</xm:f>
          </x14:formula1>
          <xm:sqref>D320</xm:sqref>
        </x14:dataValidation>
        <x14:dataValidation type="list" allowBlank="1" showInputMessage="1" showErrorMessage="1" xr:uid="{00000000-0002-0000-1600-000043000000}">
          <x14:formula1>
            <xm:f>UC!$D$23:$D$27</xm:f>
          </x14:formula1>
          <xm:sqref>D321</xm:sqref>
        </x14:dataValidation>
        <x14:dataValidation type="list" allowBlank="1" showInputMessage="1" showErrorMessage="1" xr:uid="{00000000-0002-0000-1600-000045000000}">
          <x14:formula1>
            <xm:f>CMI!$C$23:$C$24</xm:f>
          </x14:formula1>
          <xm:sqref>D291</xm:sqref>
        </x14:dataValidation>
        <x14:dataValidation type="list" allowBlank="1" showInputMessage="1" showErrorMessage="1" xr:uid="{00000000-0002-0000-1600-000046000000}">
          <x14:formula1>
            <xm:f>CMI!$D$23:$D$29</xm:f>
          </x14:formula1>
          <xm:sqref>D292</xm:sqref>
        </x14:dataValidation>
        <x14:dataValidation type="list" allowBlank="1" showInputMessage="1" showErrorMessage="1" xr:uid="{00000000-0002-0000-1600-000047000000}">
          <x14:formula1>
            <xm:f>CMI!$E$23:$E$24</xm:f>
          </x14:formula1>
          <xm:sqref>D293</xm:sqref>
        </x14:dataValidation>
        <x14:dataValidation type="list" allowBlank="1" showInputMessage="1" showErrorMessage="1" xr:uid="{00000000-0002-0000-1600-000049000000}">
          <x14:formula1>
            <xm:f>CMI!$F$23:$F$27</xm:f>
          </x14:formula1>
          <xm:sqref>D294</xm:sqref>
        </x14:dataValidation>
        <x14:dataValidation type="list" allowBlank="1" showInputMessage="1" showErrorMessage="1" xr:uid="{00000000-0002-0000-1600-00004A000000}">
          <x14:formula1>
            <xm:f>CMI!$G$23:$G$24</xm:f>
          </x14:formula1>
          <xm:sqref>D295</xm:sqref>
        </x14:dataValidation>
        <x14:dataValidation type="list" allowBlank="1" showInputMessage="1" showErrorMessage="1" xr:uid="{00000000-0002-0000-1600-00004B000000}">
          <x14:formula1>
            <xm:f>CMI!$H$23:$H$27</xm:f>
          </x14:formula1>
          <xm:sqref>D296</xm:sqref>
        </x14:dataValidation>
        <x14:dataValidation type="list" allowBlank="1" showInputMessage="1" showErrorMessage="1" xr:uid="{00000000-0002-0000-1600-00004D000000}">
          <x14:formula1>
            <xm:f>CMI!$L$6:$L$8</xm:f>
          </x14:formula1>
          <xm:sqref>D299</xm:sqref>
        </x14:dataValidation>
        <x14:dataValidation type="list" allowBlank="1" showInputMessage="1" showErrorMessage="1" xr:uid="{00000000-0002-0000-1600-00004F000000}">
          <x14:formula1>
            <xm:f>SDHE!$C$23:$C$25</xm:f>
          </x14:formula1>
          <xm:sqref>D267</xm:sqref>
        </x14:dataValidation>
        <x14:dataValidation type="list" allowBlank="1" showInputMessage="1" showErrorMessage="1" xr:uid="{00000000-0002-0000-1600-000050000000}">
          <x14:formula1>
            <xm:f>SDHE!$D$23:$D$25</xm:f>
          </x14:formula1>
          <xm:sqref>D268</xm:sqref>
        </x14:dataValidation>
        <x14:dataValidation type="list" allowBlank="1" showInputMessage="1" showErrorMessage="1" xr:uid="{00000000-0002-0000-1600-000051000000}">
          <x14:formula1>
            <xm:f>SDHE!$E$23:$E$26</xm:f>
          </x14:formula1>
          <xm:sqref>D269</xm:sqref>
        </x14:dataValidation>
        <x14:dataValidation type="list" allowBlank="1" showInputMessage="1" showErrorMessage="1" xr:uid="{00000000-0002-0000-1600-000052000000}">
          <x14:formula1>
            <xm:f>SDHE!$F$23:$F$26</xm:f>
          </x14:formula1>
          <xm:sqref>D270</xm:sqref>
        </x14:dataValidation>
        <x14:dataValidation type="list" allowBlank="1" showInputMessage="1" showErrorMessage="1" xr:uid="{00000000-0002-0000-1600-000053000000}">
          <x14:formula1>
            <xm:f>Lm!$C$23:$C$24</xm:f>
          </x14:formula1>
          <xm:sqref>D346</xm:sqref>
        </x14:dataValidation>
        <x14:dataValidation type="list" allowBlank="1" showInputMessage="1" showErrorMessage="1" xr:uid="{00000000-0002-0000-1600-000055000000}">
          <x14:formula1>
            <xm:f>Lm!$E$23:$E$25</xm:f>
          </x14:formula1>
          <xm:sqref>D348</xm:sqref>
        </x14:dataValidation>
        <x14:dataValidation type="list" allowBlank="1" showInputMessage="1" showErrorMessage="1" xr:uid="{00000000-0002-0000-1600-000056000000}">
          <x14:formula1>
            <xm:f>Lm!$F$23:$F$24</xm:f>
          </x14:formula1>
          <xm:sqref>D349</xm:sqref>
        </x14:dataValidation>
        <x14:dataValidation type="list" allowBlank="1" showInputMessage="1" showErrorMessage="1" xr:uid="{00000000-0002-0000-1600-000057000000}">
          <x14:formula1>
            <xm:f>Nc!$C$23:$C$24</xm:f>
          </x14:formula1>
          <xm:sqref>D369</xm:sqref>
        </x14:dataValidation>
        <x14:dataValidation type="list" allowBlank="1" showInputMessage="1" showErrorMessage="1" xr:uid="{00000000-0002-0000-1600-000058000000}">
          <x14:formula1>
            <xm:f>Nc!$D$23:$D$25</xm:f>
          </x14:formula1>
          <xm:sqref>D370</xm:sqref>
        </x14:dataValidation>
        <x14:dataValidation type="list" allowBlank="1" showInputMessage="1" showErrorMessage="1" xr:uid="{00000000-0002-0000-1600-000059000000}">
          <x14:formula1>
            <xm:f>Nc!$F$23:$F$25</xm:f>
          </x14:formula1>
          <xm:sqref>D372</xm:sqref>
        </x14:dataValidation>
        <x14:dataValidation type="list" allowBlank="1" showInputMessage="1" showErrorMessage="1" xr:uid="{00000000-0002-0000-1600-00005C000000}">
          <x14:formula1>
            <xm:f>Lp!$C$23:$C$25</xm:f>
          </x14:formula1>
          <xm:sqref>D394</xm:sqref>
        </x14:dataValidation>
        <x14:dataValidation type="list" allowBlank="1" showInputMessage="1" showErrorMessage="1" xr:uid="{00000000-0002-0000-1600-00005E000000}">
          <x14:formula1>
            <xm:f>Lp!$E$23:$E$24</xm:f>
          </x14:formula1>
          <xm:sqref>D396</xm:sqref>
        </x14:dataValidation>
        <x14:dataValidation type="list" allowBlank="1" showInputMessage="1" showErrorMessage="1" xr:uid="{00000000-0002-0000-1600-00005F000000}">
          <x14:formula1>
            <xm:f>Lp!$F$23:$F$26</xm:f>
          </x14:formula1>
          <xm:sqref>D397</xm:sqref>
        </x14:dataValidation>
        <x14:dataValidation type="list" allowBlank="1" showInputMessage="1" showErrorMessage="1" xr:uid="{00000000-0002-0000-1600-000061000000}">
          <x14:formula1>
            <xm:f>AOP!$D$23:$D$24</xm:f>
          </x14:formula1>
          <xm:sqref>D418</xm:sqref>
        </x14:dataValidation>
        <x14:dataValidation type="list" allowBlank="1" showInputMessage="1" showErrorMessage="1" xr:uid="{00000000-0002-0000-1600-000062000000}">
          <x14:formula1>
            <xm:f>AOP!$E$23:$E$26</xm:f>
          </x14:formula1>
          <xm:sqref>D419</xm:sqref>
        </x14:dataValidation>
        <x14:dataValidation type="list" allowBlank="1" showInputMessage="1" showErrorMessage="1" xr:uid="{00000000-0002-0000-1600-000063000000}">
          <x14:formula1>
            <xm:f>AOP!$F$23:$F$25</xm:f>
          </x14:formula1>
          <xm:sqref>D420</xm:sqref>
        </x14:dataValidation>
        <x14:dataValidation type="list" allowBlank="1" showInputMessage="1" showErrorMessage="1" xr:uid="{00000000-0002-0000-1600-000064000000}">
          <x14:formula1>
            <xm:f>AOP!$G$23:$G$28</xm:f>
          </x14:formula1>
          <xm:sqref>D421</xm:sqref>
        </x14:dataValidation>
        <x14:dataValidation type="list" allowBlank="1" showInputMessage="1" showErrorMessage="1" xr:uid="{00000000-0002-0000-1600-000068000000}">
          <x14:formula1>
            <xm:f>CRUC!$C$23:$C$24</xm:f>
          </x14:formula1>
          <xm:sqref>D442</xm:sqref>
        </x14:dataValidation>
        <x14:dataValidation type="list" allowBlank="1" showInputMessage="1" showErrorMessage="1" xr:uid="{00000000-0002-0000-1600-000069000000}">
          <x14:formula1>
            <xm:f>CRUC!$D$23:$D$27</xm:f>
          </x14:formula1>
          <xm:sqref>D443</xm:sqref>
        </x14:dataValidation>
        <x14:dataValidation type="list" allowBlank="1" showInputMessage="1" showErrorMessage="1" xr:uid="{00000000-0002-0000-1600-00006A000000}">
          <x14:formula1>
            <xm:f>CRUC!$E$23:$E$25</xm:f>
          </x14:formula1>
          <xm:sqref>D444</xm:sqref>
        </x14:dataValidation>
        <x14:dataValidation type="list" allowBlank="1" showInputMessage="1" showErrorMessage="1" xr:uid="{00000000-0002-0000-1600-00006C000000}">
          <x14:formula1>
            <xm:f>VPC!$C$23:$C$28</xm:f>
          </x14:formula1>
          <xm:sqref>D465</xm:sqref>
        </x14:dataValidation>
        <x14:dataValidation type="list" allowBlank="1" showInputMessage="1" showErrorMessage="1" xr:uid="{00000000-0002-0000-1600-00006D000000}">
          <x14:formula1>
            <xm:f>VPC!$D$23:$D$24</xm:f>
          </x14:formula1>
          <xm:sqref>D466</xm:sqref>
        </x14:dataValidation>
        <x14:dataValidation type="list" allowBlank="1" showInputMessage="1" showErrorMessage="1" xr:uid="{00000000-0002-0000-1600-00006E000000}">
          <x14:formula1>
            <xm:f>VPC!$E$23:$E$25</xm:f>
          </x14:formula1>
          <xm:sqref>D467</xm:sqref>
        </x14:dataValidation>
        <x14:dataValidation type="list" allowBlank="1" showInputMessage="1" showErrorMessage="1" xr:uid="{00000000-0002-0000-1600-000070000000}">
          <x14:formula1>
            <xm:f>WI!$C$23:$C$29</xm:f>
          </x14:formula1>
          <xm:sqref>D63</xm:sqref>
        </x14:dataValidation>
        <x14:dataValidation type="list" allowBlank="1" showInputMessage="1" showErrorMessage="1" xr:uid="{00000000-0002-0000-1600-000001000000}">
          <x14:formula1>
            <xm:f>VOS!$D$23:$D$27</xm:f>
          </x14:formula1>
          <xm:sqref>D11</xm:sqref>
        </x14:dataValidation>
        <x14:dataValidation type="list" allowBlank="1" showInputMessage="1" showErrorMessage="1" xr:uid="{00000000-0002-0000-1600-00005D000000}">
          <x14:formula1>
            <xm:f>Lp!$D$23:$D$25</xm:f>
          </x14:formula1>
          <xm:sqref>D395</xm:sqref>
        </x14:dataValidation>
        <x14:dataValidation type="list" allowBlank="1" showInputMessage="1" showErrorMessage="1" xr:uid="{00000000-0002-0000-1600-00000E000000}">
          <x14:formula1>
            <xm:f>WI!$D$23:$D$27</xm:f>
          </x14:formula1>
          <xm:sqref>D65</xm:sqref>
        </x14:dataValidation>
        <x14:dataValidation type="list" allowBlank="1" showInputMessage="1" showErrorMessage="1" xr:uid="{00000000-0002-0000-1600-00001B000000}">
          <x14:formula1>
            <xm:f>WE!$D$23:$D$27</xm:f>
          </x14:formula1>
          <xm:sqref>D118</xm:sqref>
        </x14:dataValidation>
        <x14:dataValidation type="list" allowBlank="1" showInputMessage="1" showErrorMessage="1" xr:uid="{00000000-0002-0000-1600-000005000000}">
          <x14:formula1>
            <xm:f>VOS!$K$23:$K$27</xm:f>
          </x14:formula1>
          <xm:sqref>D18</xm:sqref>
        </x14:dataValidation>
        <x14:dataValidation type="list" allowBlank="1" showInputMessage="1" showErrorMessage="1" xr:uid="{00000000-0002-0000-1600-000006000000}">
          <x14:formula1>
            <xm:f>VOS!$L$23:$L$27</xm:f>
          </x14:formula1>
          <xm:sqref>D19</xm:sqref>
        </x14:dataValidation>
        <x14:dataValidation type="list" allowBlank="1" showInputMessage="1" showErrorMessage="1" xr:uid="{00000000-0002-0000-1600-00003B000000}">
          <x14:formula1>
            <xm:f>UMAC!$E$23:$E$27</xm:f>
          </x14:formula1>
          <xm:sqref>D222</xm:sqref>
        </x14:dataValidation>
        <x14:dataValidation type="list" allowBlank="1" showInputMessage="1" showErrorMessage="1" xr:uid="{00000000-0002-0000-1600-000040000000}">
          <x14:formula1>
            <xm:f>UUAC!$E$23:$E$26</xm:f>
          </x14:formula1>
          <xm:sqref>D246</xm:sqref>
        </x14:dataValidation>
        <x14:dataValidation type="list" allowBlank="1" showInputMessage="1" showErrorMessage="1" xr:uid="{EDFEF659-9953-4A19-9E84-9E8FB9A33EBC}">
          <x14:formula1>
            <xm:f>CMI!$K$6:$K$9</xm:f>
          </x14:formula1>
          <xm:sqref>D298</xm:sqref>
        </x14:dataValidation>
        <x14:dataValidation type="list" allowBlank="1" showInputMessage="1" showErrorMessage="1" xr:uid="{00000000-0002-0000-1600-00002F000000}">
          <x14:formula1>
            <xm:f>BMAC!$H$23:$H$25</xm:f>
          </x14:formula1>
          <xm:sqref>D175</xm:sqref>
        </x14:dataValidation>
        <x14:dataValidation type="list" allowBlank="1" showInputMessage="1" showErrorMessage="1" xr:uid="{00000000-0002-0000-1600-00002C000000}">
          <x14:formula1>
            <xm:f>BMAC!$G$23:$G$26</xm:f>
          </x14:formula1>
          <xm:sqref>D174</xm:sqref>
        </x14:dataValidation>
        <x14:dataValidation type="list" allowBlank="1" showInputMessage="1" showErrorMessage="1" xr:uid="{00000000-0002-0000-1600-00002E000000}">
          <x14:formula1>
            <xm:f>BMAC!$I$23:$I$25</xm:f>
          </x14:formula1>
          <xm:sqref>D176</xm:sqref>
        </x14:dataValidation>
        <x14:dataValidation type="list" allowBlank="1" showInputMessage="1" showErrorMessage="1" xr:uid="{7A2E033C-7958-4623-9C3A-EC49F8AA2D49}">
          <x14:formula1>
            <xm:f>WI!$E$23:$E$26</xm:f>
          </x14:formula1>
          <xm:sqref>D66</xm:sqref>
        </x14:dataValidation>
        <x14:dataValidation type="list" allowBlank="1" showInputMessage="1" showErrorMessage="1" xr:uid="{9C854120-4A53-44A6-B984-353FF1AF9B2E}">
          <x14:formula1>
            <xm:f>WE!$E$23:$E$26</xm:f>
          </x14:formula1>
          <xm:sqref>D119</xm:sqref>
        </x14:dataValidation>
        <x14:dataValidation type="list" allowBlank="1" showInputMessage="1" showErrorMessage="1" xr:uid="{ACC74037-B42F-42C6-BE44-9024D7F81348}">
          <x14:formula1>
            <xm:f>Nc!$G$23:$G$25</xm:f>
          </x14:formula1>
          <xm:sqref>D373</xm:sqref>
        </x14:dataValidation>
        <x14:dataValidation type="list" allowBlank="1" showInputMessage="1" showErrorMessage="1" xr:uid="{00000000-0002-0000-1600-000002000000}">
          <x14:formula1>
            <xm:f>VOS!$C$23:$C$29</xm:f>
          </x14:formula1>
          <xm:sqref>D9</xm:sqref>
        </x14:dataValidation>
        <x14:dataValidation type="list" allowBlank="1" showInputMessage="1" showErrorMessage="1" xr:uid="{00000000-0002-0000-1600-000003000000}">
          <x14:formula1>
            <xm:f>VOS!$I$24:$I$26</xm:f>
          </x14:formula1>
          <xm:sqref>D16</xm:sqref>
        </x14:dataValidation>
        <x14:dataValidation type="list" allowBlank="1" showInputMessage="1" showErrorMessage="1" xr:uid="{00000000-0002-0000-1600-000060000000}">
          <x14:formula1>
            <xm:f>AOP!$C$23:$C$26</xm:f>
          </x14:formula1>
          <xm:sqref>D417</xm:sqref>
        </x14:dataValidation>
        <x14:dataValidation type="list" allowBlank="1" showInputMessage="1" showErrorMessage="1" xr:uid="{6F91913C-2406-45A4-A1B6-7B8CC1C00840}">
          <x14:formula1>
            <xm:f>VOS!$E$23:$E$26</xm:f>
          </x14:formula1>
          <xm:sqref>D12</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6">
    <tabColor theme="3" tint="0.79998168889431442"/>
  </sheetPr>
  <dimension ref="A1:CB142"/>
  <sheetViews>
    <sheetView showGridLines="0" showRowColHeaders="0" zoomScale="110" workbookViewId="0">
      <pane ySplit="3" topLeftCell="A4" activePane="bottomLeft" state="frozen"/>
      <selection pane="bottomLeft" activeCell="S48" sqref="S48:V48"/>
    </sheetView>
  </sheetViews>
  <sheetFormatPr defaultColWidth="8.88671875" defaultRowHeight="0" customHeight="1" zeroHeight="1"/>
  <cols>
    <col min="1" max="1" width="1" style="59" customWidth="1"/>
    <col min="2" max="4" width="3.44140625" style="59" customWidth="1"/>
    <col min="5" max="5" width="3.44140625" style="845" customWidth="1"/>
    <col min="6" max="29" width="3.44140625" style="59" customWidth="1"/>
    <col min="30" max="30" width="4.109375" style="59" customWidth="1"/>
    <col min="31" max="33" width="3.44140625" style="59" customWidth="1"/>
    <col min="34" max="35" width="3.44140625" style="61" customWidth="1"/>
    <col min="36" max="48" width="3.44140625" style="59" customWidth="1"/>
    <col min="49" max="49" width="3.44140625" style="60" customWidth="1"/>
    <col min="50" max="54" width="3.44140625" style="59" customWidth="1"/>
    <col min="55" max="55" width="1.109375" style="62" customWidth="1"/>
    <col min="56" max="56" width="12.109375" style="58" hidden="1" customWidth="1"/>
    <col min="57" max="57" width="8.88671875" style="58" hidden="1" customWidth="1"/>
    <col min="58" max="58" width="10.44140625" style="58" hidden="1" customWidth="1"/>
    <col min="59" max="59" width="15.33203125" style="58" hidden="1" customWidth="1"/>
    <col min="60" max="60" width="28" style="58" hidden="1" customWidth="1"/>
    <col min="61" max="61" width="22" style="58" hidden="1" customWidth="1"/>
    <col min="62" max="62" width="33.44140625" style="58" hidden="1" customWidth="1"/>
    <col min="63" max="64" width="8.88671875" style="58" hidden="1" customWidth="1"/>
    <col min="65" max="66" width="8.88671875" style="648" hidden="1" customWidth="1"/>
    <col min="67" max="67" width="12" style="58" hidden="1" customWidth="1"/>
    <col min="68" max="68" width="8.88671875" style="58" hidden="1" customWidth="1"/>
    <col min="69" max="69" width="11.33203125" style="58" hidden="1" customWidth="1"/>
    <col min="70" max="70" width="15.5546875" style="58" hidden="1" customWidth="1"/>
    <col min="71" max="71" width="9.88671875" style="58" hidden="1" customWidth="1"/>
    <col min="72" max="72" width="8.88671875" style="58" hidden="1" customWidth="1"/>
    <col min="73" max="75" width="8.88671875" style="714" hidden="1" customWidth="1"/>
    <col min="76" max="76" width="35.109375" style="58" hidden="1" customWidth="1"/>
    <col min="77" max="77" width="13" style="58" hidden="1" customWidth="1"/>
    <col min="78" max="80" width="8.88671875" style="58" hidden="1" customWidth="1"/>
    <col min="81" max="82" width="8.88671875" style="58" customWidth="1"/>
    <col min="83" max="16384" width="8.88671875" style="58"/>
  </cols>
  <sheetData>
    <row r="1" spans="1:77" ht="6.75" customHeight="1" thickBot="1">
      <c r="A1" s="109">
        <v>0</v>
      </c>
      <c r="B1" s="109"/>
      <c r="C1" s="109"/>
      <c r="D1" s="109"/>
      <c r="E1" s="838"/>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10"/>
      <c r="AI1" s="110"/>
      <c r="AJ1" s="109"/>
      <c r="AK1" s="109"/>
      <c r="AL1" s="109"/>
      <c r="AM1" s="109"/>
      <c r="AN1" s="109"/>
      <c r="AO1" s="109"/>
      <c r="AP1" s="109"/>
      <c r="AQ1" s="109"/>
      <c r="AR1" s="109"/>
      <c r="AS1" s="109"/>
      <c r="AT1" s="109"/>
      <c r="AU1" s="109"/>
      <c r="AV1" s="109"/>
      <c r="AW1" s="224"/>
      <c r="AX1" s="109"/>
      <c r="AY1" s="109"/>
      <c r="AZ1" s="109"/>
      <c r="BA1" s="109"/>
      <c r="BB1" s="109"/>
      <c r="BC1" s="109"/>
      <c r="BU1" s="241"/>
      <c r="BV1" s="241"/>
      <c r="BW1" s="241"/>
    </row>
    <row r="2" spans="1:77" ht="20.399999999999999" customHeight="1" thickTop="1">
      <c r="A2" s="109"/>
      <c r="B2" s="657"/>
      <c r="C2" s="658"/>
      <c r="D2" s="658"/>
      <c r="E2" s="839"/>
      <c r="F2" s="658"/>
      <c r="G2" s="658"/>
      <c r="H2" s="658"/>
      <c r="I2" s="658"/>
      <c r="J2" s="658"/>
      <c r="K2" s="658"/>
      <c r="L2" s="658"/>
      <c r="M2" s="658"/>
      <c r="N2" s="658"/>
      <c r="O2" s="903"/>
      <c r="P2" s="658"/>
      <c r="Q2" s="658"/>
      <c r="R2" s="658"/>
      <c r="S2" s="658"/>
      <c r="T2" s="658"/>
      <c r="U2" s="658"/>
      <c r="V2" s="658"/>
      <c r="W2" s="658"/>
      <c r="X2" s="658"/>
      <c r="Y2" s="658"/>
      <c r="Z2" s="658"/>
      <c r="AA2" s="846" t="s">
        <v>1018</v>
      </c>
      <c r="AB2" s="661"/>
      <c r="AC2" s="658"/>
      <c r="AD2" s="658"/>
      <c r="AE2" s="658"/>
      <c r="AF2" s="658"/>
      <c r="AG2" s="658"/>
      <c r="AH2" s="658"/>
      <c r="AI2" s="658"/>
      <c r="AJ2" s="658"/>
      <c r="AK2" s="658"/>
      <c r="AL2" s="658"/>
      <c r="AM2" s="658"/>
      <c r="AN2" s="1183" t="s">
        <v>1144</v>
      </c>
      <c r="AO2" s="1184"/>
      <c r="AP2" s="1184"/>
      <c r="AQ2" s="1185"/>
      <c r="AR2" s="904"/>
      <c r="AS2" s="1183" t="s">
        <v>1145</v>
      </c>
      <c r="AT2" s="1184"/>
      <c r="AU2" s="1184"/>
      <c r="AV2" s="1185"/>
      <c r="AW2" s="904"/>
      <c r="AX2" s="1183" t="s">
        <v>1178</v>
      </c>
      <c r="AY2" s="1184"/>
      <c r="AZ2" s="1184"/>
      <c r="BA2" s="1185"/>
      <c r="BB2" s="865"/>
      <c r="BC2" s="109"/>
      <c r="BL2" s="593"/>
      <c r="BN2" s="649"/>
      <c r="BO2" s="798">
        <f>LEN(C4)</f>
        <v>119</v>
      </c>
      <c r="BP2" s="474" t="s">
        <v>1100</v>
      </c>
      <c r="BQ2" s="474"/>
      <c r="BR2" s="474"/>
      <c r="BT2" s="474"/>
      <c r="BU2" s="241"/>
      <c r="BV2" s="241"/>
      <c r="BW2" s="241"/>
    </row>
    <row r="3" spans="1:77" ht="20.399999999999999" customHeight="1">
      <c r="A3" s="109"/>
      <c r="B3" s="659"/>
      <c r="C3" s="660"/>
      <c r="D3" s="660"/>
      <c r="E3" s="840"/>
      <c r="F3" s="660"/>
      <c r="G3" s="660"/>
      <c r="H3" s="660"/>
      <c r="I3" s="660"/>
      <c r="J3" s="660"/>
      <c r="K3" s="660"/>
      <c r="L3" s="660"/>
      <c r="M3" s="663"/>
      <c r="N3" s="463"/>
      <c r="O3" s="662" t="s">
        <v>62</v>
      </c>
      <c r="P3" s="666" t="str">
        <f>IF(ISBLANK('Start Page'!AB9),"Enter info on the Start Page",'Start Page'!AB9&amp;IF(ISBLANK('Start Page'!AM28),"","  ("&amp;'Start Page'!AM28&amp;")"))</f>
        <v>Enter info on the Start Page</v>
      </c>
      <c r="Q3" s="666"/>
      <c r="R3" s="666"/>
      <c r="S3" s="666"/>
      <c r="T3" s="666"/>
      <c r="U3" s="666"/>
      <c r="V3" s="666"/>
      <c r="W3" s="666"/>
      <c r="X3" s="666"/>
      <c r="Y3" s="666"/>
      <c r="Z3" s="666"/>
      <c r="AA3" s="666"/>
      <c r="AB3" s="666"/>
      <c r="AC3" s="663"/>
      <c r="AD3" s="664"/>
      <c r="AE3" s="665"/>
      <c r="AF3" s="662" t="s">
        <v>708</v>
      </c>
      <c r="AG3" s="1187" t="str">
        <f>IF(ISBLANK('Start Page'!AB18),"",'Start Page'!AB18)</f>
        <v/>
      </c>
      <c r="AH3" s="1187"/>
      <c r="AI3" s="463"/>
      <c r="AJ3" s="667" t="str">
        <f>IF(ISBLANK('Start Page'!AB19),"",'Start Page'!AB19)</f>
        <v/>
      </c>
      <c r="AK3" s="667"/>
      <c r="AL3" s="463"/>
      <c r="AM3" s="666" t="str">
        <f>IF(ISBLANK('Start Page'!AB20),"",TEXT('Start Page'!AB20,"mmm dd yyyy")&amp;" - "&amp;TEXT('Start Page'!AB21,"mmm dd yyyy"))</f>
        <v/>
      </c>
      <c r="AN3" s="666"/>
      <c r="AO3" s="666"/>
      <c r="AP3" s="666"/>
      <c r="AQ3" s="666"/>
      <c r="AR3" s="666"/>
      <c r="AS3" s="660"/>
      <c r="AT3" s="660"/>
      <c r="AU3" s="660"/>
      <c r="AV3" s="660"/>
      <c r="AW3" s="660"/>
      <c r="AX3" s="660"/>
      <c r="AY3" s="660"/>
      <c r="AZ3" s="660"/>
      <c r="BA3" s="660"/>
      <c r="BB3" s="865"/>
      <c r="BC3" s="109"/>
      <c r="BN3" s="649"/>
      <c r="BO3" s="914" t="str">
        <f>IF(OR(LEN(J7)=0,J7="N/A*",J7="TBD"),"ok",IF(J7&gt;=100,"Max DVS Flag","ok"))</f>
        <v>ok</v>
      </c>
      <c r="BP3" s="474" t="s">
        <v>1233</v>
      </c>
      <c r="BQ3" s="474"/>
      <c r="BR3" s="474"/>
      <c r="BT3" s="474"/>
      <c r="BU3" s="241"/>
      <c r="BV3" s="241"/>
      <c r="BW3" s="241"/>
    </row>
    <row r="4" spans="1:77" ht="15" customHeight="1">
      <c r="A4" s="109"/>
      <c r="B4" s="341"/>
      <c r="C4" s="1188" t="str">
        <f>IFERROR(IF(ISBLANK('Start Page'!$AB$22),"******* REPORTING UNITS MUST BE SELECTED ON THE INSTRUCTIONS TAB BEFORE PERFORMANCE INDICATORS CAN BE DISPLAYED *******",IF('M36 Refs'!AN118&gt;0," ******* COMPLETE ALL VISIBLE QUESTIONS ON THE INTERACTIVE DATA GRADING TAB TO DISPLAY PERFORMANCE INDICATORS *******","")),"")</f>
        <v>******* REPORTING UNITS MUST BE SELECTED ON THE INSTRUCTIONS TAB BEFORE PERFORMANCE INDICATORS CAN BE DISPLAYED *******</v>
      </c>
      <c r="D4" s="1188"/>
      <c r="E4" s="1188"/>
      <c r="F4" s="1188"/>
      <c r="G4" s="1188"/>
      <c r="H4" s="1188"/>
      <c r="I4" s="1188"/>
      <c r="J4" s="1188"/>
      <c r="K4" s="1188"/>
      <c r="L4" s="1188"/>
      <c r="M4" s="1188"/>
      <c r="N4" s="1188"/>
      <c r="O4" s="1188"/>
      <c r="P4" s="1188"/>
      <c r="Q4" s="1188"/>
      <c r="R4" s="1188"/>
      <c r="S4" s="1188"/>
      <c r="T4" s="1188"/>
      <c r="U4" s="1188"/>
      <c r="V4" s="1188"/>
      <c r="W4" s="1188"/>
      <c r="X4" s="1188"/>
      <c r="Y4" s="1188"/>
      <c r="Z4" s="1188"/>
      <c r="AA4" s="1188"/>
      <c r="AB4" s="1188"/>
      <c r="AC4" s="1188"/>
      <c r="AD4" s="1188"/>
      <c r="AE4" s="1188"/>
      <c r="AF4" s="1188"/>
      <c r="AG4" s="1188"/>
      <c r="AH4" s="1188"/>
      <c r="AI4" s="1188"/>
      <c r="AJ4" s="1188"/>
      <c r="AK4" s="1188"/>
      <c r="AL4" s="1188"/>
      <c r="AM4" s="1188"/>
      <c r="AN4" s="1188"/>
      <c r="AO4" s="1188"/>
      <c r="AP4" s="1188"/>
      <c r="AQ4" s="1188"/>
      <c r="AR4" s="1188"/>
      <c r="AS4" s="1188"/>
      <c r="AT4" s="1188"/>
      <c r="AU4" s="1188"/>
      <c r="AV4" s="1188"/>
      <c r="AW4" s="1188"/>
      <c r="AX4" s="1188"/>
      <c r="AY4" s="1188"/>
      <c r="AZ4" s="1188"/>
      <c r="BA4" s="1188"/>
      <c r="BB4" s="591"/>
      <c r="BC4" s="109"/>
      <c r="BN4" s="649"/>
      <c r="BO4" s="474"/>
      <c r="BP4" s="474"/>
      <c r="BQ4" s="474"/>
      <c r="BR4" s="474" t="str">
        <f>IFERROR(IF(ISBLANK('Start Page'!$AB$22),"N/A*",IF('Loss Control Planning'!E19=1,"Tier I (0-25)",IF('Loss Control Planning'!H19=1,"Tier II (26-50)",IF('Loss Control Planning'!K19=1,"Tier III (51-70)",IF('Loss Control Planning'!N19=1,"Tier IV (71-90)",IF('Loss Control Planning'!Q19=1,"Tier V (91-100)","")))))),"TBD")</f>
        <v>N/A*</v>
      </c>
      <c r="BS4" s="474"/>
      <c r="BT4" s="474"/>
      <c r="BU4" s="241"/>
      <c r="BV4" s="241"/>
      <c r="BW4" s="241"/>
    </row>
    <row r="5" spans="1:77" ht="15" customHeight="1">
      <c r="A5" s="109"/>
      <c r="B5" s="341"/>
      <c r="C5" s="1175" t="s">
        <v>775</v>
      </c>
      <c r="D5" s="1175"/>
      <c r="E5" s="1175"/>
      <c r="F5" s="1175"/>
      <c r="G5" s="1175"/>
      <c r="H5" s="1175"/>
      <c r="I5" s="1175"/>
      <c r="J5" s="1175"/>
      <c r="K5" s="1175"/>
      <c r="L5" s="1175"/>
      <c r="M5" s="1175"/>
      <c r="N5" s="1175"/>
      <c r="O5" s="1175"/>
      <c r="P5" s="1175"/>
      <c r="Q5" s="1175"/>
      <c r="R5" s="1175"/>
      <c r="S5" s="1175"/>
      <c r="T5" s="1175"/>
      <c r="U5" s="1175"/>
      <c r="V5" s="1175"/>
      <c r="W5" s="725"/>
      <c r="X5" s="892" t="s">
        <v>1284</v>
      </c>
      <c r="Y5" s="725"/>
      <c r="Z5" s="725"/>
      <c r="AA5" s="725"/>
      <c r="AB5" s="725"/>
      <c r="AC5" s="725"/>
      <c r="AD5" s="615" t="s">
        <v>1236</v>
      </c>
      <c r="AE5" s="725"/>
      <c r="AF5" s="725"/>
      <c r="AG5" s="725"/>
      <c r="AH5" s="1181" t="s">
        <v>1153</v>
      </c>
      <c r="AI5" s="1181"/>
      <c r="AJ5" s="1181"/>
      <c r="AK5" s="1181"/>
      <c r="AL5" s="1181"/>
      <c r="AM5" s="1181"/>
      <c r="AN5" s="1181"/>
      <c r="AO5" s="1181"/>
      <c r="AP5" s="1181"/>
      <c r="AQ5" s="1181"/>
      <c r="AR5" s="1181"/>
      <c r="AS5" s="615" t="s">
        <v>1235</v>
      </c>
      <c r="AT5" s="725"/>
      <c r="AU5" s="725"/>
      <c r="AV5" s="725"/>
      <c r="AW5" s="725"/>
      <c r="AX5" s="725"/>
      <c r="AY5" s="725"/>
      <c r="AZ5" s="725"/>
      <c r="BA5" s="725"/>
      <c r="BB5" s="591"/>
      <c r="BC5" s="109"/>
      <c r="BN5" s="649"/>
      <c r="BO5" s="474"/>
      <c r="BP5" s="474"/>
      <c r="BQ5" s="474"/>
      <c r="BR5" s="474"/>
      <c r="BS5" s="474"/>
      <c r="BT5" s="474"/>
      <c r="BU5" s="241"/>
      <c r="BV5" s="241"/>
      <c r="BW5" s="241"/>
    </row>
    <row r="6" spans="1:77" s="244" customFormat="1" ht="12.9" customHeight="1">
      <c r="A6" s="243"/>
      <c r="B6" s="341"/>
      <c r="C6" s="1175"/>
      <c r="D6" s="1175"/>
      <c r="E6" s="1175"/>
      <c r="F6" s="1175"/>
      <c r="G6" s="1175"/>
      <c r="H6" s="1175"/>
      <c r="I6" s="1175"/>
      <c r="J6" s="1175"/>
      <c r="K6" s="1175"/>
      <c r="L6" s="1175"/>
      <c r="M6" s="1175"/>
      <c r="N6" s="1175"/>
      <c r="O6" s="1175"/>
      <c r="P6" s="1175"/>
      <c r="Q6" s="1175"/>
      <c r="R6" s="1175"/>
      <c r="S6" s="1175"/>
      <c r="T6" s="1175"/>
      <c r="U6" s="1175"/>
      <c r="V6" s="1175"/>
      <c r="W6" s="668"/>
      <c r="X6" s="890"/>
      <c r="Y6" s="891" t="s">
        <v>1283</v>
      </c>
      <c r="Z6" s="1177">
        <v>0.73699999999999999</v>
      </c>
      <c r="AA6" s="1177"/>
      <c r="AB6" s="892" t="s">
        <v>1282</v>
      </c>
      <c r="AC6" s="603"/>
      <c r="AD6" s="725"/>
      <c r="AE6" s="725"/>
      <c r="AF6" s="725"/>
      <c r="AG6" s="725"/>
      <c r="AH6" s="1181"/>
      <c r="AI6" s="1181"/>
      <c r="AJ6" s="1181"/>
      <c r="AK6" s="1181"/>
      <c r="AL6" s="1181"/>
      <c r="AM6" s="1181"/>
      <c r="AN6" s="1181"/>
      <c r="AO6" s="1181"/>
      <c r="AP6" s="1181"/>
      <c r="AQ6" s="1181"/>
      <c r="AR6" s="1181"/>
      <c r="AS6" s="725"/>
      <c r="AT6" s="725"/>
      <c r="AU6" s="725"/>
      <c r="AV6" s="725"/>
      <c r="AW6" s="725"/>
      <c r="AX6" s="725"/>
      <c r="AY6" s="725"/>
      <c r="AZ6" s="725"/>
      <c r="BA6" s="725"/>
      <c r="BB6" s="591"/>
      <c r="BC6" s="243"/>
      <c r="BD6" s="245" t="s">
        <v>680</v>
      </c>
      <c r="BM6" s="650"/>
      <c r="BN6" s="651"/>
      <c r="BO6" s="699"/>
      <c r="BP6" s="699"/>
      <c r="BQ6" s="699"/>
      <c r="BR6" s="699" t="str">
        <f>IFERROR(IF(ISBLANK('Start Page'!$AB$22),"N/A*",IF('M36 Refs'!AN118&gt;0,"",ROUND('M36 Refs'!AH118,0))),"")</f>
        <v>N/A*</v>
      </c>
      <c r="BS6" s="700"/>
      <c r="BT6" s="699"/>
      <c r="BU6" s="701"/>
      <c r="BV6" s="701"/>
      <c r="BW6" s="701"/>
      <c r="BX6" s="58"/>
      <c r="BY6" s="58"/>
    </row>
    <row r="7" spans="1:77" s="244" customFormat="1" ht="12.9" customHeight="1">
      <c r="A7" s="243"/>
      <c r="B7" s="335"/>
      <c r="C7" s="58"/>
      <c r="D7" s="247"/>
      <c r="E7" s="841"/>
      <c r="F7" s="247"/>
      <c r="G7" s="247"/>
      <c r="H7" s="668"/>
      <c r="I7" s="781" t="s">
        <v>233</v>
      </c>
      <c r="J7" s="1190" t="str">
        <f>BR6</f>
        <v>N/A*</v>
      </c>
      <c r="K7" s="1190"/>
      <c r="L7" s="782"/>
      <c r="M7" s="782"/>
      <c r="N7" s="782"/>
      <c r="O7" s="782"/>
      <c r="P7" s="782"/>
      <c r="Q7" s="781" t="s">
        <v>675</v>
      </c>
      <c r="R7" s="1182" t="str">
        <f>IF(BO2&gt;0,"",BR4)</f>
        <v/>
      </c>
      <c r="S7" s="1182"/>
      <c r="T7" s="1182"/>
      <c r="U7" s="1182"/>
      <c r="V7" s="1182"/>
      <c r="W7" s="668"/>
      <c r="X7" s="894" t="s">
        <v>1230</v>
      </c>
      <c r="AD7" s="603"/>
      <c r="AE7" s="849"/>
      <c r="AF7" s="849"/>
      <c r="AG7" s="849"/>
      <c r="AH7" s="1176" t="s">
        <v>1179</v>
      </c>
      <c r="AI7" s="1176"/>
      <c r="AJ7" s="1176"/>
      <c r="AK7" s="1176"/>
      <c r="AL7" s="1176"/>
      <c r="AM7" s="1176"/>
      <c r="AN7" s="1176"/>
      <c r="AO7" s="1176"/>
      <c r="AP7" s="1176"/>
      <c r="AQ7" s="1176"/>
      <c r="AR7" s="1176"/>
      <c r="AS7" s="849"/>
      <c r="AT7" s="849"/>
      <c r="AU7" s="849"/>
      <c r="AV7" s="849"/>
      <c r="AW7" s="849"/>
      <c r="AX7" s="849"/>
      <c r="AY7" s="849"/>
      <c r="AZ7" s="849"/>
      <c r="BA7" s="849"/>
      <c r="BB7" s="591"/>
      <c r="BC7" s="243"/>
      <c r="BD7" s="244" t="str">
        <f>IF('Start Page'!$AB$22="million gallons (US)","MG/Yr",IF('Start Page'!$AB$22="Megalitres (thousand cubic metres)","ML/Yr",IF('Start Page'!$AB$22="acre-feet","Acre-ft/Yr","")))</f>
        <v/>
      </c>
      <c r="BM7" s="650"/>
      <c r="BN7" s="651"/>
      <c r="BO7" s="702" t="s">
        <v>766</v>
      </c>
      <c r="BP7" s="702"/>
      <c r="BQ7" s="702"/>
      <c r="BR7" s="702" t="s">
        <v>772</v>
      </c>
      <c r="BS7" s="699"/>
      <c r="BT7" s="699"/>
      <c r="BU7" s="701"/>
      <c r="BV7" s="701"/>
      <c r="BW7" s="701"/>
      <c r="BX7" s="58"/>
      <c r="BY7" s="58"/>
    </row>
    <row r="8" spans="1:77" ht="12.9" customHeight="1">
      <c r="A8" s="109"/>
      <c r="B8" s="335"/>
      <c r="C8" s="603"/>
      <c r="D8" s="603"/>
      <c r="E8" s="842"/>
      <c r="F8" s="603"/>
      <c r="G8" s="603"/>
      <c r="H8" s="1180" t="s">
        <v>1086</v>
      </c>
      <c r="I8" s="1180"/>
      <c r="J8" s="1178" t="s">
        <v>940</v>
      </c>
      <c r="K8" s="1178"/>
      <c r="L8" s="1178"/>
      <c r="M8" s="1178"/>
      <c r="N8" s="1178"/>
      <c r="O8" s="1178"/>
      <c r="P8" s="1179" t="s">
        <v>1085</v>
      </c>
      <c r="Q8" s="1179"/>
      <c r="R8" s="1179"/>
      <c r="S8" s="1179"/>
      <c r="T8" s="603"/>
      <c r="U8" s="603"/>
      <c r="V8" s="247"/>
      <c r="W8" s="247"/>
      <c r="X8" s="58"/>
      <c r="Y8" s="849"/>
      <c r="Z8" s="849"/>
      <c r="AA8" s="849"/>
      <c r="AB8" s="603"/>
      <c r="AC8" s="603"/>
      <c r="AD8" s="603"/>
      <c r="AE8" s="849"/>
      <c r="AF8" s="849"/>
      <c r="AG8" s="849"/>
      <c r="AH8" s="1176"/>
      <c r="AI8" s="1176"/>
      <c r="AJ8" s="1176"/>
      <c r="AK8" s="1176"/>
      <c r="AL8" s="1176"/>
      <c r="AM8" s="1176"/>
      <c r="AN8" s="1176"/>
      <c r="AO8" s="1176"/>
      <c r="AP8" s="1176"/>
      <c r="AQ8" s="1176"/>
      <c r="AR8" s="1176"/>
      <c r="AS8" s="849"/>
      <c r="AT8" s="849"/>
      <c r="AU8" s="849"/>
      <c r="AV8" s="849"/>
      <c r="AW8" s="849"/>
      <c r="AX8" s="849"/>
      <c r="AY8" s="849"/>
      <c r="AZ8" s="849"/>
      <c r="BA8" s="849"/>
      <c r="BB8" s="342"/>
      <c r="BC8" s="109"/>
      <c r="BD8" s="58" t="str">
        <f>IF(BD29=FALSE,"Variable Production Cost","Customer Retail Unit Cost")</f>
        <v>Variable Production Cost</v>
      </c>
      <c r="BN8" s="649"/>
      <c r="BO8" s="474"/>
      <c r="BP8" s="474">
        <f>SUM(BP9:BP13)</f>
        <v>100</v>
      </c>
      <c r="BQ8" s="474"/>
      <c r="BR8" s="474" t="s">
        <v>679</v>
      </c>
      <c r="BS8" s="474" t="str">
        <f>BR6</f>
        <v>N/A*</v>
      </c>
      <c r="BT8" s="474"/>
      <c r="BU8" s="241"/>
      <c r="BV8" s="241"/>
      <c r="BW8" s="241"/>
    </row>
    <row r="9" spans="1:77" ht="12.9" customHeight="1">
      <c r="A9" s="109"/>
      <c r="B9" s="335"/>
      <c r="C9" s="603"/>
      <c r="D9" s="603"/>
      <c r="E9" s="842"/>
      <c r="F9" s="603"/>
      <c r="G9" s="603"/>
      <c r="H9" s="1180"/>
      <c r="I9" s="1180"/>
      <c r="J9" s="1178"/>
      <c r="K9" s="1178"/>
      <c r="L9" s="1178"/>
      <c r="M9" s="1178"/>
      <c r="N9" s="1178"/>
      <c r="O9" s="1178"/>
      <c r="P9" s="1179"/>
      <c r="Q9" s="1179"/>
      <c r="R9" s="1179"/>
      <c r="S9" s="1179"/>
      <c r="T9" s="603"/>
      <c r="U9" s="603"/>
      <c r="V9" s="656"/>
      <c r="W9" s="247"/>
      <c r="X9" s="668"/>
      <c r="Y9" s="668"/>
      <c r="Z9" s="668"/>
      <c r="AA9" s="668"/>
      <c r="AB9" s="668"/>
      <c r="AC9" s="668"/>
      <c r="AD9" s="668"/>
      <c r="AE9" s="668"/>
      <c r="AF9" s="668"/>
      <c r="AG9" s="668"/>
      <c r="AH9" s="668"/>
      <c r="AI9" s="668"/>
      <c r="AJ9" s="247"/>
      <c r="AK9" s="668"/>
      <c r="AL9" s="668"/>
      <c r="AM9" s="668"/>
      <c r="AN9" s="668"/>
      <c r="AO9" s="668"/>
      <c r="AP9" s="668"/>
      <c r="AQ9" s="668"/>
      <c r="AR9" s="668"/>
      <c r="AS9" s="668"/>
      <c r="AT9" s="668"/>
      <c r="AU9" s="668"/>
      <c r="AV9" s="668"/>
      <c r="AW9" s="668"/>
      <c r="AX9" s="668"/>
      <c r="AY9" s="668"/>
      <c r="AZ9" s="668"/>
      <c r="BA9" s="668"/>
      <c r="BB9" s="342"/>
      <c r="BC9" s="109"/>
      <c r="BD9" s="225" t="str">
        <f>IF(BD29=FALSE,"VPC","CRUC")</f>
        <v>VPC</v>
      </c>
      <c r="BN9" s="652"/>
      <c r="BO9" s="474" t="s">
        <v>770</v>
      </c>
      <c r="BP9" s="474">
        <v>25</v>
      </c>
      <c r="BQ9" s="474"/>
      <c r="BR9" s="474" t="s">
        <v>772</v>
      </c>
      <c r="BS9" s="710">
        <f>SUM(BP8:BP12)/150</f>
        <v>1.2666666666666666</v>
      </c>
      <c r="BT9" s="474"/>
      <c r="BU9" s="241"/>
      <c r="BV9" s="241"/>
      <c r="BW9" s="241"/>
    </row>
    <row r="10" spans="1:77" ht="12.9" customHeight="1">
      <c r="A10" s="109"/>
      <c r="B10" s="335"/>
      <c r="C10" s="656"/>
      <c r="D10" s="656"/>
      <c r="E10" s="58"/>
      <c r="F10" s="58"/>
      <c r="G10" s="58"/>
      <c r="H10" s="656"/>
      <c r="I10" s="918" t="s">
        <v>257</v>
      </c>
      <c r="J10" s="656"/>
      <c r="K10" s="656"/>
      <c r="L10" s="656"/>
      <c r="M10" s="656"/>
      <c r="N10" s="656"/>
      <c r="O10" s="916" t="s">
        <v>258</v>
      </c>
      <c r="P10" s="656"/>
      <c r="Q10" s="656"/>
      <c r="R10" s="656"/>
      <c r="S10" s="656"/>
      <c r="T10" s="656"/>
      <c r="U10" s="656"/>
      <c r="V10" s="656"/>
      <c r="W10" s="247"/>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7"/>
      <c r="AW10" s="247"/>
      <c r="AX10" s="247"/>
      <c r="AY10" s="247"/>
      <c r="AZ10" s="247"/>
      <c r="BA10" s="247"/>
      <c r="BB10" s="342"/>
      <c r="BC10" s="109"/>
      <c r="BD10" s="58" t="str">
        <f>IF(ISBLANK('Start Page'!$AB$22),"",IF('Start Page'!$AB$22="Megalitres (thousand cubic metres)","litres","gal")&amp;"/conn/day")</f>
        <v/>
      </c>
      <c r="BN10" s="652"/>
      <c r="BO10" s="474" t="s">
        <v>771</v>
      </c>
      <c r="BP10" s="474">
        <v>25</v>
      </c>
      <c r="BQ10" s="474"/>
      <c r="BR10" s="474" t="s">
        <v>773</v>
      </c>
      <c r="BS10" s="474">
        <f>SUM(BP8:BP13)-SUM(BS8:BS9)</f>
        <v>198.73333333333332</v>
      </c>
      <c r="BT10" s="474"/>
      <c r="BU10" s="241"/>
      <c r="BV10" s="241"/>
      <c r="BW10" s="241"/>
    </row>
    <row r="11" spans="1:77" ht="12.9" customHeight="1">
      <c r="A11" s="109"/>
      <c r="B11" s="335"/>
      <c r="C11" s="58"/>
      <c r="D11" s="247"/>
      <c r="E11" s="841"/>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609"/>
      <c r="AG11" s="609"/>
      <c r="AH11" s="609"/>
      <c r="AI11" s="609"/>
      <c r="AJ11" s="609"/>
      <c r="AK11" s="609"/>
      <c r="AL11" s="609"/>
      <c r="AM11" s="609"/>
      <c r="AN11" s="609"/>
      <c r="AO11" s="609"/>
      <c r="AP11" s="609"/>
      <c r="AQ11" s="609"/>
      <c r="AR11" s="609"/>
      <c r="AS11" s="609"/>
      <c r="AT11" s="609"/>
      <c r="AU11" s="609"/>
      <c r="AV11" s="609"/>
      <c r="AW11" s="609"/>
      <c r="AX11" s="609"/>
      <c r="AY11" s="247"/>
      <c r="AZ11" s="247"/>
      <c r="BA11" s="247"/>
      <c r="BB11" s="342"/>
      <c r="BC11" s="109"/>
      <c r="BD11" s="58" t="str">
        <f>IF(ISBLANK('Start Page'!$AB$22),"",IF('Start Page'!$AB$22="Megalitres (thousand cubic metres)","litres/km","gal/mile")&amp;"/day")</f>
        <v/>
      </c>
      <c r="BN11" s="652"/>
      <c r="BO11" s="474" t="s">
        <v>767</v>
      </c>
      <c r="BP11" s="474">
        <v>20</v>
      </c>
      <c r="BQ11" s="474"/>
      <c r="BR11" s="474"/>
      <c r="BS11" s="474"/>
      <c r="BT11" s="474"/>
      <c r="BU11" s="732" t="s">
        <v>1192</v>
      </c>
      <c r="BV11" s="720"/>
      <c r="BW11" s="720"/>
      <c r="BX11" s="720"/>
    </row>
    <row r="12" spans="1:77" ht="12.9" customHeight="1">
      <c r="A12" s="109"/>
      <c r="B12" s="335"/>
      <c r="C12" s="58"/>
      <c r="D12" s="247"/>
      <c r="E12" s="841"/>
      <c r="F12" s="247"/>
      <c r="G12" s="247"/>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669"/>
      <c r="AG12" s="609"/>
      <c r="AH12" s="670"/>
      <c r="AI12" s="670"/>
      <c r="AJ12" s="247"/>
      <c r="AK12" s="247"/>
      <c r="AL12" s="247"/>
      <c r="AM12" s="247"/>
      <c r="AN12" s="247"/>
      <c r="AO12" s="247"/>
      <c r="AP12" s="247"/>
      <c r="AQ12" s="247"/>
      <c r="AR12" s="247"/>
      <c r="AS12" s="247"/>
      <c r="AT12" s="247"/>
      <c r="AU12" s="247"/>
      <c r="AV12" s="668"/>
      <c r="AW12" s="668"/>
      <c r="AX12" s="247"/>
      <c r="AY12" s="247"/>
      <c r="AZ12" s="247"/>
      <c r="BA12" s="247"/>
      <c r="BB12" s="342"/>
      <c r="BC12" s="109"/>
      <c r="BD12" s="58" t="str">
        <f>IF(ISBLANK('Start Page'!$AB$22),"",IF('Start Page'!$AB$22="Megalitres (thousand cubic metres)","litres/conn/day/m","gal/conn/day/psi"))</f>
        <v/>
      </c>
      <c r="BN12" s="652"/>
      <c r="BO12" s="474" t="s">
        <v>768</v>
      </c>
      <c r="BP12" s="474">
        <v>20</v>
      </c>
      <c r="BQ12" s="474"/>
      <c r="BR12" s="474"/>
      <c r="BS12" s="474"/>
      <c r="BT12" s="474"/>
      <c r="BU12" s="703" t="s">
        <v>1023</v>
      </c>
      <c r="BV12" s="703"/>
      <c r="BW12" s="703"/>
    </row>
    <row r="13" spans="1:77" ht="15" customHeight="1">
      <c r="A13" s="109"/>
      <c r="B13" s="335"/>
      <c r="C13" s="58"/>
      <c r="D13" s="247"/>
      <c r="E13" s="841"/>
      <c r="F13" s="247"/>
      <c r="G13" s="247"/>
      <c r="H13" s="247"/>
      <c r="I13" s="247"/>
      <c r="J13" s="247"/>
      <c r="K13" s="247"/>
      <c r="L13" s="247"/>
      <c r="M13" s="247"/>
      <c r="N13" s="247"/>
      <c r="O13" s="247"/>
      <c r="P13" s="247"/>
      <c r="Q13" s="247"/>
      <c r="R13" s="916" t="s">
        <v>259</v>
      </c>
      <c r="S13" s="247"/>
      <c r="T13" s="247"/>
      <c r="U13" s="247"/>
      <c r="V13" s="247"/>
      <c r="W13" s="247"/>
      <c r="X13" s="247"/>
      <c r="Y13" s="247"/>
      <c r="Z13" s="247"/>
      <c r="AA13" s="247"/>
      <c r="AB13" s="247"/>
      <c r="AC13" s="247"/>
      <c r="AD13" s="247"/>
      <c r="AE13" s="247"/>
      <c r="AF13" s="671"/>
      <c r="AG13" s="671"/>
      <c r="AH13" s="671"/>
      <c r="AI13" s="671"/>
      <c r="AJ13" s="671"/>
      <c r="AK13" s="671"/>
      <c r="AL13" s="671"/>
      <c r="AM13" s="671"/>
      <c r="AN13" s="671"/>
      <c r="AO13" s="671"/>
      <c r="AP13" s="671"/>
      <c r="AQ13" s="671"/>
      <c r="AR13" s="671"/>
      <c r="AS13" s="671"/>
      <c r="AT13" s="671"/>
      <c r="AU13" s="671"/>
      <c r="AV13" s="668"/>
      <c r="AW13" s="668"/>
      <c r="AX13" s="247"/>
      <c r="AY13" s="247"/>
      <c r="AZ13" s="247"/>
      <c r="BA13" s="247"/>
      <c r="BB13" s="342"/>
      <c r="BC13" s="109"/>
      <c r="BD13" s="58" t="s">
        <v>1190</v>
      </c>
      <c r="BN13" s="652"/>
      <c r="BO13" s="474" t="s">
        <v>769</v>
      </c>
      <c r="BP13" s="474">
        <v>10</v>
      </c>
      <c r="BQ13" s="474"/>
      <c r="BR13" s="474"/>
      <c r="BS13" s="474"/>
      <c r="BT13" s="474"/>
      <c r="BU13" s="703" t="s">
        <v>1024</v>
      </c>
      <c r="BV13" s="703"/>
      <c r="BW13" s="703"/>
    </row>
    <row r="14" spans="1:77" ht="15" customHeight="1">
      <c r="A14" s="109"/>
      <c r="B14" s="335"/>
      <c r="C14" s="58"/>
      <c r="D14" s="247"/>
      <c r="E14" s="841"/>
      <c r="F14" s="247"/>
      <c r="G14" s="247"/>
      <c r="H14" s="247"/>
      <c r="I14" s="1189"/>
      <c r="J14" s="1189"/>
      <c r="K14" s="1189"/>
      <c r="L14" s="1189"/>
      <c r="M14" s="1189"/>
      <c r="N14" s="1189"/>
      <c r="O14" s="1189"/>
      <c r="P14" s="247"/>
      <c r="Q14" s="247"/>
      <c r="R14" s="247"/>
      <c r="S14" s="247"/>
      <c r="T14" s="247"/>
      <c r="U14" s="247"/>
      <c r="V14" s="247"/>
      <c r="W14" s="247"/>
      <c r="X14" s="247"/>
      <c r="Y14" s="247"/>
      <c r="Z14" s="247"/>
      <c r="AA14" s="247"/>
      <c r="AB14" s="1169" t="str">
        <f>IF(BS15&lt;0,"negative result check inputs",IF($BS$16=0,"result is below 10th %ile",IF($BS$15&gt;$BS$16,"result is above 90th %ile","")))</f>
        <v/>
      </c>
      <c r="AC14" s="1169"/>
      <c r="AD14" s="1169"/>
      <c r="AE14" s="1169"/>
      <c r="AF14" s="672"/>
      <c r="AG14" s="609"/>
      <c r="AH14" s="670"/>
      <c r="AI14" s="670"/>
      <c r="AJ14" s="247"/>
      <c r="AK14" s="247"/>
      <c r="AL14" s="1169" t="str">
        <f>IF(BS22&lt;0,"negative result check inputs",IF($BS$23=0,"result is below 10th %ile",IF($BS$22&gt;$BS$23,"result is above 90th %ile","")))</f>
        <v/>
      </c>
      <c r="AM14" s="1169"/>
      <c r="AN14" s="1169"/>
      <c r="AO14" s="1169"/>
      <c r="AP14" s="247"/>
      <c r="AQ14" s="247"/>
      <c r="AR14" s="247"/>
      <c r="AS14" s="247"/>
      <c r="AT14" s="247"/>
      <c r="AU14" s="247"/>
      <c r="AV14" s="1169" t="str">
        <f>IF(BS29&lt;0,"negative result check inputs",IF($BS$30=0,"result is below 10th %ile",IF($BS$29&gt;$BS$30,"result is above 90th %ile","")))</f>
        <v/>
      </c>
      <c r="AW14" s="1169"/>
      <c r="AX14" s="1169"/>
      <c r="AY14" s="1169"/>
      <c r="AZ14" s="247"/>
      <c r="BA14" s="247"/>
      <c r="BB14" s="342"/>
      <c r="BC14" s="109"/>
      <c r="BN14" s="652"/>
      <c r="BO14" s="474"/>
      <c r="BP14" s="726" t="s">
        <v>1032</v>
      </c>
      <c r="BQ14" s="727" t="s">
        <v>1035</v>
      </c>
      <c r="BR14" s="474"/>
      <c r="BS14" s="474"/>
      <c r="BT14" s="474"/>
      <c r="BU14" s="704" t="s">
        <v>700</v>
      </c>
      <c r="BV14" s="704" t="s">
        <v>701</v>
      </c>
      <c r="BW14" s="704" t="s">
        <v>702</v>
      </c>
    </row>
    <row r="15" spans="1:77" ht="15" customHeight="1">
      <c r="A15" s="109"/>
      <c r="B15" s="335"/>
      <c r="C15" s="58"/>
      <c r="D15" s="58"/>
      <c r="E15" s="841"/>
      <c r="F15" s="917" t="s">
        <v>1238</v>
      </c>
      <c r="G15" s="247"/>
      <c r="H15" s="247"/>
      <c r="I15" s="1189"/>
      <c r="J15" s="1189"/>
      <c r="K15" s="1189"/>
      <c r="L15" s="1189"/>
      <c r="M15" s="1189"/>
      <c r="N15" s="1189"/>
      <c r="O15" s="1189"/>
      <c r="P15" s="247"/>
      <c r="Q15" s="247"/>
      <c r="R15" s="247"/>
      <c r="S15" s="247"/>
      <c r="T15" s="247"/>
      <c r="U15" s="247"/>
      <c r="V15" s="247"/>
      <c r="W15" s="247"/>
      <c r="X15" s="247"/>
      <c r="Y15" s="247"/>
      <c r="Z15" s="247"/>
      <c r="AA15" s="247"/>
      <c r="AB15" s="1169"/>
      <c r="AC15" s="1169"/>
      <c r="AD15" s="1169"/>
      <c r="AE15" s="1169"/>
      <c r="AF15" s="609"/>
      <c r="AG15" s="609"/>
      <c r="AH15" s="247"/>
      <c r="AI15" s="247"/>
      <c r="AJ15" s="247"/>
      <c r="AK15" s="247"/>
      <c r="AL15" s="1169"/>
      <c r="AM15" s="1169"/>
      <c r="AN15" s="1169"/>
      <c r="AO15" s="1169"/>
      <c r="AP15" s="247"/>
      <c r="AQ15" s="247"/>
      <c r="AR15" s="247"/>
      <c r="AS15" s="247"/>
      <c r="AT15" s="247"/>
      <c r="AU15" s="673"/>
      <c r="AV15" s="1169"/>
      <c r="AW15" s="1169"/>
      <c r="AX15" s="1169"/>
      <c r="AY15" s="1169"/>
      <c r="AZ15" s="247"/>
      <c r="BA15" s="247"/>
      <c r="BB15" s="342"/>
      <c r="BC15" s="109"/>
      <c r="BN15" s="652"/>
      <c r="BO15" s="705" t="s">
        <v>1014</v>
      </c>
      <c r="BP15" s="705"/>
      <c r="BR15" s="694" t="s">
        <v>1039</v>
      </c>
      <c r="BS15" s="721" t="str">
        <f>IF($BO$2&gt;0,"",IFERROR(SUM(N49:N50)/Worksheet!H62,""))</f>
        <v/>
      </c>
      <c r="BT15" s="706"/>
      <c r="BU15" s="793" t="s">
        <v>1035</v>
      </c>
      <c r="BV15" s="707"/>
      <c r="BW15" s="707"/>
      <c r="BX15" s="654"/>
    </row>
    <row r="16" spans="1:77" ht="15" customHeight="1">
      <c r="A16" s="109"/>
      <c r="B16" s="335"/>
      <c r="C16" s="58"/>
      <c r="D16" s="247"/>
      <c r="E16" s="841"/>
      <c r="F16" s="247"/>
      <c r="G16" s="247"/>
      <c r="H16" s="247"/>
      <c r="I16" s="1189"/>
      <c r="J16" s="1189"/>
      <c r="K16" s="1189"/>
      <c r="L16" s="1189"/>
      <c r="M16" s="1189"/>
      <c r="N16" s="1189"/>
      <c r="O16" s="1189"/>
      <c r="P16" s="247"/>
      <c r="Q16" s="247"/>
      <c r="R16" s="247"/>
      <c r="S16" s="916" t="s">
        <v>260</v>
      </c>
      <c r="T16" s="247"/>
      <c r="U16" s="247"/>
      <c r="V16" s="247"/>
      <c r="W16" s="247"/>
      <c r="X16" s="247"/>
      <c r="Y16" s="247"/>
      <c r="Z16" s="247"/>
      <c r="AA16" s="247"/>
      <c r="AB16" s="247"/>
      <c r="AC16" s="247"/>
      <c r="AD16" s="247"/>
      <c r="AE16" s="247"/>
      <c r="AF16" s="609"/>
      <c r="AG16" s="609"/>
      <c r="AH16" s="247"/>
      <c r="AI16" s="247"/>
      <c r="AJ16" s="247"/>
      <c r="AK16" s="247"/>
      <c r="AL16" s="247"/>
      <c r="AM16" s="247"/>
      <c r="AN16" s="247"/>
      <c r="AO16" s="247"/>
      <c r="AP16" s="247"/>
      <c r="AQ16" s="247"/>
      <c r="AR16" s="247"/>
      <c r="AS16" s="247"/>
      <c r="AT16" s="247"/>
      <c r="AU16" s="673"/>
      <c r="AV16" s="673"/>
      <c r="AW16" s="674"/>
      <c r="AX16" s="247"/>
      <c r="AY16" s="247"/>
      <c r="AZ16" s="247"/>
      <c r="BA16" s="247"/>
      <c r="BB16" s="342"/>
      <c r="BC16" s="109"/>
      <c r="BN16" s="724" t="s">
        <v>1034</v>
      </c>
      <c r="BO16" s="706" t="s">
        <v>1033</v>
      </c>
      <c r="BP16" s="708">
        <f>SUM(BP17:BP20)</f>
        <v>57.801400497346833</v>
      </c>
      <c r="BQ16" s="889">
        <f>IF($BD$7="ML/Yr",BW16,BU16)</f>
        <v>5.075047838800522</v>
      </c>
      <c r="BR16" s="694" t="s">
        <v>1038</v>
      </c>
      <c r="BS16" s="729" t="str">
        <f>IF(BS15="","",IF(BS15&lt;BQ16,0,IF(BS15&gt;BQ20,BQ20,BS15)))</f>
        <v/>
      </c>
      <c r="BT16" s="706" t="s">
        <v>1033</v>
      </c>
      <c r="BU16" s="720">
        <v>5.075047838800522</v>
      </c>
      <c r="BV16" s="709"/>
      <c r="BW16" s="893">
        <f>IF($Z$6="",BU16/0.737,BU16/$Z$6)</f>
        <v>6.8860893335149553</v>
      </c>
      <c r="BX16" s="654"/>
    </row>
    <row r="17" spans="1:78" ht="15" customHeight="1">
      <c r="A17" s="109"/>
      <c r="B17" s="790"/>
      <c r="C17" s="791"/>
      <c r="D17" s="247"/>
      <c r="E17" s="841"/>
      <c r="F17" s="247"/>
      <c r="G17" s="247"/>
      <c r="H17" s="247"/>
      <c r="I17" s="1189"/>
      <c r="J17" s="1189"/>
      <c r="K17" s="1189"/>
      <c r="L17" s="1189"/>
      <c r="M17" s="1189"/>
      <c r="N17" s="1189"/>
      <c r="O17" s="1189"/>
      <c r="P17" s="247"/>
      <c r="Q17" s="247"/>
      <c r="R17" s="247"/>
      <c r="S17" s="247"/>
      <c r="T17" s="247"/>
      <c r="U17" s="247"/>
      <c r="V17" s="247"/>
      <c r="W17" s="247"/>
      <c r="X17" s="247"/>
      <c r="Y17" s="247"/>
      <c r="Z17" s="247"/>
      <c r="AA17" s="247"/>
      <c r="AB17" s="673"/>
      <c r="AC17" s="783" t="s">
        <v>1014</v>
      </c>
      <c r="AD17" s="247"/>
      <c r="AE17" s="783"/>
      <c r="AF17" s="783"/>
      <c r="AG17" s="784"/>
      <c r="AH17" s="776"/>
      <c r="AI17" s="776"/>
      <c r="AJ17" s="783"/>
      <c r="AK17" s="783"/>
      <c r="AL17" s="783"/>
      <c r="AM17" s="783" t="s">
        <v>1015</v>
      </c>
      <c r="AN17" s="247"/>
      <c r="AO17" s="783"/>
      <c r="AP17" s="783"/>
      <c r="AQ17" s="783"/>
      <c r="AR17" s="783"/>
      <c r="AS17" s="783"/>
      <c r="AT17" s="783"/>
      <c r="AU17" s="783"/>
      <c r="AV17" s="783"/>
      <c r="AW17" s="783" t="s">
        <v>1016</v>
      </c>
      <c r="AX17" s="58"/>
      <c r="AY17" s="692"/>
      <c r="AZ17" s="692"/>
      <c r="BA17" s="247"/>
      <c r="BB17" s="342"/>
      <c r="BC17" s="109"/>
      <c r="BE17" s="58" t="s">
        <v>703</v>
      </c>
      <c r="BF17" s="58" t="s">
        <v>704</v>
      </c>
      <c r="BN17" s="649"/>
      <c r="BO17" s="706" t="s">
        <v>1011</v>
      </c>
      <c r="BP17" s="708">
        <f>BQ17</f>
        <v>9.3314489693766607</v>
      </c>
      <c r="BQ17" s="889">
        <f t="shared" ref="BQ17:BQ20" si="0">IF($BD$7="ML/Yr",BW17,BU17)</f>
        <v>9.3314489693766607</v>
      </c>
      <c r="BR17" s="706" t="s">
        <v>1037</v>
      </c>
      <c r="BS17" s="710">
        <f>SUM(BP16:BP20)/125</f>
        <v>0.92482240795754933</v>
      </c>
      <c r="BT17" s="706" t="s">
        <v>1011</v>
      </c>
      <c r="BU17" s="720">
        <v>9.3314489693766607</v>
      </c>
      <c r="BV17" s="709"/>
      <c r="BW17" s="893">
        <f>IF($Z$6="",BU17/0.737,BU17/$Z$6)</f>
        <v>12.66139615926277</v>
      </c>
      <c r="BX17" s="58" t="s">
        <v>1020</v>
      </c>
      <c r="BY17" s="706"/>
      <c r="BZ17" s="710"/>
    </row>
    <row r="18" spans="1:78" ht="15" customHeight="1">
      <c r="A18" s="109"/>
      <c r="B18" s="335"/>
      <c r="C18" s="58"/>
      <c r="D18" s="247"/>
      <c r="E18" s="841"/>
      <c r="F18" s="247"/>
      <c r="G18" s="247"/>
      <c r="H18" s="247"/>
      <c r="I18" s="247"/>
      <c r="J18" s="247"/>
      <c r="K18" s="247"/>
      <c r="L18" s="247"/>
      <c r="M18" s="247"/>
      <c r="N18" s="247"/>
      <c r="O18" s="247"/>
      <c r="P18" s="247"/>
      <c r="Q18" s="247"/>
      <c r="R18" s="247"/>
      <c r="S18" s="247"/>
      <c r="T18" s="247"/>
      <c r="U18" s="247"/>
      <c r="V18" s="247"/>
      <c r="W18" s="247"/>
      <c r="X18" s="247"/>
      <c r="Y18" s="247"/>
      <c r="Z18" s="247"/>
      <c r="AA18" s="1168" t="str">
        <f>BS15</f>
        <v/>
      </c>
      <c r="AB18" s="1168"/>
      <c r="AC18" s="1168"/>
      <c r="AD18" s="860" t="str">
        <f>BD13</f>
        <v>$/conn/year</v>
      </c>
      <c r="AE18" s="861"/>
      <c r="AF18" s="862"/>
      <c r="AG18" s="862"/>
      <c r="AH18" s="863"/>
      <c r="AI18" s="863"/>
      <c r="AJ18" s="861"/>
      <c r="AK18" s="1168" t="str">
        <f>BS22</f>
        <v/>
      </c>
      <c r="AL18" s="1168"/>
      <c r="AM18" s="1168"/>
      <c r="AN18" s="860" t="str">
        <f>BD13</f>
        <v>$/conn/year</v>
      </c>
      <c r="AO18" s="861"/>
      <c r="AP18" s="861"/>
      <c r="AQ18" s="861"/>
      <c r="AR18" s="861"/>
      <c r="AS18" s="861"/>
      <c r="AT18" s="861"/>
      <c r="AU18" s="1168" t="str">
        <f>BS29</f>
        <v/>
      </c>
      <c r="AV18" s="1168"/>
      <c r="AW18" s="1168"/>
      <c r="AX18" s="860" t="str">
        <f>BD13</f>
        <v>$/conn/year</v>
      </c>
      <c r="AY18" s="691"/>
      <c r="AZ18" s="247"/>
      <c r="BA18" s="247"/>
      <c r="BB18" s="342"/>
      <c r="BC18" s="109"/>
      <c r="BD18" s="58" t="s">
        <v>700</v>
      </c>
      <c r="BE18" s="234">
        <f>(((5.41*Worksheet!H61)+(0.15*Worksheet!H62)+(7.5*(Worksheet!H62*Worksheet!W67/5280)))*Worksheet!H68)/1000000*365</f>
        <v>0</v>
      </c>
      <c r="BN18" s="649"/>
      <c r="BO18" s="706" t="s">
        <v>1031</v>
      </c>
      <c r="BP18" s="708">
        <f>BQ18-BQ17</f>
        <v>8.9525318444022357</v>
      </c>
      <c r="BQ18" s="889">
        <f t="shared" si="0"/>
        <v>18.283980813778896</v>
      </c>
      <c r="BR18" s="706" t="s">
        <v>773</v>
      </c>
      <c r="BS18" s="710">
        <f>SUM(BP16:BP20)-SUM(BS16,BS17)</f>
        <v>114.67797858673612</v>
      </c>
      <c r="BT18" s="706" t="s">
        <v>1031</v>
      </c>
      <c r="BU18" s="720">
        <v>18.283980813778896</v>
      </c>
      <c r="BV18" s="709"/>
      <c r="BW18" s="893">
        <f>IF($Z$6="",BU18/0.737,BU18/$Z$6)</f>
        <v>24.808657820595517</v>
      </c>
      <c r="BX18" s="58" t="s">
        <v>1191</v>
      </c>
      <c r="BY18" s="706"/>
      <c r="BZ18" s="710"/>
    </row>
    <row r="19" spans="1:78" ht="15" customHeight="1">
      <c r="A19" s="109"/>
      <c r="B19" s="335"/>
      <c r="C19" s="58"/>
      <c r="D19" s="247"/>
      <c r="E19" s="841"/>
      <c r="F19" s="247"/>
      <c r="G19" s="247"/>
      <c r="H19" s="247"/>
      <c r="I19" s="247"/>
      <c r="J19" s="247"/>
      <c r="K19" s="247"/>
      <c r="L19" s="792" t="s">
        <v>950</v>
      </c>
      <c r="M19" s="247"/>
      <c r="N19" s="247"/>
      <c r="O19" s="247"/>
      <c r="P19" s="247"/>
      <c r="Q19" s="247"/>
      <c r="R19" s="247"/>
      <c r="S19" s="247"/>
      <c r="T19" s="247"/>
      <c r="U19" s="247"/>
      <c r="V19" s="247"/>
      <c r="W19" s="247"/>
      <c r="X19" s="247"/>
      <c r="Y19" s="247"/>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342"/>
      <c r="BC19" s="109"/>
      <c r="BD19" s="58" t="s">
        <v>701</v>
      </c>
      <c r="BE19" s="234">
        <f>BE18*1000000/325851.427242</f>
        <v>0</v>
      </c>
      <c r="BF19" s="233" t="e">
        <f>BE19*325851.427242/Worksheet!H62/365</f>
        <v>#DIV/0!</v>
      </c>
      <c r="BG19" s="58" t="str">
        <f>IF(BD7="Acre-ft/yr",1,"")</f>
        <v/>
      </c>
      <c r="BJ19" s="241"/>
      <c r="BN19" s="649"/>
      <c r="BO19" s="706" t="s">
        <v>1012</v>
      </c>
      <c r="BP19" s="708">
        <f>BQ19-BQ18</f>
        <v>13.300705385813597</v>
      </c>
      <c r="BQ19" s="889">
        <f t="shared" si="0"/>
        <v>31.584686199592493</v>
      </c>
      <c r="BR19" s="706"/>
      <c r="BS19" s="706"/>
      <c r="BT19" s="706" t="s">
        <v>1012</v>
      </c>
      <c r="BU19" s="720">
        <v>31.584686199592493</v>
      </c>
      <c r="BV19" s="709"/>
      <c r="BW19" s="893">
        <f>IF($Z$6="",BU19/0.737,BU19/$Z$6)</f>
        <v>42.855747896326314</v>
      </c>
    </row>
    <row r="20" spans="1:78" ht="15" customHeight="1">
      <c r="A20" s="109"/>
      <c r="B20" s="335"/>
      <c r="C20" s="158"/>
      <c r="D20" s="158"/>
      <c r="E20" s="841"/>
      <c r="F20" s="158"/>
      <c r="G20" s="158"/>
      <c r="H20" s="158"/>
      <c r="I20" s="158"/>
      <c r="J20" s="158"/>
      <c r="K20" s="158"/>
      <c r="L20" s="58"/>
      <c r="M20" s="158"/>
      <c r="N20" s="158"/>
      <c r="O20" s="158"/>
      <c r="P20" s="158"/>
      <c r="Q20" s="158"/>
      <c r="R20" s="158"/>
      <c r="S20" s="158"/>
      <c r="T20" s="158"/>
      <c r="U20" s="158"/>
      <c r="V20" s="158"/>
      <c r="W20" s="247"/>
      <c r="X20" s="247"/>
      <c r="Y20" s="247"/>
      <c r="Z20" s="247"/>
      <c r="AA20" s="247"/>
      <c r="AB20" s="673"/>
      <c r="AC20" s="673"/>
      <c r="AD20" s="673"/>
      <c r="AE20" s="673"/>
      <c r="AF20" s="673"/>
      <c r="AG20" s="696"/>
      <c r="AH20" s="673"/>
      <c r="AI20" s="673"/>
      <c r="AJ20" s="673"/>
      <c r="AK20" s="673"/>
      <c r="AL20" s="673"/>
      <c r="AM20" s="673"/>
      <c r="AN20" s="673"/>
      <c r="AO20" s="673"/>
      <c r="AP20" s="673"/>
      <c r="AQ20" s="673"/>
      <c r="AR20" s="673"/>
      <c r="AS20" s="673"/>
      <c r="AT20" s="673"/>
      <c r="AU20" s="673"/>
      <c r="AV20" s="603"/>
      <c r="AW20" s="673"/>
      <c r="AX20" s="247"/>
      <c r="AY20" s="247"/>
      <c r="AZ20" s="247"/>
      <c r="BA20" s="247"/>
      <c r="BB20" s="342"/>
      <c r="BC20" s="109"/>
      <c r="BD20" s="58" t="s">
        <v>702</v>
      </c>
      <c r="BE20" s="234">
        <f>(((18*Worksheet!H61)+(0.8*Worksheet!H62)+(25*(Worksheet!H62*Worksheet!W67/1000)))*Worksheet!H68)/1000000*365</f>
        <v>0</v>
      </c>
      <c r="BN20" s="649"/>
      <c r="BO20" s="706" t="s">
        <v>1013</v>
      </c>
      <c r="BP20" s="708">
        <f>BQ20-BQ19</f>
        <v>26.21671429775434</v>
      </c>
      <c r="BQ20" s="889">
        <f t="shared" si="0"/>
        <v>57.801400497346833</v>
      </c>
      <c r="BR20" s="706"/>
      <c r="BS20" s="706"/>
      <c r="BT20" s="706" t="s">
        <v>1013</v>
      </c>
      <c r="BU20" s="720">
        <v>57.801400497346833</v>
      </c>
      <c r="BV20" s="709"/>
      <c r="BW20" s="893">
        <f>IF($Z$6="",BU20/0.737,BU20/$Z$6)</f>
        <v>78.427951828150384</v>
      </c>
      <c r="BX20" s="728" t="s">
        <v>1036</v>
      </c>
    </row>
    <row r="21" spans="1:78" ht="15" customHeight="1">
      <c r="A21" s="109"/>
      <c r="B21" s="335"/>
      <c r="C21" s="158"/>
      <c r="D21" s="158"/>
      <c r="E21" s="841"/>
      <c r="F21" s="158"/>
      <c r="G21" s="158"/>
      <c r="H21" s="158"/>
      <c r="I21" s="158"/>
      <c r="J21" s="158"/>
      <c r="K21" s="158"/>
      <c r="L21" s="158"/>
      <c r="M21" s="158"/>
      <c r="N21" s="158"/>
      <c r="O21" s="158"/>
      <c r="P21" s="158"/>
      <c r="Q21" s="158"/>
      <c r="R21" s="158"/>
      <c r="S21" s="158"/>
      <c r="T21" s="158"/>
      <c r="U21" s="158"/>
      <c r="V21" s="158"/>
      <c r="W21" s="247"/>
      <c r="X21" s="247"/>
      <c r="Y21" s="247"/>
      <c r="Z21" s="247"/>
      <c r="AA21" s="247"/>
      <c r="AB21" s="673"/>
      <c r="AC21" s="673"/>
      <c r="AD21" s="673"/>
      <c r="AE21" s="673"/>
      <c r="AF21" s="696"/>
      <c r="AG21" s="696"/>
      <c r="AH21" s="673"/>
      <c r="AI21" s="673"/>
      <c r="AJ21" s="673"/>
      <c r="AK21" s="673"/>
      <c r="AL21" s="673"/>
      <c r="AM21" s="673"/>
      <c r="AN21" s="673"/>
      <c r="AO21" s="673"/>
      <c r="AP21" s="673"/>
      <c r="AQ21" s="673"/>
      <c r="AR21" s="673"/>
      <c r="AS21" s="673"/>
      <c r="AT21" s="673"/>
      <c r="AU21" s="673"/>
      <c r="AV21" s="603"/>
      <c r="AW21" s="688"/>
      <c r="AX21" s="675"/>
      <c r="AY21" s="675"/>
      <c r="AZ21" s="676"/>
      <c r="BA21" s="677"/>
      <c r="BB21" s="342"/>
      <c r="BC21" s="109"/>
      <c r="BE21" s="234"/>
      <c r="BN21" s="649"/>
      <c r="BO21" s="691"/>
      <c r="BP21" s="726" t="s">
        <v>1032</v>
      </c>
      <c r="BQ21" s="727" t="s">
        <v>1035</v>
      </c>
      <c r="BR21" s="691"/>
      <c r="BS21" s="691"/>
      <c r="BT21" s="691"/>
      <c r="BU21" s="711"/>
      <c r="BV21" s="709"/>
      <c r="BW21" s="709"/>
      <c r="BX21" s="654"/>
    </row>
    <row r="22" spans="1:78" ht="12.9" customHeight="1">
      <c r="A22" s="109"/>
      <c r="B22" s="594"/>
      <c r="C22" s="158"/>
      <c r="D22" s="158"/>
      <c r="E22" s="841"/>
      <c r="F22" s="158"/>
      <c r="G22" s="158"/>
      <c r="H22" s="158"/>
      <c r="I22" s="158"/>
      <c r="J22" s="158"/>
      <c r="K22" s="158"/>
      <c r="L22" s="158"/>
      <c r="M22" s="158"/>
      <c r="N22" s="158"/>
      <c r="O22" s="158"/>
      <c r="P22" s="158"/>
      <c r="Q22" s="158"/>
      <c r="R22" s="158"/>
      <c r="S22" s="158"/>
      <c r="T22" s="158"/>
      <c r="U22" s="158"/>
      <c r="V22" s="158"/>
      <c r="W22" s="247"/>
      <c r="X22" s="247"/>
      <c r="Y22" s="247"/>
      <c r="Z22" s="247"/>
      <c r="AA22" s="247"/>
      <c r="AB22" s="673"/>
      <c r="AC22" s="673"/>
      <c r="AD22" s="673"/>
      <c r="AE22" s="673"/>
      <c r="AF22" s="696"/>
      <c r="AG22" s="696"/>
      <c r="AH22" s="697"/>
      <c r="AI22" s="697"/>
      <c r="AJ22" s="688"/>
      <c r="AK22" s="673"/>
      <c r="AL22" s="673"/>
      <c r="AM22" s="673"/>
      <c r="AN22" s="673"/>
      <c r="AO22" s="673"/>
      <c r="AP22" s="673"/>
      <c r="AQ22" s="673"/>
      <c r="AR22" s="673"/>
      <c r="AS22" s="673"/>
      <c r="AT22" s="673"/>
      <c r="AU22" s="673"/>
      <c r="AV22" s="673"/>
      <c r="AW22" s="688"/>
      <c r="AX22" s="247"/>
      <c r="AY22" s="247"/>
      <c r="AZ22" s="247"/>
      <c r="BA22" s="247"/>
      <c r="BB22" s="336"/>
      <c r="BC22" s="109"/>
      <c r="BN22" s="649"/>
      <c r="BO22" s="705" t="s">
        <v>1015</v>
      </c>
      <c r="BP22" s="705"/>
      <c r="BQ22" s="705"/>
      <c r="BR22" s="694" t="s">
        <v>1039</v>
      </c>
      <c r="BS22" s="721" t="str">
        <f>IF($BO$2&gt;0,"",IFERROR(N49/Worksheet!H62,""))</f>
        <v/>
      </c>
      <c r="BT22" s="691"/>
      <c r="BU22" s="793" t="s">
        <v>1035</v>
      </c>
      <c r="BV22" s="709"/>
      <c r="BW22" s="709"/>
      <c r="BX22" s="654"/>
    </row>
    <row r="23" spans="1:78" ht="12.9" customHeight="1">
      <c r="A23" s="109"/>
      <c r="B23" s="594"/>
      <c r="C23" s="158"/>
      <c r="D23" s="158"/>
      <c r="E23" s="841"/>
      <c r="F23" s="158"/>
      <c r="G23" s="158"/>
      <c r="H23" s="158"/>
      <c r="I23" s="158"/>
      <c r="J23" s="158"/>
      <c r="K23" s="158"/>
      <c r="L23" s="158"/>
      <c r="M23" s="158"/>
      <c r="N23" s="158"/>
      <c r="O23" s="158"/>
      <c r="P23" s="158"/>
      <c r="Q23" s="158"/>
      <c r="R23" s="158"/>
      <c r="S23" s="158"/>
      <c r="T23" s="158"/>
      <c r="U23" s="158"/>
      <c r="V23" s="158"/>
      <c r="W23" s="247"/>
      <c r="X23" s="247"/>
      <c r="Y23" s="247"/>
      <c r="Z23" s="247"/>
      <c r="AA23" s="247"/>
      <c r="AB23" s="247"/>
      <c r="AC23" s="247"/>
      <c r="AD23" s="247"/>
      <c r="AE23" s="247"/>
      <c r="AF23" s="609"/>
      <c r="AG23" s="609"/>
      <c r="AH23" s="670"/>
      <c r="AI23" s="670"/>
      <c r="AJ23" s="675"/>
      <c r="AK23" s="247"/>
      <c r="AL23" s="247"/>
      <c r="AM23" s="247"/>
      <c r="AN23" s="247"/>
      <c r="AO23" s="247"/>
      <c r="AP23" s="247"/>
      <c r="AQ23" s="247"/>
      <c r="AR23" s="247"/>
      <c r="AS23" s="247"/>
      <c r="AT23" s="247"/>
      <c r="AU23" s="673"/>
      <c r="AV23" s="247"/>
      <c r="AW23" s="247"/>
      <c r="AX23" s="247"/>
      <c r="AY23" s="247"/>
      <c r="AZ23" s="247"/>
      <c r="BA23" s="247"/>
      <c r="BB23" s="336"/>
      <c r="BC23" s="109"/>
      <c r="BN23" s="724" t="s">
        <v>1034</v>
      </c>
      <c r="BO23" s="706" t="s">
        <v>1033</v>
      </c>
      <c r="BP23" s="708">
        <f>SUM(BP24:BP27)</f>
        <v>24.233075430263664</v>
      </c>
      <c r="BQ23" s="889">
        <f>IF($BD$7="ML/Yr",BW23,BU23)</f>
        <v>0.26714599111167436</v>
      </c>
      <c r="BR23" s="694" t="s">
        <v>1038</v>
      </c>
      <c r="BS23" s="729" t="str">
        <f>IF(BS22="","",IF(BS22&lt;BQ23,0,IF(BS22&gt;BQ27,BQ27,BS22)))</f>
        <v/>
      </c>
      <c r="BT23" s="706" t="s">
        <v>1033</v>
      </c>
      <c r="BU23" s="720">
        <v>0.26714599111167436</v>
      </c>
      <c r="BV23" s="709"/>
      <c r="BW23" s="893">
        <f>IF($Z$6="",BU23/0.737,BU23/$Z$6)</f>
        <v>0.36247759988015515</v>
      </c>
      <c r="BX23" s="654"/>
    </row>
    <row r="24" spans="1:78" ht="12.9" customHeight="1">
      <c r="A24" s="109"/>
      <c r="B24" s="594"/>
      <c r="C24" s="158"/>
      <c r="D24" s="158"/>
      <c r="E24" s="841"/>
      <c r="F24" s="158"/>
      <c r="G24" s="158"/>
      <c r="H24" s="158"/>
      <c r="I24" s="158"/>
      <c r="J24" s="158"/>
      <c r="K24" s="158"/>
      <c r="L24" s="158"/>
      <c r="M24" s="158"/>
      <c r="N24" s="158"/>
      <c r="O24" s="158"/>
      <c r="P24" s="158"/>
      <c r="Q24" s="158"/>
      <c r="R24" s="158"/>
      <c r="S24" s="158"/>
      <c r="T24" s="158"/>
      <c r="U24" s="158"/>
      <c r="V24" s="158"/>
      <c r="W24" s="247"/>
      <c r="X24" s="247"/>
      <c r="Y24" s="247"/>
      <c r="Z24" s="247"/>
      <c r="AA24" s="247"/>
      <c r="AB24" s="247"/>
      <c r="AC24" s="247"/>
      <c r="AD24" s="247"/>
      <c r="AE24" s="247"/>
      <c r="AF24" s="609"/>
      <c r="AG24" s="609"/>
      <c r="AH24" s="670"/>
      <c r="AI24" s="670"/>
      <c r="AJ24" s="675"/>
      <c r="AK24" s="247"/>
      <c r="AL24" s="247"/>
      <c r="AM24" s="247"/>
      <c r="AN24" s="247"/>
      <c r="AO24" s="247"/>
      <c r="AP24" s="247"/>
      <c r="AQ24" s="247"/>
      <c r="AR24" s="247"/>
      <c r="AS24" s="247"/>
      <c r="AT24" s="247"/>
      <c r="AU24" s="673"/>
      <c r="AV24" s="247"/>
      <c r="AW24" s="675"/>
      <c r="AX24" s="247"/>
      <c r="AY24" s="247"/>
      <c r="AZ24" s="247"/>
      <c r="BA24" s="247"/>
      <c r="BB24" s="336"/>
      <c r="BC24" s="109"/>
      <c r="BN24" s="649"/>
      <c r="BO24" s="706" t="s">
        <v>1011</v>
      </c>
      <c r="BP24" s="708">
        <f>BQ24</f>
        <v>0.87495347188920114</v>
      </c>
      <c r="BQ24" s="889">
        <f t="shared" ref="BQ24:BQ27" si="1">IF($BD$7="ML/Yr",BW24,BU24)</f>
        <v>0.87495347188920114</v>
      </c>
      <c r="BR24" s="706" t="s">
        <v>1037</v>
      </c>
      <c r="BS24" s="710">
        <f>SUM(BP23:BP27)/125</f>
        <v>0.38772920688421864</v>
      </c>
      <c r="BT24" s="706" t="s">
        <v>1011</v>
      </c>
      <c r="BU24" s="720">
        <v>0.87495347188920114</v>
      </c>
      <c r="BV24" s="709"/>
      <c r="BW24" s="893">
        <f>IF($Z$6="",BU24/0.737,BU24/$Z$6)</f>
        <v>1.1871824584656732</v>
      </c>
      <c r="BX24" s="58" t="s">
        <v>1020</v>
      </c>
    </row>
    <row r="25" spans="1:78" ht="12.9" customHeight="1">
      <c r="A25" s="109"/>
      <c r="B25" s="594"/>
      <c r="C25" s="158"/>
      <c r="D25" s="158"/>
      <c r="E25" s="841"/>
      <c r="F25" s="158"/>
      <c r="G25" s="158"/>
      <c r="H25" s="158"/>
      <c r="I25" s="158"/>
      <c r="J25" s="158"/>
      <c r="K25" s="158"/>
      <c r="L25" s="158"/>
      <c r="M25" s="158"/>
      <c r="N25" s="158"/>
      <c r="O25" s="158"/>
      <c r="P25" s="158"/>
      <c r="Q25" s="158"/>
      <c r="R25" s="158"/>
      <c r="S25" s="158"/>
      <c r="T25" s="158"/>
      <c r="U25" s="158"/>
      <c r="V25" s="158"/>
      <c r="W25" s="247"/>
      <c r="X25" s="247"/>
      <c r="Y25" s="247"/>
      <c r="Z25" s="247"/>
      <c r="AA25" s="247"/>
      <c r="AB25" s="1169" t="str">
        <f>IF(BS36&lt;0,"negative result check inputs",IF($BS$37=0,"result is below 10th %ile",IF($BS$36&gt;$BS$37,"result is above 90th %ile","")))</f>
        <v/>
      </c>
      <c r="AC25" s="1169"/>
      <c r="AD25" s="1169"/>
      <c r="AE25" s="1169"/>
      <c r="AF25" s="609"/>
      <c r="AG25" s="609"/>
      <c r="AH25" s="670"/>
      <c r="AI25" s="670"/>
      <c r="AJ25" s="675"/>
      <c r="AK25" s="247"/>
      <c r="AL25" s="1169" t="str">
        <f>IF(BS43&lt;0,"negative result check inputs",IF($BS$44=0,"result is below 10th %ile",IF($BS$43&gt;$BS$44,"result is above 90th %ile","")))</f>
        <v/>
      </c>
      <c r="AM25" s="1169"/>
      <c r="AN25" s="1169"/>
      <c r="AO25" s="1169"/>
      <c r="AP25" s="247"/>
      <c r="AQ25" s="247"/>
      <c r="AR25" s="247"/>
      <c r="AS25" s="247"/>
      <c r="AT25" s="247"/>
      <c r="AU25" s="673"/>
      <c r="AV25" s="1169" t="str">
        <f>IF(BS55&lt;0,"negative result check inputs",IF($BS$56=0,"result is below 10th %ile",IF($BS$55&gt;$BS$56,"result is above 90th %ile","")))</f>
        <v/>
      </c>
      <c r="AW25" s="1169"/>
      <c r="AX25" s="1169"/>
      <c r="AY25" s="1169"/>
      <c r="AZ25" s="247"/>
      <c r="BA25" s="247"/>
      <c r="BB25" s="336"/>
      <c r="BC25" s="109"/>
      <c r="BN25" s="649"/>
      <c r="BO25" s="706" t="s">
        <v>1031</v>
      </c>
      <c r="BP25" s="708">
        <f>BQ25-BQ24</f>
        <v>5.2798362211473915</v>
      </c>
      <c r="BQ25" s="889">
        <f t="shared" si="1"/>
        <v>6.1547896930365926</v>
      </c>
      <c r="BR25" s="706" t="s">
        <v>773</v>
      </c>
      <c r="BS25" s="710">
        <f>SUM(BP23:BP27)-SUM(BS23,BS24)</f>
        <v>48.078421653643112</v>
      </c>
      <c r="BT25" s="706" t="s">
        <v>1031</v>
      </c>
      <c r="BU25" s="720">
        <v>6.1547896930365926</v>
      </c>
      <c r="BV25" s="709"/>
      <c r="BW25" s="893">
        <f>IF($Z$6="",BU25/0.737,BU25/$Z$6)</f>
        <v>8.3511393392626765</v>
      </c>
      <c r="BX25" s="58" t="s">
        <v>1191</v>
      </c>
    </row>
    <row r="26" spans="1:78" ht="12.9" customHeight="1">
      <c r="A26" s="109"/>
      <c r="B26" s="594"/>
      <c r="C26" s="158"/>
      <c r="D26" s="158"/>
      <c r="E26" s="841"/>
      <c r="F26" s="158"/>
      <c r="G26" s="158"/>
      <c r="H26" s="158"/>
      <c r="I26" s="158"/>
      <c r="J26" s="158"/>
      <c r="K26" s="158"/>
      <c r="L26" s="158"/>
      <c r="M26" s="158"/>
      <c r="N26" s="158"/>
      <c r="O26" s="158"/>
      <c r="P26" s="158"/>
      <c r="Q26" s="158"/>
      <c r="R26" s="158"/>
      <c r="S26" s="158"/>
      <c r="T26" s="158"/>
      <c r="U26" s="158"/>
      <c r="V26" s="158"/>
      <c r="W26" s="247"/>
      <c r="X26" s="247"/>
      <c r="Y26" s="247"/>
      <c r="Z26" s="247"/>
      <c r="AA26" s="247"/>
      <c r="AB26" s="1169"/>
      <c r="AC26" s="1169"/>
      <c r="AD26" s="1169"/>
      <c r="AE26" s="1169"/>
      <c r="AF26" s="609"/>
      <c r="AG26" s="609"/>
      <c r="AH26" s="670"/>
      <c r="AI26" s="670"/>
      <c r="AJ26" s="675"/>
      <c r="AK26" s="247"/>
      <c r="AL26" s="1169"/>
      <c r="AM26" s="1169"/>
      <c r="AN26" s="1169"/>
      <c r="AO26" s="1169"/>
      <c r="AP26" s="247"/>
      <c r="AQ26" s="247"/>
      <c r="AR26" s="247"/>
      <c r="AS26" s="247"/>
      <c r="AT26" s="247"/>
      <c r="AU26" s="673"/>
      <c r="AV26" s="1169"/>
      <c r="AW26" s="1169"/>
      <c r="AX26" s="1169"/>
      <c r="AY26" s="1169"/>
      <c r="AZ26" s="247"/>
      <c r="BA26" s="247"/>
      <c r="BB26" s="336"/>
      <c r="BC26" s="109"/>
      <c r="BN26" s="649"/>
      <c r="BO26" s="706" t="s">
        <v>1012</v>
      </c>
      <c r="BP26" s="708">
        <f>BQ26-BQ25</f>
        <v>7.97433526183511</v>
      </c>
      <c r="BQ26" s="889">
        <f t="shared" si="1"/>
        <v>14.129124954871703</v>
      </c>
      <c r="BR26" s="706"/>
      <c r="BS26" s="706"/>
      <c r="BT26" s="706" t="s">
        <v>1012</v>
      </c>
      <c r="BU26" s="720">
        <v>14.129124954871703</v>
      </c>
      <c r="BV26" s="709"/>
      <c r="BW26" s="893">
        <f>IF($Z$6="",BU26/0.737,BU26/$Z$6)</f>
        <v>19.17113291027368</v>
      </c>
    </row>
    <row r="27" spans="1:78" ht="12.9" customHeight="1">
      <c r="A27" s="109"/>
      <c r="B27" s="594"/>
      <c r="C27" s="158"/>
      <c r="D27" s="158"/>
      <c r="E27" s="841"/>
      <c r="F27" s="158"/>
      <c r="G27" s="158"/>
      <c r="H27" s="158"/>
      <c r="I27" s="158"/>
      <c r="J27" s="158"/>
      <c r="K27" s="158"/>
      <c r="L27" s="158"/>
      <c r="M27" s="158"/>
      <c r="N27" s="158"/>
      <c r="O27" s="158"/>
      <c r="P27" s="158"/>
      <c r="Q27" s="158"/>
      <c r="R27" s="158"/>
      <c r="S27" s="158"/>
      <c r="T27" s="158"/>
      <c r="U27" s="158"/>
      <c r="V27" s="158"/>
      <c r="W27" s="247"/>
      <c r="X27" s="247"/>
      <c r="Y27" s="247"/>
      <c r="Z27" s="247"/>
      <c r="AA27" s="247"/>
      <c r="AB27" s="247"/>
      <c r="AC27" s="247"/>
      <c r="AD27" s="247"/>
      <c r="AE27" s="247"/>
      <c r="AF27" s="609"/>
      <c r="AG27" s="609"/>
      <c r="AH27" s="670"/>
      <c r="AI27" s="670"/>
      <c r="AJ27" s="675"/>
      <c r="AK27" s="247"/>
      <c r="AL27" s="247"/>
      <c r="AM27" s="247"/>
      <c r="AN27" s="247"/>
      <c r="AO27" s="247"/>
      <c r="AP27" s="247"/>
      <c r="AQ27" s="247"/>
      <c r="AR27" s="247"/>
      <c r="AS27" s="247"/>
      <c r="AT27" s="247"/>
      <c r="AU27" s="673"/>
      <c r="AV27" s="247"/>
      <c r="AW27" s="675"/>
      <c r="AX27" s="247"/>
      <c r="AY27" s="247"/>
      <c r="AZ27" s="247"/>
      <c r="BA27" s="247"/>
      <c r="BB27" s="336"/>
      <c r="BC27" s="109"/>
      <c r="BD27" s="866">
        <f>'M36 Refs'!AN118</f>
        <v>7</v>
      </c>
      <c r="BE27" s="226" t="s">
        <v>157</v>
      </c>
      <c r="BN27" s="649"/>
      <c r="BO27" s="706" t="s">
        <v>1013</v>
      </c>
      <c r="BP27" s="708">
        <f>BQ27-BQ26</f>
        <v>10.103950475391962</v>
      </c>
      <c r="BQ27" s="889">
        <f t="shared" si="1"/>
        <v>24.233075430263664</v>
      </c>
      <c r="BR27" s="706"/>
      <c r="BS27" s="706"/>
      <c r="BT27" s="706" t="s">
        <v>1013</v>
      </c>
      <c r="BU27" s="720">
        <v>24.233075430263664</v>
      </c>
      <c r="BV27" s="709"/>
      <c r="BW27" s="893">
        <f>IF($Z$6="",BU27/0.737,BU27/$Z$6)</f>
        <v>32.880699362637266</v>
      </c>
      <c r="BX27" s="728" t="s">
        <v>1036</v>
      </c>
    </row>
    <row r="28" spans="1:78" ht="12.9" customHeight="1">
      <c r="A28" s="109"/>
      <c r="B28" s="594"/>
      <c r="C28" s="158"/>
      <c r="D28" s="158"/>
      <c r="E28" s="841"/>
      <c r="F28" s="158"/>
      <c r="G28" s="158"/>
      <c r="H28" s="158"/>
      <c r="I28" s="158"/>
      <c r="J28" s="158"/>
      <c r="K28" s="158"/>
      <c r="L28" s="158"/>
      <c r="M28" s="158"/>
      <c r="N28" s="158"/>
      <c r="O28" s="158"/>
      <c r="P28" s="158"/>
      <c r="Q28" s="158"/>
      <c r="R28" s="158"/>
      <c r="S28" s="158"/>
      <c r="T28" s="158"/>
      <c r="U28" s="158"/>
      <c r="V28" s="158"/>
      <c r="W28" s="247"/>
      <c r="X28" s="247"/>
      <c r="Y28" s="247"/>
      <c r="Z28" s="247"/>
      <c r="AA28" s="247"/>
      <c r="AB28" s="247"/>
      <c r="AC28" s="783" t="s">
        <v>1010</v>
      </c>
      <c r="AD28" s="785"/>
      <c r="AE28" s="786"/>
      <c r="AF28" s="786"/>
      <c r="AG28" s="785"/>
      <c r="AH28" s="785"/>
      <c r="AI28" s="785"/>
      <c r="AJ28" s="785"/>
      <c r="AK28" s="785"/>
      <c r="AL28" s="785"/>
      <c r="AM28" s="783" t="s">
        <v>948</v>
      </c>
      <c r="AN28" s="786"/>
      <c r="AO28" s="786"/>
      <c r="AP28" s="786"/>
      <c r="AQ28" s="786"/>
      <c r="AR28" s="786"/>
      <c r="AS28" s="786"/>
      <c r="AT28" s="786"/>
      <c r="AU28" s="786"/>
      <c r="AV28" s="787"/>
      <c r="AW28" s="783" t="s">
        <v>1168</v>
      </c>
      <c r="AX28" s="247"/>
      <c r="AY28" s="247"/>
      <c r="AZ28" s="247"/>
      <c r="BA28" s="247"/>
      <c r="BB28" s="336"/>
      <c r="BC28" s="109"/>
      <c r="BD28" s="58">
        <f>IF(ISBLANK('Start Page'!$AB$22),0,1)</f>
        <v>0</v>
      </c>
      <c r="BE28" s="226" t="s">
        <v>158</v>
      </c>
      <c r="BN28" s="649"/>
      <c r="BP28" s="726" t="s">
        <v>1032</v>
      </c>
      <c r="BQ28" s="727" t="s">
        <v>1035</v>
      </c>
      <c r="BU28" s="58"/>
      <c r="BV28" s="709"/>
      <c r="BW28" s="709"/>
      <c r="BX28" s="654"/>
    </row>
    <row r="29" spans="1:78" ht="12.9" customHeight="1">
      <c r="A29" s="109"/>
      <c r="B29" s="594"/>
      <c r="C29" s="158"/>
      <c r="D29" s="158"/>
      <c r="E29" s="841"/>
      <c r="F29" s="158"/>
      <c r="G29" s="158"/>
      <c r="H29" s="158"/>
      <c r="I29" s="158"/>
      <c r="J29" s="158"/>
      <c r="K29" s="158"/>
      <c r="L29" s="158"/>
      <c r="M29" s="158"/>
      <c r="N29" s="158"/>
      <c r="O29" s="158"/>
      <c r="P29" s="158"/>
      <c r="Q29" s="158"/>
      <c r="R29" s="158"/>
      <c r="S29" s="158"/>
      <c r="T29" s="158"/>
      <c r="U29" s="158"/>
      <c r="V29" s="158"/>
      <c r="W29" s="247"/>
      <c r="X29" s="247"/>
      <c r="Y29" s="247"/>
      <c r="Z29" s="247"/>
      <c r="AA29" s="1174" t="str">
        <f>BS36</f>
        <v/>
      </c>
      <c r="AB29" s="1174"/>
      <c r="AC29" s="1174"/>
      <c r="AD29" s="859" t="str">
        <f>BD10</f>
        <v/>
      </c>
      <c r="AE29" s="859"/>
      <c r="AF29" s="864"/>
      <c r="AG29" s="864"/>
      <c r="AH29" s="690"/>
      <c r="AI29" s="690"/>
      <c r="AJ29" s="690"/>
      <c r="AK29" s="1174" t="str">
        <f>BS43</f>
        <v/>
      </c>
      <c r="AL29" s="1174"/>
      <c r="AM29" s="1174"/>
      <c r="AN29" s="860" t="str">
        <f>BD10</f>
        <v/>
      </c>
      <c r="AO29" s="690"/>
      <c r="AP29" s="690"/>
      <c r="AQ29" s="690"/>
      <c r="AR29" s="690"/>
      <c r="AS29" s="690"/>
      <c r="AT29" s="690"/>
      <c r="AU29" s="1186" t="str">
        <f>BS55</f>
        <v/>
      </c>
      <c r="AV29" s="1186"/>
      <c r="AW29" s="1186"/>
      <c r="AX29" s="860" t="str">
        <f>BD10</f>
        <v/>
      </c>
      <c r="AY29" s="690"/>
      <c r="AZ29" s="247"/>
      <c r="BA29" s="247"/>
      <c r="BB29" s="336"/>
      <c r="BC29" s="109"/>
      <c r="BD29" s="867" t="b">
        <f>IF('Interactive Data Grading'!D465=VPC!C28,TRUE,FALSE)</f>
        <v>0</v>
      </c>
      <c r="BE29" s="58" t="s">
        <v>136</v>
      </c>
      <c r="BO29" s="705" t="s">
        <v>1016</v>
      </c>
      <c r="BP29" s="705"/>
      <c r="BQ29" s="705"/>
      <c r="BR29" s="694" t="s">
        <v>1039</v>
      </c>
      <c r="BS29" s="721" t="str">
        <f>IF($BO$2&gt;0,"",IFERROR(N50/Worksheet!H62,""))</f>
        <v/>
      </c>
      <c r="BT29" s="691"/>
      <c r="BU29" s="793" t="s">
        <v>1035</v>
      </c>
      <c r="BV29" s="709"/>
      <c r="BW29" s="709"/>
      <c r="BX29" s="654"/>
    </row>
    <row r="30" spans="1:78" ht="12.9" customHeight="1">
      <c r="A30" s="109"/>
      <c r="B30" s="594"/>
      <c r="C30" s="158"/>
      <c r="D30" s="158"/>
      <c r="E30" s="841"/>
      <c r="F30" s="158"/>
      <c r="G30" s="158"/>
      <c r="H30" s="158"/>
      <c r="I30" s="158"/>
      <c r="J30" s="158"/>
      <c r="K30" s="158"/>
      <c r="L30" s="158"/>
      <c r="M30" s="158"/>
      <c r="N30" s="158"/>
      <c r="O30" s="158"/>
      <c r="P30" s="158"/>
      <c r="Q30" s="158"/>
      <c r="R30" s="158"/>
      <c r="S30" s="158"/>
      <c r="T30" s="158"/>
      <c r="U30" s="158"/>
      <c r="V30" s="158"/>
      <c r="W30" s="247"/>
      <c r="X30" s="247"/>
      <c r="Y30" s="247"/>
      <c r="Z30" s="247"/>
      <c r="AA30" s="247"/>
      <c r="AB30" s="247"/>
      <c r="AC30" s="58"/>
      <c r="AD30" s="247"/>
      <c r="AE30" s="247"/>
      <c r="AF30" s="609"/>
      <c r="AG30" s="609"/>
      <c r="AH30" s="670"/>
      <c r="AI30" s="670"/>
      <c r="AJ30" s="675"/>
      <c r="AK30" s="247"/>
      <c r="AL30" s="247"/>
      <c r="AM30" s="58"/>
      <c r="AN30" s="247"/>
      <c r="AO30" s="247"/>
      <c r="AP30" s="247"/>
      <c r="AQ30" s="247"/>
      <c r="AR30" s="247"/>
      <c r="AS30" s="247"/>
      <c r="AT30" s="247"/>
      <c r="AU30" s="673"/>
      <c r="AV30" s="671"/>
      <c r="AW30" s="58"/>
      <c r="AX30" s="58"/>
      <c r="AY30" s="247"/>
      <c r="AZ30" s="247"/>
      <c r="BA30" s="247"/>
      <c r="BB30" s="336"/>
      <c r="BC30" s="109"/>
      <c r="BE30" s="58" t="s">
        <v>133</v>
      </c>
      <c r="BN30" s="724" t="s">
        <v>1034</v>
      </c>
      <c r="BO30" s="706" t="s">
        <v>1033</v>
      </c>
      <c r="BP30" s="708">
        <f>SUM(BP31:BP34)</f>
        <v>35.54734395994759</v>
      </c>
      <c r="BQ30" s="889">
        <f>IF($BD$7="ML/Yr",BW30,BU30)</f>
        <v>1.9039650877460725</v>
      </c>
      <c r="BR30" s="694" t="s">
        <v>1038</v>
      </c>
      <c r="BS30" s="729" t="str">
        <f>IF(BS29="","",IF(BS29&lt;BQ30,0,IF(BS29&gt;BQ34,BQ34,BS29)))</f>
        <v/>
      </c>
      <c r="BT30" s="706" t="s">
        <v>1033</v>
      </c>
      <c r="BU30" s="720">
        <v>1.9039650877460725</v>
      </c>
      <c r="BV30" s="709"/>
      <c r="BW30" s="893">
        <f>IF($Z$6="",BU30/0.737,BU30/$Z$6)</f>
        <v>2.5833990335767605</v>
      </c>
      <c r="BX30" s="654"/>
    </row>
    <row r="31" spans="1:78" ht="12.9" customHeight="1">
      <c r="A31" s="109"/>
      <c r="B31" s="594"/>
      <c r="C31" s="158"/>
      <c r="D31" s="158"/>
      <c r="E31" s="841"/>
      <c r="F31" s="158"/>
      <c r="G31" s="158"/>
      <c r="H31" s="158"/>
      <c r="I31" s="158"/>
      <c r="J31" s="158"/>
      <c r="K31" s="158"/>
      <c r="L31" s="158"/>
      <c r="M31" s="158"/>
      <c r="N31" s="158"/>
      <c r="O31" s="158"/>
      <c r="P31" s="158"/>
      <c r="Q31" s="158"/>
      <c r="R31" s="158"/>
      <c r="S31" s="158"/>
      <c r="T31" s="158"/>
      <c r="U31" s="158"/>
      <c r="V31" s="158"/>
      <c r="W31" s="247"/>
      <c r="X31" s="900" t="s">
        <v>591</v>
      </c>
      <c r="Y31" s="58"/>
      <c r="Z31" s="247"/>
      <c r="AA31" s="247"/>
      <c r="AB31" s="58"/>
      <c r="AC31" s="58"/>
      <c r="AD31" s="247"/>
      <c r="AE31" s="247"/>
      <c r="AF31" s="247"/>
      <c r="AG31" s="247"/>
      <c r="AH31" s="609"/>
      <c r="AI31" s="609"/>
      <c r="AJ31" s="670"/>
      <c r="AK31" s="670"/>
      <c r="AL31" s="675"/>
      <c r="AM31" s="247"/>
      <c r="AN31" s="247"/>
      <c r="AO31" s="247"/>
      <c r="AP31" s="247"/>
      <c r="AQ31" s="247"/>
      <c r="AR31" s="247"/>
      <c r="AS31" s="247"/>
      <c r="AT31" s="247"/>
      <c r="AU31" s="247"/>
      <c r="AV31" s="247"/>
      <c r="AW31" s="673"/>
      <c r="AX31" s="247"/>
      <c r="AY31" s="247"/>
      <c r="AZ31" s="247"/>
      <c r="BA31" s="247"/>
      <c r="BB31" s="336"/>
      <c r="BC31" s="109"/>
      <c r="BE31" s="227" t="s">
        <v>296</v>
      </c>
      <c r="BN31" s="649"/>
      <c r="BO31" s="706" t="s">
        <v>1011</v>
      </c>
      <c r="BP31" s="708">
        <f>BQ31</f>
        <v>3.7255465834551216</v>
      </c>
      <c r="BQ31" s="889">
        <f t="shared" ref="BQ31:BQ34" si="2">IF($BD$7="ML/Yr",BW31,BU31)</f>
        <v>3.7255465834551216</v>
      </c>
      <c r="BR31" s="706" t="s">
        <v>1037</v>
      </c>
      <c r="BS31" s="710">
        <f>SUM(BP30:BP34)/125</f>
        <v>0.56875750335916142</v>
      </c>
      <c r="BT31" s="706" t="s">
        <v>1011</v>
      </c>
      <c r="BU31" s="720">
        <v>3.7255465834551216</v>
      </c>
      <c r="BV31" s="709"/>
      <c r="BW31" s="893">
        <f>IF($Z$6="",BU31/0.737,BU31/$Z$6)</f>
        <v>5.0550157170354435</v>
      </c>
      <c r="BX31" s="58" t="s">
        <v>1020</v>
      </c>
    </row>
    <row r="32" spans="1:78" ht="12.9" customHeight="1">
      <c r="A32" s="109"/>
      <c r="B32" s="594"/>
      <c r="C32" s="158"/>
      <c r="D32" s="158"/>
      <c r="E32" s="841"/>
      <c r="F32" s="158"/>
      <c r="G32" s="158"/>
      <c r="H32" s="158"/>
      <c r="I32" s="158"/>
      <c r="J32" s="158"/>
      <c r="K32" s="158"/>
      <c r="L32" s="158"/>
      <c r="M32" s="158"/>
      <c r="N32" s="158"/>
      <c r="O32" s="158"/>
      <c r="P32" s="158"/>
      <c r="Q32" s="158"/>
      <c r="R32" s="158"/>
      <c r="S32" s="158"/>
      <c r="T32" s="158"/>
      <c r="U32" s="158"/>
      <c r="V32" s="158"/>
      <c r="W32" s="247"/>
      <c r="X32" s="1163" t="str">
        <f>IF(input_AOP="","",input_AOP)</f>
        <v/>
      </c>
      <c r="Y32" s="1163"/>
      <c r="Z32" s="911" t="str">
        <f>Worksheet!J68</f>
        <v/>
      </c>
      <c r="AA32" s="58"/>
      <c r="AB32" s="58"/>
      <c r="AC32" s="901"/>
      <c r="AD32" s="901"/>
      <c r="AE32" s="901"/>
      <c r="AF32" s="247"/>
      <c r="AG32" s="247"/>
      <c r="AH32" s="609"/>
      <c r="AI32" s="609"/>
      <c r="AJ32" s="670"/>
      <c r="AK32" s="670"/>
      <c r="AL32" s="675"/>
      <c r="AM32" s="247"/>
      <c r="AN32" s="247"/>
      <c r="AO32" s="247"/>
      <c r="AP32" s="247"/>
      <c r="AQ32" s="247"/>
      <c r="AR32" s="247"/>
      <c r="AS32" s="247"/>
      <c r="AT32" s="247"/>
      <c r="AU32" s="247"/>
      <c r="AV32" s="247"/>
      <c r="AW32" s="673"/>
      <c r="AX32" s="678" t="str">
        <f>IF(LEN(Worksheet!C70)&gt;0,"Pressure too low to calculate UARL","")</f>
        <v/>
      </c>
      <c r="AY32" s="247"/>
      <c r="AZ32" s="247"/>
      <c r="BA32" s="247"/>
      <c r="BB32" s="336"/>
      <c r="BC32" s="109"/>
      <c r="BN32" s="649"/>
      <c r="BO32" s="706" t="s">
        <v>1031</v>
      </c>
      <c r="BP32" s="708">
        <f>BQ32-BQ31</f>
        <v>4.2242209408171547</v>
      </c>
      <c r="BQ32" s="889">
        <f t="shared" si="2"/>
        <v>7.9497675242722758</v>
      </c>
      <c r="BR32" s="706" t="s">
        <v>773</v>
      </c>
      <c r="BS32" s="710">
        <f>SUM(BP30:BP34)-SUM(BS30,BS31)</f>
        <v>70.525930416536013</v>
      </c>
      <c r="BT32" s="706" t="s">
        <v>1031</v>
      </c>
      <c r="BU32" s="720">
        <v>7.9497675242722758</v>
      </c>
      <c r="BV32" s="709"/>
      <c r="BW32" s="893">
        <f>IF($Z$6="",BU32/0.737,BU32/$Z$6)</f>
        <v>10.786658784629953</v>
      </c>
      <c r="BX32" s="58" t="s">
        <v>1191</v>
      </c>
    </row>
    <row r="33" spans="1:78" ht="12.9" customHeight="1">
      <c r="A33" s="109"/>
      <c r="B33" s="594"/>
      <c r="C33" s="158"/>
      <c r="D33" s="158"/>
      <c r="E33" s="841"/>
      <c r="F33" s="158"/>
      <c r="G33" s="158"/>
      <c r="H33" s="158"/>
      <c r="I33" s="158"/>
      <c r="J33" s="158"/>
      <c r="K33" s="158"/>
      <c r="L33" s="158"/>
      <c r="M33" s="158"/>
      <c r="N33" s="158"/>
      <c r="O33" s="158"/>
      <c r="P33" s="158"/>
      <c r="Q33" s="158"/>
      <c r="R33" s="158"/>
      <c r="S33" s="158"/>
      <c r="T33" s="158"/>
      <c r="U33" s="158"/>
      <c r="V33" s="158"/>
      <c r="W33" s="247"/>
      <c r="X33" s="247"/>
      <c r="Y33" s="247"/>
      <c r="Z33" s="247"/>
      <c r="AA33" s="58"/>
      <c r="AB33" s="1164" t="str">
        <f>IF(BQ83=0,"",IF(BQ83&lt;BQ78,"AOP is below 10th %ile",IF(BQ83&gt;BQ82,"AOP is above 90th %ile","")))</f>
        <v/>
      </c>
      <c r="AC33" s="1164"/>
      <c r="AD33" s="1164"/>
      <c r="AE33" s="901"/>
      <c r="AF33" s="247"/>
      <c r="AG33" s="247"/>
      <c r="AH33" s="609"/>
      <c r="AI33" s="609"/>
      <c r="AJ33" s="670"/>
      <c r="AK33" s="670"/>
      <c r="AL33" s="675"/>
      <c r="AM33" s="247"/>
      <c r="AN33" s="247"/>
      <c r="AO33" s="247"/>
      <c r="AP33" s="247"/>
      <c r="AQ33" s="247"/>
      <c r="AR33" s="247"/>
      <c r="AS33" s="247"/>
      <c r="AT33" s="247"/>
      <c r="AU33" s="247"/>
      <c r="AV33" s="247"/>
      <c r="AW33" s="673"/>
      <c r="AX33" s="678"/>
      <c r="AY33" s="247"/>
      <c r="AZ33" s="247"/>
      <c r="BA33" s="247"/>
      <c r="BB33" s="336"/>
      <c r="BC33" s="109"/>
      <c r="BD33" s="228"/>
      <c r="BF33" s="229"/>
      <c r="BN33" s="649"/>
      <c r="BO33" s="706" t="s">
        <v>1012</v>
      </c>
      <c r="BP33" s="708">
        <f>BQ33-BQ32</f>
        <v>8.3367570590545697</v>
      </c>
      <c r="BQ33" s="889">
        <f t="shared" si="2"/>
        <v>16.286524583326845</v>
      </c>
      <c r="BR33" s="706"/>
      <c r="BS33" s="706"/>
      <c r="BT33" s="706" t="s">
        <v>1012</v>
      </c>
      <c r="BU33" s="720">
        <v>16.286524583326845</v>
      </c>
      <c r="BV33" s="709"/>
      <c r="BW33" s="893">
        <f>IF($Z$6="",BU33/0.737,BU33/$Z$6)</f>
        <v>22.098405133414985</v>
      </c>
    </row>
    <row r="34" spans="1:78" ht="12.9" customHeight="1">
      <c r="A34" s="109"/>
      <c r="B34" s="594"/>
      <c r="C34" s="158"/>
      <c r="D34" s="158"/>
      <c r="E34" s="841"/>
      <c r="F34" s="158"/>
      <c r="G34" s="158"/>
      <c r="H34" s="158"/>
      <c r="I34" s="158"/>
      <c r="J34" s="158"/>
      <c r="K34" s="158"/>
      <c r="L34" s="158"/>
      <c r="M34" s="158"/>
      <c r="N34" s="158"/>
      <c r="O34" s="158"/>
      <c r="P34" s="158"/>
      <c r="Q34" s="158"/>
      <c r="R34" s="158"/>
      <c r="S34" s="158"/>
      <c r="T34" s="158"/>
      <c r="U34" s="158"/>
      <c r="V34" s="158"/>
      <c r="W34" s="247"/>
      <c r="X34" s="247"/>
      <c r="Y34" s="247"/>
      <c r="Z34" s="247"/>
      <c r="AA34" s="901"/>
      <c r="AB34" s="1164"/>
      <c r="AC34" s="1164"/>
      <c r="AD34" s="1164"/>
      <c r="AE34" s="247"/>
      <c r="AF34" s="247"/>
      <c r="AG34" s="247"/>
      <c r="AH34" s="609"/>
      <c r="AI34" s="609"/>
      <c r="AJ34" s="670"/>
      <c r="AK34" s="670"/>
      <c r="AL34" s="675"/>
      <c r="AM34" s="247"/>
      <c r="AN34" s="247"/>
      <c r="AO34" s="247"/>
      <c r="AP34" s="247"/>
      <c r="AQ34" s="247"/>
      <c r="AR34" s="247"/>
      <c r="AS34" s="247"/>
      <c r="AT34" s="247"/>
      <c r="AU34" s="247"/>
      <c r="AV34" s="247"/>
      <c r="AW34" s="673"/>
      <c r="AX34" s="673"/>
      <c r="AY34" s="247"/>
      <c r="AZ34" s="247"/>
      <c r="BA34" s="247"/>
      <c r="BB34" s="336"/>
      <c r="BC34" s="109"/>
      <c r="BD34" s="228"/>
      <c r="BN34" s="649"/>
      <c r="BO34" s="706" t="s">
        <v>1013</v>
      </c>
      <c r="BP34" s="708">
        <f>BQ34-BQ33</f>
        <v>19.260819376620745</v>
      </c>
      <c r="BQ34" s="889">
        <f t="shared" si="2"/>
        <v>35.54734395994759</v>
      </c>
      <c r="BR34" s="706"/>
      <c r="BS34" s="706"/>
      <c r="BT34" s="706" t="s">
        <v>1013</v>
      </c>
      <c r="BU34" s="720">
        <v>35.54734395994759</v>
      </c>
      <c r="BV34" s="709"/>
      <c r="BW34" s="893">
        <f>IF($Z$6="",BU34/0.737,BU34/$Z$6)</f>
        <v>48.232488412411925</v>
      </c>
      <c r="BX34" s="728" t="s">
        <v>1036</v>
      </c>
    </row>
    <row r="35" spans="1:78" ht="12.9" customHeight="1">
      <c r="A35" s="109"/>
      <c r="B35" s="594"/>
      <c r="C35" s="158"/>
      <c r="D35" s="158"/>
      <c r="E35" s="841"/>
      <c r="F35" s="158"/>
      <c r="G35" s="158"/>
      <c r="H35" s="158"/>
      <c r="I35" s="158"/>
      <c r="J35" s="158"/>
      <c r="K35" s="158"/>
      <c r="L35" s="158"/>
      <c r="M35" s="158"/>
      <c r="N35" s="158"/>
      <c r="O35" s="158"/>
      <c r="P35" s="158"/>
      <c r="Q35" s="158"/>
      <c r="R35" s="158"/>
      <c r="S35" s="158"/>
      <c r="T35" s="158"/>
      <c r="U35" s="158"/>
      <c r="V35" s="158"/>
      <c r="W35" s="247"/>
      <c r="X35" s="247"/>
      <c r="Y35" s="247"/>
      <c r="Z35" s="247"/>
      <c r="AA35" s="247"/>
      <c r="AB35" s="901"/>
      <c r="AC35" s="901"/>
      <c r="AD35" s="901"/>
      <c r="AE35" s="247"/>
      <c r="AF35" s="247"/>
      <c r="AG35" s="247"/>
      <c r="AH35" s="609"/>
      <c r="AI35" s="609"/>
      <c r="AJ35" s="670"/>
      <c r="AK35" s="670"/>
      <c r="AL35" s="675"/>
      <c r="AM35" s="247"/>
      <c r="AN35" s="247"/>
      <c r="AO35" s="247"/>
      <c r="AP35" s="247"/>
      <c r="AQ35" s="247"/>
      <c r="AR35" s="247"/>
      <c r="AS35" s="247"/>
      <c r="AT35" s="247"/>
      <c r="AU35" s="247"/>
      <c r="AV35" s="247"/>
      <c r="AW35" s="673"/>
      <c r="AX35" s="247"/>
      <c r="AY35" s="247"/>
      <c r="AZ35" s="247"/>
      <c r="BA35" s="247"/>
      <c r="BB35" s="336"/>
      <c r="BC35" s="109"/>
      <c r="BD35" s="230"/>
      <c r="BF35" s="229"/>
      <c r="BO35" s="691"/>
      <c r="BP35" s="726" t="s">
        <v>1032</v>
      </c>
      <c r="BQ35" s="727" t="s">
        <v>1035</v>
      </c>
      <c r="BR35" s="691"/>
      <c r="BS35" s="691"/>
      <c r="BT35" s="706"/>
      <c r="BU35" s="707"/>
      <c r="BV35" s="709"/>
      <c r="BW35" s="709"/>
      <c r="BX35" s="654"/>
    </row>
    <row r="36" spans="1:78" ht="12.9" customHeight="1">
      <c r="A36" s="109"/>
      <c r="B36" s="594"/>
      <c r="C36" s="158"/>
      <c r="D36" s="158"/>
      <c r="E36" s="841"/>
      <c r="F36" s="158"/>
      <c r="G36" s="158"/>
      <c r="H36" s="158"/>
      <c r="I36" s="158"/>
      <c r="J36" s="158"/>
      <c r="K36" s="158"/>
      <c r="L36" s="158"/>
      <c r="M36" s="158"/>
      <c r="N36" s="158"/>
      <c r="O36" s="158"/>
      <c r="P36" s="158"/>
      <c r="Q36" s="158"/>
      <c r="R36" s="158"/>
      <c r="S36" s="158"/>
      <c r="T36" s="158"/>
      <c r="U36" s="158"/>
      <c r="V36" s="158"/>
      <c r="W36" s="247"/>
      <c r="X36" s="247"/>
      <c r="Y36" s="247"/>
      <c r="Z36" s="247"/>
      <c r="AA36" s="58"/>
      <c r="AB36" s="901"/>
      <c r="AC36" s="901"/>
      <c r="AD36" s="247"/>
      <c r="AE36" s="247"/>
      <c r="AF36" s="247"/>
      <c r="AG36" s="247"/>
      <c r="AH36" s="609"/>
      <c r="AI36" s="58"/>
      <c r="AJ36" s="670"/>
      <c r="AK36" s="670"/>
      <c r="AL36" s="675"/>
      <c r="AM36" s="247"/>
      <c r="AN36" s="247"/>
      <c r="AO36" s="247"/>
      <c r="AP36" s="247"/>
      <c r="AQ36" s="247"/>
      <c r="AR36" s="247"/>
      <c r="AS36" s="247"/>
      <c r="AT36" s="247"/>
      <c r="AU36" s="247"/>
      <c r="AV36" s="247"/>
      <c r="AW36" s="673"/>
      <c r="AX36" s="247"/>
      <c r="AY36" s="247"/>
      <c r="AZ36" s="247"/>
      <c r="BA36" s="247"/>
      <c r="BB36" s="336"/>
      <c r="BC36" s="109"/>
      <c r="BD36" s="230"/>
      <c r="BF36" s="229"/>
      <c r="BO36" s="705" t="s">
        <v>1010</v>
      </c>
      <c r="BP36" s="705"/>
      <c r="BQ36" s="705"/>
      <c r="BR36" s="694" t="s">
        <v>1039</v>
      </c>
      <c r="BS36" s="722" t="str">
        <f>IF($BO$2&gt;0,"",IFERROR((BS55+BS43),""))</f>
        <v/>
      </c>
      <c r="BT36" s="706"/>
      <c r="BU36" s="793" t="s">
        <v>1035</v>
      </c>
      <c r="BV36" s="707"/>
      <c r="BW36" s="707"/>
      <c r="BX36" s="654"/>
      <c r="BY36" s="58" t="s">
        <v>1148</v>
      </c>
      <c r="BZ36" s="58" t="str">
        <f>IF(OR(Worksheet!S89=0,Worksheet!S89="",BO2&gt;0),"",Worksheet!S89)</f>
        <v/>
      </c>
    </row>
    <row r="37" spans="1:78" ht="12.9" customHeight="1">
      <c r="A37" s="109"/>
      <c r="B37" s="594"/>
      <c r="C37" s="158"/>
      <c r="D37" s="158"/>
      <c r="E37" s="841"/>
      <c r="F37" s="158"/>
      <c r="G37" s="158"/>
      <c r="H37" s="158"/>
      <c r="I37" s="158"/>
      <c r="J37" s="158"/>
      <c r="K37" s="158"/>
      <c r="L37" s="158"/>
      <c r="M37" s="158"/>
      <c r="N37" s="158"/>
      <c r="O37" s="158"/>
      <c r="P37" s="158"/>
      <c r="Q37" s="158"/>
      <c r="R37" s="158"/>
      <c r="S37" s="158"/>
      <c r="T37" s="158"/>
      <c r="U37" s="158"/>
      <c r="V37" s="158"/>
      <c r="W37" s="247"/>
      <c r="X37" s="247"/>
      <c r="Y37" s="247"/>
      <c r="Z37" s="247"/>
      <c r="AA37" s="58"/>
      <c r="AB37" s="58"/>
      <c r="AC37" s="901"/>
      <c r="AD37" s="901"/>
      <c r="AE37" s="247"/>
      <c r="AF37" s="247"/>
      <c r="AG37" s="247"/>
      <c r="AH37" s="58"/>
      <c r="AI37" s="1169" t="str">
        <f>IF(BS62&lt;0,"negative result check inputs",IF($BS$63=0,"result is below 10th %ile",IF($BS$62&gt;$BS$63,"result is above 90th %ile","")))</f>
        <v/>
      </c>
      <c r="AJ37" s="1169"/>
      <c r="AK37" s="1169"/>
      <c r="AL37" s="1169"/>
      <c r="AM37" s="247"/>
      <c r="AN37" s="247"/>
      <c r="AO37" s="247"/>
      <c r="AP37" s="247"/>
      <c r="AQ37" s="247"/>
      <c r="AR37" s="247"/>
      <c r="AS37" s="247"/>
      <c r="AT37" s="1169" t="str">
        <f>IF(BS69&lt;0,"negative result check inputs",IF($BS$70=0,"result is below 10th %ile",IF($BS$69&gt;$BS$70,"result is above 90th %ile","")))</f>
        <v/>
      </c>
      <c r="AU37" s="1169"/>
      <c r="AV37" s="1169"/>
      <c r="AW37" s="1169"/>
      <c r="AX37" s="247"/>
      <c r="AY37" s="247"/>
      <c r="AZ37" s="247"/>
      <c r="BA37" s="247"/>
      <c r="BB37" s="336"/>
      <c r="BC37" s="109"/>
      <c r="BD37" s="230"/>
      <c r="BF37" s="229"/>
      <c r="BN37" s="724" t="s">
        <v>1034</v>
      </c>
      <c r="BO37" s="706" t="s">
        <v>1033</v>
      </c>
      <c r="BP37" s="707">
        <f>SUM(BP38:BP41)</f>
        <v>125.15100211248117</v>
      </c>
      <c r="BQ37" s="728">
        <f>IF($BD$7="ML/Yr",BW37,BU37)</f>
        <v>21.095211492757553</v>
      </c>
      <c r="BR37" s="694" t="s">
        <v>1038</v>
      </c>
      <c r="BS37" s="730" t="str">
        <f>IF(BS36="","",IF(BS36&lt;BQ37,0,IF(BS36&gt;BQ41,BQ41,BS36)))</f>
        <v/>
      </c>
      <c r="BT37" s="706" t="s">
        <v>1033</v>
      </c>
      <c r="BU37" s="718">
        <v>21.095211492757553</v>
      </c>
      <c r="BV37" s="707"/>
      <c r="BW37" s="712">
        <f>BU37*3.78541</f>
        <v>79.854024536799372</v>
      </c>
      <c r="BX37" s="655"/>
      <c r="BY37" s="58" t="s">
        <v>1149</v>
      </c>
      <c r="BZ37" s="58" t="str">
        <f>IF(BZ36="","",IF(BZ36&lt;BQ37,0,IF(BZ36&gt;BQ41,BQ41,BZ36)))</f>
        <v/>
      </c>
    </row>
    <row r="38" spans="1:78" ht="12.9" customHeight="1">
      <c r="A38" s="109"/>
      <c r="B38" s="594"/>
      <c r="C38" s="158"/>
      <c r="D38" s="158"/>
      <c r="E38" s="841"/>
      <c r="F38" s="158"/>
      <c r="G38" s="158"/>
      <c r="H38" s="158"/>
      <c r="I38" s="158"/>
      <c r="J38" s="158"/>
      <c r="K38" s="158"/>
      <c r="L38" s="158"/>
      <c r="M38" s="158"/>
      <c r="N38" s="158"/>
      <c r="O38" s="158"/>
      <c r="P38" s="158"/>
      <c r="Q38" s="158"/>
      <c r="R38" s="158"/>
      <c r="S38" s="158"/>
      <c r="T38" s="158"/>
      <c r="U38" s="158"/>
      <c r="V38" s="158"/>
      <c r="W38" s="247"/>
      <c r="X38" s="247"/>
      <c r="Y38" s="247"/>
      <c r="Z38" s="247"/>
      <c r="AA38" s="58"/>
      <c r="AB38" s="58"/>
      <c r="AC38" s="901"/>
      <c r="AD38" s="901"/>
      <c r="AE38" s="247"/>
      <c r="AF38" s="247"/>
      <c r="AG38" s="247"/>
      <c r="AH38" s="733"/>
      <c r="AI38" s="1169"/>
      <c r="AJ38" s="1169"/>
      <c r="AK38" s="1169"/>
      <c r="AL38" s="1169"/>
      <c r="AM38" s="247"/>
      <c r="AN38" s="247"/>
      <c r="AO38" s="247"/>
      <c r="AP38" s="247"/>
      <c r="AQ38" s="247"/>
      <c r="AR38" s="247"/>
      <c r="AS38" s="247"/>
      <c r="AT38" s="1169"/>
      <c r="AU38" s="1169"/>
      <c r="AV38" s="1169"/>
      <c r="AW38" s="1169"/>
      <c r="AX38" s="247"/>
      <c r="AY38" s="247"/>
      <c r="AZ38" s="247"/>
      <c r="BA38" s="247"/>
      <c r="BB38" s="336"/>
      <c r="BC38" s="109"/>
      <c r="BD38" s="230"/>
      <c r="BF38" s="229"/>
      <c r="BO38" s="706" t="s">
        <v>1011</v>
      </c>
      <c r="BP38" s="703">
        <f>BQ38</f>
        <v>29.480551398162277</v>
      </c>
      <c r="BQ38" s="728">
        <f t="shared" ref="BQ38:BQ41" si="3">IF($BD$7="ML/Yr",BW38,BU38)</f>
        <v>29.480551398162277</v>
      </c>
      <c r="BR38" s="706" t="s">
        <v>1037</v>
      </c>
      <c r="BS38" s="710">
        <f>SUM(BP37:BP41)/125</f>
        <v>2.0024160337996988</v>
      </c>
      <c r="BT38" s="706" t="s">
        <v>1011</v>
      </c>
      <c r="BU38" s="719">
        <v>29.480551398162277</v>
      </c>
      <c r="BV38" s="707"/>
      <c r="BW38" s="712">
        <f>BU38*3.78541</f>
        <v>111.59597406811747</v>
      </c>
      <c r="BX38" s="58" t="s">
        <v>1019</v>
      </c>
      <c r="BY38" s="706" t="s">
        <v>1037</v>
      </c>
      <c r="BZ38" s="710" t="str">
        <f>IF(BZ37="","",SUM(BP37:BP41)/250)</f>
        <v/>
      </c>
    </row>
    <row r="39" spans="1:78" ht="12.9" customHeight="1">
      <c r="A39" s="109"/>
      <c r="B39" s="594"/>
      <c r="C39" s="158"/>
      <c r="D39" s="158"/>
      <c r="E39" s="841"/>
      <c r="F39" s="158"/>
      <c r="G39" s="158"/>
      <c r="H39" s="158"/>
      <c r="I39" s="158"/>
      <c r="J39" s="158"/>
      <c r="K39" s="158"/>
      <c r="L39" s="158"/>
      <c r="M39" s="158"/>
      <c r="N39" s="158"/>
      <c r="O39" s="158"/>
      <c r="P39" s="158"/>
      <c r="Q39" s="158"/>
      <c r="R39" s="158"/>
      <c r="S39" s="158"/>
      <c r="T39" s="158"/>
      <c r="U39" s="158"/>
      <c r="V39" s="158"/>
      <c r="W39" s="247"/>
      <c r="X39" s="247"/>
      <c r="Y39" s="247"/>
      <c r="Z39" s="247"/>
      <c r="AA39" s="58"/>
      <c r="AB39" s="58"/>
      <c r="AC39" s="58"/>
      <c r="AD39" s="247"/>
      <c r="AE39" s="247"/>
      <c r="AF39" s="247"/>
      <c r="AG39" s="247"/>
      <c r="AH39" s="609"/>
      <c r="AI39" s="609"/>
      <c r="AJ39" s="670"/>
      <c r="AK39" s="670"/>
      <c r="AL39" s="675"/>
      <c r="AM39" s="247"/>
      <c r="AN39" s="247"/>
      <c r="AO39" s="247"/>
      <c r="AP39" s="247"/>
      <c r="AQ39" s="247"/>
      <c r="AR39" s="247"/>
      <c r="AS39" s="247"/>
      <c r="AT39" s="247"/>
      <c r="AU39" s="247"/>
      <c r="AV39" s="247"/>
      <c r="AW39" s="673"/>
      <c r="AX39" s="247"/>
      <c r="AY39" s="247"/>
      <c r="AZ39" s="247"/>
      <c r="BA39" s="247"/>
      <c r="BB39" s="336"/>
      <c r="BC39" s="109"/>
      <c r="BD39" s="230"/>
      <c r="BF39" s="229"/>
      <c r="BO39" s="706" t="s">
        <v>1031</v>
      </c>
      <c r="BP39" s="703">
        <f>BQ39-BQ38</f>
        <v>15.908823434416718</v>
      </c>
      <c r="BQ39" s="728">
        <f t="shared" si="3"/>
        <v>45.389374832578994</v>
      </c>
      <c r="BR39" s="706" t="s">
        <v>773</v>
      </c>
      <c r="BS39" s="710">
        <f>SUM(BP37:BP41)-SUM(BS37,BS38)</f>
        <v>248.29958819116263</v>
      </c>
      <c r="BT39" s="706" t="s">
        <v>1031</v>
      </c>
      <c r="BU39" s="719">
        <v>45.389374832578994</v>
      </c>
      <c r="BV39" s="707"/>
      <c r="BW39" s="712">
        <f t="shared" ref="BW39:BW41" si="4">BU39*3.78541</f>
        <v>171.81739338499287</v>
      </c>
      <c r="BX39" s="58" t="s">
        <v>1025</v>
      </c>
      <c r="BY39" s="706" t="s">
        <v>773</v>
      </c>
      <c r="BZ39" s="710" t="str">
        <f>IF(BZ38="","",SUM(BP37:BP41)-SUM(BZ37,BZ38))</f>
        <v/>
      </c>
    </row>
    <row r="40" spans="1:78" ht="12.9" customHeight="1">
      <c r="A40" s="109"/>
      <c r="B40" s="594"/>
      <c r="C40" s="58"/>
      <c r="D40" s="247"/>
      <c r="E40" s="841"/>
      <c r="F40" s="247"/>
      <c r="G40" s="247"/>
      <c r="H40" s="247"/>
      <c r="I40" s="247"/>
      <c r="J40" s="247"/>
      <c r="K40" s="247"/>
      <c r="L40" s="247"/>
      <c r="M40" s="247"/>
      <c r="N40" s="247"/>
      <c r="O40" s="247"/>
      <c r="P40" s="247"/>
      <c r="Q40" s="247"/>
      <c r="R40" s="247"/>
      <c r="S40" s="247"/>
      <c r="T40" s="247"/>
      <c r="U40" s="247"/>
      <c r="V40" s="247"/>
      <c r="W40" s="247"/>
      <c r="X40" s="58"/>
      <c r="Y40" s="58"/>
      <c r="Z40" s="247"/>
      <c r="AA40" s="247"/>
      <c r="AB40" s="58"/>
      <c r="AC40" s="58"/>
      <c r="AD40" s="247"/>
      <c r="AE40" s="247"/>
      <c r="AF40" s="247"/>
      <c r="AG40" s="247"/>
      <c r="AH40" s="58"/>
      <c r="AI40" s="58"/>
      <c r="AJ40" s="783" t="s">
        <v>31</v>
      </c>
      <c r="AK40" s="693"/>
      <c r="AL40" s="695"/>
      <c r="AM40" s="692"/>
      <c r="AN40" s="692"/>
      <c r="AO40" s="692"/>
      <c r="AP40" s="692"/>
      <c r="AQ40" s="692"/>
      <c r="AR40" s="692"/>
      <c r="AS40" s="692"/>
      <c r="AT40" s="692"/>
      <c r="AU40" s="783" t="s">
        <v>1169</v>
      </c>
      <c r="AV40" s="692"/>
      <c r="AW40" s="247"/>
      <c r="AX40" s="247"/>
      <c r="AY40" s="247"/>
      <c r="AZ40" s="247"/>
      <c r="BA40" s="247"/>
      <c r="BB40" s="336"/>
      <c r="BC40" s="109"/>
      <c r="BD40" s="230"/>
      <c r="BE40" s="230"/>
      <c r="BF40" s="230"/>
      <c r="BG40" s="230"/>
      <c r="BO40" s="706" t="s">
        <v>1012</v>
      </c>
      <c r="BP40" s="703">
        <f>BQ40-BQ39</f>
        <v>30.842317024915928</v>
      </c>
      <c r="BQ40" s="728">
        <f t="shared" si="3"/>
        <v>76.231691857494923</v>
      </c>
      <c r="BR40" s="706"/>
      <c r="BS40" s="706"/>
      <c r="BT40" s="706" t="s">
        <v>1012</v>
      </c>
      <c r="BU40" s="719">
        <v>76.231691857494923</v>
      </c>
      <c r="BV40" s="707"/>
      <c r="BW40" s="712">
        <f t="shared" si="4"/>
        <v>288.56820867427984</v>
      </c>
      <c r="BX40" s="58" t="s">
        <v>1026</v>
      </c>
    </row>
    <row r="41" spans="1:78" ht="12.9" customHeight="1">
      <c r="A41" s="109"/>
      <c r="B41" s="594"/>
      <c r="C41" s="58"/>
      <c r="D41" s="247"/>
      <c r="E41" s="841"/>
      <c r="F41" s="247"/>
      <c r="G41" s="247"/>
      <c r="H41" s="247"/>
      <c r="I41" s="247"/>
      <c r="J41" s="247"/>
      <c r="K41" s="247"/>
      <c r="L41" s="247"/>
      <c r="M41" s="247"/>
      <c r="N41" s="247"/>
      <c r="O41" s="247"/>
      <c r="P41" s="247"/>
      <c r="Q41" s="247"/>
      <c r="R41" s="247"/>
      <c r="S41" s="247"/>
      <c r="T41" s="247"/>
      <c r="U41" s="247"/>
      <c r="V41" s="247"/>
      <c r="W41" s="247"/>
      <c r="X41" s="58"/>
      <c r="Y41" s="247"/>
      <c r="Z41" s="58"/>
      <c r="AA41" s="247"/>
      <c r="AB41" s="58"/>
      <c r="AC41" s="58"/>
      <c r="AD41" s="247"/>
      <c r="AE41" s="58"/>
      <c r="AF41" s="58"/>
      <c r="AG41" s="58"/>
      <c r="AH41" s="1173" t="str">
        <f>BS62</f>
        <v/>
      </c>
      <c r="AI41" s="1173"/>
      <c r="AJ41" s="1173"/>
      <c r="AK41" s="859" t="s">
        <v>1040</v>
      </c>
      <c r="AL41" s="788"/>
      <c r="AM41" s="789"/>
      <c r="AN41" s="785"/>
      <c r="AO41" s="785"/>
      <c r="AP41" s="785"/>
      <c r="AQ41" s="785"/>
      <c r="AR41" s="785"/>
      <c r="AS41" s="1172" t="str">
        <f>BS69</f>
        <v/>
      </c>
      <c r="AT41" s="1172"/>
      <c r="AU41" s="1172"/>
      <c r="AV41" s="859" t="str">
        <f>BD11</f>
        <v/>
      </c>
      <c r="AW41" s="247"/>
      <c r="AX41" s="247"/>
      <c r="AY41" s="247"/>
      <c r="AZ41" s="247"/>
      <c r="BA41" s="247"/>
      <c r="BB41" s="336"/>
      <c r="BC41" s="109"/>
      <c r="BD41" s="230"/>
      <c r="BE41" s="230"/>
      <c r="BF41" s="230"/>
      <c r="BG41" s="230"/>
      <c r="BO41" s="706" t="s">
        <v>1013</v>
      </c>
      <c r="BP41" s="703">
        <f>BQ41-BQ40</f>
        <v>48.919310254986243</v>
      </c>
      <c r="BQ41" s="728">
        <f t="shared" si="3"/>
        <v>125.15100211248117</v>
      </c>
      <c r="BR41" s="706"/>
      <c r="BS41" s="706"/>
      <c r="BT41" s="706" t="s">
        <v>1013</v>
      </c>
      <c r="BU41" s="719">
        <v>125.15100211248117</v>
      </c>
      <c r="BV41" s="707"/>
      <c r="BW41" s="712">
        <f t="shared" si="4"/>
        <v>473.74785490660736</v>
      </c>
      <c r="BX41" s="58" t="s">
        <v>1028</v>
      </c>
    </row>
    <row r="42" spans="1:78" ht="15" customHeight="1">
      <c r="A42" s="109"/>
      <c r="B42" s="594"/>
      <c r="C42" s="58"/>
      <c r="D42" s="247"/>
      <c r="E42" s="841"/>
      <c r="F42" s="247"/>
      <c r="G42" s="247"/>
      <c r="H42" s="247"/>
      <c r="I42" s="247"/>
      <c r="J42" s="247"/>
      <c r="K42" s="247"/>
      <c r="L42" s="247"/>
      <c r="M42" s="247"/>
      <c r="N42" s="247"/>
      <c r="O42" s="247"/>
      <c r="P42" s="247"/>
      <c r="Q42" s="247"/>
      <c r="R42" s="247"/>
      <c r="S42" s="247"/>
      <c r="T42" s="247"/>
      <c r="U42" s="247"/>
      <c r="V42" s="247"/>
      <c r="W42" s="247"/>
      <c r="X42" s="58"/>
      <c r="Y42" s="58"/>
      <c r="Z42" s="58"/>
      <c r="AA42" s="58"/>
      <c r="AB42" s="58"/>
      <c r="AC42" s="58"/>
      <c r="AD42" s="58"/>
      <c r="AE42" s="58"/>
      <c r="AF42" s="58"/>
      <c r="AG42" s="58"/>
      <c r="AH42" s="58"/>
      <c r="AI42" s="58"/>
      <c r="AJ42" s="266" t="s">
        <v>1210</v>
      </c>
      <c r="AK42" s="58"/>
      <c r="AL42" s="58"/>
      <c r="AM42" s="58"/>
      <c r="AN42" s="58"/>
      <c r="AO42" s="58"/>
      <c r="AP42" s="58"/>
      <c r="AQ42" s="58"/>
      <c r="AR42" s="58"/>
      <c r="AS42" s="58"/>
      <c r="AT42" s="58"/>
      <c r="AU42" s="58"/>
      <c r="AV42" s="58"/>
      <c r="AW42" s="58"/>
      <c r="AX42" s="58"/>
      <c r="AY42" s="58"/>
      <c r="AZ42" s="58"/>
      <c r="BA42" s="58"/>
      <c r="BB42" s="336"/>
      <c r="BC42" s="109"/>
      <c r="BD42" s="230"/>
      <c r="BE42" s="230"/>
      <c r="BF42" s="230"/>
      <c r="BG42" s="230"/>
      <c r="BO42" s="706"/>
      <c r="BP42" s="726" t="s">
        <v>1032</v>
      </c>
      <c r="BQ42" s="727" t="s">
        <v>1035</v>
      </c>
      <c r="BR42" s="706"/>
      <c r="BS42" s="706"/>
      <c r="BT42" s="706"/>
      <c r="BU42" s="707"/>
      <c r="BV42" s="707"/>
      <c r="BW42" s="707"/>
      <c r="BX42" s="716" t="s">
        <v>1027</v>
      </c>
    </row>
    <row r="43" spans="1:78" ht="15" customHeight="1">
      <c r="A43" s="109"/>
      <c r="B43" s="594"/>
      <c r="C43" s="463"/>
      <c r="D43" s="463"/>
      <c r="E43" s="225" t="s">
        <v>51</v>
      </c>
      <c r="F43" s="58"/>
      <c r="G43" s="58"/>
      <c r="H43" s="58"/>
      <c r="I43" s="58"/>
      <c r="J43" s="58"/>
      <c r="K43" s="58"/>
      <c r="L43" s="58"/>
      <c r="M43" s="464"/>
      <c r="N43" s="464"/>
      <c r="O43" s="225" t="s">
        <v>7</v>
      </c>
      <c r="P43" s="247"/>
      <c r="Q43" s="247"/>
      <c r="R43" s="247"/>
      <c r="S43" s="247"/>
      <c r="T43" s="247"/>
      <c r="U43" s="247"/>
      <c r="V43" s="247"/>
      <c r="W43" s="247"/>
      <c r="X43" s="247"/>
      <c r="Y43" s="58"/>
      <c r="Z43" s="1170" t="s">
        <v>1309</v>
      </c>
      <c r="AA43" s="1170"/>
      <c r="AB43" s="1170"/>
      <c r="AC43" s="1170"/>
      <c r="AD43" s="1170"/>
      <c r="AE43" s="1170"/>
      <c r="AF43" s="1170"/>
      <c r="AG43" s="1170"/>
      <c r="AH43" s="1170"/>
      <c r="AI43" s="1170"/>
      <c r="AJ43" s="1170"/>
      <c r="AK43" s="1171" t="str">
        <f>IF(OR(ISBLANK('Start Page'!$AB$22),LEN(Worksheet!C70)&gt;0),"",VLOOKUP(BD7,BD18:BE20,2,FALSE))</f>
        <v/>
      </c>
      <c r="AL43" s="1171"/>
      <c r="AM43" s="1171"/>
      <c r="AN43" s="1171"/>
      <c r="AO43" s="905" t="str">
        <f>BD7</f>
        <v/>
      </c>
      <c r="AP43" s="690"/>
      <c r="AQ43" s="690"/>
      <c r="AR43" s="690"/>
      <c r="AS43" s="1171" t="str">
        <f>IF(BG19=1,BF19,IFERROR(AK43*1000000/Worksheet!H62/365,""))</f>
        <v/>
      </c>
      <c r="AT43" s="1171"/>
      <c r="AU43" s="1171"/>
      <c r="AV43" s="1171"/>
      <c r="AW43" s="687" t="str">
        <f>BD10</f>
        <v/>
      </c>
      <c r="AX43" s="690"/>
      <c r="AY43" s="690"/>
      <c r="AZ43" s="690"/>
      <c r="BA43" s="247"/>
      <c r="BB43" s="336"/>
      <c r="BC43" s="109"/>
      <c r="BD43" s="228"/>
      <c r="BO43" s="705" t="s">
        <v>948</v>
      </c>
      <c r="BP43" s="705"/>
      <c r="BQ43" s="705"/>
      <c r="BR43" s="694" t="s">
        <v>1039</v>
      </c>
      <c r="BS43" s="722" t="str">
        <f>IF($BO$2&gt;0,"",IF(ISERROR(1/Worksheet!H62),"",IF('Start Page'!$AB$22="Acre-feet",Worksheet!H46*325851/1000000,Worksheet!H46)*1000000/365/Worksheet!H62))</f>
        <v/>
      </c>
      <c r="BT43" s="706"/>
      <c r="BU43" s="793" t="s">
        <v>1035</v>
      </c>
      <c r="BV43" s="707"/>
      <c r="BW43" s="707"/>
      <c r="BX43" s="728" t="s">
        <v>1036</v>
      </c>
      <c r="BY43" s="58" t="s">
        <v>1148</v>
      </c>
      <c r="BZ43" s="58" t="str">
        <f>IF(OR(Worksheet!S90=0,Worksheet!S90="",BO2&gt;0),"",Worksheet!S90)</f>
        <v/>
      </c>
    </row>
    <row r="44" spans="1:78" ht="15" customHeight="1">
      <c r="A44" s="109"/>
      <c r="B44" s="594"/>
      <c r="C44" s="653"/>
      <c r="D44" s="653"/>
      <c r="E44" s="225" t="s">
        <v>64</v>
      </c>
      <c r="F44" s="58"/>
      <c r="G44" s="58"/>
      <c r="H44" s="58"/>
      <c r="I44" s="58"/>
      <c r="J44" s="58"/>
      <c r="K44" s="58"/>
      <c r="L44" s="58"/>
      <c r="M44" s="246"/>
      <c r="N44" s="246"/>
      <c r="O44" s="225" t="s">
        <v>1240</v>
      </c>
      <c r="P44" s="247"/>
      <c r="Q44" s="247"/>
      <c r="R44" s="247"/>
      <c r="S44" s="247"/>
      <c r="T44" s="247"/>
      <c r="U44" s="247"/>
      <c r="V44" s="247"/>
      <c r="W44" s="247"/>
      <c r="X44" s="247"/>
      <c r="Y44" s="247"/>
      <c r="Z44" s="247"/>
      <c r="AA44" s="247"/>
      <c r="AB44" s="247"/>
      <c r="AC44" s="247"/>
      <c r="AD44" s="247"/>
      <c r="AE44" s="247"/>
      <c r="AF44" s="679"/>
      <c r="AG44" s="679"/>
      <c r="AH44" s="680"/>
      <c r="AI44" s="680"/>
      <c r="AJ44" s="679"/>
      <c r="AK44" s="679"/>
      <c r="AL44" s="679"/>
      <c r="AM44" s="679"/>
      <c r="AN44" s="679"/>
      <c r="AO44" s="679"/>
      <c r="AP44" s="679"/>
      <c r="AQ44" s="679"/>
      <c r="AR44" s="679"/>
      <c r="AS44" s="679"/>
      <c r="AT44" s="679"/>
      <c r="AU44" s="679"/>
      <c r="AV44" s="247"/>
      <c r="AW44" s="247"/>
      <c r="AX44" s="247"/>
      <c r="AY44" s="58"/>
      <c r="AZ44" s="58"/>
      <c r="BA44" s="58"/>
      <c r="BB44" s="340"/>
      <c r="BC44" s="109"/>
      <c r="BN44" s="724" t="s">
        <v>1034</v>
      </c>
      <c r="BO44" s="706" t="s">
        <v>1033</v>
      </c>
      <c r="BP44" s="707">
        <f>SUM(BP45:BP48)</f>
        <v>16.320999291962284</v>
      </c>
      <c r="BQ44" s="728">
        <f>IF($BD$7="ML/Yr",BW44,BU44)</f>
        <v>1.1863793690124249</v>
      </c>
      <c r="BR44" s="694" t="s">
        <v>1038</v>
      </c>
      <c r="BS44" s="730" t="str">
        <f>IF(BS43="","",IF(BS43&lt;BQ44,0,IF(BS43&gt;BQ48,BQ48,BS43)))</f>
        <v/>
      </c>
      <c r="BT44" s="706" t="s">
        <v>1033</v>
      </c>
      <c r="BU44" s="719">
        <v>1.1863793690124249</v>
      </c>
      <c r="BV44" s="707"/>
      <c r="BW44" s="712">
        <f>BU44*3.78541</f>
        <v>4.4909323272533239</v>
      </c>
      <c r="BX44" s="655"/>
      <c r="BY44" s="58" t="s">
        <v>1149</v>
      </c>
      <c r="BZ44" s="58" t="str">
        <f>IF(BZ43="","",IF(BZ43&lt;BQ44,0,IF(BZ43&gt;BQ48,BQ48,BZ43)))</f>
        <v/>
      </c>
    </row>
    <row r="45" spans="1:78" ht="15" customHeight="1">
      <c r="A45" s="109"/>
      <c r="B45" s="594"/>
      <c r="C45" s="647"/>
      <c r="D45" s="647"/>
      <c r="E45" s="225" t="s">
        <v>8</v>
      </c>
      <c r="F45" s="58"/>
      <c r="G45" s="58"/>
      <c r="H45" s="58"/>
      <c r="I45" s="58"/>
      <c r="J45" s="58"/>
      <c r="K45" s="58"/>
      <c r="L45" s="58"/>
      <c r="M45" s="902"/>
      <c r="N45" s="902"/>
      <c r="O45" s="225" t="s">
        <v>1241</v>
      </c>
      <c r="P45" s="247"/>
      <c r="Q45" s="247"/>
      <c r="R45" s="247"/>
      <c r="S45" s="247"/>
      <c r="T45" s="247"/>
      <c r="U45" s="247"/>
      <c r="V45" s="247"/>
      <c r="W45" s="247"/>
      <c r="X45" s="247"/>
      <c r="Y45" s="247"/>
      <c r="Z45" s="247"/>
      <c r="AA45" s="247"/>
      <c r="AB45" s="247"/>
      <c r="AC45" s="247"/>
      <c r="AD45" s="247"/>
      <c r="AE45" s="247"/>
      <c r="AF45" s="679"/>
      <c r="AG45" s="679"/>
      <c r="AH45" s="680"/>
      <c r="AI45" s="680"/>
      <c r="AJ45" s="679"/>
      <c r="AK45" s="679"/>
      <c r="AL45" s="679"/>
      <c r="AM45" s="679"/>
      <c r="AN45" s="679"/>
      <c r="AO45" s="679"/>
      <c r="AP45" s="679"/>
      <c r="AQ45" s="679"/>
      <c r="AR45" s="679"/>
      <c r="AS45" s="679"/>
      <c r="AT45" s="679"/>
      <c r="AU45" s="679"/>
      <c r="AV45" s="247"/>
      <c r="AW45" s="247"/>
      <c r="AX45" s="247"/>
      <c r="AY45" s="247"/>
      <c r="AZ45" s="247"/>
      <c r="BA45" s="247"/>
      <c r="BB45" s="340"/>
      <c r="BC45" s="109"/>
      <c r="BO45" s="706" t="s">
        <v>1011</v>
      </c>
      <c r="BP45" s="703">
        <f>BQ45</f>
        <v>2.7528558495753783</v>
      </c>
      <c r="BQ45" s="728">
        <f t="shared" ref="BQ45:BQ48" si="5">IF($BD$7="ML/Yr",BW45,BU45)</f>
        <v>2.7528558495753783</v>
      </c>
      <c r="BR45" s="706" t="s">
        <v>1037</v>
      </c>
      <c r="BS45" s="710">
        <f>SUM(BP44:BP48)/125</f>
        <v>0.26113598867139654</v>
      </c>
      <c r="BT45" s="706" t="s">
        <v>1011</v>
      </c>
      <c r="BU45" s="719">
        <v>2.7528558495753783</v>
      </c>
      <c r="BV45" s="707"/>
      <c r="BW45" s="712">
        <f t="shared" ref="BW45:BW48" si="6">BU45*3.78541</f>
        <v>10.420688061541133</v>
      </c>
      <c r="BX45" s="58" t="s">
        <v>1019</v>
      </c>
      <c r="BY45" s="706" t="s">
        <v>1037</v>
      </c>
      <c r="BZ45" s="710" t="str">
        <f>IF(BZ44="","",SUM(BP44:BP48)/250)</f>
        <v/>
      </c>
    </row>
    <row r="46" spans="1:78" ht="12.9" customHeight="1">
      <c r="A46" s="109"/>
      <c r="B46" s="594"/>
      <c r="C46" s="58"/>
      <c r="D46" s="247"/>
      <c r="E46" s="841"/>
      <c r="F46" s="247"/>
      <c r="G46" s="247"/>
      <c r="H46" s="247"/>
      <c r="I46" s="247"/>
      <c r="J46" s="247"/>
      <c r="K46" s="247"/>
      <c r="L46" s="247"/>
      <c r="M46" s="247"/>
      <c r="N46" s="247"/>
      <c r="O46" s="247"/>
      <c r="P46" s="247"/>
      <c r="Q46" s="247"/>
      <c r="R46" s="247"/>
      <c r="S46" s="1165" t="s">
        <v>1287</v>
      </c>
      <c r="T46" s="1165"/>
      <c r="U46" s="1165"/>
      <c r="V46" s="1165"/>
      <c r="W46" s="247"/>
      <c r="X46" s="247"/>
      <c r="Y46" s="247"/>
      <c r="Z46" s="247"/>
      <c r="AA46" s="247"/>
      <c r="AB46" s="247"/>
      <c r="AC46" s="247"/>
      <c r="AD46" s="247"/>
      <c r="AE46" s="247"/>
      <c r="AF46" s="679"/>
      <c r="AG46" s="679"/>
      <c r="AH46" s="680"/>
      <c r="AI46" s="680"/>
      <c r="AJ46" s="679"/>
      <c r="AK46" s="679"/>
      <c r="AL46" s="679"/>
      <c r="AM46" s="679"/>
      <c r="AN46" s="679"/>
      <c r="AO46" s="679"/>
      <c r="AP46" s="679"/>
      <c r="AQ46" s="679"/>
      <c r="AR46" s="679"/>
      <c r="AS46" s="679"/>
      <c r="AT46" s="679"/>
      <c r="AU46" s="679"/>
      <c r="AV46" s="247"/>
      <c r="AW46" s="247"/>
      <c r="AX46" s="247"/>
      <c r="AY46" s="247"/>
      <c r="AZ46" s="247"/>
      <c r="BA46" s="247"/>
      <c r="BB46" s="336"/>
      <c r="BC46" s="109"/>
      <c r="BO46" s="706" t="s">
        <v>1031</v>
      </c>
      <c r="BP46" s="703">
        <f>BQ46-BQ45</f>
        <v>2.5474471374368308</v>
      </c>
      <c r="BQ46" s="728">
        <f t="shared" si="5"/>
        <v>5.3003029870122091</v>
      </c>
      <c r="BR46" s="706" t="s">
        <v>773</v>
      </c>
      <c r="BS46" s="710">
        <f>SUM(BP44:BP48)-SUM(BS44,BS45)</f>
        <v>32.38086259525317</v>
      </c>
      <c r="BT46" s="706" t="s">
        <v>1031</v>
      </c>
      <c r="BU46" s="719">
        <v>5.3003029870122091</v>
      </c>
      <c r="BV46" s="707"/>
      <c r="BW46" s="712">
        <f t="shared" si="6"/>
        <v>20.063819930065886</v>
      </c>
      <c r="BX46" s="58" t="s">
        <v>1025</v>
      </c>
      <c r="BY46" s="706" t="s">
        <v>773</v>
      </c>
      <c r="BZ46" s="710" t="str">
        <f>IF(BZ45="","",SUM(BP44:BP48)-SUM(BZ44,BZ45))</f>
        <v/>
      </c>
    </row>
    <row r="47" spans="1:78" ht="12.9" customHeight="1">
      <c r="A47" s="109"/>
      <c r="B47" s="594"/>
      <c r="C47" s="58"/>
      <c r="D47" s="247"/>
      <c r="E47" s="841"/>
      <c r="F47" s="247"/>
      <c r="G47" s="247"/>
      <c r="H47" s="247"/>
      <c r="I47" s="1159" t="s">
        <v>678</v>
      </c>
      <c r="J47" s="1159"/>
      <c r="K47" s="1159"/>
      <c r="L47" s="1159"/>
      <c r="M47" s="687"/>
      <c r="N47" s="1159" t="s">
        <v>679</v>
      </c>
      <c r="O47" s="1159"/>
      <c r="P47" s="1159"/>
      <c r="Q47" s="1159"/>
      <c r="R47" s="949"/>
      <c r="S47" s="1165" t="s">
        <v>1288</v>
      </c>
      <c r="T47" s="1165"/>
      <c r="U47" s="1165"/>
      <c r="V47" s="1165"/>
      <c r="W47" s="247"/>
      <c r="X47" s="247"/>
      <c r="Y47" s="247"/>
      <c r="Z47" s="247"/>
      <c r="AA47" s="247"/>
      <c r="AB47" s="247"/>
      <c r="AC47" s="247"/>
      <c r="AD47" s="247"/>
      <c r="AE47" s="247"/>
      <c r="AF47" s="679"/>
      <c r="AG47" s="679"/>
      <c r="AH47" s="680"/>
      <c r="AI47" s="680"/>
      <c r="AJ47" s="679"/>
      <c r="AK47" s="679"/>
      <c r="AL47" s="679"/>
      <c r="AM47" s="679"/>
      <c r="AN47" s="679"/>
      <c r="AO47" s="679"/>
      <c r="AP47" s="679"/>
      <c r="AQ47" s="679"/>
      <c r="AR47" s="679"/>
      <c r="AS47" s="679"/>
      <c r="AT47" s="679"/>
      <c r="AU47" s="679"/>
      <c r="AV47" s="247"/>
      <c r="AW47" s="247"/>
      <c r="AX47" s="247"/>
      <c r="AY47" s="247"/>
      <c r="AZ47" s="247"/>
      <c r="BA47" s="247"/>
      <c r="BB47" s="336"/>
      <c r="BC47" s="109"/>
      <c r="BO47" s="706" t="s">
        <v>1012</v>
      </c>
      <c r="BP47" s="703">
        <f>BQ47-BQ46</f>
        <v>4.0544051080008483</v>
      </c>
      <c r="BQ47" s="728">
        <f t="shared" si="5"/>
        <v>9.3547080950130574</v>
      </c>
      <c r="BR47" s="706"/>
      <c r="BS47" s="706"/>
      <c r="BT47" s="706" t="s">
        <v>1012</v>
      </c>
      <c r="BU47" s="719">
        <v>9.3547080950130574</v>
      </c>
      <c r="BV47" s="707"/>
      <c r="BW47" s="712">
        <f t="shared" si="6"/>
        <v>35.411405569943376</v>
      </c>
      <c r="BX47" s="58" t="s">
        <v>1026</v>
      </c>
    </row>
    <row r="48" spans="1:78" ht="15" customHeight="1">
      <c r="A48" s="109"/>
      <c r="B48" s="594"/>
      <c r="C48" s="158"/>
      <c r="D48" s="158"/>
      <c r="E48" s="841"/>
      <c r="F48" s="158"/>
      <c r="G48" s="158"/>
      <c r="H48" s="158"/>
      <c r="I48" s="1159" t="str">
        <f>BD7</f>
        <v/>
      </c>
      <c r="J48" s="1159"/>
      <c r="K48" s="1159"/>
      <c r="L48" s="1159"/>
      <c r="M48" s="687"/>
      <c r="N48" s="1159" t="s">
        <v>677</v>
      </c>
      <c r="O48" s="1159"/>
      <c r="P48" s="1159"/>
      <c r="Q48" s="1159"/>
      <c r="R48" s="949"/>
      <c r="S48" s="1166" t="s">
        <v>1323</v>
      </c>
      <c r="T48" s="1166"/>
      <c r="U48" s="1166"/>
      <c r="V48" s="1166"/>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673"/>
      <c r="AV48" s="247"/>
      <c r="AW48" s="247"/>
      <c r="AX48" s="247"/>
      <c r="AY48" s="247"/>
      <c r="AZ48" s="247"/>
      <c r="BA48" s="247"/>
      <c r="BB48" s="336"/>
      <c r="BC48" s="109"/>
      <c r="BD48" s="230"/>
      <c r="BE48" s="230"/>
      <c r="BF48" s="230"/>
      <c r="BG48" s="230"/>
      <c r="BO48" s="706" t="s">
        <v>1013</v>
      </c>
      <c r="BP48" s="703">
        <f>BQ48-BQ47</f>
        <v>6.9662911969492267</v>
      </c>
      <c r="BQ48" s="728">
        <f t="shared" si="5"/>
        <v>16.320999291962284</v>
      </c>
      <c r="BR48" s="706"/>
      <c r="BS48" s="706"/>
      <c r="BT48" s="706" t="s">
        <v>1013</v>
      </c>
      <c r="BU48" s="719">
        <v>16.320999291962284</v>
      </c>
      <c r="BV48" s="707"/>
      <c r="BW48" s="712">
        <f t="shared" si="6"/>
        <v>61.781673929786955</v>
      </c>
      <c r="BX48" s="58" t="s">
        <v>1028</v>
      </c>
    </row>
    <row r="49" spans="1:78" ht="15" customHeight="1">
      <c r="A49" s="109"/>
      <c r="B49" s="594"/>
      <c r="C49" s="158"/>
      <c r="D49" s="158"/>
      <c r="E49" s="841"/>
      <c r="F49" s="158"/>
      <c r="G49" s="158"/>
      <c r="H49" s="232" t="s">
        <v>50</v>
      </c>
      <c r="I49" s="1160" t="str">
        <f>IF(ISBLANK('Start Page'!$AB$22),"",Worksheet!H46)</f>
        <v/>
      </c>
      <c r="J49" s="1160"/>
      <c r="K49" s="1160"/>
      <c r="L49" s="1160"/>
      <c r="M49" s="673"/>
      <c r="N49" s="1161" t="str">
        <f>IF(OR(ISBLANK('Start Page'!$AB$22),ISBLANK(Worksheet!J76)),"",(SUM(Worksheet!H43+Worksheet!H39+Worksheet!X50)*Worksheet!H76)*INDEX(Sheet1!B2:D4,MATCH('Start Page'!AB22,Sheet1!A2:A4,0),MATCH(Worksheet!J76,Sheet1!B1:D1,0))+Worksheet!Y50*Worksheet!H77)</f>
        <v/>
      </c>
      <c r="O49" s="1161"/>
      <c r="P49" s="1161"/>
      <c r="Q49" s="1161"/>
      <c r="R49" s="247"/>
      <c r="S49" s="1167" t="str">
        <f>IFERROR('Carbon Calculations'!$C$8*Dashboard!I49,"")</f>
        <v/>
      </c>
      <c r="T49" s="1167"/>
      <c r="U49" s="1167"/>
      <c r="V49" s="1167"/>
      <c r="W49" s="689"/>
      <c r="X49" s="247"/>
      <c r="Y49" s="247"/>
      <c r="Z49" s="247"/>
      <c r="AA49" s="247"/>
      <c r="AB49" s="247"/>
      <c r="AC49" s="247"/>
      <c r="AD49" s="247"/>
      <c r="AE49" s="247"/>
      <c r="AF49" s="247"/>
      <c r="AG49" s="247"/>
      <c r="AH49" s="247"/>
      <c r="AI49" s="247"/>
      <c r="AJ49" s="247"/>
      <c r="AK49" s="247"/>
      <c r="AL49" s="247"/>
      <c r="AM49" s="679"/>
      <c r="AN49" s="679"/>
      <c r="AO49" s="679"/>
      <c r="AP49" s="679"/>
      <c r="AQ49" s="679"/>
      <c r="AR49" s="679"/>
      <c r="AS49" s="679"/>
      <c r="AT49" s="679"/>
      <c r="AU49" s="679"/>
      <c r="AV49" s="247"/>
      <c r="AW49" s="247"/>
      <c r="AX49" s="247"/>
      <c r="AY49" s="247"/>
      <c r="AZ49" s="247"/>
      <c r="BA49" s="247"/>
      <c r="BB49" s="336"/>
      <c r="BC49" s="109"/>
      <c r="BD49" s="228"/>
      <c r="BO49" s="706"/>
      <c r="BP49" s="706"/>
      <c r="BQ49" s="706"/>
      <c r="BR49" s="706"/>
      <c r="BS49" s="706"/>
      <c r="BT49" s="706"/>
      <c r="BU49" s="707"/>
      <c r="BV49" s="707"/>
      <c r="BW49" s="707"/>
      <c r="BX49" s="716" t="s">
        <v>1027</v>
      </c>
    </row>
    <row r="50" spans="1:78" ht="15" customHeight="1">
      <c r="A50" s="109"/>
      <c r="B50" s="594"/>
      <c r="C50" s="158"/>
      <c r="D50" s="158"/>
      <c r="E50" s="841"/>
      <c r="F50" s="158"/>
      <c r="G50" s="158"/>
      <c r="H50" s="232" t="s">
        <v>51</v>
      </c>
      <c r="I50" s="1160" t="str">
        <f>IF(ISBLANK('Start Page'!$AB$22),"",Worksheet!H51)</f>
        <v/>
      </c>
      <c r="J50" s="1160"/>
      <c r="K50" s="1160"/>
      <c r="L50" s="1160"/>
      <c r="M50" s="673"/>
      <c r="N50" s="1161" t="str">
        <f>IFERROR(IF(Worksheet!H41="Select under/over","",IF(ISBLANK('Start Page'!AB22),"",Worksheet!H51*(IF(BD29=FALSE,Worksheet!H77,IF(BD29=TRUE,Worksheet!H76*INDEX(Sheet1!B2:D4,MATCH('Start Page'!AB22,Sheet1!A2:A4,0),MATCH(Worksheet!J76,Sheet1!B1:D1,0)),""))))),"")</f>
        <v/>
      </c>
      <c r="O50" s="1161"/>
      <c r="P50" s="1161"/>
      <c r="Q50" s="1161"/>
      <c r="R50" s="247"/>
      <c r="S50" s="1167" t="str">
        <f>IFERROR('Carbon Calculations'!$C$8*Dashboard!I50,"")</f>
        <v/>
      </c>
      <c r="T50" s="1167"/>
      <c r="U50" s="1167"/>
      <c r="V50" s="1167"/>
      <c r="W50" s="247"/>
      <c r="X50" s="247"/>
      <c r="Y50" s="247"/>
      <c r="Z50" s="247"/>
      <c r="AA50" s="247"/>
      <c r="AB50" s="247"/>
      <c r="AC50" s="247"/>
      <c r="AD50" s="247"/>
      <c r="AE50" s="247"/>
      <c r="AF50" s="247"/>
      <c r="AG50" s="247"/>
      <c r="AH50" s="247"/>
      <c r="AI50" s="247"/>
      <c r="AJ50" s="247"/>
      <c r="AK50" s="247"/>
      <c r="AL50" s="247"/>
      <c r="AM50" s="679"/>
      <c r="AN50" s="679"/>
      <c r="AO50" s="679"/>
      <c r="AP50" s="679"/>
      <c r="AQ50" s="679"/>
      <c r="AR50" s="679"/>
      <c r="AS50" s="679"/>
      <c r="AT50" s="679"/>
      <c r="AU50" s="679"/>
      <c r="AV50" s="247"/>
      <c r="AW50" s="247"/>
      <c r="AX50" s="247"/>
      <c r="AY50" s="247"/>
      <c r="AZ50" s="247"/>
      <c r="BA50" s="247"/>
      <c r="BB50" s="340"/>
      <c r="BC50" s="109"/>
      <c r="BU50" s="58"/>
      <c r="BV50" s="707"/>
      <c r="BW50" s="58"/>
      <c r="BX50" s="728" t="s">
        <v>1036</v>
      </c>
    </row>
    <row r="51" spans="1:78" ht="15" customHeight="1">
      <c r="A51" s="109"/>
      <c r="B51" s="594"/>
      <c r="C51" s="158"/>
      <c r="D51" s="158"/>
      <c r="E51" s="841"/>
      <c r="F51" s="158"/>
      <c r="G51" s="158"/>
      <c r="H51" s="232" t="s">
        <v>1242</v>
      </c>
      <c r="I51" s="1160" t="str">
        <f>IF(ISBLANK('Start Page'!$AB$22),"",SUM(Worksheet!H25:H26))</f>
        <v/>
      </c>
      <c r="J51" s="1160"/>
      <c r="K51" s="1160"/>
      <c r="L51" s="1160"/>
      <c r="M51" s="673"/>
      <c r="N51" s="1161" t="str">
        <f>IFERROR(IF(SUM(Sheet1!D90:D91)=0,"",SUM(Sheet1!D90:D91)),"")</f>
        <v/>
      </c>
      <c r="O51" s="1161"/>
      <c r="P51" s="1161"/>
      <c r="Q51" s="1161"/>
      <c r="R51" s="247"/>
      <c r="S51" s="1167" t="str">
        <f>IFERROR('Carbon Calculations'!$C$8*Dashboard!I51,"")</f>
        <v/>
      </c>
      <c r="T51" s="1167"/>
      <c r="U51" s="1167"/>
      <c r="V51" s="1167"/>
      <c r="W51" s="247"/>
      <c r="X51" s="247"/>
      <c r="Y51" s="247"/>
      <c r="Z51" s="247"/>
      <c r="AA51" s="247"/>
      <c r="AB51" s="247"/>
      <c r="AC51" s="247"/>
      <c r="AD51" s="247"/>
      <c r="AE51" s="247"/>
      <c r="AF51" s="247"/>
      <c r="AG51" s="247"/>
      <c r="AH51" s="247"/>
      <c r="AI51" s="247"/>
      <c r="AJ51" s="247"/>
      <c r="AK51" s="247"/>
      <c r="AL51" s="247"/>
      <c r="AM51" s="679"/>
      <c r="AN51" s="679"/>
      <c r="AO51" s="679"/>
      <c r="AP51" s="679"/>
      <c r="AQ51" s="679"/>
      <c r="AR51" s="679"/>
      <c r="AS51" s="679"/>
      <c r="AT51" s="679"/>
      <c r="AU51" s="679"/>
      <c r="AV51" s="247"/>
      <c r="AW51" s="247"/>
      <c r="AX51" s="247"/>
      <c r="AY51" s="247"/>
      <c r="AZ51" s="247"/>
      <c r="BA51" s="247"/>
      <c r="BB51" s="340"/>
      <c r="BC51" s="109"/>
      <c r="BU51" s="58"/>
      <c r="BV51" s="707"/>
      <c r="BW51" s="58"/>
      <c r="BX51" s="655"/>
    </row>
    <row r="52" spans="1:78" ht="15" customHeight="1">
      <c r="A52" s="109"/>
      <c r="B52" s="594"/>
      <c r="C52" s="158"/>
      <c r="D52" s="158"/>
      <c r="E52" s="841"/>
      <c r="F52" s="158"/>
      <c r="G52" s="158"/>
      <c r="H52" s="232" t="s">
        <v>676</v>
      </c>
      <c r="I52" s="1160" t="str">
        <f>IF(SUM(I49:I51)=0,"",SUM(I49:I51))</f>
        <v/>
      </c>
      <c r="J52" s="1160"/>
      <c r="K52" s="1160"/>
      <c r="L52" s="1160"/>
      <c r="M52" s="673"/>
      <c r="N52" s="1161" t="str">
        <f>IF(SUM(N49:N51)=0,"",SUM(N49:N51))</f>
        <v/>
      </c>
      <c r="O52" s="1161"/>
      <c r="P52" s="1161"/>
      <c r="Q52" s="1161"/>
      <c r="R52" s="247"/>
      <c r="S52" s="1167" t="str">
        <f>IFERROR('Carbon Calculations'!$C$8*Dashboard!I52,"")</f>
        <v/>
      </c>
      <c r="T52" s="1167"/>
      <c r="U52" s="1167"/>
      <c r="V52" s="1167"/>
      <c r="W52" s="247"/>
      <c r="X52" s="247"/>
      <c r="Y52" s="247"/>
      <c r="Z52" s="247"/>
      <c r="AA52" s="247"/>
      <c r="AB52" s="247"/>
      <c r="AC52" s="247"/>
      <c r="AD52" s="247"/>
      <c r="AE52" s="247"/>
      <c r="AF52" s="247"/>
      <c r="AG52" s="247"/>
      <c r="AH52" s="247"/>
      <c r="AI52" s="247"/>
      <c r="AJ52" s="247"/>
      <c r="AK52" s="247"/>
      <c r="AL52" s="247"/>
      <c r="AM52" s="679"/>
      <c r="AN52" s="679"/>
      <c r="AO52" s="679"/>
      <c r="AP52" s="679"/>
      <c r="AQ52" s="679"/>
      <c r="AR52" s="679"/>
      <c r="AS52" s="679"/>
      <c r="AT52" s="679"/>
      <c r="AU52" s="679"/>
      <c r="AV52" s="247"/>
      <c r="AW52" s="247"/>
      <c r="AX52" s="247"/>
      <c r="AY52" s="247"/>
      <c r="AZ52" s="247"/>
      <c r="BA52" s="247"/>
      <c r="BB52" s="336"/>
      <c r="BC52" s="109"/>
      <c r="BU52" s="58"/>
      <c r="BV52" s="707"/>
      <c r="BW52" s="58"/>
      <c r="BX52" s="655"/>
    </row>
    <row r="53" spans="1:78" ht="12.9" customHeight="1" thickBot="1">
      <c r="A53" s="109"/>
      <c r="B53" s="337"/>
      <c r="C53" s="338"/>
      <c r="D53" s="681"/>
      <c r="E53" s="843"/>
      <c r="F53" s="681"/>
      <c r="G53" s="681"/>
      <c r="H53" s="681"/>
      <c r="I53" s="681"/>
      <c r="J53" s="681"/>
      <c r="K53" s="681"/>
      <c r="L53" s="681"/>
      <c r="M53" s="681"/>
      <c r="N53" s="681"/>
      <c r="O53" s="681"/>
      <c r="P53" s="681"/>
      <c r="Q53" s="681"/>
      <c r="R53" s="681"/>
      <c r="S53" s="1162" t="s">
        <v>1294</v>
      </c>
      <c r="T53" s="1162"/>
      <c r="U53" s="1162"/>
      <c r="V53" s="1162"/>
      <c r="W53" s="681"/>
      <c r="X53" s="681"/>
      <c r="Y53" s="681"/>
      <c r="Z53" s="681"/>
      <c r="AA53" s="681"/>
      <c r="AB53" s="681"/>
      <c r="AC53" s="681"/>
      <c r="AD53" s="681"/>
      <c r="AE53" s="681"/>
      <c r="AF53" s="682"/>
      <c r="AG53" s="683"/>
      <c r="AH53" s="684"/>
      <c r="AI53" s="684"/>
      <c r="AJ53" s="683"/>
      <c r="AK53" s="681"/>
      <c r="AL53" s="681"/>
      <c r="AM53" s="681"/>
      <c r="AN53" s="681"/>
      <c r="AO53" s="681"/>
      <c r="AP53" s="681"/>
      <c r="AQ53" s="681"/>
      <c r="AR53" s="681"/>
      <c r="AS53" s="681"/>
      <c r="AT53" s="681"/>
      <c r="AU53" s="681"/>
      <c r="AV53" s="681"/>
      <c r="AW53" s="685"/>
      <c r="AX53" s="686"/>
      <c r="AY53" s="681"/>
      <c r="AZ53" s="681"/>
      <c r="BA53" s="681"/>
      <c r="BB53" s="339"/>
      <c r="BC53" s="109"/>
      <c r="BP53" s="726" t="s">
        <v>1032</v>
      </c>
      <c r="BQ53" s="727" t="s">
        <v>1035</v>
      </c>
      <c r="BU53" s="58"/>
      <c r="BV53" s="707"/>
      <c r="BW53" s="58"/>
      <c r="BX53" s="655"/>
    </row>
    <row r="54" spans="1:78" ht="6.75" customHeight="1" thickTop="1">
      <c r="A54" s="109">
        <v>0</v>
      </c>
      <c r="B54" s="109"/>
      <c r="C54" s="109"/>
      <c r="D54" s="109"/>
      <c r="E54" s="838"/>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10"/>
      <c r="AI54" s="110"/>
      <c r="AJ54" s="109"/>
      <c r="AK54" s="109"/>
      <c r="AL54" s="109"/>
      <c r="AM54" s="109"/>
      <c r="AN54" s="109"/>
      <c r="AO54" s="109"/>
      <c r="AP54" s="109"/>
      <c r="AQ54" s="109"/>
      <c r="AR54" s="109"/>
      <c r="AS54" s="109"/>
      <c r="AT54" s="109"/>
      <c r="AU54" s="109"/>
      <c r="AV54" s="109"/>
      <c r="AW54" s="224"/>
      <c r="AX54" s="109"/>
      <c r="AY54" s="109"/>
      <c r="AZ54" s="109"/>
      <c r="BA54" s="109"/>
      <c r="BB54" s="109"/>
      <c r="BC54" s="109"/>
      <c r="BP54" s="726"/>
      <c r="BQ54" s="727"/>
      <c r="BU54" s="58"/>
      <c r="BV54" s="707"/>
      <c r="BW54" s="58"/>
      <c r="BX54" s="655"/>
    </row>
    <row r="55" spans="1:78" ht="12.9" customHeight="1">
      <c r="A55" s="58"/>
      <c r="B55" s="58"/>
      <c r="C55" s="58"/>
      <c r="D55" s="58"/>
      <c r="E55" s="844"/>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O55" s="705" t="s">
        <v>1181</v>
      </c>
      <c r="BP55" s="705"/>
      <c r="BQ55" s="705"/>
      <c r="BR55" s="694" t="s">
        <v>1039</v>
      </c>
      <c r="BS55" s="722" t="str">
        <f>IF($BO$2&gt;0,"",IF(Worksheet!H51="","",IF(ISERROR(1/Worksheet!H62),"",IF('Start Page'!$AB$22="Megalitres (thousand cubic metres)",Worksheet!H51*1000000/365/Worksheet!H62,IF('Start Page'!$AB$22="Million gallons (US)",Worksheet!H51*1000000,Worksheet!H51*325851)/365/Worksheet!H62))))</f>
        <v/>
      </c>
      <c r="BT55" s="706"/>
      <c r="BU55" s="793" t="s">
        <v>1035</v>
      </c>
      <c r="BV55" s="707"/>
      <c r="BW55" s="707"/>
      <c r="BX55" s="655"/>
      <c r="BY55" s="58" t="s">
        <v>1148</v>
      </c>
      <c r="BZ55" s="58" t="str">
        <f>IF(OR(Worksheet!S91=0,Worksheet!S91="",BO2&gt;0),"",Worksheet!S91)</f>
        <v/>
      </c>
    </row>
    <row r="56" spans="1:78" ht="12.9" customHeight="1">
      <c r="A56" s="58"/>
      <c r="B56" s="58"/>
      <c r="C56" s="58"/>
      <c r="D56" s="58"/>
      <c r="E56" s="844"/>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N56" s="724" t="s">
        <v>1034</v>
      </c>
      <c r="BO56" s="706" t="s">
        <v>1033</v>
      </c>
      <c r="BP56" s="707">
        <f>SUM(BP57:BP60)</f>
        <v>115.43298001472428</v>
      </c>
      <c r="BQ56" s="728">
        <f>IF($BD$7="ML/Yr",BW56,BU56)</f>
        <v>16.277522142556361</v>
      </c>
      <c r="BR56" s="694" t="s">
        <v>1038</v>
      </c>
      <c r="BS56" s="730" t="str">
        <f>IF(BS55="","",IF(BS55&lt;BQ56,0,IF(BS55&gt;BQ60,BQ60,BS55)))</f>
        <v/>
      </c>
      <c r="BT56" s="706" t="s">
        <v>1033</v>
      </c>
      <c r="BU56" s="718">
        <v>16.277522142556361</v>
      </c>
      <c r="BV56" s="707"/>
      <c r="BW56" s="712">
        <f t="shared" ref="BW56:BW60" si="7">BU56*3.78541</f>
        <v>61.617095093654278</v>
      </c>
      <c r="BX56" s="655"/>
      <c r="BY56" s="58" t="s">
        <v>1149</v>
      </c>
      <c r="BZ56" s="58" t="str">
        <f>IF(BZ55="","",IF(BZ55&lt;BQ56,0,IF(BZ55&gt;BQ60,BQ60,BZ55)))</f>
        <v/>
      </c>
    </row>
    <row r="57" spans="1:78" ht="12.9" customHeight="1">
      <c r="A57" s="58"/>
      <c r="B57" s="58"/>
      <c r="C57" s="58"/>
      <c r="D57" s="58"/>
      <c r="E57" s="844"/>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O57" s="706" t="s">
        <v>1011</v>
      </c>
      <c r="BP57" s="703">
        <f>BQ57</f>
        <v>22.721688432860574</v>
      </c>
      <c r="BQ57" s="728">
        <f t="shared" ref="BQ57:BQ60" si="8">IF($BD$7="ML/Yr",BW57,BU57)</f>
        <v>22.721688432860574</v>
      </c>
      <c r="BR57" s="706" t="s">
        <v>1037</v>
      </c>
      <c r="BS57" s="710">
        <f>SUM(BP56:BP60)/125</f>
        <v>1.8469276802355887</v>
      </c>
      <c r="BT57" s="706" t="s">
        <v>1011</v>
      </c>
      <c r="BU57" s="718">
        <v>22.721688432860574</v>
      </c>
      <c r="BV57" s="707"/>
      <c r="BW57" s="712">
        <f t="shared" si="7"/>
        <v>86.010906610634748</v>
      </c>
      <c r="BX57" s="58" t="s">
        <v>1019</v>
      </c>
      <c r="BY57" s="706" t="s">
        <v>1037</v>
      </c>
      <c r="BZ57" s="710" t="str">
        <f>IF(BZ56="","",SUM(BP56:BP60)/250)</f>
        <v/>
      </c>
    </row>
    <row r="58" spans="1:78" ht="12.9" customHeight="1">
      <c r="A58" s="58"/>
      <c r="B58" s="58"/>
      <c r="C58" s="58"/>
      <c r="D58" s="58"/>
      <c r="E58" s="844"/>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O58" s="706" t="s">
        <v>1031</v>
      </c>
      <c r="BP58" s="703">
        <f>BQ58-BQ57</f>
        <v>14.053484230273789</v>
      </c>
      <c r="BQ58" s="728">
        <f t="shared" si="8"/>
        <v>36.775172663134363</v>
      </c>
      <c r="BR58" s="706" t="s">
        <v>773</v>
      </c>
      <c r="BS58" s="710">
        <f>SUM(BP56:BP60)-SUM(BS56,BS57)</f>
        <v>229.01903234921301</v>
      </c>
      <c r="BT58" s="706" t="s">
        <v>1031</v>
      </c>
      <c r="BU58" s="718">
        <v>36.775172663134363</v>
      </c>
      <c r="BV58" s="707"/>
      <c r="BW58" s="712">
        <f t="shared" si="7"/>
        <v>139.20910635075546</v>
      </c>
      <c r="BX58" s="58" t="s">
        <v>1025</v>
      </c>
      <c r="BY58" s="706" t="s">
        <v>773</v>
      </c>
      <c r="BZ58" s="710" t="str">
        <f>IF(BZ57="","",SUM(BP56:BP60)-SUM(BZ56,BZ57))</f>
        <v/>
      </c>
    </row>
    <row r="59" spans="1:78" ht="12.9" customHeight="1">
      <c r="A59" s="58"/>
      <c r="B59" s="58"/>
      <c r="C59" s="58"/>
      <c r="D59" s="58"/>
      <c r="E59" s="844"/>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O59" s="706" t="s">
        <v>1012</v>
      </c>
      <c r="BP59" s="703">
        <f>BQ59-BQ58</f>
        <v>29.603369869319486</v>
      </c>
      <c r="BQ59" s="728">
        <f t="shared" si="8"/>
        <v>66.378542532453849</v>
      </c>
      <c r="BR59" s="706"/>
      <c r="BS59" s="706"/>
      <c r="BT59" s="706" t="s">
        <v>1012</v>
      </c>
      <c r="BU59" s="718">
        <v>66.378542532453849</v>
      </c>
      <c r="BV59" s="707"/>
      <c r="BW59" s="712">
        <f t="shared" si="7"/>
        <v>251.26999868777614</v>
      </c>
      <c r="BX59" s="58" t="s">
        <v>1026</v>
      </c>
    </row>
    <row r="60" spans="1:78" ht="12.9" customHeight="1">
      <c r="A60" s="58"/>
      <c r="B60" s="58"/>
      <c r="C60" s="58"/>
      <c r="D60" s="58"/>
      <c r="E60" s="844"/>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O60" s="706" t="s">
        <v>1013</v>
      </c>
      <c r="BP60" s="703">
        <f>BQ60-BQ59</f>
        <v>49.05443748227043</v>
      </c>
      <c r="BQ60" s="728">
        <f t="shared" si="8"/>
        <v>115.43298001472428</v>
      </c>
      <c r="BR60" s="706"/>
      <c r="BS60" s="706"/>
      <c r="BT60" s="706" t="s">
        <v>1013</v>
      </c>
      <c r="BU60" s="718">
        <v>115.43298001472428</v>
      </c>
      <c r="BV60" s="707"/>
      <c r="BW60" s="712">
        <f t="shared" si="7"/>
        <v>436.96115687753746</v>
      </c>
      <c r="BX60" s="58" t="s">
        <v>1028</v>
      </c>
    </row>
    <row r="61" spans="1:78" ht="12.9" customHeight="1">
      <c r="A61" s="58"/>
      <c r="B61" s="58"/>
      <c r="C61" s="58"/>
      <c r="D61" s="58"/>
      <c r="E61" s="844"/>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O61" s="691"/>
      <c r="BP61" s="726" t="s">
        <v>1032</v>
      </c>
      <c r="BQ61" s="727" t="s">
        <v>1035</v>
      </c>
      <c r="BR61" s="691"/>
      <c r="BS61" s="691"/>
      <c r="BT61" s="691"/>
      <c r="BU61" s="709"/>
      <c r="BV61" s="707"/>
      <c r="BW61" s="709"/>
      <c r="BX61" s="716" t="s">
        <v>1027</v>
      </c>
    </row>
    <row r="62" spans="1:78" ht="12.9" customHeight="1">
      <c r="A62" s="58"/>
      <c r="B62" s="58"/>
      <c r="C62" s="58"/>
      <c r="D62" s="58"/>
      <c r="E62" s="844"/>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O62" s="705" t="s">
        <v>1017</v>
      </c>
      <c r="BP62" s="705"/>
      <c r="BQ62" s="705"/>
      <c r="BR62" s="694" t="s">
        <v>1039</v>
      </c>
      <c r="BS62" s="722" t="str">
        <f>IF($BO$2&gt;0,"",IFERROR(IF(ISERROR(1/AK43),"",I50/AK43),""))</f>
        <v/>
      </c>
      <c r="BT62" s="691"/>
      <c r="BU62" s="793" t="s">
        <v>1035</v>
      </c>
      <c r="BV62" s="709"/>
      <c r="BW62" s="709"/>
      <c r="BX62" s="728" t="s">
        <v>1036</v>
      </c>
    </row>
    <row r="63" spans="1:78" ht="15.6">
      <c r="A63" s="58"/>
      <c r="B63" s="58"/>
      <c r="C63" s="58"/>
      <c r="D63" s="58"/>
      <c r="E63" s="844"/>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N63" s="724" t="s">
        <v>1034</v>
      </c>
      <c r="BO63" s="706" t="s">
        <v>1033</v>
      </c>
      <c r="BP63" s="707">
        <f>SUM(BP64:BP67)</f>
        <v>5.6785169995812712</v>
      </c>
      <c r="BQ63" s="707">
        <f>BU63</f>
        <v>0.88524096981003719</v>
      </c>
      <c r="BR63" s="694" t="s">
        <v>1038</v>
      </c>
      <c r="BS63" s="730" t="str">
        <f>IF(BS62="","",IF(BS62&lt;BQ63,0,IF(BS62&gt;BQ67,BQ67,BS62)))</f>
        <v/>
      </c>
      <c r="BT63" s="706" t="s">
        <v>1033</v>
      </c>
      <c r="BU63" s="718">
        <v>0.88524096981003719</v>
      </c>
      <c r="BV63" s="709"/>
      <c r="BW63" s="709"/>
      <c r="BX63" s="655"/>
    </row>
    <row r="64" spans="1:78" ht="15.6">
      <c r="A64" s="58"/>
      <c r="B64" s="58"/>
      <c r="C64" s="58"/>
      <c r="D64" s="58"/>
      <c r="E64" s="844"/>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O64" s="706" t="s">
        <v>1011</v>
      </c>
      <c r="BP64" s="707">
        <f>BQ64</f>
        <v>1.1802115431372406</v>
      </c>
      <c r="BQ64" s="707">
        <f t="shared" ref="BQ64:BQ67" si="9">BU64</f>
        <v>1.1802115431372406</v>
      </c>
      <c r="BR64" s="706" t="s">
        <v>1037</v>
      </c>
      <c r="BS64" s="710">
        <f>SUM(BP63:BP67)/125</f>
        <v>9.0856271993300333E-2</v>
      </c>
      <c r="BT64" s="706" t="s">
        <v>1011</v>
      </c>
      <c r="BU64" s="718">
        <v>1.1802115431372406</v>
      </c>
      <c r="BV64" s="709"/>
      <c r="BW64" s="709"/>
      <c r="BX64" s="58" t="s">
        <v>1021</v>
      </c>
      <c r="BY64" s="706"/>
      <c r="BZ64" s="710"/>
    </row>
    <row r="65" spans="1:78" ht="15.6">
      <c r="A65" s="58"/>
      <c r="B65" s="58"/>
      <c r="C65" s="58"/>
      <c r="D65" s="58"/>
      <c r="E65" s="844"/>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E65" s="698"/>
      <c r="BF65" s="698"/>
      <c r="BG65" s="698"/>
      <c r="BH65" s="698"/>
      <c r="BI65" s="698"/>
      <c r="BJ65" s="698"/>
      <c r="BK65" s="698"/>
      <c r="BL65" s="698"/>
      <c r="BM65" s="158"/>
      <c r="BO65" s="706" t="s">
        <v>1031</v>
      </c>
      <c r="BP65" s="707">
        <f>BQ65-BQ64</f>
        <v>0.66786196495481698</v>
      </c>
      <c r="BQ65" s="707">
        <f t="shared" si="9"/>
        <v>1.8480735080920576</v>
      </c>
      <c r="BR65" s="706" t="s">
        <v>773</v>
      </c>
      <c r="BS65" s="710">
        <f>SUM(BP63:BP67)-SUM(BS63,BS64)</f>
        <v>11.266177727169243</v>
      </c>
      <c r="BT65" s="706" t="s">
        <v>1031</v>
      </c>
      <c r="BU65" s="718">
        <v>1.8480735080920576</v>
      </c>
      <c r="BV65" s="709"/>
      <c r="BW65" s="709"/>
      <c r="BY65" s="706"/>
      <c r="BZ65" s="710"/>
    </row>
    <row r="66" spans="1:78" ht="15.6">
      <c r="A66" s="58"/>
      <c r="B66" s="58"/>
      <c r="C66" s="58"/>
      <c r="D66" s="58"/>
      <c r="E66" s="844"/>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H66" s="158"/>
      <c r="BI66" s="158"/>
      <c r="BJ66" s="158"/>
      <c r="BK66" s="158"/>
      <c r="BL66" s="158"/>
      <c r="BM66" s="158"/>
      <c r="BO66" s="706" t="s">
        <v>1012</v>
      </c>
      <c r="BP66" s="707">
        <f>BQ66-BQ65</f>
        <v>1.3196245561942783</v>
      </c>
      <c r="BQ66" s="707">
        <f t="shared" si="9"/>
        <v>3.1676980642863359</v>
      </c>
      <c r="BR66" s="706"/>
      <c r="BS66" s="706"/>
      <c r="BT66" s="706" t="s">
        <v>1012</v>
      </c>
      <c r="BU66" s="718">
        <v>3.1676980642863359</v>
      </c>
      <c r="BV66" s="709"/>
      <c r="BW66" s="709"/>
    </row>
    <row r="67" spans="1:78" ht="15.6">
      <c r="A67" s="58"/>
      <c r="B67" s="58"/>
      <c r="C67" s="58"/>
      <c r="D67" s="58"/>
      <c r="E67" s="844"/>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H67" s="158"/>
      <c r="BI67" s="158"/>
      <c r="BJ67" s="158"/>
      <c r="BK67" s="158"/>
      <c r="BL67" s="158"/>
      <c r="BM67" s="158"/>
      <c r="BO67" s="706" t="s">
        <v>1013</v>
      </c>
      <c r="BP67" s="707">
        <f>BQ67-BQ66</f>
        <v>2.5108189352949353</v>
      </c>
      <c r="BQ67" s="707">
        <f t="shared" si="9"/>
        <v>5.6785169995812712</v>
      </c>
      <c r="BR67" s="706"/>
      <c r="BS67" s="706"/>
      <c r="BT67" s="706" t="s">
        <v>1013</v>
      </c>
      <c r="BU67" s="718">
        <v>5.6785169995812712</v>
      </c>
      <c r="BV67" s="709"/>
      <c r="BW67" s="709"/>
    </row>
    <row r="68" spans="1:78" ht="15.75" customHeight="1">
      <c r="A68" s="58"/>
      <c r="B68" s="58"/>
      <c r="C68" s="58"/>
      <c r="D68" s="58"/>
      <c r="E68" s="844"/>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O68" s="691"/>
      <c r="BP68" s="726" t="s">
        <v>1032</v>
      </c>
      <c r="BQ68" s="727" t="s">
        <v>1035</v>
      </c>
      <c r="BR68" s="691"/>
      <c r="BS68" s="691"/>
      <c r="BT68" s="691"/>
      <c r="BU68" s="709"/>
      <c r="BV68" s="709"/>
      <c r="BW68" s="709"/>
      <c r="BX68" s="655"/>
    </row>
    <row r="69" spans="1:78" ht="14.1" customHeight="1">
      <c r="A69" s="58"/>
      <c r="B69" s="58"/>
      <c r="C69" s="58"/>
      <c r="D69" s="58"/>
      <c r="E69" s="844"/>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O69" s="705" t="s">
        <v>1182</v>
      </c>
      <c r="BP69" s="705"/>
      <c r="BQ69" s="705"/>
      <c r="BR69" s="694" t="s">
        <v>1039</v>
      </c>
      <c r="BS69" s="723" t="str">
        <f>IF($BO$2&gt;0,"",IF(Worksheet!H51="","",IF(ISERROR(1/Worksheet!H61),"",IF('Start Page'!$AB$22="Acre-feet",Worksheet!H51*325851/1000000,Worksheet!H51)*1000000/365/Worksheet!H61)))</f>
        <v/>
      </c>
      <c r="BT69" s="691"/>
      <c r="BU69" s="793" t="s">
        <v>1035</v>
      </c>
      <c r="BV69" s="709"/>
      <c r="BW69" s="709"/>
      <c r="BX69" s="655"/>
      <c r="BY69" s="58" t="s">
        <v>1148</v>
      </c>
      <c r="BZ69" s="848" t="str">
        <f>IF(OR(Worksheet!S92=0,Worksheet!S92="",BO2&gt;0),"",Worksheet!S92)</f>
        <v/>
      </c>
    </row>
    <row r="70" spans="1:78" ht="14.1" customHeight="1">
      <c r="A70" s="58"/>
      <c r="B70" s="58"/>
      <c r="C70" s="58"/>
      <c r="D70" s="58"/>
      <c r="E70" s="844"/>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N70" s="724" t="s">
        <v>1034</v>
      </c>
      <c r="BO70" s="706" t="s">
        <v>1033</v>
      </c>
      <c r="BP70" s="715">
        <f>SUM(BP71:BP74)</f>
        <v>6074.127474647431</v>
      </c>
      <c r="BQ70" s="728">
        <f>IF($BD$7="ML/Yr",BW70,BU70)</f>
        <v>879.72156275907298</v>
      </c>
      <c r="BR70" s="694" t="s">
        <v>1038</v>
      </c>
      <c r="BS70" s="731" t="str">
        <f>IF(BS69="","",IF(BS69&lt;BQ70,0,IF(BS69&gt;BQ74,BQ74,BS69)))</f>
        <v/>
      </c>
      <c r="BT70" s="706" t="s">
        <v>1033</v>
      </c>
      <c r="BU70" s="717">
        <v>879.72156275907298</v>
      </c>
      <c r="BV70" s="709"/>
      <c r="BW70" s="713">
        <f>BU70*3.78541/1.60934</f>
        <v>2069.2375762013139</v>
      </c>
      <c r="BX70" s="655"/>
      <c r="BY70" s="58" t="s">
        <v>1149</v>
      </c>
      <c r="BZ70" s="58" t="str">
        <f>IF(BZ69="","",IF(BZ69&lt;BQ70,0,IF(BZ69&gt;BQ74,BQ74,BZ69)))</f>
        <v/>
      </c>
    </row>
    <row r="71" spans="1:78" ht="14.1" customHeight="1">
      <c r="A71" s="58"/>
      <c r="B71" s="58"/>
      <c r="C71" s="58"/>
      <c r="D71" s="58"/>
      <c r="E71" s="844"/>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O71" s="706" t="s">
        <v>1011</v>
      </c>
      <c r="BP71" s="731">
        <f>BQ71</f>
        <v>1289.3731309804823</v>
      </c>
      <c r="BQ71" s="728">
        <f t="shared" ref="BQ71:BQ74" si="10">IF($BD$7="ML/Yr",BW71,BU71)</f>
        <v>1289.3731309804823</v>
      </c>
      <c r="BR71" s="706" t="s">
        <v>1037</v>
      </c>
      <c r="BS71" s="710">
        <f>SUM(BP70:BP74)/125</f>
        <v>97.186039594358903</v>
      </c>
      <c r="BT71" s="706" t="s">
        <v>1011</v>
      </c>
      <c r="BU71" s="717">
        <v>1289.3731309804823</v>
      </c>
      <c r="BV71" s="709"/>
      <c r="BW71" s="713">
        <f>BU71*3.78541/1.60934</f>
        <v>3032.799746321366</v>
      </c>
      <c r="BX71" s="58" t="s">
        <v>1022</v>
      </c>
      <c r="BY71" s="706" t="s">
        <v>1037</v>
      </c>
      <c r="BZ71" s="710" t="str">
        <f>IF(BZ70="","",SUM(BP70:BP74)/250)</f>
        <v/>
      </c>
    </row>
    <row r="72" spans="1:78" ht="14.1" customHeight="1">
      <c r="A72" s="58"/>
      <c r="B72" s="58"/>
      <c r="C72" s="58"/>
      <c r="D72" s="58"/>
      <c r="E72" s="844"/>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O72" s="706" t="s">
        <v>1031</v>
      </c>
      <c r="BP72" s="731">
        <f>BQ72-BQ71</f>
        <v>759.55275547112319</v>
      </c>
      <c r="BQ72" s="728">
        <f t="shared" si="10"/>
        <v>2048.9258864516055</v>
      </c>
      <c r="BR72" s="706" t="s">
        <v>773</v>
      </c>
      <c r="BS72" s="715">
        <f>SUM(BP70:BP74)-SUM(BS70,BS71)</f>
        <v>12051.068909700503</v>
      </c>
      <c r="BT72" s="706" t="s">
        <v>1031</v>
      </c>
      <c r="BU72" s="717">
        <v>2048.9258864516055</v>
      </c>
      <c r="BV72" s="709"/>
      <c r="BW72" s="713">
        <f t="shared" ref="BW72:BW74" si="11">BU72*3.78541/1.60934</f>
        <v>4819.3821938389483</v>
      </c>
      <c r="BX72" s="58" t="s">
        <v>1025</v>
      </c>
      <c r="BY72" s="706" t="s">
        <v>773</v>
      </c>
      <c r="BZ72" s="710" t="str">
        <f>IF(BZ71="","",SUM(BP70:BP74)-SUM(BZ70,BZ71))</f>
        <v/>
      </c>
    </row>
    <row r="73" spans="1:78" ht="14.1" customHeight="1">
      <c r="A73" s="58"/>
      <c r="B73" s="58"/>
      <c r="C73" s="58"/>
      <c r="D73" s="58"/>
      <c r="E73" s="844"/>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O73" s="706" t="s">
        <v>1012</v>
      </c>
      <c r="BP73" s="731">
        <f>BQ73-BQ72</f>
        <v>1590.6845140948462</v>
      </c>
      <c r="BQ73" s="728">
        <f t="shared" si="10"/>
        <v>3639.6104005464517</v>
      </c>
      <c r="BR73" s="706"/>
      <c r="BS73" s="706"/>
      <c r="BT73" s="706" t="s">
        <v>1012</v>
      </c>
      <c r="BU73" s="717">
        <v>3639.6104005464517</v>
      </c>
      <c r="BV73" s="709"/>
      <c r="BW73" s="713">
        <f t="shared" si="11"/>
        <v>8560.9116820140825</v>
      </c>
      <c r="BX73" s="58" t="s">
        <v>1026</v>
      </c>
    </row>
    <row r="74" spans="1:78" ht="14.1" customHeight="1">
      <c r="A74" s="58"/>
      <c r="B74" s="58"/>
      <c r="C74" s="58"/>
      <c r="D74" s="58"/>
      <c r="E74" s="844"/>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O74" s="706" t="s">
        <v>1013</v>
      </c>
      <c r="BP74" s="731">
        <f>BQ74-BQ73</f>
        <v>2434.5170741009792</v>
      </c>
      <c r="BQ74" s="728">
        <f t="shared" si="10"/>
        <v>6074.127474647431</v>
      </c>
      <c r="BR74" s="706"/>
      <c r="BS74" s="706"/>
      <c r="BT74" s="706" t="s">
        <v>1013</v>
      </c>
      <c r="BU74" s="717">
        <v>6074.127474647431</v>
      </c>
      <c r="BV74" s="709"/>
      <c r="BW74" s="713">
        <f t="shared" si="11"/>
        <v>14287.262408071094</v>
      </c>
      <c r="BX74" s="58" t="s">
        <v>1029</v>
      </c>
    </row>
    <row r="75" spans="1:78" ht="14.1" customHeight="1">
      <c r="A75" s="58"/>
      <c r="B75" s="58"/>
      <c r="C75" s="58"/>
      <c r="D75" s="58"/>
      <c r="E75" s="844"/>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T75" s="691"/>
      <c r="BU75" s="709"/>
      <c r="BV75" s="709"/>
      <c r="BW75" s="709"/>
      <c r="BX75" s="716" t="s">
        <v>1030</v>
      </c>
    </row>
    <row r="76" spans="1:78" ht="14.1" customHeight="1">
      <c r="A76" s="58"/>
      <c r="B76" s="58"/>
      <c r="C76" s="58"/>
      <c r="D76" s="58"/>
      <c r="E76" s="844"/>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O76" s="691"/>
      <c r="BP76" s="726" t="s">
        <v>1032</v>
      </c>
      <c r="BQ76" s="727" t="s">
        <v>1035</v>
      </c>
      <c r="BR76" s="691"/>
      <c r="BS76" s="691"/>
      <c r="BT76" s="691"/>
      <c r="BU76" s="709"/>
      <c r="BV76" s="709"/>
      <c r="BW76" s="709"/>
      <c r="BX76" s="728" t="s">
        <v>1036</v>
      </c>
    </row>
    <row r="77" spans="1:78" ht="14.1" customHeight="1">
      <c r="A77" s="58"/>
      <c r="B77" s="58"/>
      <c r="C77" s="58"/>
      <c r="D77" s="58"/>
      <c r="E77" s="844"/>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O77" s="705" t="s">
        <v>1209</v>
      </c>
      <c r="BP77" s="705"/>
      <c r="BT77" s="691"/>
      <c r="BU77" s="793" t="s">
        <v>1035</v>
      </c>
      <c r="BV77" s="709"/>
      <c r="BW77" s="709"/>
      <c r="BX77" s="655"/>
    </row>
    <row r="78" spans="1:78" ht="14.1" customHeight="1">
      <c r="A78" s="58"/>
      <c r="B78" s="58"/>
      <c r="C78" s="58"/>
      <c r="D78" s="58"/>
      <c r="E78" s="844"/>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N78" s="724" t="s">
        <v>1034</v>
      </c>
      <c r="BO78" s="706" t="s">
        <v>1033</v>
      </c>
      <c r="BP78" s="715">
        <v>0</v>
      </c>
      <c r="BQ78" s="898">
        <f>IF($BD$7="ML/Yr",BW78,BU78)</f>
        <v>52.334191473572488</v>
      </c>
      <c r="BS78" s="731"/>
      <c r="BT78" s="706" t="s">
        <v>1033</v>
      </c>
      <c r="BU78" s="717">
        <v>52.334191473572488</v>
      </c>
      <c r="BV78" s="709"/>
      <c r="BW78" s="713">
        <f>BU78*0.70324961490205</f>
        <v>36.804000000000002</v>
      </c>
    </row>
    <row r="79" spans="1:78" ht="14.1" customHeight="1">
      <c r="A79" s="58"/>
      <c r="B79" s="58"/>
      <c r="C79" s="58"/>
      <c r="D79" s="58"/>
      <c r="E79" s="844"/>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O79" s="706" t="s">
        <v>1011</v>
      </c>
      <c r="BP79" s="731">
        <f>BQ79-BQ78</f>
        <v>7.6622700288460379</v>
      </c>
      <c r="BQ79" s="898">
        <f>IF($BD$7="ML/Yr",BW79,BU79)</f>
        <v>59.996461502418526</v>
      </c>
      <c r="BS79" s="710"/>
      <c r="BT79" s="706" t="s">
        <v>1011</v>
      </c>
      <c r="BU79" s="717">
        <v>59.996461502418526</v>
      </c>
      <c r="BV79" s="709"/>
      <c r="BW79" s="713">
        <f t="shared" ref="BW79:BW82" si="12">BU79*0.70324961490205</f>
        <v>42.192488447061493</v>
      </c>
      <c r="BX79" s="58" t="s">
        <v>1206</v>
      </c>
    </row>
    <row r="80" spans="1:78" ht="14.1" customHeight="1">
      <c r="A80" s="58"/>
      <c r="B80" s="58"/>
      <c r="C80" s="58"/>
      <c r="D80" s="58"/>
      <c r="E80" s="844"/>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O80" s="706" t="s">
        <v>1031</v>
      </c>
      <c r="BP80" s="731">
        <f>BQ80-BQ79</f>
        <v>10.003538497581474</v>
      </c>
      <c r="BQ80" s="898">
        <f>IF($BD$7="ML/Yr",BW80,BU80)</f>
        <v>70</v>
      </c>
      <c r="BS80" s="715"/>
      <c r="BT80" s="706" t="s">
        <v>1031</v>
      </c>
      <c r="BU80" s="717">
        <v>70</v>
      </c>
      <c r="BV80" s="709"/>
      <c r="BW80" s="713">
        <f t="shared" si="12"/>
        <v>49.227473043143497</v>
      </c>
      <c r="BX80" s="58" t="s">
        <v>1026</v>
      </c>
    </row>
    <row r="81" spans="1:76" ht="14.1" customHeight="1">
      <c r="A81" s="58"/>
      <c r="B81" s="58"/>
      <c r="C81" s="58"/>
      <c r="D81" s="58"/>
      <c r="E81" s="844"/>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O81" s="706" t="s">
        <v>1012</v>
      </c>
      <c r="BP81" s="731">
        <f>BQ81-BQ80</f>
        <v>11.988291197308087</v>
      </c>
      <c r="BQ81" s="898">
        <f>IF($BD$7="ML/Yr",BW81,BU81)</f>
        <v>81.988291197308087</v>
      </c>
      <c r="BS81" s="706"/>
      <c r="BT81" s="706" t="s">
        <v>1012</v>
      </c>
      <c r="BU81" s="717">
        <v>81.988291197308087</v>
      </c>
      <c r="BV81" s="709"/>
      <c r="BW81" s="713">
        <f t="shared" si="12"/>
        <v>57.658234210984041</v>
      </c>
      <c r="BX81" s="58" t="s">
        <v>1207</v>
      </c>
    </row>
    <row r="82" spans="1:76" ht="14.1" customHeight="1">
      <c r="A82" s="58"/>
      <c r="B82" s="58"/>
      <c r="C82" s="58"/>
      <c r="D82" s="58"/>
      <c r="E82" s="844"/>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O82" s="706" t="s">
        <v>1013</v>
      </c>
      <c r="BP82" s="731">
        <f>BQ82-BQ81</f>
        <v>15.011708802691913</v>
      </c>
      <c r="BQ82" s="898">
        <f>IF($BD$7="ML/Yr",BW82,BU82)</f>
        <v>97</v>
      </c>
      <c r="BS82" s="706"/>
      <c r="BT82" s="706" t="s">
        <v>1013</v>
      </c>
      <c r="BU82" s="717">
        <v>97</v>
      </c>
      <c r="BV82" s="709"/>
      <c r="BW82" s="713">
        <f t="shared" si="12"/>
        <v>68.215212645498852</v>
      </c>
      <c r="BX82" s="716" t="s">
        <v>1208</v>
      </c>
    </row>
    <row r="83" spans="1:76" ht="14.1" customHeight="1">
      <c r="A83" s="58"/>
      <c r="B83" s="58"/>
      <c r="C83" s="58"/>
      <c r="D83" s="58"/>
      <c r="E83" s="844"/>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O83" s="899" t="s">
        <v>909</v>
      </c>
      <c r="BP83" s="731">
        <f>input_AOP-BQ78</f>
        <v>-52.334191473572488</v>
      </c>
      <c r="BQ83" s="723">
        <f>BP83+BQ78</f>
        <v>0</v>
      </c>
      <c r="BX83" s="728" t="s">
        <v>1036</v>
      </c>
    </row>
    <row r="84" spans="1:76" ht="14.1" customHeight="1">
      <c r="A84" s="58"/>
      <c r="B84" s="58"/>
      <c r="C84" s="58"/>
      <c r="D84" s="58"/>
      <c r="E84" s="844"/>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row>
    <row r="85" spans="1:76" ht="14.1" customHeight="1">
      <c r="A85" s="58"/>
      <c r="B85" s="58"/>
      <c r="C85" s="58"/>
      <c r="D85" s="58"/>
      <c r="E85" s="844"/>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row>
    <row r="86" spans="1:76" ht="14.1" customHeight="1">
      <c r="A86" s="58"/>
      <c r="B86" s="58"/>
      <c r="C86" s="58"/>
      <c r="D86" s="58"/>
      <c r="E86" s="844"/>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row>
    <row r="87" spans="1:76" ht="14.1" customHeight="1">
      <c r="A87" s="58"/>
      <c r="B87" s="58"/>
      <c r="C87" s="58"/>
      <c r="D87" s="58"/>
      <c r="E87" s="844"/>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row>
    <row r="88" spans="1:76" ht="14.1" customHeight="1">
      <c r="A88" s="58"/>
      <c r="B88" s="58"/>
      <c r="C88" s="58"/>
      <c r="D88" s="58"/>
      <c r="E88" s="844"/>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row>
    <row r="89" spans="1:76" ht="14.1" customHeight="1">
      <c r="A89" s="58"/>
      <c r="B89" s="58"/>
      <c r="C89" s="58"/>
      <c r="D89" s="58"/>
      <c r="E89" s="844"/>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row>
    <row r="90" spans="1:76" ht="14.1" customHeight="1">
      <c r="A90" s="58"/>
      <c r="B90" s="58"/>
      <c r="C90" s="58"/>
      <c r="D90" s="58"/>
      <c r="E90" s="844"/>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row>
    <row r="91" spans="1:76" ht="14.1" customHeight="1">
      <c r="A91" s="58"/>
      <c r="B91" s="58"/>
      <c r="C91" s="58"/>
      <c r="D91" s="58"/>
      <c r="E91" s="844"/>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row>
    <row r="92" spans="1:76" ht="14.1" customHeight="1">
      <c r="A92" s="58"/>
      <c r="B92" s="58"/>
      <c r="C92" s="58"/>
      <c r="D92" s="58"/>
      <c r="E92" s="844"/>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row>
    <row r="93" spans="1:76" ht="14.1" customHeight="1">
      <c r="A93" s="58"/>
      <c r="B93" s="58"/>
      <c r="C93" s="58"/>
      <c r="D93" s="58"/>
      <c r="E93" s="844"/>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row>
    <row r="94" spans="1:76" ht="14.1" customHeight="1">
      <c r="A94" s="58"/>
      <c r="B94" s="58"/>
      <c r="C94" s="58"/>
      <c r="D94" s="58"/>
      <c r="E94" s="844"/>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row>
    <row r="95" spans="1:76" ht="14.1" customHeight="1">
      <c r="A95" s="58"/>
      <c r="B95" s="58"/>
      <c r="C95" s="58"/>
      <c r="D95" s="58"/>
      <c r="E95" s="844"/>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row>
    <row r="96" spans="1:76" ht="14.1" customHeight="1">
      <c r="A96" s="58"/>
      <c r="B96" s="58"/>
      <c r="C96" s="58"/>
      <c r="D96" s="58"/>
      <c r="E96" s="844"/>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row>
    <row r="97" spans="1:55" ht="14.1" customHeight="1">
      <c r="A97" s="58"/>
      <c r="B97" s="58"/>
      <c r="C97" s="58"/>
      <c r="D97" s="58"/>
      <c r="E97" s="844"/>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row>
    <row r="98" spans="1:55" ht="14.1" customHeight="1">
      <c r="A98" s="58"/>
      <c r="B98" s="58"/>
      <c r="C98" s="58"/>
      <c r="D98" s="58"/>
      <c r="E98" s="844"/>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row>
    <row r="99" spans="1:55" ht="14.1" customHeight="1">
      <c r="A99" s="58"/>
      <c r="B99" s="58"/>
      <c r="C99" s="58"/>
      <c r="D99" s="58"/>
      <c r="E99" s="844"/>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row>
    <row r="100" spans="1:55" ht="14.1" customHeight="1">
      <c r="A100" s="58"/>
      <c r="B100" s="58"/>
      <c r="C100" s="58"/>
      <c r="D100" s="58"/>
      <c r="E100" s="844"/>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row>
    <row r="101" spans="1:55" ht="14.1" customHeight="1">
      <c r="A101" s="58"/>
      <c r="B101" s="58"/>
      <c r="C101" s="58"/>
      <c r="D101" s="58"/>
      <c r="E101" s="844"/>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row>
    <row r="102" spans="1:55" ht="14.1" customHeight="1">
      <c r="A102" s="58"/>
      <c r="B102" s="58"/>
      <c r="C102" s="58"/>
      <c r="D102" s="58"/>
      <c r="E102" s="844"/>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row>
    <row r="103" spans="1:55" ht="14.1" customHeight="1">
      <c r="A103" s="58"/>
      <c r="B103" s="58"/>
      <c r="C103" s="58"/>
      <c r="D103" s="58"/>
      <c r="E103" s="844"/>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row>
    <row r="104" spans="1:55" ht="14.1" customHeight="1">
      <c r="A104" s="58"/>
      <c r="B104" s="58"/>
      <c r="C104" s="58"/>
      <c r="D104" s="58"/>
      <c r="E104" s="844"/>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row>
    <row r="105" spans="1:55" ht="14.1" customHeight="1">
      <c r="A105" s="58"/>
      <c r="B105" s="58"/>
      <c r="C105" s="58"/>
      <c r="D105" s="58"/>
      <c r="E105" s="844"/>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row>
    <row r="106" spans="1:55" ht="14.1" customHeight="1">
      <c r="A106" s="58"/>
      <c r="B106" s="58"/>
      <c r="C106" s="58"/>
      <c r="D106" s="58"/>
      <c r="E106" s="844"/>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row>
    <row r="107" spans="1:55" ht="14.1" customHeight="1">
      <c r="A107" s="58"/>
      <c r="B107" s="58"/>
      <c r="C107" s="58"/>
      <c r="D107" s="58"/>
      <c r="E107" s="844"/>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row>
    <row r="108" spans="1:55" ht="14.1" customHeight="1">
      <c r="A108" s="58"/>
      <c r="B108" s="58"/>
      <c r="C108" s="58"/>
      <c r="D108" s="58"/>
      <c r="E108" s="844"/>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row>
    <row r="109" spans="1:55" ht="14.1" customHeight="1">
      <c r="A109" s="58"/>
      <c r="B109" s="58"/>
      <c r="C109" s="58"/>
      <c r="D109" s="58"/>
      <c r="E109" s="844"/>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row>
    <row r="110" spans="1:55" ht="75.599999999999994" customHeight="1">
      <c r="A110" s="58"/>
      <c r="B110" s="58"/>
      <c r="C110" s="58"/>
      <c r="D110" s="58"/>
      <c r="E110" s="844"/>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row>
    <row r="111" spans="1:55" ht="75.599999999999994" customHeight="1">
      <c r="A111" s="58"/>
      <c r="B111" s="58"/>
      <c r="C111" s="58"/>
      <c r="D111" s="58"/>
      <c r="E111" s="844"/>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row>
    <row r="112" spans="1:55" ht="14.1" customHeight="1">
      <c r="A112" s="58"/>
      <c r="B112" s="58"/>
      <c r="C112" s="58"/>
      <c r="D112" s="58"/>
      <c r="E112" s="844"/>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row>
    <row r="113" spans="1:55" ht="14.1" customHeight="1">
      <c r="A113" s="58"/>
      <c r="B113" s="58"/>
      <c r="C113" s="58"/>
      <c r="D113" s="58"/>
      <c r="E113" s="844"/>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row>
    <row r="114" spans="1:55" ht="14.1" customHeight="1">
      <c r="A114" s="58"/>
      <c r="B114" s="58"/>
      <c r="C114" s="58"/>
      <c r="D114" s="58"/>
      <c r="E114" s="844"/>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row>
    <row r="115" spans="1:55" ht="14.1" customHeight="1">
      <c r="A115" s="58"/>
      <c r="B115" s="58"/>
      <c r="C115" s="58"/>
      <c r="D115" s="58"/>
      <c r="E115" s="844"/>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row>
    <row r="116" spans="1:55" ht="14.1" customHeight="1">
      <c r="A116" s="58"/>
      <c r="B116" s="58"/>
      <c r="C116" s="58"/>
      <c r="D116" s="58"/>
      <c r="E116" s="844"/>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row>
    <row r="117" spans="1:55" ht="14.1" customHeight="1">
      <c r="A117" s="58"/>
      <c r="B117" s="58"/>
      <c r="C117" s="58"/>
      <c r="D117" s="58"/>
      <c r="E117" s="844"/>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row>
    <row r="118" spans="1:55" ht="14.1" customHeight="1">
      <c r="A118" s="58"/>
      <c r="B118" s="58"/>
      <c r="C118" s="58"/>
      <c r="D118" s="58"/>
      <c r="E118" s="844"/>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231"/>
      <c r="AI118" s="231"/>
      <c r="AJ118" s="58"/>
      <c r="AK118" s="58"/>
      <c r="AL118" s="58"/>
      <c r="AM118" s="58"/>
      <c r="AN118" s="58"/>
      <c r="AO118" s="58"/>
      <c r="AP118" s="58"/>
      <c r="AQ118" s="58"/>
      <c r="AR118" s="58"/>
      <c r="AS118" s="58"/>
      <c r="AT118" s="58"/>
      <c r="AU118" s="58"/>
      <c r="AV118" s="58"/>
      <c r="AW118" s="232"/>
      <c r="AX118" s="58"/>
      <c r="AY118" s="58"/>
      <c r="AZ118" s="58"/>
      <c r="BA118" s="58"/>
      <c r="BB118" s="58"/>
      <c r="BC118" s="58"/>
    </row>
    <row r="119" spans="1:55" ht="14.1" customHeight="1">
      <c r="A119" s="58"/>
      <c r="B119" s="58"/>
      <c r="C119" s="58"/>
      <c r="D119" s="58"/>
      <c r="E119" s="844"/>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231"/>
      <c r="AI119" s="231"/>
      <c r="AJ119" s="58"/>
      <c r="AK119" s="58"/>
      <c r="AL119" s="58"/>
      <c r="AM119" s="58"/>
      <c r="AN119" s="58"/>
      <c r="AO119" s="58"/>
      <c r="AP119" s="58"/>
      <c r="AQ119" s="58"/>
      <c r="AR119" s="58"/>
      <c r="AS119" s="58"/>
      <c r="AT119" s="58"/>
      <c r="AU119" s="58"/>
      <c r="AV119" s="58"/>
      <c r="AW119" s="232"/>
      <c r="AX119" s="58"/>
      <c r="AY119" s="58"/>
      <c r="AZ119" s="58"/>
      <c r="BA119" s="58"/>
      <c r="BB119" s="58"/>
      <c r="BC119" s="58"/>
    </row>
    <row r="120" spans="1:55" ht="14.1" customHeight="1">
      <c r="A120" s="58"/>
      <c r="B120" s="58"/>
      <c r="C120" s="58"/>
      <c r="D120" s="58"/>
      <c r="E120" s="844"/>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231"/>
      <c r="AI120" s="231"/>
      <c r="AJ120" s="58"/>
      <c r="AK120" s="58"/>
      <c r="AL120" s="58"/>
      <c r="AM120" s="58"/>
      <c r="AN120" s="58"/>
      <c r="AO120" s="58"/>
      <c r="AP120" s="58"/>
      <c r="AQ120" s="58"/>
      <c r="AR120" s="58"/>
      <c r="AS120" s="58"/>
      <c r="AT120" s="58"/>
      <c r="AU120" s="58"/>
      <c r="AV120" s="58"/>
      <c r="AW120" s="232"/>
      <c r="AX120" s="58"/>
      <c r="AY120" s="58"/>
      <c r="AZ120" s="58"/>
      <c r="BA120" s="58"/>
      <c r="BB120" s="58"/>
      <c r="BC120" s="58"/>
    </row>
    <row r="121" spans="1:55" ht="14.1" customHeight="1">
      <c r="A121" s="58"/>
      <c r="B121" s="58"/>
      <c r="C121" s="58"/>
      <c r="D121" s="58"/>
      <c r="E121" s="844"/>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231"/>
      <c r="AI121" s="231"/>
      <c r="AJ121" s="58"/>
      <c r="AK121" s="58"/>
      <c r="AL121" s="58"/>
      <c r="AM121" s="58"/>
      <c r="AN121" s="58"/>
      <c r="AO121" s="58"/>
      <c r="AP121" s="58"/>
      <c r="AQ121" s="58"/>
      <c r="AR121" s="58"/>
      <c r="AS121" s="58"/>
      <c r="AT121" s="58"/>
      <c r="AU121" s="58"/>
      <c r="AV121" s="58"/>
      <c r="AW121" s="232"/>
      <c r="AX121" s="58"/>
      <c r="AY121" s="58"/>
      <c r="AZ121" s="58"/>
      <c r="BA121" s="58"/>
      <c r="BB121" s="58"/>
      <c r="BC121" s="58"/>
    </row>
    <row r="122" spans="1:55" ht="14.1" customHeight="1">
      <c r="A122" s="58"/>
      <c r="B122" s="58"/>
      <c r="C122" s="58"/>
      <c r="D122" s="58"/>
      <c r="E122" s="844"/>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231"/>
      <c r="AI122" s="231"/>
      <c r="AJ122" s="58"/>
      <c r="AK122" s="58"/>
      <c r="AL122" s="58"/>
      <c r="AM122" s="58"/>
      <c r="AN122" s="58"/>
      <c r="AO122" s="58"/>
      <c r="AP122" s="58"/>
      <c r="AQ122" s="58"/>
      <c r="AR122" s="58"/>
      <c r="AS122" s="58"/>
      <c r="AT122" s="58"/>
      <c r="AU122" s="58"/>
      <c r="AV122" s="58"/>
      <c r="AW122" s="232"/>
      <c r="AX122" s="58"/>
      <c r="AY122" s="58"/>
      <c r="AZ122" s="58"/>
      <c r="BA122" s="58"/>
      <c r="BB122" s="58"/>
      <c r="BC122" s="58"/>
    </row>
    <row r="123" spans="1:55" ht="14.1" customHeight="1">
      <c r="A123" s="58"/>
      <c r="B123" s="58"/>
      <c r="C123" s="58"/>
      <c r="D123" s="58"/>
      <c r="E123" s="844"/>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231"/>
      <c r="AI123" s="231"/>
      <c r="AJ123" s="58"/>
      <c r="AK123" s="58"/>
      <c r="AL123" s="58"/>
      <c r="AM123" s="58"/>
      <c r="AN123" s="58"/>
      <c r="AO123" s="58"/>
      <c r="AP123" s="58"/>
      <c r="AQ123" s="58"/>
      <c r="AR123" s="58"/>
      <c r="AS123" s="58"/>
      <c r="AT123" s="58"/>
      <c r="AU123" s="58"/>
      <c r="AV123" s="58"/>
      <c r="AW123" s="232"/>
      <c r="AX123" s="58"/>
      <c r="AY123" s="58"/>
      <c r="AZ123" s="58"/>
      <c r="BA123" s="58"/>
      <c r="BB123" s="58"/>
      <c r="BC123" s="58"/>
    </row>
    <row r="124" spans="1:55" ht="14.1" customHeight="1">
      <c r="A124" s="58"/>
      <c r="B124" s="58"/>
      <c r="C124" s="58"/>
      <c r="D124" s="58"/>
      <c r="E124" s="844"/>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231"/>
      <c r="AI124" s="231"/>
      <c r="AJ124" s="58"/>
      <c r="AK124" s="58"/>
      <c r="AL124" s="58"/>
      <c r="AM124" s="58"/>
      <c r="AN124" s="58"/>
      <c r="AO124" s="58"/>
      <c r="AP124" s="58"/>
      <c r="AQ124" s="58"/>
      <c r="AR124" s="58"/>
      <c r="AS124" s="58"/>
      <c r="AT124" s="58"/>
      <c r="AU124" s="58"/>
      <c r="AV124" s="58"/>
      <c r="AW124" s="232"/>
      <c r="AX124" s="58"/>
      <c r="AY124" s="58"/>
      <c r="AZ124" s="58"/>
      <c r="BA124" s="58"/>
      <c r="BB124" s="58"/>
      <c r="BC124" s="58"/>
    </row>
    <row r="125" spans="1:55" ht="14.1" customHeight="1">
      <c r="A125" s="58"/>
      <c r="B125" s="58"/>
      <c r="C125" s="58"/>
      <c r="D125" s="58"/>
      <c r="E125" s="844"/>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231"/>
      <c r="AI125" s="231"/>
      <c r="AJ125" s="58"/>
      <c r="AK125" s="58"/>
      <c r="AL125" s="58"/>
      <c r="AM125" s="58"/>
      <c r="AN125" s="58"/>
      <c r="AO125" s="58"/>
      <c r="AP125" s="58"/>
      <c r="AQ125" s="58"/>
      <c r="AR125" s="58"/>
      <c r="AS125" s="58"/>
      <c r="AT125" s="58"/>
      <c r="AU125" s="58"/>
      <c r="AV125" s="58"/>
      <c r="AW125" s="232"/>
      <c r="AX125" s="58"/>
      <c r="AY125" s="58"/>
      <c r="AZ125" s="58"/>
      <c r="BA125" s="58"/>
      <c r="BB125" s="58"/>
      <c r="BC125" s="58"/>
    </row>
    <row r="126" spans="1:55" ht="14.1" customHeight="1">
      <c r="A126" s="58"/>
      <c r="B126" s="58"/>
      <c r="C126" s="58"/>
      <c r="D126" s="58"/>
      <c r="E126" s="844"/>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231"/>
      <c r="AI126" s="231"/>
      <c r="AJ126" s="58"/>
      <c r="AK126" s="58"/>
      <c r="AL126" s="58"/>
      <c r="AM126" s="58"/>
      <c r="AN126" s="58"/>
      <c r="AO126" s="58"/>
      <c r="AP126" s="58"/>
      <c r="AQ126" s="58"/>
      <c r="AR126" s="58"/>
      <c r="AS126" s="58"/>
      <c r="AT126" s="58"/>
      <c r="AU126" s="58"/>
      <c r="AV126" s="58"/>
      <c r="AW126" s="232"/>
      <c r="AX126" s="58"/>
      <c r="AY126" s="58"/>
      <c r="AZ126" s="58"/>
      <c r="BA126" s="58"/>
      <c r="BB126" s="58"/>
      <c r="BC126" s="58"/>
    </row>
    <row r="127" spans="1:55" ht="14.1" customHeight="1">
      <c r="A127" s="58"/>
      <c r="B127" s="58"/>
      <c r="C127" s="58"/>
      <c r="D127" s="58"/>
      <c r="E127" s="844"/>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231"/>
      <c r="AI127" s="231"/>
      <c r="AJ127" s="58"/>
      <c r="AK127" s="58"/>
      <c r="AL127" s="58"/>
      <c r="AM127" s="58"/>
      <c r="AN127" s="58"/>
      <c r="AO127" s="58"/>
      <c r="AP127" s="58"/>
      <c r="AQ127" s="58"/>
      <c r="AR127" s="58"/>
      <c r="AS127" s="58"/>
      <c r="AT127" s="58"/>
      <c r="AU127" s="58"/>
      <c r="AV127" s="58"/>
      <c r="AW127" s="232"/>
      <c r="AX127" s="58"/>
      <c r="AY127" s="58"/>
      <c r="AZ127" s="58"/>
      <c r="BA127" s="58"/>
      <c r="BB127" s="58"/>
      <c r="BC127" s="58"/>
    </row>
    <row r="128" spans="1:55" ht="14.1" customHeight="1">
      <c r="A128" s="58"/>
      <c r="B128" s="58"/>
      <c r="C128" s="58"/>
      <c r="D128" s="58"/>
      <c r="E128" s="844"/>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231"/>
      <c r="AI128" s="231"/>
      <c r="AJ128" s="58"/>
      <c r="AK128" s="58"/>
      <c r="AL128" s="58"/>
      <c r="AM128" s="58"/>
      <c r="AN128" s="58"/>
      <c r="AO128" s="58"/>
      <c r="AP128" s="58"/>
      <c r="AQ128" s="58"/>
      <c r="AR128" s="58"/>
      <c r="AS128" s="58"/>
      <c r="AT128" s="58"/>
      <c r="AU128" s="58"/>
      <c r="AV128" s="58"/>
      <c r="AW128" s="232"/>
      <c r="AX128" s="58"/>
      <c r="AY128" s="58"/>
      <c r="AZ128" s="58"/>
      <c r="BA128" s="58"/>
      <c r="BB128" s="58"/>
      <c r="BC128" s="58"/>
    </row>
    <row r="129" spans="1:55" ht="14.1" customHeight="1">
      <c r="A129" s="58"/>
      <c r="B129" s="58"/>
      <c r="C129" s="58"/>
      <c r="D129" s="58"/>
      <c r="E129" s="844"/>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231"/>
      <c r="AI129" s="231"/>
      <c r="AJ129" s="58"/>
      <c r="AK129" s="58"/>
      <c r="AL129" s="58"/>
      <c r="AM129" s="58"/>
      <c r="AN129" s="58"/>
      <c r="AO129" s="58"/>
      <c r="AP129" s="58"/>
      <c r="AQ129" s="58"/>
      <c r="AR129" s="58"/>
      <c r="AS129" s="58"/>
      <c r="AT129" s="58"/>
      <c r="AU129" s="58"/>
      <c r="AV129" s="58"/>
      <c r="AW129" s="232"/>
      <c r="AX129" s="58"/>
      <c r="AY129" s="58"/>
      <c r="AZ129" s="58"/>
      <c r="BA129" s="58"/>
      <c r="BB129" s="58"/>
      <c r="BC129" s="58"/>
    </row>
    <row r="130" spans="1:55" ht="14.1" customHeight="1">
      <c r="A130" s="58"/>
      <c r="B130" s="58"/>
      <c r="C130" s="58"/>
      <c r="D130" s="58"/>
      <c r="E130" s="844"/>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231"/>
      <c r="AI130" s="231"/>
      <c r="AJ130" s="58"/>
      <c r="AK130" s="58"/>
      <c r="AL130" s="58"/>
      <c r="AM130" s="58"/>
      <c r="AN130" s="58"/>
      <c r="AO130" s="58"/>
      <c r="AP130" s="58"/>
      <c r="AQ130" s="58"/>
      <c r="AR130" s="58"/>
      <c r="AS130" s="58"/>
      <c r="AT130" s="58"/>
      <c r="AU130" s="58"/>
      <c r="AV130" s="58"/>
      <c r="AW130" s="232"/>
      <c r="AX130" s="58"/>
      <c r="AY130" s="58"/>
      <c r="AZ130" s="58"/>
      <c r="BA130" s="58"/>
      <c r="BB130" s="58"/>
      <c r="BC130" s="58"/>
    </row>
    <row r="131" spans="1:55" ht="14.1" customHeight="1">
      <c r="A131" s="58"/>
      <c r="B131" s="58"/>
      <c r="C131" s="58"/>
      <c r="D131" s="58"/>
      <c r="E131" s="844"/>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231"/>
      <c r="AI131" s="231"/>
      <c r="AJ131" s="58"/>
      <c r="AK131" s="58"/>
      <c r="AL131" s="58"/>
      <c r="AM131" s="58"/>
      <c r="AN131" s="58"/>
      <c r="AO131" s="58"/>
      <c r="AP131" s="58"/>
      <c r="AQ131" s="58"/>
      <c r="AR131" s="58"/>
      <c r="AS131" s="58"/>
      <c r="AT131" s="58"/>
      <c r="AU131" s="58"/>
      <c r="AV131" s="58"/>
      <c r="AW131" s="232"/>
      <c r="AX131" s="58"/>
      <c r="AY131" s="58"/>
      <c r="AZ131" s="58"/>
      <c r="BA131" s="58"/>
      <c r="BB131" s="58"/>
      <c r="BC131" s="58"/>
    </row>
    <row r="132" spans="1:55" ht="14.1" customHeight="1">
      <c r="A132" s="58"/>
      <c r="B132" s="58"/>
      <c r="C132" s="58"/>
      <c r="D132" s="58"/>
      <c r="E132" s="844"/>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231"/>
      <c r="AI132" s="231"/>
      <c r="AJ132" s="58"/>
      <c r="AK132" s="58"/>
      <c r="AL132" s="58"/>
      <c r="AM132" s="58"/>
      <c r="AN132" s="58"/>
      <c r="AO132" s="58"/>
      <c r="AP132" s="58"/>
      <c r="AQ132" s="58"/>
      <c r="AR132" s="58"/>
      <c r="AS132" s="58"/>
      <c r="AT132" s="58"/>
      <c r="AU132" s="58"/>
      <c r="AV132" s="58"/>
      <c r="AW132" s="232"/>
      <c r="AX132" s="58"/>
      <c r="AY132" s="58"/>
      <c r="AZ132" s="58"/>
      <c r="BA132" s="58"/>
      <c r="BB132" s="58"/>
      <c r="BC132" s="58"/>
    </row>
    <row r="133" spans="1:55" ht="14.1" customHeight="1">
      <c r="A133" s="58"/>
      <c r="B133" s="58"/>
      <c r="C133" s="58"/>
      <c r="D133" s="58"/>
      <c r="E133" s="844"/>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231"/>
      <c r="AI133" s="231"/>
      <c r="AJ133" s="58"/>
      <c r="AK133" s="58"/>
      <c r="AL133" s="58"/>
      <c r="AM133" s="58"/>
      <c r="AN133" s="58"/>
      <c r="AO133" s="58"/>
      <c r="AP133" s="58"/>
      <c r="AQ133" s="58"/>
      <c r="AR133" s="58"/>
      <c r="AS133" s="58"/>
      <c r="AT133" s="58"/>
      <c r="AU133" s="58"/>
      <c r="AV133" s="58"/>
      <c r="AW133" s="232"/>
      <c r="AX133" s="58"/>
      <c r="AY133" s="58"/>
      <c r="AZ133" s="58"/>
      <c r="BA133" s="58"/>
      <c r="BB133" s="58"/>
      <c r="BC133" s="58"/>
    </row>
    <row r="134" spans="1:55" ht="14.1" customHeight="1">
      <c r="A134" s="58"/>
      <c r="B134" s="58"/>
      <c r="C134" s="58"/>
      <c r="D134" s="58"/>
      <c r="E134" s="844"/>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231"/>
      <c r="AI134" s="231"/>
      <c r="AJ134" s="58"/>
      <c r="AK134" s="58"/>
      <c r="AL134" s="58"/>
      <c r="AM134" s="58"/>
      <c r="AN134" s="58"/>
      <c r="AO134" s="58"/>
      <c r="AP134" s="58"/>
      <c r="AQ134" s="58"/>
      <c r="AR134" s="58"/>
      <c r="AS134" s="58"/>
      <c r="AT134" s="58"/>
      <c r="AU134" s="58"/>
      <c r="AV134" s="58"/>
      <c r="AW134" s="232"/>
      <c r="AX134" s="58"/>
      <c r="AY134" s="58"/>
      <c r="AZ134" s="58"/>
      <c r="BA134" s="58"/>
      <c r="BB134" s="58"/>
      <c r="BC134" s="58"/>
    </row>
    <row r="135" spans="1:55" ht="14.1" customHeight="1">
      <c r="A135" s="58"/>
      <c r="B135" s="58"/>
      <c r="C135" s="58"/>
      <c r="D135" s="58"/>
      <c r="E135" s="844"/>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231"/>
      <c r="AI135" s="231"/>
      <c r="AJ135" s="58"/>
      <c r="AK135" s="58"/>
      <c r="AL135" s="58"/>
      <c r="AM135" s="58"/>
      <c r="AN135" s="58"/>
      <c r="AO135" s="58"/>
      <c r="AP135" s="58"/>
      <c r="AQ135" s="58"/>
      <c r="AR135" s="58"/>
      <c r="AS135" s="58"/>
      <c r="AT135" s="58"/>
      <c r="AU135" s="58"/>
      <c r="AV135" s="58"/>
      <c r="AW135" s="232"/>
      <c r="AX135" s="58"/>
      <c r="AY135" s="58"/>
      <c r="AZ135" s="58"/>
      <c r="BA135" s="58"/>
      <c r="BB135" s="58"/>
      <c r="BC135" s="58"/>
    </row>
    <row r="136" spans="1:55" ht="14.1" customHeight="1">
      <c r="A136" s="58"/>
      <c r="B136" s="58"/>
      <c r="C136" s="58"/>
      <c r="D136" s="58"/>
      <c r="E136" s="844"/>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231"/>
      <c r="AI136" s="231"/>
      <c r="AJ136" s="58"/>
      <c r="AK136" s="58"/>
      <c r="AL136" s="58"/>
      <c r="AM136" s="58"/>
      <c r="AN136" s="58"/>
      <c r="AO136" s="58"/>
      <c r="AP136" s="58"/>
      <c r="AQ136" s="58"/>
      <c r="AR136" s="58"/>
      <c r="AS136" s="58"/>
      <c r="AT136" s="58"/>
      <c r="AU136" s="58"/>
      <c r="AV136" s="58"/>
      <c r="AW136" s="232"/>
      <c r="AX136" s="58"/>
      <c r="AY136" s="58"/>
      <c r="AZ136" s="58"/>
      <c r="BA136" s="58"/>
      <c r="BB136" s="58"/>
      <c r="BC136" s="58"/>
    </row>
    <row r="137" spans="1:55" ht="14.1" customHeight="1">
      <c r="A137" s="58"/>
      <c r="B137" s="58"/>
      <c r="C137" s="58"/>
      <c r="D137" s="58"/>
      <c r="E137" s="844"/>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231"/>
      <c r="AI137" s="231"/>
      <c r="AJ137" s="58"/>
      <c r="AK137" s="58"/>
      <c r="AL137" s="58"/>
      <c r="AM137" s="58"/>
      <c r="AN137" s="58"/>
      <c r="AO137" s="58"/>
      <c r="AP137" s="58"/>
      <c r="AQ137" s="58"/>
      <c r="AR137" s="58"/>
      <c r="AS137" s="58"/>
      <c r="AT137" s="58"/>
      <c r="AU137" s="58"/>
      <c r="AV137" s="58"/>
      <c r="AW137" s="232"/>
      <c r="AX137" s="58"/>
      <c r="AY137" s="58"/>
      <c r="AZ137" s="58"/>
      <c r="BA137" s="58"/>
      <c r="BB137" s="58"/>
      <c r="BC137" s="58"/>
    </row>
    <row r="138" spans="1:55" ht="14.1" customHeight="1">
      <c r="A138" s="58"/>
      <c r="B138" s="58"/>
      <c r="C138" s="58"/>
      <c r="D138" s="58"/>
      <c r="E138" s="844"/>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231"/>
      <c r="AI138" s="231"/>
      <c r="AJ138" s="58"/>
      <c r="AK138" s="58"/>
      <c r="AL138" s="58"/>
      <c r="AM138" s="58"/>
      <c r="AN138" s="58"/>
      <c r="AO138" s="58"/>
      <c r="AP138" s="58"/>
      <c r="AQ138" s="58"/>
      <c r="AR138" s="58"/>
      <c r="AS138" s="58"/>
      <c r="AT138" s="58"/>
      <c r="AU138" s="58"/>
      <c r="AV138" s="58"/>
      <c r="AW138" s="232"/>
      <c r="AX138" s="58"/>
      <c r="AY138" s="58"/>
      <c r="AZ138" s="58"/>
      <c r="BA138" s="58"/>
      <c r="BB138" s="58"/>
      <c r="BC138" s="58"/>
    </row>
    <row r="139" spans="1:55" ht="14.1" customHeight="1">
      <c r="A139" s="58"/>
      <c r="B139" s="58"/>
      <c r="C139" s="58"/>
      <c r="D139" s="58"/>
      <c r="E139" s="844"/>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231"/>
      <c r="AI139" s="231"/>
      <c r="AJ139" s="58"/>
      <c r="AK139" s="58"/>
      <c r="AL139" s="58"/>
      <c r="AM139" s="58"/>
      <c r="AN139" s="58"/>
      <c r="AO139" s="58"/>
      <c r="AP139" s="58"/>
      <c r="AQ139" s="58"/>
      <c r="AR139" s="58"/>
      <c r="AS139" s="58"/>
      <c r="AT139" s="58"/>
      <c r="AU139" s="58"/>
      <c r="AV139" s="58"/>
      <c r="AW139" s="232"/>
      <c r="AX139" s="58"/>
      <c r="AY139" s="58"/>
      <c r="AZ139" s="58"/>
      <c r="BA139" s="58"/>
      <c r="BB139" s="58"/>
      <c r="BC139" s="58"/>
    </row>
    <row r="140" spans="1:55" ht="14.1" customHeight="1">
      <c r="A140" s="58"/>
      <c r="B140" s="58"/>
      <c r="C140" s="58"/>
      <c r="D140" s="58"/>
      <c r="E140" s="844"/>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231"/>
      <c r="AI140" s="231"/>
      <c r="AJ140" s="58"/>
      <c r="AK140" s="58"/>
      <c r="AL140" s="58"/>
      <c r="AM140" s="58"/>
      <c r="AN140" s="58"/>
      <c r="AO140" s="58"/>
      <c r="AP140" s="58"/>
      <c r="AQ140" s="58"/>
      <c r="AR140" s="58"/>
      <c r="AS140" s="58"/>
      <c r="AT140" s="58"/>
      <c r="AU140" s="58"/>
      <c r="AV140" s="58"/>
      <c r="AW140" s="232"/>
      <c r="AX140" s="58"/>
      <c r="AY140" s="58"/>
      <c r="AZ140" s="58"/>
      <c r="BA140" s="58"/>
      <c r="BB140" s="58"/>
      <c r="BC140" s="58"/>
    </row>
    <row r="141" spans="1:55" ht="0" hidden="1" customHeight="1">
      <c r="D141" s="58"/>
      <c r="E141" s="844"/>
      <c r="F141" s="58"/>
      <c r="G141" s="58"/>
      <c r="H141" s="58"/>
      <c r="I141" s="58"/>
      <c r="J141" s="58"/>
      <c r="K141" s="58"/>
      <c r="L141" s="58"/>
      <c r="M141" s="58"/>
      <c r="N141" s="58"/>
      <c r="O141" s="58"/>
      <c r="P141" s="58"/>
      <c r="Q141" s="58"/>
      <c r="R141" s="58"/>
      <c r="S141" s="58"/>
      <c r="T141" s="58"/>
      <c r="U141" s="58"/>
      <c r="V141" s="58"/>
      <c r="W141" s="58"/>
    </row>
    <row r="142" spans="1:55" ht="0" hidden="1" customHeight="1">
      <c r="D142" s="58"/>
      <c r="E142" s="844"/>
      <c r="F142" s="58"/>
      <c r="G142" s="58"/>
      <c r="H142" s="58"/>
      <c r="T142" s="58"/>
      <c r="U142" s="58"/>
      <c r="V142" s="58"/>
    </row>
  </sheetData>
  <sheetProtection algorithmName="SHA-512" hashValue="Bjxx4W7/NhsLY/XQmb0TXc5kGjx6cs/G6jsg0a8zD3rld8+H52/6HI5GyxJmSx1VnHWGAuj2ko+teYvMkH9ajg==" saltValue="vYIskPJVHsyMzt5oAlynng==" spinCount="100000" sheet="1" objects="1" scenarios="1"/>
  <mergeCells count="56">
    <mergeCell ref="AX2:BA2"/>
    <mergeCell ref="AN2:AQ2"/>
    <mergeCell ref="AS2:AV2"/>
    <mergeCell ref="AU29:AW29"/>
    <mergeCell ref="AG3:AH3"/>
    <mergeCell ref="C4:BA4"/>
    <mergeCell ref="AV14:AY15"/>
    <mergeCell ref="AK29:AM29"/>
    <mergeCell ref="AB25:AE26"/>
    <mergeCell ref="I14:O17"/>
    <mergeCell ref="AL14:AO15"/>
    <mergeCell ref="AK18:AM18"/>
    <mergeCell ref="AB14:AE15"/>
    <mergeCell ref="AV25:AY26"/>
    <mergeCell ref="AL25:AO26"/>
    <mergeCell ref="J7:K7"/>
    <mergeCell ref="C5:V6"/>
    <mergeCell ref="AH7:AR8"/>
    <mergeCell ref="Z6:AA6"/>
    <mergeCell ref="J8:O9"/>
    <mergeCell ref="P8:S9"/>
    <mergeCell ref="H8:I9"/>
    <mergeCell ref="AH5:AR6"/>
    <mergeCell ref="R7:V7"/>
    <mergeCell ref="AU18:AW18"/>
    <mergeCell ref="AA18:AC18"/>
    <mergeCell ref="AI37:AL38"/>
    <mergeCell ref="Z43:AJ43"/>
    <mergeCell ref="AK43:AN43"/>
    <mergeCell ref="AS43:AV43"/>
    <mergeCell ref="AS41:AU41"/>
    <mergeCell ref="AH41:AJ41"/>
    <mergeCell ref="AT37:AW38"/>
    <mergeCell ref="AA29:AC29"/>
    <mergeCell ref="S53:V53"/>
    <mergeCell ref="X32:Y32"/>
    <mergeCell ref="AB33:AD34"/>
    <mergeCell ref="S47:V47"/>
    <mergeCell ref="S48:V48"/>
    <mergeCell ref="S46:V46"/>
    <mergeCell ref="S49:V49"/>
    <mergeCell ref="S50:V50"/>
    <mergeCell ref="S51:V51"/>
    <mergeCell ref="S52:V52"/>
    <mergeCell ref="I52:L52"/>
    <mergeCell ref="N49:Q49"/>
    <mergeCell ref="N50:Q50"/>
    <mergeCell ref="N51:Q51"/>
    <mergeCell ref="N52:Q52"/>
    <mergeCell ref="I49:L49"/>
    <mergeCell ref="I50:L50"/>
    <mergeCell ref="I47:L47"/>
    <mergeCell ref="N47:Q47"/>
    <mergeCell ref="I48:L48"/>
    <mergeCell ref="N48:Q48"/>
    <mergeCell ref="I51:L51"/>
  </mergeCells>
  <phoneticPr fontId="13" type="noConversion"/>
  <conditionalFormatting sqref="I49:I52 N49:N52">
    <cfRule type="expression" dxfId="38" priority="22" stopIfTrue="1">
      <formula>OR($BD$27&gt;0,$BD$28=0)</formula>
    </cfRule>
  </conditionalFormatting>
  <conditionalFormatting sqref="X5">
    <cfRule type="expression" dxfId="37" priority="1">
      <formula>$BD$7="ML/Yr"</formula>
    </cfRule>
  </conditionalFormatting>
  <conditionalFormatting sqref="X7">
    <cfRule type="expression" dxfId="36" priority="3">
      <formula>$BD$7="ML/Yr"</formula>
    </cfRule>
  </conditionalFormatting>
  <conditionalFormatting sqref="Y6 AB6">
    <cfRule type="expression" dxfId="35" priority="4">
      <formula>$BD$7="ML/Yr"</formula>
    </cfRule>
  </conditionalFormatting>
  <conditionalFormatting sqref="Z6:AA6">
    <cfRule type="expression" dxfId="34" priority="5">
      <formula>$BD$7="ML/Yr"</formula>
    </cfRule>
  </conditionalFormatting>
  <conditionalFormatting sqref="AA18:AC18">
    <cfRule type="expression" dxfId="33" priority="13">
      <formula>OR($BD$27&gt;0,$BD$28=0)</formula>
    </cfRule>
  </conditionalFormatting>
  <conditionalFormatting sqref="AA29:AC29">
    <cfRule type="expression" dxfId="32" priority="10">
      <formula>OR($BD$27&gt;0,$BD$28=0)</formula>
    </cfRule>
  </conditionalFormatting>
  <conditionalFormatting sqref="AF13:AU13 AV30">
    <cfRule type="expression" dxfId="31" priority="181" stopIfTrue="1">
      <formula>$BD$27&gt;0</formula>
    </cfRule>
  </conditionalFormatting>
  <conditionalFormatting sqref="AH41">
    <cfRule type="expression" dxfId="30" priority="7">
      <formula>OR($BD$27&gt;0,$BD$28=0)</formula>
    </cfRule>
  </conditionalFormatting>
  <conditionalFormatting sqref="AK43">
    <cfRule type="expression" dxfId="29" priority="25" stopIfTrue="1">
      <formula>OR($BD$27&gt;0,$BD$28=0)</formula>
    </cfRule>
  </conditionalFormatting>
  <conditionalFormatting sqref="AK18:AM18">
    <cfRule type="expression" dxfId="28" priority="12">
      <formula>OR($BD$27&gt;0,$BD$28=0)</formula>
    </cfRule>
  </conditionalFormatting>
  <conditionalFormatting sqref="AK29:AM29">
    <cfRule type="expression" dxfId="27" priority="9">
      <formula>OR($BD$27&gt;0,$BD$28=0)</formula>
    </cfRule>
  </conditionalFormatting>
  <conditionalFormatting sqref="AS41">
    <cfRule type="expression" dxfId="26" priority="6">
      <formula>OR($BD$27&gt;0,$BD$28=0)</formula>
    </cfRule>
  </conditionalFormatting>
  <conditionalFormatting sqref="AS43">
    <cfRule type="expression" dxfId="25" priority="24" stopIfTrue="1">
      <formula>OR($BD$27&gt;0,$BD$28=0)</formula>
    </cfRule>
  </conditionalFormatting>
  <conditionalFormatting sqref="AU18:AW18">
    <cfRule type="expression" dxfId="24" priority="11">
      <formula>OR($BD$27&gt;0,$BD$28=0)</formula>
    </cfRule>
  </conditionalFormatting>
  <conditionalFormatting sqref="AU29:AW29">
    <cfRule type="expression" dxfId="23" priority="8">
      <formula>OR($BD$27&gt;0,$BD$28=0)</formula>
    </cfRule>
  </conditionalFormatting>
  <dataValidations count="1">
    <dataValidation type="decimal" operator="greaterThan" allowBlank="1" showInputMessage="1" showErrorMessage="1" error="value must be &gt;0" sqref="Z6:AA6" xr:uid="{157415BD-7839-4E8E-9EE1-90C9E5D5B9EF}">
      <formula1>0</formula1>
    </dataValidation>
  </dataValidations>
  <hyperlinks>
    <hyperlink ref="Z43" location="'Performance Indicators (2)'!A1" display="Unavoidable Annual Real Losses (UARL)" xr:uid="{C9D18721-050A-4B73-AA4F-5C68930236FC}"/>
    <hyperlink ref="Z43:AJ43" location="Definitions!C49:L50" display="(UARL) Unavoidable Annual Real Losses" xr:uid="{8257AB6D-F723-466B-ADA4-FEFBF57BFA0B}"/>
    <hyperlink ref="J8:O9" location="'Loss Control Planning'!A1" display="Loss Control Planning" xr:uid="{3FB5163D-F283-4798-96BB-EF6097EDC2FE}"/>
    <hyperlink ref="AN2" location="Notes!H37" display="go to notes" xr:uid="{90396997-10E9-41C4-91D9-5B5B2959EAC2}"/>
    <hyperlink ref="AS2" location="Notes!H37" display="go to notes" xr:uid="{3B02B932-95F0-4A1C-9B35-6DEE3F9CEFF6}"/>
    <hyperlink ref="AS2:AV2" location="'Interactive Data Grading'!VOS" display="go to grading" xr:uid="{82983342-C13E-413F-AC0A-FE12F8B5B0E1}"/>
    <hyperlink ref="AN2:AQ2" location="Worksheet!A1" display="go to worksheet" xr:uid="{7B916DF1-3DF4-46F6-B258-F68C84603079}"/>
    <hyperlink ref="AX2" location="Notes!H37" display="go to notes" xr:uid="{3C5C47F3-9CE9-4E21-9FD8-E806766E29A1}"/>
    <hyperlink ref="AX2:BA2" location="Acknowledgements!C19" display="go to references" xr:uid="{3B577834-89C9-4ADC-81F4-457DB9FC88C2}"/>
  </hyperlinks>
  <printOptions horizontalCentered="1" verticalCentered="1"/>
  <pageMargins left="0.36" right="0.37" top="0.49" bottom="0.42" header="0.22" footer="0.22"/>
  <pageSetup scale="72" fitToHeight="2" orientation="landscape" horizontalDpi="1200" r:id="rId1"/>
  <headerFooter alignWithMargins="0">
    <oddFooter>&amp;CAWWA Free Water Audit Software v6.0&amp;R&amp;A      &amp;P</oddFooter>
  </headerFooter>
  <rowBreaks count="1" manualBreakCount="1">
    <brk id="54" max="54"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8">
    <tabColor theme="3" tint="0.79998168889431442"/>
    <pageSetUpPr fitToPage="1"/>
  </sheetPr>
  <dimension ref="B1:U815"/>
  <sheetViews>
    <sheetView showGridLines="0" zoomScale="110" zoomScaleNormal="110" workbookViewId="0">
      <pane ySplit="9" topLeftCell="A10" activePane="bottomLeft" state="frozen"/>
      <selection pane="bottomLeft" activeCell="G13" sqref="G13:G15"/>
    </sheetView>
  </sheetViews>
  <sheetFormatPr defaultColWidth="0" defaultRowHeight="13.2"/>
  <cols>
    <col min="1" max="1" width="1.109375" customWidth="1"/>
    <col min="2" max="2" width="8.6640625" style="251" customWidth="1"/>
    <col min="3" max="3" width="1.5546875" customWidth="1"/>
    <col min="4" max="4" width="7.109375" style="251" customWidth="1"/>
    <col min="5" max="5" width="1.44140625" customWidth="1"/>
    <col min="6" max="6" width="16.6640625" customWidth="1"/>
    <col min="7" max="8" width="66" customWidth="1"/>
    <col min="9" max="9" width="1.5546875" customWidth="1"/>
  </cols>
  <sheetData>
    <row r="1" spans="2:21" ht="7.35" customHeight="1"/>
    <row r="2" spans="2:21" s="52" customFormat="1" ht="42" customHeight="1">
      <c r="B2" s="1204" t="s">
        <v>877</v>
      </c>
      <c r="C2" s="1204"/>
      <c r="D2" s="1204"/>
      <c r="E2" s="1204"/>
      <c r="F2" s="1204"/>
      <c r="G2" s="1204"/>
      <c r="H2" s="1204"/>
    </row>
    <row r="3" spans="2:21" ht="6.6" customHeight="1">
      <c r="F3" s="603"/>
      <c r="G3" s="603"/>
      <c r="H3" s="603"/>
    </row>
    <row r="4" spans="2:21" ht="13.35" customHeight="1">
      <c r="F4" s="257" t="s">
        <v>62</v>
      </c>
      <c r="G4" s="878" t="str">
        <f>IF(ISBLANK('Start Page'!AB9),"&lt;&lt; Please enter system details on the Start Page &gt;&gt;",'Start Page'!AB9&amp;IF(ISBLANK('Start Page'!AM28),"","  ("&amp;'Start Page'!AM28&amp;")"))</f>
        <v>&lt;&lt; Please enter system details on the Start Page &gt;&gt;</v>
      </c>
      <c r="H4" s="879" t="str">
        <f>IF(ISBLANK('Start Page'!AB19),"",'Start Page'!AB19)</f>
        <v/>
      </c>
    </row>
    <row r="5" spans="2:21" ht="13.35" customHeight="1">
      <c r="F5" s="257" t="s">
        <v>708</v>
      </c>
      <c r="G5" s="879" t="str">
        <f>IF(ISBLANK('Start Page'!AB18),"",'Start Page'!AB18)</f>
        <v/>
      </c>
      <c r="H5" s="879" t="str">
        <f>IF(ISBLANK('Start Page'!AB20),"",TEXT('Start Page'!AB20,"mmm dd yyyy")&amp;" - "&amp;TEXT('Start Page'!AB21,"mmm dd yyyy"))</f>
        <v/>
      </c>
    </row>
    <row r="6" spans="2:21" ht="7.35" customHeight="1">
      <c r="F6" s="604"/>
      <c r="G6" s="604"/>
      <c r="H6" s="604"/>
    </row>
    <row r="7" spans="2:21" ht="56.4" customHeight="1">
      <c r="F7" s="499" t="s">
        <v>878</v>
      </c>
      <c r="G7" s="1203"/>
      <c r="H7" s="1203"/>
    </row>
    <row r="8" spans="2:21" ht="5.4" customHeight="1">
      <c r="F8" s="343"/>
      <c r="G8" s="343"/>
      <c r="H8" s="343"/>
    </row>
    <row r="9" spans="2:21" ht="16.350000000000001" customHeight="1">
      <c r="F9" s="500" t="s">
        <v>135</v>
      </c>
      <c r="G9" s="500" t="s">
        <v>879</v>
      </c>
      <c r="H9" s="500" t="s">
        <v>880</v>
      </c>
    </row>
    <row r="10" spans="2:21" ht="28.95" customHeight="1">
      <c r="B10" s="529"/>
      <c r="C10" s="509"/>
      <c r="D10" s="529"/>
      <c r="F10" s="1197" t="s">
        <v>1127</v>
      </c>
      <c r="G10" s="1200"/>
      <c r="H10" s="1200"/>
    </row>
    <row r="11" spans="2:21" ht="28.95" customHeight="1">
      <c r="B11" s="834" t="s">
        <v>1144</v>
      </c>
      <c r="C11" s="509"/>
      <c r="D11" s="834" t="s">
        <v>1145</v>
      </c>
      <c r="F11" s="1198"/>
      <c r="G11" s="1201"/>
      <c r="H11" s="1201"/>
      <c r="J11" s="344"/>
      <c r="K11" s="344"/>
      <c r="L11" s="344"/>
      <c r="M11" s="344"/>
      <c r="N11" s="344"/>
      <c r="O11" s="344"/>
      <c r="P11" s="344"/>
      <c r="Q11" s="344"/>
      <c r="R11" s="344"/>
      <c r="S11" s="344"/>
      <c r="T11" s="344"/>
      <c r="U11" s="345"/>
    </row>
    <row r="12" spans="2:21" ht="28.95" customHeight="1">
      <c r="B12" s="529"/>
      <c r="C12" s="509"/>
      <c r="D12" s="529"/>
      <c r="F12" s="1199"/>
      <c r="G12" s="1202"/>
      <c r="H12" s="1202"/>
      <c r="J12" s="827"/>
      <c r="K12" s="827"/>
      <c r="L12" s="827"/>
      <c r="M12" s="827"/>
      <c r="N12" s="827"/>
      <c r="O12" s="827"/>
      <c r="P12" s="827"/>
      <c r="Q12" s="827"/>
      <c r="R12" s="827"/>
      <c r="S12" s="827"/>
      <c r="T12" s="827"/>
      <c r="U12" s="827"/>
    </row>
    <row r="13" spans="2:21" ht="28.95" customHeight="1">
      <c r="B13" s="529"/>
      <c r="C13" s="509"/>
      <c r="D13" s="529"/>
      <c r="F13" s="1197" t="s">
        <v>1128</v>
      </c>
      <c r="G13" s="1200"/>
      <c r="H13" s="1200"/>
      <c r="J13" s="827"/>
      <c r="K13" s="827"/>
      <c r="L13" s="827"/>
      <c r="M13" s="827"/>
      <c r="N13" s="827"/>
      <c r="O13" s="827"/>
      <c r="P13" s="827"/>
      <c r="Q13" s="827"/>
      <c r="R13" s="827"/>
      <c r="S13" s="827"/>
      <c r="T13" s="827"/>
      <c r="U13" s="827"/>
    </row>
    <row r="14" spans="2:21" ht="28.95" customHeight="1">
      <c r="B14" s="834" t="s">
        <v>1144</v>
      </c>
      <c r="C14" s="509"/>
      <c r="D14" s="834" t="s">
        <v>1145</v>
      </c>
      <c r="F14" s="1198"/>
      <c r="G14" s="1201"/>
      <c r="H14" s="1201"/>
    </row>
    <row r="15" spans="2:21" ht="28.95" customHeight="1">
      <c r="B15" s="835"/>
      <c r="C15" s="509"/>
      <c r="D15" s="835"/>
      <c r="F15" s="1199"/>
      <c r="G15" s="1202"/>
      <c r="H15" s="1202"/>
    </row>
    <row r="16" spans="2:21" ht="28.95" customHeight="1">
      <c r="B16" s="529"/>
      <c r="C16" s="509"/>
      <c r="D16" s="529"/>
      <c r="F16" s="1197" t="s">
        <v>1129</v>
      </c>
      <c r="G16" s="1194"/>
      <c r="H16" s="1194"/>
    </row>
    <row r="17" spans="2:8" ht="28.95" customHeight="1">
      <c r="B17" s="834" t="s">
        <v>1144</v>
      </c>
      <c r="C17" s="509"/>
      <c r="D17" s="834" t="s">
        <v>1145</v>
      </c>
      <c r="F17" s="1198"/>
      <c r="G17" s="1195"/>
      <c r="H17" s="1195"/>
    </row>
    <row r="18" spans="2:8" ht="28.95" customHeight="1">
      <c r="B18" s="529"/>
      <c r="C18" s="509"/>
      <c r="D18" s="529"/>
      <c r="F18" s="1199"/>
      <c r="G18" s="1196"/>
      <c r="H18" s="1196"/>
    </row>
    <row r="19" spans="2:8" ht="28.95" customHeight="1">
      <c r="B19" s="529"/>
      <c r="C19" s="509"/>
      <c r="D19" s="529"/>
      <c r="F19" s="1197" t="s">
        <v>1130</v>
      </c>
      <c r="G19" s="1194"/>
      <c r="H19" s="1194"/>
    </row>
    <row r="20" spans="2:8" ht="28.95" customHeight="1">
      <c r="B20" s="834" t="s">
        <v>1144</v>
      </c>
      <c r="C20" s="509"/>
      <c r="D20" s="834" t="s">
        <v>1145</v>
      </c>
      <c r="F20" s="1198"/>
      <c r="G20" s="1195"/>
      <c r="H20" s="1195"/>
    </row>
    <row r="21" spans="2:8" ht="28.95" customHeight="1">
      <c r="B21" s="529"/>
      <c r="C21" s="509"/>
      <c r="D21" s="529"/>
      <c r="F21" s="1199"/>
      <c r="G21" s="1196"/>
      <c r="H21" s="1196"/>
    </row>
    <row r="22" spans="2:8" ht="28.95" customHeight="1">
      <c r="B22" s="529"/>
      <c r="C22" s="509"/>
      <c r="D22" s="529"/>
      <c r="F22" s="1197" t="s">
        <v>1121</v>
      </c>
      <c r="G22" s="1194"/>
      <c r="H22" s="1194"/>
    </row>
    <row r="23" spans="2:8" ht="28.95" customHeight="1">
      <c r="B23" s="834" t="s">
        <v>1144</v>
      </c>
      <c r="C23" s="509"/>
      <c r="D23" s="834" t="s">
        <v>1145</v>
      </c>
      <c r="F23" s="1198"/>
      <c r="G23" s="1195"/>
      <c r="H23" s="1195"/>
    </row>
    <row r="24" spans="2:8" ht="28.95" customHeight="1">
      <c r="B24" s="529"/>
      <c r="C24" s="509"/>
      <c r="D24" s="529"/>
      <c r="F24" s="1199"/>
      <c r="G24" s="1196"/>
      <c r="H24" s="1196"/>
    </row>
    <row r="25" spans="2:8" ht="28.95" customHeight="1">
      <c r="B25" s="529"/>
      <c r="C25" s="509"/>
      <c r="D25" s="529"/>
      <c r="F25" s="1197" t="s">
        <v>1131</v>
      </c>
      <c r="G25" s="1191"/>
      <c r="H25" s="1191"/>
    </row>
    <row r="26" spans="2:8" ht="28.95" customHeight="1">
      <c r="B26" s="834" t="s">
        <v>1144</v>
      </c>
      <c r="C26" s="509"/>
      <c r="D26" s="834" t="s">
        <v>1145</v>
      </c>
      <c r="F26" s="1198"/>
      <c r="G26" s="1192"/>
      <c r="H26" s="1192"/>
    </row>
    <row r="27" spans="2:8" ht="28.95" customHeight="1">
      <c r="B27" s="529"/>
      <c r="C27" s="509"/>
      <c r="D27" s="529"/>
      <c r="F27" s="1199"/>
      <c r="G27" s="1193"/>
      <c r="H27" s="1193"/>
    </row>
    <row r="28" spans="2:8" ht="28.95" customHeight="1">
      <c r="B28" s="529"/>
      <c r="C28" s="509"/>
      <c r="D28" s="529"/>
      <c r="F28" s="1197" t="s">
        <v>1132</v>
      </c>
      <c r="G28" s="1194"/>
      <c r="H28" s="1194"/>
    </row>
    <row r="29" spans="2:8" ht="28.95" customHeight="1">
      <c r="B29" s="834" t="s">
        <v>1144</v>
      </c>
      <c r="C29" s="509"/>
      <c r="D29" s="834" t="s">
        <v>1145</v>
      </c>
      <c r="F29" s="1198"/>
      <c r="G29" s="1195"/>
      <c r="H29" s="1195"/>
    </row>
    <row r="30" spans="2:8" ht="28.95" customHeight="1">
      <c r="B30" s="529"/>
      <c r="C30" s="509"/>
      <c r="D30" s="529"/>
      <c r="F30" s="1199"/>
      <c r="G30" s="1196"/>
      <c r="H30" s="1196"/>
    </row>
    <row r="31" spans="2:8" ht="28.95" customHeight="1">
      <c r="B31" s="529"/>
      <c r="C31" s="509"/>
      <c r="D31" s="529"/>
      <c r="F31" s="1197" t="s">
        <v>1133</v>
      </c>
      <c r="G31" s="1194"/>
      <c r="H31" s="1194"/>
    </row>
    <row r="32" spans="2:8" ht="28.95" customHeight="1">
      <c r="B32" s="834" t="s">
        <v>1144</v>
      </c>
      <c r="C32" s="509"/>
      <c r="D32" s="834" t="s">
        <v>1145</v>
      </c>
      <c r="F32" s="1198"/>
      <c r="G32" s="1195"/>
      <c r="H32" s="1195"/>
    </row>
    <row r="33" spans="2:8" ht="28.95" customHeight="1">
      <c r="B33" s="529"/>
      <c r="C33" s="509"/>
      <c r="D33" s="529"/>
      <c r="F33" s="1199"/>
      <c r="G33" s="1196"/>
      <c r="H33" s="1196"/>
    </row>
    <row r="34" spans="2:8" ht="28.95" customHeight="1">
      <c r="B34" s="529"/>
      <c r="C34" s="509"/>
      <c r="D34" s="529"/>
      <c r="F34" s="1197" t="s">
        <v>1134</v>
      </c>
      <c r="G34" s="1191"/>
      <c r="H34" s="1191"/>
    </row>
    <row r="35" spans="2:8" ht="28.95" customHeight="1">
      <c r="B35" s="834" t="s">
        <v>1144</v>
      </c>
      <c r="C35" s="509"/>
      <c r="D35" s="834" t="s">
        <v>1145</v>
      </c>
      <c r="F35" s="1198"/>
      <c r="G35" s="1192"/>
      <c r="H35" s="1192"/>
    </row>
    <row r="36" spans="2:8" ht="28.95" customHeight="1">
      <c r="B36" s="529"/>
      <c r="C36" s="509"/>
      <c r="D36" s="529"/>
      <c r="F36" s="1199"/>
      <c r="G36" s="1193"/>
      <c r="H36" s="1193"/>
    </row>
    <row r="37" spans="2:8" ht="28.95" customHeight="1">
      <c r="B37" s="529"/>
      <c r="C37" s="509"/>
      <c r="D37" s="529"/>
      <c r="F37" s="1197" t="s">
        <v>1135</v>
      </c>
      <c r="G37" s="1191"/>
      <c r="H37" s="1191"/>
    </row>
    <row r="38" spans="2:8" ht="28.95" customHeight="1">
      <c r="B38" s="834" t="s">
        <v>1144</v>
      </c>
      <c r="C38" s="509"/>
      <c r="D38" s="834" t="s">
        <v>1145</v>
      </c>
      <c r="F38" s="1198"/>
      <c r="G38" s="1192"/>
      <c r="H38" s="1192"/>
    </row>
    <row r="39" spans="2:8" ht="28.95" customHeight="1">
      <c r="B39" s="529"/>
      <c r="C39" s="509"/>
      <c r="D39" s="529"/>
      <c r="F39" s="1199"/>
      <c r="G39" s="1193"/>
      <c r="H39" s="1193"/>
    </row>
    <row r="40" spans="2:8" ht="28.95" customHeight="1">
      <c r="B40" s="529"/>
      <c r="C40" s="509"/>
      <c r="D40" s="529"/>
      <c r="F40" s="1197" t="s">
        <v>1136</v>
      </c>
      <c r="G40" s="1191"/>
      <c r="H40" s="1191"/>
    </row>
    <row r="41" spans="2:8" ht="28.95" customHeight="1">
      <c r="B41" s="834" t="s">
        <v>1144</v>
      </c>
      <c r="C41" s="509"/>
      <c r="D41" s="834" t="s">
        <v>1145</v>
      </c>
      <c r="F41" s="1198"/>
      <c r="G41" s="1192"/>
      <c r="H41" s="1192"/>
    </row>
    <row r="42" spans="2:8" ht="28.95" customHeight="1">
      <c r="B42" s="529"/>
      <c r="C42" s="509"/>
      <c r="D42" s="529"/>
      <c r="F42" s="1199"/>
      <c r="G42" s="1193"/>
      <c r="H42" s="1193"/>
    </row>
    <row r="43" spans="2:8" ht="28.95" customHeight="1">
      <c r="B43" s="529"/>
      <c r="C43" s="509"/>
      <c r="D43" s="529"/>
      <c r="F43" s="1197" t="s">
        <v>1137</v>
      </c>
      <c r="G43" s="1191"/>
      <c r="H43" s="1191"/>
    </row>
    <row r="44" spans="2:8" ht="28.95" customHeight="1">
      <c r="B44" s="834" t="s">
        <v>1144</v>
      </c>
      <c r="C44" s="509"/>
      <c r="D44" s="834" t="s">
        <v>1145</v>
      </c>
      <c r="F44" s="1198"/>
      <c r="G44" s="1192"/>
      <c r="H44" s="1192"/>
    </row>
    <row r="45" spans="2:8" ht="28.95" customHeight="1">
      <c r="B45" s="529"/>
      <c r="C45" s="509"/>
      <c r="D45" s="529"/>
      <c r="F45" s="1199"/>
      <c r="G45" s="1193"/>
      <c r="H45" s="1193"/>
    </row>
    <row r="46" spans="2:8" ht="28.95" customHeight="1">
      <c r="B46" s="529"/>
      <c r="C46" s="509"/>
      <c r="D46" s="529"/>
      <c r="F46" s="1197" t="s">
        <v>1138</v>
      </c>
      <c r="G46" s="1191"/>
      <c r="H46" s="1191"/>
    </row>
    <row r="47" spans="2:8" ht="28.95" customHeight="1">
      <c r="B47" s="834" t="s">
        <v>1144</v>
      </c>
      <c r="C47" s="509"/>
      <c r="D47" s="834" t="s">
        <v>1145</v>
      </c>
      <c r="F47" s="1198"/>
      <c r="G47" s="1192"/>
      <c r="H47" s="1192"/>
    </row>
    <row r="48" spans="2:8" ht="28.95" customHeight="1">
      <c r="B48" s="529"/>
      <c r="C48" s="509"/>
      <c r="D48" s="529"/>
      <c r="F48" s="1199"/>
      <c r="G48" s="1193"/>
      <c r="H48" s="1193"/>
    </row>
    <row r="49" spans="2:8" ht="28.95" customHeight="1">
      <c r="B49" s="529"/>
      <c r="C49" s="509"/>
      <c r="D49" s="529"/>
      <c r="F49" s="1197" t="s">
        <v>1116</v>
      </c>
      <c r="G49" s="1191"/>
      <c r="H49" s="1191"/>
    </row>
    <row r="50" spans="2:8" ht="28.95" customHeight="1">
      <c r="B50" s="834" t="s">
        <v>1144</v>
      </c>
      <c r="C50" s="509"/>
      <c r="D50" s="834" t="s">
        <v>1145</v>
      </c>
      <c r="F50" s="1198"/>
      <c r="G50" s="1192"/>
      <c r="H50" s="1192"/>
    </row>
    <row r="51" spans="2:8" ht="28.95" customHeight="1">
      <c r="B51" s="529"/>
      <c r="C51" s="509"/>
      <c r="D51" s="529"/>
      <c r="F51" s="1199"/>
      <c r="G51" s="1193"/>
      <c r="H51" s="1193"/>
    </row>
    <row r="52" spans="2:8" ht="28.95" customHeight="1">
      <c r="B52" s="529"/>
      <c r="C52" s="509"/>
      <c r="D52" s="529"/>
      <c r="F52" s="1197" t="s">
        <v>1139</v>
      </c>
      <c r="G52" s="1191"/>
      <c r="H52" s="1191"/>
    </row>
    <row r="53" spans="2:8" ht="28.95" customHeight="1">
      <c r="B53" s="834" t="s">
        <v>1144</v>
      </c>
      <c r="C53" s="509"/>
      <c r="D53" s="834" t="s">
        <v>1145</v>
      </c>
      <c r="F53" s="1198"/>
      <c r="G53" s="1192"/>
      <c r="H53" s="1192"/>
    </row>
    <row r="54" spans="2:8" ht="28.95" customHeight="1">
      <c r="B54" s="529"/>
      <c r="C54" s="509"/>
      <c r="D54" s="529"/>
      <c r="F54" s="1199"/>
      <c r="G54" s="1193"/>
      <c r="H54" s="1193"/>
    </row>
    <row r="55" spans="2:8" ht="28.95" customHeight="1">
      <c r="B55" s="529"/>
      <c r="C55" s="509"/>
      <c r="D55" s="529"/>
      <c r="F55" s="1197" t="s">
        <v>1140</v>
      </c>
      <c r="G55" s="1191"/>
      <c r="H55" s="1191"/>
    </row>
    <row r="56" spans="2:8" ht="28.95" customHeight="1">
      <c r="B56" s="834" t="s">
        <v>1144</v>
      </c>
      <c r="C56" s="509"/>
      <c r="D56" s="834" t="s">
        <v>1145</v>
      </c>
      <c r="F56" s="1198"/>
      <c r="G56" s="1192"/>
      <c r="H56" s="1192"/>
    </row>
    <row r="57" spans="2:8" ht="28.95" customHeight="1">
      <c r="B57" s="529"/>
      <c r="C57" s="509"/>
      <c r="D57" s="529"/>
      <c r="F57" s="1199"/>
      <c r="G57" s="1193"/>
      <c r="H57" s="1193"/>
    </row>
    <row r="58" spans="2:8" ht="28.95" customHeight="1">
      <c r="B58" s="529"/>
      <c r="C58" s="509"/>
      <c r="D58" s="529"/>
      <c r="F58" s="1197" t="s">
        <v>1141</v>
      </c>
      <c r="G58" s="1191"/>
      <c r="H58" s="1191"/>
    </row>
    <row r="59" spans="2:8" ht="28.95" customHeight="1">
      <c r="B59" s="834" t="s">
        <v>1144</v>
      </c>
      <c r="C59" s="509"/>
      <c r="D59" s="834" t="s">
        <v>1145</v>
      </c>
      <c r="F59" s="1198"/>
      <c r="G59" s="1192"/>
      <c r="H59" s="1192"/>
    </row>
    <row r="60" spans="2:8" ht="28.95" customHeight="1">
      <c r="B60" s="529"/>
      <c r="C60" s="509"/>
      <c r="D60" s="529"/>
      <c r="F60" s="1199"/>
      <c r="G60" s="1193"/>
      <c r="H60" s="1193"/>
    </row>
    <row r="61" spans="2:8" ht="28.95" customHeight="1">
      <c r="B61" s="529"/>
      <c r="C61" s="509"/>
      <c r="D61" s="529"/>
      <c r="F61" s="1197" t="s">
        <v>1142</v>
      </c>
      <c r="G61" s="1191"/>
      <c r="H61" s="1191"/>
    </row>
    <row r="62" spans="2:8" ht="28.95" customHeight="1">
      <c r="B62" s="834" t="s">
        <v>1144</v>
      </c>
      <c r="C62" s="509"/>
      <c r="D62" s="834" t="s">
        <v>1145</v>
      </c>
      <c r="F62" s="1198"/>
      <c r="G62" s="1192"/>
      <c r="H62" s="1192"/>
    </row>
    <row r="63" spans="2:8" ht="28.95" customHeight="1">
      <c r="B63" s="529"/>
      <c r="C63" s="509"/>
      <c r="D63" s="529"/>
      <c r="F63" s="1199"/>
      <c r="G63" s="1193"/>
      <c r="H63" s="1193"/>
    </row>
    <row r="64" spans="2:8" ht="28.95" customHeight="1">
      <c r="B64" s="529"/>
      <c r="C64" s="509"/>
      <c r="D64" s="529"/>
      <c r="F64" s="1197" t="s">
        <v>1143</v>
      </c>
      <c r="G64" s="1191"/>
      <c r="H64" s="1191"/>
    </row>
    <row r="65" spans="2:8" ht="28.95" customHeight="1">
      <c r="B65" s="834" t="s">
        <v>1144</v>
      </c>
      <c r="C65" s="509"/>
      <c r="D65" s="834" t="s">
        <v>1145</v>
      </c>
      <c r="F65" s="1198"/>
      <c r="G65" s="1192"/>
      <c r="H65" s="1192"/>
    </row>
    <row r="66" spans="2:8" ht="28.95" customHeight="1">
      <c r="B66" s="529"/>
      <c r="C66" s="509"/>
      <c r="D66" s="529"/>
      <c r="F66" s="1199"/>
      <c r="G66" s="1193"/>
      <c r="H66" s="1193"/>
    </row>
    <row r="67" spans="2:8">
      <c r="B67" s="828"/>
      <c r="C67" s="829"/>
      <c r="D67" s="828"/>
    </row>
    <row r="68" spans="2:8">
      <c r="B68" s="529"/>
      <c r="C68" s="509"/>
      <c r="D68" s="529"/>
      <c r="F68" s="1197" t="s">
        <v>1256</v>
      </c>
      <c r="G68" s="1205"/>
      <c r="H68" s="1206"/>
    </row>
    <row r="69" spans="2:8" ht="38.25" customHeight="1">
      <c r="B69" s="1211" t="s">
        <v>1295</v>
      </c>
      <c r="C69" s="1212"/>
      <c r="D69" s="1213"/>
      <c r="F69" s="1198"/>
      <c r="G69" s="1207"/>
      <c r="H69" s="1208"/>
    </row>
    <row r="70" spans="2:8">
      <c r="B70" s="529"/>
      <c r="C70" s="509"/>
      <c r="D70" s="529"/>
      <c r="F70" s="1199"/>
      <c r="G70" s="1209"/>
      <c r="H70" s="1210"/>
    </row>
    <row r="71" spans="2:8">
      <c r="B71" s="529"/>
      <c r="C71" s="509"/>
      <c r="D71" s="529"/>
      <c r="F71" s="1197" t="s">
        <v>1258</v>
      </c>
      <c r="G71" s="1205"/>
      <c r="H71" s="1206"/>
    </row>
    <row r="72" spans="2:8" ht="37.5" customHeight="1">
      <c r="B72" s="1211" t="s">
        <v>1295</v>
      </c>
      <c r="C72" s="1212"/>
      <c r="D72" s="1213"/>
      <c r="F72" s="1198"/>
      <c r="G72" s="1207"/>
      <c r="H72" s="1208"/>
    </row>
    <row r="73" spans="2:8">
      <c r="B73" s="529"/>
      <c r="C73" s="509"/>
      <c r="D73" s="529"/>
      <c r="F73" s="1199"/>
      <c r="G73" s="1209"/>
      <c r="H73" s="1210"/>
    </row>
    <row r="74" spans="2:8">
      <c r="B74" s="529"/>
      <c r="C74" s="509"/>
      <c r="D74" s="529"/>
      <c r="F74" s="1197" t="s">
        <v>1261</v>
      </c>
      <c r="G74" s="1205"/>
      <c r="H74" s="1206"/>
    </row>
    <row r="75" spans="2:8" ht="38.25" customHeight="1">
      <c r="B75" s="1211" t="s">
        <v>1295</v>
      </c>
      <c r="C75" s="1212"/>
      <c r="D75" s="1213"/>
      <c r="F75" s="1198"/>
      <c r="G75" s="1207"/>
      <c r="H75" s="1208"/>
    </row>
    <row r="76" spans="2:8">
      <c r="B76" s="529"/>
      <c r="C76" s="509"/>
      <c r="D76" s="529"/>
      <c r="F76" s="1199"/>
      <c r="G76" s="1209"/>
      <c r="H76" s="1210"/>
    </row>
    <row r="77" spans="2:8">
      <c r="B77" s="828"/>
      <c r="C77" s="829"/>
      <c r="D77" s="828"/>
    </row>
    <row r="78" spans="2:8">
      <c r="B78" s="828"/>
      <c r="C78" s="829"/>
      <c r="D78" s="828"/>
    </row>
    <row r="79" spans="2:8">
      <c r="B79" s="828"/>
      <c r="C79" s="829"/>
      <c r="D79" s="828"/>
    </row>
    <row r="80" spans="2:8">
      <c r="B80" s="828"/>
      <c r="C80" s="829"/>
      <c r="D80" s="828"/>
    </row>
    <row r="81" spans="2:4">
      <c r="B81" s="828"/>
      <c r="C81" s="829"/>
      <c r="D81" s="828"/>
    </row>
    <row r="82" spans="2:4">
      <c r="B82" s="828"/>
      <c r="C82" s="829"/>
      <c r="D82" s="828"/>
    </row>
    <row r="83" spans="2:4">
      <c r="B83" s="828"/>
      <c r="C83" s="829"/>
      <c r="D83" s="828"/>
    </row>
    <row r="84" spans="2:4">
      <c r="B84" s="828"/>
      <c r="C84" s="829"/>
      <c r="D84" s="828"/>
    </row>
    <row r="85" spans="2:4">
      <c r="B85" s="828"/>
      <c r="C85" s="829"/>
      <c r="D85" s="828"/>
    </row>
    <row r="86" spans="2:4">
      <c r="B86" s="828"/>
      <c r="C86" s="829"/>
      <c r="D86" s="828"/>
    </row>
    <row r="87" spans="2:4">
      <c r="B87" s="828"/>
      <c r="C87" s="829"/>
      <c r="D87" s="828"/>
    </row>
    <row r="88" spans="2:4">
      <c r="B88" s="828"/>
      <c r="C88" s="829"/>
      <c r="D88" s="828"/>
    </row>
    <row r="89" spans="2:4">
      <c r="B89" s="828"/>
      <c r="C89" s="829"/>
      <c r="D89" s="828"/>
    </row>
    <row r="90" spans="2:4">
      <c r="B90" s="828"/>
      <c r="C90" s="829"/>
      <c r="D90" s="828"/>
    </row>
    <row r="91" spans="2:4">
      <c r="B91" s="828"/>
      <c r="C91" s="829"/>
      <c r="D91" s="828"/>
    </row>
    <row r="92" spans="2:4">
      <c r="B92" s="828"/>
      <c r="C92" s="829"/>
      <c r="D92" s="828"/>
    </row>
    <row r="93" spans="2:4">
      <c r="B93" s="828"/>
      <c r="C93" s="829"/>
      <c r="D93" s="828"/>
    </row>
    <row r="94" spans="2:4">
      <c r="B94" s="828"/>
      <c r="C94" s="829"/>
      <c r="D94" s="828"/>
    </row>
    <row r="95" spans="2:4">
      <c r="B95" s="828"/>
      <c r="C95" s="829"/>
      <c r="D95" s="828"/>
    </row>
    <row r="96" spans="2:4">
      <c r="B96" s="828"/>
      <c r="C96" s="829"/>
      <c r="D96" s="828"/>
    </row>
    <row r="97" spans="2:4">
      <c r="B97" s="828"/>
      <c r="C97" s="829"/>
      <c r="D97" s="828"/>
    </row>
    <row r="98" spans="2:4">
      <c r="B98" s="828"/>
      <c r="C98" s="829"/>
      <c r="D98" s="828"/>
    </row>
    <row r="99" spans="2:4">
      <c r="B99" s="828"/>
      <c r="C99" s="829"/>
      <c r="D99" s="828"/>
    </row>
    <row r="100" spans="2:4">
      <c r="B100" s="828"/>
      <c r="C100" s="829"/>
      <c r="D100" s="828"/>
    </row>
    <row r="101" spans="2:4">
      <c r="B101" s="828"/>
      <c r="C101" s="829"/>
      <c r="D101" s="828"/>
    </row>
    <row r="102" spans="2:4">
      <c r="B102" s="828"/>
      <c r="C102" s="829"/>
      <c r="D102" s="828"/>
    </row>
    <row r="103" spans="2:4">
      <c r="B103" s="828"/>
      <c r="C103" s="829"/>
      <c r="D103" s="828"/>
    </row>
    <row r="104" spans="2:4">
      <c r="B104" s="828"/>
      <c r="C104" s="829"/>
      <c r="D104" s="828"/>
    </row>
    <row r="105" spans="2:4">
      <c r="B105" s="828"/>
      <c r="C105" s="829"/>
      <c r="D105" s="828"/>
    </row>
    <row r="106" spans="2:4">
      <c r="B106" s="828"/>
      <c r="C106" s="829"/>
      <c r="D106" s="828"/>
    </row>
    <row r="107" spans="2:4">
      <c r="B107" s="828"/>
      <c r="C107" s="829"/>
      <c r="D107" s="828"/>
    </row>
    <row r="108" spans="2:4">
      <c r="B108" s="828"/>
      <c r="C108" s="829"/>
      <c r="D108" s="828"/>
    </row>
    <row r="109" spans="2:4">
      <c r="B109" s="828"/>
      <c r="C109" s="829"/>
      <c r="D109" s="828"/>
    </row>
    <row r="110" spans="2:4">
      <c r="B110" s="828"/>
      <c r="C110" s="829"/>
      <c r="D110" s="828"/>
    </row>
    <row r="111" spans="2:4">
      <c r="B111" s="828"/>
      <c r="C111" s="829"/>
      <c r="D111" s="828"/>
    </row>
    <row r="112" spans="2:4">
      <c r="B112" s="828"/>
      <c r="C112" s="829"/>
      <c r="D112" s="828"/>
    </row>
    <row r="113" spans="2:4">
      <c r="B113" s="828"/>
      <c r="C113" s="829"/>
      <c r="D113" s="828"/>
    </row>
    <row r="114" spans="2:4">
      <c r="B114" s="828"/>
      <c r="C114" s="829"/>
      <c r="D114" s="828"/>
    </row>
    <row r="115" spans="2:4">
      <c r="B115" s="828"/>
      <c r="C115" s="829"/>
      <c r="D115" s="828"/>
    </row>
    <row r="116" spans="2:4">
      <c r="B116" s="828"/>
      <c r="C116" s="829"/>
      <c r="D116" s="828"/>
    </row>
    <row r="117" spans="2:4">
      <c r="B117" s="828"/>
      <c r="C117" s="829"/>
      <c r="D117" s="828"/>
    </row>
    <row r="118" spans="2:4">
      <c r="B118" s="828"/>
      <c r="C118" s="829"/>
      <c r="D118" s="828"/>
    </row>
    <row r="119" spans="2:4">
      <c r="B119" s="828"/>
      <c r="C119" s="829"/>
      <c r="D119" s="828"/>
    </row>
    <row r="120" spans="2:4">
      <c r="B120" s="828"/>
      <c r="C120" s="829"/>
      <c r="D120" s="828"/>
    </row>
    <row r="121" spans="2:4">
      <c r="B121" s="828"/>
      <c r="C121" s="829"/>
      <c r="D121" s="828"/>
    </row>
    <row r="122" spans="2:4">
      <c r="B122" s="828"/>
      <c r="C122" s="829"/>
      <c r="D122" s="828"/>
    </row>
    <row r="123" spans="2:4">
      <c r="B123" s="828"/>
      <c r="C123" s="829"/>
      <c r="D123" s="828"/>
    </row>
    <row r="124" spans="2:4">
      <c r="B124" s="828"/>
      <c r="C124" s="829"/>
      <c r="D124" s="828"/>
    </row>
    <row r="125" spans="2:4">
      <c r="B125" s="828"/>
      <c r="C125" s="829"/>
      <c r="D125" s="828"/>
    </row>
    <row r="126" spans="2:4">
      <c r="B126" s="828"/>
      <c r="C126" s="829"/>
      <c r="D126" s="828"/>
    </row>
    <row r="127" spans="2:4">
      <c r="B127" s="828"/>
      <c r="C127" s="829"/>
      <c r="D127" s="828"/>
    </row>
    <row r="128" spans="2:4">
      <c r="B128" s="828"/>
      <c r="C128" s="829"/>
      <c r="D128" s="828"/>
    </row>
    <row r="129" spans="2:4">
      <c r="B129" s="828"/>
      <c r="C129" s="829"/>
      <c r="D129" s="828"/>
    </row>
    <row r="130" spans="2:4">
      <c r="B130" s="828"/>
      <c r="C130" s="829"/>
      <c r="D130" s="828"/>
    </row>
    <row r="131" spans="2:4">
      <c r="B131" s="828"/>
      <c r="C131" s="829"/>
      <c r="D131" s="828"/>
    </row>
    <row r="132" spans="2:4">
      <c r="B132" s="828"/>
      <c r="C132" s="829"/>
      <c r="D132" s="828"/>
    </row>
    <row r="133" spans="2:4">
      <c r="B133" s="828"/>
      <c r="C133" s="829"/>
      <c r="D133" s="828"/>
    </row>
    <row r="134" spans="2:4">
      <c r="B134" s="828"/>
      <c r="C134" s="829"/>
      <c r="D134" s="828"/>
    </row>
    <row r="135" spans="2:4">
      <c r="B135" s="828"/>
      <c r="C135" s="829"/>
      <c r="D135" s="828"/>
    </row>
    <row r="136" spans="2:4">
      <c r="B136" s="828"/>
      <c r="C136" s="829"/>
      <c r="D136" s="828"/>
    </row>
    <row r="137" spans="2:4">
      <c r="B137" s="828"/>
      <c r="C137" s="829"/>
      <c r="D137" s="828"/>
    </row>
    <row r="138" spans="2:4">
      <c r="B138" s="828"/>
      <c r="C138" s="829"/>
      <c r="D138" s="828"/>
    </row>
    <row r="815" spans="9:9">
      <c r="I815">
        <v>7</v>
      </c>
    </row>
  </sheetData>
  <sheetProtection algorithmName="SHA-512" hashValue="kmbqVXHZlmcEwHf9RdjwKlWB3ALyKwngplvYRWAgjgNfLXZDmBoYBs4SEW2TayPWyeG0xHpg3ILJgs2FH/ocSg==" saltValue="y7bFYLvpowxqmVTHYaHp6w==" spinCount="100000" sheet="1" objects="1" scenarios="1" formatCells="0" formatColumns="0" formatRows="0"/>
  <mergeCells count="68">
    <mergeCell ref="G68:H70"/>
    <mergeCell ref="G71:H73"/>
    <mergeCell ref="G74:H76"/>
    <mergeCell ref="F74:F76"/>
    <mergeCell ref="B75:D75"/>
    <mergeCell ref="F68:F70"/>
    <mergeCell ref="B69:D69"/>
    <mergeCell ref="F71:F73"/>
    <mergeCell ref="B72:D72"/>
    <mergeCell ref="F13:F15"/>
    <mergeCell ref="G13:G15"/>
    <mergeCell ref="H13:H15"/>
    <mergeCell ref="G7:H7"/>
    <mergeCell ref="B2:H2"/>
    <mergeCell ref="F10:F12"/>
    <mergeCell ref="G10:G12"/>
    <mergeCell ref="H10:H12"/>
    <mergeCell ref="F16:F18"/>
    <mergeCell ref="F19:F21"/>
    <mergeCell ref="F22:F24"/>
    <mergeCell ref="F25:F27"/>
    <mergeCell ref="F28:F30"/>
    <mergeCell ref="F31:F33"/>
    <mergeCell ref="F34:F36"/>
    <mergeCell ref="F37:F39"/>
    <mergeCell ref="F40:F42"/>
    <mergeCell ref="F43:F45"/>
    <mergeCell ref="G31:G33"/>
    <mergeCell ref="G34:G36"/>
    <mergeCell ref="G37:G39"/>
    <mergeCell ref="G40:G42"/>
    <mergeCell ref="G43:G45"/>
    <mergeCell ref="G16:G18"/>
    <mergeCell ref="G19:G21"/>
    <mergeCell ref="G22:G24"/>
    <mergeCell ref="G25:G27"/>
    <mergeCell ref="G28:G30"/>
    <mergeCell ref="H46:H48"/>
    <mergeCell ref="H49:H51"/>
    <mergeCell ref="H52:H54"/>
    <mergeCell ref="F61:F63"/>
    <mergeCell ref="F64:F66"/>
    <mergeCell ref="G46:G48"/>
    <mergeCell ref="G49:G51"/>
    <mergeCell ref="G52:G54"/>
    <mergeCell ref="G55:G57"/>
    <mergeCell ref="F46:F48"/>
    <mergeCell ref="F49:F51"/>
    <mergeCell ref="F52:F54"/>
    <mergeCell ref="F55:F57"/>
    <mergeCell ref="F58:F60"/>
    <mergeCell ref="H55:H57"/>
    <mergeCell ref="H58:H60"/>
    <mergeCell ref="H31:H33"/>
    <mergeCell ref="H34:H36"/>
    <mergeCell ref="H37:H39"/>
    <mergeCell ref="H40:H42"/>
    <mergeCell ref="H43:H45"/>
    <mergeCell ref="H16:H18"/>
    <mergeCell ref="H19:H21"/>
    <mergeCell ref="H22:H24"/>
    <mergeCell ref="H25:H27"/>
    <mergeCell ref="H28:H30"/>
    <mergeCell ref="H61:H63"/>
    <mergeCell ref="H64:H66"/>
    <mergeCell ref="G58:G60"/>
    <mergeCell ref="G61:G63"/>
    <mergeCell ref="G64:G66"/>
  </mergeCells>
  <hyperlinks>
    <hyperlink ref="B11:D11" location="Notes!C16:D16" display="n" xr:uid="{EB6EC5D2-A069-4996-8407-D5EAB39084DB}"/>
    <hyperlink ref="B14:D14" location="Notes!C16:D16" display="n" xr:uid="{8205D3FE-97DA-42AC-BB7E-552AFFE05EB2}"/>
    <hyperlink ref="B17:D17" location="Notes!C16:D16" display="n" xr:uid="{CEA3D360-ADAA-41A6-AC89-C6D49AD60FBC}"/>
    <hyperlink ref="B20:D20" location="Notes!C16:D16" display="n" xr:uid="{94A292A7-AD42-440E-ABD5-A9DBD3190081}"/>
    <hyperlink ref="B23:D23" location="Notes!C16:D16" display="n" xr:uid="{C5BAAA1B-AC04-413E-A836-9D4BF62ECAE9}"/>
    <hyperlink ref="B26:D26" location="Notes!C16:D16" display="n" xr:uid="{1EDB7605-8618-44AA-9399-20D4762DD6C5}"/>
    <hyperlink ref="B29:D29" location="Notes!C16:D16" display="n" xr:uid="{CBC10AE2-83E9-4E63-9108-2BA3CD8B6A29}"/>
    <hyperlink ref="B32:D32" location="Notes!C16:D16" display="n" xr:uid="{3DF3B633-F331-4984-9123-B4BF34968685}"/>
    <hyperlink ref="B35:D35" location="Notes!C16:D16" display="n" xr:uid="{90C9E0BE-F1C0-453C-8F14-BD42EF067087}"/>
    <hyperlink ref="B38:D38" location="Notes!C16:D16" display="n" xr:uid="{F59E03EA-0E2B-43DB-8BE0-285966ADA2B0}"/>
    <hyperlink ref="B41:D41" location="Notes!C16:D16" display="n" xr:uid="{A4793E4E-2143-4F42-8CDA-190C676991D2}"/>
    <hyperlink ref="B44:D44" location="Notes!C16:D16" display="n" xr:uid="{64C09BDC-EA42-478A-A7C6-CF7502DFB97C}"/>
    <hyperlink ref="B47:D47" location="Notes!C16:D16" display="n" xr:uid="{39493B08-944E-428D-933C-A10887A4A3C4}"/>
    <hyperlink ref="B50:D50" location="Notes!C16:D16" display="n" xr:uid="{F6BC3415-9BD3-4EEF-8BFA-F672AC65C3B2}"/>
    <hyperlink ref="B53:D53" location="Notes!C16:D16" display="n" xr:uid="{8BDEAA46-4CD5-4AF3-93E7-AC83E8CB9A10}"/>
    <hyperlink ref="B56:D56" location="Notes!C16:D16" display="n" xr:uid="{FC9E0FCE-3298-4B23-BD20-F6A8E0EF8898}"/>
    <hyperlink ref="B59:D59" location="Notes!C16:D16" display="n" xr:uid="{11C421D8-8BF6-4B3B-B1D0-239E50CB85DC}"/>
    <hyperlink ref="B62:D62" location="Notes!C16:D16" display="n" xr:uid="{2D779EBE-CA2E-47BC-B2E0-11347AAB0B6B}"/>
    <hyperlink ref="B65:D65" location="Notes!C16:D16" display="n" xr:uid="{C10FE918-99DB-4148-87C1-C96E4337D548}"/>
    <hyperlink ref="B11" location="input_VOS" display="back to worksheet" xr:uid="{78CB448E-FC4F-48C1-A21D-D919FECF08B1}"/>
    <hyperlink ref="B14" location="input_VOSEA" display="back to worksheet" xr:uid="{684AD67C-C2D5-45BF-BF9B-D0E197BE1251}"/>
    <hyperlink ref="B17" location="input_WI" display="back to worksheet" xr:uid="{C1FED406-58A8-45F4-A425-D580CDF770DD}"/>
    <hyperlink ref="B20" location="input_WIEA" display="back to worksheet" xr:uid="{6D941536-AC52-4DDD-AAF5-F249DFD4EDBA}"/>
    <hyperlink ref="B23" location="input_WE" display="back to worksheet" xr:uid="{F6B0C51E-0027-4D86-B5FC-AA2455DD6119}"/>
    <hyperlink ref="B26" location="input_WEEA" display="back to worksheet" xr:uid="{79921D86-B1D5-499A-B097-E5C773FC94DF}"/>
    <hyperlink ref="B29" location="input_BMAC" display="back to worksheet" xr:uid="{490B4AB6-1519-4991-874E-FE80D2B0DFF8}"/>
    <hyperlink ref="B32" location="input_BUAC" display="back to worksheet" xr:uid="{351E358D-8AB4-4A11-B3B9-A98F29361950}"/>
    <hyperlink ref="B35" location="input_UMAC" display="back to worksheet" xr:uid="{8B8F02BA-5696-48A8-BAAE-B5C296B75107}"/>
    <hyperlink ref="B38" location="input_UUAC" display="back to worksheet" xr:uid="{E390867A-E206-47EB-9940-22442712957E}"/>
    <hyperlink ref="B41" location="input_SDHE" display="back to worksheet" xr:uid="{7E28B5C3-BE4C-4A5A-8B97-51AB5864240F}"/>
    <hyperlink ref="B44" location="input_CMI" display="back to worksheet" xr:uid="{99E9183C-6BC6-4118-BCF8-720CCD6A9D8A}"/>
    <hyperlink ref="B47" location="input_UC" display="back to worksheet" xr:uid="{E97FC96E-0C43-4381-B718-863A152FD837}"/>
    <hyperlink ref="B50" location="input_Lm" display="back to worksheet" xr:uid="{A215353B-A649-4A25-9D86-199CAF0E053D}"/>
    <hyperlink ref="B53" location="input_Nc" display="back to worksheet" xr:uid="{8402A15B-7A34-4E6E-919F-D27C1662978E}"/>
    <hyperlink ref="B56" location="input_Lp" display="back to worksheet" xr:uid="{4AF8B544-2DBB-4882-AB2B-0BD6BCF1291A}"/>
    <hyperlink ref="B59" location="input_AOP" display="back to worksheet" xr:uid="{E4741C94-D529-4A11-AB20-3FEFE7B42CCF}"/>
    <hyperlink ref="B62" location="input_CRUC" display="back to worksheet" xr:uid="{560A36AE-EC00-4BC1-8EE7-530AA179B516}"/>
    <hyperlink ref="B65" location="input_VPC" display="back to worksheet" xr:uid="{80B47E4D-A2A8-4205-A570-C099DE79CBE6}"/>
    <hyperlink ref="D11" location="'Interactive Data Grading'!VOS" display="back to grading" xr:uid="{5110C4FE-B468-4351-9CF9-468AD0B499E3}"/>
    <hyperlink ref="D14" location="'Interactive Data Grading'!VOSEA" display="back to grading" xr:uid="{91EA933C-DB05-4423-89AC-B785DEAD02A1}"/>
    <hyperlink ref="D17" location="'Interactive Data Grading'!WI" display="back to grading" xr:uid="{044BC3A4-D91D-4B83-83BC-A48C7FC6DA78}"/>
    <hyperlink ref="D20" location="'Interactive Data Grading'!WIEA" display="back to grading" xr:uid="{1835812B-E346-4A61-A43C-A0C0EE0CC69A}"/>
    <hyperlink ref="D23" location="'Interactive Data Grading'!WE" display="back to grading" xr:uid="{DF16FC45-6E98-464E-B52C-87E9D82B54B9}"/>
    <hyperlink ref="D26" location="'Interactive Data Grading'!WEEA" display="back to grading" xr:uid="{7AF4DE7C-69A8-47A7-AE8F-679883C527B3}"/>
    <hyperlink ref="D29" location="'Interactive Data Grading'!BMAC" display="back to grading" xr:uid="{4ED13A88-DA9E-4E84-BAC3-6640CA0E0957}"/>
    <hyperlink ref="D32" location="'Interactive Data Grading'!BUAC" display="back to grading" xr:uid="{BA4D2378-D2A0-46DB-86AC-18B2A29F2514}"/>
    <hyperlink ref="D35" location="'Interactive Data Grading'!UMAC" display="back to grading" xr:uid="{8C3CFA17-FDCF-46EA-A3D0-57F3755D4599}"/>
    <hyperlink ref="D38" location="'Interactive Data Grading'!UUAC" display="back to grading" xr:uid="{1F227148-5CB2-4CCF-9F9F-942995EEFB79}"/>
    <hyperlink ref="D41" location="'Interactive Data Grading'!SDHE" display="back to grading" xr:uid="{7E107607-C2EA-42F4-84A5-D26E2848BDBC}"/>
    <hyperlink ref="D44" location="'Interactive Data Grading'!CMI" display="back to grading" xr:uid="{67CB5031-E653-4235-8AC7-33D2677956DE}"/>
    <hyperlink ref="D47" location="'Interactive Data Grading'!UC" display="back to grading" xr:uid="{5362F0B7-6F63-4B2A-B7A8-429BF601A7E9}"/>
    <hyperlink ref="D50" location="'Interactive Data Grading'!Lm" display="back to grading" xr:uid="{99FDACB9-0EED-4DC4-878C-EA6D6985B60A}"/>
    <hyperlink ref="D53" location="'Interactive Data Grading'!Nc" display="back to grading" xr:uid="{683BC869-BD16-469D-B849-BB69365B711D}"/>
    <hyperlink ref="D56" location="'Interactive Data Grading'!Lp" display="back to grading" xr:uid="{54EB0B33-CB89-45F6-910A-9BCB68A61BCA}"/>
    <hyperlink ref="D59" location="'Interactive Data Grading'!AOP" display="back to grading" xr:uid="{1A8FF18F-AA12-400A-8426-5220E753D592}"/>
    <hyperlink ref="D62" location="'Interactive Data Grading'!CRUC" display="back to grading" xr:uid="{D773F7AB-4EB6-4EC1-A627-923BE4031283}"/>
    <hyperlink ref="D65" location="'Interactive Data Grading'!VPC" display="back to grading" xr:uid="{97E45CCD-63D7-4C13-AB8B-0A3EEC84187C}"/>
    <hyperlink ref="B69" location="Notes!A1" display="go to Carbon Cals" xr:uid="{22458B83-1475-43A7-B094-A8B90A19A26E}"/>
    <hyperlink ref="B69:D69" location="'Carbon Calculations'!B5" display="go to carbon calculations" xr:uid="{14B60A82-6049-4A06-8CA3-86D1E336056C}"/>
    <hyperlink ref="B72" location="Notes!A1" display="go to Carbon Cals" xr:uid="{42F4D79C-A252-43FA-8C1F-A4718C5B7A3D}"/>
    <hyperlink ref="B72:D72" location="'Carbon Calculations'!B6" display="go to carbon calculations" xr:uid="{44DEE20B-9232-42AB-BEAB-22761923B441}"/>
    <hyperlink ref="B75" location="Notes!A1" display="go to Carbon Cals" xr:uid="{52E5C999-4621-412A-AA83-3CF5F006E58C}"/>
    <hyperlink ref="B75:D75" location="'Carbon Calculations'!B13" display="go to carbon calculations" xr:uid="{1D76041E-4EBD-408E-9CE2-CB0101CA972E}"/>
  </hyperlinks>
  <pageMargins left="0.25" right="0.25" top="0.5" bottom="0.5" header="0.3" footer="0.3"/>
  <pageSetup scale="80" fitToHeight="0" orientation="landscape" horizontalDpi="1200" verticalDpi="1200" r:id="rId1"/>
  <headerFooter>
    <oddFooter>&amp;CAWWA Free Water Audit Software v6.0&amp;R&amp;A     &amp;P</oddFooter>
  </headerFooter>
  <rowBreaks count="2" manualBreakCount="2">
    <brk id="24" max="8" man="1"/>
    <brk id="45" max="8"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5"/>
  <dimension ref="A1:R124"/>
  <sheetViews>
    <sheetView workbookViewId="0"/>
  </sheetViews>
  <sheetFormatPr defaultColWidth="9.109375" defaultRowHeight="13.2"/>
  <cols>
    <col min="1" max="1" width="45.5546875" style="9" customWidth="1"/>
    <col min="2" max="2" width="20.109375" style="9" customWidth="1"/>
    <col min="3" max="3" width="23.109375" style="9" bestFit="1" customWidth="1"/>
    <col min="4" max="4" width="12.5546875" style="9" bestFit="1" customWidth="1"/>
    <col min="5" max="5" width="14.109375" style="9" bestFit="1" customWidth="1"/>
    <col min="6" max="6" width="15.5546875" style="9" customWidth="1"/>
    <col min="7" max="7" width="16.88671875" style="9" customWidth="1"/>
    <col min="8" max="8" width="8.109375" style="9" customWidth="1"/>
    <col min="9" max="9" width="33.109375" style="9" bestFit="1" customWidth="1"/>
    <col min="10" max="10" width="4.109375" style="9" customWidth="1"/>
    <col min="11" max="11" width="9" style="9" customWidth="1"/>
    <col min="12" max="15" width="28.109375" style="9" customWidth="1"/>
    <col min="16" max="16" width="9.109375" style="9"/>
    <col min="17" max="18" width="12.5546875" style="9" bestFit="1" customWidth="1"/>
    <col min="19" max="16384" width="9.109375" style="9"/>
  </cols>
  <sheetData>
    <row r="1" spans="1:18">
      <c r="A1" s="8"/>
      <c r="B1" s="8" t="s">
        <v>12</v>
      </c>
      <c r="C1" s="8" t="s">
        <v>69</v>
      </c>
      <c r="D1" s="8" t="s">
        <v>113</v>
      </c>
      <c r="F1" s="18" t="s">
        <v>89</v>
      </c>
      <c r="G1" s="19"/>
      <c r="M1" s="31" t="s">
        <v>100</v>
      </c>
      <c r="N1" s="8" t="s">
        <v>23</v>
      </c>
      <c r="O1" s="8" t="s">
        <v>21</v>
      </c>
      <c r="P1" s="8" t="s">
        <v>22</v>
      </c>
      <c r="Q1" s="8" t="s">
        <v>1277</v>
      </c>
      <c r="R1" s="8" t="s">
        <v>1278</v>
      </c>
    </row>
    <row r="2" spans="1:18">
      <c r="A2" s="8" t="s">
        <v>23</v>
      </c>
      <c r="B2" s="20">
        <f>1000000/(F2*100)</f>
        <v>1336.8055610095364</v>
      </c>
      <c r="C2" s="20">
        <v>1000</v>
      </c>
      <c r="D2" s="20">
        <f>1000/F5</f>
        <v>3785.4117999999999</v>
      </c>
      <c r="E2" s="10"/>
      <c r="F2" s="28">
        <v>7.4805194500000001</v>
      </c>
      <c r="G2" s="16" t="s">
        <v>86</v>
      </c>
      <c r="H2" s="9" t="s">
        <v>90</v>
      </c>
      <c r="M2" s="8" t="s">
        <v>23</v>
      </c>
      <c r="N2" s="20">
        <v>1</v>
      </c>
      <c r="O2" s="20">
        <f>F4</f>
        <v>3.7854117999999999</v>
      </c>
      <c r="P2" s="32">
        <v>3.068883289737228</v>
      </c>
      <c r="Q2" s="931" t="s">
        <v>700</v>
      </c>
      <c r="R2" s="931" t="s">
        <v>1276</v>
      </c>
    </row>
    <row r="3" spans="1:18">
      <c r="A3" s="8" t="s">
        <v>21</v>
      </c>
      <c r="B3" s="20">
        <f>1000000/F4/(F2*100)</f>
        <v>353.14666716301156</v>
      </c>
      <c r="C3" s="20">
        <f>1000/F4</f>
        <v>264.17205124155845</v>
      </c>
      <c r="D3" s="20">
        <v>1000</v>
      </c>
      <c r="F3" s="21">
        <v>43560</v>
      </c>
      <c r="G3" s="16" t="s">
        <v>91</v>
      </c>
      <c r="H3" s="11"/>
      <c r="M3" s="8" t="s">
        <v>21</v>
      </c>
      <c r="N3" s="20">
        <f>1/O2</f>
        <v>0.26417205124155846</v>
      </c>
      <c r="O3" s="20">
        <v>1</v>
      </c>
      <c r="P3" s="20">
        <v>0.8107131936708255</v>
      </c>
      <c r="Q3" s="931" t="s">
        <v>702</v>
      </c>
      <c r="R3" s="931" t="s">
        <v>1275</v>
      </c>
    </row>
    <row r="4" spans="1:18">
      <c r="A4" s="8" t="s">
        <v>22</v>
      </c>
      <c r="B4" s="20">
        <f>F3/100</f>
        <v>435.6</v>
      </c>
      <c r="C4" s="20">
        <f>F3*F2/1000</f>
        <v>325.851427242</v>
      </c>
      <c r="D4" s="20">
        <f>F3*F2*F4/1000</f>
        <v>1233.4818377287083</v>
      </c>
      <c r="F4" s="27">
        <v>3.7854117999999999</v>
      </c>
      <c r="G4" s="16" t="s">
        <v>88</v>
      </c>
      <c r="H4" s="11"/>
      <c r="M4" s="8" t="s">
        <v>22</v>
      </c>
      <c r="N4" s="32">
        <f>325851.427242/1000000</f>
        <v>0.325851427242</v>
      </c>
      <c r="O4" s="20">
        <v>1.2334818377287082</v>
      </c>
      <c r="P4" s="20">
        <v>1</v>
      </c>
      <c r="Q4" s="931" t="s">
        <v>1273</v>
      </c>
      <c r="R4" s="931" t="s">
        <v>1274</v>
      </c>
    </row>
    <row r="5" spans="1:18">
      <c r="F5" s="26">
        <f>1/F4</f>
        <v>0.26417205124155846</v>
      </c>
      <c r="G5" s="17" t="s">
        <v>87</v>
      </c>
      <c r="H5" s="11"/>
    </row>
    <row r="6" spans="1:18" ht="13.8" thickBot="1">
      <c r="H6" s="11"/>
    </row>
    <row r="7" spans="1:18" ht="13.8" thickBot="1">
      <c r="A7" s="11" t="s">
        <v>110</v>
      </c>
      <c r="B7" s="12">
        <v>1</v>
      </c>
      <c r="C7" s="9" t="s">
        <v>68</v>
      </c>
      <c r="D7" s="9">
        <f>MATCH(C7,A2:A4,0)</f>
        <v>1</v>
      </c>
      <c r="H7" s="11"/>
    </row>
    <row r="8" spans="1:18" ht="13.8" thickBot="1">
      <c r="A8" s="11"/>
      <c r="E8" s="9">
        <f>INDEX($B$2:$D$4,MATCH(C7,A2:A4,0),MATCH(C9,B1:D1,0))</f>
        <v>1336.8055610095364</v>
      </c>
      <c r="H8" s="11"/>
    </row>
    <row r="9" spans="1:18" ht="13.8" thickBot="1">
      <c r="A9" s="11" t="s">
        <v>111</v>
      </c>
      <c r="B9" s="13">
        <v>10</v>
      </c>
      <c r="C9" s="9" t="s">
        <v>12</v>
      </c>
      <c r="D9" s="9">
        <f>MATCH(C9,B1:D1,0)</f>
        <v>1</v>
      </c>
      <c r="H9" s="11"/>
    </row>
    <row r="11" spans="1:18">
      <c r="B11" s="11" t="s">
        <v>112</v>
      </c>
      <c r="C11" s="14">
        <f>B7*B9*E8</f>
        <v>13368.055610095364</v>
      </c>
      <c r="I11" s="9" t="s">
        <v>99</v>
      </c>
    </row>
    <row r="12" spans="1:18">
      <c r="G12" s="9" t="s">
        <v>83</v>
      </c>
      <c r="I12" s="30" t="s">
        <v>96</v>
      </c>
      <c r="J12" s="30"/>
      <c r="K12" s="8"/>
      <c r="L12" s="30" t="s">
        <v>97</v>
      </c>
    </row>
    <row r="13" spans="1:18" ht="15.6">
      <c r="G13" s="9" t="s">
        <v>82</v>
      </c>
      <c r="H13" s="34">
        <v>547500</v>
      </c>
      <c r="I13" s="29" t="s">
        <v>98</v>
      </c>
      <c r="J13" s="33" t="s">
        <v>101</v>
      </c>
      <c r="K13" s="9">
        <f>H13*INDEX(N2:P4,MATCH(I13,M2:M4,0),MATCH(L13,N1:P1,0))</f>
        <v>2072512.9605</v>
      </c>
      <c r="L13" s="29" t="s">
        <v>21</v>
      </c>
    </row>
    <row r="14" spans="1:18">
      <c r="K14" s="10"/>
    </row>
    <row r="15" spans="1:18">
      <c r="B15" s="9" t="s">
        <v>115</v>
      </c>
      <c r="H15" s="101"/>
    </row>
    <row r="16" spans="1:18">
      <c r="B16" s="8" t="s">
        <v>12</v>
      </c>
      <c r="C16" s="8" t="s">
        <v>69</v>
      </c>
      <c r="D16" s="8" t="s">
        <v>113</v>
      </c>
      <c r="H16" s="9">
        <f>1500000000/1000000*365</f>
        <v>547500</v>
      </c>
      <c r="I16" s="101" t="s">
        <v>147</v>
      </c>
    </row>
    <row r="17" spans="1:5">
      <c r="A17" s="8" t="s">
        <v>68</v>
      </c>
      <c r="B17" s="9">
        <f>1000000/(7.48*100)</f>
        <v>1336.8983957219252</v>
      </c>
      <c r="C17" s="9">
        <v>1000</v>
      </c>
      <c r="D17" s="9">
        <f>1000000/CONVERT(1000,"l","gal")</f>
        <v>3785.4117839999994</v>
      </c>
    </row>
    <row r="18" spans="1:5">
      <c r="A18" s="8" t="s">
        <v>84</v>
      </c>
      <c r="B18" s="9">
        <f>1000000/CONVERT((7.48*100),"gal","l")</f>
        <v>353.171192992177</v>
      </c>
      <c r="C18" s="9">
        <f>1000000/CONVERT(1000,"gal","l")</f>
        <v>264.17205235814845</v>
      </c>
      <c r="D18" s="9">
        <v>1000</v>
      </c>
    </row>
    <row r="19" spans="1:5">
      <c r="A19" s="8" t="s">
        <v>48</v>
      </c>
      <c r="B19" s="9">
        <f>43560/100</f>
        <v>435.6</v>
      </c>
      <c r="C19" s="9">
        <f>43560/(1000/7.48)</f>
        <v>325.8288</v>
      </c>
      <c r="D19" s="9">
        <f>F3/(CONVERT(1000,"l","gal")/F2)</f>
        <v>1233.4818325150852</v>
      </c>
    </row>
    <row r="21" spans="1:5" ht="13.8" thickBot="1"/>
    <row r="22" spans="1:5" ht="13.8" thickBot="1">
      <c r="A22" s="11" t="s">
        <v>115</v>
      </c>
      <c r="B22" s="12">
        <v>5</v>
      </c>
      <c r="C22" s="9" t="s">
        <v>69</v>
      </c>
      <c r="D22" s="9">
        <f>MATCH(C22,B16:D16,0)</f>
        <v>2</v>
      </c>
    </row>
    <row r="23" spans="1:5" ht="13.8" thickBot="1">
      <c r="A23" s="11"/>
      <c r="E23" s="9">
        <f>INDEX($B$2:$D$4,MATCH(C24,A2:A4,0),MATCH(C22,B1:D1,0))</f>
        <v>1000</v>
      </c>
    </row>
    <row r="24" spans="1:5" ht="13.8" thickBot="1">
      <c r="A24" s="11" t="s">
        <v>116</v>
      </c>
      <c r="B24" s="13">
        <v>5000</v>
      </c>
      <c r="C24" s="9" t="s">
        <v>68</v>
      </c>
      <c r="D24" s="9">
        <f>MATCH(C24,A17:A19,0)</f>
        <v>1</v>
      </c>
    </row>
    <row r="26" spans="1:5">
      <c r="B26" s="11" t="s">
        <v>112</v>
      </c>
      <c r="C26" s="15">
        <f>(B22*E23)/B24</f>
        <v>1</v>
      </c>
    </row>
    <row r="27" spans="1:5">
      <c r="C27" s="9" t="s">
        <v>10</v>
      </c>
    </row>
    <row r="28" spans="1:5">
      <c r="C28" s="9" t="s">
        <v>11</v>
      </c>
    </row>
    <row r="31" spans="1:5">
      <c r="A31" s="10" t="s">
        <v>85</v>
      </c>
    </row>
    <row r="33" spans="1:2">
      <c r="B33" s="9" t="s">
        <v>81</v>
      </c>
    </row>
    <row r="37" spans="1:2">
      <c r="A37" s="10" t="s">
        <v>95</v>
      </c>
    </row>
    <row r="38" spans="1:2">
      <c r="A38" s="22" t="s">
        <v>74</v>
      </c>
    </row>
    <row r="39" spans="1:2">
      <c r="A39" s="9" t="s">
        <v>78</v>
      </c>
    </row>
    <row r="40" spans="1:2">
      <c r="A40" s="9" t="s">
        <v>92</v>
      </c>
    </row>
    <row r="42" spans="1:2">
      <c r="A42" s="25" t="s">
        <v>93</v>
      </c>
    </row>
    <row r="43" spans="1:2">
      <c r="A43" s="25" t="s">
        <v>94</v>
      </c>
    </row>
    <row r="44" spans="1:2">
      <c r="A44" s="25" t="s">
        <v>77</v>
      </c>
    </row>
    <row r="45" spans="1:2">
      <c r="A45" s="25" t="s">
        <v>72</v>
      </c>
    </row>
    <row r="47" spans="1:2">
      <c r="A47" s="23" t="s">
        <v>73</v>
      </c>
    </row>
    <row r="48" spans="1:2">
      <c r="A48" s="23" t="s">
        <v>75</v>
      </c>
    </row>
    <row r="49" spans="1:1">
      <c r="A49" s="23" t="s">
        <v>76</v>
      </c>
    </row>
    <row r="50" spans="1:1">
      <c r="A50" s="23" t="s">
        <v>72</v>
      </c>
    </row>
    <row r="52" spans="1:1">
      <c r="A52" s="24" t="s">
        <v>79</v>
      </c>
    </row>
    <row r="53" spans="1:1">
      <c r="A53" s="24" t="s">
        <v>75</v>
      </c>
    </row>
    <row r="54" spans="1:1">
      <c r="A54" s="24" t="s">
        <v>76</v>
      </c>
    </row>
    <row r="55" spans="1:1">
      <c r="A55" s="24" t="s">
        <v>72</v>
      </c>
    </row>
    <row r="78" spans="1:6">
      <c r="A78" s="101" t="s">
        <v>145</v>
      </c>
      <c r="E78" s="9" t="str">
        <f>"Total Volume of NRW = "&amp;TEXT(SUM(C90,C91,C94,C95,C97,C99),"#,###")&amp;" "&amp;Worksheet!J15</f>
        <v xml:space="preserve">Total Volume of NRW =  </v>
      </c>
    </row>
    <row r="79" spans="1:6" ht="13.8">
      <c r="B79" s="52"/>
      <c r="C79" s="52"/>
      <c r="D79" s="52"/>
      <c r="E79" s="9" t="str">
        <f>IFERROR("Total Cost of NRW = $"&amp;TEXT(SUM(D90,D91,D94,D95,D96,D97,D99),"#,###")&amp;"/Yr","")</f>
        <v>Total Cost of NRW = $/Yr</v>
      </c>
      <c r="F79" s="52"/>
    </row>
    <row r="80" spans="1:6">
      <c r="A80"/>
      <c r="B80"/>
      <c r="C80" s="53" t="str">
        <f>"Volume ("&amp;Worksheet!J15&amp;")"</f>
        <v>Volume ()</v>
      </c>
      <c r="D80" s="53" t="s">
        <v>143</v>
      </c>
      <c r="E80" s="94" t="s">
        <v>1076</v>
      </c>
      <c r="F80"/>
    </row>
    <row r="81" spans="1:6">
      <c r="A81" s="46" t="s">
        <v>123</v>
      </c>
      <c r="B81" s="46"/>
      <c r="C81" s="122" t="str">
        <f>IF(Dashboard!BO$2&gt;0,"",Worksheet!H15)</f>
        <v/>
      </c>
      <c r="D81" s="123" t="str">
        <f>IF(Dashboard!BO$2&gt;0,"",C81*(Worksheet!$H$77))</f>
        <v/>
      </c>
      <c r="E81" s="595" t="str">
        <f>D81</f>
        <v/>
      </c>
      <c r="F81" s="84" t="s">
        <v>1075</v>
      </c>
    </row>
    <row r="82" spans="1:6">
      <c r="A82" s="46" t="str">
        <f>A81&amp;" MA"</f>
        <v>Vol. from own sources: MA</v>
      </c>
      <c r="B82" s="46"/>
      <c r="C82" s="122" t="str">
        <f>IF(Dashboard!BO$2&gt;0,"",Worksheet!X15)</f>
        <v/>
      </c>
      <c r="D82" s="123" t="str">
        <f>IF(Dashboard!BO$2&gt;0,"",C82*(Worksheet!$H$77))</f>
        <v/>
      </c>
      <c r="E82" s="595" t="str">
        <f t="shared" ref="E82:E100" si="0">D82</f>
        <v/>
      </c>
      <c r="F82"/>
    </row>
    <row r="83" spans="1:6">
      <c r="A83" t="s">
        <v>0</v>
      </c>
      <c r="B83"/>
      <c r="C83" s="122" t="str">
        <f>IF(Dashboard!BO$2&gt;0,"",Worksheet!H16)</f>
        <v/>
      </c>
      <c r="D83" s="123" t="str">
        <f>IF(Dashboard!BO$2&gt;0,"",C83*(Worksheet!$H$77))</f>
        <v/>
      </c>
      <c r="E83" s="595" t="str">
        <f t="shared" si="0"/>
        <v/>
      </c>
      <c r="F83"/>
    </row>
    <row r="84" spans="1:6">
      <c r="A84" t="str">
        <f>A83&amp;" MA"</f>
        <v>Water imported: MA</v>
      </c>
      <c r="B84"/>
      <c r="C84" s="122" t="str">
        <f>IF(Dashboard!BO$2&gt;0,"",Worksheet!X16)</f>
        <v/>
      </c>
      <c r="D84" s="123" t="str">
        <f>IF(Dashboard!BO$2&gt;0,"",C84*(Worksheet!$H$77))</f>
        <v/>
      </c>
      <c r="E84" s="595" t="str">
        <f t="shared" si="0"/>
        <v/>
      </c>
      <c r="F84"/>
    </row>
    <row r="85" spans="1:6">
      <c r="A85" t="s">
        <v>1</v>
      </c>
      <c r="B85"/>
      <c r="C85" s="122" t="str">
        <f>IF(Dashboard!BO$2&gt;0,"",Worksheet!H17)</f>
        <v/>
      </c>
      <c r="D85" s="123" t="str">
        <f>IF(Dashboard!BO$2&gt;0,"",C85*(Worksheet!$H$77))</f>
        <v/>
      </c>
      <c r="E85" s="595" t="str">
        <f t="shared" si="0"/>
        <v/>
      </c>
      <c r="F85"/>
    </row>
    <row r="86" spans="1:6">
      <c r="A86" t="str">
        <f>A85&amp;" MA"</f>
        <v>Water exported: MA</v>
      </c>
      <c r="B86"/>
      <c r="C86" s="122" t="str">
        <f>IF(Dashboard!BO$2&gt;0,"",Worksheet!X17)</f>
        <v/>
      </c>
      <c r="D86" s="123" t="str">
        <f>IF(Dashboard!BO$2&gt;0,"",C86*(Worksheet!$H$77))</f>
        <v/>
      </c>
      <c r="E86" s="595" t="str">
        <f t="shared" si="0"/>
        <v/>
      </c>
      <c r="F86"/>
    </row>
    <row r="87" spans="1:6">
      <c r="A87" t="s">
        <v>107</v>
      </c>
      <c r="B87"/>
      <c r="C87" s="122" t="str">
        <f>IF(Dashboard!BO$2&gt;0,"",Worksheet!H19)</f>
        <v/>
      </c>
      <c r="D87" s="123" t="str">
        <f>IF(Dashboard!BO$2&gt;0,"",C87*(Worksheet!$H$77))</f>
        <v/>
      </c>
      <c r="E87" s="595" t="str">
        <f t="shared" si="0"/>
        <v/>
      </c>
      <c r="F87"/>
    </row>
    <row r="88" spans="1:6">
      <c r="A88" s="158" t="s">
        <v>1250</v>
      </c>
      <c r="B88"/>
      <c r="C88" s="122" t="str">
        <f>IF(Dashboard!BO$2&gt;0,"",Worksheet!H23)</f>
        <v/>
      </c>
      <c r="D88" s="123" t="str">
        <f>IF(Dashboard!BO$2&gt;0,"",C88*(Worksheet!$H$76*1000))</f>
        <v/>
      </c>
      <c r="E88" s="595" t="str">
        <f t="shared" si="0"/>
        <v/>
      </c>
      <c r="F88"/>
    </row>
    <row r="89" spans="1:6">
      <c r="A89" s="158" t="s">
        <v>1251</v>
      </c>
      <c r="B89"/>
      <c r="C89" s="122" t="str">
        <f>IF(Dashboard!BO$2&gt;0,"",Worksheet!H24)</f>
        <v/>
      </c>
      <c r="D89" s="123" t="str">
        <f>IF(Dashboard!BO$2&gt;0,"",C89*(Worksheet!$H$76*1000))</f>
        <v/>
      </c>
      <c r="E89" s="595" t="str">
        <f t="shared" si="0"/>
        <v/>
      </c>
      <c r="F89"/>
    </row>
    <row r="90" spans="1:6">
      <c r="A90" s="937" t="str">
        <f>"Unbilled Metered (UMAC) valued at "&amp;A76&amp;""</f>
        <v xml:space="preserve">Unbilled Metered (UMAC) valued at </v>
      </c>
      <c r="B90" s="938"/>
      <c r="C90" s="939" t="str">
        <f>IF(Dashboard!BO$2&gt;0,"",Worksheet!H25)</f>
        <v/>
      </c>
      <c r="D90" s="940" t="str">
        <f>IF(Dashboard!BO$2&gt;0,"",IF(ISBLANK('Start Page'!AB22),"",IF(AND(ISBLANK(Worksheet!H77),Worksheet!Z77&lt;&gt;1),"",Worksheet!H25*(IF(Dashboard!BD29=FALSE,Worksheet!H77,IF(Dashboard!BD29=TRUE,Worksheet!H76*INDEX(Sheet1!B2:D4,MATCH('Start Page'!AB22,Sheet1!A2:A4,0),MATCH(Worksheet!J76,Sheet1!B1:D1,0)),""))))))</f>
        <v/>
      </c>
      <c r="E90" s="941" t="str">
        <f t="shared" si="0"/>
        <v/>
      </c>
      <c r="F90"/>
    </row>
    <row r="91" spans="1:6">
      <c r="A91" s="942" t="str">
        <f>"Unbilled Unmetered (UUAC) valued at "&amp;A76&amp;""</f>
        <v xml:space="preserve">Unbilled Unmetered (UUAC) valued at </v>
      </c>
      <c r="B91" s="938"/>
      <c r="C91" s="939" t="str">
        <f>IF(Dashboard!BO$2&gt;0,"",Worksheet!H26)</f>
        <v/>
      </c>
      <c r="D91" s="940" t="str">
        <f>IF(Dashboard!BO$2&gt;0,"",IF(ISBLANK('Start Page'!AB22),"",IF(AND(ISBLANK(Worksheet!H77),Worksheet!Z77&lt;&gt;1),"",Worksheet!H26*(IF(Dashboard!BD29=FALSE,Worksheet!H77,IF(Dashboard!BD29=TRUE,Worksheet!H76*INDEX(Sheet1!B2:D4,MATCH('Start Page'!AB22,Sheet1!A2:A4,0),MATCH(Worksheet!J76,Sheet1!B1:D1,0)),""))))))</f>
        <v/>
      </c>
      <c r="E91" s="941" t="str">
        <f t="shared" si="0"/>
        <v/>
      </c>
      <c r="F91"/>
    </row>
    <row r="92" spans="1:6">
      <c r="A92" s="158" t="s">
        <v>2</v>
      </c>
      <c r="B92" s="125" t="s">
        <v>235</v>
      </c>
      <c r="C92" s="122" t="str">
        <f>IF(Dashboard!BO$2&gt;0,"",Worksheet!H30)</f>
        <v/>
      </c>
      <c r="D92" s="123" t="str">
        <f>IF(Dashboard!BO$2&gt;0,"",C92*(Worksheet!$H$76*1000))</f>
        <v/>
      </c>
      <c r="E92" s="595" t="str">
        <f t="shared" si="0"/>
        <v/>
      </c>
      <c r="F92"/>
    </row>
    <row r="93" spans="1:6">
      <c r="A93" t="s">
        <v>49</v>
      </c>
      <c r="B93"/>
      <c r="C93" s="122" t="str">
        <f>IF(Dashboard!BO$2&gt;0,"",Worksheet!H35)</f>
        <v/>
      </c>
      <c r="D93" s="123"/>
      <c r="E93" s="595">
        <f t="shared" si="0"/>
        <v>0</v>
      </c>
      <c r="F93"/>
    </row>
    <row r="94" spans="1:6">
      <c r="A94" s="223" t="s">
        <v>672</v>
      </c>
      <c r="B94" s="46"/>
      <c r="C94" s="126" t="str">
        <f>IF(Dashboard!BO$2&gt;0,"",Worksheet!H43)</f>
        <v/>
      </c>
      <c r="D94" s="127" t="str">
        <f>IF(Dashboard!BO$2&gt;0,"",IF(ISBLANK('Start Page'!AB22),"",IF(AND(ISBLANK(Worksheet!H77),Worksheet!Z77&lt;&gt;1),"",C94*Worksheet!H76*INDEX(Sheet1!B2:D4,MATCH('Start Page'!AB22,Sheet1!A2:A4,0),MATCH(Worksheet!J76,Sheet1!B1:D1,0)))))</f>
        <v/>
      </c>
      <c r="E94" s="596" t="str">
        <f t="shared" si="0"/>
        <v/>
      </c>
      <c r="F94" s="128"/>
    </row>
    <row r="95" spans="1:6">
      <c r="A95" s="924" t="s">
        <v>673</v>
      </c>
      <c r="B95" s="923"/>
      <c r="C95" s="925">
        <f>Worksheet!X50</f>
        <v>0</v>
      </c>
      <c r="D95" s="926" t="str">
        <f>IF(Dashboard!BO$2&gt;0,"",IF(ISBLANK('Start Page'!AB22),"",IF(AND(ISBLANK(Worksheet!H77),Worksheet!Z77&lt;&gt;1),"",C95*Worksheet!H76*INDEX(Sheet1!B2:D4,MATCH('Start Page'!AB22,Sheet1!A2:A4,0),MATCH(Worksheet!J76,Sheet1!B1:D1,0)))))</f>
        <v/>
      </c>
      <c r="E95" s="927" t="str">
        <f t="shared" si="0"/>
        <v/>
      </c>
      <c r="F95" s="128"/>
    </row>
    <row r="96" spans="1:6">
      <c r="A96" s="924" t="s">
        <v>1252</v>
      </c>
      <c r="B96" s="923"/>
      <c r="C96" s="925">
        <f>Worksheet!Y50</f>
        <v>0</v>
      </c>
      <c r="D96" s="926">
        <f>C96*input_VPC</f>
        <v>0</v>
      </c>
      <c r="E96" s="927">
        <f t="shared" si="0"/>
        <v>0</v>
      </c>
      <c r="F96" s="930" t="s">
        <v>1254</v>
      </c>
    </row>
    <row r="97" spans="1:7">
      <c r="A97" s="223" t="s">
        <v>674</v>
      </c>
      <c r="B97" s="46"/>
      <c r="C97" s="126" t="str">
        <f>IF(Dashboard!BO$2&gt;0,"",Worksheet!H39)</f>
        <v/>
      </c>
      <c r="D97" s="127" t="str">
        <f>IF(Dashboard!BO$2&gt;0,"",IF(ISBLANK('Start Page'!AB22),"",IF(AND(ISBLANK(Worksheet!H77),Worksheet!Z77&lt;&gt;1),"",C97*Worksheet!H76*INDEX(Sheet1!B2:D4,MATCH('Start Page'!AB22,Sheet1!A2:A4,0),MATCH(Worksheet!J76,Sheet1!B1:D1,0)))))</f>
        <v/>
      </c>
      <c r="E97" s="596" t="str">
        <f t="shared" si="0"/>
        <v/>
      </c>
      <c r="F97" s="128"/>
    </row>
    <row r="98" spans="1:7">
      <c r="A98" s="934" t="s">
        <v>40</v>
      </c>
      <c r="B98" s="934"/>
      <c r="C98" s="935" t="str">
        <f>IF(Dashboard!BO$2&gt;0,"",Worksheet!H46)</f>
        <v/>
      </c>
      <c r="D98" s="936" t="str">
        <f>IF(Dashboard!BO$2&gt;0,"",SUM(D94:D97))</f>
        <v/>
      </c>
      <c r="E98" s="595" t="str">
        <f t="shared" si="0"/>
        <v/>
      </c>
      <c r="F98"/>
    </row>
    <row r="99" spans="1:7">
      <c r="A99" s="54" t="str">
        <f>"Real Losses valued at "&amp;A76&amp;""</f>
        <v xml:space="preserve">Real Losses valued at </v>
      </c>
      <c r="B99" s="46"/>
      <c r="C99" s="126" t="str">
        <f>IF(Dashboard!BO$2&gt;0,"",Worksheet!H51)</f>
        <v/>
      </c>
      <c r="D99" s="928" t="str">
        <f>IF(Dashboard!BO$2&gt;0,"",Dashboard!N50)</f>
        <v/>
      </c>
      <c r="E99" s="596" t="str">
        <f t="shared" si="0"/>
        <v/>
      </c>
      <c r="F99" s="595"/>
    </row>
    <row r="100" spans="1:7">
      <c r="A100" t="s">
        <v>70</v>
      </c>
      <c r="B100"/>
      <c r="C100" s="122" t="str">
        <f>IF(Dashboard!BO$2&gt;0,"",Worksheet!H57)</f>
        <v/>
      </c>
      <c r="D100" s="124" t="str">
        <f>IF(Dashboard!BO$2&gt;0,"",D98+D99+D90+D91)</f>
        <v/>
      </c>
      <c r="E100" s="595" t="str">
        <f t="shared" si="0"/>
        <v/>
      </c>
      <c r="F100"/>
      <c r="G100" s="129"/>
    </row>
    <row r="101" spans="1:7">
      <c r="A101" s="931"/>
    </row>
    <row r="102" spans="1:7">
      <c r="A102" s="931" t="s">
        <v>1253</v>
      </c>
      <c r="C102" s="932">
        <f>C95+C96</f>
        <v>0</v>
      </c>
      <c r="D102" s="129" t="e">
        <f>D95+D96</f>
        <v>#VALUE!</v>
      </c>
      <c r="E102" s="129" t="e">
        <f>E95+E96</f>
        <v>#VALUE!</v>
      </c>
    </row>
    <row r="104" spans="1:7">
      <c r="D104" s="129"/>
    </row>
    <row r="113" spans="7:15">
      <c r="G113" s="933"/>
    </row>
    <row r="122" spans="7:15" ht="75.599999999999994" customHeight="1">
      <c r="L122" s="915" t="s">
        <v>1231</v>
      </c>
      <c r="M122" s="913"/>
      <c r="N122" s="915" t="str">
        <f>Dashboard!BO3</f>
        <v>ok</v>
      </c>
      <c r="O122" s="913"/>
    </row>
    <row r="123" spans="7:15" ht="75.599999999999994" customHeight="1">
      <c r="L123" s="915" t="s">
        <v>1232</v>
      </c>
      <c r="M123" s="913"/>
      <c r="N123" s="58"/>
      <c r="O123" s="58"/>
    </row>
    <row r="124" spans="7:15" ht="75.599999999999994" customHeight="1"/>
  </sheetData>
  <sheetProtection algorithmName="SHA-512" hashValue="g2P8GmCd4fkJNL3I5ioT8IaHYfuRH0LF890OUSSOA9TBcIjMtvwE+vByaQw5k0atorhD+yGyQj9rVHb/UiMpkw==" saltValue="Ms9ERvA0ZdVFonz8ddRZEA==" spinCount="100000" sheet="1" objects="1" scenarios="1"/>
  <phoneticPr fontId="0" type="noConversion"/>
  <dataValidations disablePrompts="1" count="3">
    <dataValidation type="list" allowBlank="1" showInputMessage="1" showErrorMessage="1" sqref="L13 I13" xr:uid="{00000000-0002-0000-2300-000000000000}">
      <formula1>"Million Gallons (US),Megalitres (thousand cubic metres),Acre-feet"</formula1>
    </dataValidation>
    <dataValidation type="list" allowBlank="1" showInputMessage="1" showErrorMessage="1" sqref="C9 C22" xr:uid="{00000000-0002-0000-2300-000001000000}">
      <formula1>"$/1000 gallons (US),$/1000 litres,$/100 cubic feet (ccf)"</formula1>
    </dataValidation>
    <dataValidation type="list" allowBlank="1" showInputMessage="1" showErrorMessage="1" sqref="C7 C24" xr:uid="{00000000-0002-0000-2300-000002000000}">
      <formula1>"million gallons (US),thousand cubic meters,acre-feet"</formula1>
    </dataValidation>
  </dataValidations>
  <pageMargins left="0.75" right="0.75" top="1" bottom="1" header="0.5" footer="0.5"/>
  <pageSetup orientation="portrait" horizontalDpi="4294967293"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
    <tabColor theme="3" tint="0.79998168889431442"/>
  </sheetPr>
  <dimension ref="A1:D10"/>
  <sheetViews>
    <sheetView workbookViewId="0"/>
  </sheetViews>
  <sheetFormatPr defaultRowHeight="13.2"/>
  <sheetData>
    <row r="1" spans="1:4" ht="15">
      <c r="A1" s="247" t="s">
        <v>764</v>
      </c>
    </row>
    <row r="3" spans="1:4">
      <c r="B3" s="158"/>
    </row>
    <row r="5" spans="1:4" ht="12.6" customHeight="1"/>
    <row r="7" spans="1:4">
      <c r="B7" s="158"/>
    </row>
    <row r="10" spans="1:4">
      <c r="D10" s="158"/>
    </row>
  </sheetData>
  <pageMargins left="0.7" right="0.7" top="0.75" bottom="0.75" header="0.3" footer="0.3"/>
  <pageSetup orientation="portrait" r:id="rId1"/>
  <headerFooter>
    <oddFooter>&amp;CAWWA Free Water Audit Software v6.0</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3" tint="0.79998168889431442"/>
    <pageSetUpPr fitToPage="1"/>
  </sheetPr>
  <dimension ref="A1:Q1006"/>
  <sheetViews>
    <sheetView showGridLines="0" showRowColHeaders="0" zoomScale="110" zoomScaleNormal="110" workbookViewId="0">
      <selection activeCell="J7" sqref="J7"/>
    </sheetView>
  </sheetViews>
  <sheetFormatPr defaultColWidth="0" defaultRowHeight="13.8"/>
  <cols>
    <col min="1" max="1" width="0.88671875" style="1" customWidth="1"/>
    <col min="2" max="2" width="21.44140625" style="1" customWidth="1"/>
    <col min="3" max="3" width="17.109375" style="1" customWidth="1"/>
    <col min="4" max="4" width="18" style="1" customWidth="1"/>
    <col min="5" max="5" width="17.44140625" style="1" customWidth="1"/>
    <col min="6" max="6" width="33.109375" style="1" customWidth="1"/>
    <col min="7" max="7" width="46.6640625" style="1" customWidth="1"/>
    <col min="8" max="8" width="21.109375" style="1" customWidth="1"/>
    <col min="9" max="9" width="1.109375" style="1" customWidth="1"/>
    <col min="10" max="10" width="8.88671875" style="1" customWidth="1"/>
    <col min="11" max="11" width="28.5546875" style="1" customWidth="1"/>
    <col min="12" max="16" width="15.88671875" style="120" customWidth="1"/>
    <col min="17" max="17" width="15.88671875" style="1" customWidth="1"/>
    <col min="18" max="16384" width="8.88671875" style="1" hidden="1"/>
  </cols>
  <sheetData>
    <row r="1" spans="2:16" ht="3.75" customHeight="1"/>
    <row r="2" spans="2:16" ht="24.75" hidden="1" customHeight="1" thickTop="1">
      <c r="B2" s="1217" t="s">
        <v>1084</v>
      </c>
      <c r="C2" s="1218"/>
      <c r="D2" s="1218"/>
      <c r="E2" s="1218"/>
      <c r="F2" s="1218"/>
      <c r="G2" s="1218"/>
      <c r="H2" s="1219"/>
      <c r="I2" s="5"/>
    </row>
    <row r="3" spans="2:16" ht="18" customHeight="1">
      <c r="B3" s="1220"/>
      <c r="C3" s="1221"/>
      <c r="D3" s="1221"/>
      <c r="E3" s="1221"/>
      <c r="F3" s="1221"/>
      <c r="G3" s="1221"/>
      <c r="H3" s="1222"/>
      <c r="I3" s="5"/>
    </row>
    <row r="4" spans="2:16" ht="4.3499999999999996" customHeight="1">
      <c r="B4" s="465"/>
      <c r="C4" s="466"/>
      <c r="D4" s="466"/>
      <c r="E4" s="466"/>
      <c r="F4" s="466"/>
      <c r="G4" s="467"/>
      <c r="H4" s="468"/>
      <c r="I4" s="5"/>
    </row>
    <row r="5" spans="2:16" ht="17.100000000000001" customHeight="1">
      <c r="B5" s="895" t="s">
        <v>777</v>
      </c>
      <c r="C5" s="466"/>
      <c r="D5" s="466"/>
      <c r="E5" s="777" t="s">
        <v>62</v>
      </c>
      <c r="F5" s="1229" t="str">
        <f>IF(ISBLANK('Start Page'!AB9),"&lt;&lt; Please enter system details on the Start Page &gt;&gt;",'Start Page'!AB9&amp;IF(ISBLANK('Start Page'!AM28),"","  ("&amp;'Start Page'!AM28&amp;")"))</f>
        <v>&lt;&lt; Please enter system details on the Start Page &gt;&gt;</v>
      </c>
      <c r="G5" s="1230"/>
      <c r="H5" s="468"/>
      <c r="I5" s="5"/>
    </row>
    <row r="6" spans="2:16" ht="18" customHeight="1">
      <c r="B6" s="962" t="s">
        <v>1285</v>
      </c>
      <c r="C6" s="967" t="str">
        <f>Dashboard!I48</f>
        <v/>
      </c>
      <c r="D6" s="466"/>
      <c r="E6" s="777" t="s">
        <v>708</v>
      </c>
      <c r="F6" s="778" t="str">
        <f>IF(ISBLANK('Start Page'!AB18),"",'Start Page'!AB18)</f>
        <v/>
      </c>
      <c r="G6" s="947" t="str">
        <f>IF(ISBLANK('Start Page'!AB20),"",TEXT('Start Page'!AB20,"mmm dd yyyy")&amp;" - "&amp;TEXT('Start Page'!AB21,"mmm dd yyyy"))</f>
        <v/>
      </c>
      <c r="H6" s="469"/>
      <c r="I6" s="5"/>
    </row>
    <row r="7" spans="2:16" ht="18" customHeight="1">
      <c r="B7" s="465"/>
      <c r="C7" s="466"/>
      <c r="D7" s="466"/>
      <c r="E7" s="777" t="s">
        <v>675</v>
      </c>
      <c r="F7" s="778" t="str">
        <f>Dashboard!BR4</f>
        <v>N/A*</v>
      </c>
      <c r="G7" s="780" t="str">
        <f>IF(F7="N/A*","* Confirm Units and Data Grading are Complete","")</f>
        <v>* Confirm Units and Data Grading are Complete</v>
      </c>
      <c r="H7" s="468"/>
      <c r="I7" s="5"/>
    </row>
    <row r="8" spans="2:16" ht="6.75" customHeight="1" thickBot="1">
      <c r="B8" s="470"/>
      <c r="C8" s="471"/>
      <c r="D8" s="471"/>
      <c r="E8" s="471"/>
      <c r="F8" s="471"/>
      <c r="G8" s="472"/>
      <c r="H8" s="473"/>
      <c r="I8" s="5"/>
    </row>
    <row r="9" spans="2:16" ht="52.95" customHeight="1" thickTop="1">
      <c r="B9" s="347"/>
      <c r="C9" s="348"/>
      <c r="D9" s="349" t="s">
        <v>1079</v>
      </c>
      <c r="E9" s="1231" t="s">
        <v>71</v>
      </c>
      <c r="F9" s="1232"/>
      <c r="G9" s="1233"/>
      <c r="H9" s="350" t="s">
        <v>670</v>
      </c>
      <c r="I9" s="5"/>
    </row>
    <row r="10" spans="2:16" ht="16.5" customHeight="1" thickBot="1">
      <c r="B10" s="347"/>
      <c r="C10" s="46"/>
      <c r="D10" s="351">
        <f>Worksheet!AG17</f>
        <v>0</v>
      </c>
      <c r="E10" s="1234"/>
      <c r="F10" s="1235"/>
      <c r="G10" s="1236"/>
      <c r="H10" s="352">
        <f>D10</f>
        <v>0</v>
      </c>
      <c r="I10" s="5"/>
    </row>
    <row r="11" spans="2:16" ht="30" customHeight="1">
      <c r="B11" s="353"/>
      <c r="C11" s="354"/>
      <c r="D11" s="355"/>
      <c r="E11" s="356"/>
      <c r="F11" s="1225" t="s">
        <v>3</v>
      </c>
      <c r="G11" s="357" t="s">
        <v>1080</v>
      </c>
      <c r="H11" s="358" t="s">
        <v>4</v>
      </c>
      <c r="I11" s="5"/>
      <c r="K11" s="886"/>
      <c r="L11" s="121"/>
      <c r="M11" s="121"/>
      <c r="N11" s="121"/>
      <c r="O11" s="121"/>
      <c r="P11" s="121"/>
    </row>
    <row r="12" spans="2:16" ht="15.75" customHeight="1">
      <c r="B12" s="1216" t="s">
        <v>681</v>
      </c>
      <c r="C12" s="359"/>
      <c r="D12" s="360"/>
      <c r="E12" s="1225" t="s">
        <v>2</v>
      </c>
      <c r="F12" s="1225"/>
      <c r="G12" s="361">
        <f>Worksheet!H23</f>
        <v>0</v>
      </c>
      <c r="H12" s="362"/>
      <c r="I12" s="5"/>
      <c r="K12" s="887"/>
    </row>
    <row r="13" spans="2:16" ht="22.5" customHeight="1">
      <c r="B13" s="1216"/>
      <c r="C13" s="363"/>
      <c r="D13" s="360"/>
      <c r="E13" s="1225"/>
      <c r="F13" s="365">
        <f>Worksheet!H23+Worksheet!H24</f>
        <v>0</v>
      </c>
      <c r="G13" s="366" t="s">
        <v>1081</v>
      </c>
      <c r="H13" s="367">
        <f>SUM(G12+G14)</f>
        <v>0</v>
      </c>
      <c r="I13" s="5"/>
      <c r="K13" s="46"/>
      <c r="L13" s="121"/>
      <c r="M13" s="121"/>
      <c r="N13" s="121"/>
      <c r="O13" s="121"/>
      <c r="P13" s="121"/>
    </row>
    <row r="14" spans="2:16" ht="15.75" customHeight="1">
      <c r="B14" s="1227" t="s">
        <v>756</v>
      </c>
      <c r="C14" s="368"/>
      <c r="D14" s="360"/>
      <c r="E14" s="369"/>
      <c r="F14" s="986"/>
      <c r="G14" s="988">
        <f>Worksheet!H24</f>
        <v>0</v>
      </c>
      <c r="H14" s="989"/>
      <c r="I14" s="5"/>
      <c r="K14" s="46"/>
    </row>
    <row r="15" spans="2:16" ht="15.75" customHeight="1">
      <c r="B15" s="1228"/>
      <c r="C15" s="368"/>
      <c r="D15" s="360"/>
      <c r="E15" s="371">
        <f>Worksheet!H30</f>
        <v>0</v>
      </c>
      <c r="F15" s="1226" t="s">
        <v>5</v>
      </c>
      <c r="G15" s="372" t="s">
        <v>1082</v>
      </c>
      <c r="H15" s="1223" t="s">
        <v>6</v>
      </c>
      <c r="I15" s="5"/>
      <c r="K15" s="46"/>
      <c r="L15" s="121"/>
      <c r="M15" s="121"/>
      <c r="N15" s="121"/>
      <c r="O15" s="121"/>
      <c r="P15" s="121"/>
    </row>
    <row r="16" spans="2:16" ht="15.75" customHeight="1">
      <c r="B16" s="373"/>
      <c r="C16" s="359"/>
      <c r="D16" s="981"/>
      <c r="E16" s="986"/>
      <c r="F16" s="1225"/>
      <c r="G16" s="374">
        <f>Worksheet!H25</f>
        <v>0</v>
      </c>
      <c r="H16" s="1224"/>
      <c r="I16" s="5"/>
      <c r="K16" s="46"/>
    </row>
    <row r="17" spans="2:16" ht="22.5" customHeight="1">
      <c r="B17" s="375">
        <f>Worksheet!AG15</f>
        <v>0</v>
      </c>
      <c r="C17" s="376"/>
      <c r="D17" s="377"/>
      <c r="E17" s="250"/>
      <c r="F17" s="378">
        <f>Worksheet!H25+Worksheet!H26</f>
        <v>0</v>
      </c>
      <c r="G17" s="364" t="s">
        <v>1083</v>
      </c>
      <c r="H17" s="362"/>
      <c r="I17" s="5"/>
      <c r="K17" s="46"/>
      <c r="L17" s="121"/>
      <c r="M17" s="121"/>
      <c r="N17" s="121"/>
      <c r="O17" s="121"/>
      <c r="P17" s="121"/>
    </row>
    <row r="18" spans="2:16" ht="15.75" customHeight="1">
      <c r="B18" s="943"/>
      <c r="C18" s="1237" t="s">
        <v>757</v>
      </c>
      <c r="D18" s="360"/>
      <c r="E18" s="379"/>
      <c r="F18" s="987"/>
      <c r="G18" s="380">
        <f>Worksheet!H26</f>
        <v>0</v>
      </c>
      <c r="H18" s="362"/>
      <c r="I18" s="5"/>
      <c r="K18" s="46"/>
    </row>
    <row r="19" spans="2:16" ht="22.5" customHeight="1">
      <c r="B19" s="373"/>
      <c r="C19" s="1237"/>
      <c r="D19" s="381" t="s">
        <v>114</v>
      </c>
      <c r="E19" s="356"/>
      <c r="F19" s="382"/>
      <c r="G19" s="590" t="s">
        <v>689</v>
      </c>
      <c r="H19" s="383">
        <f>Worksheet!H25+Worksheet!H26+Worksheet!H46+Worksheet!H51</f>
        <v>0</v>
      </c>
      <c r="I19" s="5"/>
      <c r="K19" s="46"/>
      <c r="L19" s="121"/>
      <c r="M19" s="121"/>
      <c r="N19" s="121"/>
      <c r="O19" s="121"/>
      <c r="P19" s="121"/>
    </row>
    <row r="20" spans="2:16" ht="15.75" customHeight="1">
      <c r="B20" s="373"/>
      <c r="C20" s="384">
        <f>B17+B27</f>
        <v>0</v>
      </c>
      <c r="D20" s="360"/>
      <c r="E20" s="250"/>
      <c r="F20" s="385" t="s">
        <v>50</v>
      </c>
      <c r="G20" s="374">
        <f>Worksheet!H39</f>
        <v>0</v>
      </c>
      <c r="H20" s="990"/>
      <c r="I20" s="5"/>
      <c r="K20" s="46"/>
    </row>
    <row r="21" spans="2:16" ht="14.25" customHeight="1">
      <c r="B21" s="977"/>
      <c r="C21" s="986"/>
      <c r="D21" s="384">
        <f>Worksheet!H19</f>
        <v>0</v>
      </c>
      <c r="E21" s="386"/>
      <c r="F21" s="378">
        <f>Worksheet!H46</f>
        <v>0</v>
      </c>
      <c r="G21" s="364" t="s">
        <v>688</v>
      </c>
      <c r="H21" s="362"/>
      <c r="I21" s="5"/>
      <c r="K21" s="46"/>
      <c r="L21" s="121"/>
      <c r="M21" s="121"/>
      <c r="N21" s="121"/>
      <c r="O21" s="121"/>
      <c r="P21" s="121"/>
    </row>
    <row r="22" spans="2:16" ht="15.75" customHeight="1">
      <c r="B22" s="984"/>
      <c r="C22" s="360"/>
      <c r="D22" s="985"/>
      <c r="E22" s="250"/>
      <c r="F22" s="986"/>
      <c r="G22" s="387">
        <f>Worksheet!H41</f>
        <v>0</v>
      </c>
      <c r="H22" s="362"/>
      <c r="I22" s="5"/>
      <c r="K22" s="46"/>
    </row>
    <row r="23" spans="2:16" ht="23.25" customHeight="1">
      <c r="B23" s="373"/>
      <c r="C23" s="359"/>
      <c r="D23" s="360"/>
      <c r="E23" s="250"/>
      <c r="F23" s="386"/>
      <c r="G23" s="366" t="s">
        <v>671</v>
      </c>
      <c r="H23" s="362"/>
      <c r="I23" s="5"/>
      <c r="K23" s="46"/>
      <c r="L23" s="121"/>
      <c r="M23" s="121"/>
      <c r="N23" s="121"/>
      <c r="O23" s="121"/>
      <c r="P23" s="121"/>
    </row>
    <row r="24" spans="2:16" ht="15.75" customHeight="1">
      <c r="B24" s="373"/>
      <c r="C24" s="359"/>
      <c r="D24" s="360"/>
      <c r="E24" s="388" t="s">
        <v>49</v>
      </c>
      <c r="F24" s="370"/>
      <c r="G24" s="374">
        <f>Worksheet!H43</f>
        <v>0</v>
      </c>
      <c r="H24" s="362"/>
      <c r="I24" s="5"/>
      <c r="K24" s="46"/>
    </row>
    <row r="25" spans="2:16">
      <c r="B25" s="1215" t="s">
        <v>1078</v>
      </c>
      <c r="C25" s="363"/>
      <c r="D25" s="360"/>
      <c r="E25" s="389">
        <f>Worksheet!H53</f>
        <v>0</v>
      </c>
      <c r="F25" s="386"/>
      <c r="G25" s="948" t="s">
        <v>1261</v>
      </c>
      <c r="H25" s="362"/>
      <c r="I25" s="5"/>
      <c r="K25" s="46"/>
      <c r="L25" s="121"/>
      <c r="M25" s="121"/>
      <c r="N25" s="121"/>
      <c r="O25" s="121"/>
      <c r="P25" s="121"/>
    </row>
    <row r="26" spans="2:16" ht="21" customHeight="1">
      <c r="B26" s="1216"/>
      <c r="C26" s="359"/>
      <c r="D26" s="981"/>
      <c r="E26" s="986"/>
      <c r="F26" s="385" t="s">
        <v>51</v>
      </c>
      <c r="G26" s="1214">
        <f>'Carbon Calculations'!C13</f>
        <v>0</v>
      </c>
      <c r="H26" s="362"/>
      <c r="I26" s="5"/>
    </row>
    <row r="27" spans="2:16" ht="24.75" customHeight="1">
      <c r="B27" s="375">
        <f>Worksheet!AG16</f>
        <v>0</v>
      </c>
      <c r="C27" s="376"/>
      <c r="D27" s="360"/>
      <c r="E27" s="250"/>
      <c r="F27" s="378">
        <f>Worksheet!H51</f>
        <v>0</v>
      </c>
      <c r="G27" s="1214"/>
      <c r="H27" s="362"/>
      <c r="I27" s="5"/>
      <c r="L27" s="121"/>
      <c r="M27" s="121"/>
      <c r="N27" s="121"/>
      <c r="O27" s="121"/>
      <c r="P27" s="121"/>
    </row>
    <row r="28" spans="2:16" ht="16.5" customHeight="1">
      <c r="B28" s="943"/>
      <c r="C28" s="359"/>
      <c r="D28" s="360"/>
      <c r="E28" s="250"/>
      <c r="F28" s="986"/>
      <c r="G28" s="948" t="s">
        <v>1268</v>
      </c>
      <c r="H28" s="362"/>
      <c r="I28" s="5"/>
    </row>
    <row r="29" spans="2:16" ht="12.75" customHeight="1">
      <c r="B29" s="373"/>
      <c r="C29" s="359"/>
      <c r="D29" s="360"/>
      <c r="E29" s="250"/>
      <c r="F29" s="386"/>
      <c r="G29" s="952">
        <f>F27-G26</f>
        <v>0</v>
      </c>
      <c r="H29" s="362"/>
      <c r="I29" s="5"/>
      <c r="L29" s="121"/>
      <c r="M29" s="121"/>
      <c r="N29" s="121"/>
      <c r="O29" s="121"/>
      <c r="P29" s="121"/>
    </row>
    <row r="30" spans="2:16" ht="14.4" thickBot="1">
      <c r="B30" s="390"/>
      <c r="C30" s="391"/>
      <c r="D30" s="392"/>
      <c r="E30" s="393"/>
      <c r="F30" s="394"/>
      <c r="G30" s="950"/>
      <c r="H30" s="395"/>
      <c r="I30" s="5"/>
    </row>
    <row r="31" spans="2:16" ht="14.4" thickTop="1">
      <c r="B31" s="6"/>
      <c r="C31" s="6"/>
      <c r="D31" s="6"/>
      <c r="E31" s="6"/>
      <c r="F31" s="5"/>
      <c r="G31" s="5"/>
      <c r="H31" s="5"/>
      <c r="I31" s="5"/>
    </row>
    <row r="32" spans="2:16">
      <c r="B32" s="5"/>
      <c r="C32" s="5"/>
      <c r="D32" s="5"/>
      <c r="E32" s="5"/>
      <c r="F32" s="5"/>
      <c r="H32" s="5"/>
      <c r="I32" s="5"/>
    </row>
    <row r="33" spans="2:9">
      <c r="B33" s="5"/>
      <c r="C33" s="5"/>
      <c r="D33" s="5"/>
      <c r="E33" s="5"/>
      <c r="F33" s="5"/>
      <c r="H33" s="5"/>
      <c r="I33" s="5"/>
    </row>
    <row r="34" spans="2:9">
      <c r="B34" s="5"/>
      <c r="C34" s="5"/>
      <c r="D34" s="5"/>
      <c r="E34" s="5"/>
      <c r="F34" s="5"/>
      <c r="H34" s="5"/>
      <c r="I34" s="5"/>
    </row>
    <row r="35" spans="2:9">
      <c r="B35" s="5"/>
      <c r="C35" s="5"/>
      <c r="D35" s="5"/>
      <c r="E35" s="5"/>
      <c r="F35" s="5"/>
      <c r="G35" s="5"/>
      <c r="H35" s="5"/>
      <c r="I35" s="5"/>
    </row>
    <row r="36" spans="2:9">
      <c r="B36" s="5"/>
      <c r="C36" s="5"/>
      <c r="D36" s="5"/>
      <c r="E36" s="5"/>
      <c r="F36" s="5"/>
      <c r="G36" s="5"/>
      <c r="H36" s="5"/>
      <c r="I36" s="5"/>
    </row>
    <row r="37" spans="2:9">
      <c r="B37" s="5"/>
      <c r="C37" s="5"/>
      <c r="D37" s="5"/>
      <c r="E37" s="5"/>
      <c r="F37" s="5"/>
      <c r="G37" s="5"/>
      <c r="H37" s="5"/>
      <c r="I37" s="5"/>
    </row>
    <row r="38" spans="2:9">
      <c r="B38" s="5"/>
      <c r="C38" s="5"/>
      <c r="D38" s="5"/>
      <c r="E38" s="5"/>
      <c r="F38" s="5"/>
      <c r="G38" s="5"/>
      <c r="H38" s="5"/>
      <c r="I38" s="5"/>
    </row>
    <row r="39" spans="2:9">
      <c r="B39" s="5"/>
      <c r="C39" s="5"/>
      <c r="D39" s="5"/>
      <c r="E39" s="5"/>
      <c r="F39" s="5"/>
      <c r="G39" s="5"/>
      <c r="H39" s="5"/>
      <c r="I39" s="5"/>
    </row>
    <row r="40" spans="2:9">
      <c r="B40" s="5"/>
      <c r="C40" s="5"/>
      <c r="D40" s="5"/>
      <c r="E40" s="5"/>
      <c r="F40" s="5"/>
      <c r="G40" s="5"/>
      <c r="H40" s="5"/>
      <c r="I40" s="5"/>
    </row>
    <row r="41" spans="2:9">
      <c r="B41" s="5"/>
      <c r="C41" s="5"/>
      <c r="D41" s="5"/>
      <c r="E41" s="5"/>
      <c r="F41" s="5"/>
      <c r="G41" s="5"/>
      <c r="H41" s="5"/>
      <c r="I41" s="5"/>
    </row>
    <row r="42" spans="2:9">
      <c r="B42" s="5"/>
      <c r="C42" s="5"/>
      <c r="D42" s="5"/>
      <c r="E42" s="5"/>
      <c r="F42" s="5"/>
      <c r="G42" s="5"/>
      <c r="H42" s="5"/>
      <c r="I42" s="5"/>
    </row>
    <row r="43" spans="2:9">
      <c r="B43" s="5"/>
      <c r="C43" s="5"/>
      <c r="D43" s="5"/>
      <c r="E43" s="5"/>
      <c r="F43" s="5"/>
      <c r="G43" s="5"/>
      <c r="H43" s="5"/>
      <c r="I43" s="5"/>
    </row>
    <row r="44" spans="2:9">
      <c r="B44" s="5"/>
      <c r="C44" s="5"/>
      <c r="D44" s="5"/>
      <c r="E44" s="5"/>
      <c r="F44" s="5"/>
      <c r="G44" s="5"/>
      <c r="H44" s="5"/>
      <c r="I44" s="5"/>
    </row>
    <row r="45" spans="2:9">
      <c r="B45" s="5"/>
      <c r="C45" s="5"/>
      <c r="D45" s="5"/>
      <c r="E45" s="5"/>
      <c r="F45" s="5"/>
      <c r="G45" s="5"/>
      <c r="H45" s="5"/>
      <c r="I45" s="5"/>
    </row>
    <row r="46" spans="2:9">
      <c r="B46" s="5"/>
      <c r="C46" s="5"/>
      <c r="D46" s="5"/>
      <c r="E46" s="5"/>
      <c r="F46" s="5"/>
      <c r="G46" s="5"/>
      <c r="H46" s="5"/>
      <c r="I46" s="5"/>
    </row>
    <row r="47" spans="2:9" ht="12.75" customHeight="1">
      <c r="B47" s="5"/>
      <c r="C47" s="5"/>
      <c r="D47" s="5"/>
      <c r="E47" s="5"/>
      <c r="F47" s="5"/>
      <c r="G47" s="5"/>
      <c r="H47" s="5"/>
      <c r="I47" s="5"/>
    </row>
    <row r="48" spans="2:9">
      <c r="B48" s="5"/>
      <c r="C48" s="5"/>
      <c r="D48" s="5"/>
      <c r="E48" s="5"/>
      <c r="F48" s="5"/>
      <c r="G48" s="5"/>
      <c r="H48" s="5"/>
      <c r="I48" s="5"/>
    </row>
    <row r="49" spans="2:9">
      <c r="B49" s="5"/>
      <c r="C49" s="5"/>
      <c r="D49" s="5"/>
      <c r="E49" s="5"/>
      <c r="F49" s="5"/>
      <c r="G49" s="5"/>
      <c r="H49" s="5"/>
      <c r="I49" s="5"/>
    </row>
    <row r="50" spans="2:9">
      <c r="B50" s="5"/>
      <c r="C50" s="5"/>
      <c r="D50" s="5"/>
      <c r="E50" s="5"/>
      <c r="F50" s="5"/>
      <c r="G50" s="5"/>
      <c r="H50" s="5"/>
      <c r="I50" s="5"/>
    </row>
    <row r="51" spans="2:9">
      <c r="B51" s="5"/>
      <c r="C51" s="5"/>
      <c r="D51" s="5"/>
      <c r="E51" s="5"/>
      <c r="F51" s="5"/>
      <c r="G51" s="5"/>
      <c r="H51" s="5"/>
      <c r="I51" s="5"/>
    </row>
    <row r="52" spans="2:9">
      <c r="B52" s="5"/>
      <c r="C52" s="5"/>
      <c r="D52" s="5"/>
      <c r="E52" s="5"/>
      <c r="F52" s="5"/>
      <c r="G52" s="5"/>
      <c r="H52" s="5"/>
      <c r="I52" s="5"/>
    </row>
    <row r="53" spans="2:9">
      <c r="B53" s="5"/>
      <c r="C53" s="5"/>
      <c r="D53" s="5"/>
      <c r="E53" s="5"/>
      <c r="F53" s="5"/>
      <c r="G53" s="5"/>
      <c r="H53" s="5"/>
      <c r="I53" s="5"/>
    </row>
    <row r="54" spans="2:9">
      <c r="B54" s="5"/>
      <c r="C54" s="5"/>
      <c r="D54" s="5"/>
      <c r="E54" s="5"/>
      <c r="F54" s="5"/>
      <c r="G54" s="5"/>
      <c r="H54" s="5"/>
      <c r="I54" s="5"/>
    </row>
    <row r="55" spans="2:9">
      <c r="B55" s="5"/>
      <c r="C55" s="5"/>
      <c r="D55" s="5"/>
      <c r="E55" s="5"/>
      <c r="F55" s="5"/>
      <c r="G55" s="5"/>
      <c r="H55" s="5"/>
      <c r="I55" s="5"/>
    </row>
    <row r="56" spans="2:9">
      <c r="B56" s="5"/>
      <c r="C56" s="5"/>
      <c r="D56" s="5"/>
      <c r="E56" s="5"/>
      <c r="F56" s="5"/>
      <c r="G56" s="5"/>
      <c r="H56" s="5"/>
      <c r="I56" s="5"/>
    </row>
    <row r="57" spans="2:9">
      <c r="B57" s="5"/>
      <c r="C57" s="5"/>
      <c r="D57" s="5"/>
      <c r="E57" s="5"/>
      <c r="F57" s="5"/>
      <c r="G57" s="5"/>
      <c r="H57" s="5"/>
      <c r="I57" s="5"/>
    </row>
    <row r="58" spans="2:9">
      <c r="B58" s="5"/>
      <c r="C58" s="5"/>
      <c r="D58" s="5"/>
      <c r="E58" s="5"/>
      <c r="F58" s="5"/>
      <c r="G58" s="5"/>
      <c r="H58" s="5"/>
      <c r="I58" s="5"/>
    </row>
    <row r="59" spans="2:9">
      <c r="B59" s="5"/>
      <c r="C59" s="5"/>
      <c r="D59" s="5"/>
      <c r="E59" s="5"/>
      <c r="F59" s="5"/>
      <c r="G59" s="5"/>
      <c r="H59" s="5"/>
      <c r="I59" s="5"/>
    </row>
    <row r="60" spans="2:9">
      <c r="B60" s="5"/>
      <c r="C60" s="5"/>
      <c r="D60" s="5"/>
      <c r="E60" s="5"/>
      <c r="F60" s="5"/>
      <c r="G60" s="5"/>
      <c r="H60" s="5"/>
      <c r="I60" s="5"/>
    </row>
    <row r="61" spans="2:9">
      <c r="B61" s="5"/>
      <c r="C61" s="5"/>
      <c r="D61" s="5"/>
      <c r="E61" s="5"/>
      <c r="F61" s="5"/>
      <c r="G61" s="5"/>
      <c r="H61" s="5"/>
      <c r="I61" s="5"/>
    </row>
    <row r="62" spans="2:9">
      <c r="B62" s="5"/>
      <c r="C62" s="5"/>
      <c r="D62" s="5"/>
      <c r="E62" s="5"/>
      <c r="F62" s="5"/>
      <c r="G62" s="5"/>
      <c r="H62" s="5"/>
      <c r="I62" s="5"/>
    </row>
    <row r="63" spans="2:9">
      <c r="B63" s="5"/>
      <c r="C63" s="5"/>
      <c r="D63" s="5"/>
      <c r="E63" s="5"/>
      <c r="F63" s="5"/>
      <c r="G63" s="5"/>
      <c r="H63" s="5"/>
      <c r="I63" s="5"/>
    </row>
    <row r="64" spans="2:9">
      <c r="B64" s="5"/>
      <c r="C64" s="5"/>
      <c r="D64" s="5"/>
      <c r="E64" s="5"/>
      <c r="F64" s="5"/>
      <c r="G64" s="5"/>
      <c r="H64" s="5"/>
      <c r="I64" s="5"/>
    </row>
    <row r="65" spans="2:9">
      <c r="B65" s="5"/>
      <c r="C65" s="5"/>
      <c r="D65" s="5"/>
      <c r="E65" s="5"/>
      <c r="F65" s="5"/>
      <c r="G65" s="5"/>
      <c r="H65" s="5"/>
      <c r="I65" s="5"/>
    </row>
    <row r="66" spans="2:9">
      <c r="B66" s="5"/>
      <c r="C66" s="5"/>
      <c r="D66" s="5"/>
      <c r="E66" s="5"/>
      <c r="F66" s="5"/>
      <c r="G66" s="5"/>
      <c r="H66" s="5"/>
      <c r="I66" s="5"/>
    </row>
    <row r="67" spans="2:9">
      <c r="B67" s="5"/>
      <c r="C67" s="5"/>
      <c r="D67" s="5"/>
      <c r="E67" s="5"/>
      <c r="F67" s="5"/>
      <c r="G67" s="5"/>
      <c r="H67" s="5"/>
      <c r="I67" s="5"/>
    </row>
    <row r="68" spans="2:9">
      <c r="B68" s="5"/>
      <c r="C68" s="5"/>
      <c r="D68" s="5"/>
      <c r="E68" s="5"/>
      <c r="F68" s="5"/>
      <c r="G68" s="5"/>
      <c r="H68" s="5"/>
      <c r="I68" s="5"/>
    </row>
    <row r="69" spans="2:9">
      <c r="B69" s="5"/>
      <c r="C69" s="5"/>
      <c r="D69" s="5"/>
      <c r="E69" s="5"/>
      <c r="F69" s="5"/>
      <c r="G69" s="5"/>
      <c r="H69" s="5"/>
      <c r="I69" s="5"/>
    </row>
    <row r="70" spans="2:9">
      <c r="B70" s="5"/>
      <c r="C70" s="5"/>
      <c r="D70" s="5"/>
      <c r="E70" s="5"/>
      <c r="F70" s="5"/>
      <c r="G70" s="5"/>
      <c r="H70" s="5"/>
      <c r="I70" s="5"/>
    </row>
    <row r="71" spans="2:9">
      <c r="B71" s="5"/>
      <c r="C71" s="5"/>
      <c r="D71" s="5"/>
      <c r="E71" s="5"/>
      <c r="F71" s="5"/>
      <c r="G71" s="5"/>
      <c r="H71" s="5"/>
      <c r="I71" s="5"/>
    </row>
    <row r="72" spans="2:9">
      <c r="B72" s="5"/>
      <c r="C72" s="5"/>
      <c r="D72" s="5"/>
      <c r="E72" s="5"/>
      <c r="F72" s="5"/>
      <c r="G72" s="5"/>
      <c r="H72" s="5"/>
      <c r="I72" s="5"/>
    </row>
    <row r="73" spans="2:9">
      <c r="B73" s="5"/>
      <c r="C73" s="5"/>
      <c r="D73" s="5"/>
      <c r="E73" s="5"/>
      <c r="F73" s="5"/>
      <c r="G73" s="5"/>
      <c r="H73" s="5"/>
      <c r="I73" s="5"/>
    </row>
    <row r="74" spans="2:9">
      <c r="B74" s="5"/>
      <c r="C74" s="5"/>
      <c r="D74" s="5"/>
      <c r="E74" s="5"/>
      <c r="F74" s="5"/>
      <c r="G74" s="5"/>
      <c r="H74" s="5"/>
      <c r="I74" s="5"/>
    </row>
    <row r="75" spans="2:9">
      <c r="B75" s="5"/>
      <c r="C75" s="5"/>
      <c r="D75" s="5"/>
      <c r="E75" s="5"/>
      <c r="F75" s="5"/>
      <c r="G75" s="5"/>
      <c r="H75" s="5"/>
      <c r="I75" s="5"/>
    </row>
    <row r="76" spans="2:9">
      <c r="B76" s="5"/>
      <c r="C76" s="5"/>
      <c r="D76" s="5"/>
      <c r="E76" s="5"/>
      <c r="F76" s="5"/>
      <c r="G76" s="5"/>
      <c r="H76" s="5"/>
      <c r="I76" s="5"/>
    </row>
    <row r="77" spans="2:9">
      <c r="B77" s="5"/>
      <c r="C77" s="5"/>
      <c r="D77" s="5"/>
      <c r="E77" s="5"/>
      <c r="F77" s="5"/>
      <c r="G77" s="5"/>
      <c r="H77" s="5"/>
      <c r="I77" s="5"/>
    </row>
    <row r="78" spans="2:9">
      <c r="B78" s="5"/>
      <c r="C78" s="5"/>
      <c r="D78" s="5"/>
      <c r="E78" s="5"/>
      <c r="F78" s="5"/>
      <c r="G78" s="5"/>
      <c r="H78" s="5"/>
      <c r="I78" s="5"/>
    </row>
    <row r="79" spans="2:9">
      <c r="B79" s="5"/>
      <c r="C79" s="5"/>
      <c r="D79" s="5"/>
      <c r="E79" s="5"/>
      <c r="F79" s="5"/>
      <c r="G79" s="5"/>
      <c r="H79" s="5"/>
      <c r="I79" s="5"/>
    </row>
    <row r="80" spans="2:9">
      <c r="B80" s="5"/>
      <c r="C80" s="5"/>
      <c r="D80" s="5"/>
      <c r="E80" s="5"/>
      <c r="F80" s="5"/>
      <c r="G80" s="5"/>
      <c r="H80" s="5"/>
      <c r="I80" s="5"/>
    </row>
    <row r="81" spans="2:9">
      <c r="B81" s="5"/>
      <c r="C81" s="5"/>
      <c r="D81" s="5"/>
      <c r="E81" s="5"/>
      <c r="F81" s="5"/>
      <c r="G81" s="5"/>
      <c r="H81" s="5"/>
      <c r="I81" s="5"/>
    </row>
    <row r="82" spans="2:9">
      <c r="B82" s="5"/>
      <c r="C82" s="5"/>
      <c r="D82" s="5"/>
      <c r="E82" s="5"/>
      <c r="F82" s="5"/>
      <c r="G82" s="5"/>
      <c r="H82" s="5"/>
      <c r="I82" s="5"/>
    </row>
    <row r="83" spans="2:9">
      <c r="B83" s="5"/>
      <c r="C83" s="5"/>
      <c r="D83" s="5"/>
      <c r="E83" s="5"/>
      <c r="F83" s="5"/>
      <c r="G83" s="5"/>
      <c r="H83" s="5"/>
      <c r="I83" s="5"/>
    </row>
    <row r="84" spans="2:9">
      <c r="B84" s="5"/>
      <c r="C84" s="5"/>
      <c r="D84" s="5"/>
      <c r="E84" s="5"/>
      <c r="F84" s="5"/>
      <c r="G84" s="5"/>
      <c r="H84" s="5"/>
      <c r="I84" s="5"/>
    </row>
    <row r="85" spans="2:9">
      <c r="B85" s="5"/>
      <c r="C85" s="5"/>
      <c r="D85" s="5"/>
      <c r="E85" s="5"/>
      <c r="F85" s="5"/>
      <c r="G85" s="5"/>
      <c r="H85" s="5"/>
      <c r="I85" s="5"/>
    </row>
    <row r="86" spans="2:9">
      <c r="B86" s="5"/>
      <c r="C86" s="5"/>
      <c r="D86" s="5"/>
      <c r="E86" s="5"/>
      <c r="F86" s="5"/>
      <c r="G86" s="5"/>
      <c r="H86" s="5"/>
      <c r="I86" s="5"/>
    </row>
    <row r="87" spans="2:9">
      <c r="B87" s="5"/>
      <c r="C87" s="5"/>
      <c r="D87" s="5"/>
      <c r="E87" s="5"/>
      <c r="F87" s="5"/>
      <c r="G87" s="5"/>
      <c r="H87" s="5"/>
      <c r="I87" s="5"/>
    </row>
    <row r="88" spans="2:9">
      <c r="B88" s="5"/>
      <c r="C88" s="5"/>
      <c r="D88" s="5"/>
      <c r="E88" s="5"/>
      <c r="F88" s="5"/>
      <c r="G88" s="5"/>
      <c r="H88" s="5"/>
      <c r="I88" s="5"/>
    </row>
    <row r="89" spans="2:9">
      <c r="B89" s="5"/>
      <c r="C89" s="5"/>
      <c r="D89" s="5"/>
      <c r="E89" s="5"/>
      <c r="F89" s="5"/>
      <c r="G89" s="5"/>
      <c r="H89" s="5"/>
      <c r="I89" s="5"/>
    </row>
    <row r="90" spans="2:9">
      <c r="B90" s="5"/>
      <c r="C90" s="5"/>
      <c r="D90" s="5"/>
      <c r="E90" s="5"/>
      <c r="F90" s="5"/>
      <c r="G90" s="5"/>
      <c r="H90" s="5"/>
      <c r="I90" s="5"/>
    </row>
    <row r="91" spans="2:9">
      <c r="B91" s="5"/>
      <c r="C91" s="5"/>
      <c r="D91" s="5"/>
      <c r="E91" s="5"/>
      <c r="F91" s="5"/>
      <c r="G91" s="5"/>
      <c r="H91" s="5"/>
      <c r="I91" s="5"/>
    </row>
    <row r="92" spans="2:9">
      <c r="B92" s="5"/>
      <c r="C92" s="5"/>
      <c r="D92" s="5"/>
      <c r="E92" s="5"/>
      <c r="F92" s="5"/>
      <c r="G92" s="5"/>
      <c r="H92" s="5"/>
      <c r="I92" s="5"/>
    </row>
    <row r="93" spans="2:9">
      <c r="B93" s="5"/>
      <c r="C93" s="5"/>
      <c r="D93" s="5"/>
      <c r="E93" s="5"/>
      <c r="F93" s="5"/>
      <c r="G93" s="5"/>
      <c r="H93" s="5"/>
      <c r="I93" s="5"/>
    </row>
    <row r="94" spans="2:9">
      <c r="B94" s="5"/>
      <c r="C94" s="5"/>
      <c r="D94" s="5"/>
      <c r="E94" s="5"/>
      <c r="F94" s="5"/>
      <c r="G94" s="5"/>
      <c r="H94" s="5"/>
      <c r="I94" s="5"/>
    </row>
    <row r="95" spans="2:9">
      <c r="B95" s="5"/>
      <c r="C95" s="5"/>
      <c r="D95" s="5"/>
      <c r="E95" s="5"/>
      <c r="F95" s="5"/>
      <c r="G95" s="5"/>
      <c r="H95" s="5"/>
      <c r="I95" s="5"/>
    </row>
    <row r="96" spans="2:9">
      <c r="B96" s="5"/>
      <c r="C96" s="5"/>
      <c r="D96" s="5"/>
      <c r="E96" s="5"/>
      <c r="F96" s="5"/>
      <c r="G96" s="5"/>
      <c r="H96" s="5"/>
      <c r="I96" s="5"/>
    </row>
    <row r="97" spans="2:9">
      <c r="B97" s="5"/>
      <c r="C97" s="5"/>
      <c r="D97" s="5"/>
      <c r="E97" s="5"/>
      <c r="F97" s="5"/>
      <c r="G97" s="5"/>
      <c r="H97" s="5"/>
      <c r="I97" s="5"/>
    </row>
    <row r="98" spans="2:9">
      <c r="B98" s="5"/>
      <c r="C98" s="5"/>
      <c r="D98" s="5"/>
      <c r="E98" s="5"/>
      <c r="F98" s="5"/>
      <c r="G98" s="5"/>
      <c r="H98" s="5"/>
      <c r="I98" s="5"/>
    </row>
    <row r="99" spans="2:9">
      <c r="B99" s="5"/>
      <c r="C99" s="5"/>
      <c r="D99" s="5"/>
      <c r="E99" s="5"/>
      <c r="F99" s="5"/>
      <c r="G99" s="5"/>
      <c r="H99" s="5"/>
      <c r="I99" s="5"/>
    </row>
    <row r="100" spans="2:9">
      <c r="B100" s="5"/>
      <c r="C100" s="5"/>
      <c r="D100" s="5"/>
      <c r="E100" s="5"/>
      <c r="F100" s="5"/>
      <c r="G100" s="5"/>
      <c r="H100" s="5"/>
      <c r="I100" s="5"/>
    </row>
    <row r="101" spans="2:9">
      <c r="B101" s="5"/>
      <c r="C101" s="5"/>
      <c r="D101" s="5"/>
      <c r="E101" s="5"/>
      <c r="F101" s="5"/>
      <c r="G101" s="5"/>
      <c r="H101" s="5"/>
      <c r="I101" s="5"/>
    </row>
    <row r="102" spans="2:9">
      <c r="B102" s="5"/>
      <c r="C102" s="5"/>
      <c r="D102" s="5"/>
      <c r="E102" s="5"/>
      <c r="F102" s="5"/>
      <c r="G102" s="5"/>
      <c r="H102" s="5"/>
      <c r="I102" s="5"/>
    </row>
    <row r="103" spans="2:9">
      <c r="B103" s="5"/>
      <c r="C103" s="5"/>
      <c r="D103" s="5"/>
      <c r="E103" s="5"/>
      <c r="F103" s="5"/>
      <c r="G103" s="5"/>
      <c r="H103" s="5"/>
      <c r="I103" s="5"/>
    </row>
    <row r="104" spans="2:9">
      <c r="B104" s="5"/>
      <c r="C104" s="5"/>
      <c r="D104" s="5"/>
      <c r="E104" s="5"/>
      <c r="F104" s="5"/>
      <c r="G104" s="5"/>
      <c r="H104" s="5"/>
      <c r="I104" s="5"/>
    </row>
    <row r="105" spans="2:9">
      <c r="B105" s="5"/>
      <c r="C105" s="5"/>
      <c r="D105" s="5"/>
      <c r="E105" s="5"/>
      <c r="F105" s="5"/>
      <c r="G105" s="5"/>
      <c r="H105" s="5"/>
      <c r="I105" s="5"/>
    </row>
    <row r="106" spans="2:9">
      <c r="B106" s="5"/>
      <c r="C106" s="5"/>
      <c r="D106" s="5"/>
      <c r="E106" s="5"/>
      <c r="F106" s="5"/>
      <c r="G106" s="5"/>
      <c r="H106" s="5"/>
      <c r="I106" s="5"/>
    </row>
    <row r="107" spans="2:9">
      <c r="B107" s="5"/>
      <c r="C107" s="5"/>
      <c r="D107" s="5"/>
      <c r="E107" s="5"/>
      <c r="F107" s="5"/>
      <c r="G107" s="5"/>
      <c r="H107" s="5"/>
      <c r="I107" s="5"/>
    </row>
    <row r="108" spans="2:9">
      <c r="B108" s="5"/>
      <c r="C108" s="5"/>
      <c r="D108" s="5"/>
      <c r="E108" s="5"/>
      <c r="F108" s="5"/>
      <c r="G108" s="5"/>
      <c r="H108" s="5"/>
      <c r="I108" s="5"/>
    </row>
    <row r="109" spans="2:9">
      <c r="B109" s="5"/>
      <c r="C109" s="5"/>
      <c r="D109" s="5"/>
      <c r="E109" s="5"/>
      <c r="F109" s="5"/>
      <c r="G109" s="5"/>
      <c r="H109" s="5"/>
      <c r="I109" s="5"/>
    </row>
    <row r="110" spans="2:9">
      <c r="B110" s="5"/>
      <c r="C110" s="5"/>
      <c r="D110" s="5"/>
      <c r="E110" s="5"/>
      <c r="F110" s="5"/>
      <c r="G110" s="5"/>
      <c r="H110" s="5"/>
      <c r="I110" s="5"/>
    </row>
    <row r="111" spans="2:9">
      <c r="B111" s="5"/>
      <c r="C111" s="5"/>
      <c r="D111" s="5"/>
      <c r="E111" s="5"/>
      <c r="F111" s="5"/>
      <c r="G111" s="5"/>
      <c r="H111" s="5"/>
      <c r="I111" s="5"/>
    </row>
    <row r="112" spans="2:9">
      <c r="B112" s="5"/>
      <c r="C112" s="5"/>
      <c r="D112" s="5"/>
      <c r="E112" s="5"/>
      <c r="F112" s="5"/>
      <c r="G112" s="5"/>
      <c r="H112" s="5"/>
      <c r="I112" s="5"/>
    </row>
    <row r="113" spans="2:9">
      <c r="B113" s="5"/>
      <c r="C113" s="5"/>
      <c r="D113" s="5"/>
      <c r="E113" s="5"/>
      <c r="F113" s="5"/>
      <c r="G113" s="5"/>
      <c r="H113" s="5"/>
      <c r="I113" s="5"/>
    </row>
    <row r="114" spans="2:9">
      <c r="B114" s="5"/>
      <c r="C114" s="5"/>
      <c r="D114" s="5"/>
      <c r="E114" s="5"/>
      <c r="F114" s="5"/>
      <c r="G114" s="5"/>
      <c r="H114" s="5"/>
      <c r="I114" s="5"/>
    </row>
    <row r="115" spans="2:9">
      <c r="B115" s="5"/>
      <c r="C115" s="5"/>
      <c r="D115" s="5"/>
      <c r="E115" s="5"/>
      <c r="F115" s="5"/>
      <c r="G115" s="5"/>
      <c r="H115" s="5"/>
      <c r="I115" s="5"/>
    </row>
    <row r="116" spans="2:9">
      <c r="B116" s="5"/>
      <c r="C116" s="5"/>
      <c r="D116" s="5"/>
      <c r="E116" s="5"/>
      <c r="F116" s="5"/>
      <c r="G116" s="5"/>
      <c r="H116" s="5"/>
      <c r="I116" s="5"/>
    </row>
    <row r="117" spans="2:9">
      <c r="B117" s="5"/>
      <c r="C117" s="5"/>
      <c r="D117" s="5"/>
      <c r="E117" s="5"/>
      <c r="F117" s="5"/>
      <c r="G117" s="5"/>
      <c r="H117" s="5"/>
      <c r="I117" s="5"/>
    </row>
    <row r="118" spans="2:9">
      <c r="B118" s="5"/>
      <c r="C118" s="5"/>
      <c r="D118" s="5"/>
      <c r="E118" s="5"/>
      <c r="F118" s="5"/>
      <c r="G118" s="5"/>
      <c r="H118" s="5"/>
      <c r="I118" s="5"/>
    </row>
    <row r="119" spans="2:9">
      <c r="B119" s="5"/>
      <c r="C119" s="5"/>
      <c r="D119" s="5"/>
      <c r="E119" s="5"/>
      <c r="F119" s="5"/>
      <c r="G119" s="5"/>
      <c r="H119" s="5"/>
      <c r="I119" s="5"/>
    </row>
    <row r="120" spans="2:9">
      <c r="B120" s="5"/>
      <c r="C120" s="5"/>
      <c r="D120" s="5"/>
      <c r="E120" s="5"/>
      <c r="F120" s="5"/>
      <c r="G120" s="5"/>
      <c r="H120" s="5"/>
      <c r="I120" s="5"/>
    </row>
    <row r="121" spans="2:9">
      <c r="B121" s="5"/>
      <c r="C121" s="5"/>
      <c r="D121" s="5"/>
      <c r="E121" s="5"/>
      <c r="F121" s="5"/>
      <c r="G121" s="5"/>
      <c r="H121" s="5"/>
      <c r="I121" s="5"/>
    </row>
    <row r="122" spans="2:9">
      <c r="B122" s="5"/>
      <c r="C122" s="5"/>
      <c r="D122" s="5"/>
      <c r="E122" s="5"/>
      <c r="F122" s="5"/>
      <c r="G122" s="5"/>
      <c r="H122" s="5"/>
      <c r="I122" s="5"/>
    </row>
    <row r="123" spans="2:9">
      <c r="B123" s="5"/>
      <c r="C123" s="5"/>
      <c r="D123" s="5"/>
      <c r="E123" s="5"/>
      <c r="F123" s="5"/>
      <c r="G123" s="5"/>
      <c r="H123" s="5"/>
      <c r="I123" s="5"/>
    </row>
    <row r="124" spans="2:9">
      <c r="B124" s="5"/>
      <c r="C124" s="5"/>
      <c r="D124" s="5"/>
      <c r="E124" s="5"/>
      <c r="F124" s="5"/>
      <c r="G124" s="5"/>
      <c r="H124" s="5"/>
      <c r="I124" s="5"/>
    </row>
    <row r="125" spans="2:9">
      <c r="B125" s="5"/>
      <c r="C125" s="5"/>
      <c r="D125" s="5"/>
      <c r="E125" s="5"/>
      <c r="F125" s="5"/>
      <c r="G125" s="5"/>
      <c r="H125" s="5"/>
      <c r="I125" s="5"/>
    </row>
    <row r="126" spans="2:9">
      <c r="B126" s="5"/>
      <c r="C126" s="5"/>
      <c r="D126" s="5"/>
      <c r="E126" s="5"/>
      <c r="F126" s="5"/>
      <c r="G126" s="5"/>
      <c r="H126" s="5"/>
      <c r="I126" s="5"/>
    </row>
    <row r="127" spans="2:9">
      <c r="B127" s="5"/>
      <c r="C127" s="5"/>
      <c r="D127" s="5"/>
      <c r="E127" s="5"/>
      <c r="F127" s="5"/>
      <c r="G127" s="5"/>
      <c r="H127" s="5"/>
      <c r="I127" s="5"/>
    </row>
    <row r="128" spans="2:9">
      <c r="B128" s="5"/>
      <c r="C128" s="5"/>
      <c r="D128" s="5"/>
      <c r="E128" s="5"/>
      <c r="F128" s="5"/>
      <c r="G128" s="5"/>
      <c r="H128" s="5"/>
      <c r="I128" s="5"/>
    </row>
    <row r="129" spans="2:9">
      <c r="B129" s="5"/>
      <c r="C129" s="5"/>
      <c r="D129" s="5"/>
      <c r="E129" s="5"/>
      <c r="F129" s="5"/>
      <c r="G129" s="5"/>
      <c r="H129" s="5"/>
      <c r="I129" s="5"/>
    </row>
    <row r="130" spans="2:9">
      <c r="B130" s="5"/>
      <c r="C130" s="5"/>
      <c r="D130" s="5"/>
      <c r="E130" s="5"/>
      <c r="F130" s="5"/>
      <c r="G130" s="5"/>
      <c r="H130" s="5"/>
      <c r="I130" s="5"/>
    </row>
    <row r="131" spans="2:9">
      <c r="B131" s="5"/>
      <c r="C131" s="5"/>
      <c r="D131" s="5"/>
      <c r="E131" s="5"/>
      <c r="F131" s="5"/>
      <c r="G131" s="5"/>
      <c r="H131" s="5"/>
      <c r="I131" s="5"/>
    </row>
    <row r="132" spans="2:9">
      <c r="B132" s="5"/>
      <c r="C132" s="5"/>
      <c r="D132" s="5"/>
      <c r="E132" s="5"/>
      <c r="F132" s="5"/>
      <c r="G132" s="5"/>
      <c r="H132" s="5"/>
      <c r="I132" s="5"/>
    </row>
    <row r="133" spans="2:9">
      <c r="B133" s="5"/>
      <c r="C133" s="5"/>
      <c r="D133" s="5"/>
      <c r="E133" s="5"/>
      <c r="F133" s="5"/>
      <c r="G133" s="5"/>
      <c r="H133" s="5"/>
      <c r="I133" s="5"/>
    </row>
    <row r="134" spans="2:9">
      <c r="B134" s="5"/>
      <c r="C134" s="5"/>
      <c r="D134" s="5"/>
      <c r="E134" s="5"/>
      <c r="F134" s="5"/>
      <c r="G134" s="5"/>
      <c r="H134" s="5"/>
      <c r="I134" s="5"/>
    </row>
    <row r="135" spans="2:9">
      <c r="B135" s="5"/>
      <c r="C135" s="5"/>
      <c r="D135" s="5"/>
      <c r="E135" s="5"/>
      <c r="F135" s="5"/>
      <c r="G135" s="5"/>
      <c r="H135" s="5"/>
      <c r="I135" s="5"/>
    </row>
    <row r="136" spans="2:9">
      <c r="B136" s="5"/>
      <c r="C136" s="5"/>
      <c r="D136" s="5"/>
      <c r="E136" s="5"/>
      <c r="F136" s="5"/>
      <c r="G136" s="5"/>
      <c r="H136" s="5"/>
      <c r="I136" s="5"/>
    </row>
    <row r="137" spans="2:9">
      <c r="B137" s="5"/>
      <c r="C137" s="5"/>
      <c r="D137" s="5"/>
      <c r="E137" s="5"/>
      <c r="F137" s="5"/>
      <c r="G137" s="5"/>
      <c r="H137" s="5"/>
      <c r="I137" s="5"/>
    </row>
    <row r="138" spans="2:9">
      <c r="B138" s="5"/>
      <c r="C138" s="5"/>
      <c r="D138" s="5"/>
      <c r="E138" s="5"/>
      <c r="F138" s="5"/>
      <c r="G138" s="5"/>
      <c r="H138" s="5"/>
      <c r="I138" s="5"/>
    </row>
    <row r="139" spans="2:9">
      <c r="B139" s="5"/>
      <c r="C139" s="5"/>
      <c r="D139" s="5"/>
      <c r="E139" s="5"/>
      <c r="F139" s="5"/>
      <c r="G139" s="5"/>
      <c r="H139" s="5"/>
      <c r="I139" s="5"/>
    </row>
    <row r="140" spans="2:9">
      <c r="B140" s="5"/>
      <c r="C140" s="5"/>
      <c r="D140" s="5"/>
      <c r="E140" s="5"/>
      <c r="F140" s="5"/>
      <c r="G140" s="5"/>
      <c r="H140" s="5"/>
      <c r="I140" s="5"/>
    </row>
    <row r="141" spans="2:9">
      <c r="B141" s="5"/>
      <c r="C141" s="5"/>
      <c r="D141" s="5"/>
      <c r="E141" s="5"/>
      <c r="F141" s="5"/>
      <c r="G141" s="5"/>
      <c r="H141" s="5"/>
      <c r="I141" s="5"/>
    </row>
    <row r="142" spans="2:9">
      <c r="B142" s="5"/>
      <c r="C142" s="5"/>
      <c r="D142" s="5"/>
      <c r="E142" s="5"/>
      <c r="F142" s="5"/>
      <c r="G142" s="5"/>
      <c r="H142" s="5"/>
      <c r="I142" s="5"/>
    </row>
    <row r="143" spans="2:9">
      <c r="B143" s="5"/>
      <c r="C143" s="5"/>
      <c r="D143" s="5"/>
      <c r="E143" s="5"/>
      <c r="F143" s="5"/>
      <c r="G143" s="5"/>
      <c r="H143" s="5"/>
      <c r="I143" s="5"/>
    </row>
    <row r="144" spans="2:9">
      <c r="B144" s="5"/>
      <c r="C144" s="5"/>
      <c r="D144" s="5"/>
      <c r="E144" s="5"/>
      <c r="F144" s="5"/>
      <c r="G144" s="5"/>
      <c r="H144" s="5"/>
      <c r="I144" s="5"/>
    </row>
    <row r="145" spans="2:9">
      <c r="B145" s="5"/>
      <c r="C145" s="5"/>
      <c r="D145" s="5"/>
      <c r="E145" s="5"/>
      <c r="F145" s="5"/>
      <c r="G145" s="5"/>
      <c r="H145" s="5"/>
      <c r="I145" s="5"/>
    </row>
    <row r="146" spans="2:9">
      <c r="B146" s="5"/>
      <c r="C146" s="5"/>
      <c r="D146" s="5"/>
      <c r="E146" s="5"/>
      <c r="F146" s="5"/>
      <c r="G146" s="5"/>
      <c r="H146" s="5"/>
      <c r="I146" s="5"/>
    </row>
    <row r="147" spans="2:9">
      <c r="B147" s="5"/>
      <c r="C147" s="5"/>
      <c r="D147" s="5"/>
      <c r="E147" s="5"/>
      <c r="F147" s="5"/>
      <c r="G147" s="5"/>
      <c r="H147" s="5"/>
      <c r="I147" s="5"/>
    </row>
    <row r="148" spans="2:9">
      <c r="B148" s="5"/>
      <c r="C148" s="5"/>
      <c r="D148" s="5"/>
      <c r="E148" s="5"/>
      <c r="F148" s="5"/>
      <c r="G148" s="5"/>
      <c r="H148" s="5"/>
      <c r="I148" s="5"/>
    </row>
    <row r="149" spans="2:9">
      <c r="B149" s="5"/>
      <c r="C149" s="5"/>
      <c r="D149" s="5"/>
      <c r="E149" s="5"/>
      <c r="F149" s="5"/>
      <c r="G149" s="5"/>
      <c r="H149" s="5"/>
      <c r="I149" s="5"/>
    </row>
    <row r="150" spans="2:9">
      <c r="B150" s="5"/>
      <c r="C150" s="5"/>
      <c r="D150" s="5"/>
      <c r="E150" s="5"/>
      <c r="F150" s="5"/>
      <c r="G150" s="5"/>
      <c r="H150" s="5"/>
      <c r="I150" s="5"/>
    </row>
    <row r="151" spans="2:9">
      <c r="B151" s="5"/>
      <c r="C151" s="5"/>
      <c r="D151" s="5"/>
      <c r="E151" s="5"/>
      <c r="F151" s="5"/>
      <c r="G151" s="5"/>
      <c r="H151" s="5"/>
      <c r="I151" s="5"/>
    </row>
    <row r="152" spans="2:9">
      <c r="B152" s="5"/>
      <c r="C152" s="5"/>
      <c r="D152" s="5"/>
      <c r="E152" s="5"/>
      <c r="F152" s="5"/>
      <c r="G152" s="5"/>
      <c r="H152" s="5"/>
      <c r="I152" s="5"/>
    </row>
    <row r="153" spans="2:9">
      <c r="B153" s="5"/>
      <c r="C153" s="5"/>
      <c r="D153" s="5"/>
      <c r="E153" s="5"/>
      <c r="F153" s="5"/>
      <c r="G153" s="5"/>
      <c r="H153" s="5"/>
      <c r="I153" s="5"/>
    </row>
    <row r="154" spans="2:9">
      <c r="B154" s="5"/>
      <c r="C154" s="5"/>
      <c r="D154" s="5"/>
      <c r="E154" s="5"/>
      <c r="F154" s="5"/>
      <c r="G154" s="5"/>
      <c r="H154" s="5"/>
      <c r="I154" s="5"/>
    </row>
    <row r="155" spans="2:9">
      <c r="B155" s="5"/>
      <c r="C155" s="5"/>
      <c r="D155" s="5"/>
      <c r="E155" s="5"/>
      <c r="F155" s="5"/>
      <c r="G155" s="5"/>
      <c r="H155" s="5"/>
      <c r="I155" s="5"/>
    </row>
    <row r="156" spans="2:9">
      <c r="B156" s="5"/>
      <c r="C156" s="5"/>
      <c r="D156" s="5"/>
      <c r="E156" s="5"/>
      <c r="F156" s="5"/>
      <c r="G156" s="5"/>
      <c r="H156" s="5"/>
      <c r="I156" s="5"/>
    </row>
    <row r="157" spans="2:9">
      <c r="B157" s="5"/>
      <c r="C157" s="5"/>
      <c r="D157" s="5"/>
      <c r="E157" s="5"/>
      <c r="F157" s="5"/>
      <c r="G157" s="5"/>
      <c r="H157" s="5"/>
      <c r="I157" s="5"/>
    </row>
    <row r="158" spans="2:9">
      <c r="B158" s="5"/>
      <c r="C158" s="5"/>
      <c r="D158" s="5"/>
      <c r="E158" s="5"/>
      <c r="F158" s="5"/>
      <c r="G158" s="5"/>
      <c r="H158" s="5"/>
      <c r="I158" s="5"/>
    </row>
    <row r="159" spans="2:9">
      <c r="B159" s="5"/>
      <c r="C159" s="5"/>
      <c r="D159" s="5"/>
      <c r="E159" s="5"/>
      <c r="F159" s="5"/>
      <c r="G159" s="5"/>
      <c r="H159" s="5"/>
      <c r="I159" s="5"/>
    </row>
    <row r="160" spans="2:9">
      <c r="B160" s="5"/>
      <c r="C160" s="5"/>
      <c r="D160" s="5"/>
      <c r="E160" s="5"/>
      <c r="F160" s="5"/>
      <c r="G160" s="5"/>
      <c r="H160" s="5"/>
      <c r="I160" s="5"/>
    </row>
    <row r="161" spans="2:9">
      <c r="B161" s="5"/>
      <c r="C161" s="5"/>
      <c r="D161" s="5"/>
      <c r="E161" s="5"/>
      <c r="F161" s="5"/>
      <c r="G161" s="5"/>
      <c r="H161" s="5"/>
      <c r="I161" s="5"/>
    </row>
    <row r="162" spans="2:9">
      <c r="B162" s="5"/>
      <c r="C162" s="5"/>
      <c r="D162" s="5"/>
      <c r="E162" s="5"/>
      <c r="F162" s="5"/>
      <c r="G162" s="5"/>
      <c r="H162" s="5"/>
      <c r="I162" s="5"/>
    </row>
    <row r="163" spans="2:9">
      <c r="B163" s="5"/>
      <c r="C163" s="5"/>
      <c r="D163" s="5"/>
      <c r="E163" s="5"/>
      <c r="F163" s="5"/>
      <c r="G163" s="5"/>
      <c r="H163" s="5"/>
      <c r="I163" s="5"/>
    </row>
    <row r="164" spans="2:9">
      <c r="B164" s="5"/>
      <c r="C164" s="5"/>
      <c r="D164" s="5"/>
      <c r="E164" s="5"/>
      <c r="F164" s="5"/>
      <c r="G164" s="5"/>
      <c r="H164" s="5"/>
      <c r="I164" s="5"/>
    </row>
    <row r="165" spans="2:9">
      <c r="B165" s="5"/>
      <c r="C165" s="5"/>
      <c r="D165" s="5"/>
      <c r="E165" s="5"/>
      <c r="F165" s="5"/>
      <c r="G165" s="5"/>
      <c r="H165" s="5"/>
      <c r="I165" s="5"/>
    </row>
    <row r="166" spans="2:9">
      <c r="B166" s="5"/>
      <c r="C166" s="5"/>
      <c r="D166" s="5"/>
      <c r="E166" s="5"/>
      <c r="F166" s="5"/>
      <c r="G166" s="5"/>
      <c r="H166" s="5"/>
      <c r="I166" s="5"/>
    </row>
    <row r="167" spans="2:9">
      <c r="B167" s="5"/>
      <c r="C167" s="5"/>
      <c r="D167" s="5"/>
      <c r="E167" s="5"/>
      <c r="F167" s="5"/>
      <c r="G167" s="5"/>
      <c r="H167" s="5"/>
      <c r="I167" s="5"/>
    </row>
    <row r="168" spans="2:9">
      <c r="B168" s="5"/>
      <c r="C168" s="5"/>
      <c r="D168" s="5"/>
      <c r="E168" s="5"/>
      <c r="F168" s="5"/>
      <c r="G168" s="5"/>
      <c r="H168" s="5"/>
      <c r="I168" s="5"/>
    </row>
    <row r="169" spans="2:9">
      <c r="B169" s="5"/>
      <c r="C169" s="5"/>
      <c r="D169" s="5"/>
      <c r="E169" s="5"/>
      <c r="F169" s="5"/>
      <c r="G169" s="5"/>
      <c r="H169" s="5"/>
      <c r="I169" s="5"/>
    </row>
    <row r="170" spans="2:9">
      <c r="B170" s="5"/>
      <c r="C170" s="5"/>
      <c r="D170" s="5"/>
      <c r="E170" s="5"/>
      <c r="F170" s="5"/>
      <c r="G170" s="5"/>
      <c r="H170" s="5"/>
      <c r="I170" s="5"/>
    </row>
    <row r="171" spans="2:9">
      <c r="B171" s="5"/>
      <c r="C171" s="5"/>
      <c r="D171" s="5"/>
      <c r="E171" s="5"/>
      <c r="F171" s="5"/>
      <c r="G171" s="5"/>
      <c r="H171" s="5"/>
      <c r="I171" s="5"/>
    </row>
    <row r="172" spans="2:9">
      <c r="B172" s="5"/>
      <c r="C172" s="5"/>
      <c r="D172" s="5"/>
      <c r="E172" s="5"/>
      <c r="F172" s="5"/>
      <c r="G172" s="5"/>
      <c r="H172" s="5"/>
      <c r="I172" s="5"/>
    </row>
    <row r="173" spans="2:9">
      <c r="B173" s="5"/>
      <c r="C173" s="5"/>
      <c r="D173" s="5"/>
      <c r="E173" s="5"/>
      <c r="F173" s="5"/>
      <c r="G173" s="5"/>
      <c r="H173" s="5"/>
      <c r="I173" s="5"/>
    </row>
    <row r="174" spans="2:9">
      <c r="B174" s="5"/>
      <c r="C174" s="5"/>
      <c r="D174" s="5"/>
      <c r="E174" s="5"/>
      <c r="F174" s="5"/>
      <c r="G174" s="5"/>
      <c r="H174" s="5"/>
      <c r="I174" s="5"/>
    </row>
    <row r="175" spans="2:9">
      <c r="B175" s="5"/>
      <c r="C175" s="5"/>
      <c r="D175" s="5"/>
      <c r="E175" s="5"/>
      <c r="F175" s="5"/>
      <c r="G175" s="5"/>
      <c r="H175" s="5"/>
      <c r="I175" s="5"/>
    </row>
    <row r="176" spans="2:9">
      <c r="B176" s="5"/>
      <c r="C176" s="5"/>
      <c r="D176" s="5"/>
      <c r="E176" s="5"/>
      <c r="F176" s="5"/>
      <c r="G176" s="5"/>
      <c r="H176" s="5"/>
      <c r="I176" s="5"/>
    </row>
    <row r="177" spans="2:9">
      <c r="B177" s="5"/>
      <c r="C177" s="5"/>
      <c r="D177" s="5"/>
      <c r="E177" s="5"/>
      <c r="F177" s="5"/>
      <c r="G177" s="5"/>
      <c r="H177" s="5"/>
      <c r="I177" s="5"/>
    </row>
    <row r="178" spans="2:9">
      <c r="B178" s="5"/>
      <c r="C178" s="5"/>
      <c r="D178" s="5"/>
      <c r="E178" s="5"/>
      <c r="F178" s="5"/>
      <c r="G178" s="5"/>
      <c r="H178" s="5"/>
      <c r="I178" s="5"/>
    </row>
    <row r="179" spans="2:9">
      <c r="B179" s="5"/>
      <c r="C179" s="5"/>
      <c r="D179" s="5"/>
      <c r="E179" s="5"/>
      <c r="F179" s="5"/>
      <c r="G179" s="5"/>
      <c r="H179" s="5"/>
      <c r="I179" s="5"/>
    </row>
    <row r="180" spans="2:9">
      <c r="B180" s="5"/>
      <c r="C180" s="5"/>
      <c r="D180" s="5"/>
      <c r="E180" s="5"/>
      <c r="F180" s="5"/>
      <c r="G180" s="5"/>
      <c r="H180" s="5"/>
      <c r="I180" s="5"/>
    </row>
    <row r="181" spans="2:9">
      <c r="B181" s="5"/>
      <c r="C181" s="5"/>
      <c r="D181" s="5"/>
      <c r="E181" s="5"/>
      <c r="F181" s="5"/>
      <c r="G181" s="5"/>
      <c r="H181" s="5"/>
      <c r="I181" s="5"/>
    </row>
    <row r="182" spans="2:9">
      <c r="B182" s="5"/>
      <c r="C182" s="5"/>
      <c r="D182" s="5"/>
      <c r="E182" s="5"/>
      <c r="F182" s="5"/>
      <c r="G182" s="5"/>
      <c r="H182" s="5"/>
      <c r="I182" s="5"/>
    </row>
    <row r="183" spans="2:9">
      <c r="B183" s="5"/>
      <c r="C183" s="5"/>
      <c r="D183" s="5"/>
      <c r="E183" s="5"/>
      <c r="F183" s="5"/>
      <c r="G183" s="5"/>
      <c r="H183" s="5"/>
      <c r="I183" s="5"/>
    </row>
    <row r="184" spans="2:9">
      <c r="B184" s="5"/>
      <c r="C184" s="5"/>
      <c r="D184" s="5"/>
      <c r="E184" s="5"/>
      <c r="F184" s="5"/>
      <c r="G184" s="5"/>
      <c r="H184" s="5"/>
      <c r="I184" s="5"/>
    </row>
    <row r="185" spans="2:9">
      <c r="B185" s="5"/>
      <c r="C185" s="5"/>
      <c r="D185" s="5"/>
      <c r="E185" s="5"/>
      <c r="F185" s="5"/>
      <c r="G185" s="5"/>
      <c r="H185" s="5"/>
      <c r="I185" s="5"/>
    </row>
    <row r="186" spans="2:9">
      <c r="B186" s="5"/>
      <c r="C186" s="5"/>
      <c r="D186" s="5"/>
      <c r="E186" s="5"/>
      <c r="F186" s="5"/>
      <c r="G186" s="5"/>
      <c r="H186" s="5"/>
      <c r="I186" s="5"/>
    </row>
    <row r="187" spans="2:9">
      <c r="B187" s="5"/>
      <c r="C187" s="5"/>
      <c r="D187" s="5"/>
      <c r="E187" s="5"/>
      <c r="F187" s="5"/>
      <c r="G187" s="5"/>
      <c r="H187" s="5"/>
      <c r="I187" s="5"/>
    </row>
    <row r="188" spans="2:9">
      <c r="B188" s="5"/>
      <c r="C188" s="5"/>
      <c r="D188" s="5"/>
      <c r="E188" s="5"/>
      <c r="F188" s="5"/>
      <c r="G188" s="5"/>
      <c r="H188" s="5"/>
      <c r="I188" s="5"/>
    </row>
    <row r="189" spans="2:9">
      <c r="B189" s="5"/>
      <c r="C189" s="5"/>
      <c r="D189" s="5"/>
      <c r="E189" s="5"/>
      <c r="F189" s="5"/>
      <c r="G189" s="5"/>
      <c r="H189" s="5"/>
      <c r="I189" s="5"/>
    </row>
    <row r="190" spans="2:9">
      <c r="B190" s="5"/>
      <c r="C190" s="5"/>
      <c r="D190" s="5"/>
      <c r="E190" s="5"/>
      <c r="F190" s="5"/>
      <c r="G190" s="5"/>
      <c r="H190" s="5"/>
      <c r="I190" s="5"/>
    </row>
    <row r="191" spans="2:9">
      <c r="B191" s="5"/>
      <c r="C191" s="5"/>
      <c r="D191" s="5"/>
      <c r="E191" s="5"/>
      <c r="F191" s="5"/>
      <c r="G191" s="5"/>
      <c r="H191" s="5"/>
      <c r="I191" s="5"/>
    </row>
    <row r="192" spans="2:9">
      <c r="B192" s="5"/>
      <c r="C192" s="5"/>
      <c r="D192" s="5"/>
      <c r="E192" s="5"/>
      <c r="F192" s="5"/>
      <c r="G192" s="5"/>
      <c r="H192" s="5"/>
      <c r="I192" s="5"/>
    </row>
    <row r="193" spans="2:9">
      <c r="B193" s="5"/>
      <c r="C193" s="5"/>
      <c r="D193" s="5"/>
      <c r="E193" s="5"/>
      <c r="F193" s="5"/>
      <c r="G193" s="5"/>
      <c r="H193" s="5"/>
      <c r="I193" s="5"/>
    </row>
    <row r="194" spans="2:9">
      <c r="B194" s="5"/>
      <c r="C194" s="5"/>
      <c r="D194" s="5"/>
      <c r="E194" s="5"/>
      <c r="F194" s="5"/>
      <c r="G194" s="5"/>
      <c r="H194" s="5"/>
      <c r="I194" s="5"/>
    </row>
    <row r="195" spans="2:9">
      <c r="B195" s="5"/>
      <c r="C195" s="5"/>
      <c r="D195" s="5"/>
      <c r="E195" s="5"/>
      <c r="F195" s="5"/>
      <c r="G195" s="5"/>
      <c r="H195" s="5"/>
      <c r="I195" s="5"/>
    </row>
    <row r="196" spans="2:9">
      <c r="B196" s="5"/>
      <c r="C196" s="5"/>
      <c r="D196" s="5"/>
      <c r="E196" s="5"/>
      <c r="F196" s="5"/>
      <c r="G196" s="5"/>
      <c r="H196" s="5"/>
      <c r="I196" s="5"/>
    </row>
    <row r="197" spans="2:9">
      <c r="B197" s="5"/>
      <c r="C197" s="5"/>
      <c r="D197" s="5"/>
      <c r="E197" s="5"/>
      <c r="F197" s="5"/>
      <c r="G197" s="5"/>
      <c r="H197" s="5"/>
      <c r="I197" s="5"/>
    </row>
    <row r="198" spans="2:9">
      <c r="B198" s="5"/>
      <c r="C198" s="5"/>
      <c r="D198" s="5"/>
      <c r="E198" s="5"/>
      <c r="F198" s="5"/>
      <c r="G198" s="5"/>
      <c r="H198" s="5"/>
      <c r="I198" s="5"/>
    </row>
    <row r="199" spans="2:9">
      <c r="B199" s="5"/>
      <c r="C199" s="5"/>
      <c r="D199" s="5"/>
      <c r="E199" s="5"/>
      <c r="F199" s="5"/>
      <c r="G199" s="5"/>
      <c r="H199" s="5"/>
      <c r="I199" s="5"/>
    </row>
    <row r="200" spans="2:9">
      <c r="B200" s="5"/>
      <c r="C200" s="5"/>
      <c r="D200" s="5"/>
      <c r="E200" s="5"/>
      <c r="F200" s="5"/>
      <c r="G200" s="5"/>
      <c r="H200" s="5"/>
      <c r="I200" s="5"/>
    </row>
    <row r="201" spans="2:9">
      <c r="B201" s="5"/>
      <c r="C201" s="5"/>
      <c r="D201" s="5"/>
      <c r="E201" s="5"/>
      <c r="F201" s="5"/>
      <c r="G201" s="5"/>
      <c r="H201" s="5"/>
      <c r="I201" s="5"/>
    </row>
    <row r="202" spans="2:9">
      <c r="B202" s="5"/>
      <c r="C202" s="5"/>
      <c r="D202" s="5"/>
      <c r="E202" s="5"/>
      <c r="F202" s="5"/>
      <c r="G202" s="5"/>
      <c r="H202" s="5"/>
      <c r="I202" s="5"/>
    </row>
    <row r="203" spans="2:9">
      <c r="B203" s="5"/>
      <c r="C203" s="5"/>
      <c r="D203" s="5"/>
      <c r="E203" s="5"/>
      <c r="F203" s="5"/>
      <c r="G203" s="5"/>
      <c r="H203" s="5"/>
      <c r="I203" s="5"/>
    </row>
    <row r="204" spans="2:9">
      <c r="B204" s="5"/>
      <c r="C204" s="5"/>
      <c r="D204" s="5"/>
      <c r="E204" s="5"/>
      <c r="F204" s="5"/>
      <c r="G204" s="5"/>
      <c r="H204" s="5"/>
      <c r="I204" s="5"/>
    </row>
    <row r="205" spans="2:9">
      <c r="B205" s="5"/>
      <c r="C205" s="5"/>
      <c r="D205" s="5"/>
      <c r="E205" s="5"/>
      <c r="F205" s="5"/>
      <c r="G205" s="5"/>
      <c r="H205" s="5"/>
      <c r="I205" s="5"/>
    </row>
    <row r="206" spans="2:9">
      <c r="B206" s="5"/>
      <c r="C206" s="5"/>
      <c r="D206" s="5"/>
      <c r="E206" s="5"/>
      <c r="F206" s="5"/>
      <c r="G206" s="5"/>
      <c r="H206" s="5"/>
      <c r="I206" s="5"/>
    </row>
    <row r="207" spans="2:9">
      <c r="B207" s="5"/>
      <c r="C207" s="5"/>
      <c r="D207" s="5"/>
      <c r="E207" s="5"/>
      <c r="F207" s="5"/>
      <c r="G207" s="5"/>
      <c r="H207" s="5"/>
      <c r="I207" s="5"/>
    </row>
    <row r="208" spans="2:9">
      <c r="B208" s="5"/>
      <c r="C208" s="5"/>
      <c r="D208" s="5"/>
      <c r="E208" s="5"/>
      <c r="F208" s="5"/>
      <c r="G208" s="5"/>
      <c r="H208" s="5"/>
      <c r="I208" s="5"/>
    </row>
    <row r="209" spans="2:9">
      <c r="B209" s="5"/>
      <c r="C209" s="5"/>
      <c r="D209" s="5"/>
      <c r="E209" s="5"/>
      <c r="F209" s="5"/>
      <c r="G209" s="5"/>
      <c r="H209" s="5"/>
      <c r="I209" s="5"/>
    </row>
    <row r="210" spans="2:9">
      <c r="B210" s="5"/>
      <c r="C210" s="5"/>
      <c r="D210" s="5"/>
      <c r="E210" s="5"/>
      <c r="F210" s="5"/>
      <c r="G210" s="5"/>
      <c r="H210" s="5"/>
      <c r="I210" s="5"/>
    </row>
    <row r="211" spans="2:9">
      <c r="B211" s="5"/>
      <c r="C211" s="5"/>
      <c r="D211" s="5"/>
      <c r="E211" s="5"/>
      <c r="F211" s="5"/>
      <c r="G211" s="5"/>
      <c r="H211" s="5"/>
      <c r="I211" s="5"/>
    </row>
    <row r="212" spans="2:9">
      <c r="B212" s="5"/>
      <c r="C212" s="5"/>
      <c r="D212" s="5"/>
      <c r="E212" s="5"/>
      <c r="F212" s="5"/>
      <c r="G212" s="5"/>
      <c r="H212" s="5"/>
      <c r="I212" s="5"/>
    </row>
    <row r="213" spans="2:9">
      <c r="B213" s="5"/>
      <c r="C213" s="5"/>
      <c r="D213" s="5"/>
      <c r="E213" s="5"/>
      <c r="F213" s="5"/>
      <c r="G213" s="5"/>
      <c r="H213" s="5"/>
      <c r="I213" s="5"/>
    </row>
    <row r="214" spans="2:9">
      <c r="B214" s="5"/>
      <c r="C214" s="5"/>
      <c r="D214" s="5"/>
      <c r="E214" s="5"/>
      <c r="F214" s="5"/>
      <c r="G214" s="5"/>
      <c r="H214" s="5"/>
      <c r="I214" s="5"/>
    </row>
    <row r="215" spans="2:9">
      <c r="B215" s="5"/>
      <c r="C215" s="5"/>
      <c r="D215" s="5"/>
      <c r="E215" s="5"/>
      <c r="F215" s="5"/>
      <c r="G215" s="5"/>
      <c r="H215" s="5"/>
      <c r="I215" s="5"/>
    </row>
    <row r="216" spans="2:9">
      <c r="B216" s="5"/>
      <c r="C216" s="5"/>
      <c r="D216" s="5"/>
      <c r="E216" s="5"/>
      <c r="F216" s="5"/>
      <c r="G216" s="5"/>
      <c r="H216" s="5"/>
      <c r="I216" s="5"/>
    </row>
    <row r="217" spans="2:9">
      <c r="B217" s="5"/>
      <c r="C217" s="5"/>
      <c r="D217" s="5"/>
      <c r="E217" s="5"/>
      <c r="F217" s="5"/>
      <c r="G217" s="5"/>
      <c r="H217" s="5"/>
      <c r="I217" s="5"/>
    </row>
    <row r="218" spans="2:9">
      <c r="B218" s="5"/>
      <c r="C218" s="5"/>
      <c r="D218" s="5"/>
      <c r="E218" s="5"/>
      <c r="F218" s="5"/>
      <c r="G218" s="5"/>
      <c r="H218" s="5"/>
      <c r="I218" s="5"/>
    </row>
    <row r="219" spans="2:9">
      <c r="B219" s="5"/>
      <c r="C219" s="5"/>
      <c r="D219" s="5"/>
      <c r="E219" s="5"/>
      <c r="F219" s="5"/>
      <c r="G219" s="5"/>
      <c r="H219" s="5"/>
      <c r="I219" s="5"/>
    </row>
    <row r="220" spans="2:9">
      <c r="B220" s="5"/>
      <c r="C220" s="5"/>
      <c r="D220" s="5"/>
      <c r="E220" s="5"/>
      <c r="F220" s="5"/>
      <c r="G220" s="5"/>
      <c r="H220" s="5"/>
      <c r="I220" s="5"/>
    </row>
    <row r="221" spans="2:9">
      <c r="B221" s="5"/>
      <c r="C221" s="5"/>
      <c r="D221" s="5"/>
      <c r="E221" s="5"/>
      <c r="F221" s="5"/>
      <c r="G221" s="5"/>
      <c r="H221" s="5"/>
      <c r="I221" s="5"/>
    </row>
    <row r="222" spans="2:9">
      <c r="B222" s="5"/>
      <c r="C222" s="5"/>
      <c r="D222" s="5"/>
      <c r="E222" s="5"/>
      <c r="F222" s="5"/>
      <c r="G222" s="5"/>
      <c r="H222" s="5"/>
      <c r="I222" s="5"/>
    </row>
    <row r="223" spans="2:9">
      <c r="B223" s="5"/>
      <c r="C223" s="5"/>
      <c r="D223" s="5"/>
      <c r="E223" s="5"/>
      <c r="F223" s="5"/>
      <c r="G223" s="5"/>
      <c r="H223" s="5"/>
      <c r="I223" s="5"/>
    </row>
    <row r="224" spans="2:9">
      <c r="B224" s="5"/>
      <c r="C224" s="5"/>
      <c r="D224" s="5"/>
      <c r="E224" s="5"/>
      <c r="F224" s="5"/>
      <c r="G224" s="5"/>
      <c r="H224" s="5"/>
      <c r="I224" s="5"/>
    </row>
    <row r="225" spans="2:9">
      <c r="B225" s="5"/>
      <c r="C225" s="5"/>
      <c r="D225" s="5"/>
      <c r="E225" s="5"/>
      <c r="F225" s="5"/>
      <c r="G225" s="5"/>
      <c r="H225" s="5"/>
      <c r="I225" s="5"/>
    </row>
    <row r="226" spans="2:9">
      <c r="B226" s="5"/>
      <c r="C226" s="5"/>
      <c r="D226" s="5"/>
      <c r="E226" s="5"/>
      <c r="F226" s="5"/>
      <c r="G226" s="5"/>
      <c r="H226" s="5"/>
      <c r="I226" s="5"/>
    </row>
    <row r="227" spans="2:9">
      <c r="B227" s="5"/>
      <c r="C227" s="5"/>
      <c r="D227" s="5"/>
      <c r="E227" s="5"/>
      <c r="F227" s="5"/>
      <c r="G227" s="5"/>
      <c r="H227" s="5"/>
      <c r="I227" s="5"/>
    </row>
    <row r="228" spans="2:9">
      <c r="B228" s="5"/>
      <c r="C228" s="5"/>
      <c r="D228" s="5"/>
      <c r="E228" s="5"/>
      <c r="F228" s="5"/>
      <c r="G228" s="5"/>
      <c r="H228" s="5"/>
      <c r="I228" s="5"/>
    </row>
    <row r="229" spans="2:9">
      <c r="B229" s="5"/>
      <c r="C229" s="5"/>
      <c r="D229" s="5"/>
      <c r="E229" s="5"/>
      <c r="F229" s="5"/>
      <c r="G229" s="5"/>
      <c r="H229" s="5"/>
      <c r="I229" s="5"/>
    </row>
    <row r="230" spans="2:9">
      <c r="B230" s="5"/>
      <c r="C230" s="5"/>
      <c r="D230" s="5"/>
      <c r="E230" s="5"/>
      <c r="F230" s="5"/>
      <c r="G230" s="5"/>
      <c r="H230" s="5"/>
      <c r="I230" s="5"/>
    </row>
    <row r="231" spans="2:9">
      <c r="B231" s="5"/>
      <c r="C231" s="5"/>
      <c r="D231" s="5"/>
      <c r="E231" s="5"/>
      <c r="F231" s="5"/>
      <c r="G231" s="5"/>
      <c r="H231" s="5"/>
      <c r="I231" s="5"/>
    </row>
    <row r="232" spans="2:9">
      <c r="B232" s="5"/>
      <c r="C232" s="5"/>
      <c r="D232" s="5"/>
      <c r="E232" s="5"/>
      <c r="F232" s="5"/>
      <c r="G232" s="5"/>
      <c r="H232" s="5"/>
      <c r="I232" s="5"/>
    </row>
    <row r="233" spans="2:9">
      <c r="B233" s="5"/>
      <c r="C233" s="5"/>
      <c r="D233" s="5"/>
      <c r="E233" s="5"/>
      <c r="F233" s="5"/>
      <c r="G233" s="5"/>
      <c r="H233" s="5"/>
      <c r="I233" s="5"/>
    </row>
    <row r="234" spans="2:9">
      <c r="B234" s="5"/>
      <c r="C234" s="5"/>
      <c r="D234" s="5"/>
      <c r="E234" s="5"/>
      <c r="F234" s="5"/>
      <c r="G234" s="5"/>
      <c r="H234" s="5"/>
      <c r="I234" s="5"/>
    </row>
    <row r="235" spans="2:9">
      <c r="B235" s="5"/>
      <c r="C235" s="5"/>
      <c r="D235" s="5"/>
      <c r="E235" s="5"/>
      <c r="F235" s="5"/>
      <c r="G235" s="5"/>
      <c r="H235" s="5"/>
      <c r="I235" s="5"/>
    </row>
    <row r="236" spans="2:9">
      <c r="B236" s="5"/>
      <c r="C236" s="5"/>
      <c r="D236" s="5"/>
      <c r="E236" s="5"/>
      <c r="F236" s="5"/>
      <c r="G236" s="5"/>
      <c r="H236" s="5"/>
      <c r="I236" s="5"/>
    </row>
    <row r="237" spans="2:9">
      <c r="B237" s="5"/>
      <c r="C237" s="5"/>
      <c r="D237" s="5"/>
      <c r="E237" s="5"/>
      <c r="F237" s="5"/>
      <c r="G237" s="5"/>
      <c r="H237" s="5"/>
      <c r="I237" s="5"/>
    </row>
    <row r="238" spans="2:9">
      <c r="B238" s="5"/>
      <c r="C238" s="5"/>
      <c r="D238" s="5"/>
      <c r="E238" s="5"/>
      <c r="F238" s="5"/>
      <c r="G238" s="5"/>
      <c r="H238" s="5"/>
      <c r="I238" s="5"/>
    </row>
    <row r="239" spans="2:9">
      <c r="B239" s="5"/>
      <c r="C239" s="5"/>
      <c r="D239" s="5"/>
      <c r="E239" s="5"/>
      <c r="F239" s="5"/>
      <c r="G239" s="5"/>
      <c r="H239" s="5"/>
      <c r="I239" s="5"/>
    </row>
    <row r="240" spans="2:9">
      <c r="B240" s="5"/>
      <c r="C240" s="5"/>
      <c r="D240" s="5"/>
      <c r="E240" s="5"/>
      <c r="F240" s="5"/>
      <c r="G240" s="5"/>
      <c r="H240" s="5"/>
      <c r="I240" s="5"/>
    </row>
    <row r="241" spans="2:9">
      <c r="B241" s="5"/>
      <c r="C241" s="5"/>
      <c r="D241" s="5"/>
      <c r="E241" s="5"/>
      <c r="F241" s="5"/>
      <c r="G241" s="5"/>
      <c r="H241" s="5"/>
      <c r="I241" s="5"/>
    </row>
    <row r="242" spans="2:9">
      <c r="B242" s="5"/>
      <c r="C242" s="5"/>
      <c r="D242" s="5"/>
      <c r="E242" s="5"/>
      <c r="F242" s="5"/>
      <c r="G242" s="5"/>
      <c r="H242" s="5"/>
      <c r="I242" s="5"/>
    </row>
    <row r="243" spans="2:9">
      <c r="B243" s="5"/>
      <c r="C243" s="5"/>
      <c r="D243" s="5"/>
      <c r="E243" s="5"/>
      <c r="F243" s="5"/>
      <c r="G243" s="5"/>
      <c r="H243" s="5"/>
      <c r="I243" s="5"/>
    </row>
    <row r="244" spans="2:9">
      <c r="B244" s="5"/>
      <c r="C244" s="5"/>
      <c r="D244" s="5"/>
      <c r="E244" s="5"/>
      <c r="F244" s="5"/>
      <c r="G244" s="5"/>
      <c r="H244" s="5"/>
      <c r="I244" s="5"/>
    </row>
    <row r="245" spans="2:9">
      <c r="B245" s="5"/>
      <c r="C245" s="5"/>
      <c r="D245" s="5"/>
      <c r="E245" s="5"/>
      <c r="F245" s="5"/>
      <c r="G245" s="5"/>
      <c r="H245" s="5"/>
      <c r="I245" s="5"/>
    </row>
    <row r="246" spans="2:9">
      <c r="B246" s="5"/>
      <c r="C246" s="5"/>
      <c r="D246" s="5"/>
      <c r="E246" s="5"/>
      <c r="F246" s="5"/>
      <c r="G246" s="5"/>
      <c r="H246" s="5"/>
      <c r="I246" s="5"/>
    </row>
    <row r="247" spans="2:9">
      <c r="B247" s="5"/>
      <c r="C247" s="5"/>
      <c r="D247" s="5"/>
      <c r="E247" s="5"/>
      <c r="F247" s="5"/>
      <c r="G247" s="5"/>
      <c r="H247" s="5"/>
      <c r="I247" s="5"/>
    </row>
    <row r="248" spans="2:9">
      <c r="B248" s="5"/>
      <c r="C248" s="5"/>
      <c r="D248" s="5"/>
      <c r="E248" s="5"/>
      <c r="F248" s="5"/>
      <c r="G248" s="5"/>
      <c r="H248" s="5"/>
      <c r="I248" s="5"/>
    </row>
    <row r="249" spans="2:9">
      <c r="B249" s="5"/>
      <c r="C249" s="5"/>
      <c r="D249" s="5"/>
      <c r="E249" s="5"/>
      <c r="F249" s="5"/>
      <c r="G249" s="5"/>
      <c r="H249" s="5"/>
      <c r="I249" s="5"/>
    </row>
    <row r="250" spans="2:9">
      <c r="B250" s="5"/>
      <c r="C250" s="5"/>
      <c r="D250" s="5"/>
      <c r="E250" s="5"/>
      <c r="F250" s="5"/>
      <c r="G250" s="5"/>
      <c r="H250" s="5"/>
      <c r="I250" s="5"/>
    </row>
    <row r="251" spans="2:9">
      <c r="B251" s="5"/>
      <c r="C251" s="5"/>
      <c r="D251" s="5"/>
      <c r="E251" s="5"/>
      <c r="F251" s="5"/>
      <c r="G251" s="5"/>
      <c r="H251" s="5"/>
      <c r="I251" s="5"/>
    </row>
    <row r="252" spans="2:9">
      <c r="B252" s="5"/>
      <c r="C252" s="5"/>
      <c r="D252" s="5"/>
      <c r="E252" s="5"/>
      <c r="F252" s="5"/>
      <c r="G252" s="5"/>
      <c r="H252" s="5"/>
      <c r="I252" s="5"/>
    </row>
    <row r="253" spans="2:9">
      <c r="B253" s="5"/>
      <c r="C253" s="5"/>
      <c r="D253" s="5"/>
      <c r="E253" s="5"/>
      <c r="F253" s="5"/>
      <c r="G253" s="5"/>
      <c r="H253" s="5"/>
      <c r="I253" s="5"/>
    </row>
    <row r="254" spans="2:9">
      <c r="B254" s="5"/>
      <c r="C254" s="5"/>
      <c r="D254" s="5"/>
      <c r="E254" s="5"/>
      <c r="F254" s="5"/>
      <c r="G254" s="5"/>
      <c r="H254" s="5"/>
      <c r="I254" s="5"/>
    </row>
    <row r="255" spans="2:9">
      <c r="B255" s="5"/>
      <c r="C255" s="5"/>
      <c r="D255" s="5"/>
      <c r="E255" s="5"/>
      <c r="F255" s="5"/>
      <c r="G255" s="5"/>
      <c r="H255" s="5"/>
      <c r="I255" s="5"/>
    </row>
    <row r="256" spans="2:9">
      <c r="B256" s="5"/>
      <c r="C256" s="5"/>
      <c r="D256" s="5"/>
      <c r="E256" s="5"/>
      <c r="F256" s="5"/>
      <c r="G256" s="5"/>
      <c r="H256" s="5"/>
      <c r="I256" s="5"/>
    </row>
    <row r="257" spans="2:9">
      <c r="B257" s="5"/>
      <c r="C257" s="5"/>
      <c r="D257" s="5"/>
      <c r="E257" s="5"/>
      <c r="F257" s="5"/>
      <c r="G257" s="5"/>
      <c r="H257" s="5"/>
      <c r="I257" s="5"/>
    </row>
    <row r="258" spans="2:9">
      <c r="B258" s="5"/>
      <c r="C258" s="5"/>
      <c r="D258" s="5"/>
      <c r="E258" s="5"/>
      <c r="F258" s="5"/>
      <c r="G258" s="5"/>
      <c r="H258" s="5"/>
      <c r="I258" s="5"/>
    </row>
    <row r="259" spans="2:9">
      <c r="B259" s="5"/>
      <c r="C259" s="5"/>
      <c r="D259" s="5"/>
      <c r="E259" s="5"/>
      <c r="F259" s="5"/>
      <c r="G259" s="5"/>
      <c r="H259" s="5"/>
      <c r="I259" s="5"/>
    </row>
    <row r="260" spans="2:9">
      <c r="B260" s="5"/>
      <c r="C260" s="5"/>
      <c r="D260" s="5"/>
      <c r="E260" s="5"/>
      <c r="F260" s="5"/>
      <c r="G260" s="5"/>
      <c r="H260" s="5"/>
      <c r="I260" s="5"/>
    </row>
    <row r="261" spans="2:9">
      <c r="B261" s="5"/>
      <c r="C261" s="5"/>
      <c r="D261" s="5"/>
      <c r="E261" s="5"/>
      <c r="F261" s="5"/>
      <c r="G261" s="5"/>
      <c r="H261" s="5"/>
      <c r="I261" s="5"/>
    </row>
    <row r="262" spans="2:9">
      <c r="B262" s="5"/>
      <c r="C262" s="5"/>
      <c r="D262" s="5"/>
      <c r="E262" s="5"/>
      <c r="F262" s="5"/>
      <c r="G262" s="5"/>
      <c r="H262" s="5"/>
      <c r="I262" s="5"/>
    </row>
    <row r="263" spans="2:9">
      <c r="B263" s="5"/>
      <c r="C263" s="5"/>
      <c r="D263" s="5"/>
      <c r="E263" s="5"/>
      <c r="F263" s="5"/>
      <c r="G263" s="5"/>
      <c r="H263" s="5"/>
      <c r="I263" s="5"/>
    </row>
    <row r="264" spans="2:9">
      <c r="B264" s="5"/>
      <c r="C264" s="5"/>
      <c r="D264" s="5"/>
      <c r="E264" s="5"/>
      <c r="F264" s="5"/>
      <c r="G264" s="5"/>
      <c r="H264" s="5"/>
      <c r="I264" s="5"/>
    </row>
    <row r="265" spans="2:9">
      <c r="B265" s="5"/>
      <c r="C265" s="5"/>
      <c r="D265" s="5"/>
      <c r="E265" s="5"/>
      <c r="F265" s="5"/>
      <c r="G265" s="5"/>
      <c r="H265" s="5"/>
      <c r="I265" s="5"/>
    </row>
    <row r="266" spans="2:9">
      <c r="B266" s="5"/>
      <c r="C266" s="5"/>
      <c r="D266" s="5"/>
      <c r="E266" s="5"/>
      <c r="F266" s="5"/>
      <c r="G266" s="5"/>
      <c r="H266" s="5"/>
      <c r="I266" s="5"/>
    </row>
    <row r="267" spans="2:9">
      <c r="B267" s="5"/>
      <c r="C267" s="5"/>
      <c r="D267" s="5"/>
      <c r="E267" s="5"/>
      <c r="F267" s="5"/>
      <c r="G267" s="5"/>
      <c r="H267" s="5"/>
      <c r="I267" s="5"/>
    </row>
    <row r="268" spans="2:9">
      <c r="B268" s="5"/>
      <c r="C268" s="5"/>
      <c r="D268" s="5"/>
      <c r="E268" s="5"/>
      <c r="F268" s="5"/>
      <c r="G268" s="5"/>
      <c r="H268" s="5"/>
      <c r="I268" s="5"/>
    </row>
    <row r="269" spans="2:9">
      <c r="B269" s="5"/>
      <c r="C269" s="5"/>
      <c r="D269" s="5"/>
      <c r="E269" s="5"/>
      <c r="F269" s="5"/>
      <c r="G269" s="5"/>
      <c r="H269" s="5"/>
      <c r="I269" s="5"/>
    </row>
    <row r="270" spans="2:9">
      <c r="B270" s="5"/>
      <c r="C270" s="5"/>
      <c r="D270" s="5"/>
      <c r="E270" s="5"/>
      <c r="F270" s="5"/>
      <c r="G270" s="5"/>
      <c r="H270" s="5"/>
      <c r="I270" s="5"/>
    </row>
    <row r="271" spans="2:9">
      <c r="B271" s="5"/>
      <c r="C271" s="5"/>
      <c r="D271" s="5"/>
      <c r="E271" s="5"/>
      <c r="F271" s="5"/>
      <c r="G271" s="5"/>
      <c r="H271" s="5"/>
      <c r="I271" s="5"/>
    </row>
    <row r="272" spans="2:9">
      <c r="B272" s="5"/>
      <c r="C272" s="5"/>
      <c r="D272" s="5"/>
      <c r="E272" s="5"/>
      <c r="F272" s="5"/>
      <c r="G272" s="5"/>
      <c r="H272" s="5"/>
      <c r="I272" s="5"/>
    </row>
    <row r="273" spans="2:9">
      <c r="B273" s="5"/>
      <c r="C273" s="5"/>
      <c r="D273" s="5"/>
      <c r="E273" s="5"/>
      <c r="F273" s="5"/>
      <c r="G273" s="5"/>
      <c r="H273" s="5"/>
      <c r="I273" s="5"/>
    </row>
    <row r="274" spans="2:9">
      <c r="B274" s="5"/>
      <c r="C274" s="5"/>
      <c r="D274" s="5"/>
      <c r="E274" s="5"/>
      <c r="F274" s="5"/>
      <c r="G274" s="5"/>
      <c r="H274" s="5"/>
      <c r="I274" s="5"/>
    </row>
    <row r="275" spans="2:9">
      <c r="B275" s="5"/>
      <c r="C275" s="5"/>
      <c r="D275" s="5"/>
      <c r="E275" s="5"/>
      <c r="F275" s="5"/>
      <c r="G275" s="5"/>
      <c r="H275" s="5"/>
      <c r="I275" s="5"/>
    </row>
    <row r="276" spans="2:9">
      <c r="B276" s="5"/>
      <c r="C276" s="5"/>
      <c r="D276" s="5"/>
      <c r="E276" s="5"/>
      <c r="F276" s="5"/>
      <c r="G276" s="5"/>
      <c r="H276" s="5"/>
      <c r="I276" s="5"/>
    </row>
    <row r="277" spans="2:9">
      <c r="B277" s="5"/>
      <c r="C277" s="5"/>
      <c r="D277" s="5"/>
      <c r="E277" s="5"/>
      <c r="F277" s="5"/>
      <c r="G277" s="5"/>
      <c r="H277" s="5"/>
      <c r="I277" s="5"/>
    </row>
    <row r="278" spans="2:9">
      <c r="B278" s="5"/>
      <c r="C278" s="5"/>
      <c r="D278" s="5"/>
      <c r="E278" s="5"/>
      <c r="F278" s="5"/>
      <c r="G278" s="5"/>
      <c r="H278" s="5"/>
      <c r="I278" s="5"/>
    </row>
    <row r="279" spans="2:9">
      <c r="B279" s="5"/>
      <c r="C279" s="5"/>
      <c r="D279" s="5"/>
      <c r="E279" s="5"/>
      <c r="F279" s="5"/>
      <c r="G279" s="5"/>
      <c r="H279" s="5"/>
      <c r="I279" s="5"/>
    </row>
    <row r="280" spans="2:9">
      <c r="B280" s="5"/>
      <c r="C280" s="5"/>
      <c r="D280" s="5"/>
      <c r="E280" s="5"/>
      <c r="F280" s="5"/>
      <c r="G280" s="5"/>
      <c r="H280" s="5"/>
      <c r="I280" s="5"/>
    </row>
    <row r="281" spans="2:9">
      <c r="B281" s="5"/>
      <c r="C281" s="5"/>
      <c r="D281" s="5"/>
      <c r="E281" s="5"/>
      <c r="F281" s="5"/>
      <c r="G281" s="5"/>
      <c r="H281" s="5"/>
      <c r="I281" s="5"/>
    </row>
    <row r="282" spans="2:9">
      <c r="B282" s="5"/>
      <c r="C282" s="5"/>
      <c r="D282" s="5"/>
      <c r="E282" s="5"/>
      <c r="F282" s="5"/>
      <c r="G282" s="5"/>
      <c r="H282" s="5"/>
      <c r="I282" s="5"/>
    </row>
    <row r="283" spans="2:9">
      <c r="B283" s="5"/>
      <c r="C283" s="5"/>
      <c r="D283" s="5"/>
      <c r="E283" s="5"/>
      <c r="F283" s="5"/>
      <c r="G283" s="5"/>
      <c r="H283" s="5"/>
      <c r="I283" s="5"/>
    </row>
    <row r="284" spans="2:9">
      <c r="B284" s="5"/>
      <c r="C284" s="5"/>
      <c r="D284" s="5"/>
      <c r="E284" s="5"/>
      <c r="F284" s="5"/>
      <c r="G284" s="5"/>
      <c r="H284" s="5"/>
      <c r="I284" s="5"/>
    </row>
    <row r="285" spans="2:9">
      <c r="B285" s="5"/>
      <c r="C285" s="5"/>
      <c r="D285" s="5"/>
      <c r="E285" s="5"/>
      <c r="F285" s="5"/>
      <c r="G285" s="5"/>
      <c r="H285" s="5"/>
      <c r="I285" s="5"/>
    </row>
    <row r="286" spans="2:9">
      <c r="B286" s="5"/>
      <c r="C286" s="5"/>
      <c r="D286" s="5"/>
      <c r="E286" s="5"/>
      <c r="F286" s="5"/>
      <c r="G286" s="5"/>
      <c r="H286" s="5"/>
      <c r="I286" s="5"/>
    </row>
    <row r="287" spans="2:9">
      <c r="B287" s="5"/>
      <c r="C287" s="5"/>
      <c r="D287" s="5"/>
      <c r="E287" s="5"/>
      <c r="F287" s="5"/>
      <c r="G287" s="5"/>
      <c r="H287" s="5"/>
      <c r="I287" s="5"/>
    </row>
    <row r="288" spans="2:9">
      <c r="B288" s="5"/>
      <c r="C288" s="5"/>
      <c r="D288" s="5"/>
      <c r="E288" s="5"/>
      <c r="F288" s="5"/>
      <c r="G288" s="5"/>
      <c r="H288" s="5"/>
      <c r="I288" s="5"/>
    </row>
    <row r="289" spans="2:9">
      <c r="B289" s="5"/>
      <c r="C289" s="5"/>
      <c r="D289" s="5"/>
      <c r="E289" s="5"/>
      <c r="F289" s="5"/>
      <c r="G289" s="5"/>
      <c r="H289" s="5"/>
      <c r="I289" s="5"/>
    </row>
    <row r="290" spans="2:9">
      <c r="B290" s="5"/>
      <c r="C290" s="5"/>
      <c r="D290" s="5"/>
      <c r="E290" s="5"/>
      <c r="F290" s="5"/>
      <c r="G290" s="5"/>
      <c r="H290" s="5"/>
      <c r="I290" s="5"/>
    </row>
    <row r="291" spans="2:9">
      <c r="B291" s="5"/>
      <c r="C291" s="5"/>
      <c r="D291" s="5"/>
      <c r="E291" s="5"/>
      <c r="F291" s="5"/>
      <c r="G291" s="5"/>
      <c r="H291" s="5"/>
      <c r="I291" s="5"/>
    </row>
    <row r="292" spans="2:9">
      <c r="B292" s="5"/>
      <c r="C292" s="5"/>
      <c r="D292" s="5"/>
      <c r="E292" s="5"/>
      <c r="F292" s="5"/>
      <c r="G292" s="5"/>
      <c r="H292" s="5"/>
      <c r="I292" s="5"/>
    </row>
    <row r="293" spans="2:9">
      <c r="B293" s="5"/>
      <c r="C293" s="5"/>
      <c r="D293" s="5"/>
      <c r="E293" s="5"/>
      <c r="F293" s="5"/>
      <c r="G293" s="5"/>
      <c r="H293" s="5"/>
      <c r="I293" s="5"/>
    </row>
    <row r="294" spans="2:9">
      <c r="B294" s="5"/>
      <c r="C294" s="5"/>
      <c r="D294" s="5"/>
      <c r="E294" s="5"/>
      <c r="F294" s="5"/>
      <c r="G294" s="5"/>
      <c r="H294" s="5"/>
      <c r="I294" s="5"/>
    </row>
    <row r="295" spans="2:9">
      <c r="B295" s="5"/>
      <c r="C295" s="5"/>
      <c r="D295" s="5"/>
      <c r="E295" s="5"/>
      <c r="F295" s="5"/>
      <c r="G295" s="5"/>
      <c r="H295" s="5"/>
      <c r="I295" s="5"/>
    </row>
    <row r="296" spans="2:9">
      <c r="B296" s="5"/>
      <c r="C296" s="5"/>
      <c r="D296" s="5"/>
      <c r="E296" s="5"/>
      <c r="F296" s="5"/>
      <c r="G296" s="5"/>
      <c r="H296" s="5"/>
      <c r="I296" s="5"/>
    </row>
    <row r="297" spans="2:9">
      <c r="B297" s="5"/>
      <c r="C297" s="5"/>
      <c r="D297" s="5"/>
      <c r="E297" s="5"/>
      <c r="F297" s="5"/>
      <c r="G297" s="5"/>
      <c r="H297" s="5"/>
      <c r="I297" s="5"/>
    </row>
    <row r="298" spans="2:9">
      <c r="B298" s="5"/>
      <c r="C298" s="5"/>
      <c r="D298" s="5"/>
      <c r="E298" s="5"/>
      <c r="F298" s="5"/>
      <c r="G298" s="5"/>
      <c r="H298" s="5"/>
      <c r="I298" s="5"/>
    </row>
    <row r="299" spans="2:9">
      <c r="B299" s="5"/>
      <c r="C299" s="5"/>
      <c r="D299" s="5"/>
      <c r="E299" s="5"/>
      <c r="F299" s="5"/>
      <c r="G299" s="5"/>
      <c r="H299" s="5"/>
      <c r="I299" s="5"/>
    </row>
    <row r="300" spans="2:9">
      <c r="B300" s="5"/>
      <c r="C300" s="5"/>
      <c r="D300" s="5"/>
      <c r="E300" s="5"/>
      <c r="F300" s="5"/>
      <c r="G300" s="5"/>
      <c r="H300" s="5"/>
      <c r="I300" s="5"/>
    </row>
    <row r="301" spans="2:9">
      <c r="B301" s="5"/>
      <c r="C301" s="5"/>
      <c r="D301" s="5"/>
      <c r="E301" s="5"/>
      <c r="F301" s="5"/>
      <c r="G301" s="5"/>
      <c r="H301" s="5"/>
      <c r="I301" s="5"/>
    </row>
    <row r="302" spans="2:9">
      <c r="B302" s="5"/>
      <c r="C302" s="5"/>
      <c r="D302" s="5"/>
      <c r="E302" s="5"/>
      <c r="F302" s="5"/>
      <c r="G302" s="5"/>
      <c r="H302" s="5"/>
      <c r="I302" s="5"/>
    </row>
    <row r="303" spans="2:9">
      <c r="B303" s="5"/>
      <c r="C303" s="5"/>
      <c r="D303" s="5"/>
      <c r="E303" s="5"/>
      <c r="F303" s="5"/>
      <c r="G303" s="5"/>
      <c r="H303" s="5"/>
      <c r="I303" s="5"/>
    </row>
    <row r="304" spans="2:9">
      <c r="B304" s="5"/>
      <c r="C304" s="5"/>
      <c r="D304" s="5"/>
      <c r="E304" s="5"/>
      <c r="F304" s="5"/>
      <c r="G304" s="5"/>
      <c r="H304" s="5"/>
      <c r="I304" s="5"/>
    </row>
    <row r="305" spans="2:9">
      <c r="B305" s="5"/>
      <c r="C305" s="5"/>
      <c r="D305" s="5"/>
      <c r="E305" s="5"/>
      <c r="F305" s="5"/>
      <c r="G305" s="5"/>
      <c r="H305" s="5"/>
      <c r="I305" s="5"/>
    </row>
    <row r="306" spans="2:9">
      <c r="B306" s="5"/>
      <c r="C306" s="5"/>
      <c r="D306" s="5"/>
      <c r="E306" s="5"/>
      <c r="F306" s="5"/>
      <c r="G306" s="5"/>
      <c r="H306" s="5"/>
      <c r="I306" s="5"/>
    </row>
    <row r="307" spans="2:9">
      <c r="B307" s="5"/>
      <c r="C307" s="5"/>
      <c r="D307" s="5"/>
      <c r="E307" s="5"/>
      <c r="F307" s="5"/>
      <c r="G307" s="5"/>
      <c r="H307" s="5"/>
      <c r="I307" s="5"/>
    </row>
    <row r="308" spans="2:9">
      <c r="B308" s="5"/>
      <c r="C308" s="5"/>
      <c r="D308" s="5"/>
      <c r="E308" s="5"/>
      <c r="F308" s="5"/>
      <c r="G308" s="5"/>
      <c r="H308" s="5"/>
      <c r="I308" s="5"/>
    </row>
    <row r="309" spans="2:9">
      <c r="B309" s="5"/>
      <c r="C309" s="5"/>
      <c r="D309" s="5"/>
      <c r="E309" s="5"/>
      <c r="F309" s="5"/>
      <c r="G309" s="5"/>
      <c r="H309" s="5"/>
      <c r="I309" s="5"/>
    </row>
    <row r="310" spans="2:9">
      <c r="B310" s="5"/>
      <c r="C310" s="5"/>
      <c r="D310" s="5"/>
      <c r="E310" s="5"/>
      <c r="F310" s="5"/>
      <c r="G310" s="5"/>
      <c r="H310" s="5"/>
      <c r="I310" s="5"/>
    </row>
    <row r="311" spans="2:9">
      <c r="B311" s="5"/>
      <c r="C311" s="5"/>
      <c r="D311" s="5"/>
      <c r="E311" s="5"/>
      <c r="F311" s="5"/>
      <c r="G311" s="5"/>
      <c r="H311" s="5"/>
      <c r="I311" s="5"/>
    </row>
    <row r="312" spans="2:9">
      <c r="B312" s="5"/>
      <c r="C312" s="5"/>
      <c r="D312" s="5"/>
      <c r="E312" s="5"/>
      <c r="F312" s="5"/>
      <c r="G312" s="5"/>
      <c r="H312" s="5"/>
      <c r="I312" s="5"/>
    </row>
    <row r="313" spans="2:9">
      <c r="B313" s="5"/>
      <c r="C313" s="5"/>
      <c r="D313" s="5"/>
      <c r="E313" s="5"/>
      <c r="F313" s="5"/>
      <c r="G313" s="5"/>
      <c r="H313" s="5"/>
      <c r="I313" s="5"/>
    </row>
    <row r="314" spans="2:9">
      <c r="B314" s="5"/>
      <c r="C314" s="5"/>
      <c r="D314" s="5"/>
      <c r="E314" s="5"/>
      <c r="F314" s="5"/>
      <c r="G314" s="5"/>
      <c r="H314" s="5"/>
      <c r="I314" s="5"/>
    </row>
    <row r="315" spans="2:9">
      <c r="B315" s="5"/>
      <c r="C315" s="5"/>
      <c r="D315" s="5"/>
      <c r="E315" s="5"/>
      <c r="F315" s="5"/>
      <c r="G315" s="5"/>
      <c r="H315" s="5"/>
      <c r="I315" s="5"/>
    </row>
    <row r="316" spans="2:9">
      <c r="B316" s="5"/>
      <c r="C316" s="5"/>
      <c r="D316" s="5"/>
      <c r="E316" s="5"/>
      <c r="F316" s="5"/>
      <c r="G316" s="5"/>
      <c r="H316" s="5"/>
      <c r="I316" s="5"/>
    </row>
    <row r="317" spans="2:9">
      <c r="B317" s="5"/>
      <c r="C317" s="5"/>
      <c r="D317" s="5"/>
      <c r="E317" s="5"/>
      <c r="F317" s="5"/>
      <c r="G317" s="5"/>
      <c r="H317" s="5"/>
      <c r="I317" s="5"/>
    </row>
    <row r="318" spans="2:9">
      <c r="B318" s="5"/>
      <c r="C318" s="5"/>
      <c r="D318" s="5"/>
      <c r="E318" s="5"/>
      <c r="F318" s="5"/>
      <c r="G318" s="5"/>
      <c r="H318" s="5"/>
      <c r="I318" s="5"/>
    </row>
    <row r="319" spans="2:9">
      <c r="B319" s="5"/>
      <c r="C319" s="5"/>
      <c r="D319" s="5"/>
      <c r="E319" s="5"/>
      <c r="F319" s="5"/>
      <c r="G319" s="5"/>
      <c r="H319" s="5"/>
      <c r="I319" s="5"/>
    </row>
    <row r="320" spans="2:9">
      <c r="B320" s="5"/>
      <c r="C320" s="5"/>
      <c r="D320" s="5"/>
      <c r="E320" s="5"/>
      <c r="F320" s="5"/>
      <c r="G320" s="5"/>
      <c r="H320" s="5"/>
      <c r="I320" s="5"/>
    </row>
    <row r="321" spans="2:9">
      <c r="B321" s="5"/>
      <c r="C321" s="5"/>
      <c r="D321" s="5"/>
      <c r="E321" s="5"/>
      <c r="F321" s="5"/>
      <c r="G321" s="5"/>
      <c r="H321" s="5"/>
      <c r="I321" s="5"/>
    </row>
    <row r="322" spans="2:9">
      <c r="B322" s="5"/>
      <c r="C322" s="5"/>
      <c r="D322" s="5"/>
      <c r="E322" s="5"/>
      <c r="F322" s="5"/>
      <c r="G322" s="5"/>
      <c r="H322" s="5"/>
      <c r="I322" s="5"/>
    </row>
    <row r="323" spans="2:9">
      <c r="B323" s="5"/>
      <c r="C323" s="5"/>
      <c r="D323" s="5"/>
      <c r="E323" s="5"/>
      <c r="F323" s="5"/>
      <c r="G323" s="5"/>
      <c r="H323" s="5"/>
      <c r="I323" s="5"/>
    </row>
    <row r="324" spans="2:9">
      <c r="B324" s="5"/>
      <c r="C324" s="5"/>
      <c r="D324" s="5"/>
      <c r="E324" s="5"/>
      <c r="F324" s="5"/>
      <c r="G324" s="5"/>
      <c r="H324" s="5"/>
      <c r="I324" s="5"/>
    </row>
    <row r="325" spans="2:9">
      <c r="B325" s="5"/>
      <c r="C325" s="5"/>
      <c r="D325" s="5"/>
      <c r="E325" s="5"/>
      <c r="F325" s="5"/>
      <c r="G325" s="5"/>
      <c r="H325" s="5"/>
      <c r="I325" s="5"/>
    </row>
    <row r="326" spans="2:9">
      <c r="B326" s="5"/>
      <c r="C326" s="5"/>
      <c r="D326" s="5"/>
      <c r="E326" s="5"/>
      <c r="F326" s="5"/>
      <c r="G326" s="5"/>
      <c r="H326" s="5"/>
      <c r="I326" s="5"/>
    </row>
    <row r="327" spans="2:9">
      <c r="B327" s="5"/>
      <c r="C327" s="5"/>
      <c r="D327" s="5"/>
      <c r="E327" s="5"/>
      <c r="F327" s="5"/>
      <c r="G327" s="5"/>
      <c r="H327" s="5"/>
      <c r="I327" s="5"/>
    </row>
    <row r="328" spans="2:9">
      <c r="B328" s="5"/>
      <c r="C328" s="5"/>
      <c r="D328" s="5"/>
      <c r="E328" s="5"/>
      <c r="F328" s="5"/>
      <c r="G328" s="5"/>
      <c r="H328" s="5"/>
      <c r="I328" s="5"/>
    </row>
    <row r="329" spans="2:9">
      <c r="B329" s="5"/>
      <c r="C329" s="5"/>
      <c r="D329" s="5"/>
      <c r="E329" s="5"/>
      <c r="F329" s="5"/>
      <c r="G329" s="5"/>
      <c r="H329" s="5"/>
      <c r="I329" s="5"/>
    </row>
    <row r="330" spans="2:9">
      <c r="B330" s="5"/>
      <c r="C330" s="5"/>
      <c r="D330" s="5"/>
      <c r="E330" s="5"/>
      <c r="F330" s="5"/>
      <c r="G330" s="5"/>
      <c r="H330" s="5"/>
      <c r="I330" s="5"/>
    </row>
    <row r="331" spans="2:9">
      <c r="B331" s="5"/>
      <c r="C331" s="5"/>
      <c r="D331" s="5"/>
      <c r="E331" s="5"/>
      <c r="F331" s="5"/>
      <c r="G331" s="5"/>
      <c r="H331" s="5"/>
      <c r="I331" s="5"/>
    </row>
    <row r="332" spans="2:9">
      <c r="B332" s="5"/>
      <c r="C332" s="5"/>
      <c r="D332" s="5"/>
      <c r="E332" s="5"/>
      <c r="F332" s="5"/>
      <c r="G332" s="5"/>
      <c r="H332" s="5"/>
      <c r="I332" s="5"/>
    </row>
    <row r="333" spans="2:9">
      <c r="B333" s="5"/>
      <c r="C333" s="5"/>
      <c r="D333" s="5"/>
      <c r="E333" s="5"/>
      <c r="F333" s="5"/>
      <c r="G333" s="5"/>
      <c r="H333" s="5"/>
      <c r="I333" s="5"/>
    </row>
    <row r="334" spans="2:9">
      <c r="B334" s="5"/>
      <c r="C334" s="5"/>
      <c r="D334" s="5"/>
      <c r="E334" s="5"/>
      <c r="F334" s="5"/>
      <c r="G334" s="5"/>
      <c r="H334" s="5"/>
      <c r="I334" s="5"/>
    </row>
    <row r="335" spans="2:9">
      <c r="B335" s="5"/>
      <c r="C335" s="5"/>
      <c r="D335" s="5"/>
      <c r="E335" s="5"/>
      <c r="F335" s="5"/>
      <c r="G335" s="5"/>
      <c r="H335" s="5"/>
      <c r="I335" s="5"/>
    </row>
    <row r="336" spans="2:9">
      <c r="B336" s="5"/>
      <c r="C336" s="5"/>
      <c r="D336" s="5"/>
      <c r="E336" s="5"/>
      <c r="F336" s="5"/>
      <c r="G336" s="5"/>
      <c r="H336" s="5"/>
      <c r="I336" s="5"/>
    </row>
    <row r="337" spans="2:9">
      <c r="B337" s="5"/>
      <c r="C337" s="5"/>
      <c r="D337" s="5"/>
      <c r="E337" s="5"/>
      <c r="F337" s="5"/>
      <c r="G337" s="5"/>
      <c r="H337" s="5"/>
      <c r="I337" s="5"/>
    </row>
    <row r="338" spans="2:9">
      <c r="B338" s="5"/>
      <c r="C338" s="5"/>
      <c r="D338" s="5"/>
      <c r="E338" s="5"/>
      <c r="F338" s="5"/>
      <c r="G338" s="5"/>
      <c r="H338" s="5"/>
      <c r="I338" s="5"/>
    </row>
    <row r="339" spans="2:9">
      <c r="B339" s="5"/>
      <c r="C339" s="5"/>
      <c r="D339" s="5"/>
      <c r="E339" s="5"/>
      <c r="F339" s="5"/>
      <c r="G339" s="5"/>
      <c r="H339" s="5"/>
      <c r="I339" s="5"/>
    </row>
    <row r="340" spans="2:9">
      <c r="B340" s="5"/>
      <c r="C340" s="5"/>
      <c r="D340" s="5"/>
      <c r="E340" s="5"/>
      <c r="F340" s="5"/>
      <c r="G340" s="5"/>
      <c r="H340" s="5"/>
      <c r="I340" s="5"/>
    </row>
    <row r="341" spans="2:9">
      <c r="B341" s="5"/>
      <c r="C341" s="5"/>
      <c r="D341" s="5"/>
      <c r="E341" s="5"/>
      <c r="F341" s="5"/>
      <c r="G341" s="5"/>
      <c r="H341" s="5"/>
      <c r="I341" s="5"/>
    </row>
    <row r="342" spans="2:9">
      <c r="B342" s="5"/>
      <c r="C342" s="5"/>
      <c r="D342" s="5"/>
      <c r="E342" s="5"/>
      <c r="F342" s="5"/>
      <c r="G342" s="5"/>
      <c r="H342" s="5"/>
      <c r="I342" s="5"/>
    </row>
    <row r="343" spans="2:9">
      <c r="B343" s="5"/>
      <c r="C343" s="5"/>
      <c r="D343" s="5"/>
      <c r="E343" s="5"/>
      <c r="F343" s="5"/>
      <c r="G343" s="5"/>
      <c r="H343" s="5"/>
      <c r="I343" s="5"/>
    </row>
    <row r="344" spans="2:9">
      <c r="B344" s="5"/>
      <c r="C344" s="5"/>
      <c r="D344" s="5"/>
      <c r="E344" s="5"/>
      <c r="F344" s="5"/>
      <c r="G344" s="5"/>
      <c r="H344" s="5"/>
      <c r="I344" s="5"/>
    </row>
    <row r="345" spans="2:9">
      <c r="B345" s="5"/>
      <c r="C345" s="5"/>
      <c r="D345" s="5"/>
      <c r="E345" s="5"/>
      <c r="F345" s="5"/>
      <c r="G345" s="5"/>
      <c r="H345" s="5"/>
      <c r="I345" s="5"/>
    </row>
    <row r="346" spans="2:9">
      <c r="B346" s="5"/>
      <c r="C346" s="5"/>
      <c r="D346" s="5"/>
      <c r="E346" s="5"/>
      <c r="F346" s="5"/>
      <c r="G346" s="5"/>
      <c r="H346" s="5"/>
      <c r="I346" s="5"/>
    </row>
    <row r="347" spans="2:9">
      <c r="B347" s="5"/>
      <c r="C347" s="5"/>
      <c r="D347" s="5"/>
      <c r="E347" s="5"/>
      <c r="F347" s="5"/>
      <c r="G347" s="5"/>
      <c r="H347" s="5"/>
      <c r="I347" s="5"/>
    </row>
    <row r="348" spans="2:9">
      <c r="B348" s="5"/>
      <c r="C348" s="5"/>
      <c r="D348" s="5"/>
      <c r="E348" s="5"/>
      <c r="F348" s="5"/>
      <c r="G348" s="5"/>
      <c r="H348" s="5"/>
      <c r="I348" s="5"/>
    </row>
    <row r="349" spans="2:9">
      <c r="B349" s="5"/>
      <c r="C349" s="5"/>
      <c r="D349" s="5"/>
      <c r="E349" s="5"/>
      <c r="F349" s="5"/>
      <c r="G349" s="5"/>
      <c r="H349" s="5"/>
      <c r="I349" s="5"/>
    </row>
    <row r="350" spans="2:9">
      <c r="B350" s="5"/>
      <c r="C350" s="5"/>
      <c r="D350" s="5"/>
      <c r="E350" s="5"/>
      <c r="F350" s="5"/>
      <c r="G350" s="5"/>
      <c r="H350" s="5"/>
      <c r="I350" s="5"/>
    </row>
    <row r="351" spans="2:9">
      <c r="B351" s="5"/>
      <c r="C351" s="5"/>
      <c r="D351" s="5"/>
      <c r="E351" s="5"/>
      <c r="F351" s="5"/>
      <c r="G351" s="5"/>
      <c r="H351" s="5"/>
      <c r="I351" s="5"/>
    </row>
    <row r="352" spans="2:9">
      <c r="B352" s="5"/>
      <c r="C352" s="5"/>
      <c r="D352" s="5"/>
      <c r="E352" s="5"/>
      <c r="F352" s="5"/>
      <c r="G352" s="5"/>
      <c r="H352" s="5"/>
      <c r="I352" s="5"/>
    </row>
    <row r="353" spans="2:9">
      <c r="B353" s="5"/>
      <c r="C353" s="5"/>
      <c r="D353" s="5"/>
      <c r="E353" s="5"/>
      <c r="F353" s="5"/>
      <c r="G353" s="5"/>
      <c r="H353" s="5"/>
      <c r="I353" s="5"/>
    </row>
    <row r="354" spans="2:9">
      <c r="B354" s="5"/>
      <c r="C354" s="5"/>
      <c r="D354" s="5"/>
      <c r="E354" s="5"/>
      <c r="F354" s="5"/>
      <c r="G354" s="5"/>
      <c r="H354" s="5"/>
      <c r="I354" s="5"/>
    </row>
    <row r="355" spans="2:9">
      <c r="B355" s="5"/>
      <c r="C355" s="5"/>
      <c r="D355" s="5"/>
      <c r="E355" s="5"/>
      <c r="F355" s="5"/>
      <c r="G355" s="5"/>
      <c r="H355" s="5"/>
      <c r="I355" s="5"/>
    </row>
    <row r="356" spans="2:9">
      <c r="B356" s="5"/>
      <c r="C356" s="5"/>
      <c r="D356" s="5"/>
      <c r="E356" s="5"/>
      <c r="F356" s="5"/>
      <c r="G356" s="5"/>
      <c r="H356" s="5"/>
      <c r="I356" s="5"/>
    </row>
    <row r="357" spans="2:9">
      <c r="B357" s="5"/>
      <c r="C357" s="5"/>
      <c r="D357" s="5"/>
      <c r="E357" s="5"/>
      <c r="F357" s="5"/>
      <c r="G357" s="5"/>
      <c r="H357" s="5"/>
      <c r="I357" s="5"/>
    </row>
    <row r="358" spans="2:9">
      <c r="B358" s="5"/>
      <c r="C358" s="5"/>
      <c r="D358" s="5"/>
      <c r="E358" s="5"/>
      <c r="F358" s="5"/>
      <c r="G358" s="5"/>
      <c r="H358" s="5"/>
      <c r="I358" s="5"/>
    </row>
    <row r="359" spans="2:9">
      <c r="B359" s="5"/>
      <c r="C359" s="5"/>
      <c r="D359" s="5"/>
      <c r="E359" s="5"/>
      <c r="F359" s="5"/>
      <c r="G359" s="5"/>
      <c r="H359" s="5"/>
      <c r="I359" s="5"/>
    </row>
    <row r="360" spans="2:9">
      <c r="B360" s="5"/>
      <c r="C360" s="5"/>
      <c r="D360" s="5"/>
      <c r="E360" s="5"/>
      <c r="F360" s="5"/>
      <c r="G360" s="5"/>
      <c r="H360" s="5"/>
      <c r="I360" s="5"/>
    </row>
    <row r="361" spans="2:9">
      <c r="B361" s="5"/>
      <c r="C361" s="5"/>
      <c r="D361" s="5"/>
      <c r="E361" s="5"/>
      <c r="F361" s="5"/>
      <c r="G361" s="5"/>
      <c r="H361" s="5"/>
      <c r="I361" s="5"/>
    </row>
    <row r="362" spans="2:9">
      <c r="B362" s="5"/>
      <c r="C362" s="5"/>
      <c r="D362" s="5"/>
      <c r="E362" s="5"/>
      <c r="F362" s="5"/>
      <c r="G362" s="5"/>
      <c r="H362" s="5"/>
      <c r="I362" s="5"/>
    </row>
    <row r="363" spans="2:9">
      <c r="B363" s="5"/>
      <c r="C363" s="5"/>
      <c r="D363" s="5"/>
      <c r="E363" s="5"/>
      <c r="F363" s="5"/>
      <c r="G363" s="5"/>
      <c r="H363" s="5"/>
      <c r="I363" s="5"/>
    </row>
    <row r="364" spans="2:9">
      <c r="B364" s="5"/>
      <c r="C364" s="5"/>
      <c r="D364" s="5"/>
      <c r="E364" s="5"/>
      <c r="F364" s="5"/>
      <c r="G364" s="5"/>
      <c r="H364" s="5"/>
      <c r="I364" s="5"/>
    </row>
    <row r="365" spans="2:9">
      <c r="B365" s="5"/>
      <c r="C365" s="5"/>
      <c r="D365" s="5"/>
      <c r="E365" s="5"/>
      <c r="F365" s="5"/>
      <c r="G365" s="5"/>
      <c r="H365" s="5"/>
      <c r="I365" s="5"/>
    </row>
    <row r="366" spans="2:9">
      <c r="B366" s="5"/>
      <c r="C366" s="5"/>
      <c r="D366" s="5"/>
      <c r="E366" s="5"/>
      <c r="F366" s="5"/>
      <c r="G366" s="5"/>
      <c r="H366" s="5"/>
      <c r="I366" s="5"/>
    </row>
    <row r="367" spans="2:9">
      <c r="B367" s="5"/>
      <c r="C367" s="5"/>
      <c r="D367" s="5"/>
      <c r="E367" s="5"/>
      <c r="F367" s="5"/>
      <c r="G367" s="5"/>
      <c r="H367" s="5"/>
      <c r="I367" s="5"/>
    </row>
    <row r="368" spans="2:9">
      <c r="B368" s="5"/>
      <c r="C368" s="5"/>
      <c r="D368" s="5"/>
      <c r="E368" s="5"/>
      <c r="F368" s="5"/>
      <c r="G368" s="5"/>
      <c r="H368" s="5"/>
      <c r="I368" s="5"/>
    </row>
    <row r="369" spans="2:9">
      <c r="B369" s="5"/>
      <c r="C369" s="5"/>
      <c r="D369" s="5"/>
      <c r="E369" s="5"/>
      <c r="F369" s="5"/>
      <c r="G369" s="5"/>
      <c r="H369" s="5"/>
      <c r="I369" s="5"/>
    </row>
    <row r="370" spans="2:9">
      <c r="B370" s="5"/>
      <c r="C370" s="5"/>
      <c r="D370" s="5"/>
      <c r="E370" s="5"/>
      <c r="F370" s="5"/>
      <c r="G370" s="5"/>
      <c r="H370" s="5"/>
      <c r="I370" s="5"/>
    </row>
    <row r="371" spans="2:9">
      <c r="B371" s="5"/>
      <c r="C371" s="5"/>
      <c r="D371" s="5"/>
      <c r="E371" s="5"/>
      <c r="F371" s="5"/>
      <c r="G371" s="5"/>
      <c r="H371" s="5"/>
      <c r="I371" s="5"/>
    </row>
    <row r="372" spans="2:9">
      <c r="B372" s="5"/>
      <c r="C372" s="5"/>
      <c r="D372" s="5"/>
      <c r="E372" s="5"/>
      <c r="F372" s="5"/>
      <c r="G372" s="5"/>
      <c r="H372" s="5"/>
      <c r="I372" s="5"/>
    </row>
    <row r="373" spans="2:9">
      <c r="B373" s="5"/>
      <c r="C373" s="5"/>
      <c r="D373" s="5"/>
      <c r="E373" s="5"/>
      <c r="F373" s="5"/>
      <c r="G373" s="5"/>
      <c r="H373" s="5"/>
      <c r="I373" s="5"/>
    </row>
    <row r="374" spans="2:9">
      <c r="B374" s="5"/>
      <c r="C374" s="5"/>
      <c r="D374" s="5"/>
      <c r="E374" s="5"/>
      <c r="F374" s="5"/>
      <c r="G374" s="5"/>
      <c r="H374" s="5"/>
      <c r="I374" s="5"/>
    </row>
    <row r="375" spans="2:9">
      <c r="B375" s="5"/>
      <c r="C375" s="5"/>
      <c r="D375" s="5"/>
      <c r="E375" s="5"/>
      <c r="F375" s="5"/>
      <c r="G375" s="5"/>
      <c r="H375" s="5"/>
      <c r="I375" s="5"/>
    </row>
    <row r="376" spans="2:9">
      <c r="B376" s="5"/>
      <c r="C376" s="5"/>
      <c r="D376" s="5"/>
      <c r="E376" s="5"/>
      <c r="F376" s="5"/>
      <c r="G376" s="5"/>
      <c r="H376" s="5"/>
      <c r="I376" s="5"/>
    </row>
    <row r="377" spans="2:9">
      <c r="B377" s="5"/>
      <c r="C377" s="5"/>
      <c r="D377" s="5"/>
      <c r="E377" s="5"/>
      <c r="F377" s="5"/>
      <c r="G377" s="5"/>
      <c r="H377" s="5"/>
      <c r="I377" s="5"/>
    </row>
    <row r="378" spans="2:9">
      <c r="B378" s="5"/>
      <c r="C378" s="5"/>
      <c r="D378" s="5"/>
      <c r="E378" s="5"/>
      <c r="F378" s="5"/>
      <c r="G378" s="5"/>
      <c r="H378" s="5"/>
      <c r="I378" s="5"/>
    </row>
    <row r="379" spans="2:9">
      <c r="B379" s="5"/>
      <c r="C379" s="5"/>
      <c r="D379" s="5"/>
      <c r="E379" s="5"/>
      <c r="F379" s="5"/>
      <c r="G379" s="5"/>
      <c r="H379" s="5"/>
      <c r="I379" s="5"/>
    </row>
    <row r="380" spans="2:9">
      <c r="B380" s="5"/>
      <c r="C380" s="5"/>
      <c r="D380" s="5"/>
      <c r="E380" s="5"/>
      <c r="F380" s="5"/>
      <c r="G380" s="5"/>
      <c r="H380" s="5"/>
      <c r="I380" s="5"/>
    </row>
    <row r="381" spans="2:9">
      <c r="B381" s="5"/>
      <c r="C381" s="5"/>
      <c r="D381" s="5"/>
      <c r="E381" s="5"/>
      <c r="F381" s="5"/>
      <c r="G381" s="5"/>
      <c r="H381" s="5"/>
      <c r="I381" s="5"/>
    </row>
    <row r="382" spans="2:9">
      <c r="B382" s="5"/>
      <c r="C382" s="5"/>
      <c r="D382" s="5"/>
      <c r="E382" s="5"/>
      <c r="F382" s="5"/>
      <c r="G382" s="5"/>
      <c r="H382" s="5"/>
      <c r="I382" s="5"/>
    </row>
    <row r="383" spans="2:9">
      <c r="B383" s="5"/>
      <c r="C383" s="5"/>
      <c r="D383" s="5"/>
      <c r="E383" s="5"/>
      <c r="F383" s="5"/>
      <c r="G383" s="5"/>
      <c r="H383" s="5"/>
      <c r="I383" s="5"/>
    </row>
    <row r="384" spans="2:9">
      <c r="B384" s="5"/>
      <c r="C384" s="5"/>
      <c r="D384" s="5"/>
      <c r="E384" s="5"/>
      <c r="F384" s="5"/>
      <c r="G384" s="5"/>
      <c r="H384" s="5"/>
      <c r="I384" s="5"/>
    </row>
    <row r="385" spans="2:9">
      <c r="B385" s="5"/>
      <c r="C385" s="5"/>
      <c r="D385" s="5"/>
      <c r="E385" s="5"/>
      <c r="F385" s="5"/>
      <c r="G385" s="5"/>
      <c r="H385" s="5"/>
      <c r="I385" s="5"/>
    </row>
    <row r="386" spans="2:9">
      <c r="B386" s="5"/>
      <c r="C386" s="5"/>
      <c r="D386" s="5"/>
      <c r="E386" s="5"/>
      <c r="F386" s="5"/>
      <c r="G386" s="5"/>
      <c r="H386" s="5"/>
      <c r="I386" s="5"/>
    </row>
    <row r="387" spans="2:9">
      <c r="B387" s="5"/>
      <c r="C387" s="5"/>
      <c r="D387" s="5"/>
      <c r="E387" s="5"/>
      <c r="F387" s="5"/>
      <c r="G387" s="5"/>
      <c r="H387" s="5"/>
      <c r="I387" s="5"/>
    </row>
    <row r="388" spans="2:9">
      <c r="B388" s="5"/>
      <c r="C388" s="5"/>
      <c r="D388" s="5"/>
      <c r="E388" s="5"/>
      <c r="F388" s="5"/>
      <c r="G388" s="5"/>
      <c r="H388" s="5"/>
      <c r="I388" s="5"/>
    </row>
    <row r="389" spans="2:9">
      <c r="B389" s="5"/>
      <c r="C389" s="5"/>
      <c r="D389" s="5"/>
      <c r="E389" s="5"/>
      <c r="F389" s="5"/>
      <c r="G389" s="5"/>
      <c r="H389" s="5"/>
      <c r="I389" s="5"/>
    </row>
    <row r="390" spans="2:9">
      <c r="B390" s="5"/>
      <c r="C390" s="5"/>
      <c r="D390" s="5"/>
      <c r="E390" s="5"/>
      <c r="F390" s="5"/>
      <c r="G390" s="5"/>
      <c r="H390" s="5"/>
      <c r="I390" s="5"/>
    </row>
    <row r="391" spans="2:9">
      <c r="B391" s="5"/>
      <c r="C391" s="5"/>
      <c r="D391" s="5"/>
      <c r="E391" s="5"/>
      <c r="F391" s="5"/>
      <c r="G391" s="5"/>
      <c r="H391" s="5"/>
      <c r="I391" s="5"/>
    </row>
    <row r="392" spans="2:9">
      <c r="B392" s="5"/>
      <c r="C392" s="5"/>
      <c r="D392" s="5"/>
      <c r="E392" s="5"/>
      <c r="F392" s="5"/>
      <c r="G392" s="5"/>
      <c r="H392" s="5"/>
      <c r="I392" s="5"/>
    </row>
    <row r="393" spans="2:9">
      <c r="B393" s="5"/>
      <c r="C393" s="5"/>
      <c r="D393" s="5"/>
      <c r="E393" s="5"/>
      <c r="F393" s="5"/>
      <c r="G393" s="5"/>
      <c r="H393" s="5"/>
      <c r="I393" s="5"/>
    </row>
    <row r="394" spans="2:9">
      <c r="B394" s="5"/>
      <c r="C394" s="5"/>
      <c r="D394" s="5"/>
      <c r="E394" s="5"/>
      <c r="F394" s="5"/>
      <c r="G394" s="5"/>
      <c r="H394" s="5"/>
      <c r="I394" s="5"/>
    </row>
    <row r="395" spans="2:9">
      <c r="B395" s="5"/>
      <c r="C395" s="5"/>
      <c r="D395" s="5"/>
      <c r="E395" s="5"/>
      <c r="F395" s="5"/>
      <c r="G395" s="5"/>
      <c r="H395" s="5"/>
      <c r="I395" s="5"/>
    </row>
    <row r="396" spans="2:9">
      <c r="B396" s="5"/>
      <c r="C396" s="5"/>
      <c r="D396" s="5"/>
      <c r="E396" s="5"/>
      <c r="F396" s="5"/>
      <c r="G396" s="5"/>
      <c r="H396" s="5"/>
      <c r="I396" s="5"/>
    </row>
    <row r="397" spans="2:9">
      <c r="B397" s="5"/>
      <c r="C397" s="5"/>
      <c r="D397" s="5"/>
      <c r="E397" s="5"/>
      <c r="F397" s="5"/>
      <c r="G397" s="5"/>
      <c r="H397" s="5"/>
      <c r="I397" s="5"/>
    </row>
    <row r="398" spans="2:9">
      <c r="B398" s="5"/>
      <c r="C398" s="5"/>
      <c r="D398" s="5"/>
      <c r="E398" s="5"/>
      <c r="F398" s="5"/>
      <c r="G398" s="5"/>
      <c r="H398" s="5"/>
      <c r="I398" s="5"/>
    </row>
    <row r="399" spans="2:9">
      <c r="B399" s="5"/>
      <c r="C399" s="5"/>
      <c r="D399" s="5"/>
      <c r="E399" s="5"/>
      <c r="F399" s="5"/>
      <c r="G399" s="5"/>
      <c r="H399" s="5"/>
      <c r="I399" s="5"/>
    </row>
    <row r="400" spans="2:9">
      <c r="B400" s="5"/>
      <c r="C400" s="5"/>
      <c r="D400" s="5"/>
      <c r="E400" s="5"/>
      <c r="F400" s="5"/>
      <c r="G400" s="5"/>
      <c r="H400" s="5"/>
      <c r="I400" s="5"/>
    </row>
    <row r="401" spans="2:9">
      <c r="B401" s="5"/>
      <c r="C401" s="5"/>
      <c r="D401" s="5"/>
      <c r="E401" s="5"/>
      <c r="F401" s="5"/>
      <c r="G401" s="5"/>
      <c r="H401" s="5"/>
      <c r="I401" s="5"/>
    </row>
    <row r="402" spans="2:9">
      <c r="B402" s="5"/>
      <c r="C402" s="5"/>
      <c r="D402" s="5"/>
      <c r="E402" s="5"/>
      <c r="F402" s="5"/>
      <c r="G402" s="5"/>
      <c r="H402" s="5"/>
      <c r="I402" s="5"/>
    </row>
    <row r="403" spans="2:9">
      <c r="B403" s="5"/>
      <c r="C403" s="5"/>
      <c r="D403" s="5"/>
      <c r="E403" s="5"/>
      <c r="F403" s="5"/>
      <c r="G403" s="5"/>
      <c r="H403" s="5"/>
      <c r="I403" s="5"/>
    </row>
    <row r="404" spans="2:9">
      <c r="B404" s="5"/>
      <c r="C404" s="5"/>
      <c r="D404" s="5"/>
      <c r="E404" s="5"/>
      <c r="F404" s="5"/>
      <c r="G404" s="5"/>
      <c r="H404" s="5"/>
      <c r="I404" s="5"/>
    </row>
    <row r="405" spans="2:9">
      <c r="B405" s="5"/>
      <c r="C405" s="5"/>
      <c r="D405" s="5"/>
      <c r="E405" s="5"/>
      <c r="F405" s="5"/>
      <c r="G405" s="5"/>
      <c r="H405" s="5"/>
      <c r="I405" s="5"/>
    </row>
    <row r="406" spans="2:9">
      <c r="B406" s="5"/>
      <c r="C406" s="5"/>
      <c r="D406" s="5"/>
      <c r="E406" s="5"/>
      <c r="F406" s="5"/>
      <c r="G406" s="5"/>
      <c r="H406" s="5"/>
      <c r="I406" s="5"/>
    </row>
    <row r="407" spans="2:9">
      <c r="B407" s="5"/>
      <c r="C407" s="5"/>
      <c r="D407" s="5"/>
      <c r="E407" s="5"/>
      <c r="F407" s="5"/>
      <c r="G407" s="5"/>
      <c r="H407" s="5"/>
      <c r="I407" s="5"/>
    </row>
    <row r="408" spans="2:9">
      <c r="B408" s="5"/>
      <c r="C408" s="5"/>
      <c r="D408" s="5"/>
      <c r="E408" s="5"/>
      <c r="F408" s="5"/>
      <c r="G408" s="5"/>
      <c r="H408" s="5"/>
      <c r="I408" s="5"/>
    </row>
    <row r="409" spans="2:9">
      <c r="B409" s="5"/>
      <c r="C409" s="5"/>
      <c r="D409" s="5"/>
      <c r="E409" s="5"/>
      <c r="F409" s="5"/>
      <c r="G409" s="5"/>
      <c r="H409" s="5"/>
      <c r="I409" s="5"/>
    </row>
    <row r="410" spans="2:9">
      <c r="B410" s="5"/>
      <c r="C410" s="5"/>
      <c r="D410" s="5"/>
      <c r="E410" s="5"/>
      <c r="F410" s="5"/>
      <c r="G410" s="5"/>
      <c r="H410" s="5"/>
      <c r="I410" s="5"/>
    </row>
    <row r="411" spans="2:9">
      <c r="B411" s="5"/>
      <c r="C411" s="5"/>
      <c r="D411" s="5"/>
      <c r="E411" s="5"/>
      <c r="F411" s="5"/>
      <c r="G411" s="5"/>
      <c r="H411" s="5"/>
      <c r="I411" s="5"/>
    </row>
    <row r="412" spans="2:9">
      <c r="B412" s="5"/>
      <c r="C412" s="5"/>
      <c r="D412" s="5"/>
      <c r="E412" s="5"/>
      <c r="F412" s="5"/>
      <c r="G412" s="5"/>
      <c r="H412" s="5"/>
      <c r="I412" s="5"/>
    </row>
    <row r="413" spans="2:9">
      <c r="B413" s="5"/>
      <c r="C413" s="5"/>
      <c r="D413" s="5"/>
      <c r="E413" s="5"/>
      <c r="F413" s="5"/>
      <c r="G413" s="5"/>
      <c r="H413" s="5"/>
      <c r="I413" s="5"/>
    </row>
    <row r="414" spans="2:9">
      <c r="B414" s="5"/>
      <c r="C414" s="5"/>
      <c r="D414" s="5"/>
      <c r="E414" s="5"/>
      <c r="F414" s="5"/>
      <c r="G414" s="5"/>
      <c r="H414" s="5"/>
      <c r="I414" s="5"/>
    </row>
    <row r="415" spans="2:9">
      <c r="B415" s="5"/>
      <c r="C415" s="5"/>
      <c r="D415" s="5"/>
      <c r="E415" s="5"/>
      <c r="F415" s="5"/>
      <c r="G415" s="5"/>
      <c r="H415" s="5"/>
      <c r="I415" s="5"/>
    </row>
    <row r="416" spans="2:9">
      <c r="B416" s="5"/>
      <c r="C416" s="5"/>
      <c r="D416" s="5"/>
      <c r="E416" s="5"/>
      <c r="F416" s="5"/>
      <c r="G416" s="5"/>
      <c r="H416" s="5"/>
      <c r="I416" s="5"/>
    </row>
    <row r="417" spans="2:9">
      <c r="B417" s="5"/>
      <c r="C417" s="5"/>
      <c r="D417" s="5"/>
      <c r="E417" s="5"/>
      <c r="F417" s="5"/>
      <c r="G417" s="5"/>
      <c r="H417" s="5"/>
      <c r="I417" s="5"/>
    </row>
    <row r="418" spans="2:9">
      <c r="B418" s="5"/>
      <c r="C418" s="5"/>
      <c r="D418" s="5"/>
      <c r="E418" s="5"/>
      <c r="F418" s="5"/>
      <c r="G418" s="5"/>
      <c r="H418" s="5"/>
      <c r="I418" s="5"/>
    </row>
    <row r="419" spans="2:9">
      <c r="B419" s="5"/>
      <c r="C419" s="5"/>
      <c r="D419" s="5"/>
      <c r="E419" s="5"/>
      <c r="F419" s="5"/>
      <c r="G419" s="5"/>
      <c r="H419" s="5"/>
      <c r="I419" s="5"/>
    </row>
    <row r="420" spans="2:9">
      <c r="B420" s="5"/>
      <c r="C420" s="5"/>
      <c r="D420" s="5"/>
      <c r="E420" s="5"/>
      <c r="F420" s="5"/>
      <c r="G420" s="5"/>
      <c r="H420" s="5"/>
      <c r="I420" s="5"/>
    </row>
    <row r="421" spans="2:9">
      <c r="B421" s="5"/>
      <c r="C421" s="5"/>
      <c r="D421" s="5"/>
      <c r="E421" s="5"/>
      <c r="F421" s="5"/>
      <c r="G421" s="5"/>
      <c r="H421" s="5"/>
      <c r="I421" s="5"/>
    </row>
    <row r="422" spans="2:9">
      <c r="B422" s="5"/>
      <c r="C422" s="5"/>
      <c r="D422" s="5"/>
      <c r="E422" s="5"/>
      <c r="F422" s="5"/>
      <c r="G422" s="5"/>
      <c r="H422" s="5"/>
      <c r="I422" s="5"/>
    </row>
    <row r="423" spans="2:9">
      <c r="B423" s="5"/>
      <c r="C423" s="5"/>
      <c r="D423" s="5"/>
      <c r="E423" s="5"/>
      <c r="F423" s="5"/>
      <c r="G423" s="5"/>
      <c r="H423" s="5"/>
      <c r="I423" s="5"/>
    </row>
    <row r="424" spans="2:9">
      <c r="B424" s="5"/>
      <c r="C424" s="5"/>
      <c r="D424" s="5"/>
      <c r="E424" s="5"/>
      <c r="F424" s="5"/>
      <c r="G424" s="5"/>
      <c r="H424" s="5"/>
      <c r="I424" s="5"/>
    </row>
    <row r="425" spans="2:9">
      <c r="B425" s="5"/>
      <c r="C425" s="5"/>
      <c r="D425" s="5"/>
      <c r="E425" s="5"/>
      <c r="F425" s="5"/>
      <c r="G425" s="5"/>
      <c r="H425" s="5"/>
      <c r="I425" s="5"/>
    </row>
    <row r="426" spans="2:9">
      <c r="B426" s="5"/>
      <c r="C426" s="5"/>
      <c r="D426" s="5"/>
      <c r="E426" s="5"/>
      <c r="F426" s="5"/>
      <c r="G426" s="5"/>
      <c r="H426" s="5"/>
      <c r="I426" s="5"/>
    </row>
    <row r="427" spans="2:9">
      <c r="B427" s="5"/>
      <c r="C427" s="5"/>
      <c r="D427" s="5"/>
      <c r="E427" s="5"/>
      <c r="F427" s="5"/>
      <c r="G427" s="5"/>
      <c r="H427" s="5"/>
      <c r="I427" s="5"/>
    </row>
    <row r="428" spans="2:9">
      <c r="B428" s="5"/>
      <c r="C428" s="5"/>
      <c r="D428" s="5"/>
      <c r="E428" s="5"/>
      <c r="F428" s="5"/>
      <c r="G428" s="5"/>
      <c r="H428" s="5"/>
      <c r="I428" s="5"/>
    </row>
    <row r="429" spans="2:9">
      <c r="B429" s="5"/>
      <c r="C429" s="5"/>
      <c r="D429" s="5"/>
      <c r="E429" s="5"/>
      <c r="F429" s="5"/>
      <c r="G429" s="5"/>
      <c r="H429" s="5"/>
      <c r="I429" s="5"/>
    </row>
    <row r="430" spans="2:9">
      <c r="B430" s="5"/>
      <c r="C430" s="5"/>
      <c r="D430" s="5"/>
      <c r="E430" s="5"/>
      <c r="F430" s="5"/>
      <c r="G430" s="5"/>
      <c r="H430" s="5"/>
      <c r="I430" s="5"/>
    </row>
    <row r="431" spans="2:9">
      <c r="B431" s="5"/>
      <c r="C431" s="5"/>
      <c r="D431" s="5"/>
      <c r="E431" s="5"/>
      <c r="F431" s="5"/>
      <c r="G431" s="5"/>
      <c r="H431" s="5"/>
      <c r="I431" s="5"/>
    </row>
    <row r="432" spans="2:9">
      <c r="B432" s="5"/>
      <c r="C432" s="5"/>
      <c r="D432" s="5"/>
      <c r="E432" s="5"/>
      <c r="F432" s="5"/>
      <c r="G432" s="5"/>
      <c r="H432" s="5"/>
      <c r="I432" s="5"/>
    </row>
    <row r="433" spans="2:9">
      <c r="B433" s="5"/>
      <c r="C433" s="5"/>
      <c r="D433" s="5"/>
      <c r="E433" s="5"/>
      <c r="F433" s="5"/>
      <c r="G433" s="5"/>
      <c r="H433" s="5"/>
      <c r="I433" s="5"/>
    </row>
    <row r="434" spans="2:9">
      <c r="B434" s="5"/>
      <c r="C434" s="5"/>
      <c r="D434" s="5"/>
      <c r="E434" s="5"/>
      <c r="F434" s="5"/>
      <c r="G434" s="5"/>
      <c r="H434" s="5"/>
      <c r="I434" s="5"/>
    </row>
    <row r="435" spans="2:9">
      <c r="B435" s="5"/>
      <c r="C435" s="5"/>
      <c r="D435" s="5"/>
      <c r="E435" s="5"/>
      <c r="F435" s="5"/>
      <c r="G435" s="5"/>
      <c r="H435" s="5"/>
      <c r="I435" s="5"/>
    </row>
    <row r="436" spans="2:9">
      <c r="B436" s="5"/>
      <c r="C436" s="5"/>
      <c r="D436" s="5"/>
      <c r="E436" s="5"/>
      <c r="F436" s="5"/>
      <c r="G436" s="5"/>
      <c r="H436" s="5"/>
      <c r="I436" s="5"/>
    </row>
    <row r="437" spans="2:9">
      <c r="B437" s="5"/>
      <c r="C437" s="5"/>
      <c r="D437" s="5"/>
      <c r="E437" s="5"/>
      <c r="F437" s="5"/>
      <c r="G437" s="5"/>
      <c r="H437" s="5"/>
      <c r="I437" s="5"/>
    </row>
    <row r="438" spans="2:9">
      <c r="B438" s="5"/>
      <c r="C438" s="5"/>
      <c r="D438" s="5"/>
      <c r="E438" s="5"/>
      <c r="F438" s="5"/>
      <c r="G438" s="5"/>
      <c r="H438" s="5"/>
      <c r="I438" s="5"/>
    </row>
    <row r="439" spans="2:9">
      <c r="B439" s="5"/>
      <c r="C439" s="5"/>
      <c r="D439" s="5"/>
      <c r="E439" s="5"/>
      <c r="F439" s="5"/>
      <c r="G439" s="5"/>
      <c r="H439" s="5"/>
      <c r="I439" s="5"/>
    </row>
    <row r="440" spans="2:9">
      <c r="B440" s="5"/>
      <c r="C440" s="5"/>
      <c r="D440" s="5"/>
      <c r="E440" s="5"/>
      <c r="F440" s="5"/>
      <c r="G440" s="5"/>
      <c r="H440" s="5"/>
      <c r="I440" s="5"/>
    </row>
    <row r="441" spans="2:9">
      <c r="B441" s="5"/>
      <c r="C441" s="5"/>
      <c r="D441" s="5"/>
      <c r="E441" s="5"/>
      <c r="F441" s="5"/>
      <c r="G441" s="5"/>
      <c r="H441" s="5"/>
      <c r="I441" s="5"/>
    </row>
    <row r="442" spans="2:9">
      <c r="B442" s="5"/>
      <c r="C442" s="5"/>
      <c r="D442" s="5"/>
      <c r="E442" s="5"/>
      <c r="F442" s="5"/>
      <c r="G442" s="5"/>
      <c r="H442" s="5"/>
      <c r="I442" s="5"/>
    </row>
    <row r="443" spans="2:9">
      <c r="B443" s="5"/>
      <c r="C443" s="5"/>
      <c r="D443" s="5"/>
      <c r="E443" s="5"/>
      <c r="F443" s="5"/>
      <c r="G443" s="5"/>
      <c r="H443" s="5"/>
      <c r="I443" s="5"/>
    </row>
    <row r="444" spans="2:9">
      <c r="B444" s="5"/>
      <c r="C444" s="5"/>
      <c r="D444" s="5"/>
      <c r="E444" s="5"/>
      <c r="F444" s="5"/>
      <c r="G444" s="5"/>
      <c r="H444" s="5"/>
      <c r="I444" s="5"/>
    </row>
    <row r="445" spans="2:9">
      <c r="B445" s="5"/>
      <c r="C445" s="5"/>
      <c r="D445" s="5"/>
      <c r="E445" s="5"/>
      <c r="F445" s="5"/>
      <c r="G445" s="5"/>
      <c r="H445" s="5"/>
      <c r="I445" s="5"/>
    </row>
    <row r="446" spans="2:9">
      <c r="B446" s="5"/>
      <c r="C446" s="5"/>
      <c r="D446" s="5"/>
      <c r="E446" s="5"/>
      <c r="F446" s="5"/>
      <c r="G446" s="5"/>
      <c r="H446" s="5"/>
      <c r="I446" s="5"/>
    </row>
    <row r="447" spans="2:9">
      <c r="B447" s="5"/>
      <c r="C447" s="5"/>
      <c r="D447" s="5"/>
      <c r="E447" s="5"/>
      <c r="F447" s="5"/>
      <c r="G447" s="5"/>
      <c r="H447" s="5"/>
      <c r="I447" s="5"/>
    </row>
    <row r="448" spans="2:9">
      <c r="B448" s="5"/>
      <c r="C448" s="5"/>
      <c r="D448" s="5"/>
      <c r="E448" s="5"/>
      <c r="F448" s="5"/>
      <c r="G448" s="5"/>
      <c r="H448" s="5"/>
      <c r="I448" s="5"/>
    </row>
    <row r="449" spans="2:9">
      <c r="B449" s="5"/>
      <c r="C449" s="5"/>
      <c r="D449" s="5"/>
      <c r="E449" s="5"/>
      <c r="F449" s="5"/>
      <c r="G449" s="5"/>
      <c r="H449" s="5"/>
      <c r="I449" s="5"/>
    </row>
    <row r="450" spans="2:9">
      <c r="B450" s="5"/>
      <c r="C450" s="5"/>
      <c r="D450" s="5"/>
      <c r="E450" s="5"/>
      <c r="F450" s="5"/>
      <c r="G450" s="5"/>
      <c r="H450" s="5"/>
      <c r="I450" s="5"/>
    </row>
    <row r="451" spans="2:9">
      <c r="B451" s="5"/>
      <c r="C451" s="5"/>
      <c r="D451" s="5"/>
      <c r="E451" s="5"/>
      <c r="F451" s="5"/>
      <c r="G451" s="5"/>
      <c r="H451" s="5"/>
      <c r="I451" s="5"/>
    </row>
    <row r="452" spans="2:9">
      <c r="B452" s="5"/>
      <c r="C452" s="5"/>
      <c r="D452" s="5"/>
      <c r="E452" s="5"/>
      <c r="F452" s="5"/>
      <c r="G452" s="5"/>
      <c r="H452" s="5"/>
      <c r="I452" s="5"/>
    </row>
    <row r="453" spans="2:9">
      <c r="B453" s="5"/>
      <c r="C453" s="5"/>
      <c r="D453" s="5"/>
      <c r="E453" s="5"/>
      <c r="F453" s="5"/>
      <c r="G453" s="5"/>
      <c r="H453" s="5"/>
      <c r="I453" s="5"/>
    </row>
    <row r="454" spans="2:9">
      <c r="B454" s="5"/>
      <c r="C454" s="5"/>
      <c r="D454" s="5"/>
      <c r="E454" s="5"/>
      <c r="F454" s="5"/>
      <c r="G454" s="5"/>
      <c r="H454" s="5"/>
      <c r="I454" s="5"/>
    </row>
    <row r="455" spans="2:9">
      <c r="B455" s="5"/>
      <c r="C455" s="5"/>
      <c r="D455" s="5"/>
      <c r="E455" s="5"/>
      <c r="F455" s="5"/>
      <c r="G455" s="5"/>
      <c r="H455" s="5"/>
      <c r="I455" s="5"/>
    </row>
    <row r="456" spans="2:9">
      <c r="B456" s="5"/>
      <c r="C456" s="5"/>
      <c r="D456" s="5"/>
      <c r="E456" s="5"/>
      <c r="F456" s="5"/>
      <c r="G456" s="5"/>
      <c r="H456" s="5"/>
      <c r="I456" s="5"/>
    </row>
    <row r="457" spans="2:9">
      <c r="B457" s="5"/>
      <c r="C457" s="5"/>
      <c r="D457" s="5"/>
      <c r="E457" s="5"/>
      <c r="F457" s="5"/>
      <c r="G457" s="5"/>
      <c r="H457" s="5"/>
      <c r="I457" s="5"/>
    </row>
    <row r="458" spans="2:9">
      <c r="B458" s="5"/>
      <c r="C458" s="5"/>
      <c r="D458" s="5"/>
      <c r="E458" s="5"/>
      <c r="F458" s="5"/>
      <c r="G458" s="5"/>
      <c r="H458" s="5"/>
      <c r="I458" s="5"/>
    </row>
    <row r="459" spans="2:9">
      <c r="B459" s="5"/>
      <c r="C459" s="5"/>
      <c r="D459" s="5"/>
      <c r="E459" s="5"/>
      <c r="F459" s="5"/>
      <c r="G459" s="5"/>
      <c r="H459" s="5"/>
      <c r="I459" s="5"/>
    </row>
    <row r="460" spans="2:9">
      <c r="B460" s="5"/>
      <c r="C460" s="5"/>
      <c r="D460" s="5"/>
      <c r="E460" s="5"/>
      <c r="F460" s="5"/>
      <c r="G460" s="5"/>
      <c r="H460" s="5"/>
      <c r="I460" s="5"/>
    </row>
    <row r="461" spans="2:9">
      <c r="B461" s="5"/>
      <c r="C461" s="5"/>
      <c r="D461" s="5"/>
      <c r="E461" s="5"/>
      <c r="F461" s="5"/>
      <c r="G461" s="5"/>
      <c r="H461" s="5"/>
      <c r="I461" s="5"/>
    </row>
    <row r="462" spans="2:9">
      <c r="B462" s="5"/>
      <c r="C462" s="5"/>
      <c r="D462" s="5"/>
      <c r="E462" s="5"/>
      <c r="F462" s="5"/>
      <c r="G462" s="5"/>
      <c r="H462" s="5"/>
      <c r="I462" s="5"/>
    </row>
    <row r="463" spans="2:9">
      <c r="B463" s="5"/>
      <c r="C463" s="5"/>
      <c r="D463" s="5"/>
      <c r="E463" s="5"/>
      <c r="F463" s="5"/>
      <c r="G463" s="5"/>
      <c r="H463" s="5"/>
      <c r="I463" s="5"/>
    </row>
    <row r="464" spans="2:9">
      <c r="B464" s="5"/>
      <c r="C464" s="5"/>
      <c r="D464" s="5"/>
      <c r="E464" s="5"/>
      <c r="F464" s="5"/>
      <c r="G464" s="5"/>
      <c r="H464" s="5"/>
      <c r="I464" s="5"/>
    </row>
    <row r="465" spans="2:9">
      <c r="B465" s="5"/>
      <c r="C465" s="5"/>
      <c r="D465" s="5"/>
      <c r="E465" s="5"/>
      <c r="F465" s="5"/>
      <c r="G465" s="5"/>
      <c r="H465" s="5"/>
      <c r="I465" s="5"/>
    </row>
    <row r="466" spans="2:9">
      <c r="B466" s="5"/>
      <c r="C466" s="5"/>
      <c r="D466" s="5"/>
      <c r="E466" s="5"/>
      <c r="F466" s="5"/>
      <c r="G466" s="5"/>
      <c r="H466" s="5"/>
      <c r="I466" s="5"/>
    </row>
    <row r="467" spans="2:9">
      <c r="B467" s="5"/>
      <c r="C467" s="5"/>
      <c r="D467" s="5"/>
      <c r="E467" s="5"/>
      <c r="F467" s="5"/>
      <c r="G467" s="5"/>
      <c r="H467" s="5"/>
      <c r="I467" s="5"/>
    </row>
    <row r="468" spans="2:9">
      <c r="B468" s="5"/>
      <c r="C468" s="5"/>
      <c r="D468" s="5"/>
      <c r="E468" s="5"/>
      <c r="F468" s="5"/>
      <c r="G468" s="5"/>
      <c r="H468" s="5"/>
      <c r="I468" s="5"/>
    </row>
    <row r="469" spans="2:9">
      <c r="B469" s="5"/>
      <c r="C469" s="5"/>
      <c r="D469" s="5"/>
      <c r="E469" s="5"/>
      <c r="F469" s="5"/>
      <c r="G469" s="5"/>
      <c r="H469" s="5"/>
      <c r="I469" s="5"/>
    </row>
    <row r="470" spans="2:9">
      <c r="B470" s="5"/>
      <c r="C470" s="5"/>
      <c r="D470" s="5"/>
      <c r="E470" s="5"/>
      <c r="F470" s="5"/>
      <c r="G470" s="5"/>
      <c r="H470" s="5"/>
      <c r="I470" s="5"/>
    </row>
    <row r="471" spans="2:9">
      <c r="B471" s="5"/>
      <c r="C471" s="5"/>
      <c r="D471" s="5"/>
      <c r="E471" s="5"/>
      <c r="F471" s="5"/>
      <c r="G471" s="5"/>
      <c r="H471" s="5"/>
      <c r="I471" s="5"/>
    </row>
    <row r="472" spans="2:9">
      <c r="B472" s="5"/>
      <c r="C472" s="5"/>
      <c r="D472" s="5"/>
      <c r="E472" s="5"/>
      <c r="F472" s="5"/>
      <c r="G472" s="5"/>
      <c r="H472" s="5"/>
      <c r="I472" s="5"/>
    </row>
    <row r="473" spans="2:9">
      <c r="B473" s="5"/>
      <c r="C473" s="5"/>
      <c r="D473" s="5"/>
      <c r="E473" s="5"/>
      <c r="F473" s="5"/>
      <c r="G473" s="5"/>
      <c r="H473" s="5"/>
      <c r="I473" s="5"/>
    </row>
    <row r="474" spans="2:9">
      <c r="B474" s="5"/>
      <c r="C474" s="5"/>
      <c r="D474" s="5"/>
      <c r="E474" s="5"/>
      <c r="F474" s="5"/>
      <c r="G474" s="5"/>
      <c r="H474" s="5"/>
      <c r="I474" s="5"/>
    </row>
    <row r="475" spans="2:9">
      <c r="B475" s="5"/>
      <c r="C475" s="5"/>
      <c r="D475" s="5"/>
      <c r="E475" s="5"/>
      <c r="F475" s="5"/>
      <c r="G475" s="5"/>
      <c r="H475" s="5"/>
      <c r="I475" s="5"/>
    </row>
    <row r="476" spans="2:9">
      <c r="B476" s="5"/>
      <c r="C476" s="5"/>
      <c r="D476" s="5"/>
      <c r="E476" s="5"/>
      <c r="F476" s="5"/>
      <c r="G476" s="5"/>
      <c r="H476" s="5"/>
      <c r="I476" s="5"/>
    </row>
    <row r="477" spans="2:9">
      <c r="B477" s="5"/>
      <c r="C477" s="5"/>
      <c r="D477" s="5"/>
      <c r="E477" s="5"/>
      <c r="F477" s="5"/>
      <c r="G477" s="5"/>
      <c r="H477" s="5"/>
      <c r="I477" s="5"/>
    </row>
    <row r="478" spans="2:9">
      <c r="B478" s="5"/>
      <c r="C478" s="5"/>
      <c r="D478" s="5"/>
      <c r="E478" s="5"/>
      <c r="F478" s="5"/>
      <c r="G478" s="5"/>
      <c r="H478" s="5"/>
      <c r="I478" s="5"/>
    </row>
    <row r="479" spans="2:9">
      <c r="B479" s="5"/>
      <c r="C479" s="5"/>
      <c r="D479" s="5"/>
      <c r="E479" s="5"/>
      <c r="F479" s="5"/>
      <c r="G479" s="5"/>
      <c r="H479" s="5"/>
      <c r="I479" s="5"/>
    </row>
    <row r="480" spans="2:9">
      <c r="B480" s="5"/>
      <c r="C480" s="5"/>
      <c r="D480" s="5"/>
      <c r="E480" s="5"/>
      <c r="F480" s="5"/>
      <c r="G480" s="5"/>
      <c r="H480" s="5"/>
      <c r="I480" s="5"/>
    </row>
    <row r="481" spans="2:9">
      <c r="B481" s="5"/>
      <c r="C481" s="5"/>
      <c r="D481" s="5"/>
      <c r="E481" s="5"/>
      <c r="F481" s="5"/>
      <c r="G481" s="5"/>
      <c r="H481" s="5"/>
      <c r="I481" s="5"/>
    </row>
    <row r="482" spans="2:9">
      <c r="B482" s="5"/>
      <c r="C482" s="5"/>
      <c r="D482" s="5"/>
      <c r="E482" s="5"/>
      <c r="F482" s="5"/>
      <c r="G482" s="5"/>
      <c r="H482" s="5"/>
      <c r="I482" s="5"/>
    </row>
    <row r="483" spans="2:9">
      <c r="B483" s="5"/>
      <c r="C483" s="5"/>
      <c r="D483" s="5"/>
      <c r="E483" s="5"/>
      <c r="F483" s="5"/>
      <c r="G483" s="5"/>
      <c r="H483" s="5"/>
      <c r="I483" s="5"/>
    </row>
    <row r="484" spans="2:9">
      <c r="B484" s="5"/>
      <c r="C484" s="5"/>
      <c r="D484" s="5"/>
      <c r="E484" s="5"/>
      <c r="F484" s="5"/>
      <c r="G484" s="5"/>
      <c r="H484" s="5"/>
      <c r="I484" s="5"/>
    </row>
    <row r="485" spans="2:9">
      <c r="B485" s="5"/>
      <c r="C485" s="5"/>
      <c r="D485" s="5"/>
      <c r="E485" s="5"/>
      <c r="F485" s="5"/>
      <c r="G485" s="5"/>
      <c r="H485" s="5"/>
      <c r="I485" s="5"/>
    </row>
    <row r="486" spans="2:9">
      <c r="B486" s="5"/>
      <c r="C486" s="5"/>
      <c r="D486" s="5"/>
      <c r="E486" s="5"/>
      <c r="F486" s="5"/>
      <c r="G486" s="5"/>
      <c r="H486" s="5"/>
      <c r="I486" s="5"/>
    </row>
    <row r="487" spans="2:9">
      <c r="B487" s="5"/>
      <c r="C487" s="5"/>
      <c r="D487" s="5"/>
      <c r="E487" s="5"/>
      <c r="F487" s="5"/>
      <c r="G487" s="5"/>
      <c r="H487" s="5"/>
      <c r="I487" s="5"/>
    </row>
    <row r="488" spans="2:9">
      <c r="B488" s="5"/>
      <c r="C488" s="5"/>
      <c r="D488" s="5"/>
      <c r="E488" s="5"/>
      <c r="F488" s="5"/>
      <c r="G488" s="5"/>
      <c r="H488" s="5"/>
      <c r="I488" s="5"/>
    </row>
    <row r="489" spans="2:9">
      <c r="B489" s="5"/>
      <c r="C489" s="5"/>
      <c r="D489" s="5"/>
      <c r="E489" s="5"/>
      <c r="F489" s="5"/>
      <c r="G489" s="5"/>
      <c r="H489" s="5"/>
      <c r="I489" s="5"/>
    </row>
    <row r="490" spans="2:9">
      <c r="B490" s="5"/>
      <c r="C490" s="5"/>
      <c r="D490" s="5"/>
      <c r="E490" s="5"/>
      <c r="F490" s="5"/>
      <c r="G490" s="5"/>
      <c r="H490" s="5"/>
      <c r="I490" s="5"/>
    </row>
    <row r="491" spans="2:9">
      <c r="B491" s="5"/>
      <c r="C491" s="5"/>
      <c r="D491" s="5"/>
      <c r="E491" s="5"/>
      <c r="F491" s="5"/>
      <c r="G491" s="5"/>
      <c r="H491" s="5"/>
      <c r="I491" s="5"/>
    </row>
    <row r="492" spans="2:9">
      <c r="B492" s="5"/>
      <c r="C492" s="5"/>
      <c r="D492" s="5"/>
      <c r="E492" s="5"/>
      <c r="F492" s="5"/>
      <c r="G492" s="5"/>
      <c r="H492" s="5"/>
      <c r="I492" s="5"/>
    </row>
    <row r="493" spans="2:9">
      <c r="B493" s="5"/>
      <c r="C493" s="5"/>
      <c r="D493" s="5"/>
      <c r="E493" s="5"/>
      <c r="F493" s="5"/>
      <c r="G493" s="5"/>
      <c r="H493" s="5"/>
      <c r="I493" s="5"/>
    </row>
    <row r="494" spans="2:9">
      <c r="B494" s="5"/>
      <c r="C494" s="5"/>
      <c r="D494" s="5"/>
      <c r="E494" s="5"/>
      <c r="F494" s="5"/>
      <c r="G494" s="5"/>
      <c r="H494" s="5"/>
      <c r="I494" s="5"/>
    </row>
    <row r="495" spans="2:9">
      <c r="B495" s="5"/>
      <c r="C495" s="5"/>
      <c r="D495" s="5"/>
      <c r="E495" s="5"/>
      <c r="F495" s="5"/>
      <c r="G495" s="5"/>
      <c r="H495" s="5"/>
      <c r="I495" s="5"/>
    </row>
    <row r="496" spans="2:9">
      <c r="B496" s="5"/>
      <c r="C496" s="5"/>
      <c r="D496" s="5"/>
      <c r="E496" s="5"/>
      <c r="F496" s="5"/>
      <c r="G496" s="5"/>
      <c r="H496" s="5"/>
      <c r="I496" s="5"/>
    </row>
    <row r="497" spans="2:9">
      <c r="B497" s="5"/>
      <c r="C497" s="5"/>
      <c r="D497" s="5"/>
      <c r="E497" s="5"/>
      <c r="F497" s="5"/>
      <c r="G497" s="5"/>
      <c r="H497" s="5"/>
      <c r="I497" s="5"/>
    </row>
    <row r="498" spans="2:9">
      <c r="B498" s="5"/>
      <c r="C498" s="5"/>
      <c r="D498" s="5"/>
      <c r="E498" s="5"/>
      <c r="F498" s="5"/>
      <c r="G498" s="5"/>
      <c r="H498" s="5"/>
      <c r="I498" s="5"/>
    </row>
    <row r="499" spans="2:9">
      <c r="B499" s="5"/>
      <c r="C499" s="5"/>
      <c r="D499" s="5"/>
      <c r="E499" s="5"/>
      <c r="F499" s="5"/>
      <c r="G499" s="5"/>
      <c r="H499" s="5"/>
      <c r="I499" s="5"/>
    </row>
    <row r="500" spans="2:9">
      <c r="B500" s="5"/>
      <c r="C500" s="5"/>
      <c r="D500" s="5"/>
      <c r="E500" s="5"/>
      <c r="F500" s="5"/>
      <c r="G500" s="5"/>
      <c r="H500" s="5"/>
      <c r="I500" s="5"/>
    </row>
    <row r="501" spans="2:9">
      <c r="B501" s="5"/>
      <c r="C501" s="5"/>
      <c r="D501" s="5"/>
      <c r="E501" s="5"/>
      <c r="F501" s="5"/>
      <c r="G501" s="5"/>
      <c r="H501" s="5"/>
      <c r="I501" s="5"/>
    </row>
    <row r="502" spans="2:9">
      <c r="B502" s="5"/>
      <c r="C502" s="5"/>
      <c r="D502" s="5"/>
      <c r="E502" s="5"/>
      <c r="F502" s="5"/>
      <c r="G502" s="5"/>
      <c r="H502" s="5"/>
      <c r="I502" s="5"/>
    </row>
    <row r="503" spans="2:9">
      <c r="B503" s="5"/>
      <c r="C503" s="5"/>
      <c r="D503" s="5"/>
      <c r="E503" s="5"/>
      <c r="F503" s="5"/>
      <c r="G503" s="5"/>
      <c r="H503" s="5"/>
      <c r="I503" s="5"/>
    </row>
    <row r="504" spans="2:9">
      <c r="B504" s="5"/>
      <c r="C504" s="5"/>
      <c r="D504" s="5"/>
      <c r="E504" s="5"/>
      <c r="F504" s="5"/>
      <c r="G504" s="5"/>
      <c r="H504" s="5"/>
      <c r="I504" s="5"/>
    </row>
    <row r="505" spans="2:9">
      <c r="B505" s="5"/>
      <c r="C505" s="5"/>
      <c r="D505" s="5"/>
      <c r="E505" s="5"/>
      <c r="F505" s="5"/>
      <c r="G505" s="5"/>
      <c r="H505" s="5"/>
      <c r="I505" s="5"/>
    </row>
    <row r="506" spans="2:9">
      <c r="B506" s="5"/>
      <c r="C506" s="5"/>
      <c r="D506" s="5"/>
      <c r="E506" s="5"/>
      <c r="F506" s="5"/>
      <c r="G506" s="5"/>
      <c r="H506" s="5"/>
      <c r="I506" s="5"/>
    </row>
    <row r="507" spans="2:9">
      <c r="B507" s="5"/>
      <c r="C507" s="5"/>
      <c r="D507" s="5"/>
      <c r="E507" s="5"/>
      <c r="F507" s="5"/>
      <c r="G507" s="5"/>
      <c r="H507" s="5"/>
      <c r="I507" s="5"/>
    </row>
    <row r="508" spans="2:9">
      <c r="B508" s="5"/>
      <c r="C508" s="5"/>
      <c r="D508" s="5"/>
      <c r="E508" s="5"/>
      <c r="F508" s="5"/>
      <c r="G508" s="5"/>
      <c r="H508" s="5"/>
      <c r="I508" s="5"/>
    </row>
    <row r="509" spans="2:9">
      <c r="B509" s="5"/>
      <c r="C509" s="5"/>
      <c r="D509" s="5"/>
      <c r="E509" s="5"/>
      <c r="F509" s="5"/>
      <c r="G509" s="5"/>
      <c r="H509" s="5"/>
      <c r="I509" s="5"/>
    </row>
    <row r="510" spans="2:9">
      <c r="B510" s="5"/>
      <c r="C510" s="5"/>
      <c r="D510" s="5"/>
      <c r="E510" s="5"/>
      <c r="F510" s="5"/>
      <c r="G510" s="5"/>
      <c r="H510" s="5"/>
      <c r="I510" s="5"/>
    </row>
    <row r="511" spans="2:9">
      <c r="B511" s="5"/>
      <c r="C511" s="5"/>
      <c r="D511" s="5"/>
      <c r="E511" s="5"/>
      <c r="F511" s="5"/>
      <c r="G511" s="5"/>
      <c r="H511" s="5"/>
      <c r="I511" s="5"/>
    </row>
    <row r="512" spans="2:9">
      <c r="B512" s="5"/>
      <c r="C512" s="5"/>
      <c r="D512" s="5"/>
      <c r="E512" s="5"/>
      <c r="F512" s="5"/>
      <c r="G512" s="5"/>
      <c r="H512" s="5"/>
      <c r="I512" s="5"/>
    </row>
    <row r="513" spans="2:9">
      <c r="B513" s="5"/>
      <c r="C513" s="5"/>
      <c r="D513" s="5"/>
      <c r="E513" s="5"/>
      <c r="F513" s="5"/>
      <c r="G513" s="5"/>
      <c r="H513" s="5"/>
      <c r="I513" s="5"/>
    </row>
    <row r="514" spans="2:9">
      <c r="B514" s="5"/>
      <c r="C514" s="5"/>
      <c r="D514" s="5"/>
      <c r="E514" s="5"/>
      <c r="F514" s="5"/>
      <c r="G514" s="5"/>
      <c r="H514" s="5"/>
      <c r="I514" s="5"/>
    </row>
    <row r="515" spans="2:9">
      <c r="B515" s="5"/>
      <c r="C515" s="5"/>
      <c r="D515" s="5"/>
      <c r="E515" s="5"/>
      <c r="F515" s="5"/>
      <c r="G515" s="5"/>
      <c r="H515" s="5"/>
      <c r="I515" s="5"/>
    </row>
    <row r="516" spans="2:9">
      <c r="B516" s="5"/>
      <c r="C516" s="5"/>
      <c r="D516" s="5"/>
      <c r="E516" s="5"/>
      <c r="F516" s="5"/>
      <c r="G516" s="5"/>
      <c r="H516" s="5"/>
      <c r="I516" s="5"/>
    </row>
    <row r="517" spans="2:9">
      <c r="B517" s="5"/>
      <c r="C517" s="5"/>
      <c r="D517" s="5"/>
      <c r="E517" s="5"/>
      <c r="F517" s="5"/>
      <c r="G517" s="5"/>
      <c r="H517" s="5"/>
      <c r="I517" s="5"/>
    </row>
    <row r="518" spans="2:9">
      <c r="B518" s="5"/>
      <c r="C518" s="5"/>
      <c r="D518" s="5"/>
      <c r="E518" s="5"/>
      <c r="F518" s="5"/>
      <c r="G518" s="5"/>
      <c r="H518" s="5"/>
      <c r="I518" s="5"/>
    </row>
    <row r="519" spans="2:9">
      <c r="B519" s="5"/>
      <c r="C519" s="5"/>
      <c r="D519" s="5"/>
      <c r="E519" s="5"/>
      <c r="F519" s="5"/>
      <c r="G519" s="5"/>
      <c r="H519" s="5"/>
      <c r="I519" s="5"/>
    </row>
    <row r="520" spans="2:9">
      <c r="B520" s="5"/>
      <c r="C520" s="5"/>
      <c r="D520" s="5"/>
      <c r="E520" s="5"/>
      <c r="F520" s="5"/>
      <c r="G520" s="5"/>
      <c r="H520" s="5"/>
      <c r="I520" s="5"/>
    </row>
    <row r="521" spans="2:9">
      <c r="B521" s="5"/>
      <c r="C521" s="5"/>
      <c r="D521" s="5"/>
      <c r="E521" s="5"/>
      <c r="F521" s="5"/>
      <c r="G521" s="5"/>
      <c r="H521" s="5"/>
      <c r="I521" s="5"/>
    </row>
    <row r="522" spans="2:9">
      <c r="B522" s="5"/>
      <c r="C522" s="5"/>
      <c r="D522" s="5"/>
      <c r="E522" s="5"/>
      <c r="F522" s="5"/>
      <c r="G522" s="5"/>
      <c r="H522" s="5"/>
      <c r="I522" s="5"/>
    </row>
    <row r="523" spans="2:9">
      <c r="B523" s="5"/>
      <c r="C523" s="5"/>
      <c r="D523" s="5"/>
      <c r="E523" s="5"/>
      <c r="F523" s="5"/>
      <c r="G523" s="5"/>
      <c r="H523" s="5"/>
      <c r="I523" s="5"/>
    </row>
    <row r="524" spans="2:9">
      <c r="B524" s="5"/>
      <c r="C524" s="5"/>
      <c r="D524" s="5"/>
      <c r="E524" s="5"/>
      <c r="F524" s="5"/>
      <c r="G524" s="5"/>
      <c r="H524" s="5"/>
      <c r="I524" s="5"/>
    </row>
    <row r="525" spans="2:9">
      <c r="B525" s="5"/>
      <c r="C525" s="5"/>
      <c r="D525" s="5"/>
      <c r="E525" s="5"/>
      <c r="F525" s="5"/>
      <c r="G525" s="5"/>
      <c r="H525" s="5"/>
      <c r="I525" s="5"/>
    </row>
    <row r="526" spans="2:9">
      <c r="B526" s="5"/>
      <c r="C526" s="5"/>
      <c r="D526" s="5"/>
      <c r="E526" s="5"/>
      <c r="F526" s="5"/>
      <c r="G526" s="5"/>
      <c r="H526" s="5"/>
      <c r="I526" s="5"/>
    </row>
    <row r="527" spans="2:9">
      <c r="B527" s="5"/>
      <c r="C527" s="5"/>
      <c r="D527" s="5"/>
      <c r="E527" s="5"/>
      <c r="F527" s="5"/>
      <c r="G527" s="5"/>
      <c r="H527" s="5"/>
      <c r="I527" s="5"/>
    </row>
    <row r="528" spans="2:9">
      <c r="B528" s="5"/>
      <c r="C528" s="5"/>
      <c r="D528" s="5"/>
      <c r="E528" s="5"/>
      <c r="F528" s="5"/>
      <c r="G528" s="5"/>
      <c r="H528" s="5"/>
      <c r="I528" s="5"/>
    </row>
    <row r="529" spans="2:9">
      <c r="B529" s="5"/>
      <c r="C529" s="5"/>
      <c r="D529" s="5"/>
      <c r="E529" s="5"/>
      <c r="F529" s="5"/>
      <c r="G529" s="5"/>
      <c r="H529" s="5"/>
      <c r="I529" s="5"/>
    </row>
    <row r="530" spans="2:9">
      <c r="B530" s="5"/>
      <c r="C530" s="5"/>
      <c r="D530" s="5"/>
      <c r="E530" s="5"/>
      <c r="F530" s="5"/>
      <c r="G530" s="5"/>
      <c r="H530" s="5"/>
      <c r="I530" s="5"/>
    </row>
    <row r="531" spans="2:9">
      <c r="B531" s="5"/>
      <c r="C531" s="5"/>
      <c r="D531" s="5"/>
      <c r="E531" s="5"/>
      <c r="F531" s="5"/>
      <c r="G531" s="5"/>
      <c r="H531" s="5"/>
      <c r="I531" s="5"/>
    </row>
    <row r="532" spans="2:9">
      <c r="B532" s="5"/>
      <c r="C532" s="5"/>
      <c r="D532" s="5"/>
      <c r="E532" s="5"/>
      <c r="F532" s="5"/>
      <c r="G532" s="5"/>
      <c r="H532" s="5"/>
      <c r="I532" s="5"/>
    </row>
    <row r="533" spans="2:9">
      <c r="B533" s="5"/>
      <c r="C533" s="5"/>
      <c r="D533" s="5"/>
      <c r="E533" s="5"/>
      <c r="F533" s="5"/>
      <c r="G533" s="5"/>
      <c r="H533" s="5"/>
      <c r="I533" s="5"/>
    </row>
    <row r="534" spans="2:9">
      <c r="B534" s="5"/>
      <c r="C534" s="5"/>
      <c r="D534" s="5"/>
      <c r="E534" s="5"/>
      <c r="F534" s="5"/>
      <c r="G534" s="5"/>
      <c r="H534" s="5"/>
      <c r="I534" s="5"/>
    </row>
    <row r="535" spans="2:9">
      <c r="B535" s="5"/>
      <c r="C535" s="5"/>
      <c r="D535" s="5"/>
      <c r="E535" s="5"/>
      <c r="F535" s="5"/>
      <c r="G535" s="5"/>
      <c r="H535" s="5"/>
      <c r="I535" s="5"/>
    </row>
    <row r="536" spans="2:9">
      <c r="B536" s="5"/>
      <c r="C536" s="5"/>
      <c r="D536" s="5"/>
      <c r="E536" s="5"/>
      <c r="F536" s="5"/>
      <c r="G536" s="5"/>
      <c r="H536" s="5"/>
      <c r="I536" s="5"/>
    </row>
    <row r="537" spans="2:9">
      <c r="B537" s="5"/>
      <c r="C537" s="5"/>
      <c r="D537" s="5"/>
      <c r="E537" s="5"/>
      <c r="F537" s="5"/>
      <c r="G537" s="5"/>
      <c r="H537" s="5"/>
      <c r="I537" s="5"/>
    </row>
    <row r="538" spans="2:9">
      <c r="B538" s="5"/>
      <c r="C538" s="5"/>
      <c r="D538" s="5"/>
      <c r="E538" s="5"/>
      <c r="F538" s="5"/>
      <c r="G538" s="5"/>
      <c r="H538" s="5"/>
      <c r="I538" s="5"/>
    </row>
    <row r="539" spans="2:9">
      <c r="B539" s="5"/>
      <c r="C539" s="5"/>
      <c r="D539" s="5"/>
      <c r="E539" s="5"/>
      <c r="F539" s="5"/>
      <c r="G539" s="5"/>
      <c r="H539" s="5"/>
      <c r="I539" s="5"/>
    </row>
    <row r="540" spans="2:9">
      <c r="B540" s="5"/>
      <c r="C540" s="5"/>
      <c r="D540" s="5"/>
      <c r="E540" s="5"/>
      <c r="F540" s="5"/>
      <c r="G540" s="5"/>
      <c r="H540" s="5"/>
      <c r="I540" s="5"/>
    </row>
    <row r="541" spans="2:9">
      <c r="B541" s="5"/>
      <c r="C541" s="5"/>
      <c r="D541" s="5"/>
      <c r="E541" s="5"/>
      <c r="F541" s="5"/>
      <c r="G541" s="5"/>
      <c r="H541" s="5"/>
      <c r="I541" s="5"/>
    </row>
    <row r="542" spans="2:9">
      <c r="B542" s="5"/>
      <c r="C542" s="5"/>
      <c r="D542" s="5"/>
      <c r="E542" s="5"/>
      <c r="F542" s="5"/>
      <c r="G542" s="5"/>
      <c r="H542" s="5"/>
      <c r="I542" s="5"/>
    </row>
    <row r="543" spans="2:9">
      <c r="B543" s="5"/>
      <c r="C543" s="5"/>
      <c r="D543" s="5"/>
      <c r="E543" s="5"/>
      <c r="F543" s="5"/>
      <c r="G543" s="5"/>
      <c r="H543" s="5"/>
      <c r="I543" s="5"/>
    </row>
    <row r="544" spans="2:9">
      <c r="B544" s="5"/>
      <c r="C544" s="5"/>
      <c r="D544" s="5"/>
      <c r="E544" s="5"/>
      <c r="F544" s="5"/>
      <c r="G544" s="5"/>
      <c r="H544" s="5"/>
      <c r="I544" s="5"/>
    </row>
    <row r="545" spans="2:9">
      <c r="B545" s="5"/>
      <c r="C545" s="5"/>
      <c r="D545" s="5"/>
      <c r="E545" s="5"/>
      <c r="F545" s="5"/>
      <c r="G545" s="5"/>
      <c r="H545" s="5"/>
      <c r="I545" s="5"/>
    </row>
    <row r="546" spans="2:9">
      <c r="B546" s="5"/>
      <c r="C546" s="5"/>
      <c r="D546" s="5"/>
      <c r="E546" s="5"/>
      <c r="F546" s="5"/>
      <c r="G546" s="5"/>
      <c r="H546" s="5"/>
      <c r="I546" s="5"/>
    </row>
    <row r="547" spans="2:9">
      <c r="B547" s="5"/>
      <c r="C547" s="5"/>
      <c r="D547" s="5"/>
      <c r="E547" s="5"/>
      <c r="F547" s="5"/>
      <c r="G547" s="5"/>
      <c r="H547" s="5"/>
      <c r="I547" s="5"/>
    </row>
    <row r="548" spans="2:9">
      <c r="B548" s="5"/>
      <c r="C548" s="5"/>
      <c r="D548" s="5"/>
      <c r="E548" s="5"/>
      <c r="F548" s="5"/>
      <c r="G548" s="5"/>
      <c r="H548" s="5"/>
      <c r="I548" s="5"/>
    </row>
    <row r="549" spans="2:9">
      <c r="B549" s="5"/>
      <c r="C549" s="5"/>
      <c r="D549" s="5"/>
      <c r="E549" s="5"/>
      <c r="F549" s="5"/>
      <c r="G549" s="5"/>
      <c r="H549" s="5"/>
      <c r="I549" s="5"/>
    </row>
    <row r="550" spans="2:9">
      <c r="B550" s="5"/>
      <c r="C550" s="5"/>
      <c r="D550" s="5"/>
      <c r="E550" s="5"/>
      <c r="F550" s="5"/>
      <c r="G550" s="5"/>
      <c r="H550" s="5"/>
      <c r="I550" s="5"/>
    </row>
    <row r="551" spans="2:9">
      <c r="B551" s="5"/>
      <c r="C551" s="5"/>
      <c r="D551" s="5"/>
      <c r="E551" s="5"/>
      <c r="F551" s="5"/>
      <c r="G551" s="5"/>
      <c r="H551" s="5"/>
      <c r="I551" s="5"/>
    </row>
    <row r="552" spans="2:9">
      <c r="B552" s="5"/>
      <c r="C552" s="5"/>
      <c r="D552" s="5"/>
      <c r="E552" s="5"/>
      <c r="F552" s="5"/>
      <c r="G552" s="5"/>
      <c r="H552" s="5"/>
      <c r="I552" s="5"/>
    </row>
    <row r="553" spans="2:9">
      <c r="B553" s="5"/>
      <c r="C553" s="5"/>
      <c r="D553" s="5"/>
      <c r="E553" s="5"/>
      <c r="F553" s="5"/>
      <c r="G553" s="5"/>
      <c r="H553" s="5"/>
      <c r="I553" s="5"/>
    </row>
    <row r="554" spans="2:9">
      <c r="B554" s="5"/>
      <c r="C554" s="5"/>
      <c r="D554" s="5"/>
      <c r="E554" s="5"/>
      <c r="F554" s="5"/>
      <c r="G554" s="5"/>
      <c r="H554" s="5"/>
      <c r="I554" s="5"/>
    </row>
    <row r="555" spans="2:9">
      <c r="B555" s="5"/>
      <c r="C555" s="5"/>
      <c r="D555" s="5"/>
      <c r="E555" s="5"/>
      <c r="F555" s="5"/>
      <c r="G555" s="5"/>
      <c r="H555" s="5"/>
      <c r="I555" s="5"/>
    </row>
    <row r="556" spans="2:9">
      <c r="B556" s="5"/>
      <c r="C556" s="5"/>
      <c r="D556" s="5"/>
      <c r="E556" s="5"/>
      <c r="F556" s="5"/>
      <c r="G556" s="5"/>
      <c r="H556" s="5"/>
      <c r="I556" s="5"/>
    </row>
    <row r="557" spans="2:9">
      <c r="B557" s="5"/>
      <c r="C557" s="5"/>
      <c r="D557" s="5"/>
      <c r="E557" s="5"/>
      <c r="F557" s="5"/>
      <c r="G557" s="5"/>
      <c r="H557" s="5"/>
      <c r="I557" s="5"/>
    </row>
    <row r="558" spans="2:9">
      <c r="B558" s="5"/>
      <c r="C558" s="5"/>
      <c r="D558" s="5"/>
      <c r="E558" s="5"/>
      <c r="F558" s="5"/>
      <c r="G558" s="5"/>
      <c r="H558" s="5"/>
      <c r="I558" s="5"/>
    </row>
    <row r="559" spans="2:9">
      <c r="B559" s="5"/>
      <c r="C559" s="5"/>
      <c r="D559" s="5"/>
      <c r="E559" s="5"/>
      <c r="F559" s="5"/>
      <c r="G559" s="5"/>
      <c r="H559" s="5"/>
      <c r="I559" s="5"/>
    </row>
    <row r="560" spans="2:9">
      <c r="B560" s="5"/>
      <c r="C560" s="5"/>
      <c r="D560" s="5"/>
      <c r="E560" s="5"/>
      <c r="F560" s="5"/>
      <c r="G560" s="5"/>
      <c r="H560" s="5"/>
      <c r="I560" s="5"/>
    </row>
    <row r="561" spans="2:9">
      <c r="B561" s="5"/>
      <c r="C561" s="5"/>
      <c r="D561" s="5"/>
      <c r="E561" s="5"/>
      <c r="F561" s="5"/>
      <c r="G561" s="5"/>
      <c r="H561" s="5"/>
      <c r="I561" s="5"/>
    </row>
    <row r="562" spans="2:9">
      <c r="B562" s="5"/>
      <c r="C562" s="5"/>
      <c r="D562" s="5"/>
      <c r="E562" s="5"/>
      <c r="F562" s="5"/>
      <c r="G562" s="5"/>
      <c r="H562" s="5"/>
      <c r="I562" s="5"/>
    </row>
    <row r="563" spans="2:9">
      <c r="B563" s="5"/>
      <c r="C563" s="5"/>
      <c r="D563" s="5"/>
      <c r="E563" s="5"/>
      <c r="F563" s="5"/>
      <c r="G563" s="5"/>
      <c r="H563" s="5"/>
      <c r="I563" s="5"/>
    </row>
    <row r="564" spans="2:9">
      <c r="B564" s="5"/>
      <c r="C564" s="5"/>
      <c r="D564" s="5"/>
      <c r="E564" s="5"/>
      <c r="F564" s="5"/>
      <c r="G564" s="5"/>
      <c r="H564" s="5"/>
      <c r="I564" s="5"/>
    </row>
    <row r="565" spans="2:9">
      <c r="B565" s="5"/>
      <c r="C565" s="5"/>
      <c r="D565" s="5"/>
      <c r="E565" s="5"/>
      <c r="F565" s="5"/>
      <c r="G565" s="5"/>
      <c r="H565" s="5"/>
      <c r="I565" s="5"/>
    </row>
    <row r="566" spans="2:9">
      <c r="B566" s="5"/>
      <c r="C566" s="5"/>
      <c r="D566" s="5"/>
      <c r="E566" s="5"/>
      <c r="F566" s="5"/>
      <c r="G566" s="5"/>
      <c r="H566" s="5"/>
      <c r="I566" s="5"/>
    </row>
    <row r="567" spans="2:9">
      <c r="B567" s="5"/>
      <c r="C567" s="5"/>
      <c r="D567" s="5"/>
      <c r="E567" s="5"/>
      <c r="F567" s="5"/>
      <c r="G567" s="5"/>
      <c r="H567" s="5"/>
      <c r="I567" s="5"/>
    </row>
    <row r="568" spans="2:9">
      <c r="B568" s="5"/>
      <c r="C568" s="5"/>
      <c r="D568" s="5"/>
      <c r="E568" s="5"/>
      <c r="F568" s="5"/>
      <c r="G568" s="5"/>
      <c r="H568" s="5"/>
      <c r="I568" s="5"/>
    </row>
    <row r="569" spans="2:9">
      <c r="B569" s="5"/>
      <c r="C569" s="5"/>
      <c r="D569" s="5"/>
      <c r="E569" s="5"/>
      <c r="F569" s="5"/>
      <c r="G569" s="5"/>
      <c r="H569" s="5"/>
      <c r="I569" s="5"/>
    </row>
    <row r="570" spans="2:9">
      <c r="B570" s="5"/>
      <c r="C570" s="5"/>
      <c r="D570" s="5"/>
      <c r="E570" s="5"/>
      <c r="F570" s="5"/>
      <c r="G570" s="5"/>
      <c r="H570" s="5"/>
      <c r="I570" s="5"/>
    </row>
    <row r="571" spans="2:9">
      <c r="B571" s="5"/>
      <c r="C571" s="5"/>
      <c r="D571" s="5"/>
      <c r="E571" s="5"/>
      <c r="F571" s="5"/>
      <c r="G571" s="5"/>
      <c r="H571" s="5"/>
      <c r="I571" s="5"/>
    </row>
    <row r="572" spans="2:9">
      <c r="B572" s="5"/>
      <c r="C572" s="5"/>
      <c r="D572" s="5"/>
      <c r="E572" s="5"/>
      <c r="F572" s="5"/>
      <c r="G572" s="5"/>
      <c r="H572" s="5"/>
      <c r="I572" s="5"/>
    </row>
    <row r="573" spans="2:9">
      <c r="B573" s="5"/>
      <c r="C573" s="5"/>
      <c r="D573" s="5"/>
      <c r="E573" s="5"/>
      <c r="F573" s="5"/>
      <c r="G573" s="5"/>
      <c r="H573" s="5"/>
      <c r="I573" s="5"/>
    </row>
    <row r="574" spans="2:9">
      <c r="B574" s="5"/>
      <c r="C574" s="5"/>
      <c r="D574" s="5"/>
      <c r="E574" s="5"/>
      <c r="F574" s="5"/>
      <c r="G574" s="5"/>
      <c r="H574" s="5"/>
      <c r="I574" s="5"/>
    </row>
    <row r="575" spans="2:9">
      <c r="B575" s="5"/>
      <c r="C575" s="5"/>
      <c r="D575" s="5"/>
      <c r="E575" s="5"/>
      <c r="F575" s="5"/>
      <c r="G575" s="5"/>
      <c r="H575" s="5"/>
      <c r="I575" s="5"/>
    </row>
    <row r="576" spans="2:9">
      <c r="B576" s="5"/>
      <c r="C576" s="5"/>
      <c r="D576" s="5"/>
      <c r="E576" s="5"/>
      <c r="F576" s="5"/>
      <c r="G576" s="5"/>
      <c r="H576" s="5"/>
      <c r="I576" s="5"/>
    </row>
    <row r="577" spans="2:9">
      <c r="B577" s="5"/>
      <c r="C577" s="5"/>
      <c r="D577" s="5"/>
      <c r="E577" s="5"/>
      <c r="F577" s="5"/>
      <c r="G577" s="5"/>
      <c r="H577" s="5"/>
      <c r="I577" s="5"/>
    </row>
    <row r="578" spans="2:9">
      <c r="B578" s="5"/>
      <c r="C578" s="5"/>
      <c r="D578" s="5"/>
      <c r="E578" s="5"/>
      <c r="F578" s="5"/>
      <c r="G578" s="5"/>
      <c r="H578" s="5"/>
      <c r="I578" s="5"/>
    </row>
    <row r="579" spans="2:9">
      <c r="B579" s="5"/>
      <c r="C579" s="5"/>
      <c r="D579" s="5"/>
      <c r="E579" s="5"/>
      <c r="F579" s="5"/>
      <c r="G579" s="5"/>
      <c r="H579" s="5"/>
      <c r="I579" s="5"/>
    </row>
    <row r="580" spans="2:9">
      <c r="B580" s="5"/>
      <c r="C580" s="5"/>
      <c r="D580" s="5"/>
      <c r="E580" s="5"/>
      <c r="F580" s="5"/>
      <c r="G580" s="5"/>
      <c r="H580" s="5"/>
      <c r="I580" s="5"/>
    </row>
    <row r="581" spans="2:9">
      <c r="B581" s="5"/>
      <c r="C581" s="5"/>
      <c r="D581" s="5"/>
      <c r="E581" s="5"/>
      <c r="F581" s="5"/>
      <c r="G581" s="5"/>
      <c r="H581" s="5"/>
      <c r="I581" s="5"/>
    </row>
    <row r="582" spans="2:9">
      <c r="B582" s="5"/>
      <c r="C582" s="5"/>
      <c r="D582" s="5"/>
      <c r="E582" s="5"/>
      <c r="F582" s="5"/>
      <c r="G582" s="5"/>
      <c r="H582" s="5"/>
      <c r="I582" s="5"/>
    </row>
    <row r="583" spans="2:9">
      <c r="B583" s="5"/>
      <c r="C583" s="5"/>
      <c r="D583" s="5"/>
      <c r="E583" s="5"/>
      <c r="F583" s="5"/>
      <c r="G583" s="5"/>
      <c r="H583" s="5"/>
      <c r="I583" s="5"/>
    </row>
    <row r="584" spans="2:9">
      <c r="B584" s="5"/>
      <c r="C584" s="5"/>
      <c r="D584" s="5"/>
      <c r="E584" s="5"/>
      <c r="F584" s="5"/>
      <c r="G584" s="5"/>
      <c r="H584" s="5"/>
      <c r="I584" s="5"/>
    </row>
    <row r="585" spans="2:9">
      <c r="B585" s="5"/>
      <c r="C585" s="5"/>
      <c r="D585" s="5"/>
      <c r="E585" s="5"/>
      <c r="F585" s="5"/>
      <c r="G585" s="5"/>
      <c r="H585" s="5"/>
      <c r="I585" s="5"/>
    </row>
    <row r="586" spans="2:9">
      <c r="B586" s="5"/>
      <c r="C586" s="5"/>
      <c r="D586" s="5"/>
      <c r="E586" s="5"/>
      <c r="F586" s="5"/>
      <c r="G586" s="5"/>
      <c r="H586" s="5"/>
      <c r="I586" s="5"/>
    </row>
    <row r="587" spans="2:9">
      <c r="B587" s="5"/>
      <c r="C587" s="5"/>
      <c r="D587" s="5"/>
      <c r="E587" s="5"/>
      <c r="F587" s="5"/>
      <c r="G587" s="5"/>
      <c r="H587" s="5"/>
      <c r="I587" s="5"/>
    </row>
    <row r="588" spans="2:9">
      <c r="B588" s="5"/>
      <c r="C588" s="5"/>
      <c r="D588" s="5"/>
      <c r="E588" s="5"/>
      <c r="F588" s="5"/>
      <c r="G588" s="5"/>
      <c r="H588" s="5"/>
      <c r="I588" s="5"/>
    </row>
    <row r="589" spans="2:9">
      <c r="B589" s="5"/>
      <c r="C589" s="5"/>
      <c r="D589" s="5"/>
      <c r="E589" s="5"/>
      <c r="F589" s="5"/>
      <c r="G589" s="5"/>
      <c r="H589" s="5"/>
      <c r="I589" s="5"/>
    </row>
    <row r="590" spans="2:9">
      <c r="B590" s="5"/>
      <c r="C590" s="5"/>
      <c r="D590" s="5"/>
      <c r="E590" s="5"/>
      <c r="F590" s="5"/>
      <c r="G590" s="5"/>
      <c r="H590" s="5"/>
      <c r="I590" s="5"/>
    </row>
    <row r="591" spans="2:9">
      <c r="B591" s="5"/>
      <c r="C591" s="5"/>
      <c r="D591" s="5"/>
      <c r="E591" s="5"/>
      <c r="F591" s="5"/>
      <c r="G591" s="5"/>
      <c r="H591" s="5"/>
      <c r="I591" s="5"/>
    </row>
    <row r="592" spans="2:9">
      <c r="B592" s="5"/>
      <c r="C592" s="5"/>
      <c r="D592" s="5"/>
      <c r="E592" s="5"/>
      <c r="F592" s="5"/>
      <c r="G592" s="5"/>
      <c r="H592" s="5"/>
      <c r="I592" s="5"/>
    </row>
    <row r="593" spans="2:9">
      <c r="B593" s="5"/>
      <c r="C593" s="5"/>
      <c r="D593" s="5"/>
      <c r="E593" s="5"/>
      <c r="F593" s="5"/>
      <c r="G593" s="5"/>
      <c r="H593" s="5"/>
      <c r="I593" s="5"/>
    </row>
    <row r="594" spans="2:9">
      <c r="B594" s="5"/>
      <c r="C594" s="5"/>
      <c r="D594" s="5"/>
      <c r="E594" s="5"/>
      <c r="F594" s="5"/>
      <c r="G594" s="5"/>
      <c r="H594" s="5"/>
      <c r="I594" s="5"/>
    </row>
    <row r="595" spans="2:9">
      <c r="B595" s="5"/>
      <c r="C595" s="5"/>
      <c r="D595" s="5"/>
      <c r="E595" s="5"/>
      <c r="F595" s="5"/>
      <c r="G595" s="5"/>
      <c r="H595" s="5"/>
      <c r="I595" s="5"/>
    </row>
    <row r="596" spans="2:9">
      <c r="B596" s="5"/>
      <c r="C596" s="5"/>
      <c r="D596" s="5"/>
      <c r="E596" s="5"/>
      <c r="F596" s="5"/>
      <c r="G596" s="5"/>
      <c r="H596" s="5"/>
      <c r="I596" s="5"/>
    </row>
    <row r="597" spans="2:9">
      <c r="B597" s="5"/>
      <c r="C597" s="5"/>
      <c r="D597" s="5"/>
      <c r="E597" s="5"/>
      <c r="F597" s="5"/>
      <c r="G597" s="5"/>
      <c r="H597" s="5"/>
      <c r="I597" s="5"/>
    </row>
    <row r="598" spans="2:9">
      <c r="B598" s="5"/>
      <c r="C598" s="5"/>
      <c r="D598" s="5"/>
      <c r="E598" s="5"/>
      <c r="F598" s="5"/>
      <c r="G598" s="5"/>
      <c r="H598" s="5"/>
      <c r="I598" s="5"/>
    </row>
    <row r="599" spans="2:9">
      <c r="B599" s="5"/>
      <c r="C599" s="5"/>
      <c r="D599" s="5"/>
      <c r="E599" s="5"/>
      <c r="F599" s="5"/>
      <c r="G599" s="5"/>
      <c r="H599" s="5"/>
      <c r="I599" s="5"/>
    </row>
    <row r="600" spans="2:9">
      <c r="B600" s="5"/>
      <c r="C600" s="5"/>
      <c r="D600" s="5"/>
      <c r="E600" s="5"/>
      <c r="F600" s="5"/>
      <c r="G600" s="5"/>
      <c r="H600" s="5"/>
      <c r="I600" s="5"/>
    </row>
    <row r="601" spans="2:9">
      <c r="B601" s="5"/>
      <c r="C601" s="5"/>
      <c r="D601" s="5"/>
      <c r="E601" s="5"/>
      <c r="F601" s="5"/>
      <c r="G601" s="5"/>
      <c r="H601" s="5"/>
      <c r="I601" s="5"/>
    </row>
    <row r="602" spans="2:9">
      <c r="B602" s="5"/>
      <c r="C602" s="5"/>
      <c r="D602" s="5"/>
      <c r="E602" s="5"/>
      <c r="F602" s="5"/>
      <c r="G602" s="5"/>
      <c r="H602" s="5"/>
      <c r="I602" s="5"/>
    </row>
    <row r="603" spans="2:9">
      <c r="B603" s="5"/>
      <c r="C603" s="5"/>
      <c r="D603" s="5"/>
      <c r="E603" s="5"/>
      <c r="F603" s="5"/>
      <c r="G603" s="5"/>
      <c r="H603" s="5"/>
      <c r="I603" s="5"/>
    </row>
    <row r="604" spans="2:9">
      <c r="B604" s="5"/>
      <c r="C604" s="5"/>
      <c r="D604" s="5"/>
      <c r="E604" s="5"/>
      <c r="F604" s="5"/>
      <c r="G604" s="5"/>
      <c r="H604" s="5"/>
      <c r="I604" s="5"/>
    </row>
    <row r="605" spans="2:9">
      <c r="B605" s="5"/>
      <c r="C605" s="5"/>
      <c r="D605" s="5"/>
      <c r="E605" s="5"/>
      <c r="F605" s="5"/>
      <c r="G605" s="5"/>
      <c r="H605" s="5"/>
      <c r="I605" s="5"/>
    </row>
    <row r="606" spans="2:9">
      <c r="B606" s="5"/>
      <c r="C606" s="5"/>
      <c r="D606" s="5"/>
      <c r="E606" s="5"/>
      <c r="F606" s="5"/>
      <c r="G606" s="5"/>
      <c r="H606" s="5"/>
      <c r="I606" s="5"/>
    </row>
    <row r="607" spans="2:9">
      <c r="B607" s="5"/>
      <c r="C607" s="5"/>
      <c r="D607" s="5"/>
      <c r="E607" s="5"/>
      <c r="F607" s="5"/>
      <c r="G607" s="5"/>
      <c r="H607" s="5"/>
      <c r="I607" s="5"/>
    </row>
    <row r="608" spans="2:9">
      <c r="B608" s="5"/>
      <c r="C608" s="5"/>
      <c r="D608" s="5"/>
      <c r="E608" s="5"/>
      <c r="F608" s="5"/>
      <c r="G608" s="5"/>
      <c r="H608" s="5"/>
      <c r="I608" s="5"/>
    </row>
    <row r="609" spans="2:9">
      <c r="B609" s="5"/>
      <c r="C609" s="5"/>
      <c r="D609" s="5"/>
      <c r="E609" s="5"/>
      <c r="F609" s="5"/>
      <c r="G609" s="5"/>
      <c r="H609" s="5"/>
      <c r="I609" s="5"/>
    </row>
    <row r="610" spans="2:9">
      <c r="B610" s="5"/>
      <c r="C610" s="5"/>
      <c r="D610" s="5"/>
      <c r="E610" s="5"/>
      <c r="F610" s="5"/>
      <c r="G610" s="5"/>
      <c r="H610" s="5"/>
      <c r="I610" s="5"/>
    </row>
    <row r="611" spans="2:9">
      <c r="B611" s="5"/>
      <c r="C611" s="5"/>
      <c r="D611" s="5"/>
      <c r="E611" s="5"/>
      <c r="F611" s="5"/>
      <c r="G611" s="5"/>
      <c r="H611" s="5"/>
      <c r="I611" s="5"/>
    </row>
    <row r="612" spans="2:9">
      <c r="B612" s="5"/>
      <c r="C612" s="5"/>
      <c r="D612" s="5"/>
      <c r="E612" s="5"/>
      <c r="F612" s="5"/>
      <c r="G612" s="5"/>
      <c r="H612" s="5"/>
      <c r="I612" s="5"/>
    </row>
    <row r="613" spans="2:9">
      <c r="B613" s="5"/>
      <c r="C613" s="5"/>
      <c r="D613" s="5"/>
      <c r="E613" s="5"/>
      <c r="F613" s="5"/>
      <c r="G613" s="5"/>
      <c r="H613" s="5"/>
      <c r="I613" s="5"/>
    </row>
    <row r="614" spans="2:9">
      <c r="B614" s="5"/>
      <c r="C614" s="5"/>
      <c r="D614" s="5"/>
      <c r="E614" s="5"/>
      <c r="F614" s="5"/>
      <c r="G614" s="5"/>
      <c r="H614" s="5"/>
      <c r="I614" s="5"/>
    </row>
    <row r="615" spans="2:9">
      <c r="B615" s="5"/>
      <c r="C615" s="5"/>
      <c r="D615" s="5"/>
      <c r="E615" s="5"/>
      <c r="F615" s="5"/>
      <c r="G615" s="5"/>
      <c r="H615" s="5"/>
      <c r="I615" s="5"/>
    </row>
    <row r="616" spans="2:9">
      <c r="B616" s="5"/>
      <c r="C616" s="5"/>
      <c r="D616" s="5"/>
      <c r="E616" s="5"/>
      <c r="F616" s="5"/>
      <c r="G616" s="5"/>
      <c r="H616" s="5"/>
      <c r="I616" s="5"/>
    </row>
    <row r="617" spans="2:9">
      <c r="B617" s="5"/>
      <c r="C617" s="5"/>
      <c r="D617" s="5"/>
      <c r="E617" s="5"/>
      <c r="F617" s="5"/>
      <c r="G617" s="5"/>
      <c r="H617" s="5"/>
      <c r="I617" s="5"/>
    </row>
    <row r="618" spans="2:9">
      <c r="B618" s="5"/>
      <c r="C618" s="5"/>
      <c r="D618" s="5"/>
      <c r="E618" s="5"/>
      <c r="F618" s="5"/>
      <c r="G618" s="5"/>
      <c r="H618" s="5"/>
      <c r="I618" s="5"/>
    </row>
    <row r="619" spans="2:9">
      <c r="B619" s="5"/>
      <c r="C619" s="5"/>
      <c r="D619" s="5"/>
      <c r="E619" s="5"/>
      <c r="F619" s="5"/>
      <c r="G619" s="5"/>
      <c r="H619" s="5"/>
      <c r="I619" s="5"/>
    </row>
    <row r="620" spans="2:9">
      <c r="B620" s="5"/>
      <c r="C620" s="5"/>
      <c r="D620" s="5"/>
      <c r="E620" s="5"/>
      <c r="F620" s="5"/>
      <c r="G620" s="5"/>
      <c r="H620" s="5"/>
      <c r="I620" s="5"/>
    </row>
    <row r="621" spans="2:9">
      <c r="B621" s="5"/>
      <c r="C621" s="5"/>
      <c r="D621" s="5"/>
      <c r="E621" s="5"/>
      <c r="F621" s="5"/>
      <c r="G621" s="5"/>
      <c r="H621" s="5"/>
      <c r="I621" s="5"/>
    </row>
    <row r="622" spans="2:9">
      <c r="B622" s="5"/>
      <c r="C622" s="5"/>
      <c r="D622" s="5"/>
      <c r="E622" s="5"/>
      <c r="F622" s="5"/>
      <c r="G622" s="5"/>
      <c r="H622" s="5"/>
      <c r="I622" s="5"/>
    </row>
    <row r="623" spans="2:9">
      <c r="B623" s="5"/>
      <c r="C623" s="5"/>
      <c r="D623" s="5"/>
      <c r="E623" s="5"/>
      <c r="F623" s="5"/>
      <c r="G623" s="5"/>
      <c r="H623" s="5"/>
      <c r="I623" s="5"/>
    </row>
    <row r="624" spans="2:9">
      <c r="B624" s="5"/>
      <c r="C624" s="5"/>
      <c r="D624" s="5"/>
      <c r="E624" s="5"/>
      <c r="F624" s="5"/>
      <c r="G624" s="5"/>
      <c r="H624" s="5"/>
      <c r="I624" s="5"/>
    </row>
    <row r="625" spans="2:9">
      <c r="B625" s="5"/>
      <c r="C625" s="5"/>
      <c r="D625" s="5"/>
      <c r="E625" s="5"/>
      <c r="F625" s="5"/>
      <c r="G625" s="5"/>
      <c r="H625" s="5"/>
      <c r="I625" s="5"/>
    </row>
    <row r="626" spans="2:9">
      <c r="B626" s="5"/>
      <c r="C626" s="5"/>
      <c r="D626" s="5"/>
      <c r="E626" s="5"/>
      <c r="F626" s="5"/>
      <c r="G626" s="5"/>
      <c r="H626" s="5"/>
      <c r="I626" s="5"/>
    </row>
    <row r="627" spans="2:9">
      <c r="B627" s="5"/>
      <c r="C627" s="5"/>
      <c r="D627" s="5"/>
      <c r="E627" s="5"/>
      <c r="F627" s="5"/>
      <c r="G627" s="5"/>
      <c r="H627" s="5"/>
      <c r="I627" s="5"/>
    </row>
    <row r="628" spans="2:9">
      <c r="B628" s="5"/>
      <c r="C628" s="5"/>
      <c r="D628" s="5"/>
      <c r="E628" s="5"/>
      <c r="F628" s="5"/>
      <c r="G628" s="5"/>
      <c r="H628" s="5"/>
      <c r="I628" s="5"/>
    </row>
    <row r="629" spans="2:9">
      <c r="B629" s="5"/>
      <c r="C629" s="5"/>
      <c r="D629" s="5"/>
      <c r="E629" s="5"/>
      <c r="F629" s="5"/>
      <c r="G629" s="5"/>
      <c r="H629" s="5"/>
      <c r="I629" s="5"/>
    </row>
    <row r="630" spans="2:9">
      <c r="B630" s="5"/>
      <c r="C630" s="5"/>
      <c r="D630" s="5"/>
      <c r="E630" s="5"/>
      <c r="F630" s="5"/>
      <c r="G630" s="5"/>
      <c r="H630" s="5"/>
      <c r="I630" s="5"/>
    </row>
    <row r="631" spans="2:9">
      <c r="B631" s="5"/>
      <c r="C631" s="5"/>
      <c r="D631" s="5"/>
      <c r="E631" s="5"/>
      <c r="F631" s="5"/>
      <c r="G631" s="5"/>
      <c r="H631" s="5"/>
      <c r="I631" s="5"/>
    </row>
    <row r="632" spans="2:9">
      <c r="B632" s="5"/>
      <c r="C632" s="5"/>
      <c r="D632" s="5"/>
      <c r="E632" s="5"/>
      <c r="F632" s="5"/>
      <c r="G632" s="5"/>
      <c r="H632" s="5"/>
      <c r="I632" s="5"/>
    </row>
    <row r="633" spans="2:9">
      <c r="B633" s="5"/>
      <c r="C633" s="5"/>
      <c r="D633" s="5"/>
      <c r="E633" s="5"/>
      <c r="F633" s="5"/>
      <c r="G633" s="5"/>
      <c r="H633" s="5"/>
      <c r="I633" s="5"/>
    </row>
    <row r="634" spans="2:9">
      <c r="B634" s="5"/>
      <c r="C634" s="5"/>
      <c r="D634" s="5"/>
      <c r="E634" s="5"/>
      <c r="F634" s="5"/>
      <c r="G634" s="5"/>
      <c r="H634" s="5"/>
      <c r="I634" s="5"/>
    </row>
    <row r="635" spans="2:9">
      <c r="B635" s="5"/>
      <c r="C635" s="5"/>
      <c r="D635" s="5"/>
      <c r="E635" s="5"/>
      <c r="F635" s="5"/>
      <c r="G635" s="5"/>
      <c r="H635" s="5"/>
      <c r="I635" s="5"/>
    </row>
    <row r="636" spans="2:9">
      <c r="B636" s="5"/>
      <c r="C636" s="5"/>
      <c r="D636" s="5"/>
      <c r="E636" s="5"/>
      <c r="F636" s="5"/>
      <c r="G636" s="5"/>
      <c r="H636" s="5"/>
      <c r="I636" s="5"/>
    </row>
    <row r="637" spans="2:9">
      <c r="B637" s="5"/>
      <c r="C637" s="5"/>
      <c r="D637" s="5"/>
      <c r="E637" s="5"/>
      <c r="F637" s="5"/>
      <c r="G637" s="5"/>
      <c r="H637" s="5"/>
      <c r="I637" s="5"/>
    </row>
    <row r="638" spans="2:9">
      <c r="B638" s="5"/>
      <c r="C638" s="5"/>
      <c r="D638" s="5"/>
      <c r="E638" s="5"/>
      <c r="F638" s="5"/>
      <c r="G638" s="5"/>
      <c r="H638" s="5"/>
      <c r="I638" s="5"/>
    </row>
    <row r="639" spans="2:9">
      <c r="B639" s="5"/>
      <c r="C639" s="5"/>
      <c r="D639" s="5"/>
      <c r="E639" s="5"/>
      <c r="F639" s="5"/>
      <c r="G639" s="5"/>
      <c r="H639" s="5"/>
      <c r="I639" s="5"/>
    </row>
    <row r="640" spans="2:9">
      <c r="B640" s="5"/>
      <c r="C640" s="5"/>
      <c r="D640" s="5"/>
      <c r="E640" s="5"/>
      <c r="F640" s="5"/>
      <c r="G640" s="5"/>
      <c r="H640" s="5"/>
      <c r="I640" s="5"/>
    </row>
    <row r="641" spans="2:9">
      <c r="B641" s="5"/>
      <c r="C641" s="5"/>
      <c r="D641" s="5"/>
      <c r="E641" s="5"/>
      <c r="F641" s="5"/>
      <c r="G641" s="5"/>
      <c r="H641" s="5"/>
      <c r="I641" s="5"/>
    </row>
    <row r="642" spans="2:9">
      <c r="B642" s="5"/>
      <c r="C642" s="5"/>
      <c r="D642" s="5"/>
      <c r="E642" s="5"/>
      <c r="F642" s="5"/>
      <c r="G642" s="5"/>
      <c r="H642" s="5"/>
      <c r="I642" s="5"/>
    </row>
    <row r="643" spans="2:9">
      <c r="B643" s="5"/>
      <c r="C643" s="5"/>
      <c r="D643" s="5"/>
      <c r="E643" s="5"/>
      <c r="F643" s="5"/>
      <c r="G643" s="5"/>
      <c r="H643" s="5"/>
      <c r="I643" s="5"/>
    </row>
    <row r="644" spans="2:9">
      <c r="B644" s="5"/>
      <c r="C644" s="5"/>
      <c r="D644" s="5"/>
      <c r="E644" s="5"/>
      <c r="F644" s="5"/>
      <c r="G644" s="5"/>
      <c r="H644" s="5"/>
      <c r="I644" s="5"/>
    </row>
    <row r="645" spans="2:9">
      <c r="B645" s="5"/>
      <c r="C645" s="5"/>
      <c r="D645" s="5"/>
      <c r="E645" s="5"/>
      <c r="F645" s="5"/>
      <c r="G645" s="5"/>
      <c r="H645" s="5"/>
      <c r="I645" s="5"/>
    </row>
    <row r="646" spans="2:9">
      <c r="B646" s="5"/>
      <c r="C646" s="5"/>
      <c r="D646" s="5"/>
      <c r="E646" s="5"/>
      <c r="F646" s="5"/>
      <c r="G646" s="5"/>
      <c r="H646" s="5"/>
      <c r="I646" s="5"/>
    </row>
    <row r="647" spans="2:9">
      <c r="B647" s="5"/>
      <c r="C647" s="5"/>
      <c r="D647" s="5"/>
      <c r="E647" s="5"/>
      <c r="F647" s="5"/>
      <c r="G647" s="5"/>
      <c r="H647" s="5"/>
      <c r="I647" s="5"/>
    </row>
    <row r="648" spans="2:9">
      <c r="B648" s="5"/>
      <c r="C648" s="5"/>
      <c r="D648" s="5"/>
      <c r="E648" s="5"/>
      <c r="F648" s="5"/>
      <c r="G648" s="5"/>
      <c r="H648" s="5"/>
      <c r="I648" s="5"/>
    </row>
    <row r="649" spans="2:9">
      <c r="B649" s="5"/>
      <c r="C649" s="5"/>
      <c r="D649" s="5"/>
      <c r="E649" s="5"/>
      <c r="F649" s="5"/>
      <c r="G649" s="5"/>
      <c r="H649" s="5"/>
      <c r="I649" s="5"/>
    </row>
    <row r="650" spans="2:9">
      <c r="B650" s="5"/>
      <c r="C650" s="5"/>
      <c r="D650" s="5"/>
      <c r="E650" s="5"/>
      <c r="F650" s="5"/>
      <c r="G650" s="5"/>
      <c r="H650" s="5"/>
      <c r="I650" s="5"/>
    </row>
    <row r="651" spans="2:9">
      <c r="B651" s="5"/>
      <c r="C651" s="5"/>
      <c r="D651" s="5"/>
      <c r="E651" s="5"/>
      <c r="F651" s="5"/>
      <c r="G651" s="5"/>
      <c r="H651" s="5"/>
      <c r="I651" s="5"/>
    </row>
    <row r="652" spans="2:9">
      <c r="B652" s="5"/>
      <c r="C652" s="5"/>
      <c r="D652" s="5"/>
      <c r="E652" s="5"/>
      <c r="F652" s="5"/>
      <c r="G652" s="5"/>
      <c r="H652" s="5"/>
      <c r="I652" s="5"/>
    </row>
    <row r="653" spans="2:9">
      <c r="B653" s="5"/>
      <c r="C653" s="5"/>
      <c r="D653" s="5"/>
      <c r="E653" s="5"/>
      <c r="F653" s="5"/>
      <c r="G653" s="5"/>
      <c r="H653" s="5"/>
      <c r="I653" s="5"/>
    </row>
    <row r="654" spans="2:9">
      <c r="B654" s="5"/>
      <c r="C654" s="5"/>
      <c r="D654" s="5"/>
      <c r="E654" s="5"/>
      <c r="F654" s="5"/>
      <c r="G654" s="5"/>
      <c r="H654" s="5"/>
      <c r="I654" s="5"/>
    </row>
    <row r="655" spans="2:9">
      <c r="B655" s="5"/>
      <c r="C655" s="5"/>
      <c r="D655" s="5"/>
      <c r="E655" s="5"/>
      <c r="F655" s="5"/>
      <c r="G655" s="5"/>
      <c r="H655" s="5"/>
      <c r="I655" s="5"/>
    </row>
    <row r="656" spans="2:9">
      <c r="B656" s="5"/>
      <c r="C656" s="5"/>
      <c r="D656" s="5"/>
      <c r="E656" s="5"/>
      <c r="F656" s="5"/>
      <c r="G656" s="5"/>
      <c r="H656" s="5"/>
      <c r="I656" s="5"/>
    </row>
    <row r="657" spans="2:9">
      <c r="B657" s="5"/>
      <c r="C657" s="5"/>
      <c r="D657" s="5"/>
      <c r="E657" s="5"/>
      <c r="F657" s="5"/>
      <c r="G657" s="5"/>
      <c r="H657" s="5"/>
      <c r="I657" s="5"/>
    </row>
    <row r="658" spans="2:9">
      <c r="B658" s="5"/>
      <c r="C658" s="5"/>
      <c r="D658" s="5"/>
      <c r="E658" s="5"/>
      <c r="F658" s="5"/>
      <c r="G658" s="5"/>
      <c r="H658" s="5"/>
      <c r="I658" s="5"/>
    </row>
    <row r="659" spans="2:9">
      <c r="B659" s="5"/>
      <c r="C659" s="5"/>
      <c r="D659" s="5"/>
      <c r="E659" s="5"/>
      <c r="F659" s="5"/>
      <c r="G659" s="5"/>
      <c r="H659" s="5"/>
      <c r="I659" s="5"/>
    </row>
    <row r="660" spans="2:9">
      <c r="B660" s="5"/>
      <c r="C660" s="5"/>
      <c r="D660" s="5"/>
      <c r="E660" s="5"/>
      <c r="F660" s="5"/>
      <c r="G660" s="5"/>
      <c r="H660" s="5"/>
      <c r="I660" s="5"/>
    </row>
    <row r="661" spans="2:9">
      <c r="B661" s="5"/>
      <c r="C661" s="5"/>
      <c r="D661" s="5"/>
      <c r="E661" s="5"/>
      <c r="F661" s="5"/>
      <c r="G661" s="5"/>
      <c r="H661" s="5"/>
      <c r="I661" s="5"/>
    </row>
    <row r="662" spans="2:9">
      <c r="B662" s="5"/>
      <c r="C662" s="5"/>
      <c r="D662" s="5"/>
      <c r="E662" s="5"/>
      <c r="F662" s="5"/>
      <c r="G662" s="5"/>
      <c r="H662" s="5"/>
      <c r="I662" s="5"/>
    </row>
    <row r="663" spans="2:9">
      <c r="B663" s="5"/>
      <c r="C663" s="5"/>
      <c r="D663" s="5"/>
      <c r="E663" s="5"/>
      <c r="F663" s="5"/>
      <c r="G663" s="5"/>
      <c r="H663" s="5"/>
      <c r="I663" s="5"/>
    </row>
    <row r="664" spans="2:9">
      <c r="B664" s="5"/>
      <c r="C664" s="5"/>
      <c r="D664" s="5"/>
      <c r="E664" s="5"/>
      <c r="F664" s="5"/>
      <c r="G664" s="5"/>
      <c r="H664" s="5"/>
      <c r="I664" s="5"/>
    </row>
    <row r="665" spans="2:9">
      <c r="B665" s="5"/>
      <c r="C665" s="5"/>
      <c r="D665" s="5"/>
      <c r="E665" s="5"/>
      <c r="F665" s="5"/>
      <c r="G665" s="5"/>
      <c r="H665" s="5"/>
      <c r="I665" s="5"/>
    </row>
    <row r="666" spans="2:9">
      <c r="B666" s="5"/>
      <c r="C666" s="5"/>
      <c r="D666" s="5"/>
      <c r="E666" s="5"/>
      <c r="F666" s="5"/>
      <c r="G666" s="5"/>
      <c r="H666" s="5"/>
      <c r="I666" s="5"/>
    </row>
    <row r="667" spans="2:9">
      <c r="B667" s="5"/>
      <c r="C667" s="5"/>
      <c r="D667" s="5"/>
      <c r="E667" s="5"/>
      <c r="F667" s="5"/>
      <c r="G667" s="5"/>
      <c r="H667" s="5"/>
      <c r="I667" s="5"/>
    </row>
    <row r="668" spans="2:9">
      <c r="B668" s="5"/>
      <c r="C668" s="5"/>
      <c r="D668" s="5"/>
      <c r="E668" s="5"/>
      <c r="F668" s="5"/>
      <c r="G668" s="5"/>
      <c r="H668" s="5"/>
      <c r="I668" s="5"/>
    </row>
    <row r="669" spans="2:9">
      <c r="B669" s="5"/>
      <c r="C669" s="5"/>
      <c r="D669" s="5"/>
      <c r="E669" s="5"/>
      <c r="F669" s="5"/>
      <c r="G669" s="5"/>
      <c r="H669" s="5"/>
      <c r="I669" s="5"/>
    </row>
    <row r="670" spans="2:9">
      <c r="B670" s="5"/>
      <c r="C670" s="5"/>
      <c r="D670" s="5"/>
      <c r="E670" s="5"/>
      <c r="F670" s="5"/>
      <c r="G670" s="5"/>
      <c r="H670" s="5"/>
      <c r="I670" s="5"/>
    </row>
    <row r="671" spans="2:9">
      <c r="B671" s="5"/>
      <c r="C671" s="5"/>
      <c r="D671" s="5"/>
      <c r="E671" s="5"/>
      <c r="F671" s="5"/>
      <c r="G671" s="5"/>
      <c r="H671" s="5"/>
      <c r="I671" s="5"/>
    </row>
    <row r="672" spans="2:9">
      <c r="B672" s="5"/>
      <c r="C672" s="5"/>
      <c r="D672" s="5"/>
      <c r="E672" s="5"/>
      <c r="F672" s="5"/>
      <c r="G672" s="5"/>
      <c r="H672" s="5"/>
      <c r="I672" s="5"/>
    </row>
    <row r="673" spans="2:9">
      <c r="B673" s="5"/>
      <c r="C673" s="5"/>
      <c r="D673" s="5"/>
      <c r="E673" s="5"/>
      <c r="F673" s="5"/>
      <c r="G673" s="5"/>
      <c r="H673" s="5"/>
      <c r="I673" s="5"/>
    </row>
    <row r="674" spans="2:9">
      <c r="B674" s="5"/>
      <c r="C674" s="5"/>
      <c r="D674" s="5"/>
      <c r="E674" s="5"/>
      <c r="F674" s="5"/>
      <c r="G674" s="5"/>
      <c r="H674" s="5"/>
      <c r="I674" s="5"/>
    </row>
    <row r="675" spans="2:9">
      <c r="B675" s="5"/>
      <c r="C675" s="5"/>
      <c r="D675" s="5"/>
      <c r="E675" s="5"/>
      <c r="F675" s="5"/>
      <c r="G675" s="5"/>
      <c r="H675" s="5"/>
      <c r="I675" s="5"/>
    </row>
    <row r="676" spans="2:9">
      <c r="B676" s="5"/>
      <c r="C676" s="5"/>
      <c r="D676" s="5"/>
      <c r="E676" s="5"/>
      <c r="F676" s="5"/>
      <c r="G676" s="5"/>
      <c r="H676" s="5"/>
      <c r="I676" s="5"/>
    </row>
    <row r="677" spans="2:9">
      <c r="B677" s="5"/>
      <c r="C677" s="5"/>
      <c r="D677" s="5"/>
      <c r="E677" s="5"/>
      <c r="F677" s="5"/>
      <c r="G677" s="5"/>
      <c r="H677" s="5"/>
      <c r="I677" s="5"/>
    </row>
    <row r="678" spans="2:9">
      <c r="B678" s="5"/>
      <c r="C678" s="5"/>
      <c r="D678" s="5"/>
      <c r="E678" s="5"/>
      <c r="F678" s="5"/>
      <c r="G678" s="5"/>
      <c r="H678" s="5"/>
      <c r="I678" s="5"/>
    </row>
    <row r="679" spans="2:9">
      <c r="B679" s="5"/>
      <c r="C679" s="5"/>
      <c r="D679" s="5"/>
      <c r="E679" s="5"/>
      <c r="F679" s="5"/>
      <c r="G679" s="5"/>
      <c r="H679" s="5"/>
      <c r="I679" s="5"/>
    </row>
    <row r="680" spans="2:9">
      <c r="B680" s="5"/>
      <c r="C680" s="5"/>
      <c r="D680" s="5"/>
      <c r="E680" s="5"/>
      <c r="F680" s="5"/>
      <c r="G680" s="5"/>
      <c r="H680" s="5"/>
      <c r="I680" s="5"/>
    </row>
    <row r="681" spans="2:9">
      <c r="B681" s="5"/>
      <c r="C681" s="5"/>
      <c r="D681" s="5"/>
      <c r="E681" s="5"/>
      <c r="F681" s="5"/>
      <c r="G681" s="5"/>
      <c r="H681" s="5"/>
      <c r="I681" s="5"/>
    </row>
    <row r="682" spans="2:9">
      <c r="B682" s="5"/>
      <c r="C682" s="5"/>
      <c r="D682" s="5"/>
      <c r="E682" s="5"/>
      <c r="F682" s="5"/>
      <c r="G682" s="5"/>
      <c r="H682" s="5"/>
      <c r="I682" s="5"/>
    </row>
    <row r="683" spans="2:9">
      <c r="B683" s="5"/>
      <c r="C683" s="5"/>
      <c r="D683" s="5"/>
      <c r="E683" s="5"/>
      <c r="F683" s="5"/>
      <c r="G683" s="5"/>
      <c r="H683" s="5"/>
      <c r="I683" s="5"/>
    </row>
    <row r="684" spans="2:9">
      <c r="B684" s="5"/>
      <c r="C684" s="5"/>
      <c r="D684" s="5"/>
      <c r="E684" s="5"/>
      <c r="F684" s="5"/>
      <c r="G684" s="5"/>
      <c r="H684" s="5"/>
      <c r="I684" s="5"/>
    </row>
    <row r="685" spans="2:9">
      <c r="B685" s="5"/>
      <c r="C685" s="5"/>
      <c r="D685" s="5"/>
      <c r="E685" s="5"/>
      <c r="F685" s="5"/>
      <c r="G685" s="5"/>
      <c r="H685" s="5"/>
      <c r="I685" s="5"/>
    </row>
    <row r="686" spans="2:9">
      <c r="B686" s="5"/>
      <c r="C686" s="5"/>
      <c r="D686" s="5"/>
      <c r="E686" s="5"/>
      <c r="F686" s="5"/>
      <c r="G686" s="5"/>
      <c r="H686" s="5"/>
      <c r="I686" s="5"/>
    </row>
    <row r="687" spans="2:9">
      <c r="B687" s="5"/>
      <c r="C687" s="5"/>
      <c r="D687" s="5"/>
      <c r="E687" s="5"/>
      <c r="F687" s="5"/>
      <c r="G687" s="5"/>
      <c r="H687" s="5"/>
      <c r="I687" s="5"/>
    </row>
    <row r="688" spans="2:9">
      <c r="B688" s="5"/>
      <c r="C688" s="5"/>
      <c r="D688" s="5"/>
      <c r="E688" s="5"/>
      <c r="F688" s="5"/>
      <c r="G688" s="5"/>
      <c r="H688" s="5"/>
      <c r="I688" s="5"/>
    </row>
    <row r="689" spans="2:9">
      <c r="B689" s="5"/>
      <c r="C689" s="5"/>
      <c r="D689" s="5"/>
      <c r="E689" s="5"/>
      <c r="F689" s="5"/>
      <c r="G689" s="5"/>
      <c r="H689" s="5"/>
      <c r="I689" s="5"/>
    </row>
    <row r="690" spans="2:9">
      <c r="B690" s="5"/>
      <c r="C690" s="5"/>
      <c r="D690" s="5"/>
      <c r="E690" s="5"/>
      <c r="F690" s="5"/>
      <c r="G690" s="5"/>
      <c r="H690" s="5"/>
      <c r="I690" s="5"/>
    </row>
    <row r="691" spans="2:9">
      <c r="B691" s="5"/>
      <c r="C691" s="5"/>
      <c r="D691" s="5"/>
      <c r="E691" s="5"/>
      <c r="F691" s="5"/>
      <c r="G691" s="5"/>
      <c r="H691" s="5"/>
      <c r="I691" s="5"/>
    </row>
    <row r="692" spans="2:9">
      <c r="B692" s="5"/>
      <c r="C692" s="5"/>
      <c r="D692" s="5"/>
      <c r="E692" s="5"/>
      <c r="F692" s="5"/>
      <c r="G692" s="5"/>
      <c r="H692" s="5"/>
      <c r="I692" s="5"/>
    </row>
    <row r="693" spans="2:9">
      <c r="B693" s="5"/>
      <c r="C693" s="5"/>
      <c r="D693" s="5"/>
      <c r="E693" s="5"/>
      <c r="F693" s="5"/>
      <c r="G693" s="5"/>
      <c r="H693" s="5"/>
      <c r="I693" s="5"/>
    </row>
    <row r="694" spans="2:9">
      <c r="B694" s="5"/>
      <c r="C694" s="5"/>
      <c r="D694" s="5"/>
      <c r="E694" s="5"/>
      <c r="F694" s="5"/>
      <c r="G694" s="5"/>
      <c r="H694" s="5"/>
      <c r="I694" s="5"/>
    </row>
    <row r="695" spans="2:9">
      <c r="B695" s="5"/>
      <c r="C695" s="5"/>
      <c r="D695" s="5"/>
      <c r="E695" s="5"/>
      <c r="F695" s="5"/>
      <c r="G695" s="5"/>
      <c r="H695" s="5"/>
      <c r="I695" s="5"/>
    </row>
    <row r="696" spans="2:9">
      <c r="B696" s="5"/>
      <c r="C696" s="5"/>
      <c r="D696" s="5"/>
      <c r="E696" s="5"/>
      <c r="F696" s="5"/>
      <c r="G696" s="5"/>
      <c r="H696" s="5"/>
      <c r="I696" s="5"/>
    </row>
    <row r="697" spans="2:9">
      <c r="B697" s="5"/>
      <c r="C697" s="5"/>
      <c r="D697" s="5"/>
      <c r="E697" s="5"/>
      <c r="F697" s="5"/>
      <c r="G697" s="5"/>
      <c r="H697" s="5"/>
      <c r="I697" s="5"/>
    </row>
    <row r="698" spans="2:9">
      <c r="B698" s="5"/>
      <c r="C698" s="5"/>
      <c r="D698" s="5"/>
      <c r="E698" s="5"/>
      <c r="F698" s="5"/>
      <c r="G698" s="5"/>
      <c r="H698" s="5"/>
      <c r="I698" s="5"/>
    </row>
    <row r="699" spans="2:9">
      <c r="B699" s="5"/>
      <c r="C699" s="5"/>
      <c r="D699" s="5"/>
      <c r="E699" s="5"/>
      <c r="F699" s="5"/>
      <c r="G699" s="5"/>
      <c r="H699" s="5"/>
      <c r="I699" s="5"/>
    </row>
    <row r="700" spans="2:9">
      <c r="B700" s="5"/>
      <c r="C700" s="5"/>
      <c r="D700" s="5"/>
      <c r="E700" s="5"/>
      <c r="F700" s="5"/>
      <c r="G700" s="5"/>
      <c r="H700" s="5"/>
      <c r="I700" s="5"/>
    </row>
    <row r="701" spans="2:9">
      <c r="B701" s="5"/>
      <c r="C701" s="5"/>
      <c r="D701" s="5"/>
      <c r="E701" s="5"/>
      <c r="F701" s="5"/>
      <c r="G701" s="5"/>
      <c r="H701" s="5"/>
      <c r="I701" s="5"/>
    </row>
    <row r="702" spans="2:9">
      <c r="B702" s="5"/>
      <c r="C702" s="5"/>
      <c r="D702" s="5"/>
      <c r="E702" s="5"/>
      <c r="F702" s="5"/>
      <c r="G702" s="5"/>
      <c r="H702" s="5"/>
      <c r="I702" s="5"/>
    </row>
    <row r="703" spans="2:9">
      <c r="B703" s="5"/>
      <c r="C703" s="5"/>
      <c r="D703" s="5"/>
      <c r="E703" s="5"/>
      <c r="F703" s="5"/>
      <c r="G703" s="5"/>
      <c r="H703" s="5"/>
      <c r="I703" s="5"/>
    </row>
    <row r="704" spans="2:9">
      <c r="B704" s="5"/>
      <c r="C704" s="5"/>
      <c r="D704" s="5"/>
      <c r="E704" s="5"/>
      <c r="F704" s="5"/>
      <c r="G704" s="5"/>
      <c r="H704" s="5"/>
      <c r="I704" s="5"/>
    </row>
    <row r="705" spans="2:9">
      <c r="B705" s="5"/>
      <c r="C705" s="5"/>
      <c r="D705" s="5"/>
      <c r="E705" s="5"/>
      <c r="F705" s="5"/>
      <c r="G705" s="5"/>
      <c r="H705" s="5"/>
      <c r="I705" s="5"/>
    </row>
    <row r="706" spans="2:9">
      <c r="B706" s="5"/>
      <c r="C706" s="5"/>
      <c r="D706" s="5"/>
      <c r="E706" s="5"/>
      <c r="F706" s="5"/>
      <c r="G706" s="5"/>
      <c r="H706" s="5"/>
      <c r="I706" s="5"/>
    </row>
    <row r="707" spans="2:9">
      <c r="B707" s="5"/>
      <c r="C707" s="5"/>
      <c r="D707" s="5"/>
      <c r="E707" s="5"/>
      <c r="F707" s="5"/>
      <c r="G707" s="5"/>
      <c r="H707" s="5"/>
      <c r="I707" s="5"/>
    </row>
    <row r="708" spans="2:9">
      <c r="B708" s="5"/>
      <c r="C708" s="5"/>
      <c r="D708" s="5"/>
      <c r="E708" s="5"/>
      <c r="F708" s="5"/>
      <c r="G708" s="5"/>
      <c r="H708" s="5"/>
      <c r="I708" s="5"/>
    </row>
    <row r="709" spans="2:9">
      <c r="B709" s="5"/>
      <c r="C709" s="5"/>
      <c r="D709" s="5"/>
      <c r="E709" s="5"/>
      <c r="F709" s="5"/>
      <c r="G709" s="5"/>
      <c r="H709" s="5"/>
      <c r="I709" s="5"/>
    </row>
    <row r="710" spans="2:9">
      <c r="B710" s="5"/>
      <c r="C710" s="5"/>
      <c r="D710" s="5"/>
      <c r="E710" s="5"/>
      <c r="F710" s="5"/>
      <c r="G710" s="5"/>
      <c r="H710" s="5"/>
      <c r="I710" s="5"/>
    </row>
    <row r="711" spans="2:9">
      <c r="B711" s="5"/>
      <c r="C711" s="5"/>
      <c r="D711" s="5"/>
      <c r="E711" s="5"/>
      <c r="F711" s="5"/>
      <c r="G711" s="5"/>
      <c r="H711" s="5"/>
      <c r="I711" s="5"/>
    </row>
    <row r="712" spans="2:9">
      <c r="B712" s="5"/>
      <c r="C712" s="5"/>
      <c r="D712" s="5"/>
      <c r="E712" s="5"/>
      <c r="F712" s="5"/>
      <c r="G712" s="5"/>
      <c r="H712" s="5"/>
      <c r="I712" s="5"/>
    </row>
    <row r="713" spans="2:9">
      <c r="B713" s="5"/>
      <c r="C713" s="5"/>
      <c r="D713" s="5"/>
      <c r="E713" s="5"/>
      <c r="F713" s="5"/>
      <c r="G713" s="5"/>
      <c r="H713" s="5"/>
      <c r="I713" s="5"/>
    </row>
    <row r="714" spans="2:9">
      <c r="B714" s="5"/>
      <c r="C714" s="5"/>
      <c r="D714" s="5"/>
      <c r="E714" s="5"/>
      <c r="F714" s="5"/>
      <c r="G714" s="5"/>
      <c r="H714" s="5"/>
      <c r="I714" s="5"/>
    </row>
    <row r="715" spans="2:9">
      <c r="B715" s="5"/>
      <c r="C715" s="5"/>
      <c r="D715" s="5"/>
      <c r="E715" s="5"/>
      <c r="F715" s="5"/>
      <c r="G715" s="5"/>
      <c r="H715" s="5"/>
      <c r="I715" s="5"/>
    </row>
    <row r="716" spans="2:9">
      <c r="B716" s="5"/>
      <c r="C716" s="5"/>
      <c r="D716" s="5"/>
      <c r="E716" s="5"/>
      <c r="F716" s="5"/>
      <c r="G716" s="5"/>
      <c r="H716" s="5"/>
      <c r="I716" s="5"/>
    </row>
    <row r="717" spans="2:9">
      <c r="B717" s="5"/>
      <c r="C717" s="5"/>
      <c r="D717" s="5"/>
      <c r="E717" s="5"/>
      <c r="F717" s="5"/>
      <c r="G717" s="5"/>
      <c r="H717" s="5"/>
      <c r="I717" s="5"/>
    </row>
    <row r="718" spans="2:9">
      <c r="B718" s="5"/>
      <c r="C718" s="5"/>
      <c r="D718" s="5"/>
      <c r="E718" s="5"/>
      <c r="F718" s="5"/>
      <c r="G718" s="5"/>
      <c r="H718" s="5"/>
      <c r="I718" s="5"/>
    </row>
    <row r="719" spans="2:9">
      <c r="B719" s="5"/>
      <c r="C719" s="5"/>
      <c r="D719" s="5"/>
      <c r="E719" s="5"/>
      <c r="F719" s="5"/>
      <c r="G719" s="5"/>
      <c r="H719" s="5"/>
      <c r="I719" s="5"/>
    </row>
    <row r="720" spans="2:9">
      <c r="B720" s="5"/>
      <c r="C720" s="5"/>
      <c r="D720" s="5"/>
      <c r="E720" s="5"/>
      <c r="F720" s="5"/>
      <c r="G720" s="5"/>
      <c r="H720" s="5"/>
      <c r="I720" s="5"/>
    </row>
    <row r="721" spans="2:9">
      <c r="B721" s="5"/>
      <c r="C721" s="5"/>
      <c r="D721" s="5"/>
      <c r="E721" s="5"/>
      <c r="F721" s="5"/>
      <c r="G721" s="5"/>
      <c r="H721" s="5"/>
      <c r="I721" s="5"/>
    </row>
    <row r="722" spans="2:9">
      <c r="B722" s="5"/>
      <c r="C722" s="5"/>
      <c r="D722" s="5"/>
      <c r="E722" s="5"/>
      <c r="F722" s="5"/>
      <c r="G722" s="5"/>
      <c r="H722" s="5"/>
      <c r="I722" s="5"/>
    </row>
    <row r="723" spans="2:9">
      <c r="B723" s="5"/>
      <c r="C723" s="5"/>
      <c r="D723" s="5"/>
      <c r="E723" s="5"/>
      <c r="F723" s="5"/>
      <c r="G723" s="5"/>
      <c r="H723" s="5"/>
      <c r="I723" s="5"/>
    </row>
    <row r="724" spans="2:9">
      <c r="B724" s="5"/>
      <c r="C724" s="5"/>
      <c r="D724" s="5"/>
      <c r="E724" s="5"/>
      <c r="F724" s="5"/>
      <c r="G724" s="5"/>
      <c r="H724" s="5"/>
      <c r="I724" s="5"/>
    </row>
    <row r="725" spans="2:9">
      <c r="B725" s="5"/>
      <c r="C725" s="5"/>
      <c r="D725" s="5"/>
      <c r="E725" s="5"/>
      <c r="F725" s="5"/>
      <c r="G725" s="5"/>
      <c r="H725" s="5"/>
      <c r="I725" s="5"/>
    </row>
    <row r="726" spans="2:9">
      <c r="B726" s="5"/>
      <c r="C726" s="5"/>
      <c r="D726" s="5"/>
      <c r="E726" s="5"/>
      <c r="F726" s="5"/>
      <c r="G726" s="5"/>
      <c r="H726" s="5"/>
      <c r="I726" s="5"/>
    </row>
    <row r="727" spans="2:9">
      <c r="B727" s="5"/>
      <c r="C727" s="5"/>
      <c r="D727" s="5"/>
      <c r="E727" s="5"/>
      <c r="F727" s="5"/>
      <c r="G727" s="5"/>
      <c r="H727" s="5"/>
      <c r="I727" s="5"/>
    </row>
    <row r="728" spans="2:9">
      <c r="B728" s="5"/>
      <c r="C728" s="5"/>
      <c r="D728" s="5"/>
      <c r="E728" s="5"/>
      <c r="F728" s="5"/>
      <c r="G728" s="5"/>
      <c r="H728" s="5"/>
      <c r="I728" s="5"/>
    </row>
    <row r="729" spans="2:9">
      <c r="B729" s="5"/>
      <c r="C729" s="5"/>
      <c r="D729" s="5"/>
      <c r="E729" s="5"/>
      <c r="F729" s="5"/>
      <c r="G729" s="5"/>
      <c r="H729" s="5"/>
      <c r="I729" s="5"/>
    </row>
    <row r="730" spans="2:9">
      <c r="B730" s="5"/>
      <c r="C730" s="5"/>
      <c r="D730" s="5"/>
      <c r="E730" s="5"/>
      <c r="F730" s="5"/>
      <c r="G730" s="5"/>
      <c r="H730" s="5"/>
      <c r="I730" s="5"/>
    </row>
    <row r="731" spans="2:9">
      <c r="B731" s="5"/>
      <c r="C731" s="5"/>
      <c r="D731" s="5"/>
      <c r="E731" s="5"/>
      <c r="F731" s="5"/>
      <c r="G731" s="5"/>
      <c r="H731" s="5"/>
      <c r="I731" s="5"/>
    </row>
    <row r="732" spans="2:9">
      <c r="B732" s="5"/>
      <c r="C732" s="5"/>
      <c r="D732" s="5"/>
      <c r="E732" s="5"/>
      <c r="F732" s="5"/>
      <c r="G732" s="5"/>
      <c r="H732" s="5"/>
      <c r="I732" s="5"/>
    </row>
    <row r="733" spans="2:9">
      <c r="B733" s="5"/>
      <c r="C733" s="5"/>
      <c r="D733" s="5"/>
      <c r="E733" s="5"/>
      <c r="F733" s="5"/>
      <c r="G733" s="5"/>
      <c r="H733" s="5"/>
      <c r="I733" s="5"/>
    </row>
    <row r="734" spans="2:9">
      <c r="B734" s="5"/>
      <c r="C734" s="5"/>
      <c r="D734" s="5"/>
      <c r="E734" s="5"/>
      <c r="F734" s="5"/>
      <c r="G734" s="5"/>
      <c r="H734" s="5"/>
      <c r="I734" s="5"/>
    </row>
    <row r="735" spans="2:9">
      <c r="B735" s="5"/>
      <c r="C735" s="5"/>
      <c r="D735" s="5"/>
      <c r="E735" s="5"/>
      <c r="F735" s="5"/>
      <c r="G735" s="5"/>
      <c r="H735" s="5"/>
      <c r="I735" s="5"/>
    </row>
    <row r="736" spans="2:9">
      <c r="B736" s="5"/>
      <c r="C736" s="5"/>
      <c r="D736" s="5"/>
      <c r="E736" s="5"/>
      <c r="F736" s="5"/>
      <c r="G736" s="5"/>
      <c r="H736" s="5"/>
      <c r="I736" s="5"/>
    </row>
    <row r="737" spans="2:9">
      <c r="B737" s="5"/>
      <c r="C737" s="5"/>
      <c r="D737" s="5"/>
      <c r="E737" s="5"/>
      <c r="F737" s="5"/>
      <c r="G737" s="5"/>
      <c r="H737" s="5"/>
      <c r="I737" s="5"/>
    </row>
    <row r="738" spans="2:9">
      <c r="B738" s="5"/>
      <c r="C738" s="5"/>
      <c r="D738" s="5"/>
      <c r="E738" s="5"/>
      <c r="F738" s="5"/>
      <c r="G738" s="5"/>
      <c r="H738" s="5"/>
      <c r="I738" s="5"/>
    </row>
    <row r="739" spans="2:9">
      <c r="B739" s="5"/>
      <c r="C739" s="5"/>
      <c r="D739" s="5"/>
      <c r="E739" s="5"/>
      <c r="F739" s="5"/>
      <c r="G739" s="5"/>
      <c r="H739" s="5"/>
      <c r="I739" s="5"/>
    </row>
    <row r="740" spans="2:9">
      <c r="B740" s="5"/>
      <c r="C740" s="5"/>
      <c r="D740" s="5"/>
      <c r="E740" s="5"/>
      <c r="F740" s="5"/>
      <c r="G740" s="5"/>
      <c r="H740" s="5"/>
      <c r="I740" s="5"/>
    </row>
    <row r="741" spans="2:9">
      <c r="B741" s="5"/>
      <c r="C741" s="5"/>
      <c r="D741" s="5"/>
      <c r="E741" s="5"/>
      <c r="F741" s="5"/>
      <c r="G741" s="5"/>
      <c r="H741" s="5"/>
      <c r="I741" s="5"/>
    </row>
    <row r="742" spans="2:9">
      <c r="B742" s="5"/>
      <c r="C742" s="5"/>
      <c r="D742" s="5"/>
      <c r="E742" s="5"/>
      <c r="F742" s="5"/>
      <c r="G742" s="5"/>
      <c r="H742" s="5"/>
      <c r="I742" s="5"/>
    </row>
    <row r="743" spans="2:9">
      <c r="B743" s="5"/>
      <c r="C743" s="5"/>
      <c r="D743" s="5"/>
      <c r="E743" s="5"/>
      <c r="F743" s="5"/>
      <c r="G743" s="5"/>
      <c r="H743" s="5"/>
      <c r="I743" s="5"/>
    </row>
    <row r="744" spans="2:9">
      <c r="B744" s="5"/>
      <c r="C744" s="5"/>
      <c r="D744" s="5"/>
      <c r="E744" s="5"/>
      <c r="F744" s="5"/>
      <c r="G744" s="5"/>
      <c r="H744" s="5"/>
      <c r="I744" s="5"/>
    </row>
    <row r="745" spans="2:9">
      <c r="B745" s="5"/>
      <c r="C745" s="5"/>
      <c r="D745" s="5"/>
      <c r="E745" s="5"/>
      <c r="F745" s="5"/>
      <c r="G745" s="5"/>
      <c r="H745" s="5"/>
      <c r="I745" s="5"/>
    </row>
    <row r="746" spans="2:9">
      <c r="B746" s="5"/>
      <c r="C746" s="5"/>
      <c r="D746" s="5"/>
      <c r="E746" s="5"/>
      <c r="F746" s="5"/>
      <c r="G746" s="5"/>
      <c r="H746" s="5"/>
      <c r="I746" s="5"/>
    </row>
    <row r="747" spans="2:9">
      <c r="B747" s="5"/>
      <c r="C747" s="5"/>
      <c r="D747" s="5"/>
      <c r="E747" s="5"/>
      <c r="F747" s="5"/>
      <c r="G747" s="5"/>
      <c r="H747" s="5"/>
      <c r="I747" s="5"/>
    </row>
    <row r="748" spans="2:9">
      <c r="B748" s="5"/>
      <c r="C748" s="5"/>
      <c r="D748" s="5"/>
      <c r="E748" s="5"/>
      <c r="F748" s="5"/>
      <c r="G748" s="5"/>
      <c r="H748" s="5"/>
      <c r="I748" s="5"/>
    </row>
    <row r="749" spans="2:9">
      <c r="B749" s="5"/>
      <c r="C749" s="5"/>
      <c r="D749" s="5"/>
      <c r="E749" s="5"/>
      <c r="F749" s="5"/>
      <c r="G749" s="5"/>
      <c r="H749" s="5"/>
      <c r="I749" s="5"/>
    </row>
    <row r="750" spans="2:9">
      <c r="B750" s="5"/>
      <c r="C750" s="5"/>
      <c r="D750" s="5"/>
      <c r="E750" s="5"/>
      <c r="F750" s="5"/>
      <c r="G750" s="5"/>
      <c r="H750" s="5"/>
      <c r="I750" s="5"/>
    </row>
    <row r="751" spans="2:9">
      <c r="B751" s="5"/>
      <c r="C751" s="5"/>
      <c r="D751" s="5"/>
      <c r="E751" s="5"/>
      <c r="F751" s="5"/>
      <c r="G751" s="5"/>
      <c r="H751" s="5"/>
      <c r="I751" s="5"/>
    </row>
    <row r="752" spans="2:9">
      <c r="B752" s="5"/>
      <c r="C752" s="5"/>
      <c r="D752" s="5"/>
      <c r="E752" s="5"/>
      <c r="F752" s="5"/>
      <c r="G752" s="5"/>
      <c r="H752" s="5"/>
      <c r="I752" s="5"/>
    </row>
    <row r="753" spans="2:9">
      <c r="B753" s="5"/>
      <c r="C753" s="5"/>
      <c r="D753" s="5"/>
      <c r="E753" s="5"/>
      <c r="F753" s="5"/>
      <c r="G753" s="5"/>
      <c r="H753" s="5"/>
      <c r="I753" s="5"/>
    </row>
    <row r="754" spans="2:9">
      <c r="B754" s="5"/>
      <c r="C754" s="5"/>
      <c r="D754" s="5"/>
      <c r="E754" s="5"/>
      <c r="F754" s="5"/>
      <c r="G754" s="5"/>
      <c r="H754" s="5"/>
      <c r="I754" s="5"/>
    </row>
    <row r="755" spans="2:9">
      <c r="B755" s="5"/>
      <c r="C755" s="5"/>
      <c r="D755" s="5"/>
      <c r="E755" s="5"/>
      <c r="F755" s="5"/>
      <c r="G755" s="5"/>
      <c r="H755" s="5"/>
      <c r="I755" s="5"/>
    </row>
    <row r="756" spans="2:9">
      <c r="B756" s="5"/>
      <c r="C756" s="5"/>
      <c r="D756" s="5"/>
      <c r="E756" s="5"/>
      <c r="F756" s="5"/>
      <c r="G756" s="5"/>
      <c r="H756" s="5"/>
      <c r="I756" s="5"/>
    </row>
    <row r="757" spans="2:9">
      <c r="B757" s="5"/>
      <c r="C757" s="5"/>
      <c r="D757" s="5"/>
      <c r="E757" s="5"/>
      <c r="F757" s="5"/>
      <c r="G757" s="5"/>
      <c r="H757" s="5"/>
      <c r="I757" s="5"/>
    </row>
    <row r="758" spans="2:9">
      <c r="B758" s="5"/>
      <c r="C758" s="5"/>
      <c r="D758" s="5"/>
      <c r="E758" s="5"/>
      <c r="F758" s="5"/>
      <c r="G758" s="5"/>
      <c r="H758" s="5"/>
      <c r="I758" s="5"/>
    </row>
    <row r="759" spans="2:9">
      <c r="B759" s="5"/>
      <c r="C759" s="5"/>
      <c r="D759" s="5"/>
      <c r="E759" s="5"/>
      <c r="F759" s="5"/>
      <c r="G759" s="5"/>
      <c r="H759" s="5"/>
      <c r="I759" s="5"/>
    </row>
    <row r="760" spans="2:9">
      <c r="B760" s="5"/>
      <c r="C760" s="5"/>
      <c r="D760" s="5"/>
      <c r="E760" s="5"/>
      <c r="F760" s="5"/>
      <c r="G760" s="5"/>
      <c r="H760" s="5"/>
      <c r="I760" s="5"/>
    </row>
    <row r="761" spans="2:9">
      <c r="B761" s="5"/>
      <c r="C761" s="5"/>
      <c r="D761" s="5"/>
      <c r="E761" s="5"/>
      <c r="F761" s="5"/>
      <c r="G761" s="5"/>
      <c r="H761" s="5"/>
      <c r="I761" s="5"/>
    </row>
    <row r="762" spans="2:9">
      <c r="B762" s="5"/>
      <c r="C762" s="5"/>
      <c r="D762" s="5"/>
      <c r="E762" s="5"/>
      <c r="F762" s="5"/>
      <c r="G762" s="5"/>
      <c r="H762" s="5"/>
      <c r="I762" s="5"/>
    </row>
    <row r="763" spans="2:9">
      <c r="B763" s="5"/>
      <c r="C763" s="5"/>
      <c r="D763" s="5"/>
      <c r="E763" s="5"/>
      <c r="F763" s="5"/>
      <c r="G763" s="5"/>
      <c r="H763" s="5"/>
      <c r="I763" s="5"/>
    </row>
    <row r="764" spans="2:9">
      <c r="B764" s="5"/>
      <c r="C764" s="5"/>
      <c r="D764" s="5"/>
      <c r="E764" s="5"/>
      <c r="F764" s="5"/>
      <c r="G764" s="5"/>
      <c r="H764" s="5"/>
      <c r="I764" s="5"/>
    </row>
    <row r="765" spans="2:9">
      <c r="B765" s="5"/>
      <c r="C765" s="5"/>
      <c r="D765" s="5"/>
      <c r="E765" s="5"/>
      <c r="F765" s="5"/>
      <c r="G765" s="5"/>
      <c r="H765" s="5"/>
      <c r="I765" s="5"/>
    </row>
    <row r="766" spans="2:9">
      <c r="B766" s="5"/>
      <c r="C766" s="5"/>
      <c r="D766" s="5"/>
      <c r="E766" s="5"/>
      <c r="F766" s="5"/>
      <c r="G766" s="5"/>
      <c r="H766" s="5"/>
      <c r="I766" s="5"/>
    </row>
    <row r="767" spans="2:9">
      <c r="B767" s="5"/>
      <c r="C767" s="5"/>
      <c r="D767" s="5"/>
      <c r="E767" s="5"/>
      <c r="F767" s="5"/>
      <c r="G767" s="5"/>
      <c r="H767" s="5"/>
      <c r="I767" s="5"/>
    </row>
    <row r="768" spans="2:9">
      <c r="B768" s="5"/>
      <c r="C768" s="5"/>
      <c r="D768" s="5"/>
      <c r="E768" s="5"/>
      <c r="F768" s="5"/>
      <c r="G768" s="5"/>
      <c r="H768" s="5"/>
      <c r="I768" s="5"/>
    </row>
    <row r="769" spans="2:9">
      <c r="B769" s="5"/>
      <c r="C769" s="5"/>
      <c r="D769" s="5"/>
      <c r="E769" s="5"/>
      <c r="F769" s="5"/>
      <c r="G769" s="5"/>
      <c r="H769" s="5"/>
      <c r="I769" s="5"/>
    </row>
    <row r="770" spans="2:9">
      <c r="B770" s="5"/>
      <c r="C770" s="5"/>
      <c r="D770" s="5"/>
      <c r="E770" s="5"/>
      <c r="F770" s="5"/>
      <c r="G770" s="5"/>
      <c r="H770" s="5"/>
      <c r="I770" s="5"/>
    </row>
    <row r="771" spans="2:9">
      <c r="B771" s="5"/>
      <c r="C771" s="5"/>
      <c r="D771" s="5"/>
      <c r="E771" s="5"/>
      <c r="F771" s="5"/>
      <c r="G771" s="5"/>
      <c r="H771" s="5"/>
      <c r="I771" s="5"/>
    </row>
    <row r="772" spans="2:9">
      <c r="B772" s="5"/>
      <c r="C772" s="5"/>
      <c r="D772" s="5"/>
      <c r="E772" s="5"/>
      <c r="F772" s="5"/>
      <c r="G772" s="5"/>
      <c r="H772" s="5"/>
      <c r="I772" s="5"/>
    </row>
    <row r="773" spans="2:9">
      <c r="B773" s="5"/>
      <c r="C773" s="5"/>
      <c r="D773" s="5"/>
      <c r="E773" s="5"/>
      <c r="F773" s="5"/>
      <c r="G773" s="5"/>
      <c r="H773" s="5"/>
      <c r="I773" s="5"/>
    </row>
    <row r="774" spans="2:9">
      <c r="B774" s="5"/>
      <c r="C774" s="5"/>
      <c r="D774" s="5"/>
      <c r="E774" s="5"/>
      <c r="F774" s="5"/>
      <c r="G774" s="5"/>
      <c r="H774" s="5"/>
      <c r="I774" s="5"/>
    </row>
    <row r="775" spans="2:9">
      <c r="B775" s="5"/>
      <c r="C775" s="5"/>
      <c r="D775" s="5"/>
      <c r="E775" s="5"/>
      <c r="F775" s="5"/>
      <c r="G775" s="5"/>
      <c r="H775" s="5"/>
      <c r="I775" s="5"/>
    </row>
    <row r="776" spans="2:9">
      <c r="B776" s="5"/>
      <c r="C776" s="5"/>
      <c r="D776" s="5"/>
      <c r="E776" s="5"/>
      <c r="F776" s="5"/>
      <c r="G776" s="5"/>
      <c r="H776" s="5"/>
      <c r="I776" s="5"/>
    </row>
    <row r="777" spans="2:9">
      <c r="B777" s="5"/>
      <c r="C777" s="5"/>
      <c r="D777" s="5"/>
      <c r="E777" s="5"/>
      <c r="F777" s="5"/>
      <c r="G777" s="5"/>
      <c r="H777" s="5"/>
      <c r="I777" s="5"/>
    </row>
    <row r="778" spans="2:9">
      <c r="B778" s="5"/>
      <c r="C778" s="5"/>
      <c r="D778" s="5"/>
      <c r="E778" s="5"/>
      <c r="F778" s="5"/>
      <c r="G778" s="5"/>
      <c r="H778" s="5"/>
      <c r="I778" s="5"/>
    </row>
    <row r="779" spans="2:9">
      <c r="B779" s="5"/>
      <c r="C779" s="5"/>
      <c r="D779" s="5"/>
      <c r="E779" s="5"/>
      <c r="F779" s="5"/>
      <c r="G779" s="5"/>
      <c r="H779" s="5"/>
      <c r="I779" s="5"/>
    </row>
    <row r="780" spans="2:9">
      <c r="B780" s="5"/>
      <c r="C780" s="5"/>
      <c r="D780" s="5"/>
      <c r="E780" s="5"/>
      <c r="F780" s="5"/>
      <c r="G780" s="5"/>
      <c r="H780" s="5"/>
      <c r="I780" s="5"/>
    </row>
    <row r="781" spans="2:9">
      <c r="B781" s="5"/>
      <c r="C781" s="5"/>
      <c r="D781" s="5"/>
      <c r="E781" s="5"/>
      <c r="F781" s="5"/>
      <c r="G781" s="5"/>
      <c r="H781" s="5"/>
      <c r="I781" s="5"/>
    </row>
    <row r="782" spans="2:9">
      <c r="B782" s="5"/>
      <c r="C782" s="5"/>
      <c r="D782" s="5"/>
      <c r="E782" s="5"/>
      <c r="F782" s="5"/>
      <c r="G782" s="5"/>
      <c r="H782" s="5"/>
      <c r="I782" s="5"/>
    </row>
    <row r="783" spans="2:9">
      <c r="B783" s="5"/>
      <c r="C783" s="5"/>
      <c r="D783" s="5"/>
      <c r="E783" s="5"/>
      <c r="F783" s="5"/>
      <c r="G783" s="5"/>
      <c r="H783" s="5"/>
      <c r="I783" s="5"/>
    </row>
    <row r="784" spans="2:9">
      <c r="B784" s="5"/>
      <c r="C784" s="5"/>
      <c r="D784" s="5"/>
      <c r="E784" s="5"/>
      <c r="F784" s="5"/>
      <c r="G784" s="5"/>
      <c r="H784" s="5"/>
      <c r="I784" s="5"/>
    </row>
    <row r="785" spans="2:9">
      <c r="B785" s="5"/>
      <c r="C785" s="5"/>
      <c r="D785" s="5"/>
      <c r="E785" s="5"/>
      <c r="F785" s="5"/>
      <c r="G785" s="5"/>
      <c r="H785" s="5"/>
      <c r="I785" s="5"/>
    </row>
    <row r="786" spans="2:9">
      <c r="B786" s="5"/>
      <c r="C786" s="5"/>
      <c r="D786" s="5"/>
      <c r="E786" s="5"/>
      <c r="F786" s="5"/>
      <c r="G786" s="5"/>
      <c r="H786" s="5"/>
      <c r="I786" s="5"/>
    </row>
    <row r="787" spans="2:9">
      <c r="B787" s="5"/>
      <c r="C787" s="5"/>
      <c r="D787" s="5"/>
      <c r="E787" s="5"/>
      <c r="F787" s="5"/>
      <c r="G787" s="5"/>
      <c r="H787" s="5"/>
      <c r="I787" s="5"/>
    </row>
    <row r="788" spans="2:9">
      <c r="B788" s="5"/>
      <c r="C788" s="5"/>
      <c r="D788" s="5"/>
      <c r="E788" s="5"/>
      <c r="F788" s="5"/>
      <c r="G788" s="5"/>
      <c r="H788" s="5"/>
      <c r="I788" s="5"/>
    </row>
    <row r="789" spans="2:9">
      <c r="B789" s="5"/>
      <c r="C789" s="5"/>
      <c r="D789" s="5"/>
      <c r="E789" s="5"/>
      <c r="F789" s="5"/>
      <c r="G789" s="5"/>
      <c r="H789" s="5"/>
      <c r="I789" s="5"/>
    </row>
    <row r="790" spans="2:9">
      <c r="B790" s="5"/>
      <c r="C790" s="5"/>
      <c r="D790" s="5"/>
      <c r="E790" s="5"/>
      <c r="F790" s="5"/>
      <c r="G790" s="5"/>
      <c r="H790" s="5"/>
      <c r="I790" s="5"/>
    </row>
    <row r="791" spans="2:9">
      <c r="B791" s="5"/>
      <c r="C791" s="5"/>
      <c r="D791" s="5"/>
      <c r="E791" s="5"/>
      <c r="F791" s="5"/>
      <c r="G791" s="5"/>
      <c r="H791" s="5"/>
      <c r="I791" s="5"/>
    </row>
    <row r="792" spans="2:9">
      <c r="B792" s="5"/>
      <c r="C792" s="5"/>
      <c r="D792" s="5"/>
      <c r="E792" s="5"/>
      <c r="F792" s="5"/>
      <c r="G792" s="5"/>
      <c r="H792" s="5"/>
      <c r="I792" s="5"/>
    </row>
    <row r="793" spans="2:9">
      <c r="B793" s="5"/>
      <c r="C793" s="5"/>
      <c r="D793" s="5"/>
      <c r="E793" s="5"/>
      <c r="F793" s="5"/>
      <c r="G793" s="5"/>
      <c r="H793" s="5"/>
      <c r="I793" s="5"/>
    </row>
    <row r="794" spans="2:9">
      <c r="B794" s="5"/>
      <c r="C794" s="5"/>
      <c r="D794" s="5"/>
      <c r="E794" s="5"/>
      <c r="F794" s="5"/>
      <c r="G794" s="5"/>
      <c r="H794" s="5"/>
      <c r="I794" s="5"/>
    </row>
    <row r="795" spans="2:9">
      <c r="B795" s="5"/>
      <c r="C795" s="5"/>
      <c r="D795" s="5"/>
      <c r="E795" s="5"/>
      <c r="F795" s="5"/>
      <c r="G795" s="5"/>
      <c r="H795" s="5"/>
      <c r="I795" s="5"/>
    </row>
    <row r="796" spans="2:9">
      <c r="B796" s="5"/>
      <c r="C796" s="5"/>
      <c r="D796" s="5"/>
      <c r="E796" s="5"/>
      <c r="F796" s="5"/>
      <c r="G796" s="5"/>
      <c r="H796" s="5"/>
      <c r="I796" s="5"/>
    </row>
    <row r="797" spans="2:9">
      <c r="B797" s="5"/>
      <c r="C797" s="5"/>
      <c r="D797" s="5"/>
      <c r="E797" s="5"/>
      <c r="F797" s="5"/>
      <c r="G797" s="5"/>
      <c r="H797" s="5"/>
      <c r="I797" s="5"/>
    </row>
    <row r="798" spans="2:9">
      <c r="B798" s="5"/>
      <c r="C798" s="5"/>
      <c r="D798" s="5"/>
      <c r="E798" s="5"/>
      <c r="F798" s="5"/>
      <c r="G798" s="5"/>
      <c r="H798" s="5"/>
      <c r="I798" s="5"/>
    </row>
    <row r="799" spans="2:9">
      <c r="B799" s="5"/>
      <c r="C799" s="5"/>
      <c r="D799" s="5"/>
      <c r="E799" s="5"/>
      <c r="F799" s="5"/>
      <c r="G799" s="5"/>
      <c r="H799" s="5"/>
      <c r="I799" s="5"/>
    </row>
    <row r="800" spans="2:9">
      <c r="B800" s="5"/>
      <c r="C800" s="5"/>
      <c r="D800" s="5"/>
      <c r="E800" s="5"/>
      <c r="F800" s="5"/>
      <c r="G800" s="5"/>
      <c r="H800" s="5"/>
      <c r="I800" s="5"/>
    </row>
    <row r="801" spans="2:9">
      <c r="B801" s="5"/>
      <c r="C801" s="5"/>
      <c r="D801" s="5"/>
      <c r="E801" s="5"/>
      <c r="F801" s="5"/>
      <c r="G801" s="5"/>
      <c r="H801" s="5"/>
      <c r="I801" s="5"/>
    </row>
    <row r="802" spans="2:9">
      <c r="B802" s="5"/>
      <c r="C802" s="5"/>
      <c r="D802" s="5"/>
      <c r="E802" s="5"/>
      <c r="F802" s="5"/>
      <c r="G802" s="5"/>
      <c r="H802" s="5"/>
      <c r="I802" s="5"/>
    </row>
    <row r="803" spans="2:9">
      <c r="B803" s="5"/>
      <c r="C803" s="5"/>
      <c r="D803" s="5"/>
      <c r="E803" s="5"/>
      <c r="F803" s="5"/>
      <c r="G803" s="5"/>
      <c r="H803" s="5"/>
      <c r="I803" s="5"/>
    </row>
    <row r="804" spans="2:9">
      <c r="B804" s="5"/>
      <c r="C804" s="5"/>
      <c r="D804" s="5"/>
      <c r="E804" s="5"/>
      <c r="F804" s="5"/>
      <c r="G804" s="5"/>
      <c r="H804" s="5"/>
      <c r="I804" s="5"/>
    </row>
    <row r="805" spans="2:9">
      <c r="B805" s="5"/>
      <c r="C805" s="5"/>
      <c r="D805" s="5"/>
      <c r="E805" s="5"/>
      <c r="F805" s="5"/>
      <c r="G805" s="5"/>
      <c r="H805" s="5"/>
      <c r="I805" s="5"/>
    </row>
    <row r="806" spans="2:9">
      <c r="B806" s="5"/>
      <c r="C806" s="5"/>
      <c r="D806" s="5"/>
      <c r="E806" s="5"/>
      <c r="F806" s="5"/>
      <c r="G806" s="5"/>
      <c r="H806" s="5"/>
      <c r="I806" s="5"/>
    </row>
    <row r="807" spans="2:9">
      <c r="B807" s="5"/>
      <c r="C807" s="5"/>
      <c r="D807" s="5"/>
      <c r="E807" s="5"/>
      <c r="F807" s="5"/>
      <c r="G807" s="5"/>
      <c r="H807" s="5"/>
      <c r="I807" s="5"/>
    </row>
    <row r="808" spans="2:9">
      <c r="B808" s="5"/>
      <c r="C808" s="5"/>
      <c r="D808" s="5"/>
      <c r="E808" s="5"/>
      <c r="F808" s="5"/>
      <c r="G808" s="5"/>
      <c r="H808" s="5"/>
      <c r="I808" s="5"/>
    </row>
    <row r="809" spans="2:9">
      <c r="B809" s="5"/>
      <c r="C809" s="5"/>
      <c r="D809" s="5"/>
      <c r="E809" s="5"/>
      <c r="F809" s="5"/>
      <c r="G809" s="5"/>
      <c r="H809" s="5"/>
      <c r="I809" s="5"/>
    </row>
    <row r="810" spans="2:9">
      <c r="B810" s="5"/>
      <c r="C810" s="5"/>
      <c r="D810" s="5"/>
      <c r="E810" s="5"/>
      <c r="F810" s="5"/>
      <c r="G810" s="5"/>
      <c r="H810" s="5"/>
      <c r="I810" s="5"/>
    </row>
    <row r="811" spans="2:9">
      <c r="B811" s="5"/>
      <c r="C811" s="5"/>
      <c r="D811" s="5"/>
      <c r="E811" s="5"/>
      <c r="F811" s="5"/>
      <c r="G811" s="5"/>
      <c r="H811" s="5"/>
      <c r="I811" s="5"/>
    </row>
    <row r="812" spans="2:9">
      <c r="B812" s="5"/>
      <c r="C812" s="5"/>
      <c r="D812" s="5"/>
      <c r="E812" s="5"/>
      <c r="F812" s="5"/>
      <c r="G812" s="5"/>
      <c r="H812" s="5"/>
      <c r="I812" s="5"/>
    </row>
    <row r="813" spans="2:9">
      <c r="B813" s="5"/>
      <c r="C813" s="5"/>
      <c r="D813" s="5"/>
      <c r="E813" s="5"/>
      <c r="F813" s="5"/>
      <c r="G813" s="5"/>
      <c r="H813" s="5"/>
      <c r="I813" s="5"/>
    </row>
    <row r="814" spans="2:9">
      <c r="B814" s="5"/>
      <c r="C814" s="5"/>
      <c r="D814" s="5"/>
      <c r="E814" s="5"/>
      <c r="F814" s="5"/>
      <c r="G814" s="5"/>
      <c r="H814" s="5"/>
      <c r="I814" s="5"/>
    </row>
    <row r="815" spans="2:9">
      <c r="B815" s="5"/>
      <c r="C815" s="5"/>
      <c r="D815" s="5"/>
      <c r="E815" s="5"/>
      <c r="F815" s="5"/>
      <c r="G815" s="5"/>
      <c r="H815" s="5"/>
      <c r="I815" s="5"/>
    </row>
    <row r="816" spans="2:9">
      <c r="B816" s="5"/>
      <c r="C816" s="5"/>
      <c r="D816" s="5"/>
      <c r="E816" s="5"/>
      <c r="F816" s="5"/>
      <c r="G816" s="5"/>
      <c r="H816" s="5"/>
      <c r="I816" s="5"/>
    </row>
    <row r="817" spans="2:9">
      <c r="B817" s="5"/>
      <c r="C817" s="5"/>
      <c r="D817" s="5"/>
      <c r="E817" s="5"/>
      <c r="F817" s="5"/>
      <c r="G817" s="5"/>
      <c r="H817" s="5"/>
      <c r="I817" s="5"/>
    </row>
    <row r="818" spans="2:9">
      <c r="B818" s="5"/>
      <c r="C818" s="5"/>
      <c r="D818" s="5"/>
      <c r="E818" s="5"/>
      <c r="F818" s="5"/>
      <c r="G818" s="5"/>
      <c r="H818" s="5"/>
      <c r="I818" s="5"/>
    </row>
    <row r="819" spans="2:9">
      <c r="B819" s="5"/>
      <c r="C819" s="5"/>
      <c r="D819" s="5"/>
      <c r="E819" s="5"/>
      <c r="F819" s="5"/>
      <c r="G819" s="5"/>
      <c r="H819" s="5"/>
      <c r="I819" s="5"/>
    </row>
    <row r="820" spans="2:9">
      <c r="B820" s="5"/>
      <c r="C820" s="5"/>
      <c r="D820" s="5"/>
      <c r="E820" s="5"/>
      <c r="F820" s="5"/>
      <c r="G820" s="5"/>
      <c r="H820" s="5"/>
      <c r="I820" s="5"/>
    </row>
    <row r="821" spans="2:9">
      <c r="B821" s="5"/>
      <c r="C821" s="5"/>
      <c r="D821" s="5"/>
      <c r="E821" s="5"/>
      <c r="F821" s="5"/>
      <c r="G821" s="5"/>
      <c r="H821" s="5"/>
      <c r="I821" s="5"/>
    </row>
    <row r="822" spans="2:9">
      <c r="B822" s="5"/>
      <c r="C822" s="5"/>
      <c r="D822" s="5"/>
      <c r="E822" s="5"/>
      <c r="F822" s="5"/>
      <c r="G822" s="5"/>
      <c r="H822" s="5"/>
      <c r="I822" s="5"/>
    </row>
    <row r="823" spans="2:9">
      <c r="B823" s="5"/>
      <c r="C823" s="5"/>
      <c r="D823" s="5"/>
      <c r="E823" s="5"/>
      <c r="F823" s="5"/>
      <c r="G823" s="5"/>
      <c r="H823" s="5"/>
      <c r="I823" s="5"/>
    </row>
    <row r="824" spans="2:9">
      <c r="B824" s="5"/>
      <c r="C824" s="5"/>
      <c r="D824" s="5"/>
      <c r="E824" s="5"/>
      <c r="F824" s="5"/>
      <c r="G824" s="5"/>
      <c r="H824" s="5"/>
      <c r="I824" s="5"/>
    </row>
    <row r="825" spans="2:9">
      <c r="B825" s="5"/>
      <c r="C825" s="5"/>
      <c r="D825" s="5"/>
      <c r="E825" s="5"/>
      <c r="F825" s="5"/>
      <c r="G825" s="5"/>
      <c r="H825" s="5"/>
      <c r="I825" s="5"/>
    </row>
    <row r="826" spans="2:9">
      <c r="B826" s="5"/>
      <c r="C826" s="5"/>
      <c r="D826" s="5"/>
      <c r="E826" s="5"/>
      <c r="F826" s="5"/>
      <c r="G826" s="5"/>
      <c r="H826" s="5"/>
      <c r="I826" s="5"/>
    </row>
    <row r="827" spans="2:9">
      <c r="B827" s="5"/>
      <c r="C827" s="5"/>
      <c r="D827" s="5"/>
      <c r="E827" s="5"/>
      <c r="F827" s="5"/>
      <c r="G827" s="5"/>
      <c r="H827" s="5"/>
      <c r="I827" s="5"/>
    </row>
    <row r="828" spans="2:9">
      <c r="B828" s="5"/>
      <c r="C828" s="5"/>
      <c r="D828" s="5"/>
      <c r="E828" s="5"/>
      <c r="F828" s="5"/>
      <c r="G828" s="5"/>
      <c r="H828" s="5"/>
      <c r="I828" s="5"/>
    </row>
    <row r="829" spans="2:9">
      <c r="B829" s="5"/>
      <c r="C829" s="5"/>
      <c r="D829" s="5"/>
      <c r="E829" s="5"/>
      <c r="F829" s="5"/>
      <c r="G829" s="5"/>
      <c r="H829" s="5"/>
      <c r="I829" s="5"/>
    </row>
    <row r="830" spans="2:9">
      <c r="B830" s="5"/>
      <c r="C830" s="5"/>
      <c r="D830" s="5"/>
      <c r="E830" s="5"/>
      <c r="F830" s="5"/>
      <c r="G830" s="5"/>
      <c r="H830" s="5"/>
      <c r="I830" s="5"/>
    </row>
    <row r="831" spans="2:9">
      <c r="B831" s="5"/>
      <c r="C831" s="5"/>
      <c r="D831" s="5"/>
      <c r="E831" s="5"/>
      <c r="F831" s="5"/>
      <c r="G831" s="5"/>
      <c r="H831" s="5"/>
      <c r="I831" s="5"/>
    </row>
    <row r="832" spans="2:9">
      <c r="B832" s="5"/>
      <c r="C832" s="5"/>
      <c r="D832" s="5"/>
      <c r="E832" s="5"/>
      <c r="F832" s="5"/>
      <c r="G832" s="5"/>
      <c r="H832" s="5"/>
      <c r="I832" s="5"/>
    </row>
    <row r="833" spans="2:9">
      <c r="B833" s="5"/>
      <c r="C833" s="5"/>
      <c r="D833" s="5"/>
      <c r="E833" s="5"/>
      <c r="F833" s="5"/>
      <c r="G833" s="5"/>
      <c r="H833" s="5"/>
      <c r="I833" s="5"/>
    </row>
    <row r="834" spans="2:9">
      <c r="B834" s="5"/>
      <c r="C834" s="5"/>
      <c r="D834" s="5"/>
      <c r="E834" s="5"/>
      <c r="F834" s="5"/>
      <c r="G834" s="5"/>
      <c r="H834" s="5"/>
      <c r="I834" s="5"/>
    </row>
    <row r="835" spans="2:9">
      <c r="B835" s="5"/>
      <c r="C835" s="5"/>
      <c r="D835" s="5"/>
      <c r="E835" s="5"/>
      <c r="F835" s="5"/>
      <c r="G835" s="5"/>
      <c r="H835" s="5"/>
      <c r="I835" s="5"/>
    </row>
    <row r="836" spans="2:9">
      <c r="B836" s="5"/>
      <c r="C836" s="5"/>
      <c r="D836" s="5"/>
      <c r="E836" s="5"/>
      <c r="F836" s="5"/>
      <c r="G836" s="5"/>
      <c r="H836" s="5"/>
      <c r="I836" s="5"/>
    </row>
    <row r="837" spans="2:9">
      <c r="B837" s="5"/>
      <c r="C837" s="5"/>
      <c r="D837" s="5"/>
      <c r="E837" s="5"/>
      <c r="F837" s="5"/>
      <c r="G837" s="5"/>
      <c r="H837" s="5"/>
      <c r="I837" s="5"/>
    </row>
    <row r="838" spans="2:9">
      <c r="B838" s="5"/>
      <c r="C838" s="5"/>
      <c r="D838" s="5"/>
      <c r="E838" s="5"/>
      <c r="F838" s="5"/>
      <c r="G838" s="5"/>
      <c r="H838" s="5"/>
      <c r="I838" s="5"/>
    </row>
    <row r="839" spans="2:9">
      <c r="B839" s="5"/>
      <c r="C839" s="5"/>
      <c r="D839" s="5"/>
      <c r="E839" s="5"/>
      <c r="F839" s="5"/>
      <c r="G839" s="5"/>
      <c r="H839" s="5"/>
      <c r="I839" s="5"/>
    </row>
    <row r="840" spans="2:9">
      <c r="B840" s="5"/>
      <c r="C840" s="5"/>
      <c r="D840" s="5"/>
      <c r="E840" s="5"/>
      <c r="F840" s="5"/>
      <c r="G840" s="5"/>
      <c r="H840" s="5"/>
      <c r="I840" s="5"/>
    </row>
    <row r="841" spans="2:9">
      <c r="B841" s="5"/>
      <c r="C841" s="5"/>
      <c r="D841" s="5"/>
      <c r="E841" s="5"/>
      <c r="F841" s="5"/>
      <c r="G841" s="5"/>
      <c r="H841" s="5"/>
      <c r="I841" s="5"/>
    </row>
    <row r="842" spans="2:9">
      <c r="B842" s="5"/>
      <c r="C842" s="5"/>
      <c r="D842" s="5"/>
      <c r="E842" s="5"/>
      <c r="F842" s="5"/>
      <c r="G842" s="5"/>
      <c r="H842" s="5"/>
      <c r="I842" s="5"/>
    </row>
    <row r="843" spans="2:9">
      <c r="B843" s="5"/>
      <c r="C843" s="5"/>
      <c r="D843" s="5"/>
      <c r="E843" s="5"/>
      <c r="F843" s="5"/>
      <c r="G843" s="5"/>
      <c r="H843" s="5"/>
      <c r="I843" s="5"/>
    </row>
    <row r="844" spans="2:9">
      <c r="B844" s="5"/>
      <c r="C844" s="5"/>
      <c r="D844" s="5"/>
      <c r="E844" s="5"/>
      <c r="F844" s="5"/>
      <c r="G844" s="5"/>
      <c r="H844" s="5"/>
      <c r="I844" s="5"/>
    </row>
    <row r="845" spans="2:9">
      <c r="B845" s="5"/>
      <c r="C845" s="5"/>
      <c r="D845" s="5"/>
      <c r="E845" s="5"/>
      <c r="F845" s="5"/>
      <c r="G845" s="5"/>
      <c r="H845" s="5"/>
      <c r="I845" s="5"/>
    </row>
    <row r="846" spans="2:9">
      <c r="B846" s="5"/>
      <c r="C846" s="5"/>
      <c r="D846" s="5"/>
      <c r="E846" s="5"/>
      <c r="F846" s="5"/>
      <c r="G846" s="5"/>
      <c r="H846" s="5"/>
      <c r="I846" s="5"/>
    </row>
    <row r="847" spans="2:9">
      <c r="B847" s="5"/>
      <c r="C847" s="5"/>
      <c r="D847" s="5"/>
      <c r="E847" s="5"/>
      <c r="F847" s="5"/>
      <c r="G847" s="5"/>
      <c r="H847" s="5"/>
      <c r="I847" s="5"/>
    </row>
    <row r="848" spans="2:9">
      <c r="B848" s="5"/>
      <c r="C848" s="5"/>
      <c r="D848" s="5"/>
      <c r="E848" s="5"/>
      <c r="F848" s="5"/>
      <c r="G848" s="5"/>
      <c r="H848" s="5"/>
      <c r="I848" s="5"/>
    </row>
    <row r="849" spans="2:9">
      <c r="B849" s="5"/>
      <c r="C849" s="5"/>
      <c r="D849" s="5"/>
      <c r="E849" s="5"/>
      <c r="F849" s="5"/>
      <c r="G849" s="5"/>
      <c r="H849" s="5"/>
      <c r="I849" s="5"/>
    </row>
    <row r="850" spans="2:9">
      <c r="B850" s="5"/>
      <c r="C850" s="5"/>
      <c r="D850" s="5"/>
      <c r="E850" s="5"/>
      <c r="F850" s="5"/>
      <c r="G850" s="5"/>
      <c r="H850" s="5"/>
      <c r="I850" s="5"/>
    </row>
    <row r="851" spans="2:9">
      <c r="B851" s="5"/>
      <c r="C851" s="5"/>
      <c r="D851" s="5"/>
      <c r="E851" s="5"/>
      <c r="F851" s="5"/>
      <c r="G851" s="5"/>
      <c r="H851" s="5"/>
      <c r="I851" s="5"/>
    </row>
    <row r="852" spans="2:9">
      <c r="B852" s="5"/>
      <c r="C852" s="5"/>
      <c r="D852" s="5"/>
      <c r="E852" s="5"/>
      <c r="F852" s="5"/>
      <c r="G852" s="5"/>
      <c r="H852" s="5"/>
      <c r="I852" s="5"/>
    </row>
    <row r="853" spans="2:9">
      <c r="B853" s="5"/>
      <c r="C853" s="5"/>
      <c r="D853" s="5"/>
      <c r="E853" s="5"/>
      <c r="F853" s="5"/>
      <c r="G853" s="5"/>
      <c r="H853" s="5"/>
      <c r="I853" s="5"/>
    </row>
    <row r="854" spans="2:9">
      <c r="B854" s="5"/>
      <c r="C854" s="5"/>
      <c r="D854" s="5"/>
      <c r="E854" s="5"/>
      <c r="F854" s="5"/>
      <c r="G854" s="5"/>
      <c r="H854" s="5"/>
      <c r="I854" s="5"/>
    </row>
    <row r="855" spans="2:9">
      <c r="B855" s="5"/>
      <c r="C855" s="5"/>
      <c r="D855" s="5"/>
      <c r="E855" s="5"/>
      <c r="F855" s="5"/>
      <c r="G855" s="5"/>
      <c r="H855" s="5"/>
      <c r="I855" s="5"/>
    </row>
    <row r="856" spans="2:9">
      <c r="B856" s="5"/>
      <c r="C856" s="5"/>
      <c r="D856" s="5"/>
      <c r="E856" s="5"/>
      <c r="F856" s="5"/>
      <c r="G856" s="5"/>
      <c r="H856" s="5"/>
      <c r="I856" s="5"/>
    </row>
    <row r="857" spans="2:9">
      <c r="B857" s="5"/>
      <c r="C857" s="5"/>
      <c r="D857" s="5"/>
      <c r="E857" s="5"/>
      <c r="F857" s="5"/>
      <c r="G857" s="5"/>
      <c r="H857" s="5"/>
      <c r="I857" s="5"/>
    </row>
    <row r="858" spans="2:9">
      <c r="B858" s="5"/>
      <c r="C858" s="5"/>
      <c r="D858" s="5"/>
      <c r="E858" s="5"/>
      <c r="F858" s="5"/>
      <c r="G858" s="5"/>
      <c r="H858" s="5"/>
      <c r="I858" s="5"/>
    </row>
    <row r="859" spans="2:9">
      <c r="B859" s="5"/>
      <c r="C859" s="5"/>
      <c r="D859" s="5"/>
      <c r="E859" s="5"/>
      <c r="F859" s="5"/>
      <c r="G859" s="5"/>
      <c r="H859" s="5"/>
      <c r="I859" s="5"/>
    </row>
    <row r="860" spans="2:9">
      <c r="B860" s="5"/>
      <c r="C860" s="5"/>
      <c r="D860" s="5"/>
      <c r="E860" s="5"/>
      <c r="F860" s="5"/>
      <c r="G860" s="5"/>
      <c r="H860" s="5"/>
      <c r="I860" s="5"/>
    </row>
    <row r="861" spans="2:9">
      <c r="B861" s="5"/>
      <c r="C861" s="5"/>
      <c r="D861" s="5"/>
      <c r="E861" s="5"/>
      <c r="F861" s="5"/>
      <c r="G861" s="5"/>
      <c r="H861" s="5"/>
      <c r="I861" s="5"/>
    </row>
    <row r="862" spans="2:9">
      <c r="B862" s="5"/>
      <c r="C862" s="5"/>
      <c r="D862" s="5"/>
      <c r="E862" s="5"/>
      <c r="F862" s="5"/>
      <c r="G862" s="5"/>
      <c r="H862" s="5"/>
      <c r="I862" s="5"/>
    </row>
    <row r="863" spans="2:9">
      <c r="B863" s="5"/>
      <c r="C863" s="5"/>
      <c r="D863" s="5"/>
      <c r="E863" s="5"/>
      <c r="F863" s="5"/>
      <c r="G863" s="5"/>
      <c r="H863" s="5"/>
      <c r="I863" s="5"/>
    </row>
    <row r="864" spans="2:9">
      <c r="B864" s="5"/>
      <c r="C864" s="5"/>
      <c r="D864" s="5"/>
      <c r="E864" s="5"/>
      <c r="F864" s="5"/>
      <c r="G864" s="5"/>
      <c r="H864" s="5"/>
      <c r="I864" s="5"/>
    </row>
    <row r="865" spans="2:9">
      <c r="B865" s="5"/>
      <c r="C865" s="5"/>
      <c r="D865" s="5"/>
      <c r="E865" s="5"/>
      <c r="F865" s="5"/>
      <c r="G865" s="5"/>
      <c r="H865" s="5"/>
      <c r="I865" s="5"/>
    </row>
    <row r="866" spans="2:9">
      <c r="B866" s="5"/>
      <c r="C866" s="5"/>
      <c r="D866" s="5"/>
      <c r="E866" s="5"/>
      <c r="F866" s="5"/>
      <c r="G866" s="5"/>
      <c r="H866" s="5"/>
      <c r="I866" s="5"/>
    </row>
    <row r="867" spans="2:9">
      <c r="B867" s="5"/>
      <c r="C867" s="5"/>
      <c r="D867" s="5"/>
      <c r="E867" s="5"/>
      <c r="F867" s="5"/>
      <c r="G867" s="5"/>
      <c r="H867" s="5"/>
      <c r="I867" s="5"/>
    </row>
    <row r="868" spans="2:9">
      <c r="B868" s="5"/>
      <c r="C868" s="5"/>
      <c r="D868" s="5"/>
      <c r="E868" s="5"/>
      <c r="F868" s="5"/>
      <c r="G868" s="5"/>
      <c r="H868" s="5"/>
      <c r="I868" s="5"/>
    </row>
    <row r="869" spans="2:9">
      <c r="B869" s="5"/>
      <c r="C869" s="5"/>
      <c r="D869" s="5"/>
      <c r="E869" s="5"/>
      <c r="F869" s="5"/>
      <c r="G869" s="5"/>
      <c r="H869" s="5"/>
      <c r="I869" s="5"/>
    </row>
    <row r="870" spans="2:9">
      <c r="B870" s="5"/>
      <c r="C870" s="5"/>
      <c r="D870" s="5"/>
      <c r="E870" s="5"/>
      <c r="F870" s="5"/>
      <c r="G870" s="5"/>
      <c r="H870" s="5"/>
      <c r="I870" s="5"/>
    </row>
    <row r="871" spans="2:9">
      <c r="B871" s="5"/>
      <c r="C871" s="5"/>
      <c r="D871" s="5"/>
      <c r="E871" s="5"/>
      <c r="F871" s="5"/>
      <c r="G871" s="5"/>
      <c r="H871" s="5"/>
      <c r="I871" s="5"/>
    </row>
    <row r="872" spans="2:9">
      <c r="B872" s="5"/>
      <c r="C872" s="5"/>
      <c r="D872" s="5"/>
      <c r="E872" s="5"/>
      <c r="F872" s="5"/>
      <c r="G872" s="5"/>
      <c r="H872" s="5"/>
      <c r="I872" s="5"/>
    </row>
    <row r="873" spans="2:9">
      <c r="B873" s="5"/>
      <c r="C873" s="5"/>
      <c r="D873" s="5"/>
      <c r="E873" s="5"/>
      <c r="F873" s="5"/>
      <c r="G873" s="5"/>
      <c r="H873" s="5"/>
      <c r="I873" s="5"/>
    </row>
    <row r="874" spans="2:9">
      <c r="B874" s="5"/>
      <c r="C874" s="5"/>
      <c r="D874" s="5"/>
      <c r="E874" s="5"/>
      <c r="F874" s="5"/>
      <c r="G874" s="5"/>
      <c r="H874" s="5"/>
      <c r="I874" s="5"/>
    </row>
    <row r="875" spans="2:9">
      <c r="B875" s="5"/>
      <c r="C875" s="5"/>
      <c r="D875" s="5"/>
      <c r="E875" s="5"/>
      <c r="F875" s="5"/>
      <c r="G875" s="5"/>
      <c r="H875" s="5"/>
      <c r="I875" s="5"/>
    </row>
    <row r="876" spans="2:9">
      <c r="B876" s="5"/>
      <c r="C876" s="5"/>
      <c r="D876" s="5"/>
      <c r="E876" s="5"/>
      <c r="F876" s="5"/>
      <c r="G876" s="5"/>
      <c r="H876" s="5"/>
      <c r="I876" s="5"/>
    </row>
    <row r="877" spans="2:9">
      <c r="B877" s="5"/>
      <c r="C877" s="5"/>
      <c r="D877" s="5"/>
      <c r="E877" s="5"/>
      <c r="F877" s="5"/>
      <c r="G877" s="5"/>
      <c r="H877" s="5"/>
      <c r="I877" s="5"/>
    </row>
    <row r="878" spans="2:9">
      <c r="B878" s="5"/>
      <c r="C878" s="5"/>
      <c r="D878" s="5"/>
      <c r="E878" s="5"/>
      <c r="F878" s="5"/>
      <c r="G878" s="5"/>
      <c r="H878" s="5"/>
      <c r="I878" s="5"/>
    </row>
    <row r="879" spans="2:9">
      <c r="B879" s="5"/>
      <c r="C879" s="5"/>
      <c r="D879" s="5"/>
      <c r="E879" s="5"/>
      <c r="F879" s="5"/>
      <c r="G879" s="5"/>
      <c r="H879" s="5"/>
      <c r="I879" s="5"/>
    </row>
    <row r="880" spans="2:9">
      <c r="B880" s="5"/>
      <c r="C880" s="5"/>
      <c r="D880" s="5"/>
      <c r="E880" s="5"/>
      <c r="F880" s="5"/>
      <c r="G880" s="5"/>
      <c r="H880" s="5"/>
      <c r="I880" s="5"/>
    </row>
    <row r="881" spans="2:9">
      <c r="B881" s="5"/>
      <c r="C881" s="5"/>
      <c r="D881" s="5"/>
      <c r="E881" s="5"/>
      <c r="F881" s="5"/>
      <c r="G881" s="5"/>
      <c r="H881" s="5"/>
      <c r="I881" s="5"/>
    </row>
    <row r="882" spans="2:9">
      <c r="B882" s="5"/>
      <c r="C882" s="5"/>
      <c r="D882" s="5"/>
      <c r="E882" s="5"/>
      <c r="F882" s="5"/>
      <c r="G882" s="5"/>
      <c r="H882" s="5"/>
      <c r="I882" s="5"/>
    </row>
    <row r="883" spans="2:9">
      <c r="B883" s="5"/>
      <c r="C883" s="5"/>
      <c r="D883" s="5"/>
      <c r="E883" s="5"/>
      <c r="F883" s="5"/>
      <c r="G883" s="5"/>
      <c r="H883" s="5"/>
      <c r="I883" s="5"/>
    </row>
    <row r="884" spans="2:9">
      <c r="B884" s="5"/>
      <c r="C884" s="5"/>
      <c r="D884" s="5"/>
      <c r="E884" s="5"/>
      <c r="F884" s="5"/>
      <c r="G884" s="5"/>
      <c r="H884" s="5"/>
      <c r="I884" s="5"/>
    </row>
    <row r="885" spans="2:9">
      <c r="B885" s="5"/>
      <c r="C885" s="5"/>
      <c r="D885" s="5"/>
      <c r="E885" s="5"/>
      <c r="F885" s="5"/>
      <c r="G885" s="5"/>
      <c r="H885" s="5"/>
      <c r="I885" s="5"/>
    </row>
    <row r="886" spans="2:9">
      <c r="B886" s="5"/>
      <c r="C886" s="5"/>
      <c r="D886" s="5"/>
      <c r="E886" s="5"/>
      <c r="F886" s="5"/>
      <c r="G886" s="5"/>
      <c r="H886" s="5"/>
      <c r="I886" s="5"/>
    </row>
    <row r="887" spans="2:9">
      <c r="B887" s="5"/>
      <c r="C887" s="5"/>
      <c r="D887" s="5"/>
      <c r="E887" s="5"/>
      <c r="F887" s="5"/>
      <c r="G887" s="5"/>
      <c r="H887" s="5"/>
      <c r="I887" s="5"/>
    </row>
    <row r="888" spans="2:9">
      <c r="B888" s="5"/>
      <c r="C888" s="5"/>
      <c r="D888" s="5"/>
      <c r="E888" s="5"/>
      <c r="F888" s="5"/>
      <c r="G888" s="5"/>
      <c r="H888" s="5"/>
      <c r="I888" s="5"/>
    </row>
    <row r="889" spans="2:9">
      <c r="B889" s="5"/>
      <c r="C889" s="5"/>
      <c r="D889" s="5"/>
      <c r="E889" s="5"/>
      <c r="F889" s="5"/>
      <c r="G889" s="5"/>
      <c r="H889" s="5"/>
      <c r="I889" s="5"/>
    </row>
    <row r="890" spans="2:9">
      <c r="B890" s="5"/>
      <c r="C890" s="5"/>
      <c r="D890" s="5"/>
      <c r="E890" s="5"/>
      <c r="F890" s="5"/>
      <c r="G890" s="5"/>
      <c r="H890" s="5"/>
      <c r="I890" s="5"/>
    </row>
    <row r="891" spans="2:9">
      <c r="B891" s="5"/>
      <c r="C891" s="5"/>
      <c r="D891" s="5"/>
      <c r="E891" s="5"/>
      <c r="F891" s="5"/>
      <c r="G891" s="5"/>
      <c r="H891" s="5"/>
      <c r="I891" s="5"/>
    </row>
    <row r="892" spans="2:9">
      <c r="B892" s="5"/>
      <c r="C892" s="5"/>
      <c r="D892" s="5"/>
      <c r="E892" s="5"/>
      <c r="F892" s="5"/>
      <c r="G892" s="5"/>
      <c r="H892" s="5"/>
      <c r="I892" s="5"/>
    </row>
    <row r="893" spans="2:9">
      <c r="B893" s="5"/>
      <c r="C893" s="5"/>
      <c r="D893" s="5"/>
      <c r="E893" s="5"/>
      <c r="F893" s="5"/>
      <c r="G893" s="5"/>
      <c r="H893" s="5"/>
      <c r="I893" s="5"/>
    </row>
    <row r="894" spans="2:9">
      <c r="B894" s="5"/>
      <c r="C894" s="5"/>
      <c r="D894" s="5"/>
      <c r="E894" s="5"/>
      <c r="F894" s="5"/>
      <c r="G894" s="5"/>
      <c r="H894" s="5"/>
      <c r="I894" s="5"/>
    </row>
    <row r="895" spans="2:9">
      <c r="B895" s="5"/>
      <c r="C895" s="5"/>
      <c r="D895" s="5"/>
      <c r="E895" s="5"/>
      <c r="F895" s="5"/>
      <c r="G895" s="5"/>
      <c r="H895" s="5"/>
      <c r="I895" s="5"/>
    </row>
    <row r="896" spans="2:9">
      <c r="B896" s="5"/>
      <c r="C896" s="5"/>
      <c r="D896" s="5"/>
      <c r="E896" s="5"/>
      <c r="F896" s="5"/>
      <c r="G896" s="5"/>
      <c r="H896" s="5"/>
      <c r="I896" s="5"/>
    </row>
    <row r="897" spans="2:9">
      <c r="B897" s="5"/>
      <c r="C897" s="5"/>
      <c r="D897" s="5"/>
      <c r="E897" s="5"/>
      <c r="F897" s="5"/>
      <c r="G897" s="5"/>
      <c r="H897" s="5"/>
      <c r="I897" s="5"/>
    </row>
    <row r="898" spans="2:9">
      <c r="B898" s="5"/>
      <c r="C898" s="5"/>
      <c r="D898" s="5"/>
      <c r="E898" s="5"/>
      <c r="F898" s="5"/>
      <c r="G898" s="5"/>
      <c r="H898" s="5"/>
      <c r="I898" s="5"/>
    </row>
    <row r="899" spans="2:9">
      <c r="B899" s="5"/>
      <c r="C899" s="5"/>
      <c r="D899" s="5"/>
      <c r="E899" s="5"/>
      <c r="F899" s="5"/>
      <c r="G899" s="5"/>
      <c r="H899" s="5"/>
      <c r="I899" s="5"/>
    </row>
    <row r="900" spans="2:9">
      <c r="B900" s="5"/>
      <c r="C900" s="5"/>
      <c r="D900" s="5"/>
      <c r="E900" s="5"/>
      <c r="F900" s="5"/>
      <c r="G900" s="5"/>
      <c r="H900" s="5"/>
      <c r="I900" s="5"/>
    </row>
    <row r="901" spans="2:9">
      <c r="B901" s="5"/>
      <c r="C901" s="5"/>
      <c r="D901" s="5"/>
      <c r="E901" s="5"/>
      <c r="F901" s="5"/>
      <c r="G901" s="5"/>
      <c r="H901" s="5"/>
      <c r="I901" s="5"/>
    </row>
    <row r="902" spans="2:9">
      <c r="B902" s="5"/>
      <c r="C902" s="5"/>
      <c r="D902" s="5"/>
      <c r="E902" s="5"/>
      <c r="F902" s="5"/>
      <c r="G902" s="5"/>
      <c r="H902" s="5"/>
      <c r="I902" s="5"/>
    </row>
    <row r="903" spans="2:9">
      <c r="B903" s="5"/>
      <c r="C903" s="5"/>
      <c r="D903" s="5"/>
      <c r="E903" s="5"/>
      <c r="F903" s="5"/>
      <c r="G903" s="5"/>
      <c r="H903" s="5"/>
      <c r="I903" s="5"/>
    </row>
    <row r="904" spans="2:9">
      <c r="B904" s="5"/>
      <c r="C904" s="5"/>
      <c r="D904" s="5"/>
      <c r="E904" s="5"/>
      <c r="F904" s="5"/>
      <c r="G904" s="5"/>
      <c r="H904" s="5"/>
      <c r="I904" s="5"/>
    </row>
    <row r="905" spans="2:9">
      <c r="B905" s="5"/>
      <c r="C905" s="5"/>
      <c r="D905" s="5"/>
      <c r="E905" s="5"/>
      <c r="F905" s="5"/>
      <c r="G905" s="5"/>
      <c r="H905" s="5"/>
      <c r="I905" s="5"/>
    </row>
    <row r="906" spans="2:9">
      <c r="B906" s="5"/>
      <c r="C906" s="5"/>
      <c r="D906" s="5"/>
      <c r="E906" s="5"/>
      <c r="F906" s="5"/>
      <c r="G906" s="5"/>
      <c r="H906" s="5"/>
      <c r="I906" s="5"/>
    </row>
    <row r="907" spans="2:9">
      <c r="B907" s="5"/>
      <c r="C907" s="5"/>
      <c r="D907" s="5"/>
      <c r="E907" s="5"/>
      <c r="F907" s="5"/>
      <c r="G907" s="5"/>
      <c r="H907" s="5"/>
      <c r="I907" s="5"/>
    </row>
    <row r="908" spans="2:9">
      <c r="B908" s="5"/>
      <c r="C908" s="5"/>
      <c r="D908" s="5"/>
      <c r="E908" s="5"/>
      <c r="F908" s="5"/>
      <c r="G908" s="5"/>
      <c r="H908" s="5"/>
      <c r="I908" s="5"/>
    </row>
    <row r="909" spans="2:9">
      <c r="B909" s="5"/>
      <c r="C909" s="5"/>
      <c r="D909" s="5"/>
      <c r="E909" s="5"/>
      <c r="F909" s="5"/>
      <c r="G909" s="5"/>
      <c r="H909" s="5"/>
      <c r="I909" s="5"/>
    </row>
    <row r="910" spans="2:9">
      <c r="B910" s="5"/>
      <c r="C910" s="5"/>
      <c r="D910" s="5"/>
      <c r="E910" s="5"/>
      <c r="F910" s="5"/>
      <c r="G910" s="5"/>
      <c r="H910" s="5"/>
      <c r="I910" s="5"/>
    </row>
    <row r="911" spans="2:9">
      <c r="B911" s="5"/>
      <c r="C911" s="5"/>
      <c r="D911" s="5"/>
      <c r="E911" s="5"/>
      <c r="F911" s="5"/>
      <c r="G911" s="5"/>
      <c r="H911" s="5"/>
      <c r="I911" s="5"/>
    </row>
    <row r="912" spans="2:9">
      <c r="B912" s="5"/>
      <c r="C912" s="5"/>
      <c r="D912" s="5"/>
      <c r="E912" s="5"/>
      <c r="F912" s="5"/>
      <c r="G912" s="5"/>
      <c r="H912" s="5"/>
      <c r="I912" s="5"/>
    </row>
    <row r="913" spans="2:9">
      <c r="B913" s="5"/>
      <c r="C913" s="5"/>
      <c r="D913" s="5"/>
      <c r="E913" s="5"/>
      <c r="F913" s="5"/>
      <c r="G913" s="5"/>
      <c r="H913" s="5"/>
      <c r="I913" s="5"/>
    </row>
    <row r="914" spans="2:9">
      <c r="B914" s="5"/>
      <c r="C914" s="5"/>
      <c r="D914" s="5"/>
      <c r="E914" s="5"/>
      <c r="F914" s="5"/>
      <c r="G914" s="5"/>
      <c r="H914" s="5"/>
      <c r="I914" s="5"/>
    </row>
    <row r="915" spans="2:9">
      <c r="B915" s="5"/>
      <c r="C915" s="5"/>
      <c r="D915" s="5"/>
      <c r="E915" s="5"/>
      <c r="F915" s="5"/>
      <c r="G915" s="5"/>
      <c r="H915" s="5"/>
      <c r="I915" s="5"/>
    </row>
    <row r="916" spans="2:9">
      <c r="B916" s="5"/>
      <c r="C916" s="5"/>
      <c r="D916" s="5"/>
      <c r="E916" s="5"/>
      <c r="F916" s="5"/>
      <c r="G916" s="5"/>
      <c r="H916" s="5"/>
      <c r="I916" s="5"/>
    </row>
    <row r="917" spans="2:9">
      <c r="B917" s="5"/>
      <c r="C917" s="5"/>
      <c r="D917" s="5"/>
      <c r="E917" s="5"/>
      <c r="F917" s="5"/>
      <c r="G917" s="5"/>
      <c r="H917" s="5"/>
      <c r="I917" s="5"/>
    </row>
    <row r="918" spans="2:9">
      <c r="B918" s="5"/>
      <c r="C918" s="5"/>
      <c r="D918" s="5"/>
      <c r="E918" s="5"/>
      <c r="F918" s="5"/>
      <c r="G918" s="5"/>
      <c r="H918" s="5"/>
      <c r="I918" s="5"/>
    </row>
    <row r="919" spans="2:9">
      <c r="B919" s="5"/>
      <c r="C919" s="5"/>
      <c r="D919" s="5"/>
      <c r="E919" s="5"/>
      <c r="F919" s="5"/>
      <c r="G919" s="5"/>
      <c r="H919" s="5"/>
      <c r="I919" s="5"/>
    </row>
    <row r="920" spans="2:9">
      <c r="B920" s="5"/>
      <c r="C920" s="5"/>
      <c r="D920" s="5"/>
      <c r="E920" s="5"/>
      <c r="F920" s="5"/>
      <c r="G920" s="5"/>
      <c r="H920" s="5"/>
      <c r="I920" s="5"/>
    </row>
    <row r="921" spans="2:9">
      <c r="B921" s="5"/>
      <c r="C921" s="5"/>
      <c r="D921" s="5"/>
      <c r="E921" s="5"/>
      <c r="F921" s="5"/>
      <c r="G921" s="5"/>
      <c r="H921" s="5"/>
      <c r="I921" s="5"/>
    </row>
    <row r="922" spans="2:9">
      <c r="B922" s="5"/>
      <c r="C922" s="5"/>
      <c r="D922" s="5"/>
      <c r="E922" s="5"/>
      <c r="F922" s="5"/>
      <c r="G922" s="5"/>
      <c r="H922" s="5"/>
      <c r="I922" s="5"/>
    </row>
    <row r="923" spans="2:9">
      <c r="B923" s="5"/>
      <c r="C923" s="5"/>
      <c r="D923" s="5"/>
      <c r="E923" s="5"/>
      <c r="F923" s="5"/>
      <c r="G923" s="5"/>
      <c r="H923" s="5"/>
      <c r="I923" s="5"/>
    </row>
    <row r="924" spans="2:9">
      <c r="B924" s="5"/>
      <c r="C924" s="5"/>
      <c r="D924" s="5"/>
      <c r="E924" s="5"/>
      <c r="F924" s="5"/>
      <c r="G924" s="5"/>
      <c r="H924" s="5"/>
      <c r="I924" s="5"/>
    </row>
    <row r="925" spans="2:9">
      <c r="B925" s="5"/>
      <c r="C925" s="5"/>
      <c r="D925" s="5"/>
      <c r="E925" s="5"/>
      <c r="F925" s="5"/>
      <c r="G925" s="5"/>
      <c r="H925" s="5"/>
      <c r="I925" s="5"/>
    </row>
    <row r="926" spans="2:9">
      <c r="B926" s="5"/>
      <c r="C926" s="5"/>
      <c r="D926" s="5"/>
      <c r="E926" s="5"/>
      <c r="F926" s="5"/>
      <c r="G926" s="5"/>
      <c r="H926" s="5"/>
      <c r="I926" s="5"/>
    </row>
    <row r="927" spans="2:9">
      <c r="B927" s="5"/>
      <c r="C927" s="5"/>
      <c r="D927" s="5"/>
      <c r="E927" s="5"/>
      <c r="F927" s="5"/>
      <c r="G927" s="5"/>
      <c r="H927" s="5"/>
      <c r="I927" s="5"/>
    </row>
    <row r="928" spans="2:9">
      <c r="B928" s="5"/>
      <c r="C928" s="5"/>
      <c r="D928" s="5"/>
      <c r="E928" s="5"/>
      <c r="F928" s="5"/>
      <c r="G928" s="5"/>
      <c r="H928" s="5"/>
      <c r="I928" s="5"/>
    </row>
    <row r="929" spans="2:9">
      <c r="B929" s="5"/>
      <c r="C929" s="5"/>
      <c r="D929" s="5"/>
      <c r="E929" s="5"/>
      <c r="F929" s="5"/>
      <c r="G929" s="5"/>
      <c r="H929" s="5"/>
      <c r="I929" s="5"/>
    </row>
    <row r="930" spans="2:9">
      <c r="B930" s="5"/>
      <c r="C930" s="5"/>
      <c r="D930" s="5"/>
      <c r="E930" s="5"/>
      <c r="F930" s="5"/>
      <c r="G930" s="5"/>
      <c r="H930" s="5"/>
      <c r="I930" s="5"/>
    </row>
    <row r="931" spans="2:9">
      <c r="B931" s="5"/>
      <c r="C931" s="5"/>
      <c r="D931" s="5"/>
      <c r="E931" s="5"/>
      <c r="F931" s="5"/>
      <c r="G931" s="5"/>
      <c r="H931" s="5"/>
      <c r="I931" s="5"/>
    </row>
    <row r="932" spans="2:9">
      <c r="B932" s="5"/>
      <c r="C932" s="5"/>
      <c r="D932" s="5"/>
      <c r="E932" s="5"/>
      <c r="F932" s="5"/>
      <c r="G932" s="5"/>
      <c r="H932" s="5"/>
      <c r="I932" s="5"/>
    </row>
    <row r="933" spans="2:9">
      <c r="B933" s="5"/>
      <c r="C933" s="5"/>
      <c r="D933" s="5"/>
      <c r="E933" s="5"/>
      <c r="F933" s="5"/>
      <c r="G933" s="5"/>
      <c r="H933" s="5"/>
      <c r="I933" s="5"/>
    </row>
    <row r="934" spans="2:9">
      <c r="B934" s="5"/>
      <c r="C934" s="5"/>
      <c r="D934" s="5"/>
      <c r="E934" s="5"/>
      <c r="F934" s="5"/>
      <c r="G934" s="5"/>
      <c r="H934" s="5"/>
      <c r="I934" s="5"/>
    </row>
    <row r="935" spans="2:9">
      <c r="B935" s="5"/>
      <c r="C935" s="5"/>
      <c r="D935" s="5"/>
      <c r="E935" s="5"/>
      <c r="F935" s="5"/>
      <c r="G935" s="5"/>
      <c r="H935" s="5"/>
      <c r="I935" s="5"/>
    </row>
    <row r="936" spans="2:9">
      <c r="B936" s="5"/>
      <c r="C936" s="5"/>
      <c r="D936" s="5"/>
      <c r="E936" s="5"/>
      <c r="F936" s="5"/>
      <c r="G936" s="5"/>
      <c r="H936" s="5"/>
      <c r="I936" s="5"/>
    </row>
    <row r="937" spans="2:9">
      <c r="B937" s="5"/>
      <c r="C937" s="5"/>
      <c r="D937" s="5"/>
      <c r="E937" s="5"/>
      <c r="F937" s="5"/>
      <c r="G937" s="5"/>
      <c r="H937" s="5"/>
      <c r="I937" s="5"/>
    </row>
    <row r="938" spans="2:9">
      <c r="B938" s="5"/>
      <c r="C938" s="5"/>
      <c r="D938" s="5"/>
      <c r="E938" s="5"/>
      <c r="F938" s="5"/>
      <c r="G938" s="5"/>
      <c r="H938" s="5"/>
      <c r="I938" s="5"/>
    </row>
    <row r="939" spans="2:9">
      <c r="B939" s="5"/>
      <c r="C939" s="5"/>
      <c r="D939" s="5"/>
      <c r="E939" s="5"/>
      <c r="F939" s="5"/>
      <c r="G939" s="5"/>
      <c r="H939" s="5"/>
      <c r="I939" s="5"/>
    </row>
    <row r="940" spans="2:9">
      <c r="B940" s="5"/>
      <c r="C940" s="5"/>
      <c r="D940" s="5"/>
      <c r="E940" s="5"/>
      <c r="F940" s="5"/>
      <c r="G940" s="5"/>
      <c r="H940" s="5"/>
      <c r="I940" s="5"/>
    </row>
    <row r="941" spans="2:9">
      <c r="B941" s="5"/>
      <c r="C941" s="5"/>
      <c r="D941" s="5"/>
      <c r="E941" s="5"/>
      <c r="F941" s="5"/>
      <c r="G941" s="5"/>
      <c r="H941" s="5"/>
      <c r="I941" s="5"/>
    </row>
    <row r="942" spans="2:9">
      <c r="B942" s="5"/>
      <c r="C942" s="5"/>
      <c r="D942" s="5"/>
      <c r="E942" s="5"/>
      <c r="F942" s="5"/>
      <c r="G942" s="5"/>
      <c r="H942" s="5"/>
      <c r="I942" s="5"/>
    </row>
    <row r="943" spans="2:9">
      <c r="B943" s="5"/>
      <c r="C943" s="5"/>
      <c r="D943" s="5"/>
      <c r="E943" s="5"/>
      <c r="F943" s="5"/>
      <c r="G943" s="5"/>
      <c r="H943" s="5"/>
      <c r="I943" s="5"/>
    </row>
    <row r="944" spans="2:9">
      <c r="B944" s="5"/>
      <c r="C944" s="5"/>
      <c r="D944" s="5"/>
      <c r="E944" s="5"/>
      <c r="F944" s="5"/>
      <c r="G944" s="5"/>
      <c r="H944" s="5"/>
      <c r="I944" s="5"/>
    </row>
    <row r="945" spans="2:9">
      <c r="B945" s="5"/>
      <c r="C945" s="5"/>
      <c r="D945" s="5"/>
      <c r="E945" s="5"/>
      <c r="F945" s="5"/>
      <c r="G945" s="5"/>
      <c r="H945" s="5"/>
      <c r="I945" s="5"/>
    </row>
    <row r="946" spans="2:9">
      <c r="B946" s="5"/>
      <c r="C946" s="5"/>
      <c r="D946" s="5"/>
      <c r="E946" s="5"/>
      <c r="F946" s="5"/>
      <c r="G946" s="5"/>
      <c r="H946" s="5"/>
      <c r="I946" s="5"/>
    </row>
    <row r="947" spans="2:9">
      <c r="B947" s="5"/>
      <c r="C947" s="5"/>
      <c r="D947" s="5"/>
      <c r="E947" s="5"/>
      <c r="F947" s="5"/>
      <c r="G947" s="5"/>
      <c r="H947" s="5"/>
      <c r="I947" s="5"/>
    </row>
    <row r="948" spans="2:9">
      <c r="B948" s="5"/>
      <c r="C948" s="5"/>
      <c r="D948" s="5"/>
      <c r="E948" s="5"/>
      <c r="F948" s="5"/>
      <c r="G948" s="5"/>
      <c r="H948" s="5"/>
      <c r="I948" s="5"/>
    </row>
    <row r="949" spans="2:9">
      <c r="B949" s="5"/>
      <c r="C949" s="5"/>
      <c r="D949" s="5"/>
      <c r="E949" s="5"/>
      <c r="F949" s="5"/>
      <c r="G949" s="5"/>
      <c r="H949" s="5"/>
      <c r="I949" s="5"/>
    </row>
    <row r="950" spans="2:9">
      <c r="B950" s="5"/>
      <c r="C950" s="5"/>
      <c r="D950" s="5"/>
      <c r="E950" s="5"/>
      <c r="F950" s="5"/>
      <c r="G950" s="5"/>
      <c r="H950" s="5"/>
      <c r="I950" s="5"/>
    </row>
    <row r="951" spans="2:9">
      <c r="B951" s="5"/>
      <c r="C951" s="5"/>
      <c r="D951" s="5"/>
      <c r="E951" s="5"/>
      <c r="F951" s="5"/>
      <c r="G951" s="5"/>
      <c r="H951" s="5"/>
      <c r="I951" s="5"/>
    </row>
    <row r="952" spans="2:9">
      <c r="B952" s="5"/>
      <c r="C952" s="5"/>
      <c r="D952" s="5"/>
      <c r="E952" s="5"/>
      <c r="F952" s="5"/>
      <c r="G952" s="5"/>
      <c r="H952" s="5"/>
      <c r="I952" s="5"/>
    </row>
    <row r="953" spans="2:9">
      <c r="B953" s="5"/>
      <c r="C953" s="5"/>
      <c r="D953" s="5"/>
      <c r="E953" s="5"/>
      <c r="F953" s="5"/>
      <c r="G953" s="5"/>
      <c r="H953" s="5"/>
      <c r="I953" s="5"/>
    </row>
    <row r="954" spans="2:9">
      <c r="B954" s="5"/>
      <c r="C954" s="5"/>
      <c r="D954" s="5"/>
      <c r="E954" s="5"/>
      <c r="F954" s="5"/>
      <c r="G954" s="5"/>
      <c r="H954" s="5"/>
      <c r="I954" s="5"/>
    </row>
    <row r="955" spans="2:9">
      <c r="B955" s="5"/>
      <c r="C955" s="5"/>
      <c r="D955" s="5"/>
      <c r="E955" s="5"/>
      <c r="F955" s="5"/>
      <c r="G955" s="5"/>
      <c r="H955" s="5"/>
      <c r="I955" s="5"/>
    </row>
    <row r="956" spans="2:9">
      <c r="B956" s="5"/>
      <c r="C956" s="5"/>
      <c r="D956" s="5"/>
      <c r="E956" s="5"/>
      <c r="F956" s="5"/>
      <c r="G956" s="5"/>
      <c r="H956" s="5"/>
      <c r="I956" s="5"/>
    </row>
    <row r="957" spans="2:9">
      <c r="B957" s="5"/>
      <c r="C957" s="5"/>
      <c r="D957" s="5"/>
      <c r="E957" s="5"/>
      <c r="F957" s="5"/>
      <c r="G957" s="5"/>
      <c r="H957" s="5"/>
      <c r="I957" s="5"/>
    </row>
    <row r="958" spans="2:9">
      <c r="B958" s="5"/>
      <c r="C958" s="5"/>
      <c r="D958" s="5"/>
      <c r="E958" s="5"/>
      <c r="F958" s="5"/>
      <c r="G958" s="5"/>
      <c r="H958" s="5"/>
      <c r="I958" s="5"/>
    </row>
    <row r="959" spans="2:9">
      <c r="B959" s="5"/>
      <c r="C959" s="5"/>
      <c r="D959" s="5"/>
      <c r="E959" s="5"/>
      <c r="F959" s="5"/>
      <c r="G959" s="5"/>
      <c r="H959" s="5"/>
      <c r="I959" s="5"/>
    </row>
    <row r="960" spans="2:9">
      <c r="B960" s="5"/>
      <c r="C960" s="5"/>
      <c r="D960" s="5"/>
      <c r="E960" s="5"/>
      <c r="F960" s="5"/>
      <c r="G960" s="5"/>
      <c r="H960" s="5"/>
      <c r="I960" s="5"/>
    </row>
    <row r="961" spans="2:9">
      <c r="B961" s="5"/>
      <c r="C961" s="5"/>
      <c r="D961" s="5"/>
      <c r="E961" s="5"/>
      <c r="F961" s="5"/>
      <c r="G961" s="5"/>
      <c r="H961" s="5"/>
      <c r="I961" s="5"/>
    </row>
    <row r="962" spans="2:9">
      <c r="B962" s="5"/>
      <c r="C962" s="5"/>
      <c r="D962" s="5"/>
      <c r="E962" s="5"/>
      <c r="F962" s="5"/>
      <c r="G962" s="5"/>
      <c r="H962" s="5"/>
      <c r="I962" s="5"/>
    </row>
    <row r="963" spans="2:9">
      <c r="B963" s="5"/>
      <c r="C963" s="5"/>
      <c r="D963" s="5"/>
      <c r="E963" s="5"/>
      <c r="F963" s="5"/>
      <c r="G963" s="5"/>
      <c r="H963" s="5"/>
      <c r="I963" s="5"/>
    </row>
    <row r="964" spans="2:9">
      <c r="B964" s="5"/>
      <c r="C964" s="5"/>
      <c r="D964" s="5"/>
      <c r="E964" s="5"/>
      <c r="F964" s="5"/>
      <c r="G964" s="5"/>
      <c r="H964" s="5"/>
      <c r="I964" s="5"/>
    </row>
    <row r="965" spans="2:9">
      <c r="B965" s="5"/>
      <c r="C965" s="5"/>
      <c r="D965" s="5"/>
      <c r="E965" s="5"/>
      <c r="F965" s="5"/>
      <c r="G965" s="5"/>
      <c r="H965" s="5"/>
      <c r="I965" s="5"/>
    </row>
    <row r="966" spans="2:9">
      <c r="B966" s="5"/>
      <c r="C966" s="5"/>
      <c r="D966" s="5"/>
      <c r="E966" s="5"/>
      <c r="F966" s="5"/>
      <c r="G966" s="5"/>
      <c r="H966" s="5"/>
      <c r="I966" s="5"/>
    </row>
    <row r="967" spans="2:9">
      <c r="B967" s="5"/>
      <c r="C967" s="5"/>
      <c r="D967" s="5"/>
      <c r="E967" s="5"/>
      <c r="F967" s="5"/>
      <c r="G967" s="5"/>
      <c r="H967" s="5"/>
      <c r="I967" s="5"/>
    </row>
    <row r="968" spans="2:9">
      <c r="B968" s="5"/>
      <c r="C968" s="5"/>
      <c r="D968" s="5"/>
      <c r="E968" s="5"/>
      <c r="F968" s="5"/>
      <c r="G968" s="5"/>
      <c r="H968" s="5"/>
      <c r="I968" s="5"/>
    </row>
    <row r="969" spans="2:9">
      <c r="B969" s="5"/>
      <c r="C969" s="5"/>
      <c r="D969" s="5"/>
      <c r="E969" s="5"/>
      <c r="F969" s="5"/>
      <c r="G969" s="5"/>
      <c r="H969" s="5"/>
      <c r="I969" s="5"/>
    </row>
    <row r="970" spans="2:9">
      <c r="B970" s="5"/>
      <c r="C970" s="5"/>
      <c r="D970" s="5"/>
      <c r="E970" s="5"/>
      <c r="F970" s="5"/>
      <c r="G970" s="5"/>
      <c r="H970" s="5"/>
      <c r="I970" s="5"/>
    </row>
    <row r="971" spans="2:9">
      <c r="B971" s="5"/>
      <c r="C971" s="5"/>
      <c r="D971" s="5"/>
      <c r="E971" s="5"/>
      <c r="F971" s="5"/>
      <c r="G971" s="5"/>
      <c r="H971" s="5"/>
      <c r="I971" s="5"/>
    </row>
    <row r="972" spans="2:9">
      <c r="B972" s="5"/>
      <c r="C972" s="5"/>
      <c r="D972" s="5"/>
      <c r="E972" s="5"/>
      <c r="F972" s="5"/>
      <c r="G972" s="5"/>
      <c r="H972" s="5"/>
      <c r="I972" s="5"/>
    </row>
    <row r="973" spans="2:9">
      <c r="B973" s="5"/>
      <c r="C973" s="5"/>
      <c r="D973" s="5"/>
      <c r="E973" s="5"/>
      <c r="F973" s="5"/>
      <c r="G973" s="5"/>
      <c r="H973" s="5"/>
      <c r="I973" s="5"/>
    </row>
    <row r="974" spans="2:9">
      <c r="B974" s="5"/>
      <c r="C974" s="5"/>
      <c r="D974" s="5"/>
      <c r="E974" s="5"/>
      <c r="F974" s="5"/>
      <c r="G974" s="5"/>
      <c r="H974" s="5"/>
      <c r="I974" s="5"/>
    </row>
    <row r="975" spans="2:9">
      <c r="B975" s="5"/>
      <c r="C975" s="5"/>
      <c r="D975" s="5"/>
      <c r="E975" s="5"/>
      <c r="F975" s="5"/>
      <c r="G975" s="5"/>
      <c r="H975" s="5"/>
      <c r="I975" s="5"/>
    </row>
    <row r="976" spans="2:9">
      <c r="B976" s="5"/>
      <c r="C976" s="5"/>
      <c r="D976" s="5"/>
      <c r="E976" s="5"/>
      <c r="F976" s="5"/>
      <c r="G976" s="5"/>
      <c r="H976" s="5"/>
      <c r="I976" s="5"/>
    </row>
    <row r="977" spans="2:9">
      <c r="B977" s="5"/>
      <c r="C977" s="5"/>
      <c r="D977" s="5"/>
      <c r="E977" s="5"/>
      <c r="F977" s="5"/>
      <c r="G977" s="5"/>
      <c r="H977" s="5"/>
      <c r="I977" s="5"/>
    </row>
    <row r="978" spans="2:9">
      <c r="B978" s="5"/>
      <c r="C978" s="5"/>
      <c r="D978" s="5"/>
      <c r="E978" s="5"/>
      <c r="F978" s="5"/>
      <c r="G978" s="5"/>
      <c r="H978" s="5"/>
      <c r="I978" s="5"/>
    </row>
    <row r="979" spans="2:9">
      <c r="B979" s="5"/>
      <c r="C979" s="5"/>
      <c r="D979" s="5"/>
      <c r="E979" s="5"/>
      <c r="F979" s="5"/>
      <c r="G979" s="5"/>
      <c r="H979" s="5"/>
      <c r="I979" s="5"/>
    </row>
    <row r="980" spans="2:9">
      <c r="B980" s="5"/>
      <c r="C980" s="5"/>
      <c r="D980" s="5"/>
      <c r="E980" s="5"/>
      <c r="F980" s="5"/>
      <c r="G980" s="5"/>
      <c r="H980" s="5"/>
      <c r="I980" s="5"/>
    </row>
    <row r="981" spans="2:9">
      <c r="B981" s="5"/>
      <c r="C981" s="5"/>
      <c r="D981" s="5"/>
      <c r="E981" s="5"/>
      <c r="F981" s="5"/>
      <c r="G981" s="5"/>
      <c r="H981" s="5"/>
      <c r="I981" s="5"/>
    </row>
    <row r="982" spans="2:9">
      <c r="B982" s="5"/>
      <c r="C982" s="5"/>
      <c r="D982" s="5"/>
      <c r="E982" s="5"/>
      <c r="F982" s="5"/>
      <c r="G982" s="5"/>
      <c r="H982" s="5"/>
      <c r="I982" s="5"/>
    </row>
    <row r="983" spans="2:9">
      <c r="B983" s="5"/>
      <c r="C983" s="5"/>
      <c r="D983" s="5"/>
      <c r="E983" s="5"/>
      <c r="F983" s="5"/>
      <c r="G983" s="5"/>
      <c r="H983" s="5"/>
      <c r="I983" s="5"/>
    </row>
    <row r="984" spans="2:9">
      <c r="B984" s="5"/>
      <c r="C984" s="5"/>
      <c r="D984" s="5"/>
      <c r="E984" s="5"/>
      <c r="F984" s="5"/>
      <c r="G984" s="5"/>
      <c r="H984" s="5"/>
      <c r="I984" s="5"/>
    </row>
    <row r="985" spans="2:9">
      <c r="B985" s="5"/>
      <c r="C985" s="5"/>
      <c r="D985" s="5"/>
      <c r="E985" s="5"/>
      <c r="F985" s="5"/>
      <c r="G985" s="5"/>
      <c r="H985" s="5"/>
      <c r="I985" s="5"/>
    </row>
    <row r="986" spans="2:9">
      <c r="B986" s="5"/>
      <c r="C986" s="5"/>
      <c r="D986" s="5"/>
      <c r="E986" s="5"/>
      <c r="F986" s="5"/>
      <c r="G986" s="5"/>
      <c r="H986" s="5"/>
      <c r="I986" s="5"/>
    </row>
    <row r="987" spans="2:9">
      <c r="B987" s="5"/>
      <c r="C987" s="5"/>
      <c r="D987" s="5"/>
      <c r="E987" s="5"/>
      <c r="F987" s="5"/>
      <c r="G987" s="5"/>
      <c r="H987" s="5"/>
      <c r="I987" s="5"/>
    </row>
    <row r="988" spans="2:9">
      <c r="B988" s="5"/>
      <c r="C988" s="5"/>
      <c r="D988" s="5"/>
      <c r="E988" s="5"/>
      <c r="F988" s="5"/>
      <c r="G988" s="5"/>
      <c r="H988" s="5"/>
      <c r="I988" s="5"/>
    </row>
    <row r="989" spans="2:9">
      <c r="B989" s="5"/>
      <c r="C989" s="5"/>
      <c r="D989" s="5"/>
      <c r="E989" s="5"/>
      <c r="F989" s="5"/>
      <c r="G989" s="5"/>
      <c r="H989" s="5"/>
      <c r="I989" s="5"/>
    </row>
    <row r="990" spans="2:9">
      <c r="B990" s="5"/>
      <c r="C990" s="5"/>
      <c r="D990" s="5"/>
      <c r="E990" s="5"/>
      <c r="F990" s="5"/>
      <c r="G990" s="5"/>
      <c r="H990" s="5"/>
      <c r="I990" s="5"/>
    </row>
    <row r="991" spans="2:9">
      <c r="B991" s="5"/>
      <c r="C991" s="5"/>
      <c r="D991" s="5"/>
      <c r="E991" s="5"/>
      <c r="F991" s="5"/>
      <c r="G991" s="5"/>
      <c r="H991" s="5"/>
      <c r="I991" s="5"/>
    </row>
    <row r="992" spans="2:9">
      <c r="B992" s="5"/>
      <c r="C992" s="5"/>
      <c r="D992" s="5"/>
      <c r="E992" s="5"/>
      <c r="F992" s="5"/>
      <c r="G992" s="5"/>
      <c r="H992" s="5"/>
      <c r="I992" s="5"/>
    </row>
    <row r="993" spans="2:9">
      <c r="B993" s="5"/>
      <c r="C993" s="5"/>
      <c r="D993" s="5"/>
      <c r="E993" s="5"/>
      <c r="F993" s="5"/>
      <c r="G993" s="5"/>
      <c r="H993" s="5"/>
      <c r="I993" s="5"/>
    </row>
    <row r="994" spans="2:9">
      <c r="B994" s="5"/>
      <c r="C994" s="5"/>
      <c r="D994" s="5"/>
      <c r="E994" s="5"/>
      <c r="F994" s="5"/>
      <c r="G994" s="5"/>
      <c r="H994" s="5"/>
      <c r="I994" s="5"/>
    </row>
    <row r="995" spans="2:9">
      <c r="B995" s="5"/>
      <c r="C995" s="5"/>
      <c r="D995" s="5"/>
      <c r="E995" s="5"/>
      <c r="F995" s="5"/>
      <c r="G995" s="5"/>
      <c r="H995" s="5"/>
      <c r="I995" s="5"/>
    </row>
    <row r="996" spans="2:9">
      <c r="B996" s="5"/>
      <c r="C996" s="5"/>
      <c r="D996" s="5"/>
      <c r="E996" s="5"/>
      <c r="F996" s="5"/>
      <c r="G996" s="5"/>
      <c r="H996" s="5"/>
      <c r="I996" s="5"/>
    </row>
    <row r="997" spans="2:9">
      <c r="B997" s="5"/>
      <c r="C997" s="5"/>
      <c r="D997" s="5"/>
      <c r="E997" s="5"/>
      <c r="F997" s="5"/>
      <c r="G997" s="5"/>
      <c r="H997" s="5"/>
      <c r="I997" s="5"/>
    </row>
    <row r="998" spans="2:9">
      <c r="B998" s="5"/>
      <c r="C998" s="5"/>
      <c r="D998" s="5"/>
      <c r="E998" s="5"/>
      <c r="F998" s="5"/>
      <c r="G998" s="5"/>
      <c r="H998" s="5"/>
      <c r="I998" s="5"/>
    </row>
    <row r="999" spans="2:9">
      <c r="B999" s="5"/>
      <c r="C999" s="5"/>
      <c r="D999" s="5"/>
      <c r="E999" s="5"/>
      <c r="F999" s="5"/>
      <c r="G999" s="5"/>
      <c r="H999" s="5"/>
      <c r="I999" s="5"/>
    </row>
    <row r="1000" spans="2:9">
      <c r="B1000" s="5"/>
      <c r="C1000" s="5"/>
      <c r="D1000" s="5"/>
      <c r="E1000" s="5"/>
      <c r="F1000" s="5"/>
      <c r="G1000" s="5"/>
      <c r="H1000" s="5"/>
      <c r="I1000" s="5"/>
    </row>
    <row r="1001" spans="2:9">
      <c r="B1001" s="5"/>
      <c r="C1001" s="5"/>
      <c r="D1001" s="5"/>
      <c r="E1001" s="5"/>
      <c r="F1001" s="5"/>
      <c r="G1001" s="5"/>
      <c r="H1001" s="5"/>
      <c r="I1001" s="5"/>
    </row>
    <row r="1002" spans="2:9">
      <c r="B1002" s="5"/>
      <c r="C1002" s="5"/>
      <c r="D1002" s="5"/>
      <c r="E1002" s="5"/>
      <c r="F1002" s="5"/>
      <c r="G1002" s="5"/>
      <c r="H1002" s="5"/>
      <c r="I1002" s="5"/>
    </row>
    <row r="1003" spans="2:9">
      <c r="B1003" s="5"/>
      <c r="C1003" s="5"/>
      <c r="D1003" s="5"/>
      <c r="E1003" s="5"/>
      <c r="F1003" s="5"/>
      <c r="G1003" s="5"/>
      <c r="H1003" s="5"/>
      <c r="I1003" s="5"/>
    </row>
    <row r="1004" spans="2:9">
      <c r="B1004" s="5"/>
      <c r="C1004" s="5"/>
      <c r="D1004" s="5"/>
      <c r="E1004" s="5"/>
      <c r="F1004" s="5"/>
      <c r="G1004" s="5"/>
      <c r="H1004" s="5"/>
      <c r="I1004" s="5"/>
    </row>
    <row r="1005" spans="2:9">
      <c r="B1005" s="5"/>
      <c r="C1005" s="5"/>
      <c r="D1005" s="5"/>
      <c r="E1005" s="5"/>
      <c r="F1005" s="5"/>
      <c r="G1005" s="5"/>
      <c r="H1005" s="5"/>
    </row>
    <row r="1006" spans="2:9">
      <c r="B1006" s="5"/>
      <c r="C1006" s="5"/>
      <c r="D1006" s="5"/>
      <c r="E1006" s="5"/>
      <c r="F1006" s="5"/>
      <c r="G1006" s="5"/>
      <c r="H1006" s="5"/>
    </row>
  </sheetData>
  <sheetProtection algorithmName="SHA-512" hashValue="XLAG7KCX7IX4Ld51NDkmSIF0MFL8tgmzSdlU3um0lsZM5x0kl6pGCuCcdCUImyfXGlkR25XGp68+hepr8/aA1A==" saltValue="Wj1HtyqDfE00qfOyGex9pQ==" spinCount="100000" sheet="1" objects="1" scenarios="1"/>
  <mergeCells count="12">
    <mergeCell ref="G26:G27"/>
    <mergeCell ref="B25:B26"/>
    <mergeCell ref="B2:H3"/>
    <mergeCell ref="H15:H16"/>
    <mergeCell ref="F11:F12"/>
    <mergeCell ref="F15:F16"/>
    <mergeCell ref="B14:B15"/>
    <mergeCell ref="F5:G5"/>
    <mergeCell ref="E9:G10"/>
    <mergeCell ref="B12:B13"/>
    <mergeCell ref="C18:C19"/>
    <mergeCell ref="E12:E13"/>
  </mergeCells>
  <phoneticPr fontId="0" type="noConversion"/>
  <printOptions horizontalCentered="1" verticalCentered="1"/>
  <pageMargins left="0.25" right="0.25" top="0.75" bottom="0.75" header="0.3" footer="0.3"/>
  <pageSetup scale="82" orientation="landscape" horizontalDpi="1200" r:id="rId1"/>
  <headerFooter alignWithMargins="0">
    <oddFooter>&amp;CAWWA Free Water Audit Software v6.0&amp;R&amp;A     &amp;P</oddFooter>
  </headerFooter>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4A47C-3E58-4D78-81EC-9C2F33D00600}">
  <sheetPr codeName="Sheet12">
    <tabColor rgb="FFC5D9F1"/>
  </sheetPr>
  <dimension ref="A1:O37"/>
  <sheetViews>
    <sheetView showGridLines="0" showRowColHeaders="0" zoomScale="110" zoomScaleNormal="110" workbookViewId="0">
      <selection activeCell="C13" sqref="C13"/>
    </sheetView>
  </sheetViews>
  <sheetFormatPr defaultColWidth="0" defaultRowHeight="13.2"/>
  <cols>
    <col min="1" max="1" width="1.109375" style="158" customWidth="1"/>
    <col min="2" max="2" width="43.6640625" style="158" customWidth="1"/>
    <col min="3" max="3" width="13" style="158" customWidth="1"/>
    <col min="4" max="4" width="8.33203125" style="158" bestFit="1" customWidth="1"/>
    <col min="5" max="5" width="66" style="158" bestFit="1" customWidth="1"/>
    <col min="6" max="6" width="17.88671875" style="158" customWidth="1"/>
    <col min="7" max="7" width="1.109375" style="158" customWidth="1"/>
    <col min="8" max="16384" width="9.109375" style="158" hidden="1"/>
  </cols>
  <sheetData>
    <row r="1" spans="1:15" ht="42" customHeight="1" thickBot="1">
      <c r="A1" s="1204" t="s">
        <v>1316</v>
      </c>
      <c r="B1" s="1204"/>
      <c r="C1" s="1204"/>
      <c r="D1" s="1204"/>
      <c r="E1" s="1204"/>
      <c r="F1" s="1204"/>
      <c r="G1" s="1204"/>
      <c r="L1" s="266"/>
      <c r="M1" s="266"/>
      <c r="N1" s="266"/>
      <c r="O1" s="266"/>
    </row>
    <row r="2" spans="1:15" ht="14.25" customHeight="1" thickTop="1" thickBot="1">
      <c r="A2" s="992"/>
      <c r="B2" s="966"/>
      <c r="C2" s="966"/>
      <c r="D2" s="966" t="s">
        <v>1301</v>
      </c>
      <c r="G2" s="992"/>
      <c r="L2" s="266"/>
      <c r="M2" s="266"/>
      <c r="N2" s="266"/>
      <c r="O2" s="266"/>
    </row>
    <row r="3" spans="1:15" s="673" customFormat="1" ht="14.25" customHeight="1" thickTop="1" thickBot="1">
      <c r="A3" s="992"/>
      <c r="B3" s="998" t="s">
        <v>1269</v>
      </c>
      <c r="C3" s="1015" t="s">
        <v>679</v>
      </c>
      <c r="D3" s="1015" t="s">
        <v>680</v>
      </c>
      <c r="E3" s="999" t="s">
        <v>1255</v>
      </c>
      <c r="F3" s="992"/>
      <c r="G3" s="992"/>
      <c r="H3" s="992"/>
      <c r="I3" s="992"/>
      <c r="J3" s="992"/>
      <c r="K3" s="993"/>
    </row>
    <row r="4" spans="1:15" ht="15" thickTop="1" thickBot="1">
      <c r="A4" s="992"/>
      <c r="B4" s="1001" t="s">
        <v>757</v>
      </c>
      <c r="C4" s="1007">
        <f>'Water Balance'!C20</f>
        <v>0</v>
      </c>
      <c r="D4" s="750" t="str">
        <f>IFERROR(VLOOKUP('Start Page'!$AB$22,Sheet1!$M$2:$Q$4,5,FALSE),"")</f>
        <v/>
      </c>
      <c r="E4" s="1016" t="s">
        <v>1264</v>
      </c>
      <c r="G4" s="992"/>
    </row>
    <row r="5" spans="1:15" ht="16.8" thickTop="1" thickBot="1">
      <c r="A5" s="992"/>
      <c r="B5" s="991" t="s">
        <v>1256</v>
      </c>
      <c r="C5" s="995"/>
      <c r="D5" s="158" t="s">
        <v>1257</v>
      </c>
      <c r="E5" s="192" t="s">
        <v>1328</v>
      </c>
      <c r="G5" s="992"/>
    </row>
    <row r="6" spans="1:15" ht="15" thickTop="1" thickBot="1">
      <c r="A6" s="992"/>
      <c r="B6" s="991" t="s">
        <v>1258</v>
      </c>
      <c r="C6" s="995"/>
      <c r="D6" s="750" t="s">
        <v>1315</v>
      </c>
      <c r="E6" s="1017" t="s">
        <v>1263</v>
      </c>
      <c r="G6" s="992"/>
    </row>
    <row r="7" spans="1:15" ht="15" thickTop="1" thickBot="1">
      <c r="A7" s="992"/>
      <c r="B7" s="991" t="s">
        <v>1259</v>
      </c>
      <c r="C7" s="1007" t="str">
        <f>IFERROR(C6/C11,"")</f>
        <v/>
      </c>
      <c r="D7" s="750" t="str">
        <f>IFERROR("kWh/"&amp;VLOOKUP('Start Page'!$AB$22,Sheet1!$M$2:$R$4,6,FALSE),"")</f>
        <v/>
      </c>
      <c r="E7" s="1018" t="s">
        <v>1325</v>
      </c>
      <c r="F7" s="994"/>
      <c r="G7" s="992"/>
    </row>
    <row r="8" spans="1:15" ht="15" thickTop="1" thickBot="1">
      <c r="A8" s="992"/>
      <c r="B8" s="991" t="s">
        <v>1260</v>
      </c>
      <c r="C8" s="1019" t="str">
        <f>IFERROR(C5*C7/1000000,"")</f>
        <v/>
      </c>
      <c r="D8" s="750" t="str">
        <f>IFERROR("mt/"&amp;VLOOKUP('Start Page'!$AB$22,Sheet1!$M$2:$R$4,6,FALSE),"")</f>
        <v/>
      </c>
      <c r="E8" s="1017" t="s">
        <v>1326</v>
      </c>
      <c r="F8" s="994"/>
      <c r="G8" s="992"/>
      <c r="M8" s="158">
        <f>IF(B18="Display Volume",1,0)</f>
        <v>1</v>
      </c>
    </row>
    <row r="9" spans="1:15" s="673" customFormat="1" ht="14.25" customHeight="1" thickTop="1" thickBot="1">
      <c r="A9" s="992"/>
      <c r="B9" s="998" t="s">
        <v>1270</v>
      </c>
      <c r="C9" s="1015" t="s">
        <v>678</v>
      </c>
      <c r="D9" s="1015" t="s">
        <v>1287</v>
      </c>
      <c r="E9" s="999" t="s">
        <v>1255</v>
      </c>
      <c r="F9" s="992"/>
      <c r="G9" s="992"/>
      <c r="H9" s="992"/>
      <c r="I9" s="992"/>
      <c r="J9" s="992"/>
      <c r="K9" s="993"/>
      <c r="M9" s="673" t="str">
        <f>IF(M8=1,C10,D10)</f>
        <v/>
      </c>
    </row>
    <row r="10" spans="1:15" ht="15" thickTop="1" thickBot="1">
      <c r="A10" s="992"/>
      <c r="C10" s="1000" t="str">
        <f>IFERROR(VLOOKUP('Start Page'!$AB$22,Sheet1!$M$2:$Q$4,5,FALSE),"")</f>
        <v/>
      </c>
      <c r="D10" s="1000" t="s">
        <v>1293</v>
      </c>
      <c r="E10" s="1016" t="s">
        <v>1294</v>
      </c>
      <c r="G10" s="992"/>
    </row>
    <row r="11" spans="1:15" ht="15" thickTop="1" thickBot="1">
      <c r="A11" s="992"/>
      <c r="B11" s="1001" t="s">
        <v>757</v>
      </c>
      <c r="C11" s="1007">
        <f>C4</f>
        <v>0</v>
      </c>
      <c r="D11" s="1007" t="str">
        <f>IFERROR(C11*$C$8,"")</f>
        <v/>
      </c>
      <c r="E11" s="1016" t="s">
        <v>1264</v>
      </c>
      <c r="G11" s="992"/>
      <c r="M11" s="158" t="s">
        <v>1280</v>
      </c>
      <c r="N11" s="158" t="s">
        <v>1281</v>
      </c>
    </row>
    <row r="12" spans="1:15" ht="15" thickTop="1" thickBot="1">
      <c r="A12" s="992"/>
      <c r="B12" s="216" t="s">
        <v>1272</v>
      </c>
      <c r="C12" s="1007">
        <f>'Water Balance'!F27</f>
        <v>0</v>
      </c>
      <c r="D12" s="1007" t="str">
        <f>IFERROR(C12*$C$8,"")</f>
        <v/>
      </c>
      <c r="E12" s="1016" t="s">
        <v>1264</v>
      </c>
      <c r="G12" s="992"/>
      <c r="L12" s="216" t="s">
        <v>1272</v>
      </c>
      <c r="M12" s="997">
        <f>IF($M$8=1,C12,D12)</f>
        <v>0</v>
      </c>
      <c r="N12" s="996"/>
    </row>
    <row r="13" spans="1:15" ht="15" thickTop="1" thickBot="1">
      <c r="A13" s="992"/>
      <c r="B13" s="991" t="s">
        <v>1261</v>
      </c>
      <c r="C13" s="995"/>
      <c r="D13" s="1007" t="str">
        <f>IFERROR(C13*$C$8,"")</f>
        <v/>
      </c>
      <c r="E13" s="1017" t="s">
        <v>1271</v>
      </c>
      <c r="G13" s="992"/>
      <c r="L13" s="216" t="s">
        <v>1261</v>
      </c>
      <c r="M13" s="997"/>
      <c r="N13" s="960">
        <f>IF(M8=1,C13,D13)</f>
        <v>0</v>
      </c>
    </row>
    <row r="14" spans="1:15" ht="15" thickTop="1" thickBot="1">
      <c r="A14" s="992"/>
      <c r="B14" s="216" t="s">
        <v>1268</v>
      </c>
      <c r="C14" s="1007">
        <f>C12-C13</f>
        <v>0</v>
      </c>
      <c r="D14" s="1007" t="str">
        <f>IFERROR(C14*$C$8,"")</f>
        <v/>
      </c>
      <c r="E14" s="1017" t="s">
        <v>1279</v>
      </c>
      <c r="G14" s="992"/>
      <c r="L14" s="216" t="s">
        <v>1268</v>
      </c>
      <c r="M14" s="997"/>
      <c r="N14" s="997">
        <f>IF(M8=1,C14,D14)</f>
        <v>0</v>
      </c>
    </row>
    <row r="15" spans="1:15" ht="15" thickTop="1" thickBot="1">
      <c r="A15" s="992"/>
      <c r="B15" s="265" t="str">
        <f>IFERROR(IF(C14&lt;0,"                                                                Note: Leakage Level After Reduction is below zero!",IF(C13&gt;Dashboard!$I$50-Dashboard!$AK$43,"                         Note: Leakage Level After Reduction results in Leakage below the Unavoidable Annual Real Loss volume.","")),"")</f>
        <v/>
      </c>
      <c r="D15" s="216"/>
      <c r="G15" s="992"/>
      <c r="H15" s="158" t="e">
        <f>IF(C14&lt;0,2,IF(C13&gt;Dashboard!$I$50-Dashboard!$AK$43,1,0))</f>
        <v>#VALUE!</v>
      </c>
      <c r="L15" s="216"/>
      <c r="M15" s="1013"/>
      <c r="N15" s="1013"/>
    </row>
    <row r="16" spans="1:15" ht="14.25" customHeight="1" thickTop="1" thickBot="1">
      <c r="A16" s="992"/>
      <c r="B16" s="998" t="s">
        <v>1289</v>
      </c>
      <c r="C16" s="999"/>
      <c r="D16" s="992"/>
      <c r="E16" s="992"/>
      <c r="F16" s="992"/>
      <c r="G16" s="992"/>
    </row>
    <row r="17" spans="1:7" ht="2.25" customHeight="1" thickTop="1" thickBot="1">
      <c r="A17" s="992"/>
      <c r="G17" s="992"/>
    </row>
    <row r="18" spans="1:7" s="192" customFormat="1" ht="16.5" customHeight="1" thickTop="1" thickBot="1">
      <c r="A18" s="992"/>
      <c r="B18" s="1002" t="s">
        <v>1331</v>
      </c>
      <c r="C18" s="192" t="s">
        <v>1327</v>
      </c>
      <c r="D18" s="1003"/>
      <c r="G18" s="992"/>
    </row>
    <row r="19" spans="1:7" ht="15" thickTop="1" thickBot="1">
      <c r="A19" s="992"/>
      <c r="G19" s="992"/>
    </row>
    <row r="20" spans="1:7" ht="15" thickTop="1" thickBot="1">
      <c r="A20" s="992"/>
      <c r="G20" s="992"/>
    </row>
    <row r="21" spans="1:7" ht="15" thickTop="1" thickBot="1">
      <c r="A21" s="992"/>
      <c r="G21" s="992"/>
    </row>
    <row r="22" spans="1:7" ht="15" thickTop="1" thickBot="1">
      <c r="A22" s="992"/>
      <c r="G22" s="992"/>
    </row>
    <row r="23" spans="1:7" ht="15" thickTop="1" thickBot="1">
      <c r="A23" s="992"/>
      <c r="G23" s="992"/>
    </row>
    <row r="24" spans="1:7" ht="15" thickTop="1" thickBot="1">
      <c r="A24" s="992"/>
      <c r="G24" s="992"/>
    </row>
    <row r="25" spans="1:7" ht="15" thickTop="1" thickBot="1">
      <c r="A25" s="992"/>
      <c r="G25" s="992"/>
    </row>
    <row r="26" spans="1:7" ht="15" thickTop="1" thickBot="1">
      <c r="A26" s="992"/>
      <c r="G26" s="992"/>
    </row>
    <row r="27" spans="1:7" ht="15" thickTop="1" thickBot="1">
      <c r="A27" s="992"/>
      <c r="G27" s="992"/>
    </row>
    <row r="28" spans="1:7" ht="15" thickTop="1" thickBot="1">
      <c r="A28" s="992"/>
      <c r="G28" s="992"/>
    </row>
    <row r="29" spans="1:7" ht="15" thickTop="1" thickBot="1">
      <c r="A29" s="992"/>
      <c r="G29" s="992"/>
    </row>
    <row r="30" spans="1:7" ht="15" thickTop="1" thickBot="1">
      <c r="A30" s="992"/>
      <c r="G30" s="992"/>
    </row>
    <row r="31" spans="1:7" ht="15" thickTop="1" thickBot="1">
      <c r="A31" s="992"/>
      <c r="G31" s="992"/>
    </row>
    <row r="32" spans="1:7" ht="15" thickTop="1" thickBot="1">
      <c r="A32" s="992"/>
      <c r="G32" s="992"/>
    </row>
    <row r="33" spans="1:7" ht="15" thickTop="1" thickBot="1">
      <c r="A33" s="992"/>
      <c r="G33" s="992"/>
    </row>
    <row r="34" spans="1:7" ht="15" thickTop="1" thickBot="1">
      <c r="A34" s="992"/>
      <c r="G34" s="992"/>
    </row>
    <row r="35" spans="1:7" ht="15" thickTop="1" thickBot="1">
      <c r="A35" s="992"/>
      <c r="G35" s="992"/>
    </row>
    <row r="36" spans="1:7" ht="8.1" customHeight="1" thickTop="1" thickBot="1">
      <c r="A36" s="992"/>
      <c r="G36" s="992"/>
    </row>
    <row r="37" spans="1:7" ht="6" customHeight="1" thickTop="1">
      <c r="A37" s="992"/>
      <c r="B37" s="992"/>
      <c r="C37" s="992"/>
      <c r="D37" s="992"/>
      <c r="E37" s="992"/>
      <c r="F37" s="992"/>
      <c r="G37" s="992"/>
    </row>
  </sheetData>
  <sheetProtection algorithmName="SHA-512" hashValue="Mq7r7rrDt3JC3g9C/dAt+1BS2bLvYym0SYjWS+h52v5Rsn9QXgMo/0BoutaoQ/t06/F1H77gAQPYhtvotuoRhQ==" saltValue="dMXA/ueyvUUvmiwxBSJ0GA==" spinCount="100000" sheet="1" objects="1" scenarios="1"/>
  <mergeCells count="1">
    <mergeCell ref="A1:G1"/>
  </mergeCells>
  <conditionalFormatting sqref="B15">
    <cfRule type="expression" dxfId="22" priority="1">
      <formula>$H$15=2</formula>
    </cfRule>
    <cfRule type="expression" dxfId="21" priority="2">
      <formula>$H$15=1</formula>
    </cfRule>
  </conditionalFormatting>
  <dataValidations count="1">
    <dataValidation type="list" allowBlank="1" showInputMessage="1" showErrorMessage="1" sqref="B18" xr:uid="{A4F4420A-ECD3-4234-9D03-06CCDDDC9254}">
      <formula1>"Display Volume, Display Carbon"</formula1>
    </dataValidation>
  </dataValidations>
  <hyperlinks>
    <hyperlink ref="B5" location="Definitions!C34:L35" display="Reference Carbon Intensity" xr:uid="{1568CCF6-4123-43F7-9CF6-1CCA239A6240}"/>
    <hyperlink ref="B8" location="Definitions!C64:L64" display="Utility Carbon Intensity" xr:uid="{B40CB687-6456-44B4-8977-4DBC81672F9C}"/>
    <hyperlink ref="B7" location="Definitions!C66:L66" display="Utility Energy Intensity" xr:uid="{F1E56425-437D-4508-A3C8-D525AFC7FC75}"/>
    <hyperlink ref="B13" location="Definitions!C43:L43" display="Target Leakage Reduction" xr:uid="{4277EED1-416D-4E36-A57E-E384C20F72E1}"/>
    <hyperlink ref="B6" location="Definitions!C68:L68" display="Utility Energy Usage" xr:uid="{1A876288-428D-458A-93BD-CA017A3E1F60}"/>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decimal" allowBlank="1" showInputMessage="1" showErrorMessage="1" xr:uid="{59A42CE6-FC32-4BFC-90E1-3E6F78BCDC97}">
          <x14:formula1>
            <xm:f>0</xm:f>
          </x14:formula1>
          <x14:formula2>
            <xm:f>Dashboard!W51-Dashboard!AY44</xm:f>
          </x14:formula2>
          <xm:sqref>M14:N15</xm:sqref>
        </x14:dataValidation>
        <x14:dataValidation type="decimal" errorStyle="warning" allowBlank="1" showInputMessage="1" showErrorMessage="1" errorTitle="Review Target Reduction" error="Target Reduction results in Leakage Level After Reduction which falls below the Unavoidable Annual Real Loss volume. " xr:uid="{44B3DD89-E182-4879-BD4E-A86536A24076}">
          <x14:formula1>
            <xm:f>0</xm:f>
          </x14:formula1>
          <x14:formula2>
            <xm:f>Dashboard!X50-Dashboard!AZ43</xm:f>
          </x14:formula2>
          <xm:sqref>N13</xm:sqref>
        </x14:dataValidation>
        <x14:dataValidation type="decimal" allowBlank="1" showInputMessage="1" showErrorMessage="1" xr:uid="{773FD4C6-68B8-4214-A37D-724AD6B82CF7}">
          <x14:formula1>
            <xm:f>0</xm:f>
          </x14:formula1>
          <x14:formula2>
            <xm:f>Dashboard!I51-Dashboard!AK44</xm:f>
          </x14:formula2>
          <xm:sqref>C14</xm:sqref>
        </x14:dataValidation>
        <x14:dataValidation type="decimal" errorStyle="warning" allowBlank="1" showInputMessage="1" showErrorMessage="1" errorTitle="Review Target Reduction" error="Target Reduction results in Leakage Level After Reduction which falls below the Unavoidable Annual Real Loss volume. " xr:uid="{3A839DE6-5677-48AF-8F64-9243A9BA806F}">
          <x14:formula1>
            <xm:f>0</xm:f>
          </x14:formula1>
          <x14:formula2>
            <xm:f>Dashboard!I50-Dashboard!AK43</xm:f>
          </x14:formula2>
          <xm:sqref>C13</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C10AC-D656-4D09-AE9C-F6E0513117C3}">
  <sheetPr codeName="Sheet19">
    <tabColor rgb="FFC5D9F1"/>
    <pageSetUpPr fitToPage="1"/>
  </sheetPr>
  <dimension ref="A1:R1006"/>
  <sheetViews>
    <sheetView showGridLines="0" showRowColHeaders="0" zoomScale="110" zoomScaleNormal="110" workbookViewId="0">
      <selection activeCell="C7" sqref="C7"/>
    </sheetView>
  </sheetViews>
  <sheetFormatPr defaultColWidth="0" defaultRowHeight="13.8"/>
  <cols>
    <col min="1" max="1" width="0.88671875" style="1" customWidth="1"/>
    <col min="2" max="2" width="21.44140625" style="1" customWidth="1"/>
    <col min="3" max="3" width="17.109375" style="1" customWidth="1"/>
    <col min="4" max="4" width="18" style="1" customWidth="1"/>
    <col min="5" max="5" width="17.44140625" style="1" customWidth="1"/>
    <col min="6" max="6" width="33.109375" style="1" customWidth="1"/>
    <col min="7" max="8" width="23.44140625" style="1" customWidth="1"/>
    <col min="9" max="9" width="21.109375" style="1" customWidth="1"/>
    <col min="10" max="10" width="1.109375" style="1" customWidth="1"/>
    <col min="11" max="11" width="8.88671875" style="1" customWidth="1"/>
    <col min="12" max="12" width="28.5546875" style="1" customWidth="1"/>
    <col min="13" max="17" width="15.88671875" style="120" customWidth="1"/>
    <col min="18" max="18" width="15.88671875" style="1" customWidth="1"/>
    <col min="19" max="16384" width="8.88671875" style="1" hidden="1"/>
  </cols>
  <sheetData>
    <row r="1" spans="2:17" ht="3.75" customHeight="1"/>
    <row r="2" spans="2:17" ht="24.75" hidden="1" customHeight="1" thickTop="1">
      <c r="B2" s="1217" t="s">
        <v>1084</v>
      </c>
      <c r="C2" s="1218"/>
      <c r="D2" s="1218"/>
      <c r="E2" s="1218"/>
      <c r="F2" s="1218"/>
      <c r="G2" s="1218"/>
      <c r="H2" s="1218"/>
      <c r="I2" s="1219"/>
      <c r="J2" s="5"/>
    </row>
    <row r="3" spans="2:17" ht="18" customHeight="1">
      <c r="B3" s="1220"/>
      <c r="C3" s="1221"/>
      <c r="D3" s="1221"/>
      <c r="E3" s="1221"/>
      <c r="F3" s="1221"/>
      <c r="G3" s="1221"/>
      <c r="H3" s="1221"/>
      <c r="I3" s="1222"/>
      <c r="J3" s="5"/>
    </row>
    <row r="4" spans="2:17" ht="4.3499999999999996" customHeight="1">
      <c r="B4" s="465"/>
      <c r="C4" s="466"/>
      <c r="D4" s="466"/>
      <c r="E4" s="466"/>
      <c r="F4" s="466"/>
      <c r="G4" s="466"/>
      <c r="H4" s="467"/>
      <c r="I4" s="468"/>
      <c r="J4" s="5"/>
    </row>
    <row r="5" spans="2:17" ht="17.100000000000001" customHeight="1">
      <c r="B5" s="895" t="s">
        <v>1317</v>
      </c>
      <c r="C5" s="466"/>
      <c r="D5" s="466"/>
      <c r="E5" s="777" t="s">
        <v>62</v>
      </c>
      <c r="F5" s="1229" t="str">
        <f>IF(ISBLANK('Start Page'!AB9),"&lt;&lt; Please enter system details on the Start Page &gt;&gt;",'Start Page'!AB9&amp;IF(ISBLANK('Start Page'!AM28),"","  ("&amp;'Start Page'!AM28&amp;")"))</f>
        <v>&lt;&lt; Please enter system details on the Start Page &gt;&gt;</v>
      </c>
      <c r="G5" s="1240"/>
      <c r="H5" s="1230"/>
      <c r="I5" s="468"/>
      <c r="J5" s="5"/>
    </row>
    <row r="6" spans="2:17" ht="18" customHeight="1">
      <c r="B6" s="962" t="s">
        <v>1285</v>
      </c>
      <c r="C6" s="967" t="str">
        <f>Dashboard!I48</f>
        <v/>
      </c>
      <c r="D6" s="961"/>
      <c r="E6" s="777" t="s">
        <v>708</v>
      </c>
      <c r="F6" s="778" t="str">
        <f>IF(ISBLANK('Start Page'!AB18),"",'Start Page'!AB18)</f>
        <v/>
      </c>
      <c r="G6" s="778"/>
      <c r="H6" s="779" t="str">
        <f>IF(ISBLANK('Start Page'!AB20),"",TEXT('Start Page'!AB20,"mmm dd yyyy")&amp;" - "&amp;TEXT('Start Page'!AB21,"mmm dd yyyy"))</f>
        <v/>
      </c>
      <c r="I6" s="469"/>
      <c r="J6" s="5"/>
    </row>
    <row r="7" spans="2:17" ht="18" customHeight="1">
      <c r="B7" s="962" t="s">
        <v>1286</v>
      </c>
      <c r="C7" s="967" t="s">
        <v>1292</v>
      </c>
      <c r="D7" s="961"/>
      <c r="E7" s="777" t="s">
        <v>675</v>
      </c>
      <c r="F7" s="778" t="str">
        <f>Dashboard!BR4</f>
        <v>N/A*</v>
      </c>
      <c r="G7" s="944"/>
      <c r="H7" s="780" t="str">
        <f>IF(F7="N/A*","* Confirm Units and Data Grading are Complete","")</f>
        <v>* Confirm Units and Data Grading are Complete</v>
      </c>
      <c r="I7" s="468"/>
      <c r="J7" s="5"/>
    </row>
    <row r="8" spans="2:17" ht="6.75" customHeight="1" thickBot="1">
      <c r="B8" s="470"/>
      <c r="C8" s="471"/>
      <c r="D8" s="471"/>
      <c r="E8" s="471"/>
      <c r="F8" s="471"/>
      <c r="G8" s="471"/>
      <c r="H8" s="472"/>
      <c r="I8" s="473"/>
      <c r="J8" s="5"/>
    </row>
    <row r="9" spans="2:17" ht="52.95" customHeight="1" thickTop="1">
      <c r="B9" s="954"/>
      <c r="C9" s="955"/>
      <c r="D9" s="349" t="s">
        <v>1079</v>
      </c>
      <c r="E9" s="1231" t="s">
        <v>71</v>
      </c>
      <c r="F9" s="1232"/>
      <c r="G9" s="1232"/>
      <c r="H9" s="1233"/>
      <c r="I9" s="350" t="s">
        <v>670</v>
      </c>
      <c r="J9" s="5"/>
    </row>
    <row r="10" spans="2:17" ht="16.5" customHeight="1" thickBot="1">
      <c r="B10" s="954"/>
      <c r="C10" s="158"/>
      <c r="D10" s="969" t="str">
        <f>IF(Worksheet!AG17=0,"",TEXT(Worksheet!AG17,"#,###")&amp;" "&amp;$C$6)</f>
        <v/>
      </c>
      <c r="E10" s="1241" t="str">
        <f>IF(Worksheet!AG17=0,"",TEXT('Water Balance'!D10*'Carbon Calculations'!$C$8,"#,###")&amp;" mt")</f>
        <v/>
      </c>
      <c r="F10" s="1242"/>
      <c r="G10" s="1242"/>
      <c r="H10" s="1243"/>
      <c r="I10" s="976" t="str">
        <f>D10</f>
        <v/>
      </c>
      <c r="J10" s="5"/>
    </row>
    <row r="11" spans="2:17" ht="30" customHeight="1">
      <c r="B11" s="353"/>
      <c r="C11" s="354"/>
      <c r="D11" s="355"/>
      <c r="E11" s="356"/>
      <c r="F11" s="1225" t="s">
        <v>3</v>
      </c>
      <c r="G11" s="1245" t="s">
        <v>1080</v>
      </c>
      <c r="H11" s="1246"/>
      <c r="I11" s="358" t="s">
        <v>4</v>
      </c>
      <c r="J11" s="5"/>
      <c r="L11" s="886"/>
      <c r="M11" s="121"/>
      <c r="N11" s="121"/>
      <c r="O11" s="121"/>
      <c r="P11" s="121"/>
      <c r="Q11" s="121"/>
    </row>
    <row r="12" spans="2:17" ht="15.75" customHeight="1">
      <c r="B12" s="1216" t="s">
        <v>681</v>
      </c>
      <c r="C12" s="359"/>
      <c r="D12" s="360"/>
      <c r="E12" s="1225" t="s">
        <v>2</v>
      </c>
      <c r="F12" s="1244"/>
      <c r="G12" s="946" t="str">
        <f>IFERROR(TEXT('Water Balance'!G12*'Carbon Calculations'!$C$8,"#,###")&amp;" mt","")</f>
        <v/>
      </c>
      <c r="H12" s="973" t="str">
        <f>TEXT(Worksheet!H23,"#,###")&amp;" "&amp;$C$6</f>
        <v xml:space="preserve"> </v>
      </c>
      <c r="I12" s="956"/>
      <c r="J12" s="5"/>
    </row>
    <row r="13" spans="2:17" ht="22.5" customHeight="1">
      <c r="B13" s="1216"/>
      <c r="C13" s="363"/>
      <c r="D13" s="360"/>
      <c r="E13" s="1225"/>
      <c r="F13" s="972" t="str">
        <f>TEXT((Worksheet!H23+Worksheet!H24),"#,###")&amp;" "&amp;$C$6</f>
        <v xml:space="preserve"> </v>
      </c>
      <c r="G13" s="1244" t="s">
        <v>1081</v>
      </c>
      <c r="H13" s="1247"/>
      <c r="I13" s="975" t="str">
        <f>TEXT('Water Balance'!H13,"#,###")&amp;" "&amp;$C$6</f>
        <v xml:space="preserve"> </v>
      </c>
      <c r="J13" s="5"/>
      <c r="L13" s="158"/>
      <c r="M13" s="121"/>
      <c r="N13" s="121"/>
      <c r="O13" s="121"/>
      <c r="P13" s="121"/>
      <c r="Q13" s="121"/>
    </row>
    <row r="14" spans="2:17" ht="15.75" customHeight="1">
      <c r="B14" s="1227" t="s">
        <v>756</v>
      </c>
      <c r="C14" s="368"/>
      <c r="D14" s="360"/>
      <c r="E14" s="369"/>
      <c r="F14" s="978" t="str">
        <f>IFERROR(TEXT('Water Balance'!F13*'Carbon Calculations'!$C$8,"#,###")&amp;" mt","")</f>
        <v/>
      </c>
      <c r="G14" s="946" t="str">
        <f>IFERROR(IF(Worksheet!H24=0,"",TEXT('Water Balance'!G14*'Carbon Calculations'!$C$8,"#,###")&amp;" mt"),"")</f>
        <v/>
      </c>
      <c r="H14" s="973" t="str">
        <f>IF(Worksheet!H24=0,"",TEXT(Worksheet!H24,"#,###")&amp;" "&amp;$C$6)</f>
        <v/>
      </c>
      <c r="I14" s="982" t="str">
        <f>IFERROR(TEXT('Water Balance'!H13*'Carbon Calculations'!$C$8,"#,###")&amp;" mt","")</f>
        <v/>
      </c>
      <c r="J14" s="5"/>
    </row>
    <row r="15" spans="2:17" ht="15.75" customHeight="1">
      <c r="B15" s="1228"/>
      <c r="C15" s="368"/>
      <c r="D15" s="360"/>
      <c r="E15" s="970" t="str">
        <f>TEXT(Worksheet!H30,"#,###")&amp;" "&amp;$C$6</f>
        <v xml:space="preserve"> </v>
      </c>
      <c r="F15" s="1248" t="s">
        <v>5</v>
      </c>
      <c r="G15" s="1249" t="s">
        <v>1082</v>
      </c>
      <c r="H15" s="1250"/>
      <c r="I15" s="1223" t="s">
        <v>6</v>
      </c>
      <c r="J15" s="5"/>
      <c r="L15" s="158"/>
      <c r="M15" s="121"/>
      <c r="N15" s="121"/>
      <c r="O15" s="121"/>
      <c r="P15" s="121"/>
      <c r="Q15" s="121"/>
    </row>
    <row r="16" spans="2:17" ht="15.75" customHeight="1">
      <c r="B16" s="373"/>
      <c r="C16" s="359"/>
      <c r="D16" s="360"/>
      <c r="E16" s="978" t="str">
        <f>IFERROR(TEXT('Water Balance'!E15*'Carbon Calculations'!$C$8,"#,###")&amp;" mt","")</f>
        <v/>
      </c>
      <c r="F16" s="1225"/>
      <c r="G16" s="946" t="str">
        <f>IFERROR(IF(Worksheet!H25=0,"",TEXT('Water Balance'!G16*'Carbon Calculations'!$C$8,"#,###")&amp;" mt"),"")</f>
        <v/>
      </c>
      <c r="H16" s="973" t="str">
        <f>IF(Worksheet!H25=0,"",TEXT(Worksheet!H25,"#,###")&amp;" "&amp;$C$6)</f>
        <v/>
      </c>
      <c r="I16" s="1224"/>
      <c r="J16" s="5"/>
      <c r="L16" s="158"/>
      <c r="M16" s="121"/>
    </row>
    <row r="17" spans="2:17" ht="22.5" customHeight="1">
      <c r="B17" s="968" t="str">
        <f>IF(Worksheet!AG15=0,"",TEXT(Worksheet!AG15,"#,###")&amp;" "&amp;C6)</f>
        <v/>
      </c>
      <c r="C17" s="376"/>
      <c r="D17" s="377"/>
      <c r="E17" s="250"/>
      <c r="F17" s="972" t="str">
        <f>TEXT((Worksheet!H25+Worksheet!H26),"#,###")&amp;" "&amp;$C$6</f>
        <v xml:space="preserve"> </v>
      </c>
      <c r="G17" s="1244" t="s">
        <v>1083</v>
      </c>
      <c r="H17" s="1247"/>
      <c r="I17" s="957"/>
      <c r="J17" s="5"/>
      <c r="L17" s="158"/>
      <c r="M17" s="121"/>
      <c r="N17" s="121"/>
      <c r="O17" s="121"/>
      <c r="P17" s="121"/>
      <c r="Q17" s="121"/>
    </row>
    <row r="18" spans="2:17" ht="15.75" customHeight="1">
      <c r="B18" s="963"/>
      <c r="C18" s="1237" t="s">
        <v>757</v>
      </c>
      <c r="D18" s="360"/>
      <c r="E18" s="379"/>
      <c r="F18" s="978" t="str">
        <f>IFERROR(TEXT('Water Balance'!F17*'Carbon Calculations'!$C$8,"#,###")&amp;" mt","")</f>
        <v/>
      </c>
      <c r="G18" s="946" t="str">
        <f>IFERROR(TEXT('Water Balance'!G18*'Carbon Calculations'!$C$8,"#,###")&amp;" mt","")</f>
        <v/>
      </c>
      <c r="H18" s="973" t="str">
        <f>TEXT(Worksheet!H26,"#,###")&amp;" "&amp;$C$6</f>
        <v xml:space="preserve"> </v>
      </c>
      <c r="I18" s="957"/>
      <c r="J18" s="5"/>
      <c r="L18" s="158"/>
      <c r="M18" s="121"/>
    </row>
    <row r="19" spans="2:17" ht="22.5" customHeight="1">
      <c r="B19" s="373"/>
      <c r="C19" s="1237"/>
      <c r="D19" s="381" t="s">
        <v>114</v>
      </c>
      <c r="E19" s="356"/>
      <c r="F19" s="958"/>
      <c r="G19" s="1238" t="s">
        <v>689</v>
      </c>
      <c r="H19" s="1239"/>
      <c r="I19" s="975" t="str">
        <f>TEXT('Water Balance'!H19,"#,###")&amp;" "&amp;$C$6</f>
        <v xml:space="preserve"> </v>
      </c>
      <c r="J19" s="5"/>
      <c r="L19" s="158"/>
      <c r="M19" s="121"/>
      <c r="N19" s="121"/>
      <c r="O19" s="121"/>
      <c r="P19" s="121"/>
      <c r="Q19" s="121"/>
    </row>
    <row r="20" spans="2:17" ht="15.75" customHeight="1">
      <c r="B20" s="373"/>
      <c r="C20" s="965" t="str">
        <f>TEXT(('Water Balance'!B17+'Water Balance'!B27),"#,###")&amp;" "&amp;C6</f>
        <v xml:space="preserve"> </v>
      </c>
      <c r="D20" s="360"/>
      <c r="E20" s="250"/>
      <c r="F20" s="385" t="s">
        <v>50</v>
      </c>
      <c r="G20" s="946" t="str">
        <f>IFERROR(TEXT('Water Balance'!G20*'Carbon Calculations'!$C$8,"#,###")&amp;" mt","")</f>
        <v/>
      </c>
      <c r="H20" s="973" t="str">
        <f>TEXT(Worksheet!H39,"#,###")&amp;" "&amp;$C$6</f>
        <v xml:space="preserve"> </v>
      </c>
      <c r="I20" s="945" t="str">
        <f>IFERROR(TEXT('Water Balance'!H19*'Carbon Calculations'!$C$8,"#,###")&amp;" mt","")</f>
        <v/>
      </c>
      <c r="J20" s="5"/>
      <c r="L20" s="158"/>
      <c r="M20" s="121"/>
    </row>
    <row r="21" spans="2:17" ht="14.25" customHeight="1">
      <c r="B21" s="977"/>
      <c r="C21" s="978" t="str">
        <f>IFERROR(TEXT('Water Balance'!C20*'Carbon Calculations'!$C$8,"#,###")&amp;" mt","")</f>
        <v/>
      </c>
      <c r="D21" s="965" t="str">
        <f>TEXT(ROUND(Worksheet!H19,0),"#,###")&amp;" "&amp;$C$6</f>
        <v xml:space="preserve"> </v>
      </c>
      <c r="E21" s="386"/>
      <c r="F21" s="972" t="str">
        <f>TEXT(Worksheet!H46,"#,###")&amp;" "&amp;$C$6</f>
        <v xml:space="preserve"> </v>
      </c>
      <c r="G21" s="1244" t="s">
        <v>688</v>
      </c>
      <c r="H21" s="1247"/>
      <c r="I21" s="957"/>
      <c r="J21" s="5"/>
      <c r="L21" s="158"/>
      <c r="M21" s="121"/>
      <c r="N21" s="121"/>
      <c r="O21" s="121"/>
      <c r="P21" s="121"/>
      <c r="Q21" s="121"/>
    </row>
    <row r="22" spans="2:17" ht="15.75" customHeight="1">
      <c r="B22" s="373"/>
      <c r="C22" s="979"/>
      <c r="D22" s="980" t="str">
        <f>IFERROR(TEXT('Water Balance'!D21*'Carbon Calculations'!$C$8,"#,###")&amp;" mt","")</f>
        <v/>
      </c>
      <c r="E22" s="250"/>
      <c r="F22" s="978" t="str">
        <f>IFERROR(TEXT('Water Balance'!F21*'Carbon Calculations'!$C$8,"#,###")&amp;" mt","")</f>
        <v/>
      </c>
      <c r="G22" s="946" t="str">
        <f>IFERROR(TEXT('Water Balance'!G22*'Carbon Calculations'!$C$8,"#,###")&amp;" mt","")</f>
        <v/>
      </c>
      <c r="H22" s="973" t="str">
        <f>TEXT(Worksheet!H41,"#,###")&amp;" "&amp;$C$6</f>
        <v xml:space="preserve"> </v>
      </c>
      <c r="I22" s="957"/>
      <c r="J22" s="5"/>
      <c r="L22" s="158"/>
      <c r="M22" s="121"/>
    </row>
    <row r="23" spans="2:17" ht="23.25" customHeight="1">
      <c r="B23" s="373"/>
      <c r="C23" s="359"/>
      <c r="D23" s="360"/>
      <c r="E23" s="250"/>
      <c r="F23" s="386"/>
      <c r="G23" s="1244" t="s">
        <v>671</v>
      </c>
      <c r="H23" s="1247"/>
      <c r="I23" s="957"/>
      <c r="J23" s="5"/>
      <c r="L23" s="158"/>
      <c r="M23" s="121"/>
      <c r="N23" s="121"/>
      <c r="O23" s="121"/>
      <c r="P23" s="121"/>
      <c r="Q23" s="121"/>
    </row>
    <row r="24" spans="2:17" ht="15.75" customHeight="1">
      <c r="B24" s="373"/>
      <c r="C24" s="359"/>
      <c r="D24" s="360"/>
      <c r="E24" s="388" t="s">
        <v>49</v>
      </c>
      <c r="F24" s="370"/>
      <c r="G24" s="946" t="str">
        <f>IFERROR(TEXT('Water Balance'!G24*'Carbon Calculations'!$C$8,"#,###")&amp;" mt","")</f>
        <v/>
      </c>
      <c r="H24" s="973" t="str">
        <f>TEXT(Worksheet!H43,"#,###")&amp;" "&amp;$C$6</f>
        <v xml:space="preserve"> </v>
      </c>
      <c r="I24" s="957"/>
      <c r="J24" s="5"/>
    </row>
    <row r="25" spans="2:17" ht="19.2" customHeight="1">
      <c r="B25" s="1215" t="s">
        <v>1078</v>
      </c>
      <c r="C25" s="363"/>
      <c r="D25" s="360"/>
      <c r="E25" s="971" t="str">
        <f>IFERROR(TEXT(Worksheet!H53,"#,###")&amp;" "&amp;$C$6,"")</f>
        <v xml:space="preserve"> </v>
      </c>
      <c r="F25" s="386"/>
      <c r="G25" s="1251" t="s">
        <v>1267</v>
      </c>
      <c r="H25" s="1252"/>
      <c r="I25" s="957"/>
      <c r="J25" s="5"/>
      <c r="L25" s="158"/>
      <c r="M25" s="121"/>
      <c r="N25" s="121"/>
      <c r="O25" s="121"/>
      <c r="P25" s="121"/>
      <c r="Q25" s="121"/>
    </row>
    <row r="26" spans="2:17" ht="12.6" customHeight="1">
      <c r="B26" s="1216"/>
      <c r="C26" s="359"/>
      <c r="D26" s="981"/>
      <c r="E26" s="978" t="str">
        <f>IFERROR(TEXT('Water Balance'!E25*'Carbon Calculations'!$C$8,"#,###")&amp;" mt","")</f>
        <v/>
      </c>
      <c r="F26" s="385" t="s">
        <v>51</v>
      </c>
      <c r="G26" s="1255" t="str">
        <f>IF('Carbon Calculations'!D13="","",TEXT('Carbon Calculations'!$D$13,"#,###")&amp;" mt")</f>
        <v/>
      </c>
      <c r="H26" s="1256" t="str">
        <f>TEXT('Carbon Calculations'!C13,"#,###")&amp;" "&amp;$C$6</f>
        <v xml:space="preserve"> </v>
      </c>
      <c r="I26" s="957"/>
      <c r="J26" s="5"/>
    </row>
    <row r="27" spans="2:17" ht="19.2" customHeight="1">
      <c r="B27" s="1216"/>
      <c r="C27" s="376"/>
      <c r="D27" s="360"/>
      <c r="E27" s="250"/>
      <c r="F27" s="972" t="str">
        <f>TEXT(Worksheet!H51,"#,###")&amp;" "&amp;$C$6</f>
        <v xml:space="preserve"> </v>
      </c>
      <c r="G27" s="1255"/>
      <c r="H27" s="1256"/>
      <c r="I27" s="957"/>
      <c r="J27" s="5"/>
      <c r="M27" s="121"/>
      <c r="N27" s="121"/>
      <c r="O27" s="121"/>
      <c r="P27" s="121"/>
      <c r="Q27" s="121"/>
    </row>
    <row r="28" spans="2:17" ht="16.5" customHeight="1">
      <c r="B28" s="968" t="str">
        <f>IF(Worksheet!AG16=0,"",TEXT(Worksheet!AG16,"#,###")&amp;" "&amp;C6)</f>
        <v/>
      </c>
      <c r="C28" s="359"/>
      <c r="D28" s="360"/>
      <c r="E28" s="250"/>
      <c r="F28" s="978" t="str">
        <f>IFERROR(TEXT('Water Balance'!F27*'Carbon Calculations'!$C$8,"#,###")&amp;" mt","")</f>
        <v/>
      </c>
      <c r="G28" s="1251" t="s">
        <v>1268</v>
      </c>
      <c r="H28" s="1252"/>
      <c r="I28" s="957"/>
      <c r="J28" s="5"/>
    </row>
    <row r="29" spans="2:17" ht="12.75" customHeight="1">
      <c r="B29" s="964"/>
      <c r="C29" s="359"/>
      <c r="D29" s="360"/>
      <c r="E29" s="250"/>
      <c r="F29" s="386"/>
      <c r="G29" s="951" t="str">
        <f>IFERROR(TEXT('Water Balance'!G29*'Carbon Calculations'!$C$8,"#,###")&amp;" mt","")</f>
        <v/>
      </c>
      <c r="H29" s="974" t="str">
        <f>TEXT('Water Balance'!G29,"#,###")&amp;" "&amp;$C$6</f>
        <v xml:space="preserve"> </v>
      </c>
      <c r="I29" s="957"/>
      <c r="J29" s="5"/>
      <c r="M29" s="121"/>
      <c r="N29" s="121"/>
      <c r="O29" s="121"/>
      <c r="P29" s="121"/>
      <c r="Q29" s="121"/>
    </row>
    <row r="30" spans="2:17" ht="14.4" thickBot="1">
      <c r="B30" s="390"/>
      <c r="C30" s="391"/>
      <c r="D30" s="392"/>
      <c r="E30" s="393"/>
      <c r="F30" s="394"/>
      <c r="G30" s="1253"/>
      <c r="H30" s="1254"/>
      <c r="I30" s="959"/>
      <c r="J30" s="5"/>
    </row>
    <row r="31" spans="2:17" ht="14.4" thickTop="1">
      <c r="B31" s="6"/>
      <c r="C31" s="6"/>
      <c r="D31" s="6"/>
      <c r="E31" s="6"/>
      <c r="F31" s="5"/>
      <c r="G31" s="5"/>
      <c r="H31" s="5"/>
      <c r="I31" s="5"/>
      <c r="J31" s="5"/>
    </row>
    <row r="32" spans="2:17">
      <c r="B32" s="5"/>
      <c r="C32" s="5"/>
      <c r="D32" s="5"/>
      <c r="E32" s="5"/>
      <c r="F32" s="5"/>
      <c r="G32" s="5"/>
      <c r="H32" s="5"/>
      <c r="I32" s="5"/>
      <c r="J32" s="5"/>
    </row>
    <row r="33" spans="2:10">
      <c r="B33" s="5"/>
      <c r="C33" s="5"/>
      <c r="D33" s="5"/>
      <c r="E33" s="5"/>
      <c r="F33" s="5"/>
      <c r="I33" s="5"/>
      <c r="J33" s="5"/>
    </row>
    <row r="34" spans="2:10">
      <c r="B34" s="5"/>
      <c r="C34" s="5"/>
      <c r="D34" s="5"/>
      <c r="E34" s="5"/>
      <c r="F34" s="5"/>
      <c r="I34" s="5"/>
      <c r="J34" s="5"/>
    </row>
    <row r="35" spans="2:10">
      <c r="B35" s="5"/>
      <c r="C35" s="5"/>
      <c r="D35" s="5"/>
      <c r="E35" s="5"/>
      <c r="F35" s="5"/>
      <c r="G35" s="5"/>
      <c r="H35" s="5"/>
      <c r="I35" s="5"/>
      <c r="J35" s="5"/>
    </row>
    <row r="36" spans="2:10">
      <c r="B36" s="5"/>
      <c r="C36" s="5"/>
      <c r="D36" s="5"/>
      <c r="E36" s="5"/>
      <c r="F36" s="5"/>
      <c r="G36" s="5"/>
      <c r="H36" s="5"/>
      <c r="I36" s="5"/>
      <c r="J36" s="5"/>
    </row>
    <row r="37" spans="2:10">
      <c r="B37" s="5"/>
      <c r="C37" s="5"/>
      <c r="D37" s="5"/>
      <c r="E37" s="5"/>
      <c r="F37" s="5"/>
      <c r="G37" s="5"/>
      <c r="H37" s="5"/>
      <c r="I37" s="5"/>
      <c r="J37" s="5"/>
    </row>
    <row r="38" spans="2:10">
      <c r="B38" s="5"/>
      <c r="C38" s="5"/>
      <c r="D38" s="5"/>
      <c r="E38" s="5"/>
      <c r="F38" s="5"/>
      <c r="G38" s="5"/>
      <c r="H38" s="5"/>
      <c r="I38" s="5"/>
      <c r="J38" s="5"/>
    </row>
    <row r="39" spans="2:10">
      <c r="B39" s="5"/>
      <c r="C39" s="5"/>
      <c r="D39" s="5"/>
      <c r="E39" s="5"/>
      <c r="F39" s="5"/>
      <c r="G39" s="5"/>
      <c r="H39" s="5"/>
      <c r="I39" s="5"/>
      <c r="J39" s="5"/>
    </row>
    <row r="40" spans="2:10">
      <c r="B40" s="5"/>
      <c r="C40" s="5"/>
      <c r="D40" s="5"/>
      <c r="E40" s="5"/>
      <c r="F40" s="5"/>
      <c r="G40" s="5"/>
      <c r="H40" s="5"/>
      <c r="I40" s="5"/>
      <c r="J40" s="5"/>
    </row>
    <row r="41" spans="2:10">
      <c r="B41" s="5"/>
      <c r="C41" s="5"/>
      <c r="D41" s="5"/>
      <c r="E41" s="5"/>
      <c r="F41" s="5"/>
      <c r="G41" s="5"/>
      <c r="H41" s="5"/>
      <c r="I41" s="5"/>
      <c r="J41" s="5"/>
    </row>
    <row r="42" spans="2:10">
      <c r="B42" s="5"/>
      <c r="C42" s="5"/>
      <c r="D42" s="5"/>
      <c r="E42" s="5"/>
      <c r="F42" s="5"/>
      <c r="G42" s="5"/>
      <c r="H42" s="5"/>
      <c r="I42" s="5"/>
      <c r="J42" s="5"/>
    </row>
    <row r="43" spans="2:10">
      <c r="B43" s="5"/>
      <c r="C43" s="5"/>
      <c r="D43" s="5"/>
      <c r="E43" s="5"/>
      <c r="F43" s="5"/>
      <c r="G43" s="5"/>
      <c r="H43" s="5"/>
      <c r="I43" s="5"/>
      <c r="J43" s="5"/>
    </row>
    <row r="44" spans="2:10">
      <c r="B44" s="5"/>
      <c r="C44" s="5"/>
      <c r="D44" s="5"/>
      <c r="E44" s="5"/>
      <c r="F44" s="5"/>
      <c r="G44" s="5"/>
      <c r="H44" s="5"/>
      <c r="I44" s="5"/>
      <c r="J44" s="5"/>
    </row>
    <row r="45" spans="2:10">
      <c r="B45" s="5"/>
      <c r="C45" s="5"/>
      <c r="D45" s="5"/>
      <c r="E45" s="5"/>
      <c r="F45" s="5"/>
      <c r="G45" s="5"/>
      <c r="H45" s="5"/>
      <c r="I45" s="5"/>
      <c r="J45" s="5"/>
    </row>
    <row r="46" spans="2:10">
      <c r="B46" s="5"/>
      <c r="C46" s="5"/>
      <c r="D46" s="5"/>
      <c r="E46" s="5"/>
      <c r="F46" s="5"/>
      <c r="G46" s="5"/>
      <c r="H46" s="5"/>
      <c r="I46" s="5"/>
      <c r="J46" s="5"/>
    </row>
    <row r="47" spans="2:10" ht="12.75" customHeight="1">
      <c r="B47" s="5"/>
      <c r="C47" s="5"/>
      <c r="D47" s="5"/>
      <c r="E47" s="5"/>
      <c r="F47" s="5"/>
      <c r="G47" s="5"/>
      <c r="H47" s="5"/>
      <c r="I47" s="5"/>
      <c r="J47" s="5"/>
    </row>
    <row r="48" spans="2:10">
      <c r="B48" s="5"/>
      <c r="C48" s="5"/>
      <c r="D48" s="5"/>
      <c r="E48" s="5"/>
      <c r="F48" s="5"/>
      <c r="G48" s="5"/>
      <c r="H48" s="5"/>
      <c r="I48" s="5"/>
      <c r="J48" s="5"/>
    </row>
    <row r="49" spans="2:10">
      <c r="B49" s="5"/>
      <c r="C49" s="5"/>
      <c r="D49" s="5"/>
      <c r="E49" s="5"/>
      <c r="F49" s="5"/>
      <c r="G49" s="5"/>
      <c r="H49" s="5"/>
      <c r="I49" s="5"/>
      <c r="J49" s="5"/>
    </row>
    <row r="50" spans="2:10">
      <c r="B50" s="5"/>
      <c r="C50" s="5"/>
      <c r="D50" s="5"/>
      <c r="E50" s="5"/>
      <c r="F50" s="5"/>
      <c r="G50" s="5"/>
      <c r="H50" s="5"/>
      <c r="I50" s="5"/>
      <c r="J50" s="5"/>
    </row>
    <row r="51" spans="2:10">
      <c r="B51" s="5"/>
      <c r="C51" s="5"/>
      <c r="D51" s="5"/>
      <c r="E51" s="5"/>
      <c r="F51" s="5"/>
      <c r="G51" s="5"/>
      <c r="H51" s="5"/>
      <c r="I51" s="5"/>
      <c r="J51" s="5"/>
    </row>
    <row r="52" spans="2:10">
      <c r="B52" s="5"/>
      <c r="C52" s="5"/>
      <c r="D52" s="5"/>
      <c r="E52" s="5"/>
      <c r="F52" s="5"/>
      <c r="G52" s="5"/>
      <c r="H52" s="5"/>
      <c r="I52" s="5"/>
      <c r="J52" s="5"/>
    </row>
    <row r="53" spans="2:10">
      <c r="B53" s="5"/>
      <c r="C53" s="5"/>
      <c r="D53" s="5"/>
      <c r="E53" s="5"/>
      <c r="F53" s="5"/>
      <c r="G53" s="5"/>
      <c r="H53" s="5"/>
      <c r="I53" s="5"/>
      <c r="J53" s="5"/>
    </row>
    <row r="54" spans="2:10">
      <c r="B54" s="5"/>
      <c r="C54" s="5"/>
      <c r="D54" s="5"/>
      <c r="E54" s="5"/>
      <c r="F54" s="5"/>
      <c r="G54" s="5"/>
      <c r="H54" s="5"/>
      <c r="I54" s="5"/>
      <c r="J54" s="5"/>
    </row>
    <row r="55" spans="2:10">
      <c r="B55" s="5"/>
      <c r="C55" s="5"/>
      <c r="D55" s="5"/>
      <c r="E55" s="5"/>
      <c r="F55" s="5"/>
      <c r="G55" s="5"/>
      <c r="H55" s="5"/>
      <c r="I55" s="5"/>
      <c r="J55" s="5"/>
    </row>
    <row r="56" spans="2:10">
      <c r="B56" s="5"/>
      <c r="C56" s="5"/>
      <c r="D56" s="5"/>
      <c r="E56" s="5"/>
      <c r="F56" s="5"/>
      <c r="G56" s="5"/>
      <c r="H56" s="5"/>
      <c r="I56" s="5"/>
      <c r="J56" s="5"/>
    </row>
    <row r="57" spans="2:10">
      <c r="B57" s="5"/>
      <c r="C57" s="5"/>
      <c r="D57" s="5"/>
      <c r="E57" s="5"/>
      <c r="F57" s="5"/>
      <c r="G57" s="5"/>
      <c r="H57" s="5"/>
      <c r="I57" s="5"/>
      <c r="J57" s="5"/>
    </row>
    <row r="58" spans="2:10">
      <c r="B58" s="5"/>
      <c r="C58" s="5"/>
      <c r="D58" s="5"/>
      <c r="E58" s="5"/>
      <c r="F58" s="5"/>
      <c r="G58" s="5"/>
      <c r="H58" s="5"/>
      <c r="I58" s="5"/>
      <c r="J58" s="5"/>
    </row>
    <row r="59" spans="2:10">
      <c r="B59" s="5"/>
      <c r="C59" s="5"/>
      <c r="D59" s="5"/>
      <c r="E59" s="5"/>
      <c r="F59" s="5"/>
      <c r="G59" s="5"/>
      <c r="H59" s="5"/>
      <c r="I59" s="5"/>
      <c r="J59" s="5"/>
    </row>
    <row r="60" spans="2:10">
      <c r="B60" s="5"/>
      <c r="C60" s="5"/>
      <c r="D60" s="5"/>
      <c r="E60" s="5"/>
      <c r="F60" s="5"/>
      <c r="G60" s="5"/>
      <c r="H60" s="5"/>
      <c r="I60" s="5"/>
      <c r="J60" s="5"/>
    </row>
    <row r="61" spans="2:10">
      <c r="B61" s="5"/>
      <c r="C61" s="5"/>
      <c r="D61" s="5"/>
      <c r="E61" s="5"/>
      <c r="F61" s="5"/>
      <c r="G61" s="5"/>
      <c r="H61" s="5"/>
      <c r="I61" s="5"/>
      <c r="J61" s="5"/>
    </row>
    <row r="62" spans="2:10">
      <c r="B62" s="5"/>
      <c r="C62" s="5"/>
      <c r="D62" s="5"/>
      <c r="E62" s="5"/>
      <c r="F62" s="5"/>
      <c r="G62" s="5"/>
      <c r="H62" s="5"/>
      <c r="I62" s="5"/>
      <c r="J62" s="5"/>
    </row>
    <row r="63" spans="2:10">
      <c r="B63" s="5"/>
      <c r="C63" s="5"/>
      <c r="D63" s="5"/>
      <c r="E63" s="5"/>
      <c r="F63" s="5"/>
      <c r="G63" s="5"/>
      <c r="H63" s="5"/>
      <c r="I63" s="5"/>
      <c r="J63" s="5"/>
    </row>
    <row r="64" spans="2:10">
      <c r="B64" s="5"/>
      <c r="C64" s="5"/>
      <c r="D64" s="5"/>
      <c r="E64" s="5"/>
      <c r="F64" s="5"/>
      <c r="G64" s="5"/>
      <c r="H64" s="5"/>
      <c r="I64" s="5"/>
      <c r="J64" s="5"/>
    </row>
    <row r="65" spans="2:10">
      <c r="B65" s="5"/>
      <c r="C65" s="5"/>
      <c r="D65" s="5"/>
      <c r="E65" s="5"/>
      <c r="F65" s="5"/>
      <c r="G65" s="5"/>
      <c r="H65" s="5"/>
      <c r="I65" s="5"/>
      <c r="J65" s="5"/>
    </row>
    <row r="66" spans="2:10">
      <c r="B66" s="5"/>
      <c r="C66" s="5"/>
      <c r="D66" s="5"/>
      <c r="E66" s="5"/>
      <c r="F66" s="5"/>
      <c r="G66" s="5"/>
      <c r="H66" s="5"/>
      <c r="I66" s="5"/>
      <c r="J66" s="5"/>
    </row>
    <row r="67" spans="2:10">
      <c r="B67" s="5"/>
      <c r="C67" s="5"/>
      <c r="D67" s="5"/>
      <c r="E67" s="5"/>
      <c r="F67" s="5"/>
      <c r="G67" s="5"/>
      <c r="H67" s="5"/>
      <c r="I67" s="5"/>
      <c r="J67" s="5"/>
    </row>
    <row r="68" spans="2:10">
      <c r="B68" s="5"/>
      <c r="C68" s="5"/>
      <c r="D68" s="5"/>
      <c r="E68" s="5"/>
      <c r="F68" s="5"/>
      <c r="G68" s="5"/>
      <c r="H68" s="5"/>
      <c r="I68" s="5"/>
      <c r="J68" s="5"/>
    </row>
    <row r="69" spans="2:10">
      <c r="B69" s="5"/>
      <c r="C69" s="5"/>
      <c r="D69" s="5"/>
      <c r="E69" s="5"/>
      <c r="F69" s="5"/>
      <c r="G69" s="5"/>
      <c r="H69" s="5"/>
      <c r="I69" s="5"/>
      <c r="J69" s="5"/>
    </row>
    <row r="70" spans="2:10">
      <c r="B70" s="5"/>
      <c r="C70" s="5"/>
      <c r="D70" s="5"/>
      <c r="E70" s="5"/>
      <c r="F70" s="5"/>
      <c r="G70" s="5"/>
      <c r="H70" s="5"/>
      <c r="I70" s="5"/>
      <c r="J70" s="5"/>
    </row>
    <row r="71" spans="2:10">
      <c r="B71" s="5"/>
      <c r="C71" s="5"/>
      <c r="D71" s="5"/>
      <c r="E71" s="5"/>
      <c r="F71" s="5"/>
      <c r="G71" s="5"/>
      <c r="H71" s="5"/>
      <c r="I71" s="5"/>
      <c r="J71" s="5"/>
    </row>
    <row r="72" spans="2:10">
      <c r="B72" s="5"/>
      <c r="C72" s="5"/>
      <c r="D72" s="5"/>
      <c r="E72" s="5"/>
      <c r="F72" s="5"/>
      <c r="G72" s="5"/>
      <c r="H72" s="5"/>
      <c r="I72" s="5"/>
      <c r="J72" s="5"/>
    </row>
    <row r="73" spans="2:10">
      <c r="B73" s="5"/>
      <c r="C73" s="5"/>
      <c r="D73" s="5"/>
      <c r="E73" s="5"/>
      <c r="F73" s="5"/>
      <c r="G73" s="5"/>
      <c r="H73" s="5"/>
      <c r="I73" s="5"/>
      <c r="J73" s="5"/>
    </row>
    <row r="74" spans="2:10">
      <c r="B74" s="5"/>
      <c r="C74" s="5"/>
      <c r="D74" s="5"/>
      <c r="E74" s="5"/>
      <c r="F74" s="5"/>
      <c r="G74" s="5"/>
      <c r="H74" s="5"/>
      <c r="I74" s="5"/>
      <c r="J74" s="5"/>
    </row>
    <row r="75" spans="2:10">
      <c r="B75" s="5"/>
      <c r="C75" s="5"/>
      <c r="D75" s="5"/>
      <c r="E75" s="5"/>
      <c r="F75" s="5"/>
      <c r="G75" s="5"/>
      <c r="H75" s="5"/>
      <c r="I75" s="5"/>
      <c r="J75" s="5"/>
    </row>
    <row r="76" spans="2:10">
      <c r="B76" s="5"/>
      <c r="C76" s="5"/>
      <c r="D76" s="5"/>
      <c r="E76" s="5"/>
      <c r="F76" s="5"/>
      <c r="G76" s="5"/>
      <c r="H76" s="5"/>
      <c r="I76" s="5"/>
      <c r="J76" s="5"/>
    </row>
    <row r="77" spans="2:10">
      <c r="B77" s="5"/>
      <c r="C77" s="5"/>
      <c r="D77" s="5"/>
      <c r="E77" s="5"/>
      <c r="F77" s="5"/>
      <c r="G77" s="5"/>
      <c r="H77" s="5"/>
      <c r="I77" s="5"/>
      <c r="J77" s="5"/>
    </row>
    <row r="78" spans="2:10">
      <c r="B78" s="5"/>
      <c r="C78" s="5"/>
      <c r="D78" s="5"/>
      <c r="E78" s="5"/>
      <c r="F78" s="5"/>
      <c r="G78" s="5"/>
      <c r="H78" s="5"/>
      <c r="I78" s="5"/>
      <c r="J78" s="5"/>
    </row>
    <row r="79" spans="2:10">
      <c r="B79" s="5"/>
      <c r="C79" s="5"/>
      <c r="D79" s="5"/>
      <c r="E79" s="5"/>
      <c r="F79" s="5"/>
      <c r="G79" s="5"/>
      <c r="H79" s="5"/>
      <c r="I79" s="5"/>
      <c r="J79" s="5"/>
    </row>
    <row r="80" spans="2:10">
      <c r="B80" s="5"/>
      <c r="C80" s="5"/>
      <c r="D80" s="5"/>
      <c r="E80" s="5"/>
      <c r="F80" s="5"/>
      <c r="G80" s="5"/>
      <c r="H80" s="5"/>
      <c r="I80" s="5"/>
      <c r="J80" s="5"/>
    </row>
    <row r="81" spans="2:10">
      <c r="B81" s="5"/>
      <c r="C81" s="5"/>
      <c r="D81" s="5"/>
      <c r="E81" s="5"/>
      <c r="F81" s="5"/>
      <c r="G81" s="5"/>
      <c r="H81" s="5"/>
      <c r="I81" s="5"/>
      <c r="J81" s="5"/>
    </row>
    <row r="82" spans="2:10">
      <c r="B82" s="5"/>
      <c r="C82" s="5"/>
      <c r="D82" s="5"/>
      <c r="E82" s="5"/>
      <c r="F82" s="5"/>
      <c r="G82" s="5"/>
      <c r="H82" s="5"/>
      <c r="I82" s="5"/>
      <c r="J82" s="5"/>
    </row>
    <row r="83" spans="2:10">
      <c r="B83" s="5"/>
      <c r="C83" s="5"/>
      <c r="D83" s="5"/>
      <c r="E83" s="5"/>
      <c r="F83" s="5"/>
      <c r="G83" s="5"/>
      <c r="H83" s="5"/>
      <c r="I83" s="5"/>
      <c r="J83" s="5"/>
    </row>
    <row r="84" spans="2:10">
      <c r="B84" s="5"/>
      <c r="C84" s="5"/>
      <c r="D84" s="5"/>
      <c r="E84" s="5"/>
      <c r="F84" s="5"/>
      <c r="G84" s="5"/>
      <c r="H84" s="5"/>
      <c r="I84" s="5"/>
      <c r="J84" s="5"/>
    </row>
    <row r="85" spans="2:10">
      <c r="B85" s="5"/>
      <c r="C85" s="5"/>
      <c r="D85" s="5"/>
      <c r="E85" s="5"/>
      <c r="F85" s="5"/>
      <c r="G85" s="5"/>
      <c r="H85" s="5"/>
      <c r="I85" s="5"/>
      <c r="J85" s="5"/>
    </row>
    <row r="86" spans="2:10">
      <c r="B86" s="5"/>
      <c r="C86" s="5"/>
      <c r="D86" s="5"/>
      <c r="E86" s="5"/>
      <c r="F86" s="5"/>
      <c r="G86" s="5"/>
      <c r="H86" s="5"/>
      <c r="I86" s="5"/>
      <c r="J86" s="5"/>
    </row>
    <row r="87" spans="2:10">
      <c r="B87" s="5"/>
      <c r="C87" s="5"/>
      <c r="D87" s="5"/>
      <c r="E87" s="5"/>
      <c r="F87" s="5"/>
      <c r="G87" s="5"/>
      <c r="H87" s="5"/>
      <c r="I87" s="5"/>
      <c r="J87" s="5"/>
    </row>
    <row r="88" spans="2:10">
      <c r="B88" s="5"/>
      <c r="C88" s="5"/>
      <c r="D88" s="5"/>
      <c r="E88" s="5"/>
      <c r="F88" s="5"/>
      <c r="G88" s="5"/>
      <c r="H88" s="5"/>
      <c r="I88" s="5"/>
      <c r="J88" s="5"/>
    </row>
    <row r="89" spans="2:10">
      <c r="B89" s="5"/>
      <c r="C89" s="5"/>
      <c r="D89" s="5"/>
      <c r="E89" s="5"/>
      <c r="F89" s="5"/>
      <c r="G89" s="5"/>
      <c r="H89" s="5"/>
      <c r="I89" s="5"/>
      <c r="J89" s="5"/>
    </row>
    <row r="90" spans="2:10">
      <c r="B90" s="5"/>
      <c r="C90" s="5"/>
      <c r="D90" s="5"/>
      <c r="E90" s="5"/>
      <c r="F90" s="5"/>
      <c r="G90" s="5"/>
      <c r="H90" s="5"/>
      <c r="I90" s="5"/>
      <c r="J90" s="5"/>
    </row>
    <row r="91" spans="2:10">
      <c r="B91" s="5"/>
      <c r="C91" s="5"/>
      <c r="D91" s="5"/>
      <c r="E91" s="5"/>
      <c r="F91" s="5"/>
      <c r="G91" s="5"/>
      <c r="H91" s="5"/>
      <c r="I91" s="5"/>
      <c r="J91" s="5"/>
    </row>
    <row r="92" spans="2:10">
      <c r="B92" s="5"/>
      <c r="C92" s="5"/>
      <c r="D92" s="5"/>
      <c r="E92" s="5"/>
      <c r="F92" s="5"/>
      <c r="G92" s="5"/>
      <c r="H92" s="5"/>
      <c r="I92" s="5"/>
      <c r="J92" s="5"/>
    </row>
    <row r="93" spans="2:10">
      <c r="B93" s="5"/>
      <c r="C93" s="5"/>
      <c r="D93" s="5"/>
      <c r="E93" s="5"/>
      <c r="F93" s="5"/>
      <c r="G93" s="5"/>
      <c r="H93" s="5"/>
      <c r="I93" s="5"/>
      <c r="J93" s="5"/>
    </row>
    <row r="94" spans="2:10">
      <c r="B94" s="5"/>
      <c r="C94" s="5"/>
      <c r="D94" s="5"/>
      <c r="E94" s="5"/>
      <c r="F94" s="5"/>
      <c r="G94" s="5"/>
      <c r="H94" s="5"/>
      <c r="I94" s="5"/>
      <c r="J94" s="5"/>
    </row>
    <row r="95" spans="2:10">
      <c r="B95" s="5"/>
      <c r="C95" s="5"/>
      <c r="D95" s="5"/>
      <c r="E95" s="5"/>
      <c r="F95" s="5"/>
      <c r="G95" s="5"/>
      <c r="H95" s="5"/>
      <c r="I95" s="5"/>
      <c r="J95" s="5"/>
    </row>
    <row r="96" spans="2:10">
      <c r="B96" s="5"/>
      <c r="C96" s="5"/>
      <c r="D96" s="5"/>
      <c r="E96" s="5"/>
      <c r="F96" s="5"/>
      <c r="G96" s="5"/>
      <c r="H96" s="5"/>
      <c r="I96" s="5"/>
      <c r="J96" s="5"/>
    </row>
    <row r="97" spans="2:10">
      <c r="B97" s="5"/>
      <c r="C97" s="5"/>
      <c r="D97" s="5"/>
      <c r="E97" s="5"/>
      <c r="F97" s="5"/>
      <c r="G97" s="5"/>
      <c r="H97" s="5"/>
      <c r="I97" s="5"/>
      <c r="J97" s="5"/>
    </row>
    <row r="98" spans="2:10">
      <c r="B98" s="5"/>
      <c r="C98" s="5"/>
      <c r="D98" s="5"/>
      <c r="E98" s="5"/>
      <c r="F98" s="5"/>
      <c r="G98" s="5"/>
      <c r="H98" s="5"/>
      <c r="I98" s="5"/>
      <c r="J98" s="5"/>
    </row>
    <row r="99" spans="2:10">
      <c r="B99" s="5"/>
      <c r="C99" s="5"/>
      <c r="D99" s="5"/>
      <c r="E99" s="5"/>
      <c r="F99" s="5"/>
      <c r="G99" s="5"/>
      <c r="H99" s="5"/>
      <c r="I99" s="5"/>
      <c r="J99" s="5"/>
    </row>
    <row r="100" spans="2:10">
      <c r="B100" s="5"/>
      <c r="C100" s="5"/>
      <c r="D100" s="5"/>
      <c r="E100" s="5"/>
      <c r="F100" s="5"/>
      <c r="G100" s="5"/>
      <c r="H100" s="5"/>
      <c r="I100" s="5"/>
      <c r="J100" s="5"/>
    </row>
    <row r="101" spans="2:10">
      <c r="B101" s="5"/>
      <c r="C101" s="5"/>
      <c r="D101" s="5"/>
      <c r="E101" s="5"/>
      <c r="F101" s="5"/>
      <c r="G101" s="5"/>
      <c r="H101" s="5"/>
      <c r="I101" s="5"/>
      <c r="J101" s="5"/>
    </row>
    <row r="102" spans="2:10">
      <c r="B102" s="5"/>
      <c r="C102" s="5"/>
      <c r="D102" s="5"/>
      <c r="E102" s="5"/>
      <c r="F102" s="5"/>
      <c r="G102" s="5"/>
      <c r="H102" s="5"/>
      <c r="I102" s="5"/>
      <c r="J102" s="5"/>
    </row>
    <row r="103" spans="2:10">
      <c r="B103" s="5"/>
      <c r="C103" s="5"/>
      <c r="D103" s="5"/>
      <c r="E103" s="5"/>
      <c r="F103" s="5"/>
      <c r="G103" s="5"/>
      <c r="H103" s="5"/>
      <c r="I103" s="5"/>
      <c r="J103" s="5"/>
    </row>
    <row r="104" spans="2:10">
      <c r="B104" s="5"/>
      <c r="C104" s="5"/>
      <c r="D104" s="5"/>
      <c r="E104" s="5"/>
      <c r="F104" s="5"/>
      <c r="G104" s="5"/>
      <c r="H104" s="5"/>
      <c r="I104" s="5"/>
      <c r="J104" s="5"/>
    </row>
    <row r="105" spans="2:10">
      <c r="B105" s="5"/>
      <c r="C105" s="5"/>
      <c r="D105" s="5"/>
      <c r="E105" s="5"/>
      <c r="F105" s="5"/>
      <c r="G105" s="5"/>
      <c r="H105" s="5"/>
      <c r="I105" s="5"/>
      <c r="J105" s="5"/>
    </row>
    <row r="106" spans="2:10">
      <c r="B106" s="5"/>
      <c r="C106" s="5"/>
      <c r="D106" s="5"/>
      <c r="E106" s="5"/>
      <c r="F106" s="5"/>
      <c r="G106" s="5"/>
      <c r="H106" s="5"/>
      <c r="I106" s="5"/>
      <c r="J106" s="5"/>
    </row>
    <row r="107" spans="2:10">
      <c r="B107" s="5"/>
      <c r="C107" s="5"/>
      <c r="D107" s="5"/>
      <c r="E107" s="5"/>
      <c r="F107" s="5"/>
      <c r="G107" s="5"/>
      <c r="H107" s="5"/>
      <c r="I107" s="5"/>
      <c r="J107" s="5"/>
    </row>
    <row r="108" spans="2:10">
      <c r="B108" s="5"/>
      <c r="C108" s="5"/>
      <c r="D108" s="5"/>
      <c r="E108" s="5"/>
      <c r="F108" s="5"/>
      <c r="G108" s="5"/>
      <c r="H108" s="5"/>
      <c r="I108" s="5"/>
      <c r="J108" s="5"/>
    </row>
    <row r="109" spans="2:10">
      <c r="B109" s="5"/>
      <c r="C109" s="5"/>
      <c r="D109" s="5"/>
      <c r="E109" s="5"/>
      <c r="F109" s="5"/>
      <c r="G109" s="5"/>
      <c r="H109" s="5"/>
      <c r="I109" s="5"/>
      <c r="J109" s="5"/>
    </row>
    <row r="110" spans="2:10">
      <c r="B110" s="5"/>
      <c r="C110" s="5"/>
      <c r="D110" s="5"/>
      <c r="E110" s="5"/>
      <c r="F110" s="5"/>
      <c r="G110" s="5"/>
      <c r="H110" s="5"/>
      <c r="I110" s="5"/>
      <c r="J110" s="5"/>
    </row>
    <row r="111" spans="2:10">
      <c r="B111" s="5"/>
      <c r="C111" s="5"/>
      <c r="D111" s="5"/>
      <c r="E111" s="5"/>
      <c r="F111" s="5"/>
      <c r="G111" s="5"/>
      <c r="H111" s="5"/>
      <c r="I111" s="5"/>
      <c r="J111" s="5"/>
    </row>
    <row r="112" spans="2:10">
      <c r="B112" s="5"/>
      <c r="C112" s="5"/>
      <c r="D112" s="5"/>
      <c r="E112" s="5"/>
      <c r="F112" s="5"/>
      <c r="G112" s="5"/>
      <c r="H112" s="5"/>
      <c r="I112" s="5"/>
      <c r="J112" s="5"/>
    </row>
    <row r="113" spans="2:10">
      <c r="B113" s="5"/>
      <c r="C113" s="5"/>
      <c r="D113" s="5"/>
      <c r="E113" s="5"/>
      <c r="F113" s="5"/>
      <c r="G113" s="5"/>
      <c r="H113" s="5"/>
      <c r="I113" s="5"/>
      <c r="J113" s="5"/>
    </row>
    <row r="114" spans="2:10">
      <c r="B114" s="5"/>
      <c r="C114" s="5"/>
      <c r="D114" s="5"/>
      <c r="E114" s="5"/>
      <c r="F114" s="5"/>
      <c r="G114" s="5"/>
      <c r="H114" s="5"/>
      <c r="I114" s="5"/>
      <c r="J114" s="5"/>
    </row>
    <row r="115" spans="2:10">
      <c r="B115" s="5"/>
      <c r="C115" s="5"/>
      <c r="D115" s="5"/>
      <c r="E115" s="5"/>
      <c r="F115" s="5"/>
      <c r="G115" s="5"/>
      <c r="H115" s="5"/>
      <c r="I115" s="5"/>
      <c r="J115" s="5"/>
    </row>
    <row r="116" spans="2:10">
      <c r="B116" s="5"/>
      <c r="C116" s="5"/>
      <c r="D116" s="5"/>
      <c r="E116" s="5"/>
      <c r="F116" s="5"/>
      <c r="G116" s="5"/>
      <c r="H116" s="5"/>
      <c r="I116" s="5"/>
      <c r="J116" s="5"/>
    </row>
    <row r="117" spans="2:10">
      <c r="B117" s="5"/>
      <c r="C117" s="5"/>
      <c r="D117" s="5"/>
      <c r="E117" s="5"/>
      <c r="F117" s="5"/>
      <c r="G117" s="5"/>
      <c r="H117" s="5"/>
      <c r="I117" s="5"/>
      <c r="J117" s="5"/>
    </row>
    <row r="118" spans="2:10">
      <c r="B118" s="5"/>
      <c r="C118" s="5"/>
      <c r="D118" s="5"/>
      <c r="E118" s="5"/>
      <c r="F118" s="5"/>
      <c r="G118" s="5"/>
      <c r="H118" s="5"/>
      <c r="I118" s="5"/>
      <c r="J118" s="5"/>
    </row>
    <row r="119" spans="2:10">
      <c r="B119" s="5"/>
      <c r="C119" s="5"/>
      <c r="D119" s="5"/>
      <c r="E119" s="5"/>
      <c r="F119" s="5"/>
      <c r="G119" s="5"/>
      <c r="H119" s="5"/>
      <c r="I119" s="5"/>
      <c r="J119" s="5"/>
    </row>
    <row r="120" spans="2:10">
      <c r="B120" s="5"/>
      <c r="C120" s="5"/>
      <c r="D120" s="5"/>
      <c r="E120" s="5"/>
      <c r="F120" s="5"/>
      <c r="G120" s="5"/>
      <c r="H120" s="5"/>
      <c r="I120" s="5"/>
      <c r="J120" s="5"/>
    </row>
    <row r="121" spans="2:10">
      <c r="B121" s="5"/>
      <c r="C121" s="5"/>
      <c r="D121" s="5"/>
      <c r="E121" s="5"/>
      <c r="F121" s="5"/>
      <c r="G121" s="5"/>
      <c r="H121" s="5"/>
      <c r="I121" s="5"/>
      <c r="J121" s="5"/>
    </row>
    <row r="122" spans="2:10">
      <c r="B122" s="5"/>
      <c r="C122" s="5"/>
      <c r="D122" s="5"/>
      <c r="E122" s="5"/>
      <c r="F122" s="5"/>
      <c r="G122" s="5"/>
      <c r="H122" s="5"/>
      <c r="I122" s="5"/>
      <c r="J122" s="5"/>
    </row>
    <row r="123" spans="2:10">
      <c r="B123" s="5"/>
      <c r="C123" s="5"/>
      <c r="D123" s="5"/>
      <c r="E123" s="5"/>
      <c r="F123" s="5"/>
      <c r="G123" s="5"/>
      <c r="H123" s="5"/>
      <c r="I123" s="5"/>
      <c r="J123" s="5"/>
    </row>
    <row r="124" spans="2:10">
      <c r="B124" s="5"/>
      <c r="C124" s="5"/>
      <c r="D124" s="5"/>
      <c r="E124" s="5"/>
      <c r="F124" s="5"/>
      <c r="G124" s="5"/>
      <c r="H124" s="5"/>
      <c r="I124" s="5"/>
      <c r="J124" s="5"/>
    </row>
    <row r="125" spans="2:10">
      <c r="B125" s="5"/>
      <c r="C125" s="5"/>
      <c r="D125" s="5"/>
      <c r="E125" s="5"/>
      <c r="F125" s="5"/>
      <c r="G125" s="5"/>
      <c r="H125" s="5"/>
      <c r="I125" s="5"/>
      <c r="J125" s="5"/>
    </row>
    <row r="126" spans="2:10">
      <c r="B126" s="5"/>
      <c r="C126" s="5"/>
      <c r="D126" s="5"/>
      <c r="E126" s="5"/>
      <c r="F126" s="5"/>
      <c r="G126" s="5"/>
      <c r="H126" s="5"/>
      <c r="I126" s="5"/>
      <c r="J126" s="5"/>
    </row>
    <row r="127" spans="2:10">
      <c r="B127" s="5"/>
      <c r="C127" s="5"/>
      <c r="D127" s="5"/>
      <c r="E127" s="5"/>
      <c r="F127" s="5"/>
      <c r="G127" s="5"/>
      <c r="H127" s="5"/>
      <c r="I127" s="5"/>
      <c r="J127" s="5"/>
    </row>
    <row r="128" spans="2:10">
      <c r="B128" s="5"/>
      <c r="C128" s="5"/>
      <c r="D128" s="5"/>
      <c r="E128" s="5"/>
      <c r="F128" s="5"/>
      <c r="G128" s="5"/>
      <c r="H128" s="5"/>
      <c r="I128" s="5"/>
      <c r="J128" s="5"/>
    </row>
    <row r="129" spans="2:10">
      <c r="B129" s="5"/>
      <c r="C129" s="5"/>
      <c r="D129" s="5"/>
      <c r="E129" s="5"/>
      <c r="F129" s="5"/>
      <c r="G129" s="5"/>
      <c r="H129" s="5"/>
      <c r="I129" s="5"/>
      <c r="J129" s="5"/>
    </row>
    <row r="130" spans="2:10">
      <c r="B130" s="5"/>
      <c r="C130" s="5"/>
      <c r="D130" s="5"/>
      <c r="E130" s="5"/>
      <c r="F130" s="5"/>
      <c r="G130" s="5"/>
      <c r="H130" s="5"/>
      <c r="I130" s="5"/>
      <c r="J130" s="5"/>
    </row>
    <row r="131" spans="2:10">
      <c r="B131" s="5"/>
      <c r="C131" s="5"/>
      <c r="D131" s="5"/>
      <c r="E131" s="5"/>
      <c r="F131" s="5"/>
      <c r="G131" s="5"/>
      <c r="H131" s="5"/>
      <c r="I131" s="5"/>
      <c r="J131" s="5"/>
    </row>
    <row r="132" spans="2:10">
      <c r="B132" s="5"/>
      <c r="C132" s="5"/>
      <c r="D132" s="5"/>
      <c r="E132" s="5"/>
      <c r="F132" s="5"/>
      <c r="G132" s="5"/>
      <c r="H132" s="5"/>
      <c r="I132" s="5"/>
      <c r="J132" s="5"/>
    </row>
    <row r="133" spans="2:10">
      <c r="B133" s="5"/>
      <c r="C133" s="5"/>
      <c r="D133" s="5"/>
      <c r="E133" s="5"/>
      <c r="F133" s="5"/>
      <c r="G133" s="5"/>
      <c r="H133" s="5"/>
      <c r="I133" s="5"/>
      <c r="J133" s="5"/>
    </row>
    <row r="134" spans="2:10">
      <c r="B134" s="5"/>
      <c r="C134" s="5"/>
      <c r="D134" s="5"/>
      <c r="E134" s="5"/>
      <c r="F134" s="5"/>
      <c r="G134" s="5"/>
      <c r="H134" s="5"/>
      <c r="I134" s="5"/>
      <c r="J134" s="5"/>
    </row>
    <row r="135" spans="2:10">
      <c r="B135" s="5"/>
      <c r="C135" s="5"/>
      <c r="D135" s="5"/>
      <c r="E135" s="5"/>
      <c r="F135" s="5"/>
      <c r="G135" s="5"/>
      <c r="H135" s="5"/>
      <c r="I135" s="5"/>
      <c r="J135" s="5"/>
    </row>
    <row r="136" spans="2:10">
      <c r="B136" s="5"/>
      <c r="C136" s="5"/>
      <c r="D136" s="5"/>
      <c r="E136" s="5"/>
      <c r="F136" s="5"/>
      <c r="G136" s="5"/>
      <c r="H136" s="5"/>
      <c r="I136" s="5"/>
      <c r="J136" s="5"/>
    </row>
    <row r="137" spans="2:10">
      <c r="B137" s="5"/>
      <c r="C137" s="5"/>
      <c r="D137" s="5"/>
      <c r="E137" s="5"/>
      <c r="F137" s="5"/>
      <c r="G137" s="5"/>
      <c r="H137" s="5"/>
      <c r="I137" s="5"/>
      <c r="J137" s="5"/>
    </row>
    <row r="138" spans="2:10">
      <c r="B138" s="5"/>
      <c r="C138" s="5"/>
      <c r="D138" s="5"/>
      <c r="E138" s="5"/>
      <c r="F138" s="5"/>
      <c r="G138" s="5"/>
      <c r="H138" s="5"/>
      <c r="I138" s="5"/>
      <c r="J138" s="5"/>
    </row>
    <row r="139" spans="2:10">
      <c r="B139" s="5"/>
      <c r="C139" s="5"/>
      <c r="D139" s="5"/>
      <c r="E139" s="5"/>
      <c r="F139" s="5"/>
      <c r="G139" s="5"/>
      <c r="H139" s="5"/>
      <c r="I139" s="5"/>
      <c r="J139" s="5"/>
    </row>
    <row r="140" spans="2:10">
      <c r="B140" s="5"/>
      <c r="C140" s="5"/>
      <c r="D140" s="5"/>
      <c r="E140" s="5"/>
      <c r="F140" s="5"/>
      <c r="G140" s="5"/>
      <c r="H140" s="5"/>
      <c r="I140" s="5"/>
      <c r="J140" s="5"/>
    </row>
    <row r="141" spans="2:10">
      <c r="B141" s="5"/>
      <c r="C141" s="5"/>
      <c r="D141" s="5"/>
      <c r="E141" s="5"/>
      <c r="F141" s="5"/>
      <c r="G141" s="5"/>
      <c r="H141" s="5"/>
      <c r="I141" s="5"/>
      <c r="J141" s="5"/>
    </row>
    <row r="142" spans="2:10">
      <c r="B142" s="5"/>
      <c r="C142" s="5"/>
      <c r="D142" s="5"/>
      <c r="E142" s="5"/>
      <c r="F142" s="5"/>
      <c r="G142" s="5"/>
      <c r="H142" s="5"/>
      <c r="I142" s="5"/>
      <c r="J142" s="5"/>
    </row>
    <row r="143" spans="2:10">
      <c r="B143" s="5"/>
      <c r="C143" s="5"/>
      <c r="D143" s="5"/>
      <c r="E143" s="5"/>
      <c r="F143" s="5"/>
      <c r="G143" s="5"/>
      <c r="H143" s="5"/>
      <c r="I143" s="5"/>
      <c r="J143" s="5"/>
    </row>
    <row r="144" spans="2:10">
      <c r="B144" s="5"/>
      <c r="C144" s="5"/>
      <c r="D144" s="5"/>
      <c r="E144" s="5"/>
      <c r="F144" s="5"/>
      <c r="G144" s="5"/>
      <c r="H144" s="5"/>
      <c r="I144" s="5"/>
      <c r="J144" s="5"/>
    </row>
    <row r="145" spans="2:10">
      <c r="B145" s="5"/>
      <c r="C145" s="5"/>
      <c r="D145" s="5"/>
      <c r="E145" s="5"/>
      <c r="F145" s="5"/>
      <c r="G145" s="5"/>
      <c r="H145" s="5"/>
      <c r="I145" s="5"/>
      <c r="J145" s="5"/>
    </row>
    <row r="146" spans="2:10">
      <c r="B146" s="5"/>
      <c r="C146" s="5"/>
      <c r="D146" s="5"/>
      <c r="E146" s="5"/>
      <c r="F146" s="5"/>
      <c r="G146" s="5"/>
      <c r="H146" s="5"/>
      <c r="I146" s="5"/>
      <c r="J146" s="5"/>
    </row>
    <row r="147" spans="2:10">
      <c r="B147" s="5"/>
      <c r="C147" s="5"/>
      <c r="D147" s="5"/>
      <c r="E147" s="5"/>
      <c r="F147" s="5"/>
      <c r="G147" s="5"/>
      <c r="H147" s="5"/>
      <c r="I147" s="5"/>
      <c r="J147" s="5"/>
    </row>
    <row r="148" spans="2:10">
      <c r="B148" s="5"/>
      <c r="C148" s="5"/>
      <c r="D148" s="5"/>
      <c r="E148" s="5"/>
      <c r="F148" s="5"/>
      <c r="G148" s="5"/>
      <c r="H148" s="5"/>
      <c r="I148" s="5"/>
      <c r="J148" s="5"/>
    </row>
    <row r="149" spans="2:10">
      <c r="B149" s="5"/>
      <c r="C149" s="5"/>
      <c r="D149" s="5"/>
      <c r="E149" s="5"/>
      <c r="F149" s="5"/>
      <c r="G149" s="5"/>
      <c r="H149" s="5"/>
      <c r="I149" s="5"/>
      <c r="J149" s="5"/>
    </row>
    <row r="150" spans="2:10">
      <c r="B150" s="5"/>
      <c r="C150" s="5"/>
      <c r="D150" s="5"/>
      <c r="E150" s="5"/>
      <c r="F150" s="5"/>
      <c r="G150" s="5"/>
      <c r="H150" s="5"/>
      <c r="I150" s="5"/>
      <c r="J150" s="5"/>
    </row>
    <row r="151" spans="2:10">
      <c r="B151" s="5"/>
      <c r="C151" s="5"/>
      <c r="D151" s="5"/>
      <c r="E151" s="5"/>
      <c r="F151" s="5"/>
      <c r="G151" s="5"/>
      <c r="H151" s="5"/>
      <c r="I151" s="5"/>
      <c r="J151" s="5"/>
    </row>
    <row r="152" spans="2:10">
      <c r="B152" s="5"/>
      <c r="C152" s="5"/>
      <c r="D152" s="5"/>
      <c r="E152" s="5"/>
      <c r="F152" s="5"/>
      <c r="G152" s="5"/>
      <c r="H152" s="5"/>
      <c r="I152" s="5"/>
      <c r="J152" s="5"/>
    </row>
    <row r="153" spans="2:10">
      <c r="B153" s="5"/>
      <c r="C153" s="5"/>
      <c r="D153" s="5"/>
      <c r="E153" s="5"/>
      <c r="F153" s="5"/>
      <c r="G153" s="5"/>
      <c r="H153" s="5"/>
      <c r="I153" s="5"/>
      <c r="J153" s="5"/>
    </row>
    <row r="154" spans="2:10">
      <c r="B154" s="5"/>
      <c r="C154" s="5"/>
      <c r="D154" s="5"/>
      <c r="E154" s="5"/>
      <c r="F154" s="5"/>
      <c r="G154" s="5"/>
      <c r="H154" s="5"/>
      <c r="I154" s="5"/>
      <c r="J154" s="5"/>
    </row>
    <row r="155" spans="2:10">
      <c r="B155" s="5"/>
      <c r="C155" s="5"/>
      <c r="D155" s="5"/>
      <c r="E155" s="5"/>
      <c r="F155" s="5"/>
      <c r="G155" s="5"/>
      <c r="H155" s="5"/>
      <c r="I155" s="5"/>
      <c r="J155" s="5"/>
    </row>
    <row r="156" spans="2:10">
      <c r="B156" s="5"/>
      <c r="C156" s="5"/>
      <c r="D156" s="5"/>
      <c r="E156" s="5"/>
      <c r="F156" s="5"/>
      <c r="G156" s="5"/>
      <c r="H156" s="5"/>
      <c r="I156" s="5"/>
      <c r="J156" s="5"/>
    </row>
    <row r="157" spans="2:10">
      <c r="B157" s="5"/>
      <c r="C157" s="5"/>
      <c r="D157" s="5"/>
      <c r="E157" s="5"/>
      <c r="F157" s="5"/>
      <c r="G157" s="5"/>
      <c r="H157" s="5"/>
      <c r="I157" s="5"/>
      <c r="J157" s="5"/>
    </row>
    <row r="158" spans="2:10">
      <c r="B158" s="5"/>
      <c r="C158" s="5"/>
      <c r="D158" s="5"/>
      <c r="E158" s="5"/>
      <c r="F158" s="5"/>
      <c r="G158" s="5"/>
      <c r="H158" s="5"/>
      <c r="I158" s="5"/>
      <c r="J158" s="5"/>
    </row>
    <row r="159" spans="2:10">
      <c r="B159" s="5"/>
      <c r="C159" s="5"/>
      <c r="D159" s="5"/>
      <c r="E159" s="5"/>
      <c r="F159" s="5"/>
      <c r="G159" s="5"/>
      <c r="H159" s="5"/>
      <c r="I159" s="5"/>
      <c r="J159" s="5"/>
    </row>
    <row r="160" spans="2:10">
      <c r="B160" s="5"/>
      <c r="C160" s="5"/>
      <c r="D160" s="5"/>
      <c r="E160" s="5"/>
      <c r="F160" s="5"/>
      <c r="G160" s="5"/>
      <c r="H160" s="5"/>
      <c r="I160" s="5"/>
      <c r="J160" s="5"/>
    </row>
    <row r="161" spans="2:10">
      <c r="B161" s="5"/>
      <c r="C161" s="5"/>
      <c r="D161" s="5"/>
      <c r="E161" s="5"/>
      <c r="F161" s="5"/>
      <c r="G161" s="5"/>
      <c r="H161" s="5"/>
      <c r="I161" s="5"/>
      <c r="J161" s="5"/>
    </row>
    <row r="162" spans="2:10">
      <c r="B162" s="5"/>
      <c r="C162" s="5"/>
      <c r="D162" s="5"/>
      <c r="E162" s="5"/>
      <c r="F162" s="5"/>
      <c r="G162" s="5"/>
      <c r="H162" s="5"/>
      <c r="I162" s="5"/>
      <c r="J162" s="5"/>
    </row>
    <row r="163" spans="2:10">
      <c r="B163" s="5"/>
      <c r="C163" s="5"/>
      <c r="D163" s="5"/>
      <c r="E163" s="5"/>
      <c r="F163" s="5"/>
      <c r="G163" s="5"/>
      <c r="H163" s="5"/>
      <c r="I163" s="5"/>
      <c r="J163" s="5"/>
    </row>
    <row r="164" spans="2:10">
      <c r="B164" s="5"/>
      <c r="C164" s="5"/>
      <c r="D164" s="5"/>
      <c r="E164" s="5"/>
      <c r="F164" s="5"/>
      <c r="G164" s="5"/>
      <c r="H164" s="5"/>
      <c r="I164" s="5"/>
      <c r="J164" s="5"/>
    </row>
    <row r="165" spans="2:10">
      <c r="B165" s="5"/>
      <c r="C165" s="5"/>
      <c r="D165" s="5"/>
      <c r="E165" s="5"/>
      <c r="F165" s="5"/>
      <c r="G165" s="5"/>
      <c r="H165" s="5"/>
      <c r="I165" s="5"/>
      <c r="J165" s="5"/>
    </row>
    <row r="166" spans="2:10">
      <c r="B166" s="5"/>
      <c r="C166" s="5"/>
      <c r="D166" s="5"/>
      <c r="E166" s="5"/>
      <c r="F166" s="5"/>
      <c r="G166" s="5"/>
      <c r="H166" s="5"/>
      <c r="I166" s="5"/>
      <c r="J166" s="5"/>
    </row>
    <row r="167" spans="2:10">
      <c r="B167" s="5"/>
      <c r="C167" s="5"/>
      <c r="D167" s="5"/>
      <c r="E167" s="5"/>
      <c r="F167" s="5"/>
      <c r="G167" s="5"/>
      <c r="H167" s="5"/>
      <c r="I167" s="5"/>
      <c r="J167" s="5"/>
    </row>
    <row r="168" spans="2:10">
      <c r="B168" s="5"/>
      <c r="C168" s="5"/>
      <c r="D168" s="5"/>
      <c r="E168" s="5"/>
      <c r="F168" s="5"/>
      <c r="G168" s="5"/>
      <c r="H168" s="5"/>
      <c r="I168" s="5"/>
      <c r="J168" s="5"/>
    </row>
    <row r="169" spans="2:10">
      <c r="B169" s="5"/>
      <c r="C169" s="5"/>
      <c r="D169" s="5"/>
      <c r="E169" s="5"/>
      <c r="F169" s="5"/>
      <c r="G169" s="5"/>
      <c r="H169" s="5"/>
      <c r="I169" s="5"/>
      <c r="J169" s="5"/>
    </row>
    <row r="170" spans="2:10">
      <c r="B170" s="5"/>
      <c r="C170" s="5"/>
      <c r="D170" s="5"/>
      <c r="E170" s="5"/>
      <c r="F170" s="5"/>
      <c r="G170" s="5"/>
      <c r="H170" s="5"/>
      <c r="I170" s="5"/>
      <c r="J170" s="5"/>
    </row>
    <row r="171" spans="2:10">
      <c r="B171" s="5"/>
      <c r="C171" s="5"/>
      <c r="D171" s="5"/>
      <c r="E171" s="5"/>
      <c r="F171" s="5"/>
      <c r="G171" s="5"/>
      <c r="H171" s="5"/>
      <c r="I171" s="5"/>
      <c r="J171" s="5"/>
    </row>
    <row r="172" spans="2:10">
      <c r="B172" s="5"/>
      <c r="C172" s="5"/>
      <c r="D172" s="5"/>
      <c r="E172" s="5"/>
      <c r="F172" s="5"/>
      <c r="G172" s="5"/>
      <c r="H172" s="5"/>
      <c r="I172" s="5"/>
      <c r="J172" s="5"/>
    </row>
    <row r="173" spans="2:10">
      <c r="B173" s="5"/>
      <c r="C173" s="5"/>
      <c r="D173" s="5"/>
      <c r="E173" s="5"/>
      <c r="F173" s="5"/>
      <c r="G173" s="5"/>
      <c r="H173" s="5"/>
      <c r="I173" s="5"/>
      <c r="J173" s="5"/>
    </row>
    <row r="174" spans="2:10">
      <c r="B174" s="5"/>
      <c r="C174" s="5"/>
      <c r="D174" s="5"/>
      <c r="E174" s="5"/>
      <c r="F174" s="5"/>
      <c r="G174" s="5"/>
      <c r="H174" s="5"/>
      <c r="I174" s="5"/>
      <c r="J174" s="5"/>
    </row>
    <row r="175" spans="2:10">
      <c r="B175" s="5"/>
      <c r="C175" s="5"/>
      <c r="D175" s="5"/>
      <c r="E175" s="5"/>
      <c r="F175" s="5"/>
      <c r="G175" s="5"/>
      <c r="H175" s="5"/>
      <c r="I175" s="5"/>
      <c r="J175" s="5"/>
    </row>
    <row r="176" spans="2:10">
      <c r="B176" s="5"/>
      <c r="C176" s="5"/>
      <c r="D176" s="5"/>
      <c r="E176" s="5"/>
      <c r="F176" s="5"/>
      <c r="G176" s="5"/>
      <c r="H176" s="5"/>
      <c r="I176" s="5"/>
      <c r="J176" s="5"/>
    </row>
    <row r="177" spans="2:10">
      <c r="B177" s="5"/>
      <c r="C177" s="5"/>
      <c r="D177" s="5"/>
      <c r="E177" s="5"/>
      <c r="F177" s="5"/>
      <c r="G177" s="5"/>
      <c r="H177" s="5"/>
      <c r="I177" s="5"/>
      <c r="J177" s="5"/>
    </row>
    <row r="178" spans="2:10">
      <c r="B178" s="5"/>
      <c r="C178" s="5"/>
      <c r="D178" s="5"/>
      <c r="E178" s="5"/>
      <c r="F178" s="5"/>
      <c r="G178" s="5"/>
      <c r="H178" s="5"/>
      <c r="I178" s="5"/>
      <c r="J178" s="5"/>
    </row>
    <row r="179" spans="2:10">
      <c r="B179" s="5"/>
      <c r="C179" s="5"/>
      <c r="D179" s="5"/>
      <c r="E179" s="5"/>
      <c r="F179" s="5"/>
      <c r="G179" s="5"/>
      <c r="H179" s="5"/>
      <c r="I179" s="5"/>
      <c r="J179" s="5"/>
    </row>
    <row r="180" spans="2:10">
      <c r="B180" s="5"/>
      <c r="C180" s="5"/>
      <c r="D180" s="5"/>
      <c r="E180" s="5"/>
      <c r="F180" s="5"/>
      <c r="G180" s="5"/>
      <c r="H180" s="5"/>
      <c r="I180" s="5"/>
      <c r="J180" s="5"/>
    </row>
    <row r="181" spans="2:10">
      <c r="B181" s="5"/>
      <c r="C181" s="5"/>
      <c r="D181" s="5"/>
      <c r="E181" s="5"/>
      <c r="F181" s="5"/>
      <c r="G181" s="5"/>
      <c r="H181" s="5"/>
      <c r="I181" s="5"/>
      <c r="J181" s="5"/>
    </row>
    <row r="182" spans="2:10">
      <c r="B182" s="5"/>
      <c r="C182" s="5"/>
      <c r="D182" s="5"/>
      <c r="E182" s="5"/>
      <c r="F182" s="5"/>
      <c r="G182" s="5"/>
      <c r="H182" s="5"/>
      <c r="I182" s="5"/>
      <c r="J182" s="5"/>
    </row>
    <row r="183" spans="2:10">
      <c r="B183" s="5"/>
      <c r="C183" s="5"/>
      <c r="D183" s="5"/>
      <c r="E183" s="5"/>
      <c r="F183" s="5"/>
      <c r="G183" s="5"/>
      <c r="H183" s="5"/>
      <c r="I183" s="5"/>
      <c r="J183" s="5"/>
    </row>
    <row r="184" spans="2:10">
      <c r="B184" s="5"/>
      <c r="C184" s="5"/>
      <c r="D184" s="5"/>
      <c r="E184" s="5"/>
      <c r="F184" s="5"/>
      <c r="G184" s="5"/>
      <c r="H184" s="5"/>
      <c r="I184" s="5"/>
      <c r="J184" s="5"/>
    </row>
    <row r="185" spans="2:10">
      <c r="B185" s="5"/>
      <c r="C185" s="5"/>
      <c r="D185" s="5"/>
      <c r="E185" s="5"/>
      <c r="F185" s="5"/>
      <c r="G185" s="5"/>
      <c r="H185" s="5"/>
      <c r="I185" s="5"/>
      <c r="J185" s="5"/>
    </row>
    <row r="186" spans="2:10">
      <c r="B186" s="5"/>
      <c r="C186" s="5"/>
      <c r="D186" s="5"/>
      <c r="E186" s="5"/>
      <c r="F186" s="5"/>
      <c r="G186" s="5"/>
      <c r="H186" s="5"/>
      <c r="I186" s="5"/>
      <c r="J186" s="5"/>
    </row>
    <row r="187" spans="2:10">
      <c r="B187" s="5"/>
      <c r="C187" s="5"/>
      <c r="D187" s="5"/>
      <c r="E187" s="5"/>
      <c r="F187" s="5"/>
      <c r="G187" s="5"/>
      <c r="H187" s="5"/>
      <c r="I187" s="5"/>
      <c r="J187" s="5"/>
    </row>
    <row r="188" spans="2:10">
      <c r="B188" s="5"/>
      <c r="C188" s="5"/>
      <c r="D188" s="5"/>
      <c r="E188" s="5"/>
      <c r="F188" s="5"/>
      <c r="G188" s="5"/>
      <c r="H188" s="5"/>
      <c r="I188" s="5"/>
      <c r="J188" s="5"/>
    </row>
    <row r="189" spans="2:10">
      <c r="B189" s="5"/>
      <c r="C189" s="5"/>
      <c r="D189" s="5"/>
      <c r="E189" s="5"/>
      <c r="F189" s="5"/>
      <c r="G189" s="5"/>
      <c r="H189" s="5"/>
      <c r="I189" s="5"/>
      <c r="J189" s="5"/>
    </row>
    <row r="190" spans="2:10">
      <c r="B190" s="5"/>
      <c r="C190" s="5"/>
      <c r="D190" s="5"/>
      <c r="E190" s="5"/>
      <c r="F190" s="5"/>
      <c r="G190" s="5"/>
      <c r="H190" s="5"/>
      <c r="I190" s="5"/>
      <c r="J190" s="5"/>
    </row>
    <row r="191" spans="2:10">
      <c r="B191" s="5"/>
      <c r="C191" s="5"/>
      <c r="D191" s="5"/>
      <c r="E191" s="5"/>
      <c r="F191" s="5"/>
      <c r="G191" s="5"/>
      <c r="H191" s="5"/>
      <c r="I191" s="5"/>
      <c r="J191" s="5"/>
    </row>
    <row r="192" spans="2:10">
      <c r="B192" s="5"/>
      <c r="C192" s="5"/>
      <c r="D192" s="5"/>
      <c r="E192" s="5"/>
      <c r="F192" s="5"/>
      <c r="G192" s="5"/>
      <c r="H192" s="5"/>
      <c r="I192" s="5"/>
      <c r="J192" s="5"/>
    </row>
    <row r="193" spans="2:10">
      <c r="B193" s="5"/>
      <c r="C193" s="5"/>
      <c r="D193" s="5"/>
      <c r="E193" s="5"/>
      <c r="F193" s="5"/>
      <c r="G193" s="5"/>
      <c r="H193" s="5"/>
      <c r="I193" s="5"/>
      <c r="J193" s="5"/>
    </row>
    <row r="194" spans="2:10">
      <c r="B194" s="5"/>
      <c r="C194" s="5"/>
      <c r="D194" s="5"/>
      <c r="E194" s="5"/>
      <c r="F194" s="5"/>
      <c r="G194" s="5"/>
      <c r="H194" s="5"/>
      <c r="I194" s="5"/>
      <c r="J194" s="5"/>
    </row>
    <row r="195" spans="2:10">
      <c r="B195" s="5"/>
      <c r="C195" s="5"/>
      <c r="D195" s="5"/>
      <c r="E195" s="5"/>
      <c r="F195" s="5"/>
      <c r="G195" s="5"/>
      <c r="H195" s="5"/>
      <c r="I195" s="5"/>
      <c r="J195" s="5"/>
    </row>
    <row r="196" spans="2:10">
      <c r="B196" s="5"/>
      <c r="C196" s="5"/>
      <c r="D196" s="5"/>
      <c r="E196" s="5"/>
      <c r="F196" s="5"/>
      <c r="G196" s="5"/>
      <c r="H196" s="5"/>
      <c r="I196" s="5"/>
      <c r="J196" s="5"/>
    </row>
    <row r="197" spans="2:10">
      <c r="B197" s="5"/>
      <c r="C197" s="5"/>
      <c r="D197" s="5"/>
      <c r="E197" s="5"/>
      <c r="F197" s="5"/>
      <c r="G197" s="5"/>
      <c r="H197" s="5"/>
      <c r="I197" s="5"/>
      <c r="J197" s="5"/>
    </row>
    <row r="198" spans="2:10">
      <c r="B198" s="5"/>
      <c r="C198" s="5"/>
      <c r="D198" s="5"/>
      <c r="E198" s="5"/>
      <c r="F198" s="5"/>
      <c r="G198" s="5"/>
      <c r="H198" s="5"/>
      <c r="I198" s="5"/>
      <c r="J198" s="5"/>
    </row>
    <row r="199" spans="2:10">
      <c r="B199" s="5"/>
      <c r="C199" s="5"/>
      <c r="D199" s="5"/>
      <c r="E199" s="5"/>
      <c r="F199" s="5"/>
      <c r="G199" s="5"/>
      <c r="H199" s="5"/>
      <c r="I199" s="5"/>
      <c r="J199" s="5"/>
    </row>
    <row r="200" spans="2:10">
      <c r="B200" s="5"/>
      <c r="C200" s="5"/>
      <c r="D200" s="5"/>
      <c r="E200" s="5"/>
      <c r="F200" s="5"/>
      <c r="G200" s="5"/>
      <c r="H200" s="5"/>
      <c r="I200" s="5"/>
      <c r="J200" s="5"/>
    </row>
    <row r="201" spans="2:10">
      <c r="B201" s="5"/>
      <c r="C201" s="5"/>
      <c r="D201" s="5"/>
      <c r="E201" s="5"/>
      <c r="F201" s="5"/>
      <c r="G201" s="5"/>
      <c r="H201" s="5"/>
      <c r="I201" s="5"/>
      <c r="J201" s="5"/>
    </row>
    <row r="202" spans="2:10">
      <c r="B202" s="5"/>
      <c r="C202" s="5"/>
      <c r="D202" s="5"/>
      <c r="E202" s="5"/>
      <c r="F202" s="5"/>
      <c r="G202" s="5"/>
      <c r="H202" s="5"/>
      <c r="I202" s="5"/>
      <c r="J202" s="5"/>
    </row>
    <row r="203" spans="2:10">
      <c r="B203" s="5"/>
      <c r="C203" s="5"/>
      <c r="D203" s="5"/>
      <c r="E203" s="5"/>
      <c r="F203" s="5"/>
      <c r="G203" s="5"/>
      <c r="H203" s="5"/>
      <c r="I203" s="5"/>
      <c r="J203" s="5"/>
    </row>
    <row r="204" spans="2:10">
      <c r="B204" s="5"/>
      <c r="C204" s="5"/>
      <c r="D204" s="5"/>
      <c r="E204" s="5"/>
      <c r="F204" s="5"/>
      <c r="G204" s="5"/>
      <c r="H204" s="5"/>
      <c r="I204" s="5"/>
      <c r="J204" s="5"/>
    </row>
    <row r="205" spans="2:10">
      <c r="B205" s="5"/>
      <c r="C205" s="5"/>
      <c r="D205" s="5"/>
      <c r="E205" s="5"/>
      <c r="F205" s="5"/>
      <c r="G205" s="5"/>
      <c r="H205" s="5"/>
      <c r="I205" s="5"/>
      <c r="J205" s="5"/>
    </row>
    <row r="206" spans="2:10">
      <c r="B206" s="5"/>
      <c r="C206" s="5"/>
      <c r="D206" s="5"/>
      <c r="E206" s="5"/>
      <c r="F206" s="5"/>
      <c r="G206" s="5"/>
      <c r="H206" s="5"/>
      <c r="I206" s="5"/>
      <c r="J206" s="5"/>
    </row>
    <row r="207" spans="2:10">
      <c r="B207" s="5"/>
      <c r="C207" s="5"/>
      <c r="D207" s="5"/>
      <c r="E207" s="5"/>
      <c r="F207" s="5"/>
      <c r="G207" s="5"/>
      <c r="H207" s="5"/>
      <c r="I207" s="5"/>
      <c r="J207" s="5"/>
    </row>
    <row r="208" spans="2:10">
      <c r="B208" s="5"/>
      <c r="C208" s="5"/>
      <c r="D208" s="5"/>
      <c r="E208" s="5"/>
      <c r="F208" s="5"/>
      <c r="G208" s="5"/>
      <c r="H208" s="5"/>
      <c r="I208" s="5"/>
      <c r="J208" s="5"/>
    </row>
    <row r="209" spans="2:10">
      <c r="B209" s="5"/>
      <c r="C209" s="5"/>
      <c r="D209" s="5"/>
      <c r="E209" s="5"/>
      <c r="F209" s="5"/>
      <c r="G209" s="5"/>
      <c r="H209" s="5"/>
      <c r="I209" s="5"/>
      <c r="J209" s="5"/>
    </row>
    <row r="210" spans="2:10">
      <c r="B210" s="5"/>
      <c r="C210" s="5"/>
      <c r="D210" s="5"/>
      <c r="E210" s="5"/>
      <c r="F210" s="5"/>
      <c r="G210" s="5"/>
      <c r="H210" s="5"/>
      <c r="I210" s="5"/>
      <c r="J210" s="5"/>
    </row>
    <row r="211" spans="2:10">
      <c r="B211" s="5"/>
      <c r="C211" s="5"/>
      <c r="D211" s="5"/>
      <c r="E211" s="5"/>
      <c r="F211" s="5"/>
      <c r="G211" s="5"/>
      <c r="H211" s="5"/>
      <c r="I211" s="5"/>
      <c r="J211" s="5"/>
    </row>
    <row r="212" spans="2:10">
      <c r="B212" s="5"/>
      <c r="C212" s="5"/>
      <c r="D212" s="5"/>
      <c r="E212" s="5"/>
      <c r="F212" s="5"/>
      <c r="G212" s="5"/>
      <c r="H212" s="5"/>
      <c r="I212" s="5"/>
      <c r="J212" s="5"/>
    </row>
    <row r="213" spans="2:10">
      <c r="B213" s="5"/>
      <c r="C213" s="5"/>
      <c r="D213" s="5"/>
      <c r="E213" s="5"/>
      <c r="F213" s="5"/>
      <c r="G213" s="5"/>
      <c r="H213" s="5"/>
      <c r="I213" s="5"/>
      <c r="J213" s="5"/>
    </row>
    <row r="214" spans="2:10">
      <c r="B214" s="5"/>
      <c r="C214" s="5"/>
      <c r="D214" s="5"/>
      <c r="E214" s="5"/>
      <c r="F214" s="5"/>
      <c r="G214" s="5"/>
      <c r="H214" s="5"/>
      <c r="I214" s="5"/>
      <c r="J214" s="5"/>
    </row>
    <row r="215" spans="2:10">
      <c r="B215" s="5"/>
      <c r="C215" s="5"/>
      <c r="D215" s="5"/>
      <c r="E215" s="5"/>
      <c r="F215" s="5"/>
      <c r="G215" s="5"/>
      <c r="H215" s="5"/>
      <c r="I215" s="5"/>
      <c r="J215" s="5"/>
    </row>
    <row r="216" spans="2:10">
      <c r="B216" s="5"/>
      <c r="C216" s="5"/>
      <c r="D216" s="5"/>
      <c r="E216" s="5"/>
      <c r="F216" s="5"/>
      <c r="G216" s="5"/>
      <c r="H216" s="5"/>
      <c r="I216" s="5"/>
      <c r="J216" s="5"/>
    </row>
    <row r="217" spans="2:10">
      <c r="B217" s="5"/>
      <c r="C217" s="5"/>
      <c r="D217" s="5"/>
      <c r="E217" s="5"/>
      <c r="F217" s="5"/>
      <c r="G217" s="5"/>
      <c r="H217" s="5"/>
      <c r="I217" s="5"/>
      <c r="J217" s="5"/>
    </row>
    <row r="218" spans="2:10">
      <c r="B218" s="5"/>
      <c r="C218" s="5"/>
      <c r="D218" s="5"/>
      <c r="E218" s="5"/>
      <c r="F218" s="5"/>
      <c r="G218" s="5"/>
      <c r="H218" s="5"/>
      <c r="I218" s="5"/>
      <c r="J218" s="5"/>
    </row>
    <row r="219" spans="2:10">
      <c r="B219" s="5"/>
      <c r="C219" s="5"/>
      <c r="D219" s="5"/>
      <c r="E219" s="5"/>
      <c r="F219" s="5"/>
      <c r="G219" s="5"/>
      <c r="H219" s="5"/>
      <c r="I219" s="5"/>
      <c r="J219" s="5"/>
    </row>
    <row r="220" spans="2:10">
      <c r="B220" s="5"/>
      <c r="C220" s="5"/>
      <c r="D220" s="5"/>
      <c r="E220" s="5"/>
      <c r="F220" s="5"/>
      <c r="G220" s="5"/>
      <c r="H220" s="5"/>
      <c r="I220" s="5"/>
      <c r="J220" s="5"/>
    </row>
    <row r="221" spans="2:10">
      <c r="B221" s="5"/>
      <c r="C221" s="5"/>
      <c r="D221" s="5"/>
      <c r="E221" s="5"/>
      <c r="F221" s="5"/>
      <c r="G221" s="5"/>
      <c r="H221" s="5"/>
      <c r="I221" s="5"/>
      <c r="J221" s="5"/>
    </row>
    <row r="222" spans="2:10">
      <c r="B222" s="5"/>
      <c r="C222" s="5"/>
      <c r="D222" s="5"/>
      <c r="E222" s="5"/>
      <c r="F222" s="5"/>
      <c r="G222" s="5"/>
      <c r="H222" s="5"/>
      <c r="I222" s="5"/>
      <c r="J222" s="5"/>
    </row>
    <row r="223" spans="2:10">
      <c r="B223" s="5"/>
      <c r="C223" s="5"/>
      <c r="D223" s="5"/>
      <c r="E223" s="5"/>
      <c r="F223" s="5"/>
      <c r="G223" s="5"/>
      <c r="H223" s="5"/>
      <c r="I223" s="5"/>
      <c r="J223" s="5"/>
    </row>
    <row r="224" spans="2:10">
      <c r="B224" s="5"/>
      <c r="C224" s="5"/>
      <c r="D224" s="5"/>
      <c r="E224" s="5"/>
      <c r="F224" s="5"/>
      <c r="G224" s="5"/>
      <c r="H224" s="5"/>
      <c r="I224" s="5"/>
      <c r="J224" s="5"/>
    </row>
    <row r="225" spans="2:10">
      <c r="B225" s="5"/>
      <c r="C225" s="5"/>
      <c r="D225" s="5"/>
      <c r="E225" s="5"/>
      <c r="F225" s="5"/>
      <c r="G225" s="5"/>
      <c r="H225" s="5"/>
      <c r="I225" s="5"/>
      <c r="J225" s="5"/>
    </row>
    <row r="226" spans="2:10">
      <c r="B226" s="5"/>
      <c r="C226" s="5"/>
      <c r="D226" s="5"/>
      <c r="E226" s="5"/>
      <c r="F226" s="5"/>
      <c r="G226" s="5"/>
      <c r="H226" s="5"/>
      <c r="I226" s="5"/>
      <c r="J226" s="5"/>
    </row>
    <row r="227" spans="2:10">
      <c r="B227" s="5"/>
      <c r="C227" s="5"/>
      <c r="D227" s="5"/>
      <c r="E227" s="5"/>
      <c r="F227" s="5"/>
      <c r="G227" s="5"/>
      <c r="H227" s="5"/>
      <c r="I227" s="5"/>
      <c r="J227" s="5"/>
    </row>
    <row r="228" spans="2:10">
      <c r="B228" s="5"/>
      <c r="C228" s="5"/>
      <c r="D228" s="5"/>
      <c r="E228" s="5"/>
      <c r="F228" s="5"/>
      <c r="G228" s="5"/>
      <c r="H228" s="5"/>
      <c r="I228" s="5"/>
      <c r="J228" s="5"/>
    </row>
    <row r="229" spans="2:10">
      <c r="B229" s="5"/>
      <c r="C229" s="5"/>
      <c r="D229" s="5"/>
      <c r="E229" s="5"/>
      <c r="F229" s="5"/>
      <c r="G229" s="5"/>
      <c r="H229" s="5"/>
      <c r="I229" s="5"/>
      <c r="J229" s="5"/>
    </row>
    <row r="230" spans="2:10">
      <c r="B230" s="5"/>
      <c r="C230" s="5"/>
      <c r="D230" s="5"/>
      <c r="E230" s="5"/>
      <c r="F230" s="5"/>
      <c r="G230" s="5"/>
      <c r="H230" s="5"/>
      <c r="I230" s="5"/>
      <c r="J230" s="5"/>
    </row>
    <row r="231" spans="2:10">
      <c r="B231" s="5"/>
      <c r="C231" s="5"/>
      <c r="D231" s="5"/>
      <c r="E231" s="5"/>
      <c r="F231" s="5"/>
      <c r="G231" s="5"/>
      <c r="H231" s="5"/>
      <c r="I231" s="5"/>
      <c r="J231" s="5"/>
    </row>
    <row r="232" spans="2:10">
      <c r="B232" s="5"/>
      <c r="C232" s="5"/>
      <c r="D232" s="5"/>
      <c r="E232" s="5"/>
      <c r="F232" s="5"/>
      <c r="G232" s="5"/>
      <c r="H232" s="5"/>
      <c r="I232" s="5"/>
      <c r="J232" s="5"/>
    </row>
    <row r="233" spans="2:10">
      <c r="B233" s="5"/>
      <c r="C233" s="5"/>
      <c r="D233" s="5"/>
      <c r="E233" s="5"/>
      <c r="F233" s="5"/>
      <c r="G233" s="5"/>
      <c r="H233" s="5"/>
      <c r="I233" s="5"/>
      <c r="J233" s="5"/>
    </row>
    <row r="234" spans="2:10">
      <c r="B234" s="5"/>
      <c r="C234" s="5"/>
      <c r="D234" s="5"/>
      <c r="E234" s="5"/>
      <c r="F234" s="5"/>
      <c r="G234" s="5"/>
      <c r="H234" s="5"/>
      <c r="I234" s="5"/>
      <c r="J234" s="5"/>
    </row>
    <row r="235" spans="2:10">
      <c r="B235" s="5"/>
      <c r="C235" s="5"/>
      <c r="D235" s="5"/>
      <c r="E235" s="5"/>
      <c r="F235" s="5"/>
      <c r="G235" s="5"/>
      <c r="H235" s="5"/>
      <c r="I235" s="5"/>
      <c r="J235" s="5"/>
    </row>
    <row r="236" spans="2:10">
      <c r="B236" s="5"/>
      <c r="C236" s="5"/>
      <c r="D236" s="5"/>
      <c r="E236" s="5"/>
      <c r="F236" s="5"/>
      <c r="G236" s="5"/>
      <c r="H236" s="5"/>
      <c r="I236" s="5"/>
      <c r="J236" s="5"/>
    </row>
    <row r="237" spans="2:10">
      <c r="B237" s="5"/>
      <c r="C237" s="5"/>
      <c r="D237" s="5"/>
      <c r="E237" s="5"/>
      <c r="F237" s="5"/>
      <c r="G237" s="5"/>
      <c r="H237" s="5"/>
      <c r="I237" s="5"/>
      <c r="J237" s="5"/>
    </row>
    <row r="238" spans="2:10">
      <c r="B238" s="5"/>
      <c r="C238" s="5"/>
      <c r="D238" s="5"/>
      <c r="E238" s="5"/>
      <c r="F238" s="5"/>
      <c r="G238" s="5"/>
      <c r="H238" s="5"/>
      <c r="I238" s="5"/>
      <c r="J238" s="5"/>
    </row>
    <row r="239" spans="2:10">
      <c r="B239" s="5"/>
      <c r="C239" s="5"/>
      <c r="D239" s="5"/>
      <c r="E239" s="5"/>
      <c r="F239" s="5"/>
      <c r="G239" s="5"/>
      <c r="H239" s="5"/>
      <c r="I239" s="5"/>
      <c r="J239" s="5"/>
    </row>
    <row r="240" spans="2:10">
      <c r="B240" s="5"/>
      <c r="C240" s="5"/>
      <c r="D240" s="5"/>
      <c r="E240" s="5"/>
      <c r="F240" s="5"/>
      <c r="G240" s="5"/>
      <c r="H240" s="5"/>
      <c r="I240" s="5"/>
      <c r="J240" s="5"/>
    </row>
    <row r="241" spans="2:10">
      <c r="B241" s="5"/>
      <c r="C241" s="5"/>
      <c r="D241" s="5"/>
      <c r="E241" s="5"/>
      <c r="F241" s="5"/>
      <c r="G241" s="5"/>
      <c r="H241" s="5"/>
      <c r="I241" s="5"/>
      <c r="J241" s="5"/>
    </row>
    <row r="242" spans="2:10">
      <c r="B242" s="5"/>
      <c r="C242" s="5"/>
      <c r="D242" s="5"/>
      <c r="E242" s="5"/>
      <c r="F242" s="5"/>
      <c r="G242" s="5"/>
      <c r="H242" s="5"/>
      <c r="I242" s="5"/>
      <c r="J242" s="5"/>
    </row>
    <row r="243" spans="2:10">
      <c r="B243" s="5"/>
      <c r="C243" s="5"/>
      <c r="D243" s="5"/>
      <c r="E243" s="5"/>
      <c r="F243" s="5"/>
      <c r="G243" s="5"/>
      <c r="H243" s="5"/>
      <c r="I243" s="5"/>
      <c r="J243" s="5"/>
    </row>
    <row r="244" spans="2:10">
      <c r="B244" s="5"/>
      <c r="C244" s="5"/>
      <c r="D244" s="5"/>
      <c r="E244" s="5"/>
      <c r="F244" s="5"/>
      <c r="G244" s="5"/>
      <c r="H244" s="5"/>
      <c r="I244" s="5"/>
      <c r="J244" s="5"/>
    </row>
    <row r="245" spans="2:10">
      <c r="B245" s="5"/>
      <c r="C245" s="5"/>
      <c r="D245" s="5"/>
      <c r="E245" s="5"/>
      <c r="F245" s="5"/>
      <c r="G245" s="5"/>
      <c r="H245" s="5"/>
      <c r="I245" s="5"/>
      <c r="J245" s="5"/>
    </row>
    <row r="246" spans="2:10">
      <c r="B246" s="5"/>
      <c r="C246" s="5"/>
      <c r="D246" s="5"/>
      <c r="E246" s="5"/>
      <c r="F246" s="5"/>
      <c r="G246" s="5"/>
      <c r="H246" s="5"/>
      <c r="I246" s="5"/>
      <c r="J246" s="5"/>
    </row>
    <row r="247" spans="2:10">
      <c r="B247" s="5"/>
      <c r="C247" s="5"/>
      <c r="D247" s="5"/>
      <c r="E247" s="5"/>
      <c r="F247" s="5"/>
      <c r="G247" s="5"/>
      <c r="H247" s="5"/>
      <c r="I247" s="5"/>
      <c r="J247" s="5"/>
    </row>
    <row r="248" spans="2:10">
      <c r="B248" s="5"/>
      <c r="C248" s="5"/>
      <c r="D248" s="5"/>
      <c r="E248" s="5"/>
      <c r="F248" s="5"/>
      <c r="G248" s="5"/>
      <c r="H248" s="5"/>
      <c r="I248" s="5"/>
      <c r="J248" s="5"/>
    </row>
    <row r="249" spans="2:10">
      <c r="B249" s="5"/>
      <c r="C249" s="5"/>
      <c r="D249" s="5"/>
      <c r="E249" s="5"/>
      <c r="F249" s="5"/>
      <c r="G249" s="5"/>
      <c r="H249" s="5"/>
      <c r="I249" s="5"/>
      <c r="J249" s="5"/>
    </row>
    <row r="250" spans="2:10">
      <c r="B250" s="5"/>
      <c r="C250" s="5"/>
      <c r="D250" s="5"/>
      <c r="E250" s="5"/>
      <c r="F250" s="5"/>
      <c r="G250" s="5"/>
      <c r="H250" s="5"/>
      <c r="I250" s="5"/>
      <c r="J250" s="5"/>
    </row>
    <row r="251" spans="2:10">
      <c r="B251" s="5"/>
      <c r="C251" s="5"/>
      <c r="D251" s="5"/>
      <c r="E251" s="5"/>
      <c r="F251" s="5"/>
      <c r="G251" s="5"/>
      <c r="H251" s="5"/>
      <c r="I251" s="5"/>
      <c r="J251" s="5"/>
    </row>
    <row r="252" spans="2:10">
      <c r="B252" s="5"/>
      <c r="C252" s="5"/>
      <c r="D252" s="5"/>
      <c r="E252" s="5"/>
      <c r="F252" s="5"/>
      <c r="G252" s="5"/>
      <c r="H252" s="5"/>
      <c r="I252" s="5"/>
      <c r="J252" s="5"/>
    </row>
    <row r="253" spans="2:10">
      <c r="B253" s="5"/>
      <c r="C253" s="5"/>
      <c r="D253" s="5"/>
      <c r="E253" s="5"/>
      <c r="F253" s="5"/>
      <c r="G253" s="5"/>
      <c r="H253" s="5"/>
      <c r="I253" s="5"/>
      <c r="J253" s="5"/>
    </row>
    <row r="254" spans="2:10">
      <c r="B254" s="5"/>
      <c r="C254" s="5"/>
      <c r="D254" s="5"/>
      <c r="E254" s="5"/>
      <c r="F254" s="5"/>
      <c r="G254" s="5"/>
      <c r="H254" s="5"/>
      <c r="I254" s="5"/>
      <c r="J254" s="5"/>
    </row>
    <row r="255" spans="2:10">
      <c r="B255" s="5"/>
      <c r="C255" s="5"/>
      <c r="D255" s="5"/>
      <c r="E255" s="5"/>
      <c r="F255" s="5"/>
      <c r="G255" s="5"/>
      <c r="H255" s="5"/>
      <c r="I255" s="5"/>
      <c r="J255" s="5"/>
    </row>
    <row r="256" spans="2:10">
      <c r="B256" s="5"/>
      <c r="C256" s="5"/>
      <c r="D256" s="5"/>
      <c r="E256" s="5"/>
      <c r="F256" s="5"/>
      <c r="G256" s="5"/>
      <c r="H256" s="5"/>
      <c r="I256" s="5"/>
      <c r="J256" s="5"/>
    </row>
    <row r="257" spans="2:10">
      <c r="B257" s="5"/>
      <c r="C257" s="5"/>
      <c r="D257" s="5"/>
      <c r="E257" s="5"/>
      <c r="F257" s="5"/>
      <c r="G257" s="5"/>
      <c r="H257" s="5"/>
      <c r="I257" s="5"/>
      <c r="J257" s="5"/>
    </row>
    <row r="258" spans="2:10">
      <c r="B258" s="5"/>
      <c r="C258" s="5"/>
      <c r="D258" s="5"/>
      <c r="E258" s="5"/>
      <c r="F258" s="5"/>
      <c r="G258" s="5"/>
      <c r="H258" s="5"/>
      <c r="I258" s="5"/>
      <c r="J258" s="5"/>
    </row>
    <row r="259" spans="2:10">
      <c r="B259" s="5"/>
      <c r="C259" s="5"/>
      <c r="D259" s="5"/>
      <c r="E259" s="5"/>
      <c r="F259" s="5"/>
      <c r="G259" s="5"/>
      <c r="H259" s="5"/>
      <c r="I259" s="5"/>
      <c r="J259" s="5"/>
    </row>
    <row r="260" spans="2:10">
      <c r="B260" s="5"/>
      <c r="C260" s="5"/>
      <c r="D260" s="5"/>
      <c r="E260" s="5"/>
      <c r="F260" s="5"/>
      <c r="G260" s="5"/>
      <c r="H260" s="5"/>
      <c r="I260" s="5"/>
      <c r="J260" s="5"/>
    </row>
    <row r="261" spans="2:10">
      <c r="B261" s="5"/>
      <c r="C261" s="5"/>
      <c r="D261" s="5"/>
      <c r="E261" s="5"/>
      <c r="F261" s="5"/>
      <c r="G261" s="5"/>
      <c r="H261" s="5"/>
      <c r="I261" s="5"/>
      <c r="J261" s="5"/>
    </row>
    <row r="262" spans="2:10">
      <c r="B262" s="5"/>
      <c r="C262" s="5"/>
      <c r="D262" s="5"/>
      <c r="E262" s="5"/>
      <c r="F262" s="5"/>
      <c r="G262" s="5"/>
      <c r="H262" s="5"/>
      <c r="I262" s="5"/>
      <c r="J262" s="5"/>
    </row>
    <row r="263" spans="2:10">
      <c r="B263" s="5"/>
      <c r="C263" s="5"/>
      <c r="D263" s="5"/>
      <c r="E263" s="5"/>
      <c r="F263" s="5"/>
      <c r="G263" s="5"/>
      <c r="H263" s="5"/>
      <c r="I263" s="5"/>
      <c r="J263" s="5"/>
    </row>
    <row r="264" spans="2:10">
      <c r="B264" s="5"/>
      <c r="C264" s="5"/>
      <c r="D264" s="5"/>
      <c r="E264" s="5"/>
      <c r="F264" s="5"/>
      <c r="G264" s="5"/>
      <c r="H264" s="5"/>
      <c r="I264" s="5"/>
      <c r="J264" s="5"/>
    </row>
    <row r="265" spans="2:10">
      <c r="B265" s="5"/>
      <c r="C265" s="5"/>
      <c r="D265" s="5"/>
      <c r="E265" s="5"/>
      <c r="F265" s="5"/>
      <c r="G265" s="5"/>
      <c r="H265" s="5"/>
      <c r="I265" s="5"/>
      <c r="J265" s="5"/>
    </row>
    <row r="266" spans="2:10">
      <c r="B266" s="5"/>
      <c r="C266" s="5"/>
      <c r="D266" s="5"/>
      <c r="E266" s="5"/>
      <c r="F266" s="5"/>
      <c r="G266" s="5"/>
      <c r="H266" s="5"/>
      <c r="I266" s="5"/>
      <c r="J266" s="5"/>
    </row>
    <row r="267" spans="2:10">
      <c r="B267" s="5"/>
      <c r="C267" s="5"/>
      <c r="D267" s="5"/>
      <c r="E267" s="5"/>
      <c r="F267" s="5"/>
      <c r="G267" s="5"/>
      <c r="H267" s="5"/>
      <c r="I267" s="5"/>
      <c r="J267" s="5"/>
    </row>
    <row r="268" spans="2:10">
      <c r="B268" s="5"/>
      <c r="C268" s="5"/>
      <c r="D268" s="5"/>
      <c r="E268" s="5"/>
      <c r="F268" s="5"/>
      <c r="G268" s="5"/>
      <c r="H268" s="5"/>
      <c r="I268" s="5"/>
      <c r="J268" s="5"/>
    </row>
    <row r="269" spans="2:10">
      <c r="B269" s="5"/>
      <c r="C269" s="5"/>
      <c r="D269" s="5"/>
      <c r="E269" s="5"/>
      <c r="F269" s="5"/>
      <c r="G269" s="5"/>
      <c r="H269" s="5"/>
      <c r="I269" s="5"/>
      <c r="J269" s="5"/>
    </row>
    <row r="270" spans="2:10">
      <c r="B270" s="5"/>
      <c r="C270" s="5"/>
      <c r="D270" s="5"/>
      <c r="E270" s="5"/>
      <c r="F270" s="5"/>
      <c r="G270" s="5"/>
      <c r="H270" s="5"/>
      <c r="I270" s="5"/>
      <c r="J270" s="5"/>
    </row>
    <row r="271" spans="2:10">
      <c r="B271" s="5"/>
      <c r="C271" s="5"/>
      <c r="D271" s="5"/>
      <c r="E271" s="5"/>
      <c r="F271" s="5"/>
      <c r="G271" s="5"/>
      <c r="H271" s="5"/>
      <c r="I271" s="5"/>
      <c r="J271" s="5"/>
    </row>
    <row r="272" spans="2:10">
      <c r="B272" s="5"/>
      <c r="C272" s="5"/>
      <c r="D272" s="5"/>
      <c r="E272" s="5"/>
      <c r="F272" s="5"/>
      <c r="G272" s="5"/>
      <c r="H272" s="5"/>
      <c r="I272" s="5"/>
      <c r="J272" s="5"/>
    </row>
    <row r="273" spans="2:10">
      <c r="B273" s="5"/>
      <c r="C273" s="5"/>
      <c r="D273" s="5"/>
      <c r="E273" s="5"/>
      <c r="F273" s="5"/>
      <c r="G273" s="5"/>
      <c r="H273" s="5"/>
      <c r="I273" s="5"/>
      <c r="J273" s="5"/>
    </row>
    <row r="274" spans="2:10">
      <c r="B274" s="5"/>
      <c r="C274" s="5"/>
      <c r="D274" s="5"/>
      <c r="E274" s="5"/>
      <c r="F274" s="5"/>
      <c r="G274" s="5"/>
      <c r="H274" s="5"/>
      <c r="I274" s="5"/>
      <c r="J274" s="5"/>
    </row>
    <row r="275" spans="2:10">
      <c r="B275" s="5"/>
      <c r="C275" s="5"/>
      <c r="D275" s="5"/>
      <c r="E275" s="5"/>
      <c r="F275" s="5"/>
      <c r="G275" s="5"/>
      <c r="H275" s="5"/>
      <c r="I275" s="5"/>
      <c r="J275" s="5"/>
    </row>
    <row r="276" spans="2:10">
      <c r="B276" s="5"/>
      <c r="C276" s="5"/>
      <c r="D276" s="5"/>
      <c r="E276" s="5"/>
      <c r="F276" s="5"/>
      <c r="G276" s="5"/>
      <c r="H276" s="5"/>
      <c r="I276" s="5"/>
      <c r="J276" s="5"/>
    </row>
    <row r="277" spans="2:10">
      <c r="B277" s="5"/>
      <c r="C277" s="5"/>
      <c r="D277" s="5"/>
      <c r="E277" s="5"/>
      <c r="F277" s="5"/>
      <c r="G277" s="5"/>
      <c r="H277" s="5"/>
      <c r="I277" s="5"/>
      <c r="J277" s="5"/>
    </row>
    <row r="278" spans="2:10">
      <c r="B278" s="5"/>
      <c r="C278" s="5"/>
      <c r="D278" s="5"/>
      <c r="E278" s="5"/>
      <c r="F278" s="5"/>
      <c r="G278" s="5"/>
      <c r="H278" s="5"/>
      <c r="I278" s="5"/>
      <c r="J278" s="5"/>
    </row>
    <row r="279" spans="2:10">
      <c r="B279" s="5"/>
      <c r="C279" s="5"/>
      <c r="D279" s="5"/>
      <c r="E279" s="5"/>
      <c r="F279" s="5"/>
      <c r="G279" s="5"/>
      <c r="H279" s="5"/>
      <c r="I279" s="5"/>
      <c r="J279" s="5"/>
    </row>
    <row r="280" spans="2:10">
      <c r="B280" s="5"/>
      <c r="C280" s="5"/>
      <c r="D280" s="5"/>
      <c r="E280" s="5"/>
      <c r="F280" s="5"/>
      <c r="G280" s="5"/>
      <c r="H280" s="5"/>
      <c r="I280" s="5"/>
      <c r="J280" s="5"/>
    </row>
    <row r="281" spans="2:10">
      <c r="B281" s="5"/>
      <c r="C281" s="5"/>
      <c r="D281" s="5"/>
      <c r="E281" s="5"/>
      <c r="F281" s="5"/>
      <c r="G281" s="5"/>
      <c r="H281" s="5"/>
      <c r="I281" s="5"/>
      <c r="J281" s="5"/>
    </row>
    <row r="282" spans="2:10">
      <c r="B282" s="5"/>
      <c r="C282" s="5"/>
      <c r="D282" s="5"/>
      <c r="E282" s="5"/>
      <c r="F282" s="5"/>
      <c r="G282" s="5"/>
      <c r="H282" s="5"/>
      <c r="I282" s="5"/>
      <c r="J282" s="5"/>
    </row>
    <row r="283" spans="2:10">
      <c r="B283" s="5"/>
      <c r="C283" s="5"/>
      <c r="D283" s="5"/>
      <c r="E283" s="5"/>
      <c r="F283" s="5"/>
      <c r="G283" s="5"/>
      <c r="H283" s="5"/>
      <c r="I283" s="5"/>
      <c r="J283" s="5"/>
    </row>
    <row r="284" spans="2:10">
      <c r="B284" s="5"/>
      <c r="C284" s="5"/>
      <c r="D284" s="5"/>
      <c r="E284" s="5"/>
      <c r="F284" s="5"/>
      <c r="G284" s="5"/>
      <c r="H284" s="5"/>
      <c r="I284" s="5"/>
      <c r="J284" s="5"/>
    </row>
    <row r="285" spans="2:10">
      <c r="B285" s="5"/>
      <c r="C285" s="5"/>
      <c r="D285" s="5"/>
      <c r="E285" s="5"/>
      <c r="F285" s="5"/>
      <c r="G285" s="5"/>
      <c r="H285" s="5"/>
      <c r="I285" s="5"/>
      <c r="J285" s="5"/>
    </row>
    <row r="286" spans="2:10">
      <c r="B286" s="5"/>
      <c r="C286" s="5"/>
      <c r="D286" s="5"/>
      <c r="E286" s="5"/>
      <c r="F286" s="5"/>
      <c r="G286" s="5"/>
      <c r="H286" s="5"/>
      <c r="I286" s="5"/>
      <c r="J286" s="5"/>
    </row>
    <row r="287" spans="2:10">
      <c r="B287" s="5"/>
      <c r="C287" s="5"/>
      <c r="D287" s="5"/>
      <c r="E287" s="5"/>
      <c r="F287" s="5"/>
      <c r="G287" s="5"/>
      <c r="H287" s="5"/>
      <c r="I287" s="5"/>
      <c r="J287" s="5"/>
    </row>
    <row r="288" spans="2:10">
      <c r="B288" s="5"/>
      <c r="C288" s="5"/>
      <c r="D288" s="5"/>
      <c r="E288" s="5"/>
      <c r="F288" s="5"/>
      <c r="G288" s="5"/>
      <c r="H288" s="5"/>
      <c r="I288" s="5"/>
      <c r="J288" s="5"/>
    </row>
    <row r="289" spans="2:10">
      <c r="B289" s="5"/>
      <c r="C289" s="5"/>
      <c r="D289" s="5"/>
      <c r="E289" s="5"/>
      <c r="F289" s="5"/>
      <c r="G289" s="5"/>
      <c r="H289" s="5"/>
      <c r="I289" s="5"/>
      <c r="J289" s="5"/>
    </row>
    <row r="290" spans="2:10">
      <c r="B290" s="5"/>
      <c r="C290" s="5"/>
      <c r="D290" s="5"/>
      <c r="E290" s="5"/>
      <c r="F290" s="5"/>
      <c r="G290" s="5"/>
      <c r="H290" s="5"/>
      <c r="I290" s="5"/>
      <c r="J290" s="5"/>
    </row>
    <row r="291" spans="2:10">
      <c r="B291" s="5"/>
      <c r="C291" s="5"/>
      <c r="D291" s="5"/>
      <c r="E291" s="5"/>
      <c r="F291" s="5"/>
      <c r="G291" s="5"/>
      <c r="H291" s="5"/>
      <c r="I291" s="5"/>
      <c r="J291" s="5"/>
    </row>
    <row r="292" spans="2:10">
      <c r="B292" s="5"/>
      <c r="C292" s="5"/>
      <c r="D292" s="5"/>
      <c r="E292" s="5"/>
      <c r="F292" s="5"/>
      <c r="G292" s="5"/>
      <c r="H292" s="5"/>
      <c r="I292" s="5"/>
      <c r="J292" s="5"/>
    </row>
    <row r="293" spans="2:10">
      <c r="B293" s="5"/>
      <c r="C293" s="5"/>
      <c r="D293" s="5"/>
      <c r="E293" s="5"/>
      <c r="F293" s="5"/>
      <c r="G293" s="5"/>
      <c r="H293" s="5"/>
      <c r="I293" s="5"/>
      <c r="J293" s="5"/>
    </row>
    <row r="294" spans="2:10">
      <c r="B294" s="5"/>
      <c r="C294" s="5"/>
      <c r="D294" s="5"/>
      <c r="E294" s="5"/>
      <c r="F294" s="5"/>
      <c r="G294" s="5"/>
      <c r="H294" s="5"/>
      <c r="I294" s="5"/>
      <c r="J294" s="5"/>
    </row>
    <row r="295" spans="2:10">
      <c r="B295" s="5"/>
      <c r="C295" s="5"/>
      <c r="D295" s="5"/>
      <c r="E295" s="5"/>
      <c r="F295" s="5"/>
      <c r="G295" s="5"/>
      <c r="H295" s="5"/>
      <c r="I295" s="5"/>
      <c r="J295" s="5"/>
    </row>
    <row r="296" spans="2:10">
      <c r="B296" s="5"/>
      <c r="C296" s="5"/>
      <c r="D296" s="5"/>
      <c r="E296" s="5"/>
      <c r="F296" s="5"/>
      <c r="G296" s="5"/>
      <c r="H296" s="5"/>
      <c r="I296" s="5"/>
      <c r="J296" s="5"/>
    </row>
    <row r="297" spans="2:10">
      <c r="B297" s="5"/>
      <c r="C297" s="5"/>
      <c r="D297" s="5"/>
      <c r="E297" s="5"/>
      <c r="F297" s="5"/>
      <c r="G297" s="5"/>
      <c r="H297" s="5"/>
      <c r="I297" s="5"/>
      <c r="J297" s="5"/>
    </row>
    <row r="298" spans="2:10">
      <c r="B298" s="5"/>
      <c r="C298" s="5"/>
      <c r="D298" s="5"/>
      <c r="E298" s="5"/>
      <c r="F298" s="5"/>
      <c r="G298" s="5"/>
      <c r="H298" s="5"/>
      <c r="I298" s="5"/>
      <c r="J298" s="5"/>
    </row>
    <row r="299" spans="2:10">
      <c r="B299" s="5"/>
      <c r="C299" s="5"/>
      <c r="D299" s="5"/>
      <c r="E299" s="5"/>
      <c r="F299" s="5"/>
      <c r="G299" s="5"/>
      <c r="H299" s="5"/>
      <c r="I299" s="5"/>
      <c r="J299" s="5"/>
    </row>
    <row r="300" spans="2:10">
      <c r="B300" s="5"/>
      <c r="C300" s="5"/>
      <c r="D300" s="5"/>
      <c r="E300" s="5"/>
      <c r="F300" s="5"/>
      <c r="G300" s="5"/>
      <c r="H300" s="5"/>
      <c r="I300" s="5"/>
      <c r="J300" s="5"/>
    </row>
    <row r="301" spans="2:10">
      <c r="B301" s="5"/>
      <c r="C301" s="5"/>
      <c r="D301" s="5"/>
      <c r="E301" s="5"/>
      <c r="F301" s="5"/>
      <c r="G301" s="5"/>
      <c r="H301" s="5"/>
      <c r="I301" s="5"/>
      <c r="J301" s="5"/>
    </row>
    <row r="302" spans="2:10">
      <c r="B302" s="5"/>
      <c r="C302" s="5"/>
      <c r="D302" s="5"/>
      <c r="E302" s="5"/>
      <c r="F302" s="5"/>
      <c r="G302" s="5"/>
      <c r="H302" s="5"/>
      <c r="I302" s="5"/>
      <c r="J302" s="5"/>
    </row>
    <row r="303" spans="2:10">
      <c r="B303" s="5"/>
      <c r="C303" s="5"/>
      <c r="D303" s="5"/>
      <c r="E303" s="5"/>
      <c r="F303" s="5"/>
      <c r="G303" s="5"/>
      <c r="H303" s="5"/>
      <c r="I303" s="5"/>
      <c r="J303" s="5"/>
    </row>
    <row r="304" spans="2:10">
      <c r="B304" s="5"/>
      <c r="C304" s="5"/>
      <c r="D304" s="5"/>
      <c r="E304" s="5"/>
      <c r="F304" s="5"/>
      <c r="G304" s="5"/>
      <c r="H304" s="5"/>
      <c r="I304" s="5"/>
      <c r="J304" s="5"/>
    </row>
    <row r="305" spans="2:10">
      <c r="B305" s="5"/>
      <c r="C305" s="5"/>
      <c r="D305" s="5"/>
      <c r="E305" s="5"/>
      <c r="F305" s="5"/>
      <c r="G305" s="5"/>
      <c r="H305" s="5"/>
      <c r="I305" s="5"/>
      <c r="J305" s="5"/>
    </row>
    <row r="306" spans="2:10">
      <c r="B306" s="5"/>
      <c r="C306" s="5"/>
      <c r="D306" s="5"/>
      <c r="E306" s="5"/>
      <c r="F306" s="5"/>
      <c r="G306" s="5"/>
      <c r="H306" s="5"/>
      <c r="I306" s="5"/>
      <c r="J306" s="5"/>
    </row>
    <row r="307" spans="2:10">
      <c r="B307" s="5"/>
      <c r="C307" s="5"/>
      <c r="D307" s="5"/>
      <c r="E307" s="5"/>
      <c r="F307" s="5"/>
      <c r="G307" s="5"/>
      <c r="H307" s="5"/>
      <c r="I307" s="5"/>
      <c r="J307" s="5"/>
    </row>
    <row r="308" spans="2:10">
      <c r="B308" s="5"/>
      <c r="C308" s="5"/>
      <c r="D308" s="5"/>
      <c r="E308" s="5"/>
      <c r="F308" s="5"/>
      <c r="G308" s="5"/>
      <c r="H308" s="5"/>
      <c r="I308" s="5"/>
      <c r="J308" s="5"/>
    </row>
    <row r="309" spans="2:10">
      <c r="B309" s="5"/>
      <c r="C309" s="5"/>
      <c r="D309" s="5"/>
      <c r="E309" s="5"/>
      <c r="F309" s="5"/>
      <c r="G309" s="5"/>
      <c r="H309" s="5"/>
      <c r="I309" s="5"/>
      <c r="J309" s="5"/>
    </row>
    <row r="310" spans="2:10">
      <c r="B310" s="5"/>
      <c r="C310" s="5"/>
      <c r="D310" s="5"/>
      <c r="E310" s="5"/>
      <c r="F310" s="5"/>
      <c r="G310" s="5"/>
      <c r="H310" s="5"/>
      <c r="I310" s="5"/>
      <c r="J310" s="5"/>
    </row>
    <row r="311" spans="2:10">
      <c r="B311" s="5"/>
      <c r="C311" s="5"/>
      <c r="D311" s="5"/>
      <c r="E311" s="5"/>
      <c r="F311" s="5"/>
      <c r="G311" s="5"/>
      <c r="H311" s="5"/>
      <c r="I311" s="5"/>
      <c r="J311" s="5"/>
    </row>
    <row r="312" spans="2:10">
      <c r="B312" s="5"/>
      <c r="C312" s="5"/>
      <c r="D312" s="5"/>
      <c r="E312" s="5"/>
      <c r="F312" s="5"/>
      <c r="G312" s="5"/>
      <c r="H312" s="5"/>
      <c r="I312" s="5"/>
      <c r="J312" s="5"/>
    </row>
    <row r="313" spans="2:10">
      <c r="B313" s="5"/>
      <c r="C313" s="5"/>
      <c r="D313" s="5"/>
      <c r="E313" s="5"/>
      <c r="F313" s="5"/>
      <c r="G313" s="5"/>
      <c r="H313" s="5"/>
      <c r="I313" s="5"/>
      <c r="J313" s="5"/>
    </row>
    <row r="314" spans="2:10">
      <c r="B314" s="5"/>
      <c r="C314" s="5"/>
      <c r="D314" s="5"/>
      <c r="E314" s="5"/>
      <c r="F314" s="5"/>
      <c r="G314" s="5"/>
      <c r="H314" s="5"/>
      <c r="I314" s="5"/>
      <c r="J314" s="5"/>
    </row>
    <row r="315" spans="2:10">
      <c r="B315" s="5"/>
      <c r="C315" s="5"/>
      <c r="D315" s="5"/>
      <c r="E315" s="5"/>
      <c r="F315" s="5"/>
      <c r="G315" s="5"/>
      <c r="H315" s="5"/>
      <c r="I315" s="5"/>
      <c r="J315" s="5"/>
    </row>
    <row r="316" spans="2:10">
      <c r="B316" s="5"/>
      <c r="C316" s="5"/>
      <c r="D316" s="5"/>
      <c r="E316" s="5"/>
      <c r="F316" s="5"/>
      <c r="G316" s="5"/>
      <c r="H316" s="5"/>
      <c r="I316" s="5"/>
      <c r="J316" s="5"/>
    </row>
    <row r="317" spans="2:10">
      <c r="B317" s="5"/>
      <c r="C317" s="5"/>
      <c r="D317" s="5"/>
      <c r="E317" s="5"/>
      <c r="F317" s="5"/>
      <c r="G317" s="5"/>
      <c r="H317" s="5"/>
      <c r="I317" s="5"/>
      <c r="J317" s="5"/>
    </row>
    <row r="318" spans="2:10">
      <c r="B318" s="5"/>
      <c r="C318" s="5"/>
      <c r="D318" s="5"/>
      <c r="E318" s="5"/>
      <c r="F318" s="5"/>
      <c r="G318" s="5"/>
      <c r="H318" s="5"/>
      <c r="I318" s="5"/>
      <c r="J318" s="5"/>
    </row>
    <row r="319" spans="2:10">
      <c r="B319" s="5"/>
      <c r="C319" s="5"/>
      <c r="D319" s="5"/>
      <c r="E319" s="5"/>
      <c r="F319" s="5"/>
      <c r="G319" s="5"/>
      <c r="H319" s="5"/>
      <c r="I319" s="5"/>
      <c r="J319" s="5"/>
    </row>
    <row r="320" spans="2:10">
      <c r="B320" s="5"/>
      <c r="C320" s="5"/>
      <c r="D320" s="5"/>
      <c r="E320" s="5"/>
      <c r="F320" s="5"/>
      <c r="G320" s="5"/>
      <c r="H320" s="5"/>
      <c r="I320" s="5"/>
      <c r="J320" s="5"/>
    </row>
    <row r="321" spans="2:10">
      <c r="B321" s="5"/>
      <c r="C321" s="5"/>
      <c r="D321" s="5"/>
      <c r="E321" s="5"/>
      <c r="F321" s="5"/>
      <c r="G321" s="5"/>
      <c r="H321" s="5"/>
      <c r="I321" s="5"/>
      <c r="J321" s="5"/>
    </row>
    <row r="322" spans="2:10">
      <c r="B322" s="5"/>
      <c r="C322" s="5"/>
      <c r="D322" s="5"/>
      <c r="E322" s="5"/>
      <c r="F322" s="5"/>
      <c r="G322" s="5"/>
      <c r="H322" s="5"/>
      <c r="I322" s="5"/>
      <c r="J322" s="5"/>
    </row>
    <row r="323" spans="2:10">
      <c r="B323" s="5"/>
      <c r="C323" s="5"/>
      <c r="D323" s="5"/>
      <c r="E323" s="5"/>
      <c r="F323" s="5"/>
      <c r="G323" s="5"/>
      <c r="H323" s="5"/>
      <c r="I323" s="5"/>
      <c r="J323" s="5"/>
    </row>
    <row r="324" spans="2:10">
      <c r="B324" s="5"/>
      <c r="C324" s="5"/>
      <c r="D324" s="5"/>
      <c r="E324" s="5"/>
      <c r="F324" s="5"/>
      <c r="G324" s="5"/>
      <c r="H324" s="5"/>
      <c r="I324" s="5"/>
      <c r="J324" s="5"/>
    </row>
    <row r="325" spans="2:10">
      <c r="B325" s="5"/>
      <c r="C325" s="5"/>
      <c r="D325" s="5"/>
      <c r="E325" s="5"/>
      <c r="F325" s="5"/>
      <c r="G325" s="5"/>
      <c r="H325" s="5"/>
      <c r="I325" s="5"/>
      <c r="J325" s="5"/>
    </row>
    <row r="326" spans="2:10">
      <c r="B326" s="5"/>
      <c r="C326" s="5"/>
      <c r="D326" s="5"/>
      <c r="E326" s="5"/>
      <c r="F326" s="5"/>
      <c r="G326" s="5"/>
      <c r="H326" s="5"/>
      <c r="I326" s="5"/>
      <c r="J326" s="5"/>
    </row>
    <row r="327" spans="2:10">
      <c r="B327" s="5"/>
      <c r="C327" s="5"/>
      <c r="D327" s="5"/>
      <c r="E327" s="5"/>
      <c r="F327" s="5"/>
      <c r="G327" s="5"/>
      <c r="H327" s="5"/>
      <c r="I327" s="5"/>
      <c r="J327" s="5"/>
    </row>
    <row r="328" spans="2:10">
      <c r="B328" s="5"/>
      <c r="C328" s="5"/>
      <c r="D328" s="5"/>
      <c r="E328" s="5"/>
      <c r="F328" s="5"/>
      <c r="G328" s="5"/>
      <c r="H328" s="5"/>
      <c r="I328" s="5"/>
      <c r="J328" s="5"/>
    </row>
    <row r="329" spans="2:10">
      <c r="B329" s="5"/>
      <c r="C329" s="5"/>
      <c r="D329" s="5"/>
      <c r="E329" s="5"/>
      <c r="F329" s="5"/>
      <c r="G329" s="5"/>
      <c r="H329" s="5"/>
      <c r="I329" s="5"/>
      <c r="J329" s="5"/>
    </row>
    <row r="330" spans="2:10">
      <c r="B330" s="5"/>
      <c r="C330" s="5"/>
      <c r="D330" s="5"/>
      <c r="E330" s="5"/>
      <c r="F330" s="5"/>
      <c r="G330" s="5"/>
      <c r="H330" s="5"/>
      <c r="I330" s="5"/>
      <c r="J330" s="5"/>
    </row>
    <row r="331" spans="2:10">
      <c r="B331" s="5"/>
      <c r="C331" s="5"/>
      <c r="D331" s="5"/>
      <c r="E331" s="5"/>
      <c r="F331" s="5"/>
      <c r="G331" s="5"/>
      <c r="H331" s="5"/>
      <c r="I331" s="5"/>
      <c r="J331" s="5"/>
    </row>
    <row r="332" spans="2:10">
      <c r="B332" s="5"/>
      <c r="C332" s="5"/>
      <c r="D332" s="5"/>
      <c r="E332" s="5"/>
      <c r="F332" s="5"/>
      <c r="G332" s="5"/>
      <c r="H332" s="5"/>
      <c r="I332" s="5"/>
      <c r="J332" s="5"/>
    </row>
    <row r="333" spans="2:10">
      <c r="B333" s="5"/>
      <c r="C333" s="5"/>
      <c r="D333" s="5"/>
      <c r="E333" s="5"/>
      <c r="F333" s="5"/>
      <c r="G333" s="5"/>
      <c r="H333" s="5"/>
      <c r="I333" s="5"/>
      <c r="J333" s="5"/>
    </row>
    <row r="334" spans="2:10">
      <c r="B334" s="5"/>
      <c r="C334" s="5"/>
      <c r="D334" s="5"/>
      <c r="E334" s="5"/>
      <c r="F334" s="5"/>
      <c r="G334" s="5"/>
      <c r="H334" s="5"/>
      <c r="I334" s="5"/>
      <c r="J334" s="5"/>
    </row>
    <row r="335" spans="2:10">
      <c r="B335" s="5"/>
      <c r="C335" s="5"/>
      <c r="D335" s="5"/>
      <c r="E335" s="5"/>
      <c r="F335" s="5"/>
      <c r="G335" s="5"/>
      <c r="H335" s="5"/>
      <c r="I335" s="5"/>
      <c r="J335" s="5"/>
    </row>
    <row r="336" spans="2:10">
      <c r="B336" s="5"/>
      <c r="C336" s="5"/>
      <c r="D336" s="5"/>
      <c r="E336" s="5"/>
      <c r="F336" s="5"/>
      <c r="G336" s="5"/>
      <c r="H336" s="5"/>
      <c r="I336" s="5"/>
      <c r="J336" s="5"/>
    </row>
    <row r="337" spans="2:10">
      <c r="B337" s="5"/>
      <c r="C337" s="5"/>
      <c r="D337" s="5"/>
      <c r="E337" s="5"/>
      <c r="F337" s="5"/>
      <c r="G337" s="5"/>
      <c r="H337" s="5"/>
      <c r="I337" s="5"/>
      <c r="J337" s="5"/>
    </row>
    <row r="338" spans="2:10">
      <c r="B338" s="5"/>
      <c r="C338" s="5"/>
      <c r="D338" s="5"/>
      <c r="E338" s="5"/>
      <c r="F338" s="5"/>
      <c r="G338" s="5"/>
      <c r="H338" s="5"/>
      <c r="I338" s="5"/>
      <c r="J338" s="5"/>
    </row>
    <row r="339" spans="2:10">
      <c r="B339" s="5"/>
      <c r="C339" s="5"/>
      <c r="D339" s="5"/>
      <c r="E339" s="5"/>
      <c r="F339" s="5"/>
      <c r="G339" s="5"/>
      <c r="H339" s="5"/>
      <c r="I339" s="5"/>
      <c r="J339" s="5"/>
    </row>
    <row r="340" spans="2:10">
      <c r="B340" s="5"/>
      <c r="C340" s="5"/>
      <c r="D340" s="5"/>
      <c r="E340" s="5"/>
      <c r="F340" s="5"/>
      <c r="G340" s="5"/>
      <c r="H340" s="5"/>
      <c r="I340" s="5"/>
      <c r="J340" s="5"/>
    </row>
    <row r="341" spans="2:10">
      <c r="B341" s="5"/>
      <c r="C341" s="5"/>
      <c r="D341" s="5"/>
      <c r="E341" s="5"/>
      <c r="F341" s="5"/>
      <c r="G341" s="5"/>
      <c r="H341" s="5"/>
      <c r="I341" s="5"/>
      <c r="J341" s="5"/>
    </row>
    <row r="342" spans="2:10">
      <c r="B342" s="5"/>
      <c r="C342" s="5"/>
      <c r="D342" s="5"/>
      <c r="E342" s="5"/>
      <c r="F342" s="5"/>
      <c r="G342" s="5"/>
      <c r="H342" s="5"/>
      <c r="I342" s="5"/>
      <c r="J342" s="5"/>
    </row>
    <row r="343" spans="2:10">
      <c r="B343" s="5"/>
      <c r="C343" s="5"/>
      <c r="D343" s="5"/>
      <c r="E343" s="5"/>
      <c r="F343" s="5"/>
      <c r="G343" s="5"/>
      <c r="H343" s="5"/>
      <c r="I343" s="5"/>
      <c r="J343" s="5"/>
    </row>
    <row r="344" spans="2:10">
      <c r="B344" s="5"/>
      <c r="C344" s="5"/>
      <c r="D344" s="5"/>
      <c r="E344" s="5"/>
      <c r="F344" s="5"/>
      <c r="G344" s="5"/>
      <c r="H344" s="5"/>
      <c r="I344" s="5"/>
      <c r="J344" s="5"/>
    </row>
    <row r="345" spans="2:10">
      <c r="B345" s="5"/>
      <c r="C345" s="5"/>
      <c r="D345" s="5"/>
      <c r="E345" s="5"/>
      <c r="F345" s="5"/>
      <c r="G345" s="5"/>
      <c r="H345" s="5"/>
      <c r="I345" s="5"/>
      <c r="J345" s="5"/>
    </row>
    <row r="346" spans="2:10">
      <c r="B346" s="5"/>
      <c r="C346" s="5"/>
      <c r="D346" s="5"/>
      <c r="E346" s="5"/>
      <c r="F346" s="5"/>
      <c r="G346" s="5"/>
      <c r="H346" s="5"/>
      <c r="I346" s="5"/>
      <c r="J346" s="5"/>
    </row>
    <row r="347" spans="2:10">
      <c r="B347" s="5"/>
      <c r="C347" s="5"/>
      <c r="D347" s="5"/>
      <c r="E347" s="5"/>
      <c r="F347" s="5"/>
      <c r="G347" s="5"/>
      <c r="H347" s="5"/>
      <c r="I347" s="5"/>
      <c r="J347" s="5"/>
    </row>
    <row r="348" spans="2:10">
      <c r="B348" s="5"/>
      <c r="C348" s="5"/>
      <c r="D348" s="5"/>
      <c r="E348" s="5"/>
      <c r="F348" s="5"/>
      <c r="G348" s="5"/>
      <c r="H348" s="5"/>
      <c r="I348" s="5"/>
      <c r="J348" s="5"/>
    </row>
    <row r="349" spans="2:10">
      <c r="B349" s="5"/>
      <c r="C349" s="5"/>
      <c r="D349" s="5"/>
      <c r="E349" s="5"/>
      <c r="F349" s="5"/>
      <c r="G349" s="5"/>
      <c r="H349" s="5"/>
      <c r="I349" s="5"/>
      <c r="J349" s="5"/>
    </row>
    <row r="350" spans="2:10">
      <c r="B350" s="5"/>
      <c r="C350" s="5"/>
      <c r="D350" s="5"/>
      <c r="E350" s="5"/>
      <c r="F350" s="5"/>
      <c r="G350" s="5"/>
      <c r="H350" s="5"/>
      <c r="I350" s="5"/>
      <c r="J350" s="5"/>
    </row>
    <row r="351" spans="2:10">
      <c r="B351" s="5"/>
      <c r="C351" s="5"/>
      <c r="D351" s="5"/>
      <c r="E351" s="5"/>
      <c r="F351" s="5"/>
      <c r="G351" s="5"/>
      <c r="H351" s="5"/>
      <c r="I351" s="5"/>
      <c r="J351" s="5"/>
    </row>
    <row r="352" spans="2:10">
      <c r="B352" s="5"/>
      <c r="C352" s="5"/>
      <c r="D352" s="5"/>
      <c r="E352" s="5"/>
      <c r="F352" s="5"/>
      <c r="G352" s="5"/>
      <c r="H352" s="5"/>
      <c r="I352" s="5"/>
      <c r="J352" s="5"/>
    </row>
    <row r="353" spans="2:10">
      <c r="B353" s="5"/>
      <c r="C353" s="5"/>
      <c r="D353" s="5"/>
      <c r="E353" s="5"/>
      <c r="F353" s="5"/>
      <c r="G353" s="5"/>
      <c r="H353" s="5"/>
      <c r="I353" s="5"/>
      <c r="J353" s="5"/>
    </row>
    <row r="354" spans="2:10">
      <c r="B354" s="5"/>
      <c r="C354" s="5"/>
      <c r="D354" s="5"/>
      <c r="E354" s="5"/>
      <c r="F354" s="5"/>
      <c r="G354" s="5"/>
      <c r="H354" s="5"/>
      <c r="I354" s="5"/>
      <c r="J354" s="5"/>
    </row>
    <row r="355" spans="2:10">
      <c r="B355" s="5"/>
      <c r="C355" s="5"/>
      <c r="D355" s="5"/>
      <c r="E355" s="5"/>
      <c r="F355" s="5"/>
      <c r="G355" s="5"/>
      <c r="H355" s="5"/>
      <c r="I355" s="5"/>
      <c r="J355" s="5"/>
    </row>
    <row r="356" spans="2:10">
      <c r="B356" s="5"/>
      <c r="C356" s="5"/>
      <c r="D356" s="5"/>
      <c r="E356" s="5"/>
      <c r="F356" s="5"/>
      <c r="G356" s="5"/>
      <c r="H356" s="5"/>
      <c r="I356" s="5"/>
      <c r="J356" s="5"/>
    </row>
    <row r="357" spans="2:10">
      <c r="B357" s="5"/>
      <c r="C357" s="5"/>
      <c r="D357" s="5"/>
      <c r="E357" s="5"/>
      <c r="F357" s="5"/>
      <c r="G357" s="5"/>
      <c r="H357" s="5"/>
      <c r="I357" s="5"/>
      <c r="J357" s="5"/>
    </row>
    <row r="358" spans="2:10">
      <c r="B358" s="5"/>
      <c r="C358" s="5"/>
      <c r="D358" s="5"/>
      <c r="E358" s="5"/>
      <c r="F358" s="5"/>
      <c r="G358" s="5"/>
      <c r="H358" s="5"/>
      <c r="I358" s="5"/>
      <c r="J358" s="5"/>
    </row>
    <row r="359" spans="2:10">
      <c r="B359" s="5"/>
      <c r="C359" s="5"/>
      <c r="D359" s="5"/>
      <c r="E359" s="5"/>
      <c r="F359" s="5"/>
      <c r="G359" s="5"/>
      <c r="H359" s="5"/>
      <c r="I359" s="5"/>
      <c r="J359" s="5"/>
    </row>
    <row r="360" spans="2:10">
      <c r="B360" s="5"/>
      <c r="C360" s="5"/>
      <c r="D360" s="5"/>
      <c r="E360" s="5"/>
      <c r="F360" s="5"/>
      <c r="G360" s="5"/>
      <c r="H360" s="5"/>
      <c r="I360" s="5"/>
      <c r="J360" s="5"/>
    </row>
    <row r="361" spans="2:10">
      <c r="B361" s="5"/>
      <c r="C361" s="5"/>
      <c r="D361" s="5"/>
      <c r="E361" s="5"/>
      <c r="F361" s="5"/>
      <c r="G361" s="5"/>
      <c r="H361" s="5"/>
      <c r="I361" s="5"/>
      <c r="J361" s="5"/>
    </row>
    <row r="362" spans="2:10">
      <c r="B362" s="5"/>
      <c r="C362" s="5"/>
      <c r="D362" s="5"/>
      <c r="E362" s="5"/>
      <c r="F362" s="5"/>
      <c r="G362" s="5"/>
      <c r="H362" s="5"/>
      <c r="I362" s="5"/>
      <c r="J362" s="5"/>
    </row>
    <row r="363" spans="2:10">
      <c r="B363" s="5"/>
      <c r="C363" s="5"/>
      <c r="D363" s="5"/>
      <c r="E363" s="5"/>
      <c r="F363" s="5"/>
      <c r="G363" s="5"/>
      <c r="H363" s="5"/>
      <c r="I363" s="5"/>
      <c r="J363" s="5"/>
    </row>
    <row r="364" spans="2:10">
      <c r="B364" s="5"/>
      <c r="C364" s="5"/>
      <c r="D364" s="5"/>
      <c r="E364" s="5"/>
      <c r="F364" s="5"/>
      <c r="G364" s="5"/>
      <c r="H364" s="5"/>
      <c r="I364" s="5"/>
      <c r="J364" s="5"/>
    </row>
    <row r="365" spans="2:10">
      <c r="B365" s="5"/>
      <c r="C365" s="5"/>
      <c r="D365" s="5"/>
      <c r="E365" s="5"/>
      <c r="F365" s="5"/>
      <c r="G365" s="5"/>
      <c r="H365" s="5"/>
      <c r="I365" s="5"/>
      <c r="J365" s="5"/>
    </row>
    <row r="366" spans="2:10">
      <c r="B366" s="5"/>
      <c r="C366" s="5"/>
      <c r="D366" s="5"/>
      <c r="E366" s="5"/>
      <c r="F366" s="5"/>
      <c r="G366" s="5"/>
      <c r="H366" s="5"/>
      <c r="I366" s="5"/>
      <c r="J366" s="5"/>
    </row>
    <row r="367" spans="2:10">
      <c r="B367" s="5"/>
      <c r="C367" s="5"/>
      <c r="D367" s="5"/>
      <c r="E367" s="5"/>
      <c r="F367" s="5"/>
      <c r="G367" s="5"/>
      <c r="H367" s="5"/>
      <c r="I367" s="5"/>
      <c r="J367" s="5"/>
    </row>
    <row r="368" spans="2:10">
      <c r="B368" s="5"/>
      <c r="C368" s="5"/>
      <c r="D368" s="5"/>
      <c r="E368" s="5"/>
      <c r="F368" s="5"/>
      <c r="G368" s="5"/>
      <c r="H368" s="5"/>
      <c r="I368" s="5"/>
      <c r="J368" s="5"/>
    </row>
    <row r="369" spans="2:10">
      <c r="B369" s="5"/>
      <c r="C369" s="5"/>
      <c r="D369" s="5"/>
      <c r="E369" s="5"/>
      <c r="F369" s="5"/>
      <c r="G369" s="5"/>
      <c r="H369" s="5"/>
      <c r="I369" s="5"/>
      <c r="J369" s="5"/>
    </row>
    <row r="370" spans="2:10">
      <c r="B370" s="5"/>
      <c r="C370" s="5"/>
      <c r="D370" s="5"/>
      <c r="E370" s="5"/>
      <c r="F370" s="5"/>
      <c r="G370" s="5"/>
      <c r="H370" s="5"/>
      <c r="I370" s="5"/>
      <c r="J370" s="5"/>
    </row>
    <row r="371" spans="2:10">
      <c r="B371" s="5"/>
      <c r="C371" s="5"/>
      <c r="D371" s="5"/>
      <c r="E371" s="5"/>
      <c r="F371" s="5"/>
      <c r="G371" s="5"/>
      <c r="H371" s="5"/>
      <c r="I371" s="5"/>
      <c r="J371" s="5"/>
    </row>
    <row r="372" spans="2:10">
      <c r="B372" s="5"/>
      <c r="C372" s="5"/>
      <c r="D372" s="5"/>
      <c r="E372" s="5"/>
      <c r="F372" s="5"/>
      <c r="G372" s="5"/>
      <c r="H372" s="5"/>
      <c r="I372" s="5"/>
      <c r="J372" s="5"/>
    </row>
    <row r="373" spans="2:10">
      <c r="B373" s="5"/>
      <c r="C373" s="5"/>
      <c r="D373" s="5"/>
      <c r="E373" s="5"/>
      <c r="F373" s="5"/>
      <c r="G373" s="5"/>
      <c r="H373" s="5"/>
      <c r="I373" s="5"/>
      <c r="J373" s="5"/>
    </row>
    <row r="374" spans="2:10">
      <c r="B374" s="5"/>
      <c r="C374" s="5"/>
      <c r="D374" s="5"/>
      <c r="E374" s="5"/>
      <c r="F374" s="5"/>
      <c r="G374" s="5"/>
      <c r="H374" s="5"/>
      <c r="I374" s="5"/>
      <c r="J374" s="5"/>
    </row>
    <row r="375" spans="2:10">
      <c r="B375" s="5"/>
      <c r="C375" s="5"/>
      <c r="D375" s="5"/>
      <c r="E375" s="5"/>
      <c r="F375" s="5"/>
      <c r="G375" s="5"/>
      <c r="H375" s="5"/>
      <c r="I375" s="5"/>
      <c r="J375" s="5"/>
    </row>
    <row r="376" spans="2:10">
      <c r="B376" s="5"/>
      <c r="C376" s="5"/>
      <c r="D376" s="5"/>
      <c r="E376" s="5"/>
      <c r="F376" s="5"/>
      <c r="G376" s="5"/>
      <c r="H376" s="5"/>
      <c r="I376" s="5"/>
      <c r="J376" s="5"/>
    </row>
    <row r="377" spans="2:10">
      <c r="B377" s="5"/>
      <c r="C377" s="5"/>
      <c r="D377" s="5"/>
      <c r="E377" s="5"/>
      <c r="F377" s="5"/>
      <c r="G377" s="5"/>
      <c r="H377" s="5"/>
      <c r="I377" s="5"/>
      <c r="J377" s="5"/>
    </row>
    <row r="378" spans="2:10">
      <c r="B378" s="5"/>
      <c r="C378" s="5"/>
      <c r="D378" s="5"/>
      <c r="E378" s="5"/>
      <c r="F378" s="5"/>
      <c r="G378" s="5"/>
      <c r="H378" s="5"/>
      <c r="I378" s="5"/>
      <c r="J378" s="5"/>
    </row>
    <row r="379" spans="2:10">
      <c r="B379" s="5"/>
      <c r="C379" s="5"/>
      <c r="D379" s="5"/>
      <c r="E379" s="5"/>
      <c r="F379" s="5"/>
      <c r="G379" s="5"/>
      <c r="H379" s="5"/>
      <c r="I379" s="5"/>
      <c r="J379" s="5"/>
    </row>
    <row r="380" spans="2:10">
      <c r="B380" s="5"/>
      <c r="C380" s="5"/>
      <c r="D380" s="5"/>
      <c r="E380" s="5"/>
      <c r="F380" s="5"/>
      <c r="G380" s="5"/>
      <c r="H380" s="5"/>
      <c r="I380" s="5"/>
      <c r="J380" s="5"/>
    </row>
    <row r="381" spans="2:10">
      <c r="B381" s="5"/>
      <c r="C381" s="5"/>
      <c r="D381" s="5"/>
      <c r="E381" s="5"/>
      <c r="F381" s="5"/>
      <c r="G381" s="5"/>
      <c r="H381" s="5"/>
      <c r="I381" s="5"/>
      <c r="J381" s="5"/>
    </row>
    <row r="382" spans="2:10">
      <c r="B382" s="5"/>
      <c r="C382" s="5"/>
      <c r="D382" s="5"/>
      <c r="E382" s="5"/>
      <c r="F382" s="5"/>
      <c r="G382" s="5"/>
      <c r="H382" s="5"/>
      <c r="I382" s="5"/>
      <c r="J382" s="5"/>
    </row>
    <row r="383" spans="2:10">
      <c r="B383" s="5"/>
      <c r="C383" s="5"/>
      <c r="D383" s="5"/>
      <c r="E383" s="5"/>
      <c r="F383" s="5"/>
      <c r="G383" s="5"/>
      <c r="H383" s="5"/>
      <c r="I383" s="5"/>
      <c r="J383" s="5"/>
    </row>
    <row r="384" spans="2:10">
      <c r="B384" s="5"/>
      <c r="C384" s="5"/>
      <c r="D384" s="5"/>
      <c r="E384" s="5"/>
      <c r="F384" s="5"/>
      <c r="G384" s="5"/>
      <c r="H384" s="5"/>
      <c r="I384" s="5"/>
      <c r="J384" s="5"/>
    </row>
    <row r="385" spans="2:10">
      <c r="B385" s="5"/>
      <c r="C385" s="5"/>
      <c r="D385" s="5"/>
      <c r="E385" s="5"/>
      <c r="F385" s="5"/>
      <c r="G385" s="5"/>
      <c r="H385" s="5"/>
      <c r="I385" s="5"/>
      <c r="J385" s="5"/>
    </row>
    <row r="386" spans="2:10">
      <c r="B386" s="5"/>
      <c r="C386" s="5"/>
      <c r="D386" s="5"/>
      <c r="E386" s="5"/>
      <c r="F386" s="5"/>
      <c r="G386" s="5"/>
      <c r="H386" s="5"/>
      <c r="I386" s="5"/>
      <c r="J386" s="5"/>
    </row>
    <row r="387" spans="2:10">
      <c r="B387" s="5"/>
      <c r="C387" s="5"/>
      <c r="D387" s="5"/>
      <c r="E387" s="5"/>
      <c r="F387" s="5"/>
      <c r="G387" s="5"/>
      <c r="H387" s="5"/>
      <c r="I387" s="5"/>
      <c r="J387" s="5"/>
    </row>
    <row r="388" spans="2:10">
      <c r="B388" s="5"/>
      <c r="C388" s="5"/>
      <c r="D388" s="5"/>
      <c r="E388" s="5"/>
      <c r="F388" s="5"/>
      <c r="G388" s="5"/>
      <c r="H388" s="5"/>
      <c r="I388" s="5"/>
      <c r="J388" s="5"/>
    </row>
    <row r="389" spans="2:10">
      <c r="B389" s="5"/>
      <c r="C389" s="5"/>
      <c r="D389" s="5"/>
      <c r="E389" s="5"/>
      <c r="F389" s="5"/>
      <c r="G389" s="5"/>
      <c r="H389" s="5"/>
      <c r="I389" s="5"/>
      <c r="J389" s="5"/>
    </row>
    <row r="390" spans="2:10">
      <c r="B390" s="5"/>
      <c r="C390" s="5"/>
      <c r="D390" s="5"/>
      <c r="E390" s="5"/>
      <c r="F390" s="5"/>
      <c r="G390" s="5"/>
      <c r="H390" s="5"/>
      <c r="I390" s="5"/>
      <c r="J390" s="5"/>
    </row>
    <row r="391" spans="2:10">
      <c r="B391" s="5"/>
      <c r="C391" s="5"/>
      <c r="D391" s="5"/>
      <c r="E391" s="5"/>
      <c r="F391" s="5"/>
      <c r="G391" s="5"/>
      <c r="H391" s="5"/>
      <c r="I391" s="5"/>
      <c r="J391" s="5"/>
    </row>
    <row r="392" spans="2:10">
      <c r="B392" s="5"/>
      <c r="C392" s="5"/>
      <c r="D392" s="5"/>
      <c r="E392" s="5"/>
      <c r="F392" s="5"/>
      <c r="G392" s="5"/>
      <c r="H392" s="5"/>
      <c r="I392" s="5"/>
      <c r="J392" s="5"/>
    </row>
    <row r="393" spans="2:10">
      <c r="B393" s="5"/>
      <c r="C393" s="5"/>
      <c r="D393" s="5"/>
      <c r="E393" s="5"/>
      <c r="F393" s="5"/>
      <c r="G393" s="5"/>
      <c r="H393" s="5"/>
      <c r="I393" s="5"/>
      <c r="J393" s="5"/>
    </row>
    <row r="394" spans="2:10">
      <c r="B394" s="5"/>
      <c r="C394" s="5"/>
      <c r="D394" s="5"/>
      <c r="E394" s="5"/>
      <c r="F394" s="5"/>
      <c r="G394" s="5"/>
      <c r="H394" s="5"/>
      <c r="I394" s="5"/>
      <c r="J394" s="5"/>
    </row>
    <row r="395" spans="2:10">
      <c r="B395" s="5"/>
      <c r="C395" s="5"/>
      <c r="D395" s="5"/>
      <c r="E395" s="5"/>
      <c r="F395" s="5"/>
      <c r="G395" s="5"/>
      <c r="H395" s="5"/>
      <c r="I395" s="5"/>
      <c r="J395" s="5"/>
    </row>
    <row r="396" spans="2:10">
      <c r="B396" s="5"/>
      <c r="C396" s="5"/>
      <c r="D396" s="5"/>
      <c r="E396" s="5"/>
      <c r="F396" s="5"/>
      <c r="G396" s="5"/>
      <c r="H396" s="5"/>
      <c r="I396" s="5"/>
      <c r="J396" s="5"/>
    </row>
    <row r="397" spans="2:10">
      <c r="B397" s="5"/>
      <c r="C397" s="5"/>
      <c r="D397" s="5"/>
      <c r="E397" s="5"/>
      <c r="F397" s="5"/>
      <c r="G397" s="5"/>
      <c r="H397" s="5"/>
      <c r="I397" s="5"/>
      <c r="J397" s="5"/>
    </row>
    <row r="398" spans="2:10">
      <c r="B398" s="5"/>
      <c r="C398" s="5"/>
      <c r="D398" s="5"/>
      <c r="E398" s="5"/>
      <c r="F398" s="5"/>
      <c r="G398" s="5"/>
      <c r="H398" s="5"/>
      <c r="I398" s="5"/>
      <c r="J398" s="5"/>
    </row>
    <row r="399" spans="2:10">
      <c r="B399" s="5"/>
      <c r="C399" s="5"/>
      <c r="D399" s="5"/>
      <c r="E399" s="5"/>
      <c r="F399" s="5"/>
      <c r="G399" s="5"/>
      <c r="H399" s="5"/>
      <c r="I399" s="5"/>
      <c r="J399" s="5"/>
    </row>
    <row r="400" spans="2:10">
      <c r="B400" s="5"/>
      <c r="C400" s="5"/>
      <c r="D400" s="5"/>
      <c r="E400" s="5"/>
      <c r="F400" s="5"/>
      <c r="G400" s="5"/>
      <c r="H400" s="5"/>
      <c r="I400" s="5"/>
      <c r="J400" s="5"/>
    </row>
    <row r="401" spans="2:10">
      <c r="B401" s="5"/>
      <c r="C401" s="5"/>
      <c r="D401" s="5"/>
      <c r="E401" s="5"/>
      <c r="F401" s="5"/>
      <c r="G401" s="5"/>
      <c r="H401" s="5"/>
      <c r="I401" s="5"/>
      <c r="J401" s="5"/>
    </row>
    <row r="402" spans="2:10">
      <c r="B402" s="5"/>
      <c r="C402" s="5"/>
      <c r="D402" s="5"/>
      <c r="E402" s="5"/>
      <c r="F402" s="5"/>
      <c r="G402" s="5"/>
      <c r="H402" s="5"/>
      <c r="I402" s="5"/>
      <c r="J402" s="5"/>
    </row>
    <row r="403" spans="2:10">
      <c r="B403" s="5"/>
      <c r="C403" s="5"/>
      <c r="D403" s="5"/>
      <c r="E403" s="5"/>
      <c r="F403" s="5"/>
      <c r="G403" s="5"/>
      <c r="H403" s="5"/>
      <c r="I403" s="5"/>
      <c r="J403" s="5"/>
    </row>
    <row r="404" spans="2:10">
      <c r="B404" s="5"/>
      <c r="C404" s="5"/>
      <c r="D404" s="5"/>
      <c r="E404" s="5"/>
      <c r="F404" s="5"/>
      <c r="G404" s="5"/>
      <c r="H404" s="5"/>
      <c r="I404" s="5"/>
      <c r="J404" s="5"/>
    </row>
    <row r="405" spans="2:10">
      <c r="B405" s="5"/>
      <c r="C405" s="5"/>
      <c r="D405" s="5"/>
      <c r="E405" s="5"/>
      <c r="F405" s="5"/>
      <c r="G405" s="5"/>
      <c r="H405" s="5"/>
      <c r="I405" s="5"/>
      <c r="J405" s="5"/>
    </row>
    <row r="406" spans="2:10">
      <c r="B406" s="5"/>
      <c r="C406" s="5"/>
      <c r="D406" s="5"/>
      <c r="E406" s="5"/>
      <c r="F406" s="5"/>
      <c r="G406" s="5"/>
      <c r="H406" s="5"/>
      <c r="I406" s="5"/>
      <c r="J406" s="5"/>
    </row>
    <row r="407" spans="2:10">
      <c r="B407" s="5"/>
      <c r="C407" s="5"/>
      <c r="D407" s="5"/>
      <c r="E407" s="5"/>
      <c r="F407" s="5"/>
      <c r="G407" s="5"/>
      <c r="H407" s="5"/>
      <c r="I407" s="5"/>
      <c r="J407" s="5"/>
    </row>
    <row r="408" spans="2:10">
      <c r="B408" s="5"/>
      <c r="C408" s="5"/>
      <c r="D408" s="5"/>
      <c r="E408" s="5"/>
      <c r="F408" s="5"/>
      <c r="G408" s="5"/>
      <c r="H408" s="5"/>
      <c r="I408" s="5"/>
      <c r="J408" s="5"/>
    </row>
    <row r="409" spans="2:10">
      <c r="B409" s="5"/>
      <c r="C409" s="5"/>
      <c r="D409" s="5"/>
      <c r="E409" s="5"/>
      <c r="F409" s="5"/>
      <c r="G409" s="5"/>
      <c r="H409" s="5"/>
      <c r="I409" s="5"/>
      <c r="J409" s="5"/>
    </row>
    <row r="410" spans="2:10">
      <c r="B410" s="5"/>
      <c r="C410" s="5"/>
      <c r="D410" s="5"/>
      <c r="E410" s="5"/>
      <c r="F410" s="5"/>
      <c r="G410" s="5"/>
      <c r="H410" s="5"/>
      <c r="I410" s="5"/>
      <c r="J410" s="5"/>
    </row>
    <row r="411" spans="2:10">
      <c r="B411" s="5"/>
      <c r="C411" s="5"/>
      <c r="D411" s="5"/>
      <c r="E411" s="5"/>
      <c r="F411" s="5"/>
      <c r="G411" s="5"/>
      <c r="H411" s="5"/>
      <c r="I411" s="5"/>
      <c r="J411" s="5"/>
    </row>
    <row r="412" spans="2:10">
      <c r="B412" s="5"/>
      <c r="C412" s="5"/>
      <c r="D412" s="5"/>
      <c r="E412" s="5"/>
      <c r="F412" s="5"/>
      <c r="G412" s="5"/>
      <c r="H412" s="5"/>
      <c r="I412" s="5"/>
      <c r="J412" s="5"/>
    </row>
    <row r="413" spans="2:10">
      <c r="B413" s="5"/>
      <c r="C413" s="5"/>
      <c r="D413" s="5"/>
      <c r="E413" s="5"/>
      <c r="F413" s="5"/>
      <c r="G413" s="5"/>
      <c r="H413" s="5"/>
      <c r="I413" s="5"/>
      <c r="J413" s="5"/>
    </row>
    <row r="414" spans="2:10">
      <c r="B414" s="5"/>
      <c r="C414" s="5"/>
      <c r="D414" s="5"/>
      <c r="E414" s="5"/>
      <c r="F414" s="5"/>
      <c r="G414" s="5"/>
      <c r="H414" s="5"/>
      <c r="I414" s="5"/>
      <c r="J414" s="5"/>
    </row>
    <row r="415" spans="2:10">
      <c r="B415" s="5"/>
      <c r="C415" s="5"/>
      <c r="D415" s="5"/>
      <c r="E415" s="5"/>
      <c r="F415" s="5"/>
      <c r="G415" s="5"/>
      <c r="H415" s="5"/>
      <c r="I415" s="5"/>
      <c r="J415" s="5"/>
    </row>
    <row r="416" spans="2:10">
      <c r="B416" s="5"/>
      <c r="C416" s="5"/>
      <c r="D416" s="5"/>
      <c r="E416" s="5"/>
      <c r="F416" s="5"/>
      <c r="G416" s="5"/>
      <c r="H416" s="5"/>
      <c r="I416" s="5"/>
      <c r="J416" s="5"/>
    </row>
    <row r="417" spans="2:10">
      <c r="B417" s="5"/>
      <c r="C417" s="5"/>
      <c r="D417" s="5"/>
      <c r="E417" s="5"/>
      <c r="F417" s="5"/>
      <c r="G417" s="5"/>
      <c r="H417" s="5"/>
      <c r="I417" s="5"/>
      <c r="J417" s="5"/>
    </row>
    <row r="418" spans="2:10">
      <c r="B418" s="5"/>
      <c r="C418" s="5"/>
      <c r="D418" s="5"/>
      <c r="E418" s="5"/>
      <c r="F418" s="5"/>
      <c r="G418" s="5"/>
      <c r="H418" s="5"/>
      <c r="I418" s="5"/>
      <c r="J418" s="5"/>
    </row>
    <row r="419" spans="2:10">
      <c r="B419" s="5"/>
      <c r="C419" s="5"/>
      <c r="D419" s="5"/>
      <c r="E419" s="5"/>
      <c r="F419" s="5"/>
      <c r="G419" s="5"/>
      <c r="H419" s="5"/>
      <c r="I419" s="5"/>
      <c r="J419" s="5"/>
    </row>
    <row r="420" spans="2:10">
      <c r="B420" s="5"/>
      <c r="C420" s="5"/>
      <c r="D420" s="5"/>
      <c r="E420" s="5"/>
      <c r="F420" s="5"/>
      <c r="G420" s="5"/>
      <c r="H420" s="5"/>
      <c r="I420" s="5"/>
      <c r="J420" s="5"/>
    </row>
    <row r="421" spans="2:10">
      <c r="B421" s="5"/>
      <c r="C421" s="5"/>
      <c r="D421" s="5"/>
      <c r="E421" s="5"/>
      <c r="F421" s="5"/>
      <c r="G421" s="5"/>
      <c r="H421" s="5"/>
      <c r="I421" s="5"/>
      <c r="J421" s="5"/>
    </row>
    <row r="422" spans="2:10">
      <c r="B422" s="5"/>
      <c r="C422" s="5"/>
      <c r="D422" s="5"/>
      <c r="E422" s="5"/>
      <c r="F422" s="5"/>
      <c r="G422" s="5"/>
      <c r="H422" s="5"/>
      <c r="I422" s="5"/>
      <c r="J422" s="5"/>
    </row>
    <row r="423" spans="2:10">
      <c r="B423" s="5"/>
      <c r="C423" s="5"/>
      <c r="D423" s="5"/>
      <c r="E423" s="5"/>
      <c r="F423" s="5"/>
      <c r="G423" s="5"/>
      <c r="H423" s="5"/>
      <c r="I423" s="5"/>
      <c r="J423" s="5"/>
    </row>
    <row r="424" spans="2:10">
      <c r="B424" s="5"/>
      <c r="C424" s="5"/>
      <c r="D424" s="5"/>
      <c r="E424" s="5"/>
      <c r="F424" s="5"/>
      <c r="G424" s="5"/>
      <c r="H424" s="5"/>
      <c r="I424" s="5"/>
      <c r="J424" s="5"/>
    </row>
    <row r="425" spans="2:10">
      <c r="B425" s="5"/>
      <c r="C425" s="5"/>
      <c r="D425" s="5"/>
      <c r="E425" s="5"/>
      <c r="F425" s="5"/>
      <c r="G425" s="5"/>
      <c r="H425" s="5"/>
      <c r="I425" s="5"/>
      <c r="J425" s="5"/>
    </row>
    <row r="426" spans="2:10">
      <c r="B426" s="5"/>
      <c r="C426" s="5"/>
      <c r="D426" s="5"/>
      <c r="E426" s="5"/>
      <c r="F426" s="5"/>
      <c r="G426" s="5"/>
      <c r="H426" s="5"/>
      <c r="I426" s="5"/>
      <c r="J426" s="5"/>
    </row>
    <row r="427" spans="2:10">
      <c r="B427" s="5"/>
      <c r="C427" s="5"/>
      <c r="D427" s="5"/>
      <c r="E427" s="5"/>
      <c r="F427" s="5"/>
      <c r="G427" s="5"/>
      <c r="H427" s="5"/>
      <c r="I427" s="5"/>
      <c r="J427" s="5"/>
    </row>
    <row r="428" spans="2:10">
      <c r="B428" s="5"/>
      <c r="C428" s="5"/>
      <c r="D428" s="5"/>
      <c r="E428" s="5"/>
      <c r="F428" s="5"/>
      <c r="G428" s="5"/>
      <c r="H428" s="5"/>
      <c r="I428" s="5"/>
      <c r="J428" s="5"/>
    </row>
    <row r="429" spans="2:10">
      <c r="B429" s="5"/>
      <c r="C429" s="5"/>
      <c r="D429" s="5"/>
      <c r="E429" s="5"/>
      <c r="F429" s="5"/>
      <c r="G429" s="5"/>
      <c r="H429" s="5"/>
      <c r="I429" s="5"/>
      <c r="J429" s="5"/>
    </row>
    <row r="430" spans="2:10">
      <c r="B430" s="5"/>
      <c r="C430" s="5"/>
      <c r="D430" s="5"/>
      <c r="E430" s="5"/>
      <c r="F430" s="5"/>
      <c r="G430" s="5"/>
      <c r="H430" s="5"/>
      <c r="I430" s="5"/>
      <c r="J430" s="5"/>
    </row>
    <row r="431" spans="2:10">
      <c r="B431" s="5"/>
      <c r="C431" s="5"/>
      <c r="D431" s="5"/>
      <c r="E431" s="5"/>
      <c r="F431" s="5"/>
      <c r="G431" s="5"/>
      <c r="H431" s="5"/>
      <c r="I431" s="5"/>
      <c r="J431" s="5"/>
    </row>
    <row r="432" spans="2:10">
      <c r="B432" s="5"/>
      <c r="C432" s="5"/>
      <c r="D432" s="5"/>
      <c r="E432" s="5"/>
      <c r="F432" s="5"/>
      <c r="G432" s="5"/>
      <c r="H432" s="5"/>
      <c r="I432" s="5"/>
      <c r="J432" s="5"/>
    </row>
    <row r="433" spans="2:10">
      <c r="B433" s="5"/>
      <c r="C433" s="5"/>
      <c r="D433" s="5"/>
      <c r="E433" s="5"/>
      <c r="F433" s="5"/>
      <c r="G433" s="5"/>
      <c r="H433" s="5"/>
      <c r="I433" s="5"/>
      <c r="J433" s="5"/>
    </row>
    <row r="434" spans="2:10">
      <c r="B434" s="5"/>
      <c r="C434" s="5"/>
      <c r="D434" s="5"/>
      <c r="E434" s="5"/>
      <c r="F434" s="5"/>
      <c r="G434" s="5"/>
      <c r="H434" s="5"/>
      <c r="I434" s="5"/>
      <c r="J434" s="5"/>
    </row>
    <row r="435" spans="2:10">
      <c r="B435" s="5"/>
      <c r="C435" s="5"/>
      <c r="D435" s="5"/>
      <c r="E435" s="5"/>
      <c r="F435" s="5"/>
      <c r="G435" s="5"/>
      <c r="H435" s="5"/>
      <c r="I435" s="5"/>
      <c r="J435" s="5"/>
    </row>
    <row r="436" spans="2:10">
      <c r="B436" s="5"/>
      <c r="C436" s="5"/>
      <c r="D436" s="5"/>
      <c r="E436" s="5"/>
      <c r="F436" s="5"/>
      <c r="G436" s="5"/>
      <c r="H436" s="5"/>
      <c r="I436" s="5"/>
      <c r="J436" s="5"/>
    </row>
    <row r="437" spans="2:10">
      <c r="B437" s="5"/>
      <c r="C437" s="5"/>
      <c r="D437" s="5"/>
      <c r="E437" s="5"/>
      <c r="F437" s="5"/>
      <c r="G437" s="5"/>
      <c r="H437" s="5"/>
      <c r="I437" s="5"/>
      <c r="J437" s="5"/>
    </row>
    <row r="438" spans="2:10">
      <c r="B438" s="5"/>
      <c r="C438" s="5"/>
      <c r="D438" s="5"/>
      <c r="E438" s="5"/>
      <c r="F438" s="5"/>
      <c r="G438" s="5"/>
      <c r="H438" s="5"/>
      <c r="I438" s="5"/>
      <c r="J438" s="5"/>
    </row>
    <row r="439" spans="2:10">
      <c r="B439" s="5"/>
      <c r="C439" s="5"/>
      <c r="D439" s="5"/>
      <c r="E439" s="5"/>
      <c r="F439" s="5"/>
      <c r="G439" s="5"/>
      <c r="H439" s="5"/>
      <c r="I439" s="5"/>
      <c r="J439" s="5"/>
    </row>
    <row r="440" spans="2:10">
      <c r="B440" s="5"/>
      <c r="C440" s="5"/>
      <c r="D440" s="5"/>
      <c r="E440" s="5"/>
      <c r="F440" s="5"/>
      <c r="G440" s="5"/>
      <c r="H440" s="5"/>
      <c r="I440" s="5"/>
      <c r="J440" s="5"/>
    </row>
    <row r="441" spans="2:10">
      <c r="B441" s="5"/>
      <c r="C441" s="5"/>
      <c r="D441" s="5"/>
      <c r="E441" s="5"/>
      <c r="F441" s="5"/>
      <c r="G441" s="5"/>
      <c r="H441" s="5"/>
      <c r="I441" s="5"/>
      <c r="J441" s="5"/>
    </row>
    <row r="442" spans="2:10">
      <c r="B442" s="5"/>
      <c r="C442" s="5"/>
      <c r="D442" s="5"/>
      <c r="E442" s="5"/>
      <c r="F442" s="5"/>
      <c r="G442" s="5"/>
      <c r="H442" s="5"/>
      <c r="I442" s="5"/>
      <c r="J442" s="5"/>
    </row>
    <row r="443" spans="2:10">
      <c r="B443" s="5"/>
      <c r="C443" s="5"/>
      <c r="D443" s="5"/>
      <c r="E443" s="5"/>
      <c r="F443" s="5"/>
      <c r="G443" s="5"/>
      <c r="H443" s="5"/>
      <c r="I443" s="5"/>
      <c r="J443" s="5"/>
    </row>
    <row r="444" spans="2:10">
      <c r="B444" s="5"/>
      <c r="C444" s="5"/>
      <c r="D444" s="5"/>
      <c r="E444" s="5"/>
      <c r="F444" s="5"/>
      <c r="G444" s="5"/>
      <c r="H444" s="5"/>
      <c r="I444" s="5"/>
      <c r="J444" s="5"/>
    </row>
    <row r="445" spans="2:10">
      <c r="B445" s="5"/>
      <c r="C445" s="5"/>
      <c r="D445" s="5"/>
      <c r="E445" s="5"/>
      <c r="F445" s="5"/>
      <c r="G445" s="5"/>
      <c r="H445" s="5"/>
      <c r="I445" s="5"/>
      <c r="J445" s="5"/>
    </row>
    <row r="446" spans="2:10">
      <c r="B446" s="5"/>
      <c r="C446" s="5"/>
      <c r="D446" s="5"/>
      <c r="E446" s="5"/>
      <c r="F446" s="5"/>
      <c r="G446" s="5"/>
      <c r="H446" s="5"/>
      <c r="I446" s="5"/>
      <c r="J446" s="5"/>
    </row>
    <row r="447" spans="2:10">
      <c r="B447" s="5"/>
      <c r="C447" s="5"/>
      <c r="D447" s="5"/>
      <c r="E447" s="5"/>
      <c r="F447" s="5"/>
      <c r="G447" s="5"/>
      <c r="H447" s="5"/>
      <c r="I447" s="5"/>
      <c r="J447" s="5"/>
    </row>
    <row r="448" spans="2:10">
      <c r="B448" s="5"/>
      <c r="C448" s="5"/>
      <c r="D448" s="5"/>
      <c r="E448" s="5"/>
      <c r="F448" s="5"/>
      <c r="G448" s="5"/>
      <c r="H448" s="5"/>
      <c r="I448" s="5"/>
      <c r="J448" s="5"/>
    </row>
    <row r="449" spans="2:10">
      <c r="B449" s="5"/>
      <c r="C449" s="5"/>
      <c r="D449" s="5"/>
      <c r="E449" s="5"/>
      <c r="F449" s="5"/>
      <c r="G449" s="5"/>
      <c r="H449" s="5"/>
      <c r="I449" s="5"/>
      <c r="J449" s="5"/>
    </row>
    <row r="450" spans="2:10">
      <c r="B450" s="5"/>
      <c r="C450" s="5"/>
      <c r="D450" s="5"/>
      <c r="E450" s="5"/>
      <c r="F450" s="5"/>
      <c r="G450" s="5"/>
      <c r="H450" s="5"/>
      <c r="I450" s="5"/>
      <c r="J450" s="5"/>
    </row>
    <row r="451" spans="2:10">
      <c r="B451" s="5"/>
      <c r="C451" s="5"/>
      <c r="D451" s="5"/>
      <c r="E451" s="5"/>
      <c r="F451" s="5"/>
      <c r="G451" s="5"/>
      <c r="H451" s="5"/>
      <c r="I451" s="5"/>
      <c r="J451" s="5"/>
    </row>
    <row r="452" spans="2:10">
      <c r="B452" s="5"/>
      <c r="C452" s="5"/>
      <c r="D452" s="5"/>
      <c r="E452" s="5"/>
      <c r="F452" s="5"/>
      <c r="G452" s="5"/>
      <c r="H452" s="5"/>
      <c r="I452" s="5"/>
      <c r="J452" s="5"/>
    </row>
    <row r="453" spans="2:10">
      <c r="B453" s="5"/>
      <c r="C453" s="5"/>
      <c r="D453" s="5"/>
      <c r="E453" s="5"/>
      <c r="F453" s="5"/>
      <c r="G453" s="5"/>
      <c r="H453" s="5"/>
      <c r="I453" s="5"/>
      <c r="J453" s="5"/>
    </row>
    <row r="454" spans="2:10">
      <c r="B454" s="5"/>
      <c r="C454" s="5"/>
      <c r="D454" s="5"/>
      <c r="E454" s="5"/>
      <c r="F454" s="5"/>
      <c r="G454" s="5"/>
      <c r="H454" s="5"/>
      <c r="I454" s="5"/>
      <c r="J454" s="5"/>
    </row>
    <row r="455" spans="2:10">
      <c r="B455" s="5"/>
      <c r="C455" s="5"/>
      <c r="D455" s="5"/>
      <c r="E455" s="5"/>
      <c r="F455" s="5"/>
      <c r="G455" s="5"/>
      <c r="H455" s="5"/>
      <c r="I455" s="5"/>
      <c r="J455" s="5"/>
    </row>
    <row r="456" spans="2:10">
      <c r="B456" s="5"/>
      <c r="C456" s="5"/>
      <c r="D456" s="5"/>
      <c r="E456" s="5"/>
      <c r="F456" s="5"/>
      <c r="G456" s="5"/>
      <c r="H456" s="5"/>
      <c r="I456" s="5"/>
      <c r="J456" s="5"/>
    </row>
    <row r="457" spans="2:10">
      <c r="B457" s="5"/>
      <c r="C457" s="5"/>
      <c r="D457" s="5"/>
      <c r="E457" s="5"/>
      <c r="F457" s="5"/>
      <c r="G457" s="5"/>
      <c r="H457" s="5"/>
      <c r="I457" s="5"/>
      <c r="J457" s="5"/>
    </row>
    <row r="458" spans="2:10">
      <c r="B458" s="5"/>
      <c r="C458" s="5"/>
      <c r="D458" s="5"/>
      <c r="E458" s="5"/>
      <c r="F458" s="5"/>
      <c r="G458" s="5"/>
      <c r="H458" s="5"/>
      <c r="I458" s="5"/>
      <c r="J458" s="5"/>
    </row>
    <row r="459" spans="2:10">
      <c r="B459" s="5"/>
      <c r="C459" s="5"/>
      <c r="D459" s="5"/>
      <c r="E459" s="5"/>
      <c r="F459" s="5"/>
      <c r="G459" s="5"/>
      <c r="H459" s="5"/>
      <c r="I459" s="5"/>
      <c r="J459" s="5"/>
    </row>
    <row r="460" spans="2:10">
      <c r="B460" s="5"/>
      <c r="C460" s="5"/>
      <c r="D460" s="5"/>
      <c r="E460" s="5"/>
      <c r="F460" s="5"/>
      <c r="G460" s="5"/>
      <c r="H460" s="5"/>
      <c r="I460" s="5"/>
      <c r="J460" s="5"/>
    </row>
    <row r="461" spans="2:10">
      <c r="B461" s="5"/>
      <c r="C461" s="5"/>
      <c r="D461" s="5"/>
      <c r="E461" s="5"/>
      <c r="F461" s="5"/>
      <c r="G461" s="5"/>
      <c r="H461" s="5"/>
      <c r="I461" s="5"/>
      <c r="J461" s="5"/>
    </row>
    <row r="462" spans="2:10">
      <c r="B462" s="5"/>
      <c r="C462" s="5"/>
      <c r="D462" s="5"/>
      <c r="E462" s="5"/>
      <c r="F462" s="5"/>
      <c r="G462" s="5"/>
      <c r="H462" s="5"/>
      <c r="I462" s="5"/>
      <c r="J462" s="5"/>
    </row>
    <row r="463" spans="2:10">
      <c r="B463" s="5"/>
      <c r="C463" s="5"/>
      <c r="D463" s="5"/>
      <c r="E463" s="5"/>
      <c r="F463" s="5"/>
      <c r="G463" s="5"/>
      <c r="H463" s="5"/>
      <c r="I463" s="5"/>
      <c r="J463" s="5"/>
    </row>
    <row r="464" spans="2:10">
      <c r="B464" s="5"/>
      <c r="C464" s="5"/>
      <c r="D464" s="5"/>
      <c r="E464" s="5"/>
      <c r="F464" s="5"/>
      <c r="G464" s="5"/>
      <c r="H464" s="5"/>
      <c r="I464" s="5"/>
      <c r="J464" s="5"/>
    </row>
    <row r="465" spans="2:10">
      <c r="B465" s="5"/>
      <c r="C465" s="5"/>
      <c r="D465" s="5"/>
      <c r="E465" s="5"/>
      <c r="F465" s="5"/>
      <c r="G465" s="5"/>
      <c r="H465" s="5"/>
      <c r="I465" s="5"/>
      <c r="J465" s="5"/>
    </row>
    <row r="466" spans="2:10">
      <c r="B466" s="5"/>
      <c r="C466" s="5"/>
      <c r="D466" s="5"/>
      <c r="E466" s="5"/>
      <c r="F466" s="5"/>
      <c r="G466" s="5"/>
      <c r="H466" s="5"/>
      <c r="I466" s="5"/>
      <c r="J466" s="5"/>
    </row>
    <row r="467" spans="2:10">
      <c r="B467" s="5"/>
      <c r="C467" s="5"/>
      <c r="D467" s="5"/>
      <c r="E467" s="5"/>
      <c r="F467" s="5"/>
      <c r="G467" s="5"/>
      <c r="H467" s="5"/>
      <c r="I467" s="5"/>
      <c r="J467" s="5"/>
    </row>
    <row r="468" spans="2:10">
      <c r="B468" s="5"/>
      <c r="C468" s="5"/>
      <c r="D468" s="5"/>
      <c r="E468" s="5"/>
      <c r="F468" s="5"/>
      <c r="G468" s="5"/>
      <c r="H468" s="5"/>
      <c r="I468" s="5"/>
      <c r="J468" s="5"/>
    </row>
    <row r="469" spans="2:10">
      <c r="B469" s="5"/>
      <c r="C469" s="5"/>
      <c r="D469" s="5"/>
      <c r="E469" s="5"/>
      <c r="F469" s="5"/>
      <c r="G469" s="5"/>
      <c r="H469" s="5"/>
      <c r="I469" s="5"/>
      <c r="J469" s="5"/>
    </row>
    <row r="470" spans="2:10">
      <c r="B470" s="5"/>
      <c r="C470" s="5"/>
      <c r="D470" s="5"/>
      <c r="E470" s="5"/>
      <c r="F470" s="5"/>
      <c r="G470" s="5"/>
      <c r="H470" s="5"/>
      <c r="I470" s="5"/>
      <c r="J470" s="5"/>
    </row>
    <row r="471" spans="2:10">
      <c r="B471" s="5"/>
      <c r="C471" s="5"/>
      <c r="D471" s="5"/>
      <c r="E471" s="5"/>
      <c r="F471" s="5"/>
      <c r="G471" s="5"/>
      <c r="H471" s="5"/>
      <c r="I471" s="5"/>
      <c r="J471" s="5"/>
    </row>
    <row r="472" spans="2:10">
      <c r="B472" s="5"/>
      <c r="C472" s="5"/>
      <c r="D472" s="5"/>
      <c r="E472" s="5"/>
      <c r="F472" s="5"/>
      <c r="G472" s="5"/>
      <c r="H472" s="5"/>
      <c r="I472" s="5"/>
      <c r="J472" s="5"/>
    </row>
    <row r="473" spans="2:10">
      <c r="B473" s="5"/>
      <c r="C473" s="5"/>
      <c r="D473" s="5"/>
      <c r="E473" s="5"/>
      <c r="F473" s="5"/>
      <c r="G473" s="5"/>
      <c r="H473" s="5"/>
      <c r="I473" s="5"/>
      <c r="J473" s="5"/>
    </row>
    <row r="474" spans="2:10">
      <c r="B474" s="5"/>
      <c r="C474" s="5"/>
      <c r="D474" s="5"/>
      <c r="E474" s="5"/>
      <c r="F474" s="5"/>
      <c r="G474" s="5"/>
      <c r="H474" s="5"/>
      <c r="I474" s="5"/>
      <c r="J474" s="5"/>
    </row>
    <row r="475" spans="2:10">
      <c r="B475" s="5"/>
      <c r="C475" s="5"/>
      <c r="D475" s="5"/>
      <c r="E475" s="5"/>
      <c r="F475" s="5"/>
      <c r="G475" s="5"/>
      <c r="H475" s="5"/>
      <c r="I475" s="5"/>
      <c r="J475" s="5"/>
    </row>
    <row r="476" spans="2:10">
      <c r="B476" s="5"/>
      <c r="C476" s="5"/>
      <c r="D476" s="5"/>
      <c r="E476" s="5"/>
      <c r="F476" s="5"/>
      <c r="G476" s="5"/>
      <c r="H476" s="5"/>
      <c r="I476" s="5"/>
      <c r="J476" s="5"/>
    </row>
    <row r="477" spans="2:10">
      <c r="B477" s="5"/>
      <c r="C477" s="5"/>
      <c r="D477" s="5"/>
      <c r="E477" s="5"/>
      <c r="F477" s="5"/>
      <c r="G477" s="5"/>
      <c r="H477" s="5"/>
      <c r="I477" s="5"/>
      <c r="J477" s="5"/>
    </row>
    <row r="478" spans="2:10">
      <c r="B478" s="5"/>
      <c r="C478" s="5"/>
      <c r="D478" s="5"/>
      <c r="E478" s="5"/>
      <c r="F478" s="5"/>
      <c r="G478" s="5"/>
      <c r="H478" s="5"/>
      <c r="I478" s="5"/>
      <c r="J478" s="5"/>
    </row>
    <row r="479" spans="2:10">
      <c r="B479" s="5"/>
      <c r="C479" s="5"/>
      <c r="D479" s="5"/>
      <c r="E479" s="5"/>
      <c r="F479" s="5"/>
      <c r="G479" s="5"/>
      <c r="H479" s="5"/>
      <c r="I479" s="5"/>
      <c r="J479" s="5"/>
    </row>
    <row r="480" spans="2:10">
      <c r="B480" s="5"/>
      <c r="C480" s="5"/>
      <c r="D480" s="5"/>
      <c r="E480" s="5"/>
      <c r="F480" s="5"/>
      <c r="G480" s="5"/>
      <c r="H480" s="5"/>
      <c r="I480" s="5"/>
      <c r="J480" s="5"/>
    </row>
    <row r="481" spans="2:10">
      <c r="B481" s="5"/>
      <c r="C481" s="5"/>
      <c r="D481" s="5"/>
      <c r="E481" s="5"/>
      <c r="F481" s="5"/>
      <c r="G481" s="5"/>
      <c r="H481" s="5"/>
      <c r="I481" s="5"/>
      <c r="J481" s="5"/>
    </row>
    <row r="482" spans="2:10">
      <c r="B482" s="5"/>
      <c r="C482" s="5"/>
      <c r="D482" s="5"/>
      <c r="E482" s="5"/>
      <c r="F482" s="5"/>
      <c r="G482" s="5"/>
      <c r="H482" s="5"/>
      <c r="I482" s="5"/>
      <c r="J482" s="5"/>
    </row>
    <row r="483" spans="2:10">
      <c r="B483" s="5"/>
      <c r="C483" s="5"/>
      <c r="D483" s="5"/>
      <c r="E483" s="5"/>
      <c r="F483" s="5"/>
      <c r="G483" s="5"/>
      <c r="H483" s="5"/>
      <c r="I483" s="5"/>
      <c r="J483" s="5"/>
    </row>
    <row r="484" spans="2:10">
      <c r="B484" s="5"/>
      <c r="C484" s="5"/>
      <c r="D484" s="5"/>
      <c r="E484" s="5"/>
      <c r="F484" s="5"/>
      <c r="G484" s="5"/>
      <c r="H484" s="5"/>
      <c r="I484" s="5"/>
      <c r="J484" s="5"/>
    </row>
    <row r="485" spans="2:10">
      <c r="B485" s="5"/>
      <c r="C485" s="5"/>
      <c r="D485" s="5"/>
      <c r="E485" s="5"/>
      <c r="F485" s="5"/>
      <c r="G485" s="5"/>
      <c r="H485" s="5"/>
      <c r="I485" s="5"/>
      <c r="J485" s="5"/>
    </row>
    <row r="486" spans="2:10">
      <c r="B486" s="5"/>
      <c r="C486" s="5"/>
      <c r="D486" s="5"/>
      <c r="E486" s="5"/>
      <c r="F486" s="5"/>
      <c r="G486" s="5"/>
      <c r="H486" s="5"/>
      <c r="I486" s="5"/>
      <c r="J486" s="5"/>
    </row>
    <row r="487" spans="2:10">
      <c r="B487" s="5"/>
      <c r="C487" s="5"/>
      <c r="D487" s="5"/>
      <c r="E487" s="5"/>
      <c r="F487" s="5"/>
      <c r="G487" s="5"/>
      <c r="H487" s="5"/>
      <c r="I487" s="5"/>
      <c r="J487" s="5"/>
    </row>
    <row r="488" spans="2:10">
      <c r="B488" s="5"/>
      <c r="C488" s="5"/>
      <c r="D488" s="5"/>
      <c r="E488" s="5"/>
      <c r="F488" s="5"/>
      <c r="G488" s="5"/>
      <c r="H488" s="5"/>
      <c r="I488" s="5"/>
      <c r="J488" s="5"/>
    </row>
    <row r="489" spans="2:10">
      <c r="B489" s="5"/>
      <c r="C489" s="5"/>
      <c r="D489" s="5"/>
      <c r="E489" s="5"/>
      <c r="F489" s="5"/>
      <c r="G489" s="5"/>
      <c r="H489" s="5"/>
      <c r="I489" s="5"/>
      <c r="J489" s="5"/>
    </row>
    <row r="490" spans="2:10">
      <c r="B490" s="5"/>
      <c r="C490" s="5"/>
      <c r="D490" s="5"/>
      <c r="E490" s="5"/>
      <c r="F490" s="5"/>
      <c r="G490" s="5"/>
      <c r="H490" s="5"/>
      <c r="I490" s="5"/>
      <c r="J490" s="5"/>
    </row>
    <row r="491" spans="2:10">
      <c r="B491" s="5"/>
      <c r="C491" s="5"/>
      <c r="D491" s="5"/>
      <c r="E491" s="5"/>
      <c r="F491" s="5"/>
      <c r="G491" s="5"/>
      <c r="H491" s="5"/>
      <c r="I491" s="5"/>
      <c r="J491" s="5"/>
    </row>
    <row r="492" spans="2:10">
      <c r="B492" s="5"/>
      <c r="C492" s="5"/>
      <c r="D492" s="5"/>
      <c r="E492" s="5"/>
      <c r="F492" s="5"/>
      <c r="G492" s="5"/>
      <c r="H492" s="5"/>
      <c r="I492" s="5"/>
      <c r="J492" s="5"/>
    </row>
    <row r="493" spans="2:10">
      <c r="B493" s="5"/>
      <c r="C493" s="5"/>
      <c r="D493" s="5"/>
      <c r="E493" s="5"/>
      <c r="F493" s="5"/>
      <c r="G493" s="5"/>
      <c r="H493" s="5"/>
      <c r="I493" s="5"/>
      <c r="J493" s="5"/>
    </row>
    <row r="494" spans="2:10">
      <c r="B494" s="5"/>
      <c r="C494" s="5"/>
      <c r="D494" s="5"/>
      <c r="E494" s="5"/>
      <c r="F494" s="5"/>
      <c r="G494" s="5"/>
      <c r="H494" s="5"/>
      <c r="I494" s="5"/>
      <c r="J494" s="5"/>
    </row>
    <row r="495" spans="2:10">
      <c r="B495" s="5"/>
      <c r="C495" s="5"/>
      <c r="D495" s="5"/>
      <c r="E495" s="5"/>
      <c r="F495" s="5"/>
      <c r="G495" s="5"/>
      <c r="H495" s="5"/>
      <c r="I495" s="5"/>
      <c r="J495" s="5"/>
    </row>
    <row r="496" spans="2:10">
      <c r="B496" s="5"/>
      <c r="C496" s="5"/>
      <c r="D496" s="5"/>
      <c r="E496" s="5"/>
      <c r="F496" s="5"/>
      <c r="G496" s="5"/>
      <c r="H496" s="5"/>
      <c r="I496" s="5"/>
      <c r="J496" s="5"/>
    </row>
    <row r="497" spans="2:10">
      <c r="B497" s="5"/>
      <c r="C497" s="5"/>
      <c r="D497" s="5"/>
      <c r="E497" s="5"/>
      <c r="F497" s="5"/>
      <c r="G497" s="5"/>
      <c r="H497" s="5"/>
      <c r="I497" s="5"/>
      <c r="J497" s="5"/>
    </row>
    <row r="498" spans="2:10">
      <c r="B498" s="5"/>
      <c r="C498" s="5"/>
      <c r="D498" s="5"/>
      <c r="E498" s="5"/>
      <c r="F498" s="5"/>
      <c r="G498" s="5"/>
      <c r="H498" s="5"/>
      <c r="I498" s="5"/>
      <c r="J498" s="5"/>
    </row>
    <row r="499" spans="2:10">
      <c r="B499" s="5"/>
      <c r="C499" s="5"/>
      <c r="D499" s="5"/>
      <c r="E499" s="5"/>
      <c r="F499" s="5"/>
      <c r="G499" s="5"/>
      <c r="H499" s="5"/>
      <c r="I499" s="5"/>
      <c r="J499" s="5"/>
    </row>
    <row r="500" spans="2:10">
      <c r="B500" s="5"/>
      <c r="C500" s="5"/>
      <c r="D500" s="5"/>
      <c r="E500" s="5"/>
      <c r="F500" s="5"/>
      <c r="G500" s="5"/>
      <c r="H500" s="5"/>
      <c r="I500" s="5"/>
      <c r="J500" s="5"/>
    </row>
    <row r="501" spans="2:10">
      <c r="B501" s="5"/>
      <c r="C501" s="5"/>
      <c r="D501" s="5"/>
      <c r="E501" s="5"/>
      <c r="F501" s="5"/>
      <c r="G501" s="5"/>
      <c r="H501" s="5"/>
      <c r="I501" s="5"/>
      <c r="J501" s="5"/>
    </row>
    <row r="502" spans="2:10">
      <c r="B502" s="5"/>
      <c r="C502" s="5"/>
      <c r="D502" s="5"/>
      <c r="E502" s="5"/>
      <c r="F502" s="5"/>
      <c r="G502" s="5"/>
      <c r="H502" s="5"/>
      <c r="I502" s="5"/>
      <c r="J502" s="5"/>
    </row>
    <row r="503" spans="2:10">
      <c r="B503" s="5"/>
      <c r="C503" s="5"/>
      <c r="D503" s="5"/>
      <c r="E503" s="5"/>
      <c r="F503" s="5"/>
      <c r="G503" s="5"/>
      <c r="H503" s="5"/>
      <c r="I503" s="5"/>
      <c r="J503" s="5"/>
    </row>
    <row r="504" spans="2:10">
      <c r="B504" s="5"/>
      <c r="C504" s="5"/>
      <c r="D504" s="5"/>
      <c r="E504" s="5"/>
      <c r="F504" s="5"/>
      <c r="G504" s="5"/>
      <c r="H504" s="5"/>
      <c r="I504" s="5"/>
      <c r="J504" s="5"/>
    </row>
    <row r="505" spans="2:10">
      <c r="B505" s="5"/>
      <c r="C505" s="5"/>
      <c r="D505" s="5"/>
      <c r="E505" s="5"/>
      <c r="F505" s="5"/>
      <c r="G505" s="5"/>
      <c r="H505" s="5"/>
      <c r="I505" s="5"/>
      <c r="J505" s="5"/>
    </row>
    <row r="506" spans="2:10">
      <c r="B506" s="5"/>
      <c r="C506" s="5"/>
      <c r="D506" s="5"/>
      <c r="E506" s="5"/>
      <c r="F506" s="5"/>
      <c r="G506" s="5"/>
      <c r="H506" s="5"/>
      <c r="I506" s="5"/>
      <c r="J506" s="5"/>
    </row>
    <row r="507" spans="2:10">
      <c r="B507" s="5"/>
      <c r="C507" s="5"/>
      <c r="D507" s="5"/>
      <c r="E507" s="5"/>
      <c r="F507" s="5"/>
      <c r="G507" s="5"/>
      <c r="H507" s="5"/>
      <c r="I507" s="5"/>
      <c r="J507" s="5"/>
    </row>
    <row r="508" spans="2:10">
      <c r="B508" s="5"/>
      <c r="C508" s="5"/>
      <c r="D508" s="5"/>
      <c r="E508" s="5"/>
      <c r="F508" s="5"/>
      <c r="G508" s="5"/>
      <c r="H508" s="5"/>
      <c r="I508" s="5"/>
      <c r="J508" s="5"/>
    </row>
    <row r="509" spans="2:10">
      <c r="B509" s="5"/>
      <c r="C509" s="5"/>
      <c r="D509" s="5"/>
      <c r="E509" s="5"/>
      <c r="F509" s="5"/>
      <c r="G509" s="5"/>
      <c r="H509" s="5"/>
      <c r="I509" s="5"/>
      <c r="J509" s="5"/>
    </row>
    <row r="510" spans="2:10">
      <c r="B510" s="5"/>
      <c r="C510" s="5"/>
      <c r="D510" s="5"/>
      <c r="E510" s="5"/>
      <c r="F510" s="5"/>
      <c r="G510" s="5"/>
      <c r="H510" s="5"/>
      <c r="I510" s="5"/>
      <c r="J510" s="5"/>
    </row>
    <row r="511" spans="2:10">
      <c r="B511" s="5"/>
      <c r="C511" s="5"/>
      <c r="D511" s="5"/>
      <c r="E511" s="5"/>
      <c r="F511" s="5"/>
      <c r="G511" s="5"/>
      <c r="H511" s="5"/>
      <c r="I511" s="5"/>
      <c r="J511" s="5"/>
    </row>
    <row r="512" spans="2:10">
      <c r="B512" s="5"/>
      <c r="C512" s="5"/>
      <c r="D512" s="5"/>
      <c r="E512" s="5"/>
      <c r="F512" s="5"/>
      <c r="G512" s="5"/>
      <c r="H512" s="5"/>
      <c r="I512" s="5"/>
      <c r="J512" s="5"/>
    </row>
    <row r="513" spans="2:10">
      <c r="B513" s="5"/>
      <c r="C513" s="5"/>
      <c r="D513" s="5"/>
      <c r="E513" s="5"/>
      <c r="F513" s="5"/>
      <c r="G513" s="5"/>
      <c r="H513" s="5"/>
      <c r="I513" s="5"/>
      <c r="J513" s="5"/>
    </row>
    <row r="514" spans="2:10">
      <c r="B514" s="5"/>
      <c r="C514" s="5"/>
      <c r="D514" s="5"/>
      <c r="E514" s="5"/>
      <c r="F514" s="5"/>
      <c r="G514" s="5"/>
      <c r="H514" s="5"/>
      <c r="I514" s="5"/>
      <c r="J514" s="5"/>
    </row>
    <row r="515" spans="2:10">
      <c r="B515" s="5"/>
      <c r="C515" s="5"/>
      <c r="D515" s="5"/>
      <c r="E515" s="5"/>
      <c r="F515" s="5"/>
      <c r="G515" s="5"/>
      <c r="H515" s="5"/>
      <c r="I515" s="5"/>
      <c r="J515" s="5"/>
    </row>
    <row r="516" spans="2:10">
      <c r="B516" s="5"/>
      <c r="C516" s="5"/>
      <c r="D516" s="5"/>
      <c r="E516" s="5"/>
      <c r="F516" s="5"/>
      <c r="G516" s="5"/>
      <c r="H516" s="5"/>
      <c r="I516" s="5"/>
      <c r="J516" s="5"/>
    </row>
    <row r="517" spans="2:10">
      <c r="B517" s="5"/>
      <c r="C517" s="5"/>
      <c r="D517" s="5"/>
      <c r="E517" s="5"/>
      <c r="F517" s="5"/>
      <c r="G517" s="5"/>
      <c r="H517" s="5"/>
      <c r="I517" s="5"/>
      <c r="J517" s="5"/>
    </row>
    <row r="518" spans="2:10">
      <c r="B518" s="5"/>
      <c r="C518" s="5"/>
      <c r="D518" s="5"/>
      <c r="E518" s="5"/>
      <c r="F518" s="5"/>
      <c r="G518" s="5"/>
      <c r="H518" s="5"/>
      <c r="I518" s="5"/>
      <c r="J518" s="5"/>
    </row>
    <row r="519" spans="2:10">
      <c r="B519" s="5"/>
      <c r="C519" s="5"/>
      <c r="D519" s="5"/>
      <c r="E519" s="5"/>
      <c r="F519" s="5"/>
      <c r="G519" s="5"/>
      <c r="H519" s="5"/>
      <c r="I519" s="5"/>
      <c r="J519" s="5"/>
    </row>
    <row r="520" spans="2:10">
      <c r="B520" s="5"/>
      <c r="C520" s="5"/>
      <c r="D520" s="5"/>
      <c r="E520" s="5"/>
      <c r="F520" s="5"/>
      <c r="G520" s="5"/>
      <c r="H520" s="5"/>
      <c r="I520" s="5"/>
      <c r="J520" s="5"/>
    </row>
    <row r="521" spans="2:10">
      <c r="B521" s="5"/>
      <c r="C521" s="5"/>
      <c r="D521" s="5"/>
      <c r="E521" s="5"/>
      <c r="F521" s="5"/>
      <c r="G521" s="5"/>
      <c r="H521" s="5"/>
      <c r="I521" s="5"/>
      <c r="J521" s="5"/>
    </row>
    <row r="522" spans="2:10">
      <c r="B522" s="5"/>
      <c r="C522" s="5"/>
      <c r="D522" s="5"/>
      <c r="E522" s="5"/>
      <c r="F522" s="5"/>
      <c r="G522" s="5"/>
      <c r="H522" s="5"/>
      <c r="I522" s="5"/>
      <c r="J522" s="5"/>
    </row>
    <row r="523" spans="2:10">
      <c r="B523" s="5"/>
      <c r="C523" s="5"/>
      <c r="D523" s="5"/>
      <c r="E523" s="5"/>
      <c r="F523" s="5"/>
      <c r="G523" s="5"/>
      <c r="H523" s="5"/>
      <c r="I523" s="5"/>
      <c r="J523" s="5"/>
    </row>
    <row r="524" spans="2:10">
      <c r="B524" s="5"/>
      <c r="C524" s="5"/>
      <c r="D524" s="5"/>
      <c r="E524" s="5"/>
      <c r="F524" s="5"/>
      <c r="G524" s="5"/>
      <c r="H524" s="5"/>
      <c r="I524" s="5"/>
      <c r="J524" s="5"/>
    </row>
    <row r="525" spans="2:10">
      <c r="B525" s="5"/>
      <c r="C525" s="5"/>
      <c r="D525" s="5"/>
      <c r="E525" s="5"/>
      <c r="F525" s="5"/>
      <c r="G525" s="5"/>
      <c r="H525" s="5"/>
      <c r="I525" s="5"/>
      <c r="J525" s="5"/>
    </row>
    <row r="526" spans="2:10">
      <c r="B526" s="5"/>
      <c r="C526" s="5"/>
      <c r="D526" s="5"/>
      <c r="E526" s="5"/>
      <c r="F526" s="5"/>
      <c r="G526" s="5"/>
      <c r="H526" s="5"/>
      <c r="I526" s="5"/>
      <c r="J526" s="5"/>
    </row>
    <row r="527" spans="2:10">
      <c r="B527" s="5"/>
      <c r="C527" s="5"/>
      <c r="D527" s="5"/>
      <c r="E527" s="5"/>
      <c r="F527" s="5"/>
      <c r="G527" s="5"/>
      <c r="H527" s="5"/>
      <c r="I527" s="5"/>
      <c r="J527" s="5"/>
    </row>
    <row r="528" spans="2:10">
      <c r="B528" s="5"/>
      <c r="C528" s="5"/>
      <c r="D528" s="5"/>
      <c r="E528" s="5"/>
      <c r="F528" s="5"/>
      <c r="G528" s="5"/>
      <c r="H528" s="5"/>
      <c r="I528" s="5"/>
      <c r="J528" s="5"/>
    </row>
    <row r="529" spans="2:10">
      <c r="B529" s="5"/>
      <c r="C529" s="5"/>
      <c r="D529" s="5"/>
      <c r="E529" s="5"/>
      <c r="F529" s="5"/>
      <c r="G529" s="5"/>
      <c r="H529" s="5"/>
      <c r="I529" s="5"/>
      <c r="J529" s="5"/>
    </row>
    <row r="530" spans="2:10">
      <c r="B530" s="5"/>
      <c r="C530" s="5"/>
      <c r="D530" s="5"/>
      <c r="E530" s="5"/>
      <c r="F530" s="5"/>
      <c r="G530" s="5"/>
      <c r="H530" s="5"/>
      <c r="I530" s="5"/>
      <c r="J530" s="5"/>
    </row>
    <row r="531" spans="2:10">
      <c r="B531" s="5"/>
      <c r="C531" s="5"/>
      <c r="D531" s="5"/>
      <c r="E531" s="5"/>
      <c r="F531" s="5"/>
      <c r="G531" s="5"/>
      <c r="H531" s="5"/>
      <c r="I531" s="5"/>
      <c r="J531" s="5"/>
    </row>
    <row r="532" spans="2:10">
      <c r="B532" s="5"/>
      <c r="C532" s="5"/>
      <c r="D532" s="5"/>
      <c r="E532" s="5"/>
      <c r="F532" s="5"/>
      <c r="G532" s="5"/>
      <c r="H532" s="5"/>
      <c r="I532" s="5"/>
      <c r="J532" s="5"/>
    </row>
    <row r="533" spans="2:10">
      <c r="B533" s="5"/>
      <c r="C533" s="5"/>
      <c r="D533" s="5"/>
      <c r="E533" s="5"/>
      <c r="F533" s="5"/>
      <c r="G533" s="5"/>
      <c r="H533" s="5"/>
      <c r="I533" s="5"/>
      <c r="J533" s="5"/>
    </row>
    <row r="534" spans="2:10">
      <c r="B534" s="5"/>
      <c r="C534" s="5"/>
      <c r="D534" s="5"/>
      <c r="E534" s="5"/>
      <c r="F534" s="5"/>
      <c r="G534" s="5"/>
      <c r="H534" s="5"/>
      <c r="I534" s="5"/>
      <c r="J534" s="5"/>
    </row>
    <row r="535" spans="2:10">
      <c r="B535" s="5"/>
      <c r="C535" s="5"/>
      <c r="D535" s="5"/>
      <c r="E535" s="5"/>
      <c r="F535" s="5"/>
      <c r="G535" s="5"/>
      <c r="H535" s="5"/>
      <c r="I535" s="5"/>
      <c r="J535" s="5"/>
    </row>
    <row r="536" spans="2:10">
      <c r="B536" s="5"/>
      <c r="C536" s="5"/>
      <c r="D536" s="5"/>
      <c r="E536" s="5"/>
      <c r="F536" s="5"/>
      <c r="G536" s="5"/>
      <c r="H536" s="5"/>
      <c r="I536" s="5"/>
      <c r="J536" s="5"/>
    </row>
    <row r="537" spans="2:10">
      <c r="B537" s="5"/>
      <c r="C537" s="5"/>
      <c r="D537" s="5"/>
      <c r="E537" s="5"/>
      <c r="F537" s="5"/>
      <c r="G537" s="5"/>
      <c r="H537" s="5"/>
      <c r="I537" s="5"/>
      <c r="J537" s="5"/>
    </row>
    <row r="538" spans="2:10">
      <c r="B538" s="5"/>
      <c r="C538" s="5"/>
      <c r="D538" s="5"/>
      <c r="E538" s="5"/>
      <c r="F538" s="5"/>
      <c r="G538" s="5"/>
      <c r="H538" s="5"/>
      <c r="I538" s="5"/>
      <c r="J538" s="5"/>
    </row>
    <row r="539" spans="2:10">
      <c r="B539" s="5"/>
      <c r="C539" s="5"/>
      <c r="D539" s="5"/>
      <c r="E539" s="5"/>
      <c r="F539" s="5"/>
      <c r="G539" s="5"/>
      <c r="H539" s="5"/>
      <c r="I539" s="5"/>
      <c r="J539" s="5"/>
    </row>
    <row r="540" spans="2:10">
      <c r="B540" s="5"/>
      <c r="C540" s="5"/>
      <c r="D540" s="5"/>
      <c r="E540" s="5"/>
      <c r="F540" s="5"/>
      <c r="G540" s="5"/>
      <c r="H540" s="5"/>
      <c r="I540" s="5"/>
      <c r="J540" s="5"/>
    </row>
    <row r="541" spans="2:10">
      <c r="B541" s="5"/>
      <c r="C541" s="5"/>
      <c r="D541" s="5"/>
      <c r="E541" s="5"/>
      <c r="F541" s="5"/>
      <c r="G541" s="5"/>
      <c r="H541" s="5"/>
      <c r="I541" s="5"/>
      <c r="J541" s="5"/>
    </row>
    <row r="542" spans="2:10">
      <c r="B542" s="5"/>
      <c r="C542" s="5"/>
      <c r="D542" s="5"/>
      <c r="E542" s="5"/>
      <c r="F542" s="5"/>
      <c r="G542" s="5"/>
      <c r="H542" s="5"/>
      <c r="I542" s="5"/>
      <c r="J542" s="5"/>
    </row>
    <row r="543" spans="2:10">
      <c r="B543" s="5"/>
      <c r="C543" s="5"/>
      <c r="D543" s="5"/>
      <c r="E543" s="5"/>
      <c r="F543" s="5"/>
      <c r="G543" s="5"/>
      <c r="H543" s="5"/>
      <c r="I543" s="5"/>
      <c r="J543" s="5"/>
    </row>
    <row r="544" spans="2:10">
      <c r="B544" s="5"/>
      <c r="C544" s="5"/>
      <c r="D544" s="5"/>
      <c r="E544" s="5"/>
      <c r="F544" s="5"/>
      <c r="G544" s="5"/>
      <c r="H544" s="5"/>
      <c r="I544" s="5"/>
      <c r="J544" s="5"/>
    </row>
    <row r="545" spans="2:10">
      <c r="B545" s="5"/>
      <c r="C545" s="5"/>
      <c r="D545" s="5"/>
      <c r="E545" s="5"/>
      <c r="F545" s="5"/>
      <c r="G545" s="5"/>
      <c r="H545" s="5"/>
      <c r="I545" s="5"/>
      <c r="J545" s="5"/>
    </row>
    <row r="546" spans="2:10">
      <c r="B546" s="5"/>
      <c r="C546" s="5"/>
      <c r="D546" s="5"/>
      <c r="E546" s="5"/>
      <c r="F546" s="5"/>
      <c r="G546" s="5"/>
      <c r="H546" s="5"/>
      <c r="I546" s="5"/>
      <c r="J546" s="5"/>
    </row>
    <row r="547" spans="2:10">
      <c r="B547" s="5"/>
      <c r="C547" s="5"/>
      <c r="D547" s="5"/>
      <c r="E547" s="5"/>
      <c r="F547" s="5"/>
      <c r="G547" s="5"/>
      <c r="H547" s="5"/>
      <c r="I547" s="5"/>
      <c r="J547" s="5"/>
    </row>
    <row r="548" spans="2:10">
      <c r="B548" s="5"/>
      <c r="C548" s="5"/>
      <c r="D548" s="5"/>
      <c r="E548" s="5"/>
      <c r="F548" s="5"/>
      <c r="G548" s="5"/>
      <c r="H548" s="5"/>
      <c r="I548" s="5"/>
      <c r="J548" s="5"/>
    </row>
    <row r="549" spans="2:10">
      <c r="B549" s="5"/>
      <c r="C549" s="5"/>
      <c r="D549" s="5"/>
      <c r="E549" s="5"/>
      <c r="F549" s="5"/>
      <c r="G549" s="5"/>
      <c r="H549" s="5"/>
      <c r="I549" s="5"/>
      <c r="J549" s="5"/>
    </row>
    <row r="550" spans="2:10">
      <c r="B550" s="5"/>
      <c r="C550" s="5"/>
      <c r="D550" s="5"/>
      <c r="E550" s="5"/>
      <c r="F550" s="5"/>
      <c r="G550" s="5"/>
      <c r="H550" s="5"/>
      <c r="I550" s="5"/>
      <c r="J550" s="5"/>
    </row>
    <row r="551" spans="2:10">
      <c r="B551" s="5"/>
      <c r="C551" s="5"/>
      <c r="D551" s="5"/>
      <c r="E551" s="5"/>
      <c r="F551" s="5"/>
      <c r="G551" s="5"/>
      <c r="H551" s="5"/>
      <c r="I551" s="5"/>
      <c r="J551" s="5"/>
    </row>
    <row r="552" spans="2:10">
      <c r="B552" s="5"/>
      <c r="C552" s="5"/>
      <c r="D552" s="5"/>
      <c r="E552" s="5"/>
      <c r="F552" s="5"/>
      <c r="G552" s="5"/>
      <c r="H552" s="5"/>
      <c r="I552" s="5"/>
      <c r="J552" s="5"/>
    </row>
    <row r="553" spans="2:10">
      <c r="B553" s="5"/>
      <c r="C553" s="5"/>
      <c r="D553" s="5"/>
      <c r="E553" s="5"/>
      <c r="F553" s="5"/>
      <c r="G553" s="5"/>
      <c r="H553" s="5"/>
      <c r="I553" s="5"/>
      <c r="J553" s="5"/>
    </row>
    <row r="554" spans="2:10">
      <c r="B554" s="5"/>
      <c r="C554" s="5"/>
      <c r="D554" s="5"/>
      <c r="E554" s="5"/>
      <c r="F554" s="5"/>
      <c r="G554" s="5"/>
      <c r="H554" s="5"/>
      <c r="I554" s="5"/>
      <c r="J554" s="5"/>
    </row>
    <row r="555" spans="2:10">
      <c r="B555" s="5"/>
      <c r="C555" s="5"/>
      <c r="D555" s="5"/>
      <c r="E555" s="5"/>
      <c r="F555" s="5"/>
      <c r="G555" s="5"/>
      <c r="H555" s="5"/>
      <c r="I555" s="5"/>
      <c r="J555" s="5"/>
    </row>
    <row r="556" spans="2:10">
      <c r="B556" s="5"/>
      <c r="C556" s="5"/>
      <c r="D556" s="5"/>
      <c r="E556" s="5"/>
      <c r="F556" s="5"/>
      <c r="G556" s="5"/>
      <c r="H556" s="5"/>
      <c r="I556" s="5"/>
      <c r="J556" s="5"/>
    </row>
    <row r="557" spans="2:10">
      <c r="B557" s="5"/>
      <c r="C557" s="5"/>
      <c r="D557" s="5"/>
      <c r="E557" s="5"/>
      <c r="F557" s="5"/>
      <c r="G557" s="5"/>
      <c r="H557" s="5"/>
      <c r="I557" s="5"/>
      <c r="J557" s="5"/>
    </row>
    <row r="558" spans="2:10">
      <c r="B558" s="5"/>
      <c r="C558" s="5"/>
      <c r="D558" s="5"/>
      <c r="E558" s="5"/>
      <c r="F558" s="5"/>
      <c r="G558" s="5"/>
      <c r="H558" s="5"/>
      <c r="I558" s="5"/>
      <c r="J558" s="5"/>
    </row>
    <row r="559" spans="2:10">
      <c r="B559" s="5"/>
      <c r="C559" s="5"/>
      <c r="D559" s="5"/>
      <c r="E559" s="5"/>
      <c r="F559" s="5"/>
      <c r="G559" s="5"/>
      <c r="H559" s="5"/>
      <c r="I559" s="5"/>
      <c r="J559" s="5"/>
    </row>
    <row r="560" spans="2:10">
      <c r="B560" s="5"/>
      <c r="C560" s="5"/>
      <c r="D560" s="5"/>
      <c r="E560" s="5"/>
      <c r="F560" s="5"/>
      <c r="G560" s="5"/>
      <c r="H560" s="5"/>
      <c r="I560" s="5"/>
      <c r="J560" s="5"/>
    </row>
    <row r="561" spans="2:10">
      <c r="B561" s="5"/>
      <c r="C561" s="5"/>
      <c r="D561" s="5"/>
      <c r="E561" s="5"/>
      <c r="F561" s="5"/>
      <c r="G561" s="5"/>
      <c r="H561" s="5"/>
      <c r="I561" s="5"/>
      <c r="J561" s="5"/>
    </row>
    <row r="562" spans="2:10">
      <c r="B562" s="5"/>
      <c r="C562" s="5"/>
      <c r="D562" s="5"/>
      <c r="E562" s="5"/>
      <c r="F562" s="5"/>
      <c r="G562" s="5"/>
      <c r="H562" s="5"/>
      <c r="I562" s="5"/>
      <c r="J562" s="5"/>
    </row>
    <row r="563" spans="2:10">
      <c r="B563" s="5"/>
      <c r="C563" s="5"/>
      <c r="D563" s="5"/>
      <c r="E563" s="5"/>
      <c r="F563" s="5"/>
      <c r="G563" s="5"/>
      <c r="H563" s="5"/>
      <c r="I563" s="5"/>
      <c r="J563" s="5"/>
    </row>
    <row r="564" spans="2:10">
      <c r="B564" s="5"/>
      <c r="C564" s="5"/>
      <c r="D564" s="5"/>
      <c r="E564" s="5"/>
      <c r="F564" s="5"/>
      <c r="G564" s="5"/>
      <c r="H564" s="5"/>
      <c r="I564" s="5"/>
      <c r="J564" s="5"/>
    </row>
    <row r="565" spans="2:10">
      <c r="B565" s="5"/>
      <c r="C565" s="5"/>
      <c r="D565" s="5"/>
      <c r="E565" s="5"/>
      <c r="F565" s="5"/>
      <c r="G565" s="5"/>
      <c r="H565" s="5"/>
      <c r="I565" s="5"/>
      <c r="J565" s="5"/>
    </row>
    <row r="566" spans="2:10">
      <c r="B566" s="5"/>
      <c r="C566" s="5"/>
      <c r="D566" s="5"/>
      <c r="E566" s="5"/>
      <c r="F566" s="5"/>
      <c r="G566" s="5"/>
      <c r="H566" s="5"/>
      <c r="I566" s="5"/>
      <c r="J566" s="5"/>
    </row>
    <row r="567" spans="2:10">
      <c r="B567" s="5"/>
      <c r="C567" s="5"/>
      <c r="D567" s="5"/>
      <c r="E567" s="5"/>
      <c r="F567" s="5"/>
      <c r="G567" s="5"/>
      <c r="H567" s="5"/>
      <c r="I567" s="5"/>
      <c r="J567" s="5"/>
    </row>
    <row r="568" spans="2:10">
      <c r="B568" s="5"/>
      <c r="C568" s="5"/>
      <c r="D568" s="5"/>
      <c r="E568" s="5"/>
      <c r="F568" s="5"/>
      <c r="G568" s="5"/>
      <c r="H568" s="5"/>
      <c r="I568" s="5"/>
      <c r="J568" s="5"/>
    </row>
    <row r="569" spans="2:10">
      <c r="B569" s="5"/>
      <c r="C569" s="5"/>
      <c r="D569" s="5"/>
      <c r="E569" s="5"/>
      <c r="F569" s="5"/>
      <c r="G569" s="5"/>
      <c r="H569" s="5"/>
      <c r="I569" s="5"/>
      <c r="J569" s="5"/>
    </row>
    <row r="570" spans="2:10">
      <c r="B570" s="5"/>
      <c r="C570" s="5"/>
      <c r="D570" s="5"/>
      <c r="E570" s="5"/>
      <c r="F570" s="5"/>
      <c r="G570" s="5"/>
      <c r="H570" s="5"/>
      <c r="I570" s="5"/>
      <c r="J570" s="5"/>
    </row>
    <row r="571" spans="2:10">
      <c r="B571" s="5"/>
      <c r="C571" s="5"/>
      <c r="D571" s="5"/>
      <c r="E571" s="5"/>
      <c r="F571" s="5"/>
      <c r="G571" s="5"/>
      <c r="H571" s="5"/>
      <c r="I571" s="5"/>
      <c r="J571" s="5"/>
    </row>
    <row r="572" spans="2:10">
      <c r="B572" s="5"/>
      <c r="C572" s="5"/>
      <c r="D572" s="5"/>
      <c r="E572" s="5"/>
      <c r="F572" s="5"/>
      <c r="G572" s="5"/>
      <c r="H572" s="5"/>
      <c r="I572" s="5"/>
      <c r="J572" s="5"/>
    </row>
    <row r="573" spans="2:10">
      <c r="B573" s="5"/>
      <c r="C573" s="5"/>
      <c r="D573" s="5"/>
      <c r="E573" s="5"/>
      <c r="F573" s="5"/>
      <c r="G573" s="5"/>
      <c r="H573" s="5"/>
      <c r="I573" s="5"/>
      <c r="J573" s="5"/>
    </row>
    <row r="574" spans="2:10">
      <c r="B574" s="5"/>
      <c r="C574" s="5"/>
      <c r="D574" s="5"/>
      <c r="E574" s="5"/>
      <c r="F574" s="5"/>
      <c r="G574" s="5"/>
      <c r="H574" s="5"/>
      <c r="I574" s="5"/>
      <c r="J574" s="5"/>
    </row>
    <row r="575" spans="2:10">
      <c r="B575" s="5"/>
      <c r="C575" s="5"/>
      <c r="D575" s="5"/>
      <c r="E575" s="5"/>
      <c r="F575" s="5"/>
      <c r="G575" s="5"/>
      <c r="H575" s="5"/>
      <c r="I575" s="5"/>
      <c r="J575" s="5"/>
    </row>
    <row r="576" spans="2:10">
      <c r="B576" s="5"/>
      <c r="C576" s="5"/>
      <c r="D576" s="5"/>
      <c r="E576" s="5"/>
      <c r="F576" s="5"/>
      <c r="G576" s="5"/>
      <c r="H576" s="5"/>
      <c r="I576" s="5"/>
      <c r="J576" s="5"/>
    </row>
    <row r="577" spans="2:10">
      <c r="B577" s="5"/>
      <c r="C577" s="5"/>
      <c r="D577" s="5"/>
      <c r="E577" s="5"/>
      <c r="F577" s="5"/>
      <c r="G577" s="5"/>
      <c r="H577" s="5"/>
      <c r="I577" s="5"/>
      <c r="J577" s="5"/>
    </row>
    <row r="578" spans="2:10">
      <c r="B578" s="5"/>
      <c r="C578" s="5"/>
      <c r="D578" s="5"/>
      <c r="E578" s="5"/>
      <c r="F578" s="5"/>
      <c r="G578" s="5"/>
      <c r="H578" s="5"/>
      <c r="I578" s="5"/>
      <c r="J578" s="5"/>
    </row>
    <row r="579" spans="2:10">
      <c r="B579" s="5"/>
      <c r="C579" s="5"/>
      <c r="D579" s="5"/>
      <c r="E579" s="5"/>
      <c r="F579" s="5"/>
      <c r="G579" s="5"/>
      <c r="H579" s="5"/>
      <c r="I579" s="5"/>
      <c r="J579" s="5"/>
    </row>
    <row r="580" spans="2:10">
      <c r="B580" s="5"/>
      <c r="C580" s="5"/>
      <c r="D580" s="5"/>
      <c r="E580" s="5"/>
      <c r="F580" s="5"/>
      <c r="G580" s="5"/>
      <c r="H580" s="5"/>
      <c r="I580" s="5"/>
      <c r="J580" s="5"/>
    </row>
    <row r="581" spans="2:10">
      <c r="B581" s="5"/>
      <c r="C581" s="5"/>
      <c r="D581" s="5"/>
      <c r="E581" s="5"/>
      <c r="F581" s="5"/>
      <c r="G581" s="5"/>
      <c r="H581" s="5"/>
      <c r="I581" s="5"/>
      <c r="J581" s="5"/>
    </row>
    <row r="582" spans="2:10">
      <c r="B582" s="5"/>
      <c r="C582" s="5"/>
      <c r="D582" s="5"/>
      <c r="E582" s="5"/>
      <c r="F582" s="5"/>
      <c r="G582" s="5"/>
      <c r="H582" s="5"/>
      <c r="I582" s="5"/>
      <c r="J582" s="5"/>
    </row>
    <row r="583" spans="2:10">
      <c r="B583" s="5"/>
      <c r="C583" s="5"/>
      <c r="D583" s="5"/>
      <c r="E583" s="5"/>
      <c r="F583" s="5"/>
      <c r="G583" s="5"/>
      <c r="H583" s="5"/>
      <c r="I583" s="5"/>
      <c r="J583" s="5"/>
    </row>
    <row r="584" spans="2:10">
      <c r="B584" s="5"/>
      <c r="C584" s="5"/>
      <c r="D584" s="5"/>
      <c r="E584" s="5"/>
      <c r="F584" s="5"/>
      <c r="G584" s="5"/>
      <c r="H584" s="5"/>
      <c r="I584" s="5"/>
      <c r="J584" s="5"/>
    </row>
    <row r="585" spans="2:10">
      <c r="B585" s="5"/>
      <c r="C585" s="5"/>
      <c r="D585" s="5"/>
      <c r="E585" s="5"/>
      <c r="F585" s="5"/>
      <c r="G585" s="5"/>
      <c r="H585" s="5"/>
      <c r="I585" s="5"/>
      <c r="J585" s="5"/>
    </row>
    <row r="586" spans="2:10">
      <c r="B586" s="5"/>
      <c r="C586" s="5"/>
      <c r="D586" s="5"/>
      <c r="E586" s="5"/>
      <c r="F586" s="5"/>
      <c r="G586" s="5"/>
      <c r="H586" s="5"/>
      <c r="I586" s="5"/>
      <c r="J586" s="5"/>
    </row>
    <row r="587" spans="2:10">
      <c r="B587" s="5"/>
      <c r="C587" s="5"/>
      <c r="D587" s="5"/>
      <c r="E587" s="5"/>
      <c r="F587" s="5"/>
      <c r="G587" s="5"/>
      <c r="H587" s="5"/>
      <c r="I587" s="5"/>
      <c r="J587" s="5"/>
    </row>
    <row r="588" spans="2:10">
      <c r="B588" s="5"/>
      <c r="C588" s="5"/>
      <c r="D588" s="5"/>
      <c r="E588" s="5"/>
      <c r="F588" s="5"/>
      <c r="G588" s="5"/>
      <c r="H588" s="5"/>
      <c r="I588" s="5"/>
      <c r="J588" s="5"/>
    </row>
    <row r="589" spans="2:10">
      <c r="B589" s="5"/>
      <c r="C589" s="5"/>
      <c r="D589" s="5"/>
      <c r="E589" s="5"/>
      <c r="F589" s="5"/>
      <c r="G589" s="5"/>
      <c r="H589" s="5"/>
      <c r="I589" s="5"/>
      <c r="J589" s="5"/>
    </row>
    <row r="590" spans="2:10">
      <c r="B590" s="5"/>
      <c r="C590" s="5"/>
      <c r="D590" s="5"/>
      <c r="E590" s="5"/>
      <c r="F590" s="5"/>
      <c r="G590" s="5"/>
      <c r="H590" s="5"/>
      <c r="I590" s="5"/>
      <c r="J590" s="5"/>
    </row>
    <row r="591" spans="2:10">
      <c r="B591" s="5"/>
      <c r="C591" s="5"/>
      <c r="D591" s="5"/>
      <c r="E591" s="5"/>
      <c r="F591" s="5"/>
      <c r="G591" s="5"/>
      <c r="H591" s="5"/>
      <c r="I591" s="5"/>
      <c r="J591" s="5"/>
    </row>
    <row r="592" spans="2:10">
      <c r="B592" s="5"/>
      <c r="C592" s="5"/>
      <c r="D592" s="5"/>
      <c r="E592" s="5"/>
      <c r="F592" s="5"/>
      <c r="G592" s="5"/>
      <c r="H592" s="5"/>
      <c r="I592" s="5"/>
      <c r="J592" s="5"/>
    </row>
    <row r="593" spans="2:10">
      <c r="B593" s="5"/>
      <c r="C593" s="5"/>
      <c r="D593" s="5"/>
      <c r="E593" s="5"/>
      <c r="F593" s="5"/>
      <c r="G593" s="5"/>
      <c r="H593" s="5"/>
      <c r="I593" s="5"/>
      <c r="J593" s="5"/>
    </row>
    <row r="594" spans="2:10">
      <c r="B594" s="5"/>
      <c r="C594" s="5"/>
      <c r="D594" s="5"/>
      <c r="E594" s="5"/>
      <c r="F594" s="5"/>
      <c r="G594" s="5"/>
      <c r="H594" s="5"/>
      <c r="I594" s="5"/>
      <c r="J594" s="5"/>
    </row>
    <row r="595" spans="2:10">
      <c r="B595" s="5"/>
      <c r="C595" s="5"/>
      <c r="D595" s="5"/>
      <c r="E595" s="5"/>
      <c r="F595" s="5"/>
      <c r="G595" s="5"/>
      <c r="H595" s="5"/>
      <c r="I595" s="5"/>
      <c r="J595" s="5"/>
    </row>
    <row r="596" spans="2:10">
      <c r="B596" s="5"/>
      <c r="C596" s="5"/>
      <c r="D596" s="5"/>
      <c r="E596" s="5"/>
      <c r="F596" s="5"/>
      <c r="G596" s="5"/>
      <c r="H596" s="5"/>
      <c r="I596" s="5"/>
      <c r="J596" s="5"/>
    </row>
    <row r="597" spans="2:10">
      <c r="B597" s="5"/>
      <c r="C597" s="5"/>
      <c r="D597" s="5"/>
      <c r="E597" s="5"/>
      <c r="F597" s="5"/>
      <c r="G597" s="5"/>
      <c r="H597" s="5"/>
      <c r="I597" s="5"/>
      <c r="J597" s="5"/>
    </row>
    <row r="598" spans="2:10">
      <c r="B598" s="5"/>
      <c r="C598" s="5"/>
      <c r="D598" s="5"/>
      <c r="E598" s="5"/>
      <c r="F598" s="5"/>
      <c r="G598" s="5"/>
      <c r="H598" s="5"/>
      <c r="I598" s="5"/>
      <c r="J598" s="5"/>
    </row>
    <row r="599" spans="2:10">
      <c r="B599" s="5"/>
      <c r="C599" s="5"/>
      <c r="D599" s="5"/>
      <c r="E599" s="5"/>
      <c r="F599" s="5"/>
      <c r="G599" s="5"/>
      <c r="H599" s="5"/>
      <c r="I599" s="5"/>
      <c r="J599" s="5"/>
    </row>
    <row r="600" spans="2:10">
      <c r="B600" s="5"/>
      <c r="C600" s="5"/>
      <c r="D600" s="5"/>
      <c r="E600" s="5"/>
      <c r="F600" s="5"/>
      <c r="G600" s="5"/>
      <c r="H600" s="5"/>
      <c r="I600" s="5"/>
      <c r="J600" s="5"/>
    </row>
    <row r="601" spans="2:10">
      <c r="B601" s="5"/>
      <c r="C601" s="5"/>
      <c r="D601" s="5"/>
      <c r="E601" s="5"/>
      <c r="F601" s="5"/>
      <c r="G601" s="5"/>
      <c r="H601" s="5"/>
      <c r="I601" s="5"/>
      <c r="J601" s="5"/>
    </row>
    <row r="602" spans="2:10">
      <c r="B602" s="5"/>
      <c r="C602" s="5"/>
      <c r="D602" s="5"/>
      <c r="E602" s="5"/>
      <c r="F602" s="5"/>
      <c r="G602" s="5"/>
      <c r="H602" s="5"/>
      <c r="I602" s="5"/>
      <c r="J602" s="5"/>
    </row>
    <row r="603" spans="2:10">
      <c r="B603" s="5"/>
      <c r="C603" s="5"/>
      <c r="D603" s="5"/>
      <c r="E603" s="5"/>
      <c r="F603" s="5"/>
      <c r="G603" s="5"/>
      <c r="H603" s="5"/>
      <c r="I603" s="5"/>
      <c r="J603" s="5"/>
    </row>
    <row r="604" spans="2:10">
      <c r="B604" s="5"/>
      <c r="C604" s="5"/>
      <c r="D604" s="5"/>
      <c r="E604" s="5"/>
      <c r="F604" s="5"/>
      <c r="G604" s="5"/>
      <c r="H604" s="5"/>
      <c r="I604" s="5"/>
      <c r="J604" s="5"/>
    </row>
    <row r="605" spans="2:10">
      <c r="B605" s="5"/>
      <c r="C605" s="5"/>
      <c r="D605" s="5"/>
      <c r="E605" s="5"/>
      <c r="F605" s="5"/>
      <c r="G605" s="5"/>
      <c r="H605" s="5"/>
      <c r="I605" s="5"/>
      <c r="J605" s="5"/>
    </row>
    <row r="606" spans="2:10">
      <c r="B606" s="5"/>
      <c r="C606" s="5"/>
      <c r="D606" s="5"/>
      <c r="E606" s="5"/>
      <c r="F606" s="5"/>
      <c r="G606" s="5"/>
      <c r="H606" s="5"/>
      <c r="I606" s="5"/>
      <c r="J606" s="5"/>
    </row>
    <row r="607" spans="2:10">
      <c r="B607" s="5"/>
      <c r="C607" s="5"/>
      <c r="D607" s="5"/>
      <c r="E607" s="5"/>
      <c r="F607" s="5"/>
      <c r="G607" s="5"/>
      <c r="H607" s="5"/>
      <c r="I607" s="5"/>
      <c r="J607" s="5"/>
    </row>
    <row r="608" spans="2:10">
      <c r="B608" s="5"/>
      <c r="C608" s="5"/>
      <c r="D608" s="5"/>
      <c r="E608" s="5"/>
      <c r="F608" s="5"/>
      <c r="G608" s="5"/>
      <c r="H608" s="5"/>
      <c r="I608" s="5"/>
      <c r="J608" s="5"/>
    </row>
    <row r="609" spans="2:10">
      <c r="B609" s="5"/>
      <c r="C609" s="5"/>
      <c r="D609" s="5"/>
      <c r="E609" s="5"/>
      <c r="F609" s="5"/>
      <c r="G609" s="5"/>
      <c r="H609" s="5"/>
      <c r="I609" s="5"/>
      <c r="J609" s="5"/>
    </row>
    <row r="610" spans="2:10">
      <c r="B610" s="5"/>
      <c r="C610" s="5"/>
      <c r="D610" s="5"/>
      <c r="E610" s="5"/>
      <c r="F610" s="5"/>
      <c r="G610" s="5"/>
      <c r="H610" s="5"/>
      <c r="I610" s="5"/>
      <c r="J610" s="5"/>
    </row>
    <row r="611" spans="2:10">
      <c r="B611" s="5"/>
      <c r="C611" s="5"/>
      <c r="D611" s="5"/>
      <c r="E611" s="5"/>
      <c r="F611" s="5"/>
      <c r="G611" s="5"/>
      <c r="H611" s="5"/>
      <c r="I611" s="5"/>
      <c r="J611" s="5"/>
    </row>
    <row r="612" spans="2:10">
      <c r="B612" s="5"/>
      <c r="C612" s="5"/>
      <c r="D612" s="5"/>
      <c r="E612" s="5"/>
      <c r="F612" s="5"/>
      <c r="G612" s="5"/>
      <c r="H612" s="5"/>
      <c r="I612" s="5"/>
      <c r="J612" s="5"/>
    </row>
    <row r="613" spans="2:10">
      <c r="B613" s="5"/>
      <c r="C613" s="5"/>
      <c r="D613" s="5"/>
      <c r="E613" s="5"/>
      <c r="F613" s="5"/>
      <c r="G613" s="5"/>
      <c r="H613" s="5"/>
      <c r="I613" s="5"/>
      <c r="J613" s="5"/>
    </row>
    <row r="614" spans="2:10">
      <c r="B614" s="5"/>
      <c r="C614" s="5"/>
      <c r="D614" s="5"/>
      <c r="E614" s="5"/>
      <c r="F614" s="5"/>
      <c r="G614" s="5"/>
      <c r="H614" s="5"/>
      <c r="I614" s="5"/>
      <c r="J614" s="5"/>
    </row>
    <row r="615" spans="2:10">
      <c r="B615" s="5"/>
      <c r="C615" s="5"/>
      <c r="D615" s="5"/>
      <c r="E615" s="5"/>
      <c r="F615" s="5"/>
      <c r="G615" s="5"/>
      <c r="H615" s="5"/>
      <c r="I615" s="5"/>
      <c r="J615" s="5"/>
    </row>
    <row r="616" spans="2:10">
      <c r="B616" s="5"/>
      <c r="C616" s="5"/>
      <c r="D616" s="5"/>
      <c r="E616" s="5"/>
      <c r="F616" s="5"/>
      <c r="G616" s="5"/>
      <c r="H616" s="5"/>
      <c r="I616" s="5"/>
      <c r="J616" s="5"/>
    </row>
    <row r="617" spans="2:10">
      <c r="B617" s="5"/>
      <c r="C617" s="5"/>
      <c r="D617" s="5"/>
      <c r="E617" s="5"/>
      <c r="F617" s="5"/>
      <c r="G617" s="5"/>
      <c r="H617" s="5"/>
      <c r="I617" s="5"/>
      <c r="J617" s="5"/>
    </row>
    <row r="618" spans="2:10">
      <c r="B618" s="5"/>
      <c r="C618" s="5"/>
      <c r="D618" s="5"/>
      <c r="E618" s="5"/>
      <c r="F618" s="5"/>
      <c r="G618" s="5"/>
      <c r="H618" s="5"/>
      <c r="I618" s="5"/>
      <c r="J618" s="5"/>
    </row>
    <row r="619" spans="2:10">
      <c r="B619" s="5"/>
      <c r="C619" s="5"/>
      <c r="D619" s="5"/>
      <c r="E619" s="5"/>
      <c r="F619" s="5"/>
      <c r="G619" s="5"/>
      <c r="H619" s="5"/>
      <c r="I619" s="5"/>
      <c r="J619" s="5"/>
    </row>
    <row r="620" spans="2:10">
      <c r="B620" s="5"/>
      <c r="C620" s="5"/>
      <c r="D620" s="5"/>
      <c r="E620" s="5"/>
      <c r="F620" s="5"/>
      <c r="G620" s="5"/>
      <c r="H620" s="5"/>
      <c r="I620" s="5"/>
      <c r="J620" s="5"/>
    </row>
    <row r="621" spans="2:10">
      <c r="B621" s="5"/>
      <c r="C621" s="5"/>
      <c r="D621" s="5"/>
      <c r="E621" s="5"/>
      <c r="F621" s="5"/>
      <c r="G621" s="5"/>
      <c r="H621" s="5"/>
      <c r="I621" s="5"/>
      <c r="J621" s="5"/>
    </row>
    <row r="622" spans="2:10">
      <c r="B622" s="5"/>
      <c r="C622" s="5"/>
      <c r="D622" s="5"/>
      <c r="E622" s="5"/>
      <c r="F622" s="5"/>
      <c r="G622" s="5"/>
      <c r="H622" s="5"/>
      <c r="I622" s="5"/>
      <c r="J622" s="5"/>
    </row>
    <row r="623" spans="2:10">
      <c r="B623" s="5"/>
      <c r="C623" s="5"/>
      <c r="D623" s="5"/>
      <c r="E623" s="5"/>
      <c r="F623" s="5"/>
      <c r="G623" s="5"/>
      <c r="H623" s="5"/>
      <c r="I623" s="5"/>
      <c r="J623" s="5"/>
    </row>
    <row r="624" spans="2:10">
      <c r="B624" s="5"/>
      <c r="C624" s="5"/>
      <c r="D624" s="5"/>
      <c r="E624" s="5"/>
      <c r="F624" s="5"/>
      <c r="G624" s="5"/>
      <c r="H624" s="5"/>
      <c r="I624" s="5"/>
      <c r="J624" s="5"/>
    </row>
    <row r="625" spans="2:10">
      <c r="B625" s="5"/>
      <c r="C625" s="5"/>
      <c r="D625" s="5"/>
      <c r="E625" s="5"/>
      <c r="F625" s="5"/>
      <c r="G625" s="5"/>
      <c r="H625" s="5"/>
      <c r="I625" s="5"/>
      <c r="J625" s="5"/>
    </row>
    <row r="626" spans="2:10">
      <c r="B626" s="5"/>
      <c r="C626" s="5"/>
      <c r="D626" s="5"/>
      <c r="E626" s="5"/>
      <c r="F626" s="5"/>
      <c r="G626" s="5"/>
      <c r="H626" s="5"/>
      <c r="I626" s="5"/>
      <c r="J626" s="5"/>
    </row>
    <row r="627" spans="2:10">
      <c r="B627" s="5"/>
      <c r="C627" s="5"/>
      <c r="D627" s="5"/>
      <c r="E627" s="5"/>
      <c r="F627" s="5"/>
      <c r="G627" s="5"/>
      <c r="H627" s="5"/>
      <c r="I627" s="5"/>
      <c r="J627" s="5"/>
    </row>
    <row r="628" spans="2:10">
      <c r="B628" s="5"/>
      <c r="C628" s="5"/>
      <c r="D628" s="5"/>
      <c r="E628" s="5"/>
      <c r="F628" s="5"/>
      <c r="G628" s="5"/>
      <c r="H628" s="5"/>
      <c r="I628" s="5"/>
      <c r="J628" s="5"/>
    </row>
    <row r="629" spans="2:10">
      <c r="B629" s="5"/>
      <c r="C629" s="5"/>
      <c r="D629" s="5"/>
      <c r="E629" s="5"/>
      <c r="F629" s="5"/>
      <c r="G629" s="5"/>
      <c r="H629" s="5"/>
      <c r="I629" s="5"/>
      <c r="J629" s="5"/>
    </row>
    <row r="630" spans="2:10">
      <c r="B630" s="5"/>
      <c r="C630" s="5"/>
      <c r="D630" s="5"/>
      <c r="E630" s="5"/>
      <c r="F630" s="5"/>
      <c r="G630" s="5"/>
      <c r="H630" s="5"/>
      <c r="I630" s="5"/>
      <c r="J630" s="5"/>
    </row>
    <row r="631" spans="2:10">
      <c r="B631" s="5"/>
      <c r="C631" s="5"/>
      <c r="D631" s="5"/>
      <c r="E631" s="5"/>
      <c r="F631" s="5"/>
      <c r="G631" s="5"/>
      <c r="H631" s="5"/>
      <c r="I631" s="5"/>
      <c r="J631" s="5"/>
    </row>
    <row r="632" spans="2:10">
      <c r="B632" s="5"/>
      <c r="C632" s="5"/>
      <c r="D632" s="5"/>
      <c r="E632" s="5"/>
      <c r="F632" s="5"/>
      <c r="G632" s="5"/>
      <c r="H632" s="5"/>
      <c r="I632" s="5"/>
      <c r="J632" s="5"/>
    </row>
    <row r="633" spans="2:10">
      <c r="B633" s="5"/>
      <c r="C633" s="5"/>
      <c r="D633" s="5"/>
      <c r="E633" s="5"/>
      <c r="F633" s="5"/>
      <c r="G633" s="5"/>
      <c r="H633" s="5"/>
      <c r="I633" s="5"/>
      <c r="J633" s="5"/>
    </row>
    <row r="634" spans="2:10">
      <c r="B634" s="5"/>
      <c r="C634" s="5"/>
      <c r="D634" s="5"/>
      <c r="E634" s="5"/>
      <c r="F634" s="5"/>
      <c r="G634" s="5"/>
      <c r="H634" s="5"/>
      <c r="I634" s="5"/>
      <c r="J634" s="5"/>
    </row>
    <row r="635" spans="2:10">
      <c r="B635" s="5"/>
      <c r="C635" s="5"/>
      <c r="D635" s="5"/>
      <c r="E635" s="5"/>
      <c r="F635" s="5"/>
      <c r="G635" s="5"/>
      <c r="H635" s="5"/>
      <c r="I635" s="5"/>
      <c r="J635" s="5"/>
    </row>
    <row r="636" spans="2:10">
      <c r="B636" s="5"/>
      <c r="C636" s="5"/>
      <c r="D636" s="5"/>
      <c r="E636" s="5"/>
      <c r="F636" s="5"/>
      <c r="G636" s="5"/>
      <c r="H636" s="5"/>
      <c r="I636" s="5"/>
      <c r="J636" s="5"/>
    </row>
    <row r="637" spans="2:10">
      <c r="B637" s="5"/>
      <c r="C637" s="5"/>
      <c r="D637" s="5"/>
      <c r="E637" s="5"/>
      <c r="F637" s="5"/>
      <c r="G637" s="5"/>
      <c r="H637" s="5"/>
      <c r="I637" s="5"/>
      <c r="J637" s="5"/>
    </row>
    <row r="638" spans="2:10">
      <c r="B638" s="5"/>
      <c r="C638" s="5"/>
      <c r="D638" s="5"/>
      <c r="E638" s="5"/>
      <c r="F638" s="5"/>
      <c r="G638" s="5"/>
      <c r="H638" s="5"/>
      <c r="I638" s="5"/>
      <c r="J638" s="5"/>
    </row>
    <row r="639" spans="2:10">
      <c r="B639" s="5"/>
      <c r="C639" s="5"/>
      <c r="D639" s="5"/>
      <c r="E639" s="5"/>
      <c r="F639" s="5"/>
      <c r="G639" s="5"/>
      <c r="H639" s="5"/>
      <c r="I639" s="5"/>
      <c r="J639" s="5"/>
    </row>
    <row r="640" spans="2:10">
      <c r="B640" s="5"/>
      <c r="C640" s="5"/>
      <c r="D640" s="5"/>
      <c r="E640" s="5"/>
      <c r="F640" s="5"/>
      <c r="G640" s="5"/>
      <c r="H640" s="5"/>
      <c r="I640" s="5"/>
      <c r="J640" s="5"/>
    </row>
    <row r="641" spans="2:10">
      <c r="B641" s="5"/>
      <c r="C641" s="5"/>
      <c r="D641" s="5"/>
      <c r="E641" s="5"/>
      <c r="F641" s="5"/>
      <c r="G641" s="5"/>
      <c r="H641" s="5"/>
      <c r="I641" s="5"/>
      <c r="J641" s="5"/>
    </row>
    <row r="642" spans="2:10">
      <c r="B642" s="5"/>
      <c r="C642" s="5"/>
      <c r="D642" s="5"/>
      <c r="E642" s="5"/>
      <c r="F642" s="5"/>
      <c r="G642" s="5"/>
      <c r="H642" s="5"/>
      <c r="I642" s="5"/>
      <c r="J642" s="5"/>
    </row>
    <row r="643" spans="2:10">
      <c r="B643" s="5"/>
      <c r="C643" s="5"/>
      <c r="D643" s="5"/>
      <c r="E643" s="5"/>
      <c r="F643" s="5"/>
      <c r="G643" s="5"/>
      <c r="H643" s="5"/>
      <c r="I643" s="5"/>
      <c r="J643" s="5"/>
    </row>
    <row r="644" spans="2:10">
      <c r="B644" s="5"/>
      <c r="C644" s="5"/>
      <c r="D644" s="5"/>
      <c r="E644" s="5"/>
      <c r="F644" s="5"/>
      <c r="G644" s="5"/>
      <c r="H644" s="5"/>
      <c r="I644" s="5"/>
      <c r="J644" s="5"/>
    </row>
    <row r="645" spans="2:10">
      <c r="B645" s="5"/>
      <c r="C645" s="5"/>
      <c r="D645" s="5"/>
      <c r="E645" s="5"/>
      <c r="F645" s="5"/>
      <c r="G645" s="5"/>
      <c r="H645" s="5"/>
      <c r="I645" s="5"/>
      <c r="J645" s="5"/>
    </row>
    <row r="646" spans="2:10">
      <c r="B646" s="5"/>
      <c r="C646" s="5"/>
      <c r="D646" s="5"/>
      <c r="E646" s="5"/>
      <c r="F646" s="5"/>
      <c r="G646" s="5"/>
      <c r="H646" s="5"/>
      <c r="I646" s="5"/>
      <c r="J646" s="5"/>
    </row>
    <row r="647" spans="2:10">
      <c r="B647" s="5"/>
      <c r="C647" s="5"/>
      <c r="D647" s="5"/>
      <c r="E647" s="5"/>
      <c r="F647" s="5"/>
      <c r="G647" s="5"/>
      <c r="H647" s="5"/>
      <c r="I647" s="5"/>
      <c r="J647" s="5"/>
    </row>
    <row r="648" spans="2:10">
      <c r="B648" s="5"/>
      <c r="C648" s="5"/>
      <c r="D648" s="5"/>
      <c r="E648" s="5"/>
      <c r="F648" s="5"/>
      <c r="G648" s="5"/>
      <c r="H648" s="5"/>
      <c r="I648" s="5"/>
      <c r="J648" s="5"/>
    </row>
    <row r="649" spans="2:10">
      <c r="B649" s="5"/>
      <c r="C649" s="5"/>
      <c r="D649" s="5"/>
      <c r="E649" s="5"/>
      <c r="F649" s="5"/>
      <c r="G649" s="5"/>
      <c r="H649" s="5"/>
      <c r="I649" s="5"/>
      <c r="J649" s="5"/>
    </row>
    <row r="650" spans="2:10">
      <c r="B650" s="5"/>
      <c r="C650" s="5"/>
      <c r="D650" s="5"/>
      <c r="E650" s="5"/>
      <c r="F650" s="5"/>
      <c r="G650" s="5"/>
      <c r="H650" s="5"/>
      <c r="I650" s="5"/>
      <c r="J650" s="5"/>
    </row>
    <row r="651" spans="2:10">
      <c r="B651" s="5"/>
      <c r="C651" s="5"/>
      <c r="D651" s="5"/>
      <c r="E651" s="5"/>
      <c r="F651" s="5"/>
      <c r="G651" s="5"/>
      <c r="H651" s="5"/>
      <c r="I651" s="5"/>
      <c r="J651" s="5"/>
    </row>
    <row r="652" spans="2:10">
      <c r="B652" s="5"/>
      <c r="C652" s="5"/>
      <c r="D652" s="5"/>
      <c r="E652" s="5"/>
      <c r="F652" s="5"/>
      <c r="G652" s="5"/>
      <c r="H652" s="5"/>
      <c r="I652" s="5"/>
      <c r="J652" s="5"/>
    </row>
    <row r="653" spans="2:10">
      <c r="B653" s="5"/>
      <c r="C653" s="5"/>
      <c r="D653" s="5"/>
      <c r="E653" s="5"/>
      <c r="F653" s="5"/>
      <c r="G653" s="5"/>
      <c r="H653" s="5"/>
      <c r="I653" s="5"/>
      <c r="J653" s="5"/>
    </row>
    <row r="654" spans="2:10">
      <c r="B654" s="5"/>
      <c r="C654" s="5"/>
      <c r="D654" s="5"/>
      <c r="E654" s="5"/>
      <c r="F654" s="5"/>
      <c r="G654" s="5"/>
      <c r="H654" s="5"/>
      <c r="I654" s="5"/>
      <c r="J654" s="5"/>
    </row>
    <row r="655" spans="2:10">
      <c r="B655" s="5"/>
      <c r="C655" s="5"/>
      <c r="D655" s="5"/>
      <c r="E655" s="5"/>
      <c r="F655" s="5"/>
      <c r="G655" s="5"/>
      <c r="H655" s="5"/>
      <c r="I655" s="5"/>
      <c r="J655" s="5"/>
    </row>
    <row r="656" spans="2:10">
      <c r="B656" s="5"/>
      <c r="C656" s="5"/>
      <c r="D656" s="5"/>
      <c r="E656" s="5"/>
      <c r="F656" s="5"/>
      <c r="G656" s="5"/>
      <c r="H656" s="5"/>
      <c r="I656" s="5"/>
      <c r="J656" s="5"/>
    </row>
    <row r="657" spans="2:10">
      <c r="B657" s="5"/>
      <c r="C657" s="5"/>
      <c r="D657" s="5"/>
      <c r="E657" s="5"/>
      <c r="F657" s="5"/>
      <c r="G657" s="5"/>
      <c r="H657" s="5"/>
      <c r="I657" s="5"/>
      <c r="J657" s="5"/>
    </row>
    <row r="658" spans="2:10">
      <c r="B658" s="5"/>
      <c r="C658" s="5"/>
      <c r="D658" s="5"/>
      <c r="E658" s="5"/>
      <c r="F658" s="5"/>
      <c r="G658" s="5"/>
      <c r="H658" s="5"/>
      <c r="I658" s="5"/>
      <c r="J658" s="5"/>
    </row>
    <row r="659" spans="2:10">
      <c r="B659" s="5"/>
      <c r="C659" s="5"/>
      <c r="D659" s="5"/>
      <c r="E659" s="5"/>
      <c r="F659" s="5"/>
      <c r="G659" s="5"/>
      <c r="H659" s="5"/>
      <c r="I659" s="5"/>
      <c r="J659" s="5"/>
    </row>
    <row r="660" spans="2:10">
      <c r="B660" s="5"/>
      <c r="C660" s="5"/>
      <c r="D660" s="5"/>
      <c r="E660" s="5"/>
      <c r="F660" s="5"/>
      <c r="G660" s="5"/>
      <c r="H660" s="5"/>
      <c r="I660" s="5"/>
      <c r="J660" s="5"/>
    </row>
    <row r="661" spans="2:10">
      <c r="B661" s="5"/>
      <c r="C661" s="5"/>
      <c r="D661" s="5"/>
      <c r="E661" s="5"/>
      <c r="F661" s="5"/>
      <c r="G661" s="5"/>
      <c r="H661" s="5"/>
      <c r="I661" s="5"/>
      <c r="J661" s="5"/>
    </row>
    <row r="662" spans="2:10">
      <c r="B662" s="5"/>
      <c r="C662" s="5"/>
      <c r="D662" s="5"/>
      <c r="E662" s="5"/>
      <c r="F662" s="5"/>
      <c r="G662" s="5"/>
      <c r="H662" s="5"/>
      <c r="I662" s="5"/>
      <c r="J662" s="5"/>
    </row>
    <row r="663" spans="2:10">
      <c r="B663" s="5"/>
      <c r="C663" s="5"/>
      <c r="D663" s="5"/>
      <c r="E663" s="5"/>
      <c r="F663" s="5"/>
      <c r="G663" s="5"/>
      <c r="H663" s="5"/>
      <c r="I663" s="5"/>
      <c r="J663" s="5"/>
    </row>
    <row r="664" spans="2:10">
      <c r="B664" s="5"/>
      <c r="C664" s="5"/>
      <c r="D664" s="5"/>
      <c r="E664" s="5"/>
      <c r="F664" s="5"/>
      <c r="G664" s="5"/>
      <c r="H664" s="5"/>
      <c r="I664" s="5"/>
      <c r="J664" s="5"/>
    </row>
    <row r="665" spans="2:10">
      <c r="B665" s="5"/>
      <c r="C665" s="5"/>
      <c r="D665" s="5"/>
      <c r="E665" s="5"/>
      <c r="F665" s="5"/>
      <c r="G665" s="5"/>
      <c r="H665" s="5"/>
      <c r="I665" s="5"/>
      <c r="J665" s="5"/>
    </row>
    <row r="666" spans="2:10">
      <c r="B666" s="5"/>
      <c r="C666" s="5"/>
      <c r="D666" s="5"/>
      <c r="E666" s="5"/>
      <c r="F666" s="5"/>
      <c r="G666" s="5"/>
      <c r="H666" s="5"/>
      <c r="I666" s="5"/>
      <c r="J666" s="5"/>
    </row>
    <row r="667" spans="2:10">
      <c r="B667" s="5"/>
      <c r="C667" s="5"/>
      <c r="D667" s="5"/>
      <c r="E667" s="5"/>
      <c r="F667" s="5"/>
      <c r="G667" s="5"/>
      <c r="H667" s="5"/>
      <c r="I667" s="5"/>
      <c r="J667" s="5"/>
    </row>
    <row r="668" spans="2:10">
      <c r="B668" s="5"/>
      <c r="C668" s="5"/>
      <c r="D668" s="5"/>
      <c r="E668" s="5"/>
      <c r="F668" s="5"/>
      <c r="G668" s="5"/>
      <c r="H668" s="5"/>
      <c r="I668" s="5"/>
      <c r="J668" s="5"/>
    </row>
    <row r="669" spans="2:10">
      <c r="B669" s="5"/>
      <c r="C669" s="5"/>
      <c r="D669" s="5"/>
      <c r="E669" s="5"/>
      <c r="F669" s="5"/>
      <c r="G669" s="5"/>
      <c r="H669" s="5"/>
      <c r="I669" s="5"/>
      <c r="J669" s="5"/>
    </row>
    <row r="670" spans="2:10">
      <c r="B670" s="5"/>
      <c r="C670" s="5"/>
      <c r="D670" s="5"/>
      <c r="E670" s="5"/>
      <c r="F670" s="5"/>
      <c r="G670" s="5"/>
      <c r="H670" s="5"/>
      <c r="I670" s="5"/>
      <c r="J670" s="5"/>
    </row>
    <row r="671" spans="2:10">
      <c r="B671" s="5"/>
      <c r="C671" s="5"/>
      <c r="D671" s="5"/>
      <c r="E671" s="5"/>
      <c r="F671" s="5"/>
      <c r="G671" s="5"/>
      <c r="H671" s="5"/>
      <c r="I671" s="5"/>
      <c r="J671" s="5"/>
    </row>
    <row r="672" spans="2:10">
      <c r="B672" s="5"/>
      <c r="C672" s="5"/>
      <c r="D672" s="5"/>
      <c r="E672" s="5"/>
      <c r="F672" s="5"/>
      <c r="G672" s="5"/>
      <c r="H672" s="5"/>
      <c r="I672" s="5"/>
      <c r="J672" s="5"/>
    </row>
    <row r="673" spans="2:10">
      <c r="B673" s="5"/>
      <c r="C673" s="5"/>
      <c r="D673" s="5"/>
      <c r="E673" s="5"/>
      <c r="F673" s="5"/>
      <c r="G673" s="5"/>
      <c r="H673" s="5"/>
      <c r="I673" s="5"/>
      <c r="J673" s="5"/>
    </row>
    <row r="674" spans="2:10">
      <c r="B674" s="5"/>
      <c r="C674" s="5"/>
      <c r="D674" s="5"/>
      <c r="E674" s="5"/>
      <c r="F674" s="5"/>
      <c r="G674" s="5"/>
      <c r="H674" s="5"/>
      <c r="I674" s="5"/>
      <c r="J674" s="5"/>
    </row>
    <row r="675" spans="2:10">
      <c r="B675" s="5"/>
      <c r="C675" s="5"/>
      <c r="D675" s="5"/>
      <c r="E675" s="5"/>
      <c r="F675" s="5"/>
      <c r="G675" s="5"/>
      <c r="H675" s="5"/>
      <c r="I675" s="5"/>
      <c r="J675" s="5"/>
    </row>
    <row r="676" spans="2:10">
      <c r="B676" s="5"/>
      <c r="C676" s="5"/>
      <c r="D676" s="5"/>
      <c r="E676" s="5"/>
      <c r="F676" s="5"/>
      <c r="G676" s="5"/>
      <c r="H676" s="5"/>
      <c r="I676" s="5"/>
      <c r="J676" s="5"/>
    </row>
    <row r="677" spans="2:10">
      <c r="B677" s="5"/>
      <c r="C677" s="5"/>
      <c r="D677" s="5"/>
      <c r="E677" s="5"/>
      <c r="F677" s="5"/>
      <c r="G677" s="5"/>
      <c r="H677" s="5"/>
      <c r="I677" s="5"/>
      <c r="J677" s="5"/>
    </row>
    <row r="678" spans="2:10">
      <c r="B678" s="5"/>
      <c r="C678" s="5"/>
      <c r="D678" s="5"/>
      <c r="E678" s="5"/>
      <c r="F678" s="5"/>
      <c r="G678" s="5"/>
      <c r="H678" s="5"/>
      <c r="I678" s="5"/>
      <c r="J678" s="5"/>
    </row>
    <row r="679" spans="2:10">
      <c r="B679" s="5"/>
      <c r="C679" s="5"/>
      <c r="D679" s="5"/>
      <c r="E679" s="5"/>
      <c r="F679" s="5"/>
      <c r="G679" s="5"/>
      <c r="H679" s="5"/>
      <c r="I679" s="5"/>
      <c r="J679" s="5"/>
    </row>
    <row r="680" spans="2:10">
      <c r="B680" s="5"/>
      <c r="C680" s="5"/>
      <c r="D680" s="5"/>
      <c r="E680" s="5"/>
      <c r="F680" s="5"/>
      <c r="G680" s="5"/>
      <c r="H680" s="5"/>
      <c r="I680" s="5"/>
      <c r="J680" s="5"/>
    </row>
    <row r="681" spans="2:10">
      <c r="B681" s="5"/>
      <c r="C681" s="5"/>
      <c r="D681" s="5"/>
      <c r="E681" s="5"/>
      <c r="F681" s="5"/>
      <c r="G681" s="5"/>
      <c r="H681" s="5"/>
      <c r="I681" s="5"/>
      <c r="J681" s="5"/>
    </row>
    <row r="682" spans="2:10">
      <c r="B682" s="5"/>
      <c r="C682" s="5"/>
      <c r="D682" s="5"/>
      <c r="E682" s="5"/>
      <c r="F682" s="5"/>
      <c r="G682" s="5"/>
      <c r="H682" s="5"/>
      <c r="I682" s="5"/>
      <c r="J682" s="5"/>
    </row>
    <row r="683" spans="2:10">
      <c r="B683" s="5"/>
      <c r="C683" s="5"/>
      <c r="D683" s="5"/>
      <c r="E683" s="5"/>
      <c r="F683" s="5"/>
      <c r="G683" s="5"/>
      <c r="H683" s="5"/>
      <c r="I683" s="5"/>
      <c r="J683" s="5"/>
    </row>
    <row r="684" spans="2:10">
      <c r="B684" s="5"/>
      <c r="C684" s="5"/>
      <c r="D684" s="5"/>
      <c r="E684" s="5"/>
      <c r="F684" s="5"/>
      <c r="G684" s="5"/>
      <c r="H684" s="5"/>
      <c r="I684" s="5"/>
      <c r="J684" s="5"/>
    </row>
    <row r="685" spans="2:10">
      <c r="B685" s="5"/>
      <c r="C685" s="5"/>
      <c r="D685" s="5"/>
      <c r="E685" s="5"/>
      <c r="F685" s="5"/>
      <c r="G685" s="5"/>
      <c r="H685" s="5"/>
      <c r="I685" s="5"/>
      <c r="J685" s="5"/>
    </row>
    <row r="686" spans="2:10">
      <c r="B686" s="5"/>
      <c r="C686" s="5"/>
      <c r="D686" s="5"/>
      <c r="E686" s="5"/>
      <c r="F686" s="5"/>
      <c r="G686" s="5"/>
      <c r="H686" s="5"/>
      <c r="I686" s="5"/>
      <c r="J686" s="5"/>
    </row>
    <row r="687" spans="2:10">
      <c r="B687" s="5"/>
      <c r="C687" s="5"/>
      <c r="D687" s="5"/>
      <c r="E687" s="5"/>
      <c r="F687" s="5"/>
      <c r="G687" s="5"/>
      <c r="H687" s="5"/>
      <c r="I687" s="5"/>
      <c r="J687" s="5"/>
    </row>
    <row r="688" spans="2:10">
      <c r="B688" s="5"/>
      <c r="C688" s="5"/>
      <c r="D688" s="5"/>
      <c r="E688" s="5"/>
      <c r="F688" s="5"/>
      <c r="G688" s="5"/>
      <c r="H688" s="5"/>
      <c r="I688" s="5"/>
      <c r="J688" s="5"/>
    </row>
    <row r="689" spans="2:10">
      <c r="B689" s="5"/>
      <c r="C689" s="5"/>
      <c r="D689" s="5"/>
      <c r="E689" s="5"/>
      <c r="F689" s="5"/>
      <c r="G689" s="5"/>
      <c r="H689" s="5"/>
      <c r="I689" s="5"/>
      <c r="J689" s="5"/>
    </row>
    <row r="690" spans="2:10">
      <c r="B690" s="5"/>
      <c r="C690" s="5"/>
      <c r="D690" s="5"/>
      <c r="E690" s="5"/>
      <c r="F690" s="5"/>
      <c r="G690" s="5"/>
      <c r="H690" s="5"/>
      <c r="I690" s="5"/>
      <c r="J690" s="5"/>
    </row>
    <row r="691" spans="2:10">
      <c r="B691" s="5"/>
      <c r="C691" s="5"/>
      <c r="D691" s="5"/>
      <c r="E691" s="5"/>
      <c r="F691" s="5"/>
      <c r="G691" s="5"/>
      <c r="H691" s="5"/>
      <c r="I691" s="5"/>
      <c r="J691" s="5"/>
    </row>
    <row r="692" spans="2:10">
      <c r="B692" s="5"/>
      <c r="C692" s="5"/>
      <c r="D692" s="5"/>
      <c r="E692" s="5"/>
      <c r="F692" s="5"/>
      <c r="G692" s="5"/>
      <c r="H692" s="5"/>
      <c r="I692" s="5"/>
      <c r="J692" s="5"/>
    </row>
    <row r="693" spans="2:10">
      <c r="B693" s="5"/>
      <c r="C693" s="5"/>
      <c r="D693" s="5"/>
      <c r="E693" s="5"/>
      <c r="F693" s="5"/>
      <c r="G693" s="5"/>
      <c r="H693" s="5"/>
      <c r="I693" s="5"/>
      <c r="J693" s="5"/>
    </row>
    <row r="694" spans="2:10">
      <c r="B694" s="5"/>
      <c r="C694" s="5"/>
      <c r="D694" s="5"/>
      <c r="E694" s="5"/>
      <c r="F694" s="5"/>
      <c r="G694" s="5"/>
      <c r="H694" s="5"/>
      <c r="I694" s="5"/>
      <c r="J694" s="5"/>
    </row>
    <row r="695" spans="2:10">
      <c r="B695" s="5"/>
      <c r="C695" s="5"/>
      <c r="D695" s="5"/>
      <c r="E695" s="5"/>
      <c r="F695" s="5"/>
      <c r="G695" s="5"/>
      <c r="H695" s="5"/>
      <c r="I695" s="5"/>
      <c r="J695" s="5"/>
    </row>
    <row r="696" spans="2:10">
      <c r="B696" s="5"/>
      <c r="C696" s="5"/>
      <c r="D696" s="5"/>
      <c r="E696" s="5"/>
      <c r="F696" s="5"/>
      <c r="G696" s="5"/>
      <c r="H696" s="5"/>
      <c r="I696" s="5"/>
      <c r="J696" s="5"/>
    </row>
    <row r="697" spans="2:10">
      <c r="B697" s="5"/>
      <c r="C697" s="5"/>
      <c r="D697" s="5"/>
      <c r="E697" s="5"/>
      <c r="F697" s="5"/>
      <c r="G697" s="5"/>
      <c r="H697" s="5"/>
      <c r="I697" s="5"/>
      <c r="J697" s="5"/>
    </row>
    <row r="698" spans="2:10">
      <c r="B698" s="5"/>
      <c r="C698" s="5"/>
      <c r="D698" s="5"/>
      <c r="E698" s="5"/>
      <c r="F698" s="5"/>
      <c r="G698" s="5"/>
      <c r="H698" s="5"/>
      <c r="I698" s="5"/>
      <c r="J698" s="5"/>
    </row>
    <row r="699" spans="2:10">
      <c r="B699" s="5"/>
      <c r="C699" s="5"/>
      <c r="D699" s="5"/>
      <c r="E699" s="5"/>
      <c r="F699" s="5"/>
      <c r="G699" s="5"/>
      <c r="H699" s="5"/>
      <c r="I699" s="5"/>
      <c r="J699" s="5"/>
    </row>
    <row r="700" spans="2:10">
      <c r="B700" s="5"/>
      <c r="C700" s="5"/>
      <c r="D700" s="5"/>
      <c r="E700" s="5"/>
      <c r="F700" s="5"/>
      <c r="G700" s="5"/>
      <c r="H700" s="5"/>
      <c r="I700" s="5"/>
      <c r="J700" s="5"/>
    </row>
    <row r="701" spans="2:10">
      <c r="B701" s="5"/>
      <c r="C701" s="5"/>
      <c r="D701" s="5"/>
      <c r="E701" s="5"/>
      <c r="F701" s="5"/>
      <c r="G701" s="5"/>
      <c r="H701" s="5"/>
      <c r="I701" s="5"/>
      <c r="J701" s="5"/>
    </row>
    <row r="702" spans="2:10">
      <c r="B702" s="5"/>
      <c r="C702" s="5"/>
      <c r="D702" s="5"/>
      <c r="E702" s="5"/>
      <c r="F702" s="5"/>
      <c r="G702" s="5"/>
      <c r="H702" s="5"/>
      <c r="I702" s="5"/>
      <c r="J702" s="5"/>
    </row>
    <row r="703" spans="2:10">
      <c r="B703" s="5"/>
      <c r="C703" s="5"/>
      <c r="D703" s="5"/>
      <c r="E703" s="5"/>
      <c r="F703" s="5"/>
      <c r="G703" s="5"/>
      <c r="H703" s="5"/>
      <c r="I703" s="5"/>
      <c r="J703" s="5"/>
    </row>
    <row r="704" spans="2:10">
      <c r="B704" s="5"/>
      <c r="C704" s="5"/>
      <c r="D704" s="5"/>
      <c r="E704" s="5"/>
      <c r="F704" s="5"/>
      <c r="G704" s="5"/>
      <c r="H704" s="5"/>
      <c r="I704" s="5"/>
      <c r="J704" s="5"/>
    </row>
    <row r="705" spans="2:10">
      <c r="B705" s="5"/>
      <c r="C705" s="5"/>
      <c r="D705" s="5"/>
      <c r="E705" s="5"/>
      <c r="F705" s="5"/>
      <c r="G705" s="5"/>
      <c r="H705" s="5"/>
      <c r="I705" s="5"/>
      <c r="J705" s="5"/>
    </row>
    <row r="706" spans="2:10">
      <c r="B706" s="5"/>
      <c r="C706" s="5"/>
      <c r="D706" s="5"/>
      <c r="E706" s="5"/>
      <c r="F706" s="5"/>
      <c r="G706" s="5"/>
      <c r="H706" s="5"/>
      <c r="I706" s="5"/>
      <c r="J706" s="5"/>
    </row>
    <row r="707" spans="2:10">
      <c r="B707" s="5"/>
      <c r="C707" s="5"/>
      <c r="D707" s="5"/>
      <c r="E707" s="5"/>
      <c r="F707" s="5"/>
      <c r="G707" s="5"/>
      <c r="H707" s="5"/>
      <c r="I707" s="5"/>
      <c r="J707" s="5"/>
    </row>
    <row r="708" spans="2:10">
      <c r="B708" s="5"/>
      <c r="C708" s="5"/>
      <c r="D708" s="5"/>
      <c r="E708" s="5"/>
      <c r="F708" s="5"/>
      <c r="G708" s="5"/>
      <c r="H708" s="5"/>
      <c r="I708" s="5"/>
      <c r="J708" s="5"/>
    </row>
    <row r="709" spans="2:10">
      <c r="B709" s="5"/>
      <c r="C709" s="5"/>
      <c r="D709" s="5"/>
      <c r="E709" s="5"/>
      <c r="F709" s="5"/>
      <c r="G709" s="5"/>
      <c r="H709" s="5"/>
      <c r="I709" s="5"/>
      <c r="J709" s="5"/>
    </row>
    <row r="710" spans="2:10">
      <c r="B710" s="5"/>
      <c r="C710" s="5"/>
      <c r="D710" s="5"/>
      <c r="E710" s="5"/>
      <c r="F710" s="5"/>
      <c r="G710" s="5"/>
      <c r="H710" s="5"/>
      <c r="I710" s="5"/>
      <c r="J710" s="5"/>
    </row>
    <row r="711" spans="2:10">
      <c r="B711" s="5"/>
      <c r="C711" s="5"/>
      <c r="D711" s="5"/>
      <c r="E711" s="5"/>
      <c r="F711" s="5"/>
      <c r="G711" s="5"/>
      <c r="H711" s="5"/>
      <c r="I711" s="5"/>
      <c r="J711" s="5"/>
    </row>
    <row r="712" spans="2:10">
      <c r="B712" s="5"/>
      <c r="C712" s="5"/>
      <c r="D712" s="5"/>
      <c r="E712" s="5"/>
      <c r="F712" s="5"/>
      <c r="G712" s="5"/>
      <c r="H712" s="5"/>
      <c r="I712" s="5"/>
      <c r="J712" s="5"/>
    </row>
    <row r="713" spans="2:10">
      <c r="B713" s="5"/>
      <c r="C713" s="5"/>
      <c r="D713" s="5"/>
      <c r="E713" s="5"/>
      <c r="F713" s="5"/>
      <c r="G713" s="5"/>
      <c r="H713" s="5"/>
      <c r="I713" s="5"/>
      <c r="J713" s="5"/>
    </row>
    <row r="714" spans="2:10">
      <c r="B714" s="5"/>
      <c r="C714" s="5"/>
      <c r="D714" s="5"/>
      <c r="E714" s="5"/>
      <c r="F714" s="5"/>
      <c r="G714" s="5"/>
      <c r="H714" s="5"/>
      <c r="I714" s="5"/>
      <c r="J714" s="5"/>
    </row>
    <row r="715" spans="2:10">
      <c r="B715" s="5"/>
      <c r="C715" s="5"/>
      <c r="D715" s="5"/>
      <c r="E715" s="5"/>
      <c r="F715" s="5"/>
      <c r="G715" s="5"/>
      <c r="H715" s="5"/>
      <c r="I715" s="5"/>
      <c r="J715" s="5"/>
    </row>
    <row r="716" spans="2:10">
      <c r="B716" s="5"/>
      <c r="C716" s="5"/>
      <c r="D716" s="5"/>
      <c r="E716" s="5"/>
      <c r="F716" s="5"/>
      <c r="G716" s="5"/>
      <c r="H716" s="5"/>
      <c r="I716" s="5"/>
      <c r="J716" s="5"/>
    </row>
    <row r="717" spans="2:10">
      <c r="B717" s="5"/>
      <c r="C717" s="5"/>
      <c r="D717" s="5"/>
      <c r="E717" s="5"/>
      <c r="F717" s="5"/>
      <c r="G717" s="5"/>
      <c r="H717" s="5"/>
      <c r="I717" s="5"/>
      <c r="J717" s="5"/>
    </row>
    <row r="718" spans="2:10">
      <c r="B718" s="5"/>
      <c r="C718" s="5"/>
      <c r="D718" s="5"/>
      <c r="E718" s="5"/>
      <c r="F718" s="5"/>
      <c r="G718" s="5"/>
      <c r="H718" s="5"/>
      <c r="I718" s="5"/>
      <c r="J718" s="5"/>
    </row>
    <row r="719" spans="2:10">
      <c r="B719" s="5"/>
      <c r="C719" s="5"/>
      <c r="D719" s="5"/>
      <c r="E719" s="5"/>
      <c r="F719" s="5"/>
      <c r="G719" s="5"/>
      <c r="H719" s="5"/>
      <c r="I719" s="5"/>
      <c r="J719" s="5"/>
    </row>
    <row r="720" spans="2:10">
      <c r="B720" s="5"/>
      <c r="C720" s="5"/>
      <c r="D720" s="5"/>
      <c r="E720" s="5"/>
      <c r="F720" s="5"/>
      <c r="G720" s="5"/>
      <c r="H720" s="5"/>
      <c r="I720" s="5"/>
      <c r="J720" s="5"/>
    </row>
    <row r="721" spans="2:10">
      <c r="B721" s="5"/>
      <c r="C721" s="5"/>
      <c r="D721" s="5"/>
      <c r="E721" s="5"/>
      <c r="F721" s="5"/>
      <c r="G721" s="5"/>
      <c r="H721" s="5"/>
      <c r="I721" s="5"/>
      <c r="J721" s="5"/>
    </row>
    <row r="722" spans="2:10">
      <c r="B722" s="5"/>
      <c r="C722" s="5"/>
      <c r="D722" s="5"/>
      <c r="E722" s="5"/>
      <c r="F722" s="5"/>
      <c r="G722" s="5"/>
      <c r="H722" s="5"/>
      <c r="I722" s="5"/>
      <c r="J722" s="5"/>
    </row>
    <row r="723" spans="2:10">
      <c r="B723" s="5"/>
      <c r="C723" s="5"/>
      <c r="D723" s="5"/>
      <c r="E723" s="5"/>
      <c r="F723" s="5"/>
      <c r="G723" s="5"/>
      <c r="H723" s="5"/>
      <c r="I723" s="5"/>
      <c r="J723" s="5"/>
    </row>
    <row r="724" spans="2:10">
      <c r="B724" s="5"/>
      <c r="C724" s="5"/>
      <c r="D724" s="5"/>
      <c r="E724" s="5"/>
      <c r="F724" s="5"/>
      <c r="G724" s="5"/>
      <c r="H724" s="5"/>
      <c r="I724" s="5"/>
      <c r="J724" s="5"/>
    </row>
    <row r="725" spans="2:10">
      <c r="B725" s="5"/>
      <c r="C725" s="5"/>
      <c r="D725" s="5"/>
      <c r="E725" s="5"/>
      <c r="F725" s="5"/>
      <c r="G725" s="5"/>
      <c r="H725" s="5"/>
      <c r="I725" s="5"/>
      <c r="J725" s="5"/>
    </row>
    <row r="726" spans="2:10">
      <c r="B726" s="5"/>
      <c r="C726" s="5"/>
      <c r="D726" s="5"/>
      <c r="E726" s="5"/>
      <c r="F726" s="5"/>
      <c r="G726" s="5"/>
      <c r="H726" s="5"/>
      <c r="I726" s="5"/>
      <c r="J726" s="5"/>
    </row>
    <row r="727" spans="2:10">
      <c r="B727" s="5"/>
      <c r="C727" s="5"/>
      <c r="D727" s="5"/>
      <c r="E727" s="5"/>
      <c r="F727" s="5"/>
      <c r="G727" s="5"/>
      <c r="H727" s="5"/>
      <c r="I727" s="5"/>
      <c r="J727" s="5"/>
    </row>
    <row r="728" spans="2:10">
      <c r="B728" s="5"/>
      <c r="C728" s="5"/>
      <c r="D728" s="5"/>
      <c r="E728" s="5"/>
      <c r="F728" s="5"/>
      <c r="G728" s="5"/>
      <c r="H728" s="5"/>
      <c r="I728" s="5"/>
      <c r="J728" s="5"/>
    </row>
    <row r="729" spans="2:10">
      <c r="B729" s="5"/>
      <c r="C729" s="5"/>
      <c r="D729" s="5"/>
      <c r="E729" s="5"/>
      <c r="F729" s="5"/>
      <c r="G729" s="5"/>
      <c r="H729" s="5"/>
      <c r="I729" s="5"/>
      <c r="J729" s="5"/>
    </row>
    <row r="730" spans="2:10">
      <c r="B730" s="5"/>
      <c r="C730" s="5"/>
      <c r="D730" s="5"/>
      <c r="E730" s="5"/>
      <c r="F730" s="5"/>
      <c r="G730" s="5"/>
      <c r="H730" s="5"/>
      <c r="I730" s="5"/>
      <c r="J730" s="5"/>
    </row>
    <row r="731" spans="2:10">
      <c r="B731" s="5"/>
      <c r="C731" s="5"/>
      <c r="D731" s="5"/>
      <c r="E731" s="5"/>
      <c r="F731" s="5"/>
      <c r="G731" s="5"/>
      <c r="H731" s="5"/>
      <c r="I731" s="5"/>
      <c r="J731" s="5"/>
    </row>
    <row r="732" spans="2:10">
      <c r="B732" s="5"/>
      <c r="C732" s="5"/>
      <c r="D732" s="5"/>
      <c r="E732" s="5"/>
      <c r="F732" s="5"/>
      <c r="G732" s="5"/>
      <c r="H732" s="5"/>
      <c r="I732" s="5"/>
      <c r="J732" s="5"/>
    </row>
    <row r="733" spans="2:10">
      <c r="B733" s="5"/>
      <c r="C733" s="5"/>
      <c r="D733" s="5"/>
      <c r="E733" s="5"/>
      <c r="F733" s="5"/>
      <c r="G733" s="5"/>
      <c r="H733" s="5"/>
      <c r="I733" s="5"/>
      <c r="J733" s="5"/>
    </row>
    <row r="734" spans="2:10">
      <c r="B734" s="5"/>
      <c r="C734" s="5"/>
      <c r="D734" s="5"/>
      <c r="E734" s="5"/>
      <c r="F734" s="5"/>
      <c r="G734" s="5"/>
      <c r="H734" s="5"/>
      <c r="I734" s="5"/>
      <c r="J734" s="5"/>
    </row>
    <row r="735" spans="2:10">
      <c r="B735" s="5"/>
      <c r="C735" s="5"/>
      <c r="D735" s="5"/>
      <c r="E735" s="5"/>
      <c r="F735" s="5"/>
      <c r="G735" s="5"/>
      <c r="H735" s="5"/>
      <c r="I735" s="5"/>
      <c r="J735" s="5"/>
    </row>
    <row r="736" spans="2:10">
      <c r="B736" s="5"/>
      <c r="C736" s="5"/>
      <c r="D736" s="5"/>
      <c r="E736" s="5"/>
      <c r="F736" s="5"/>
      <c r="G736" s="5"/>
      <c r="H736" s="5"/>
      <c r="I736" s="5"/>
      <c r="J736" s="5"/>
    </row>
    <row r="737" spans="2:10">
      <c r="B737" s="5"/>
      <c r="C737" s="5"/>
      <c r="D737" s="5"/>
      <c r="E737" s="5"/>
      <c r="F737" s="5"/>
      <c r="G737" s="5"/>
      <c r="H737" s="5"/>
      <c r="I737" s="5"/>
      <c r="J737" s="5"/>
    </row>
    <row r="738" spans="2:10">
      <c r="B738" s="5"/>
      <c r="C738" s="5"/>
      <c r="D738" s="5"/>
      <c r="E738" s="5"/>
      <c r="F738" s="5"/>
      <c r="G738" s="5"/>
      <c r="H738" s="5"/>
      <c r="I738" s="5"/>
      <c r="J738" s="5"/>
    </row>
    <row r="739" spans="2:10">
      <c r="B739" s="5"/>
      <c r="C739" s="5"/>
      <c r="D739" s="5"/>
      <c r="E739" s="5"/>
      <c r="F739" s="5"/>
      <c r="G739" s="5"/>
      <c r="H739" s="5"/>
      <c r="I739" s="5"/>
      <c r="J739" s="5"/>
    </row>
    <row r="740" spans="2:10">
      <c r="B740" s="5"/>
      <c r="C740" s="5"/>
      <c r="D740" s="5"/>
      <c r="E740" s="5"/>
      <c r="F740" s="5"/>
      <c r="G740" s="5"/>
      <c r="H740" s="5"/>
      <c r="I740" s="5"/>
      <c r="J740" s="5"/>
    </row>
    <row r="741" spans="2:10">
      <c r="B741" s="5"/>
      <c r="C741" s="5"/>
      <c r="D741" s="5"/>
      <c r="E741" s="5"/>
      <c r="F741" s="5"/>
      <c r="G741" s="5"/>
      <c r="H741" s="5"/>
      <c r="I741" s="5"/>
      <c r="J741" s="5"/>
    </row>
    <row r="742" spans="2:10">
      <c r="B742" s="5"/>
      <c r="C742" s="5"/>
      <c r="D742" s="5"/>
      <c r="E742" s="5"/>
      <c r="F742" s="5"/>
      <c r="G742" s="5"/>
      <c r="H742" s="5"/>
      <c r="I742" s="5"/>
      <c r="J742" s="5"/>
    </row>
    <row r="743" spans="2:10">
      <c r="B743" s="5"/>
      <c r="C743" s="5"/>
      <c r="D743" s="5"/>
      <c r="E743" s="5"/>
      <c r="F743" s="5"/>
      <c r="G743" s="5"/>
      <c r="H743" s="5"/>
      <c r="I743" s="5"/>
      <c r="J743" s="5"/>
    </row>
    <row r="744" spans="2:10">
      <c r="B744" s="5"/>
      <c r="C744" s="5"/>
      <c r="D744" s="5"/>
      <c r="E744" s="5"/>
      <c r="F744" s="5"/>
      <c r="G744" s="5"/>
      <c r="H744" s="5"/>
      <c r="I744" s="5"/>
      <c r="J744" s="5"/>
    </row>
    <row r="745" spans="2:10">
      <c r="B745" s="5"/>
      <c r="C745" s="5"/>
      <c r="D745" s="5"/>
      <c r="E745" s="5"/>
      <c r="F745" s="5"/>
      <c r="G745" s="5"/>
      <c r="H745" s="5"/>
      <c r="I745" s="5"/>
      <c r="J745" s="5"/>
    </row>
    <row r="746" spans="2:10">
      <c r="B746" s="5"/>
      <c r="C746" s="5"/>
      <c r="D746" s="5"/>
      <c r="E746" s="5"/>
      <c r="F746" s="5"/>
      <c r="G746" s="5"/>
      <c r="H746" s="5"/>
      <c r="I746" s="5"/>
      <c r="J746" s="5"/>
    </row>
    <row r="747" spans="2:10">
      <c r="B747" s="5"/>
      <c r="C747" s="5"/>
      <c r="D747" s="5"/>
      <c r="E747" s="5"/>
      <c r="F747" s="5"/>
      <c r="G747" s="5"/>
      <c r="H747" s="5"/>
      <c r="I747" s="5"/>
      <c r="J747" s="5"/>
    </row>
    <row r="748" spans="2:10">
      <c r="B748" s="5"/>
      <c r="C748" s="5"/>
      <c r="D748" s="5"/>
      <c r="E748" s="5"/>
      <c r="F748" s="5"/>
      <c r="G748" s="5"/>
      <c r="H748" s="5"/>
      <c r="I748" s="5"/>
      <c r="J748" s="5"/>
    </row>
    <row r="749" spans="2:10">
      <c r="B749" s="5"/>
      <c r="C749" s="5"/>
      <c r="D749" s="5"/>
      <c r="E749" s="5"/>
      <c r="F749" s="5"/>
      <c r="G749" s="5"/>
      <c r="H749" s="5"/>
      <c r="I749" s="5"/>
      <c r="J749" s="5"/>
    </row>
    <row r="750" spans="2:10">
      <c r="B750" s="5"/>
      <c r="C750" s="5"/>
      <c r="D750" s="5"/>
      <c r="E750" s="5"/>
      <c r="F750" s="5"/>
      <c r="G750" s="5"/>
      <c r="H750" s="5"/>
      <c r="I750" s="5"/>
      <c r="J750" s="5"/>
    </row>
    <row r="751" spans="2:10">
      <c r="B751" s="5"/>
      <c r="C751" s="5"/>
      <c r="D751" s="5"/>
      <c r="E751" s="5"/>
      <c r="F751" s="5"/>
      <c r="G751" s="5"/>
      <c r="H751" s="5"/>
      <c r="I751" s="5"/>
      <c r="J751" s="5"/>
    </row>
    <row r="752" spans="2:10">
      <c r="B752" s="5"/>
      <c r="C752" s="5"/>
      <c r="D752" s="5"/>
      <c r="E752" s="5"/>
      <c r="F752" s="5"/>
      <c r="G752" s="5"/>
      <c r="H752" s="5"/>
      <c r="I752" s="5"/>
      <c r="J752" s="5"/>
    </row>
    <row r="753" spans="2:10">
      <c r="B753" s="5"/>
      <c r="C753" s="5"/>
      <c r="D753" s="5"/>
      <c r="E753" s="5"/>
      <c r="F753" s="5"/>
      <c r="G753" s="5"/>
      <c r="H753" s="5"/>
      <c r="I753" s="5"/>
      <c r="J753" s="5"/>
    </row>
    <row r="754" spans="2:10">
      <c r="B754" s="5"/>
      <c r="C754" s="5"/>
      <c r="D754" s="5"/>
      <c r="E754" s="5"/>
      <c r="F754" s="5"/>
      <c r="G754" s="5"/>
      <c r="H754" s="5"/>
      <c r="I754" s="5"/>
      <c r="J754" s="5"/>
    </row>
    <row r="755" spans="2:10">
      <c r="B755" s="5"/>
      <c r="C755" s="5"/>
      <c r="D755" s="5"/>
      <c r="E755" s="5"/>
      <c r="F755" s="5"/>
      <c r="G755" s="5"/>
      <c r="H755" s="5"/>
      <c r="I755" s="5"/>
      <c r="J755" s="5"/>
    </row>
    <row r="756" spans="2:10">
      <c r="B756" s="5"/>
      <c r="C756" s="5"/>
      <c r="D756" s="5"/>
      <c r="E756" s="5"/>
      <c r="F756" s="5"/>
      <c r="G756" s="5"/>
      <c r="H756" s="5"/>
      <c r="I756" s="5"/>
      <c r="J756" s="5"/>
    </row>
    <row r="757" spans="2:10">
      <c r="B757" s="5"/>
      <c r="C757" s="5"/>
      <c r="D757" s="5"/>
      <c r="E757" s="5"/>
      <c r="F757" s="5"/>
      <c r="G757" s="5"/>
      <c r="H757" s="5"/>
      <c r="I757" s="5"/>
      <c r="J757" s="5"/>
    </row>
    <row r="758" spans="2:10">
      <c r="B758" s="5"/>
      <c r="C758" s="5"/>
      <c r="D758" s="5"/>
      <c r="E758" s="5"/>
      <c r="F758" s="5"/>
      <c r="G758" s="5"/>
      <c r="H758" s="5"/>
      <c r="I758" s="5"/>
      <c r="J758" s="5"/>
    </row>
    <row r="759" spans="2:10">
      <c r="B759" s="5"/>
      <c r="C759" s="5"/>
      <c r="D759" s="5"/>
      <c r="E759" s="5"/>
      <c r="F759" s="5"/>
      <c r="G759" s="5"/>
      <c r="H759" s="5"/>
      <c r="I759" s="5"/>
      <c r="J759" s="5"/>
    </row>
    <row r="760" spans="2:10">
      <c r="B760" s="5"/>
      <c r="C760" s="5"/>
      <c r="D760" s="5"/>
      <c r="E760" s="5"/>
      <c r="F760" s="5"/>
      <c r="G760" s="5"/>
      <c r="H760" s="5"/>
      <c r="I760" s="5"/>
      <c r="J760" s="5"/>
    </row>
    <row r="761" spans="2:10">
      <c r="B761" s="5"/>
      <c r="C761" s="5"/>
      <c r="D761" s="5"/>
      <c r="E761" s="5"/>
      <c r="F761" s="5"/>
      <c r="G761" s="5"/>
      <c r="H761" s="5"/>
      <c r="I761" s="5"/>
      <c r="J761" s="5"/>
    </row>
    <row r="762" spans="2:10">
      <c r="B762" s="5"/>
      <c r="C762" s="5"/>
      <c r="D762" s="5"/>
      <c r="E762" s="5"/>
      <c r="F762" s="5"/>
      <c r="G762" s="5"/>
      <c r="H762" s="5"/>
      <c r="I762" s="5"/>
      <c r="J762" s="5"/>
    </row>
    <row r="763" spans="2:10">
      <c r="B763" s="5"/>
      <c r="C763" s="5"/>
      <c r="D763" s="5"/>
      <c r="E763" s="5"/>
      <c r="F763" s="5"/>
      <c r="G763" s="5"/>
      <c r="H763" s="5"/>
      <c r="I763" s="5"/>
      <c r="J763" s="5"/>
    </row>
    <row r="764" spans="2:10">
      <c r="B764" s="5"/>
      <c r="C764" s="5"/>
      <c r="D764" s="5"/>
      <c r="E764" s="5"/>
      <c r="F764" s="5"/>
      <c r="G764" s="5"/>
      <c r="H764" s="5"/>
      <c r="I764" s="5"/>
      <c r="J764" s="5"/>
    </row>
    <row r="765" spans="2:10">
      <c r="B765" s="5"/>
      <c r="C765" s="5"/>
      <c r="D765" s="5"/>
      <c r="E765" s="5"/>
      <c r="F765" s="5"/>
      <c r="G765" s="5"/>
      <c r="H765" s="5"/>
      <c r="I765" s="5"/>
      <c r="J765" s="5"/>
    </row>
    <row r="766" spans="2:10">
      <c r="B766" s="5"/>
      <c r="C766" s="5"/>
      <c r="D766" s="5"/>
      <c r="E766" s="5"/>
      <c r="F766" s="5"/>
      <c r="G766" s="5"/>
      <c r="H766" s="5"/>
      <c r="I766" s="5"/>
      <c r="J766" s="5"/>
    </row>
    <row r="767" spans="2:10">
      <c r="B767" s="5"/>
      <c r="C767" s="5"/>
      <c r="D767" s="5"/>
      <c r="E767" s="5"/>
      <c r="F767" s="5"/>
      <c r="G767" s="5"/>
      <c r="H767" s="5"/>
      <c r="I767" s="5"/>
      <c r="J767" s="5"/>
    </row>
    <row r="768" spans="2:10">
      <c r="B768" s="5"/>
      <c r="C768" s="5"/>
      <c r="D768" s="5"/>
      <c r="E768" s="5"/>
      <c r="F768" s="5"/>
      <c r="G768" s="5"/>
      <c r="H768" s="5"/>
      <c r="I768" s="5"/>
      <c r="J768" s="5"/>
    </row>
    <row r="769" spans="2:10">
      <c r="B769" s="5"/>
      <c r="C769" s="5"/>
      <c r="D769" s="5"/>
      <c r="E769" s="5"/>
      <c r="F769" s="5"/>
      <c r="G769" s="5"/>
      <c r="H769" s="5"/>
      <c r="I769" s="5"/>
      <c r="J769" s="5"/>
    </row>
    <row r="770" spans="2:10">
      <c r="B770" s="5"/>
      <c r="C770" s="5"/>
      <c r="D770" s="5"/>
      <c r="E770" s="5"/>
      <c r="F770" s="5"/>
      <c r="G770" s="5"/>
      <c r="H770" s="5"/>
      <c r="I770" s="5"/>
      <c r="J770" s="5"/>
    </row>
    <row r="771" spans="2:10">
      <c r="B771" s="5"/>
      <c r="C771" s="5"/>
      <c r="D771" s="5"/>
      <c r="E771" s="5"/>
      <c r="F771" s="5"/>
      <c r="G771" s="5"/>
      <c r="H771" s="5"/>
      <c r="I771" s="5"/>
      <c r="J771" s="5"/>
    </row>
    <row r="772" spans="2:10">
      <c r="B772" s="5"/>
      <c r="C772" s="5"/>
      <c r="D772" s="5"/>
      <c r="E772" s="5"/>
      <c r="F772" s="5"/>
      <c r="G772" s="5"/>
      <c r="H772" s="5"/>
      <c r="I772" s="5"/>
      <c r="J772" s="5"/>
    </row>
    <row r="773" spans="2:10">
      <c r="B773" s="5"/>
      <c r="C773" s="5"/>
      <c r="D773" s="5"/>
      <c r="E773" s="5"/>
      <c r="F773" s="5"/>
      <c r="G773" s="5"/>
      <c r="H773" s="5"/>
      <c r="I773" s="5"/>
      <c r="J773" s="5"/>
    </row>
    <row r="774" spans="2:10">
      <c r="B774" s="5"/>
      <c r="C774" s="5"/>
      <c r="D774" s="5"/>
      <c r="E774" s="5"/>
      <c r="F774" s="5"/>
      <c r="G774" s="5"/>
      <c r="H774" s="5"/>
      <c r="I774" s="5"/>
      <c r="J774" s="5"/>
    </row>
    <row r="775" spans="2:10">
      <c r="B775" s="5"/>
      <c r="C775" s="5"/>
      <c r="D775" s="5"/>
      <c r="E775" s="5"/>
      <c r="F775" s="5"/>
      <c r="G775" s="5"/>
      <c r="H775" s="5"/>
      <c r="I775" s="5"/>
      <c r="J775" s="5"/>
    </row>
    <row r="776" spans="2:10">
      <c r="B776" s="5"/>
      <c r="C776" s="5"/>
      <c r="D776" s="5"/>
      <c r="E776" s="5"/>
      <c r="F776" s="5"/>
      <c r="G776" s="5"/>
      <c r="H776" s="5"/>
      <c r="I776" s="5"/>
      <c r="J776" s="5"/>
    </row>
    <row r="777" spans="2:10">
      <c r="B777" s="5"/>
      <c r="C777" s="5"/>
      <c r="D777" s="5"/>
      <c r="E777" s="5"/>
      <c r="F777" s="5"/>
      <c r="G777" s="5"/>
      <c r="H777" s="5"/>
      <c r="I777" s="5"/>
      <c r="J777" s="5"/>
    </row>
    <row r="778" spans="2:10">
      <c r="B778" s="5"/>
      <c r="C778" s="5"/>
      <c r="D778" s="5"/>
      <c r="E778" s="5"/>
      <c r="F778" s="5"/>
      <c r="G778" s="5"/>
      <c r="H778" s="5"/>
      <c r="I778" s="5"/>
      <c r="J778" s="5"/>
    </row>
    <row r="779" spans="2:10">
      <c r="B779" s="5"/>
      <c r="C779" s="5"/>
      <c r="D779" s="5"/>
      <c r="E779" s="5"/>
      <c r="F779" s="5"/>
      <c r="G779" s="5"/>
      <c r="H779" s="5"/>
      <c r="I779" s="5"/>
      <c r="J779" s="5"/>
    </row>
    <row r="780" spans="2:10">
      <c r="B780" s="5"/>
      <c r="C780" s="5"/>
      <c r="D780" s="5"/>
      <c r="E780" s="5"/>
      <c r="F780" s="5"/>
      <c r="G780" s="5"/>
      <c r="H780" s="5"/>
      <c r="I780" s="5"/>
      <c r="J780" s="5"/>
    </row>
    <row r="781" spans="2:10">
      <c r="B781" s="5"/>
      <c r="C781" s="5"/>
      <c r="D781" s="5"/>
      <c r="E781" s="5"/>
      <c r="F781" s="5"/>
      <c r="G781" s="5"/>
      <c r="H781" s="5"/>
      <c r="I781" s="5"/>
      <c r="J781" s="5"/>
    </row>
    <row r="782" spans="2:10">
      <c r="B782" s="5"/>
      <c r="C782" s="5"/>
      <c r="D782" s="5"/>
      <c r="E782" s="5"/>
      <c r="F782" s="5"/>
      <c r="G782" s="5"/>
      <c r="H782" s="5"/>
      <c r="I782" s="5"/>
      <c r="J782" s="5"/>
    </row>
    <row r="783" spans="2:10">
      <c r="B783" s="5"/>
      <c r="C783" s="5"/>
      <c r="D783" s="5"/>
      <c r="E783" s="5"/>
      <c r="F783" s="5"/>
      <c r="G783" s="5"/>
      <c r="H783" s="5"/>
      <c r="I783" s="5"/>
      <c r="J783" s="5"/>
    </row>
    <row r="784" spans="2:10">
      <c r="B784" s="5"/>
      <c r="C784" s="5"/>
      <c r="D784" s="5"/>
      <c r="E784" s="5"/>
      <c r="F784" s="5"/>
      <c r="G784" s="5"/>
      <c r="H784" s="5"/>
      <c r="I784" s="5"/>
      <c r="J784" s="5"/>
    </row>
    <row r="785" spans="2:10">
      <c r="B785" s="5"/>
      <c r="C785" s="5"/>
      <c r="D785" s="5"/>
      <c r="E785" s="5"/>
      <c r="F785" s="5"/>
      <c r="G785" s="5"/>
      <c r="H785" s="5"/>
      <c r="I785" s="5"/>
      <c r="J785" s="5"/>
    </row>
    <row r="786" spans="2:10">
      <c r="B786" s="5"/>
      <c r="C786" s="5"/>
      <c r="D786" s="5"/>
      <c r="E786" s="5"/>
      <c r="F786" s="5"/>
      <c r="G786" s="5"/>
      <c r="H786" s="5"/>
      <c r="I786" s="5"/>
      <c r="J786" s="5"/>
    </row>
    <row r="787" spans="2:10">
      <c r="B787" s="5"/>
      <c r="C787" s="5"/>
      <c r="D787" s="5"/>
      <c r="E787" s="5"/>
      <c r="F787" s="5"/>
      <c r="G787" s="5"/>
      <c r="H787" s="5"/>
      <c r="I787" s="5"/>
      <c r="J787" s="5"/>
    </row>
    <row r="788" spans="2:10">
      <c r="B788" s="5"/>
      <c r="C788" s="5"/>
      <c r="D788" s="5"/>
      <c r="E788" s="5"/>
      <c r="F788" s="5"/>
      <c r="G788" s="5"/>
      <c r="H788" s="5"/>
      <c r="I788" s="5"/>
      <c r="J788" s="5"/>
    </row>
    <row r="789" spans="2:10">
      <c r="B789" s="5"/>
      <c r="C789" s="5"/>
      <c r="D789" s="5"/>
      <c r="E789" s="5"/>
      <c r="F789" s="5"/>
      <c r="G789" s="5"/>
      <c r="H789" s="5"/>
      <c r="I789" s="5"/>
      <c r="J789" s="5"/>
    </row>
    <row r="790" spans="2:10">
      <c r="B790" s="5"/>
      <c r="C790" s="5"/>
      <c r="D790" s="5"/>
      <c r="E790" s="5"/>
      <c r="F790" s="5"/>
      <c r="G790" s="5"/>
      <c r="H790" s="5"/>
      <c r="I790" s="5"/>
      <c r="J790" s="5"/>
    </row>
    <row r="791" spans="2:10">
      <c r="B791" s="5"/>
      <c r="C791" s="5"/>
      <c r="D791" s="5"/>
      <c r="E791" s="5"/>
      <c r="F791" s="5"/>
      <c r="G791" s="5"/>
      <c r="H791" s="5"/>
      <c r="I791" s="5"/>
      <c r="J791" s="5"/>
    </row>
    <row r="792" spans="2:10">
      <c r="B792" s="5"/>
      <c r="C792" s="5"/>
      <c r="D792" s="5"/>
      <c r="E792" s="5"/>
      <c r="F792" s="5"/>
      <c r="G792" s="5"/>
      <c r="H792" s="5"/>
      <c r="I792" s="5"/>
      <c r="J792" s="5"/>
    </row>
    <row r="793" spans="2:10">
      <c r="B793" s="5"/>
      <c r="C793" s="5"/>
      <c r="D793" s="5"/>
      <c r="E793" s="5"/>
      <c r="F793" s="5"/>
      <c r="G793" s="5"/>
      <c r="H793" s="5"/>
      <c r="I793" s="5"/>
      <c r="J793" s="5"/>
    </row>
    <row r="794" spans="2:10">
      <c r="B794" s="5"/>
      <c r="C794" s="5"/>
      <c r="D794" s="5"/>
      <c r="E794" s="5"/>
      <c r="F794" s="5"/>
      <c r="G794" s="5"/>
      <c r="H794" s="5"/>
      <c r="I794" s="5"/>
      <c r="J794" s="5"/>
    </row>
    <row r="795" spans="2:10">
      <c r="B795" s="5"/>
      <c r="C795" s="5"/>
      <c r="D795" s="5"/>
      <c r="E795" s="5"/>
      <c r="F795" s="5"/>
      <c r="G795" s="5"/>
      <c r="H795" s="5"/>
      <c r="I795" s="5"/>
      <c r="J795" s="5"/>
    </row>
    <row r="796" spans="2:10">
      <c r="B796" s="5"/>
      <c r="C796" s="5"/>
      <c r="D796" s="5"/>
      <c r="E796" s="5"/>
      <c r="F796" s="5"/>
      <c r="G796" s="5"/>
      <c r="H796" s="5"/>
      <c r="I796" s="5"/>
      <c r="J796" s="5"/>
    </row>
    <row r="797" spans="2:10">
      <c r="B797" s="5"/>
      <c r="C797" s="5"/>
      <c r="D797" s="5"/>
      <c r="E797" s="5"/>
      <c r="F797" s="5"/>
      <c r="G797" s="5"/>
      <c r="H797" s="5"/>
      <c r="I797" s="5"/>
      <c r="J797" s="5"/>
    </row>
    <row r="798" spans="2:10">
      <c r="B798" s="5"/>
      <c r="C798" s="5"/>
      <c r="D798" s="5"/>
      <c r="E798" s="5"/>
      <c r="F798" s="5"/>
      <c r="G798" s="5"/>
      <c r="H798" s="5"/>
      <c r="I798" s="5"/>
      <c r="J798" s="5"/>
    </row>
    <row r="799" spans="2:10">
      <c r="B799" s="5"/>
      <c r="C799" s="5"/>
      <c r="D799" s="5"/>
      <c r="E799" s="5"/>
      <c r="F799" s="5"/>
      <c r="G799" s="5"/>
      <c r="H799" s="5"/>
      <c r="I799" s="5"/>
      <c r="J799" s="5"/>
    </row>
    <row r="800" spans="2:10">
      <c r="B800" s="5"/>
      <c r="C800" s="5"/>
      <c r="D800" s="5"/>
      <c r="E800" s="5"/>
      <c r="F800" s="5"/>
      <c r="G800" s="5"/>
      <c r="H800" s="5"/>
      <c r="I800" s="5"/>
      <c r="J800" s="5"/>
    </row>
    <row r="801" spans="2:10">
      <c r="B801" s="5"/>
      <c r="C801" s="5"/>
      <c r="D801" s="5"/>
      <c r="E801" s="5"/>
      <c r="F801" s="5"/>
      <c r="G801" s="5"/>
      <c r="H801" s="5"/>
      <c r="I801" s="5"/>
      <c r="J801" s="5"/>
    </row>
    <row r="802" spans="2:10">
      <c r="B802" s="5"/>
      <c r="C802" s="5"/>
      <c r="D802" s="5"/>
      <c r="E802" s="5"/>
      <c r="F802" s="5"/>
      <c r="G802" s="5"/>
      <c r="H802" s="5"/>
      <c r="I802" s="5"/>
      <c r="J802" s="5"/>
    </row>
    <row r="803" spans="2:10">
      <c r="B803" s="5"/>
      <c r="C803" s="5"/>
      <c r="D803" s="5"/>
      <c r="E803" s="5"/>
      <c r="F803" s="5"/>
      <c r="G803" s="5"/>
      <c r="H803" s="5"/>
      <c r="I803" s="5"/>
      <c r="J803" s="5"/>
    </row>
    <row r="804" spans="2:10">
      <c r="B804" s="5"/>
      <c r="C804" s="5"/>
      <c r="D804" s="5"/>
      <c r="E804" s="5"/>
      <c r="F804" s="5"/>
      <c r="G804" s="5"/>
      <c r="H804" s="5"/>
      <c r="I804" s="5"/>
      <c r="J804" s="5"/>
    </row>
    <row r="805" spans="2:10">
      <c r="B805" s="5"/>
      <c r="C805" s="5"/>
      <c r="D805" s="5"/>
      <c r="E805" s="5"/>
      <c r="F805" s="5"/>
      <c r="G805" s="5"/>
      <c r="H805" s="5"/>
      <c r="I805" s="5"/>
      <c r="J805" s="5"/>
    </row>
    <row r="806" spans="2:10">
      <c r="B806" s="5"/>
      <c r="C806" s="5"/>
      <c r="D806" s="5"/>
      <c r="E806" s="5"/>
      <c r="F806" s="5"/>
      <c r="G806" s="5"/>
      <c r="H806" s="5"/>
      <c r="I806" s="5"/>
      <c r="J806" s="5"/>
    </row>
    <row r="807" spans="2:10">
      <c r="B807" s="5"/>
      <c r="C807" s="5"/>
      <c r="D807" s="5"/>
      <c r="E807" s="5"/>
      <c r="F807" s="5"/>
      <c r="G807" s="5"/>
      <c r="H807" s="5"/>
      <c r="I807" s="5"/>
      <c r="J807" s="5"/>
    </row>
    <row r="808" spans="2:10">
      <c r="B808" s="5"/>
      <c r="C808" s="5"/>
      <c r="D808" s="5"/>
      <c r="E808" s="5"/>
      <c r="F808" s="5"/>
      <c r="G808" s="5"/>
      <c r="H808" s="5"/>
      <c r="I808" s="5"/>
      <c r="J808" s="5"/>
    </row>
    <row r="809" spans="2:10">
      <c r="B809" s="5"/>
      <c r="C809" s="5"/>
      <c r="D809" s="5"/>
      <c r="E809" s="5"/>
      <c r="F809" s="5"/>
      <c r="G809" s="5"/>
      <c r="H809" s="5"/>
      <c r="I809" s="5"/>
      <c r="J809" s="5"/>
    </row>
    <row r="810" spans="2:10">
      <c r="B810" s="5"/>
      <c r="C810" s="5"/>
      <c r="D810" s="5"/>
      <c r="E810" s="5"/>
      <c r="F810" s="5"/>
      <c r="G810" s="5"/>
      <c r="H810" s="5"/>
      <c r="I810" s="5"/>
      <c r="J810" s="5"/>
    </row>
    <row r="811" spans="2:10">
      <c r="B811" s="5"/>
      <c r="C811" s="5"/>
      <c r="D811" s="5"/>
      <c r="E811" s="5"/>
      <c r="F811" s="5"/>
      <c r="G811" s="5"/>
      <c r="H811" s="5"/>
      <c r="I811" s="5"/>
      <c r="J811" s="5"/>
    </row>
    <row r="812" spans="2:10">
      <c r="B812" s="5"/>
      <c r="C812" s="5"/>
      <c r="D812" s="5"/>
      <c r="E812" s="5"/>
      <c r="F812" s="5"/>
      <c r="G812" s="5"/>
      <c r="H812" s="5"/>
      <c r="I812" s="5"/>
      <c r="J812" s="5"/>
    </row>
    <row r="813" spans="2:10">
      <c r="B813" s="5"/>
      <c r="C813" s="5"/>
      <c r="D813" s="5"/>
      <c r="E813" s="5"/>
      <c r="F813" s="5"/>
      <c r="G813" s="5"/>
      <c r="H813" s="5"/>
      <c r="I813" s="5"/>
      <c r="J813" s="5"/>
    </row>
    <row r="814" spans="2:10">
      <c r="B814" s="5"/>
      <c r="C814" s="5"/>
      <c r="D814" s="5"/>
      <c r="E814" s="5"/>
      <c r="F814" s="5"/>
      <c r="G814" s="5"/>
      <c r="H814" s="5"/>
      <c r="I814" s="5"/>
      <c r="J814" s="5"/>
    </row>
    <row r="815" spans="2:10">
      <c r="B815" s="5"/>
      <c r="C815" s="5"/>
      <c r="D815" s="5"/>
      <c r="E815" s="5"/>
      <c r="F815" s="5"/>
      <c r="G815" s="5"/>
      <c r="H815" s="5"/>
      <c r="I815" s="5"/>
      <c r="J815" s="5"/>
    </row>
    <row r="816" spans="2:10">
      <c r="B816" s="5"/>
      <c r="C816" s="5"/>
      <c r="D816" s="5"/>
      <c r="E816" s="5"/>
      <c r="F816" s="5"/>
      <c r="G816" s="5"/>
      <c r="H816" s="5"/>
      <c r="I816" s="5"/>
      <c r="J816" s="5"/>
    </row>
    <row r="817" spans="2:10">
      <c r="B817" s="5"/>
      <c r="C817" s="5"/>
      <c r="D817" s="5"/>
      <c r="E817" s="5"/>
      <c r="F817" s="5"/>
      <c r="G817" s="5"/>
      <c r="H817" s="5"/>
      <c r="I817" s="5"/>
      <c r="J817" s="5"/>
    </row>
    <row r="818" spans="2:10">
      <c r="B818" s="5"/>
      <c r="C818" s="5"/>
      <c r="D818" s="5"/>
      <c r="E818" s="5"/>
      <c r="F818" s="5"/>
      <c r="G818" s="5"/>
      <c r="H818" s="5"/>
      <c r="I818" s="5"/>
      <c r="J818" s="5"/>
    </row>
    <row r="819" spans="2:10">
      <c r="B819" s="5"/>
      <c r="C819" s="5"/>
      <c r="D819" s="5"/>
      <c r="E819" s="5"/>
      <c r="F819" s="5"/>
      <c r="G819" s="5"/>
      <c r="H819" s="5"/>
      <c r="I819" s="5"/>
      <c r="J819" s="5"/>
    </row>
    <row r="820" spans="2:10">
      <c r="B820" s="5"/>
      <c r="C820" s="5"/>
      <c r="D820" s="5"/>
      <c r="E820" s="5"/>
      <c r="F820" s="5"/>
      <c r="G820" s="5"/>
      <c r="H820" s="5"/>
      <c r="I820" s="5"/>
      <c r="J820" s="5"/>
    </row>
    <row r="821" spans="2:10">
      <c r="B821" s="5"/>
      <c r="C821" s="5"/>
      <c r="D821" s="5"/>
      <c r="E821" s="5"/>
      <c r="F821" s="5"/>
      <c r="G821" s="5"/>
      <c r="H821" s="5"/>
      <c r="I821" s="5"/>
      <c r="J821" s="5"/>
    </row>
    <row r="822" spans="2:10">
      <c r="B822" s="5"/>
      <c r="C822" s="5"/>
      <c r="D822" s="5"/>
      <c r="E822" s="5"/>
      <c r="F822" s="5"/>
      <c r="G822" s="5"/>
      <c r="H822" s="5"/>
      <c r="I822" s="5"/>
      <c r="J822" s="5"/>
    </row>
    <row r="823" spans="2:10">
      <c r="B823" s="5"/>
      <c r="C823" s="5"/>
      <c r="D823" s="5"/>
      <c r="E823" s="5"/>
      <c r="F823" s="5"/>
      <c r="G823" s="5"/>
      <c r="H823" s="5"/>
      <c r="I823" s="5"/>
      <c r="J823" s="5"/>
    </row>
    <row r="824" spans="2:10">
      <c r="B824" s="5"/>
      <c r="C824" s="5"/>
      <c r="D824" s="5"/>
      <c r="E824" s="5"/>
      <c r="F824" s="5"/>
      <c r="G824" s="5"/>
      <c r="H824" s="5"/>
      <c r="I824" s="5"/>
      <c r="J824" s="5"/>
    </row>
    <row r="825" spans="2:10">
      <c r="B825" s="5"/>
      <c r="C825" s="5"/>
      <c r="D825" s="5"/>
      <c r="E825" s="5"/>
      <c r="F825" s="5"/>
      <c r="G825" s="5"/>
      <c r="H825" s="5"/>
      <c r="I825" s="5"/>
      <c r="J825" s="5"/>
    </row>
    <row r="826" spans="2:10">
      <c r="B826" s="5"/>
      <c r="C826" s="5"/>
      <c r="D826" s="5"/>
      <c r="E826" s="5"/>
      <c r="F826" s="5"/>
      <c r="G826" s="5"/>
      <c r="H826" s="5"/>
      <c r="I826" s="5"/>
      <c r="J826" s="5"/>
    </row>
    <row r="827" spans="2:10">
      <c r="B827" s="5"/>
      <c r="C827" s="5"/>
      <c r="D827" s="5"/>
      <c r="E827" s="5"/>
      <c r="F827" s="5"/>
      <c r="G827" s="5"/>
      <c r="H827" s="5"/>
      <c r="I827" s="5"/>
      <c r="J827" s="5"/>
    </row>
    <row r="828" spans="2:10">
      <c r="B828" s="5"/>
      <c r="C828" s="5"/>
      <c r="D828" s="5"/>
      <c r="E828" s="5"/>
      <c r="F828" s="5"/>
      <c r="G828" s="5"/>
      <c r="H828" s="5"/>
      <c r="I828" s="5"/>
      <c r="J828" s="5"/>
    </row>
    <row r="829" spans="2:10">
      <c r="B829" s="5"/>
      <c r="C829" s="5"/>
      <c r="D829" s="5"/>
      <c r="E829" s="5"/>
      <c r="F829" s="5"/>
      <c r="G829" s="5"/>
      <c r="H829" s="5"/>
      <c r="I829" s="5"/>
      <c r="J829" s="5"/>
    </row>
    <row r="830" spans="2:10">
      <c r="B830" s="5"/>
      <c r="C830" s="5"/>
      <c r="D830" s="5"/>
      <c r="E830" s="5"/>
      <c r="F830" s="5"/>
      <c r="G830" s="5"/>
      <c r="H830" s="5"/>
      <c r="I830" s="5"/>
      <c r="J830" s="5"/>
    </row>
    <row r="831" spans="2:10">
      <c r="B831" s="5"/>
      <c r="C831" s="5"/>
      <c r="D831" s="5"/>
      <c r="E831" s="5"/>
      <c r="F831" s="5"/>
      <c r="G831" s="5"/>
      <c r="H831" s="5"/>
      <c r="I831" s="5"/>
      <c r="J831" s="5"/>
    </row>
    <row r="832" spans="2:10">
      <c r="B832" s="5"/>
      <c r="C832" s="5"/>
      <c r="D832" s="5"/>
      <c r="E832" s="5"/>
      <c r="F832" s="5"/>
      <c r="G832" s="5"/>
      <c r="H832" s="5"/>
      <c r="I832" s="5"/>
      <c r="J832" s="5"/>
    </row>
    <row r="833" spans="2:10">
      <c r="B833" s="5"/>
      <c r="C833" s="5"/>
      <c r="D833" s="5"/>
      <c r="E833" s="5"/>
      <c r="F833" s="5"/>
      <c r="G833" s="5"/>
      <c r="H833" s="5"/>
      <c r="I833" s="5"/>
      <c r="J833" s="5"/>
    </row>
    <row r="834" spans="2:10">
      <c r="B834" s="5"/>
      <c r="C834" s="5"/>
      <c r="D834" s="5"/>
      <c r="E834" s="5"/>
      <c r="F834" s="5"/>
      <c r="G834" s="5"/>
      <c r="H834" s="5"/>
      <c r="I834" s="5"/>
      <c r="J834" s="5"/>
    </row>
    <row r="835" spans="2:10">
      <c r="B835" s="5"/>
      <c r="C835" s="5"/>
      <c r="D835" s="5"/>
      <c r="E835" s="5"/>
      <c r="F835" s="5"/>
      <c r="G835" s="5"/>
      <c r="H835" s="5"/>
      <c r="I835" s="5"/>
      <c r="J835" s="5"/>
    </row>
    <row r="836" spans="2:10">
      <c r="B836" s="5"/>
      <c r="C836" s="5"/>
      <c r="D836" s="5"/>
      <c r="E836" s="5"/>
      <c r="F836" s="5"/>
      <c r="G836" s="5"/>
      <c r="H836" s="5"/>
      <c r="I836" s="5"/>
      <c r="J836" s="5"/>
    </row>
    <row r="837" spans="2:10">
      <c r="B837" s="5"/>
      <c r="C837" s="5"/>
      <c r="D837" s="5"/>
      <c r="E837" s="5"/>
      <c r="F837" s="5"/>
      <c r="G837" s="5"/>
      <c r="H837" s="5"/>
      <c r="I837" s="5"/>
      <c r="J837" s="5"/>
    </row>
    <row r="838" spans="2:10">
      <c r="B838" s="5"/>
      <c r="C838" s="5"/>
      <c r="D838" s="5"/>
      <c r="E838" s="5"/>
      <c r="F838" s="5"/>
      <c r="G838" s="5"/>
      <c r="H838" s="5"/>
      <c r="I838" s="5"/>
      <c r="J838" s="5"/>
    </row>
    <row r="839" spans="2:10">
      <c r="B839" s="5"/>
      <c r="C839" s="5"/>
      <c r="D839" s="5"/>
      <c r="E839" s="5"/>
      <c r="F839" s="5"/>
      <c r="G839" s="5"/>
      <c r="H839" s="5"/>
      <c r="I839" s="5"/>
      <c r="J839" s="5"/>
    </row>
    <row r="840" spans="2:10">
      <c r="B840" s="5"/>
      <c r="C840" s="5"/>
      <c r="D840" s="5"/>
      <c r="E840" s="5"/>
      <c r="F840" s="5"/>
      <c r="G840" s="5"/>
      <c r="H840" s="5"/>
      <c r="I840" s="5"/>
      <c r="J840" s="5"/>
    </row>
    <row r="841" spans="2:10">
      <c r="B841" s="5"/>
      <c r="C841" s="5"/>
      <c r="D841" s="5"/>
      <c r="E841" s="5"/>
      <c r="F841" s="5"/>
      <c r="G841" s="5"/>
      <c r="H841" s="5"/>
      <c r="I841" s="5"/>
      <c r="J841" s="5"/>
    </row>
    <row r="842" spans="2:10">
      <c r="B842" s="5"/>
      <c r="C842" s="5"/>
      <c r="D842" s="5"/>
      <c r="E842" s="5"/>
      <c r="F842" s="5"/>
      <c r="G842" s="5"/>
      <c r="H842" s="5"/>
      <c r="I842" s="5"/>
      <c r="J842" s="5"/>
    </row>
    <row r="843" spans="2:10">
      <c r="B843" s="5"/>
      <c r="C843" s="5"/>
      <c r="D843" s="5"/>
      <c r="E843" s="5"/>
      <c r="F843" s="5"/>
      <c r="G843" s="5"/>
      <c r="H843" s="5"/>
      <c r="I843" s="5"/>
      <c r="J843" s="5"/>
    </row>
    <row r="844" spans="2:10">
      <c r="B844" s="5"/>
      <c r="C844" s="5"/>
      <c r="D844" s="5"/>
      <c r="E844" s="5"/>
      <c r="F844" s="5"/>
      <c r="G844" s="5"/>
      <c r="H844" s="5"/>
      <c r="I844" s="5"/>
      <c r="J844" s="5"/>
    </row>
    <row r="845" spans="2:10">
      <c r="B845" s="5"/>
      <c r="C845" s="5"/>
      <c r="D845" s="5"/>
      <c r="E845" s="5"/>
      <c r="F845" s="5"/>
      <c r="G845" s="5"/>
      <c r="H845" s="5"/>
      <c r="I845" s="5"/>
      <c r="J845" s="5"/>
    </row>
    <row r="846" spans="2:10">
      <c r="B846" s="5"/>
      <c r="C846" s="5"/>
      <c r="D846" s="5"/>
      <c r="E846" s="5"/>
      <c r="F846" s="5"/>
      <c r="G846" s="5"/>
      <c r="H846" s="5"/>
      <c r="I846" s="5"/>
      <c r="J846" s="5"/>
    </row>
    <row r="847" spans="2:10">
      <c r="B847" s="5"/>
      <c r="C847" s="5"/>
      <c r="D847" s="5"/>
      <c r="E847" s="5"/>
      <c r="F847" s="5"/>
      <c r="G847" s="5"/>
      <c r="H847" s="5"/>
      <c r="I847" s="5"/>
      <c r="J847" s="5"/>
    </row>
    <row r="848" spans="2:10">
      <c r="B848" s="5"/>
      <c r="C848" s="5"/>
      <c r="D848" s="5"/>
      <c r="E848" s="5"/>
      <c r="F848" s="5"/>
      <c r="G848" s="5"/>
      <c r="H848" s="5"/>
      <c r="I848" s="5"/>
      <c r="J848" s="5"/>
    </row>
    <row r="849" spans="2:10">
      <c r="B849" s="5"/>
      <c r="C849" s="5"/>
      <c r="D849" s="5"/>
      <c r="E849" s="5"/>
      <c r="F849" s="5"/>
      <c r="G849" s="5"/>
      <c r="H849" s="5"/>
      <c r="I849" s="5"/>
      <c r="J849" s="5"/>
    </row>
    <row r="850" spans="2:10">
      <c r="B850" s="5"/>
      <c r="C850" s="5"/>
      <c r="D850" s="5"/>
      <c r="E850" s="5"/>
      <c r="F850" s="5"/>
      <c r="G850" s="5"/>
      <c r="H850" s="5"/>
      <c r="I850" s="5"/>
      <c r="J850" s="5"/>
    </row>
    <row r="851" spans="2:10">
      <c r="B851" s="5"/>
      <c r="C851" s="5"/>
      <c r="D851" s="5"/>
      <c r="E851" s="5"/>
      <c r="F851" s="5"/>
      <c r="G851" s="5"/>
      <c r="H851" s="5"/>
      <c r="I851" s="5"/>
      <c r="J851" s="5"/>
    </row>
    <row r="852" spans="2:10">
      <c r="B852" s="5"/>
      <c r="C852" s="5"/>
      <c r="D852" s="5"/>
      <c r="E852" s="5"/>
      <c r="F852" s="5"/>
      <c r="G852" s="5"/>
      <c r="H852" s="5"/>
      <c r="I852" s="5"/>
      <c r="J852" s="5"/>
    </row>
    <row r="853" spans="2:10">
      <c r="B853" s="5"/>
      <c r="C853" s="5"/>
      <c r="D853" s="5"/>
      <c r="E853" s="5"/>
      <c r="F853" s="5"/>
      <c r="G853" s="5"/>
      <c r="H853" s="5"/>
      <c r="I853" s="5"/>
      <c r="J853" s="5"/>
    </row>
    <row r="854" spans="2:10">
      <c r="B854" s="5"/>
      <c r="C854" s="5"/>
      <c r="D854" s="5"/>
      <c r="E854" s="5"/>
      <c r="F854" s="5"/>
      <c r="G854" s="5"/>
      <c r="H854" s="5"/>
      <c r="I854" s="5"/>
      <c r="J854" s="5"/>
    </row>
    <row r="855" spans="2:10">
      <c r="B855" s="5"/>
      <c r="C855" s="5"/>
      <c r="D855" s="5"/>
      <c r="E855" s="5"/>
      <c r="F855" s="5"/>
      <c r="G855" s="5"/>
      <c r="H855" s="5"/>
      <c r="I855" s="5"/>
      <c r="J855" s="5"/>
    </row>
    <row r="856" spans="2:10">
      <c r="B856" s="5"/>
      <c r="C856" s="5"/>
      <c r="D856" s="5"/>
      <c r="E856" s="5"/>
      <c r="F856" s="5"/>
      <c r="G856" s="5"/>
      <c r="H856" s="5"/>
      <c r="I856" s="5"/>
      <c r="J856" s="5"/>
    </row>
    <row r="857" spans="2:10">
      <c r="B857" s="5"/>
      <c r="C857" s="5"/>
      <c r="D857" s="5"/>
      <c r="E857" s="5"/>
      <c r="F857" s="5"/>
      <c r="G857" s="5"/>
      <c r="H857" s="5"/>
      <c r="I857" s="5"/>
      <c r="J857" s="5"/>
    </row>
    <row r="858" spans="2:10">
      <c r="B858" s="5"/>
      <c r="C858" s="5"/>
      <c r="D858" s="5"/>
      <c r="E858" s="5"/>
      <c r="F858" s="5"/>
      <c r="G858" s="5"/>
      <c r="H858" s="5"/>
      <c r="I858" s="5"/>
      <c r="J858" s="5"/>
    </row>
    <row r="859" spans="2:10">
      <c r="B859" s="5"/>
      <c r="C859" s="5"/>
      <c r="D859" s="5"/>
      <c r="E859" s="5"/>
      <c r="F859" s="5"/>
      <c r="G859" s="5"/>
      <c r="H859" s="5"/>
      <c r="I859" s="5"/>
      <c r="J859" s="5"/>
    </row>
    <row r="860" spans="2:10">
      <c r="B860" s="5"/>
      <c r="C860" s="5"/>
      <c r="D860" s="5"/>
      <c r="E860" s="5"/>
      <c r="F860" s="5"/>
      <c r="G860" s="5"/>
      <c r="H860" s="5"/>
      <c r="I860" s="5"/>
      <c r="J860" s="5"/>
    </row>
    <row r="861" spans="2:10">
      <c r="B861" s="5"/>
      <c r="C861" s="5"/>
      <c r="D861" s="5"/>
      <c r="E861" s="5"/>
      <c r="F861" s="5"/>
      <c r="G861" s="5"/>
      <c r="H861" s="5"/>
      <c r="I861" s="5"/>
      <c r="J861" s="5"/>
    </row>
    <row r="862" spans="2:10">
      <c r="B862" s="5"/>
      <c r="C862" s="5"/>
      <c r="D862" s="5"/>
      <c r="E862" s="5"/>
      <c r="F862" s="5"/>
      <c r="G862" s="5"/>
      <c r="H862" s="5"/>
      <c r="I862" s="5"/>
      <c r="J862" s="5"/>
    </row>
    <row r="863" spans="2:10">
      <c r="B863" s="5"/>
      <c r="C863" s="5"/>
      <c r="D863" s="5"/>
      <c r="E863" s="5"/>
      <c r="F863" s="5"/>
      <c r="G863" s="5"/>
      <c r="H863" s="5"/>
      <c r="I863" s="5"/>
      <c r="J863" s="5"/>
    </row>
    <row r="864" spans="2:10">
      <c r="B864" s="5"/>
      <c r="C864" s="5"/>
      <c r="D864" s="5"/>
      <c r="E864" s="5"/>
      <c r="F864" s="5"/>
      <c r="G864" s="5"/>
      <c r="H864" s="5"/>
      <c r="I864" s="5"/>
      <c r="J864" s="5"/>
    </row>
    <row r="865" spans="2:10">
      <c r="B865" s="5"/>
      <c r="C865" s="5"/>
      <c r="D865" s="5"/>
      <c r="E865" s="5"/>
      <c r="F865" s="5"/>
      <c r="G865" s="5"/>
      <c r="H865" s="5"/>
      <c r="I865" s="5"/>
      <c r="J865" s="5"/>
    </row>
    <row r="866" spans="2:10">
      <c r="B866" s="5"/>
      <c r="C866" s="5"/>
      <c r="D866" s="5"/>
      <c r="E866" s="5"/>
      <c r="F866" s="5"/>
      <c r="G866" s="5"/>
      <c r="H866" s="5"/>
      <c r="I866" s="5"/>
      <c r="J866" s="5"/>
    </row>
    <row r="867" spans="2:10">
      <c r="B867" s="5"/>
      <c r="C867" s="5"/>
      <c r="D867" s="5"/>
      <c r="E867" s="5"/>
      <c r="F867" s="5"/>
      <c r="G867" s="5"/>
      <c r="H867" s="5"/>
      <c r="I867" s="5"/>
      <c r="J867" s="5"/>
    </row>
    <row r="868" spans="2:10">
      <c r="B868" s="5"/>
      <c r="C868" s="5"/>
      <c r="D868" s="5"/>
      <c r="E868" s="5"/>
      <c r="F868" s="5"/>
      <c r="G868" s="5"/>
      <c r="H868" s="5"/>
      <c r="I868" s="5"/>
      <c r="J868" s="5"/>
    </row>
    <row r="869" spans="2:10">
      <c r="B869" s="5"/>
      <c r="C869" s="5"/>
      <c r="D869" s="5"/>
      <c r="E869" s="5"/>
      <c r="F869" s="5"/>
      <c r="G869" s="5"/>
      <c r="H869" s="5"/>
      <c r="I869" s="5"/>
      <c r="J869" s="5"/>
    </row>
    <row r="870" spans="2:10">
      <c r="B870" s="5"/>
      <c r="C870" s="5"/>
      <c r="D870" s="5"/>
      <c r="E870" s="5"/>
      <c r="F870" s="5"/>
      <c r="G870" s="5"/>
      <c r="H870" s="5"/>
      <c r="I870" s="5"/>
      <c r="J870" s="5"/>
    </row>
    <row r="871" spans="2:10">
      <c r="B871" s="5"/>
      <c r="C871" s="5"/>
      <c r="D871" s="5"/>
      <c r="E871" s="5"/>
      <c r="F871" s="5"/>
      <c r="G871" s="5"/>
      <c r="H871" s="5"/>
      <c r="I871" s="5"/>
      <c r="J871" s="5"/>
    </row>
    <row r="872" spans="2:10">
      <c r="B872" s="5"/>
      <c r="C872" s="5"/>
      <c r="D872" s="5"/>
      <c r="E872" s="5"/>
      <c r="F872" s="5"/>
      <c r="G872" s="5"/>
      <c r="H872" s="5"/>
      <c r="I872" s="5"/>
      <c r="J872" s="5"/>
    </row>
    <row r="873" spans="2:10">
      <c r="B873" s="5"/>
      <c r="C873" s="5"/>
      <c r="D873" s="5"/>
      <c r="E873" s="5"/>
      <c r="F873" s="5"/>
      <c r="G873" s="5"/>
      <c r="H873" s="5"/>
      <c r="I873" s="5"/>
      <c r="J873" s="5"/>
    </row>
    <row r="874" spans="2:10">
      <c r="B874" s="5"/>
      <c r="C874" s="5"/>
      <c r="D874" s="5"/>
      <c r="E874" s="5"/>
      <c r="F874" s="5"/>
      <c r="G874" s="5"/>
      <c r="H874" s="5"/>
      <c r="I874" s="5"/>
      <c r="J874" s="5"/>
    </row>
    <row r="875" spans="2:10">
      <c r="B875" s="5"/>
      <c r="C875" s="5"/>
      <c r="D875" s="5"/>
      <c r="E875" s="5"/>
      <c r="F875" s="5"/>
      <c r="G875" s="5"/>
      <c r="H875" s="5"/>
      <c r="I875" s="5"/>
      <c r="J875" s="5"/>
    </row>
    <row r="876" spans="2:10">
      <c r="B876" s="5"/>
      <c r="C876" s="5"/>
      <c r="D876" s="5"/>
      <c r="E876" s="5"/>
      <c r="F876" s="5"/>
      <c r="G876" s="5"/>
      <c r="H876" s="5"/>
      <c r="I876" s="5"/>
      <c r="J876" s="5"/>
    </row>
    <row r="877" spans="2:10">
      <c r="B877" s="5"/>
      <c r="C877" s="5"/>
      <c r="D877" s="5"/>
      <c r="E877" s="5"/>
      <c r="F877" s="5"/>
      <c r="G877" s="5"/>
      <c r="H877" s="5"/>
      <c r="I877" s="5"/>
      <c r="J877" s="5"/>
    </row>
    <row r="878" spans="2:10">
      <c r="B878" s="5"/>
      <c r="C878" s="5"/>
      <c r="D878" s="5"/>
      <c r="E878" s="5"/>
      <c r="F878" s="5"/>
      <c r="G878" s="5"/>
      <c r="H878" s="5"/>
      <c r="I878" s="5"/>
      <c r="J878" s="5"/>
    </row>
    <row r="879" spans="2:10">
      <c r="B879" s="5"/>
      <c r="C879" s="5"/>
      <c r="D879" s="5"/>
      <c r="E879" s="5"/>
      <c r="F879" s="5"/>
      <c r="G879" s="5"/>
      <c r="H879" s="5"/>
      <c r="I879" s="5"/>
      <c r="J879" s="5"/>
    </row>
    <row r="880" spans="2:10">
      <c r="B880" s="5"/>
      <c r="C880" s="5"/>
      <c r="D880" s="5"/>
      <c r="E880" s="5"/>
      <c r="F880" s="5"/>
      <c r="G880" s="5"/>
      <c r="H880" s="5"/>
      <c r="I880" s="5"/>
      <c r="J880" s="5"/>
    </row>
    <row r="881" spans="2:10">
      <c r="B881" s="5"/>
      <c r="C881" s="5"/>
      <c r="D881" s="5"/>
      <c r="E881" s="5"/>
      <c r="F881" s="5"/>
      <c r="G881" s="5"/>
      <c r="H881" s="5"/>
      <c r="I881" s="5"/>
      <c r="J881" s="5"/>
    </row>
    <row r="882" spans="2:10">
      <c r="B882" s="5"/>
      <c r="C882" s="5"/>
      <c r="D882" s="5"/>
      <c r="E882" s="5"/>
      <c r="F882" s="5"/>
      <c r="G882" s="5"/>
      <c r="H882" s="5"/>
      <c r="I882" s="5"/>
      <c r="J882" s="5"/>
    </row>
    <row r="883" spans="2:10">
      <c r="B883" s="5"/>
      <c r="C883" s="5"/>
      <c r="D883" s="5"/>
      <c r="E883" s="5"/>
      <c r="F883" s="5"/>
      <c r="G883" s="5"/>
      <c r="H883" s="5"/>
      <c r="I883" s="5"/>
      <c r="J883" s="5"/>
    </row>
    <row r="884" spans="2:10">
      <c r="B884" s="5"/>
      <c r="C884" s="5"/>
      <c r="D884" s="5"/>
      <c r="E884" s="5"/>
      <c r="F884" s="5"/>
      <c r="G884" s="5"/>
      <c r="H884" s="5"/>
      <c r="I884" s="5"/>
      <c r="J884" s="5"/>
    </row>
    <row r="885" spans="2:10">
      <c r="B885" s="5"/>
      <c r="C885" s="5"/>
      <c r="D885" s="5"/>
      <c r="E885" s="5"/>
      <c r="F885" s="5"/>
      <c r="G885" s="5"/>
      <c r="H885" s="5"/>
      <c r="I885" s="5"/>
      <c r="J885" s="5"/>
    </row>
    <row r="886" spans="2:10">
      <c r="B886" s="5"/>
      <c r="C886" s="5"/>
      <c r="D886" s="5"/>
      <c r="E886" s="5"/>
      <c r="F886" s="5"/>
      <c r="G886" s="5"/>
      <c r="H886" s="5"/>
      <c r="I886" s="5"/>
      <c r="J886" s="5"/>
    </row>
    <row r="887" spans="2:10">
      <c r="B887" s="5"/>
      <c r="C887" s="5"/>
      <c r="D887" s="5"/>
      <c r="E887" s="5"/>
      <c r="F887" s="5"/>
      <c r="G887" s="5"/>
      <c r="H887" s="5"/>
      <c r="I887" s="5"/>
      <c r="J887" s="5"/>
    </row>
    <row r="888" spans="2:10">
      <c r="B888" s="5"/>
      <c r="C888" s="5"/>
      <c r="D888" s="5"/>
      <c r="E888" s="5"/>
      <c r="F888" s="5"/>
      <c r="G888" s="5"/>
      <c r="H888" s="5"/>
      <c r="I888" s="5"/>
      <c r="J888" s="5"/>
    </row>
    <row r="889" spans="2:10">
      <c r="B889" s="5"/>
      <c r="C889" s="5"/>
      <c r="D889" s="5"/>
      <c r="E889" s="5"/>
      <c r="F889" s="5"/>
      <c r="G889" s="5"/>
      <c r="H889" s="5"/>
      <c r="I889" s="5"/>
      <c r="J889" s="5"/>
    </row>
    <row r="890" spans="2:10">
      <c r="B890" s="5"/>
      <c r="C890" s="5"/>
      <c r="D890" s="5"/>
      <c r="E890" s="5"/>
      <c r="F890" s="5"/>
      <c r="G890" s="5"/>
      <c r="H890" s="5"/>
      <c r="I890" s="5"/>
      <c r="J890" s="5"/>
    </row>
    <row r="891" spans="2:10">
      <c r="B891" s="5"/>
      <c r="C891" s="5"/>
      <c r="D891" s="5"/>
      <c r="E891" s="5"/>
      <c r="F891" s="5"/>
      <c r="G891" s="5"/>
      <c r="H891" s="5"/>
      <c r="I891" s="5"/>
      <c r="J891" s="5"/>
    </row>
    <row r="892" spans="2:10">
      <c r="B892" s="5"/>
      <c r="C892" s="5"/>
      <c r="D892" s="5"/>
      <c r="E892" s="5"/>
      <c r="F892" s="5"/>
      <c r="G892" s="5"/>
      <c r="H892" s="5"/>
      <c r="I892" s="5"/>
      <c r="J892" s="5"/>
    </row>
    <row r="893" spans="2:10">
      <c r="B893" s="5"/>
      <c r="C893" s="5"/>
      <c r="D893" s="5"/>
      <c r="E893" s="5"/>
      <c r="F893" s="5"/>
      <c r="G893" s="5"/>
      <c r="H893" s="5"/>
      <c r="I893" s="5"/>
      <c r="J893" s="5"/>
    </row>
    <row r="894" spans="2:10">
      <c r="B894" s="5"/>
      <c r="C894" s="5"/>
      <c r="D894" s="5"/>
      <c r="E894" s="5"/>
      <c r="F894" s="5"/>
      <c r="G894" s="5"/>
      <c r="H894" s="5"/>
      <c r="I894" s="5"/>
      <c r="J894" s="5"/>
    </row>
    <row r="895" spans="2:10">
      <c r="B895" s="5"/>
      <c r="C895" s="5"/>
      <c r="D895" s="5"/>
      <c r="E895" s="5"/>
      <c r="F895" s="5"/>
      <c r="G895" s="5"/>
      <c r="H895" s="5"/>
      <c r="I895" s="5"/>
      <c r="J895" s="5"/>
    </row>
    <row r="896" spans="2:10">
      <c r="B896" s="5"/>
      <c r="C896" s="5"/>
      <c r="D896" s="5"/>
      <c r="E896" s="5"/>
      <c r="F896" s="5"/>
      <c r="G896" s="5"/>
      <c r="H896" s="5"/>
      <c r="I896" s="5"/>
      <c r="J896" s="5"/>
    </row>
    <row r="897" spans="2:10">
      <c r="B897" s="5"/>
      <c r="C897" s="5"/>
      <c r="D897" s="5"/>
      <c r="E897" s="5"/>
      <c r="F897" s="5"/>
      <c r="G897" s="5"/>
      <c r="H897" s="5"/>
      <c r="I897" s="5"/>
      <c r="J897" s="5"/>
    </row>
    <row r="898" spans="2:10">
      <c r="B898" s="5"/>
      <c r="C898" s="5"/>
      <c r="D898" s="5"/>
      <c r="E898" s="5"/>
      <c r="F898" s="5"/>
      <c r="G898" s="5"/>
      <c r="H898" s="5"/>
      <c r="I898" s="5"/>
      <c r="J898" s="5"/>
    </row>
    <row r="899" spans="2:10">
      <c r="B899" s="5"/>
      <c r="C899" s="5"/>
      <c r="D899" s="5"/>
      <c r="E899" s="5"/>
      <c r="F899" s="5"/>
      <c r="G899" s="5"/>
      <c r="H899" s="5"/>
      <c r="I899" s="5"/>
      <c r="J899" s="5"/>
    </row>
    <row r="900" spans="2:10">
      <c r="B900" s="5"/>
      <c r="C900" s="5"/>
      <c r="D900" s="5"/>
      <c r="E900" s="5"/>
      <c r="F900" s="5"/>
      <c r="G900" s="5"/>
      <c r="H900" s="5"/>
      <c r="I900" s="5"/>
      <c r="J900" s="5"/>
    </row>
    <row r="901" spans="2:10">
      <c r="B901" s="5"/>
      <c r="C901" s="5"/>
      <c r="D901" s="5"/>
      <c r="E901" s="5"/>
      <c r="F901" s="5"/>
      <c r="G901" s="5"/>
      <c r="H901" s="5"/>
      <c r="I901" s="5"/>
      <c r="J901" s="5"/>
    </row>
    <row r="902" spans="2:10">
      <c r="B902" s="5"/>
      <c r="C902" s="5"/>
      <c r="D902" s="5"/>
      <c r="E902" s="5"/>
      <c r="F902" s="5"/>
      <c r="G902" s="5"/>
      <c r="H902" s="5"/>
      <c r="I902" s="5"/>
      <c r="J902" s="5"/>
    </row>
    <row r="903" spans="2:10">
      <c r="B903" s="5"/>
      <c r="C903" s="5"/>
      <c r="D903" s="5"/>
      <c r="E903" s="5"/>
      <c r="F903" s="5"/>
      <c r="G903" s="5"/>
      <c r="H903" s="5"/>
      <c r="I903" s="5"/>
      <c r="J903" s="5"/>
    </row>
    <row r="904" spans="2:10">
      <c r="B904" s="5"/>
      <c r="C904" s="5"/>
      <c r="D904" s="5"/>
      <c r="E904" s="5"/>
      <c r="F904" s="5"/>
      <c r="G904" s="5"/>
      <c r="H904" s="5"/>
      <c r="I904" s="5"/>
      <c r="J904" s="5"/>
    </row>
    <row r="905" spans="2:10">
      <c r="B905" s="5"/>
      <c r="C905" s="5"/>
      <c r="D905" s="5"/>
      <c r="E905" s="5"/>
      <c r="F905" s="5"/>
      <c r="G905" s="5"/>
      <c r="H905" s="5"/>
      <c r="I905" s="5"/>
      <c r="J905" s="5"/>
    </row>
    <row r="906" spans="2:10">
      <c r="B906" s="5"/>
      <c r="C906" s="5"/>
      <c r="D906" s="5"/>
      <c r="E906" s="5"/>
      <c r="F906" s="5"/>
      <c r="G906" s="5"/>
      <c r="H906" s="5"/>
      <c r="I906" s="5"/>
      <c r="J906" s="5"/>
    </row>
    <row r="907" spans="2:10">
      <c r="B907" s="5"/>
      <c r="C907" s="5"/>
      <c r="D907" s="5"/>
      <c r="E907" s="5"/>
      <c r="F907" s="5"/>
      <c r="G907" s="5"/>
      <c r="H907" s="5"/>
      <c r="I907" s="5"/>
      <c r="J907" s="5"/>
    </row>
    <row r="908" spans="2:10">
      <c r="B908" s="5"/>
      <c r="C908" s="5"/>
      <c r="D908" s="5"/>
      <c r="E908" s="5"/>
      <c r="F908" s="5"/>
      <c r="G908" s="5"/>
      <c r="H908" s="5"/>
      <c r="I908" s="5"/>
      <c r="J908" s="5"/>
    </row>
    <row r="909" spans="2:10">
      <c r="B909" s="5"/>
      <c r="C909" s="5"/>
      <c r="D909" s="5"/>
      <c r="E909" s="5"/>
      <c r="F909" s="5"/>
      <c r="G909" s="5"/>
      <c r="H909" s="5"/>
      <c r="I909" s="5"/>
      <c r="J909" s="5"/>
    </row>
    <row r="910" spans="2:10">
      <c r="B910" s="5"/>
      <c r="C910" s="5"/>
      <c r="D910" s="5"/>
      <c r="E910" s="5"/>
      <c r="F910" s="5"/>
      <c r="G910" s="5"/>
      <c r="H910" s="5"/>
      <c r="I910" s="5"/>
      <c r="J910" s="5"/>
    </row>
    <row r="911" spans="2:10">
      <c r="B911" s="5"/>
      <c r="C911" s="5"/>
      <c r="D911" s="5"/>
      <c r="E911" s="5"/>
      <c r="F911" s="5"/>
      <c r="G911" s="5"/>
      <c r="H911" s="5"/>
      <c r="I911" s="5"/>
      <c r="J911" s="5"/>
    </row>
    <row r="912" spans="2:10">
      <c r="B912" s="5"/>
      <c r="C912" s="5"/>
      <c r="D912" s="5"/>
      <c r="E912" s="5"/>
      <c r="F912" s="5"/>
      <c r="G912" s="5"/>
      <c r="H912" s="5"/>
      <c r="I912" s="5"/>
      <c r="J912" s="5"/>
    </row>
    <row r="913" spans="2:10">
      <c r="B913" s="5"/>
      <c r="C913" s="5"/>
      <c r="D913" s="5"/>
      <c r="E913" s="5"/>
      <c r="F913" s="5"/>
      <c r="G913" s="5"/>
      <c r="H913" s="5"/>
      <c r="I913" s="5"/>
      <c r="J913" s="5"/>
    </row>
    <row r="914" spans="2:10">
      <c r="B914" s="5"/>
      <c r="C914" s="5"/>
      <c r="D914" s="5"/>
      <c r="E914" s="5"/>
      <c r="F914" s="5"/>
      <c r="G914" s="5"/>
      <c r="H914" s="5"/>
      <c r="I914" s="5"/>
      <c r="J914" s="5"/>
    </row>
    <row r="915" spans="2:10">
      <c r="B915" s="5"/>
      <c r="C915" s="5"/>
      <c r="D915" s="5"/>
      <c r="E915" s="5"/>
      <c r="F915" s="5"/>
      <c r="G915" s="5"/>
      <c r="H915" s="5"/>
      <c r="I915" s="5"/>
      <c r="J915" s="5"/>
    </row>
    <row r="916" spans="2:10">
      <c r="B916" s="5"/>
      <c r="C916" s="5"/>
      <c r="D916" s="5"/>
      <c r="E916" s="5"/>
      <c r="F916" s="5"/>
      <c r="G916" s="5"/>
      <c r="H916" s="5"/>
      <c r="I916" s="5"/>
      <c r="J916" s="5"/>
    </row>
    <row r="917" spans="2:10">
      <c r="B917" s="5"/>
      <c r="C917" s="5"/>
      <c r="D917" s="5"/>
      <c r="E917" s="5"/>
      <c r="F917" s="5"/>
      <c r="G917" s="5"/>
      <c r="H917" s="5"/>
      <c r="I917" s="5"/>
      <c r="J917" s="5"/>
    </row>
    <row r="918" spans="2:10">
      <c r="B918" s="5"/>
      <c r="C918" s="5"/>
      <c r="D918" s="5"/>
      <c r="E918" s="5"/>
      <c r="F918" s="5"/>
      <c r="G918" s="5"/>
      <c r="H918" s="5"/>
      <c r="I918" s="5"/>
      <c r="J918" s="5"/>
    </row>
    <row r="919" spans="2:10">
      <c r="B919" s="5"/>
      <c r="C919" s="5"/>
      <c r="D919" s="5"/>
      <c r="E919" s="5"/>
      <c r="F919" s="5"/>
      <c r="G919" s="5"/>
      <c r="H919" s="5"/>
      <c r="I919" s="5"/>
      <c r="J919" s="5"/>
    </row>
    <row r="920" spans="2:10">
      <c r="B920" s="5"/>
      <c r="C920" s="5"/>
      <c r="D920" s="5"/>
      <c r="E920" s="5"/>
      <c r="F920" s="5"/>
      <c r="G920" s="5"/>
      <c r="H920" s="5"/>
      <c r="I920" s="5"/>
      <c r="J920" s="5"/>
    </row>
    <row r="921" spans="2:10">
      <c r="B921" s="5"/>
      <c r="C921" s="5"/>
      <c r="D921" s="5"/>
      <c r="E921" s="5"/>
      <c r="F921" s="5"/>
      <c r="G921" s="5"/>
      <c r="H921" s="5"/>
      <c r="I921" s="5"/>
      <c r="J921" s="5"/>
    </row>
    <row r="922" spans="2:10">
      <c r="B922" s="5"/>
      <c r="C922" s="5"/>
      <c r="D922" s="5"/>
      <c r="E922" s="5"/>
      <c r="F922" s="5"/>
      <c r="G922" s="5"/>
      <c r="H922" s="5"/>
      <c r="I922" s="5"/>
      <c r="J922" s="5"/>
    </row>
    <row r="923" spans="2:10">
      <c r="B923" s="5"/>
      <c r="C923" s="5"/>
      <c r="D923" s="5"/>
      <c r="E923" s="5"/>
      <c r="F923" s="5"/>
      <c r="G923" s="5"/>
      <c r="H923" s="5"/>
      <c r="I923" s="5"/>
      <c r="J923" s="5"/>
    </row>
    <row r="924" spans="2:10">
      <c r="B924" s="5"/>
      <c r="C924" s="5"/>
      <c r="D924" s="5"/>
      <c r="E924" s="5"/>
      <c r="F924" s="5"/>
      <c r="G924" s="5"/>
      <c r="H924" s="5"/>
      <c r="I924" s="5"/>
      <c r="J924" s="5"/>
    </row>
    <row r="925" spans="2:10">
      <c r="B925" s="5"/>
      <c r="C925" s="5"/>
      <c r="D925" s="5"/>
      <c r="E925" s="5"/>
      <c r="F925" s="5"/>
      <c r="G925" s="5"/>
      <c r="H925" s="5"/>
      <c r="I925" s="5"/>
      <c r="J925" s="5"/>
    </row>
    <row r="926" spans="2:10">
      <c r="B926" s="5"/>
      <c r="C926" s="5"/>
      <c r="D926" s="5"/>
      <c r="E926" s="5"/>
      <c r="F926" s="5"/>
      <c r="G926" s="5"/>
      <c r="H926" s="5"/>
      <c r="I926" s="5"/>
      <c r="J926" s="5"/>
    </row>
    <row r="927" spans="2:10">
      <c r="B927" s="5"/>
      <c r="C927" s="5"/>
      <c r="D927" s="5"/>
      <c r="E927" s="5"/>
      <c r="F927" s="5"/>
      <c r="G927" s="5"/>
      <c r="H927" s="5"/>
      <c r="I927" s="5"/>
      <c r="J927" s="5"/>
    </row>
    <row r="928" spans="2:10">
      <c r="B928" s="5"/>
      <c r="C928" s="5"/>
      <c r="D928" s="5"/>
      <c r="E928" s="5"/>
      <c r="F928" s="5"/>
      <c r="G928" s="5"/>
      <c r="H928" s="5"/>
      <c r="I928" s="5"/>
      <c r="J928" s="5"/>
    </row>
    <row r="929" spans="2:10">
      <c r="B929" s="5"/>
      <c r="C929" s="5"/>
      <c r="D929" s="5"/>
      <c r="E929" s="5"/>
      <c r="F929" s="5"/>
      <c r="G929" s="5"/>
      <c r="H929" s="5"/>
      <c r="I929" s="5"/>
      <c r="J929" s="5"/>
    </row>
    <row r="930" spans="2:10">
      <c r="B930" s="5"/>
      <c r="C930" s="5"/>
      <c r="D930" s="5"/>
      <c r="E930" s="5"/>
      <c r="F930" s="5"/>
      <c r="G930" s="5"/>
      <c r="H930" s="5"/>
      <c r="I930" s="5"/>
      <c r="J930" s="5"/>
    </row>
    <row r="931" spans="2:10">
      <c r="B931" s="5"/>
      <c r="C931" s="5"/>
      <c r="D931" s="5"/>
      <c r="E931" s="5"/>
      <c r="F931" s="5"/>
      <c r="G931" s="5"/>
      <c r="H931" s="5"/>
      <c r="I931" s="5"/>
      <c r="J931" s="5"/>
    </row>
    <row r="932" spans="2:10">
      <c r="B932" s="5"/>
      <c r="C932" s="5"/>
      <c r="D932" s="5"/>
      <c r="E932" s="5"/>
      <c r="F932" s="5"/>
      <c r="G932" s="5"/>
      <c r="H932" s="5"/>
      <c r="I932" s="5"/>
      <c r="J932" s="5"/>
    </row>
    <row r="933" spans="2:10">
      <c r="B933" s="5"/>
      <c r="C933" s="5"/>
      <c r="D933" s="5"/>
      <c r="E933" s="5"/>
      <c r="F933" s="5"/>
      <c r="G933" s="5"/>
      <c r="H933" s="5"/>
      <c r="I933" s="5"/>
      <c r="J933" s="5"/>
    </row>
    <row r="934" spans="2:10">
      <c r="B934" s="5"/>
      <c r="C934" s="5"/>
      <c r="D934" s="5"/>
      <c r="E934" s="5"/>
      <c r="F934" s="5"/>
      <c r="G934" s="5"/>
      <c r="H934" s="5"/>
      <c r="I934" s="5"/>
      <c r="J934" s="5"/>
    </row>
    <row r="935" spans="2:10">
      <c r="B935" s="5"/>
      <c r="C935" s="5"/>
      <c r="D935" s="5"/>
      <c r="E935" s="5"/>
      <c r="F935" s="5"/>
      <c r="G935" s="5"/>
      <c r="H935" s="5"/>
      <c r="I935" s="5"/>
      <c r="J935" s="5"/>
    </row>
    <row r="936" spans="2:10">
      <c r="B936" s="5"/>
      <c r="C936" s="5"/>
      <c r="D936" s="5"/>
      <c r="E936" s="5"/>
      <c r="F936" s="5"/>
      <c r="G936" s="5"/>
      <c r="H936" s="5"/>
      <c r="I936" s="5"/>
      <c r="J936" s="5"/>
    </row>
    <row r="937" spans="2:10">
      <c r="B937" s="5"/>
      <c r="C937" s="5"/>
      <c r="D937" s="5"/>
      <c r="E937" s="5"/>
      <c r="F937" s="5"/>
      <c r="G937" s="5"/>
      <c r="H937" s="5"/>
      <c r="I937" s="5"/>
      <c r="J937" s="5"/>
    </row>
    <row r="938" spans="2:10">
      <c r="B938" s="5"/>
      <c r="C938" s="5"/>
      <c r="D938" s="5"/>
      <c r="E938" s="5"/>
      <c r="F938" s="5"/>
      <c r="G938" s="5"/>
      <c r="H938" s="5"/>
      <c r="I938" s="5"/>
      <c r="J938" s="5"/>
    </row>
    <row r="939" spans="2:10">
      <c r="B939" s="5"/>
      <c r="C939" s="5"/>
      <c r="D939" s="5"/>
      <c r="E939" s="5"/>
      <c r="F939" s="5"/>
      <c r="G939" s="5"/>
      <c r="H939" s="5"/>
      <c r="I939" s="5"/>
      <c r="J939" s="5"/>
    </row>
    <row r="940" spans="2:10">
      <c r="B940" s="5"/>
      <c r="C940" s="5"/>
      <c r="D940" s="5"/>
      <c r="E940" s="5"/>
      <c r="F940" s="5"/>
      <c r="G940" s="5"/>
      <c r="H940" s="5"/>
      <c r="I940" s="5"/>
      <c r="J940" s="5"/>
    </row>
    <row r="941" spans="2:10">
      <c r="B941" s="5"/>
      <c r="C941" s="5"/>
      <c r="D941" s="5"/>
      <c r="E941" s="5"/>
      <c r="F941" s="5"/>
      <c r="G941" s="5"/>
      <c r="H941" s="5"/>
      <c r="I941" s="5"/>
      <c r="J941" s="5"/>
    </row>
    <row r="942" spans="2:10">
      <c r="B942" s="5"/>
      <c r="C942" s="5"/>
      <c r="D942" s="5"/>
      <c r="E942" s="5"/>
      <c r="F942" s="5"/>
      <c r="G942" s="5"/>
      <c r="H942" s="5"/>
      <c r="I942" s="5"/>
      <c r="J942" s="5"/>
    </row>
    <row r="943" spans="2:10">
      <c r="B943" s="5"/>
      <c r="C943" s="5"/>
      <c r="D943" s="5"/>
      <c r="E943" s="5"/>
      <c r="F943" s="5"/>
      <c r="G943" s="5"/>
      <c r="H943" s="5"/>
      <c r="I943" s="5"/>
      <c r="J943" s="5"/>
    </row>
    <row r="944" spans="2:10">
      <c r="B944" s="5"/>
      <c r="C944" s="5"/>
      <c r="D944" s="5"/>
      <c r="E944" s="5"/>
      <c r="F944" s="5"/>
      <c r="G944" s="5"/>
      <c r="H944" s="5"/>
      <c r="I944" s="5"/>
      <c r="J944" s="5"/>
    </row>
    <row r="945" spans="2:10">
      <c r="B945" s="5"/>
      <c r="C945" s="5"/>
      <c r="D945" s="5"/>
      <c r="E945" s="5"/>
      <c r="F945" s="5"/>
      <c r="G945" s="5"/>
      <c r="H945" s="5"/>
      <c r="I945" s="5"/>
      <c r="J945" s="5"/>
    </row>
    <row r="946" spans="2:10">
      <c r="B946" s="5"/>
      <c r="C946" s="5"/>
      <c r="D946" s="5"/>
      <c r="E946" s="5"/>
      <c r="F946" s="5"/>
      <c r="G946" s="5"/>
      <c r="H946" s="5"/>
      <c r="I946" s="5"/>
      <c r="J946" s="5"/>
    </row>
    <row r="947" spans="2:10">
      <c r="B947" s="5"/>
      <c r="C947" s="5"/>
      <c r="D947" s="5"/>
      <c r="E947" s="5"/>
      <c r="F947" s="5"/>
      <c r="G947" s="5"/>
      <c r="H947" s="5"/>
      <c r="I947" s="5"/>
      <c r="J947" s="5"/>
    </row>
    <row r="948" spans="2:10">
      <c r="B948" s="5"/>
      <c r="C948" s="5"/>
      <c r="D948" s="5"/>
      <c r="E948" s="5"/>
      <c r="F948" s="5"/>
      <c r="G948" s="5"/>
      <c r="H948" s="5"/>
      <c r="I948" s="5"/>
      <c r="J948" s="5"/>
    </row>
    <row r="949" spans="2:10">
      <c r="B949" s="5"/>
      <c r="C949" s="5"/>
      <c r="D949" s="5"/>
      <c r="E949" s="5"/>
      <c r="F949" s="5"/>
      <c r="G949" s="5"/>
      <c r="H949" s="5"/>
      <c r="I949" s="5"/>
      <c r="J949" s="5"/>
    </row>
    <row r="950" spans="2:10">
      <c r="B950" s="5"/>
      <c r="C950" s="5"/>
      <c r="D950" s="5"/>
      <c r="E950" s="5"/>
      <c r="F950" s="5"/>
      <c r="G950" s="5"/>
      <c r="H950" s="5"/>
      <c r="I950" s="5"/>
      <c r="J950" s="5"/>
    </row>
    <row r="951" spans="2:10">
      <c r="B951" s="5"/>
      <c r="C951" s="5"/>
      <c r="D951" s="5"/>
      <c r="E951" s="5"/>
      <c r="F951" s="5"/>
      <c r="G951" s="5"/>
      <c r="H951" s="5"/>
      <c r="I951" s="5"/>
      <c r="J951" s="5"/>
    </row>
    <row r="952" spans="2:10">
      <c r="B952" s="5"/>
      <c r="C952" s="5"/>
      <c r="D952" s="5"/>
      <c r="E952" s="5"/>
      <c r="F952" s="5"/>
      <c r="G952" s="5"/>
      <c r="H952" s="5"/>
      <c r="I952" s="5"/>
      <c r="J952" s="5"/>
    </row>
    <row r="953" spans="2:10">
      <c r="B953" s="5"/>
      <c r="C953" s="5"/>
      <c r="D953" s="5"/>
      <c r="E953" s="5"/>
      <c r="F953" s="5"/>
      <c r="G953" s="5"/>
      <c r="H953" s="5"/>
      <c r="I953" s="5"/>
      <c r="J953" s="5"/>
    </row>
    <row r="954" spans="2:10">
      <c r="B954" s="5"/>
      <c r="C954" s="5"/>
      <c r="D954" s="5"/>
      <c r="E954" s="5"/>
      <c r="F954" s="5"/>
      <c r="G954" s="5"/>
      <c r="H954" s="5"/>
      <c r="I954" s="5"/>
      <c r="J954" s="5"/>
    </row>
    <row r="955" spans="2:10">
      <c r="B955" s="5"/>
      <c r="C955" s="5"/>
      <c r="D955" s="5"/>
      <c r="E955" s="5"/>
      <c r="F955" s="5"/>
      <c r="G955" s="5"/>
      <c r="H955" s="5"/>
      <c r="I955" s="5"/>
      <c r="J955" s="5"/>
    </row>
    <row r="956" spans="2:10">
      <c r="B956" s="5"/>
      <c r="C956" s="5"/>
      <c r="D956" s="5"/>
      <c r="E956" s="5"/>
      <c r="F956" s="5"/>
      <c r="G956" s="5"/>
      <c r="H956" s="5"/>
      <c r="I956" s="5"/>
      <c r="J956" s="5"/>
    </row>
    <row r="957" spans="2:10">
      <c r="B957" s="5"/>
      <c r="C957" s="5"/>
      <c r="D957" s="5"/>
      <c r="E957" s="5"/>
      <c r="F957" s="5"/>
      <c r="G957" s="5"/>
      <c r="H957" s="5"/>
      <c r="I957" s="5"/>
      <c r="J957" s="5"/>
    </row>
    <row r="958" spans="2:10">
      <c r="B958" s="5"/>
      <c r="C958" s="5"/>
      <c r="D958" s="5"/>
      <c r="E958" s="5"/>
      <c r="F958" s="5"/>
      <c r="G958" s="5"/>
      <c r="H958" s="5"/>
      <c r="I958" s="5"/>
      <c r="J958" s="5"/>
    </row>
    <row r="959" spans="2:10">
      <c r="B959" s="5"/>
      <c r="C959" s="5"/>
      <c r="D959" s="5"/>
      <c r="E959" s="5"/>
      <c r="F959" s="5"/>
      <c r="G959" s="5"/>
      <c r="H959" s="5"/>
      <c r="I959" s="5"/>
      <c r="J959" s="5"/>
    </row>
    <row r="960" spans="2:10">
      <c r="B960" s="5"/>
      <c r="C960" s="5"/>
      <c r="D960" s="5"/>
      <c r="E960" s="5"/>
      <c r="F960" s="5"/>
      <c r="G960" s="5"/>
      <c r="H960" s="5"/>
      <c r="I960" s="5"/>
      <c r="J960" s="5"/>
    </row>
    <row r="961" spans="2:10">
      <c r="B961" s="5"/>
      <c r="C961" s="5"/>
      <c r="D961" s="5"/>
      <c r="E961" s="5"/>
      <c r="F961" s="5"/>
      <c r="G961" s="5"/>
      <c r="H961" s="5"/>
      <c r="I961" s="5"/>
      <c r="J961" s="5"/>
    </row>
    <row r="962" spans="2:10">
      <c r="B962" s="5"/>
      <c r="C962" s="5"/>
      <c r="D962" s="5"/>
      <c r="E962" s="5"/>
      <c r="F962" s="5"/>
      <c r="G962" s="5"/>
      <c r="H962" s="5"/>
      <c r="I962" s="5"/>
      <c r="J962" s="5"/>
    </row>
    <row r="963" spans="2:10">
      <c r="B963" s="5"/>
      <c r="C963" s="5"/>
      <c r="D963" s="5"/>
      <c r="E963" s="5"/>
      <c r="F963" s="5"/>
      <c r="G963" s="5"/>
      <c r="H963" s="5"/>
      <c r="I963" s="5"/>
      <c r="J963" s="5"/>
    </row>
    <row r="964" spans="2:10">
      <c r="B964" s="5"/>
      <c r="C964" s="5"/>
      <c r="D964" s="5"/>
      <c r="E964" s="5"/>
      <c r="F964" s="5"/>
      <c r="G964" s="5"/>
      <c r="H964" s="5"/>
      <c r="I964" s="5"/>
      <c r="J964" s="5"/>
    </row>
    <row r="965" spans="2:10">
      <c r="B965" s="5"/>
      <c r="C965" s="5"/>
      <c r="D965" s="5"/>
      <c r="E965" s="5"/>
      <c r="F965" s="5"/>
      <c r="G965" s="5"/>
      <c r="H965" s="5"/>
      <c r="I965" s="5"/>
      <c r="J965" s="5"/>
    </row>
    <row r="966" spans="2:10">
      <c r="B966" s="5"/>
      <c r="C966" s="5"/>
      <c r="D966" s="5"/>
      <c r="E966" s="5"/>
      <c r="F966" s="5"/>
      <c r="G966" s="5"/>
      <c r="H966" s="5"/>
      <c r="I966" s="5"/>
      <c r="J966" s="5"/>
    </row>
    <row r="967" spans="2:10">
      <c r="B967" s="5"/>
      <c r="C967" s="5"/>
      <c r="D967" s="5"/>
      <c r="E967" s="5"/>
      <c r="F967" s="5"/>
      <c r="G967" s="5"/>
      <c r="H967" s="5"/>
      <c r="I967" s="5"/>
      <c r="J967" s="5"/>
    </row>
    <row r="968" spans="2:10">
      <c r="B968" s="5"/>
      <c r="C968" s="5"/>
      <c r="D968" s="5"/>
      <c r="E968" s="5"/>
      <c r="F968" s="5"/>
      <c r="G968" s="5"/>
      <c r="H968" s="5"/>
      <c r="I968" s="5"/>
      <c r="J968" s="5"/>
    </row>
    <row r="969" spans="2:10">
      <c r="B969" s="5"/>
      <c r="C969" s="5"/>
      <c r="D969" s="5"/>
      <c r="E969" s="5"/>
      <c r="F969" s="5"/>
      <c r="G969" s="5"/>
      <c r="H969" s="5"/>
      <c r="I969" s="5"/>
      <c r="J969" s="5"/>
    </row>
    <row r="970" spans="2:10">
      <c r="B970" s="5"/>
      <c r="C970" s="5"/>
      <c r="D970" s="5"/>
      <c r="E970" s="5"/>
      <c r="F970" s="5"/>
      <c r="G970" s="5"/>
      <c r="H970" s="5"/>
      <c r="I970" s="5"/>
      <c r="J970" s="5"/>
    </row>
    <row r="971" spans="2:10">
      <c r="B971" s="5"/>
      <c r="C971" s="5"/>
      <c r="D971" s="5"/>
      <c r="E971" s="5"/>
      <c r="F971" s="5"/>
      <c r="G971" s="5"/>
      <c r="H971" s="5"/>
      <c r="I971" s="5"/>
      <c r="J971" s="5"/>
    </row>
    <row r="972" spans="2:10">
      <c r="B972" s="5"/>
      <c r="C972" s="5"/>
      <c r="D972" s="5"/>
      <c r="E972" s="5"/>
      <c r="F972" s="5"/>
      <c r="G972" s="5"/>
      <c r="H972" s="5"/>
      <c r="I972" s="5"/>
      <c r="J972" s="5"/>
    </row>
    <row r="973" spans="2:10">
      <c r="B973" s="5"/>
      <c r="C973" s="5"/>
      <c r="D973" s="5"/>
      <c r="E973" s="5"/>
      <c r="F973" s="5"/>
      <c r="G973" s="5"/>
      <c r="H973" s="5"/>
      <c r="I973" s="5"/>
      <c r="J973" s="5"/>
    </row>
    <row r="974" spans="2:10">
      <c r="B974" s="5"/>
      <c r="C974" s="5"/>
      <c r="D974" s="5"/>
      <c r="E974" s="5"/>
      <c r="F974" s="5"/>
      <c r="G974" s="5"/>
      <c r="H974" s="5"/>
      <c r="I974" s="5"/>
      <c r="J974" s="5"/>
    </row>
    <row r="975" spans="2:10">
      <c r="B975" s="5"/>
      <c r="C975" s="5"/>
      <c r="D975" s="5"/>
      <c r="E975" s="5"/>
      <c r="F975" s="5"/>
      <c r="G975" s="5"/>
      <c r="H975" s="5"/>
      <c r="I975" s="5"/>
      <c r="J975" s="5"/>
    </row>
    <row r="976" spans="2:10">
      <c r="B976" s="5"/>
      <c r="C976" s="5"/>
      <c r="D976" s="5"/>
      <c r="E976" s="5"/>
      <c r="F976" s="5"/>
      <c r="G976" s="5"/>
      <c r="H976" s="5"/>
      <c r="I976" s="5"/>
      <c r="J976" s="5"/>
    </row>
    <row r="977" spans="2:10">
      <c r="B977" s="5"/>
      <c r="C977" s="5"/>
      <c r="D977" s="5"/>
      <c r="E977" s="5"/>
      <c r="F977" s="5"/>
      <c r="G977" s="5"/>
      <c r="H977" s="5"/>
      <c r="I977" s="5"/>
      <c r="J977" s="5"/>
    </row>
    <row r="978" spans="2:10">
      <c r="B978" s="5"/>
      <c r="C978" s="5"/>
      <c r="D978" s="5"/>
      <c r="E978" s="5"/>
      <c r="F978" s="5"/>
      <c r="G978" s="5"/>
      <c r="H978" s="5"/>
      <c r="I978" s="5"/>
      <c r="J978" s="5"/>
    </row>
    <row r="979" spans="2:10">
      <c r="B979" s="5"/>
      <c r="C979" s="5"/>
      <c r="D979" s="5"/>
      <c r="E979" s="5"/>
      <c r="F979" s="5"/>
      <c r="G979" s="5"/>
      <c r="H979" s="5"/>
      <c r="I979" s="5"/>
      <c r="J979" s="5"/>
    </row>
    <row r="980" spans="2:10">
      <c r="B980" s="5"/>
      <c r="C980" s="5"/>
      <c r="D980" s="5"/>
      <c r="E980" s="5"/>
      <c r="F980" s="5"/>
      <c r="G980" s="5"/>
      <c r="H980" s="5"/>
      <c r="I980" s="5"/>
      <c r="J980" s="5"/>
    </row>
    <row r="981" spans="2:10">
      <c r="B981" s="5"/>
      <c r="C981" s="5"/>
      <c r="D981" s="5"/>
      <c r="E981" s="5"/>
      <c r="F981" s="5"/>
      <c r="G981" s="5"/>
      <c r="H981" s="5"/>
      <c r="I981" s="5"/>
      <c r="J981" s="5"/>
    </row>
    <row r="982" spans="2:10">
      <c r="B982" s="5"/>
      <c r="C982" s="5"/>
      <c r="D982" s="5"/>
      <c r="E982" s="5"/>
      <c r="F982" s="5"/>
      <c r="G982" s="5"/>
      <c r="H982" s="5"/>
      <c r="I982" s="5"/>
      <c r="J982" s="5"/>
    </row>
    <row r="983" spans="2:10">
      <c r="B983" s="5"/>
      <c r="C983" s="5"/>
      <c r="D983" s="5"/>
      <c r="E983" s="5"/>
      <c r="F983" s="5"/>
      <c r="G983" s="5"/>
      <c r="H983" s="5"/>
      <c r="I983" s="5"/>
      <c r="J983" s="5"/>
    </row>
    <row r="984" spans="2:10">
      <c r="B984" s="5"/>
      <c r="C984" s="5"/>
      <c r="D984" s="5"/>
      <c r="E984" s="5"/>
      <c r="F984" s="5"/>
      <c r="G984" s="5"/>
      <c r="H984" s="5"/>
      <c r="I984" s="5"/>
      <c r="J984" s="5"/>
    </row>
    <row r="985" spans="2:10">
      <c r="B985" s="5"/>
      <c r="C985" s="5"/>
      <c r="D985" s="5"/>
      <c r="E985" s="5"/>
      <c r="F985" s="5"/>
      <c r="G985" s="5"/>
      <c r="H985" s="5"/>
      <c r="I985" s="5"/>
      <c r="J985" s="5"/>
    </row>
    <row r="986" spans="2:10">
      <c r="B986" s="5"/>
      <c r="C986" s="5"/>
      <c r="D986" s="5"/>
      <c r="E986" s="5"/>
      <c r="F986" s="5"/>
      <c r="G986" s="5"/>
      <c r="H986" s="5"/>
      <c r="I986" s="5"/>
      <c r="J986" s="5"/>
    </row>
    <row r="987" spans="2:10">
      <c r="B987" s="5"/>
      <c r="C987" s="5"/>
      <c r="D987" s="5"/>
      <c r="E987" s="5"/>
      <c r="F987" s="5"/>
      <c r="G987" s="5"/>
      <c r="H987" s="5"/>
      <c r="I987" s="5"/>
      <c r="J987" s="5"/>
    </row>
    <row r="988" spans="2:10">
      <c r="B988" s="5"/>
      <c r="C988" s="5"/>
      <c r="D988" s="5"/>
      <c r="E988" s="5"/>
      <c r="F988" s="5"/>
      <c r="G988" s="5"/>
      <c r="H988" s="5"/>
      <c r="I988" s="5"/>
      <c r="J988" s="5"/>
    </row>
    <row r="989" spans="2:10">
      <c r="B989" s="5"/>
      <c r="C989" s="5"/>
      <c r="D989" s="5"/>
      <c r="E989" s="5"/>
      <c r="F989" s="5"/>
      <c r="G989" s="5"/>
      <c r="H989" s="5"/>
      <c r="I989" s="5"/>
      <c r="J989" s="5"/>
    </row>
    <row r="990" spans="2:10">
      <c r="B990" s="5"/>
      <c r="C990" s="5"/>
      <c r="D990" s="5"/>
      <c r="E990" s="5"/>
      <c r="F990" s="5"/>
      <c r="G990" s="5"/>
      <c r="H990" s="5"/>
      <c r="I990" s="5"/>
      <c r="J990" s="5"/>
    </row>
    <row r="991" spans="2:10">
      <c r="B991" s="5"/>
      <c r="C991" s="5"/>
      <c r="D991" s="5"/>
      <c r="E991" s="5"/>
      <c r="F991" s="5"/>
      <c r="G991" s="5"/>
      <c r="H991" s="5"/>
      <c r="I991" s="5"/>
      <c r="J991" s="5"/>
    </row>
    <row r="992" spans="2:10">
      <c r="B992" s="5"/>
      <c r="C992" s="5"/>
      <c r="D992" s="5"/>
      <c r="E992" s="5"/>
      <c r="F992" s="5"/>
      <c r="G992" s="5"/>
      <c r="H992" s="5"/>
      <c r="I992" s="5"/>
      <c r="J992" s="5"/>
    </row>
    <row r="993" spans="2:10">
      <c r="B993" s="5"/>
      <c r="C993" s="5"/>
      <c r="D993" s="5"/>
      <c r="E993" s="5"/>
      <c r="F993" s="5"/>
      <c r="G993" s="5"/>
      <c r="H993" s="5"/>
      <c r="I993" s="5"/>
      <c r="J993" s="5"/>
    </row>
    <row r="994" spans="2:10">
      <c r="B994" s="5"/>
      <c r="C994" s="5"/>
      <c r="D994" s="5"/>
      <c r="E994" s="5"/>
      <c r="F994" s="5"/>
      <c r="G994" s="5"/>
      <c r="H994" s="5"/>
      <c r="I994" s="5"/>
      <c r="J994" s="5"/>
    </row>
    <row r="995" spans="2:10">
      <c r="B995" s="5"/>
      <c r="C995" s="5"/>
      <c r="D995" s="5"/>
      <c r="E995" s="5"/>
      <c r="F995" s="5"/>
      <c r="G995" s="5"/>
      <c r="H995" s="5"/>
      <c r="I995" s="5"/>
      <c r="J995" s="5"/>
    </row>
    <row r="996" spans="2:10">
      <c r="B996" s="5"/>
      <c r="C996" s="5"/>
      <c r="D996" s="5"/>
      <c r="E996" s="5"/>
      <c r="F996" s="5"/>
      <c r="G996" s="5"/>
      <c r="H996" s="5"/>
      <c r="I996" s="5"/>
      <c r="J996" s="5"/>
    </row>
    <row r="997" spans="2:10">
      <c r="B997" s="5"/>
      <c r="C997" s="5"/>
      <c r="D997" s="5"/>
      <c r="E997" s="5"/>
      <c r="F997" s="5"/>
      <c r="G997" s="5"/>
      <c r="H997" s="5"/>
      <c r="I997" s="5"/>
      <c r="J997" s="5"/>
    </row>
    <row r="998" spans="2:10">
      <c r="B998" s="5"/>
      <c r="C998" s="5"/>
      <c r="D998" s="5"/>
      <c r="E998" s="5"/>
      <c r="F998" s="5"/>
      <c r="G998" s="5"/>
      <c r="H998" s="5"/>
      <c r="I998" s="5"/>
      <c r="J998" s="5"/>
    </row>
    <row r="999" spans="2:10">
      <c r="B999" s="5"/>
      <c r="C999" s="5"/>
      <c r="D999" s="5"/>
      <c r="E999" s="5"/>
      <c r="F999" s="5"/>
      <c r="G999" s="5"/>
      <c r="H999" s="5"/>
      <c r="I999" s="5"/>
      <c r="J999" s="5"/>
    </row>
    <row r="1000" spans="2:10">
      <c r="B1000" s="5"/>
      <c r="C1000" s="5"/>
      <c r="D1000" s="5"/>
      <c r="E1000" s="5"/>
      <c r="F1000" s="5"/>
      <c r="G1000" s="5"/>
      <c r="H1000" s="5"/>
      <c r="I1000" s="5"/>
      <c r="J1000" s="5"/>
    </row>
    <row r="1001" spans="2:10">
      <c r="B1001" s="5"/>
      <c r="C1001" s="5"/>
      <c r="D1001" s="5"/>
      <c r="E1001" s="5"/>
      <c r="F1001" s="5"/>
      <c r="G1001" s="5"/>
      <c r="H1001" s="5"/>
      <c r="I1001" s="5"/>
      <c r="J1001" s="5"/>
    </row>
    <row r="1002" spans="2:10">
      <c r="B1002" s="5"/>
      <c r="C1002" s="5"/>
      <c r="D1002" s="5"/>
      <c r="E1002" s="5"/>
      <c r="F1002" s="5"/>
      <c r="G1002" s="5"/>
      <c r="H1002" s="5"/>
      <c r="I1002" s="5"/>
      <c r="J1002" s="5"/>
    </row>
    <row r="1003" spans="2:10">
      <c r="B1003" s="5"/>
      <c r="C1003" s="5"/>
      <c r="D1003" s="5"/>
      <c r="E1003" s="5"/>
      <c r="F1003" s="5"/>
      <c r="G1003" s="5"/>
      <c r="H1003" s="5"/>
      <c r="I1003" s="5"/>
      <c r="J1003" s="5"/>
    </row>
    <row r="1004" spans="2:10">
      <c r="B1004" s="5"/>
      <c r="C1004" s="5"/>
      <c r="D1004" s="5"/>
      <c r="E1004" s="5"/>
      <c r="F1004" s="5"/>
      <c r="G1004" s="5"/>
      <c r="H1004" s="5"/>
      <c r="I1004" s="5"/>
      <c r="J1004" s="5"/>
    </row>
    <row r="1005" spans="2:10">
      <c r="B1005" s="5"/>
      <c r="C1005" s="5"/>
      <c r="D1005" s="5"/>
      <c r="E1005" s="5"/>
      <c r="F1005" s="5"/>
      <c r="G1005" s="5"/>
      <c r="H1005" s="5"/>
      <c r="I1005" s="5"/>
    </row>
    <row r="1006" spans="2:10">
      <c r="B1006" s="5"/>
      <c r="C1006" s="5"/>
      <c r="D1006" s="5"/>
      <c r="E1006" s="5"/>
      <c r="F1006" s="5"/>
      <c r="G1006" s="5"/>
      <c r="H1006" s="5"/>
      <c r="I1006" s="5"/>
    </row>
  </sheetData>
  <sheetProtection algorithmName="SHA-512" hashValue="qmeFoTsJVvdeyTtnKtdvUCcneK/WD4Uj8L74moaDPudb0ZLIDceOg6c0afrmpy/wyg4cdWR7gW1/vHHXn6v8sg==" saltValue="/DAMDCG0jBWW+iBC6qTayA==" spinCount="100000" sheet="1" objects="1" scenarios="1"/>
  <mergeCells count="24">
    <mergeCell ref="G28:H28"/>
    <mergeCell ref="G30:H30"/>
    <mergeCell ref="G21:H21"/>
    <mergeCell ref="G23:H23"/>
    <mergeCell ref="B25:B27"/>
    <mergeCell ref="G25:H25"/>
    <mergeCell ref="G26:G27"/>
    <mergeCell ref="H26:H27"/>
    <mergeCell ref="C18:C19"/>
    <mergeCell ref="G19:H19"/>
    <mergeCell ref="B2:I3"/>
    <mergeCell ref="F5:H5"/>
    <mergeCell ref="E9:H9"/>
    <mergeCell ref="E10:H10"/>
    <mergeCell ref="F11:F12"/>
    <mergeCell ref="G11:H11"/>
    <mergeCell ref="B12:B13"/>
    <mergeCell ref="E12:E13"/>
    <mergeCell ref="G13:H13"/>
    <mergeCell ref="B14:B15"/>
    <mergeCell ref="F15:F16"/>
    <mergeCell ref="G15:H15"/>
    <mergeCell ref="I15:I16"/>
    <mergeCell ref="G17:H17"/>
  </mergeCells>
  <printOptions horizontalCentered="1" verticalCentered="1"/>
  <pageMargins left="0.25" right="0.25" top="0.75" bottom="0.75" header="0.3" footer="0.3"/>
  <pageSetup scale="82" orientation="landscape" horizontalDpi="1200" r:id="rId1"/>
  <headerFooter alignWithMargins="0">
    <oddFooter>&amp;CAWWA Free Water Audit Software v6.0&amp;R&amp;A     &amp;P</oddFooter>
  </headerFooter>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1">
    <tabColor theme="3" tint="0.79998168889431442"/>
    <pageSetUpPr fitToPage="1"/>
  </sheetPr>
  <dimension ref="A1:V87"/>
  <sheetViews>
    <sheetView showGridLines="0" showRowColHeaders="0" workbookViewId="0">
      <selection activeCell="R4" sqref="R4"/>
    </sheetView>
  </sheetViews>
  <sheetFormatPr defaultColWidth="3.109375" defaultRowHeight="0" customHeight="1" zeroHeight="1"/>
  <cols>
    <col min="1" max="1" width="1.44140625" style="3" customWidth="1"/>
    <col min="2" max="2" width="1.109375" style="3" customWidth="1"/>
    <col min="3" max="3" width="19.109375" style="1" customWidth="1"/>
    <col min="4" max="18" width="10" style="1" customWidth="1"/>
    <col min="19" max="19" width="1.109375" style="45" customWidth="1"/>
    <col min="20" max="20" width="1.44140625" style="7" customWidth="1"/>
    <col min="21" max="21" width="2.109375" style="44" hidden="1" customWidth="1"/>
    <col min="22" max="22" width="3" style="44" hidden="1" customWidth="1"/>
    <col min="23" max="255" width="3.109375" style="1" customWidth="1"/>
    <col min="256" max="16384" width="3.109375" style="1"/>
  </cols>
  <sheetData>
    <row r="1" spans="1:20" ht="8.25" customHeight="1" thickBot="1">
      <c r="A1" s="118"/>
      <c r="B1" s="118"/>
      <c r="C1" s="111"/>
      <c r="D1" s="111"/>
      <c r="E1" s="111"/>
      <c r="F1" s="111"/>
      <c r="G1" s="111"/>
      <c r="H1" s="111"/>
      <c r="I1" s="111"/>
      <c r="J1" s="111"/>
      <c r="K1" s="111"/>
      <c r="L1" s="111"/>
      <c r="M1" s="111"/>
      <c r="N1" s="111"/>
      <c r="O1" s="111"/>
      <c r="P1" s="111"/>
      <c r="Q1" s="111"/>
      <c r="R1" s="111"/>
      <c r="S1" s="119"/>
      <c r="T1" s="111"/>
    </row>
    <row r="2" spans="1:20" ht="42" customHeight="1" thickTop="1">
      <c r="A2" s="118"/>
      <c r="B2" s="1287" t="s">
        <v>778</v>
      </c>
      <c r="C2" s="1288"/>
      <c r="D2" s="1288"/>
      <c r="E2" s="1288"/>
      <c r="F2" s="1288"/>
      <c r="G2" s="1288"/>
      <c r="H2" s="1288"/>
      <c r="I2" s="1288"/>
      <c r="J2" s="1288"/>
      <c r="K2" s="1288"/>
      <c r="L2" s="1288"/>
      <c r="M2" s="1288"/>
      <c r="N2" s="1288"/>
      <c r="O2" s="1288"/>
      <c r="P2" s="1288"/>
      <c r="Q2" s="1288"/>
      <c r="R2" s="1288"/>
      <c r="S2" s="1289"/>
      <c r="T2" s="111"/>
    </row>
    <row r="3" spans="1:20" ht="5.4" customHeight="1">
      <c r="A3" s="118"/>
      <c r="B3" s="396"/>
      <c r="S3" s="397"/>
      <c r="T3" s="111"/>
    </row>
    <row r="4" spans="1:20" ht="17.100000000000001" customHeight="1">
      <c r="A4" s="118"/>
      <c r="B4" s="396"/>
      <c r="E4" s="52"/>
      <c r="F4" s="346" t="s">
        <v>62</v>
      </c>
      <c r="G4" s="1257" t="str">
        <f>IF(ISBLANK('Start Page'!AB9),"&lt;&lt; Please enter system details on the Start Page &gt;&gt;",'Start Page'!AB9&amp;IF(ISBLANK('Start Page'!AM28),"","  ("&amp;'Start Page'!AM28&amp;")"))</f>
        <v>&lt;&lt; Please enter system details on the Start Page &gt;&gt;</v>
      </c>
      <c r="H4" s="1258"/>
      <c r="I4" s="1258"/>
      <c r="J4" s="1258"/>
      <c r="K4" s="1258"/>
      <c r="L4" s="1258"/>
      <c r="M4" s="1258"/>
      <c r="N4" s="1258"/>
      <c r="O4" s="1259"/>
      <c r="S4" s="397"/>
      <c r="T4" s="111"/>
    </row>
    <row r="5" spans="1:20" ht="17.100000000000001" customHeight="1">
      <c r="A5" s="118"/>
      <c r="B5" s="396"/>
      <c r="E5"/>
      <c r="F5" s="346" t="s">
        <v>708</v>
      </c>
      <c r="G5" s="398" t="str">
        <f>IF(ISBLANK('Start Page'!AB18),"",'Start Page'!AB18)</f>
        <v/>
      </c>
      <c r="H5" s="1276" t="str">
        <f>IF(ISBLANK('Start Page'!AB20),"",TEXT('Start Page'!AB20,"mmm dd yyyy")&amp;" - "&amp;TEXT('Start Page'!AB21,"mmm dd yyyy"))</f>
        <v/>
      </c>
      <c r="I5" s="1277"/>
      <c r="J5" s="1278"/>
      <c r="K5" s="883"/>
      <c r="L5" s="883"/>
      <c r="M5" s="883"/>
      <c r="N5" s="883"/>
      <c r="O5" s="883"/>
      <c r="S5" s="397"/>
      <c r="T5" s="111"/>
    </row>
    <row r="6" spans="1:20" ht="17.100000000000001" customHeight="1">
      <c r="A6" s="118"/>
      <c r="B6" s="396"/>
      <c r="E6"/>
      <c r="F6" s="346" t="s">
        <v>675</v>
      </c>
      <c r="G6" s="1273" t="str">
        <f>IF(OR(ISBLANK('Start Page'!AB22:AL22),'M36 Refs'!AN118&gt;0),"Additional data entry required",Dashboard!BR4)</f>
        <v>Additional data entry required</v>
      </c>
      <c r="H6" s="1274"/>
      <c r="I6" s="1275"/>
      <c r="J6" s="883"/>
      <c r="K6" s="883"/>
      <c r="L6" s="883"/>
      <c r="M6" s="883"/>
      <c r="N6" s="883"/>
      <c r="O6" s="883"/>
      <c r="S6" s="397"/>
      <c r="T6" s="111"/>
    </row>
    <row r="7" spans="1:20" ht="6" customHeight="1" thickBot="1">
      <c r="A7" s="118"/>
      <c r="B7" s="396"/>
      <c r="S7" s="397"/>
      <c r="T7" s="111"/>
    </row>
    <row r="8" spans="1:20" ht="26.1" customHeight="1" thickBot="1">
      <c r="A8" s="118"/>
      <c r="B8" s="396"/>
      <c r="C8" s="1260" t="s">
        <v>60</v>
      </c>
      <c r="D8" s="1261"/>
      <c r="E8" s="1261"/>
      <c r="F8" s="1261"/>
      <c r="G8" s="1261"/>
      <c r="H8" s="1261"/>
      <c r="I8" s="1261"/>
      <c r="J8" s="1261"/>
      <c r="K8" s="1261"/>
      <c r="L8" s="1261"/>
      <c r="M8" s="1261"/>
      <c r="N8" s="1261"/>
      <c r="O8" s="1261"/>
      <c r="P8" s="1261"/>
      <c r="Q8" s="1261"/>
      <c r="R8" s="1262"/>
      <c r="S8" s="397"/>
      <c r="T8" s="111"/>
    </row>
    <row r="9" spans="1:20" ht="18.75" customHeight="1" thickTop="1">
      <c r="A9" s="118"/>
      <c r="B9" s="396"/>
      <c r="C9" s="399"/>
      <c r="D9" s="1269" t="s">
        <v>709</v>
      </c>
      <c r="E9" s="1270"/>
      <c r="F9" s="1270"/>
      <c r="G9" s="1270"/>
      <c r="H9" s="1270"/>
      <c r="I9" s="1270"/>
      <c r="J9" s="1270"/>
      <c r="K9" s="1270"/>
      <c r="L9" s="1270"/>
      <c r="M9" s="1270"/>
      <c r="N9" s="1270"/>
      <c r="O9" s="1270"/>
      <c r="P9" s="1270"/>
      <c r="Q9" s="1270"/>
      <c r="R9" s="1271"/>
      <c r="S9" s="397"/>
      <c r="T9" s="111"/>
    </row>
    <row r="10" spans="1:20" ht="34.5" customHeight="1" thickBot="1">
      <c r="A10" s="118"/>
      <c r="B10" s="396"/>
      <c r="C10" s="400" t="s">
        <v>61</v>
      </c>
      <c r="D10" s="1272" t="s">
        <v>776</v>
      </c>
      <c r="E10" s="1267"/>
      <c r="F10" s="1268"/>
      <c r="G10" s="1266" t="s">
        <v>257</v>
      </c>
      <c r="H10" s="1267"/>
      <c r="I10" s="1268"/>
      <c r="J10" s="1266" t="s">
        <v>258</v>
      </c>
      <c r="K10" s="1267"/>
      <c r="L10" s="1268"/>
      <c r="M10" s="1266" t="s">
        <v>259</v>
      </c>
      <c r="N10" s="1267"/>
      <c r="O10" s="1268"/>
      <c r="P10" s="1266" t="s">
        <v>260</v>
      </c>
      <c r="Q10" s="1267"/>
      <c r="R10" s="1301"/>
      <c r="S10" s="397"/>
      <c r="T10" s="111"/>
    </row>
    <row r="11" spans="1:20" ht="61.95" customHeight="1" thickTop="1">
      <c r="A11" s="118"/>
      <c r="B11" s="396"/>
      <c r="C11" s="401" t="s">
        <v>66</v>
      </c>
      <c r="D11" s="1303" t="s">
        <v>1106</v>
      </c>
      <c r="E11" s="1264"/>
      <c r="F11" s="1302"/>
      <c r="G11" s="1263" t="s">
        <v>1105</v>
      </c>
      <c r="H11" s="1264"/>
      <c r="I11" s="1302"/>
      <c r="J11" s="1263" t="s">
        <v>67</v>
      </c>
      <c r="K11" s="1264"/>
      <c r="L11" s="1265"/>
      <c r="M11" s="1263" t="s">
        <v>16</v>
      </c>
      <c r="N11" s="1264"/>
      <c r="O11" s="1265"/>
      <c r="P11" s="1263" t="s">
        <v>17</v>
      </c>
      <c r="Q11" s="1264"/>
      <c r="R11" s="1265"/>
      <c r="S11" s="397"/>
      <c r="T11" s="111"/>
    </row>
    <row r="12" spans="1:20" ht="78" customHeight="1">
      <c r="A12" s="118"/>
      <c r="B12" s="396"/>
      <c r="C12" s="402" t="s">
        <v>18</v>
      </c>
      <c r="D12" s="1300" t="s">
        <v>1107</v>
      </c>
      <c r="E12" s="1280"/>
      <c r="F12" s="1285"/>
      <c r="G12" s="1279" t="s">
        <v>1104</v>
      </c>
      <c r="H12" s="1280"/>
      <c r="I12" s="1285"/>
      <c r="J12" s="1279" t="s">
        <v>19</v>
      </c>
      <c r="K12" s="1280"/>
      <c r="L12" s="1281"/>
      <c r="M12" s="1279" t="s">
        <v>20</v>
      </c>
      <c r="N12" s="1280"/>
      <c r="O12" s="1281"/>
      <c r="P12" s="1279" t="s">
        <v>121</v>
      </c>
      <c r="Q12" s="1280"/>
      <c r="R12" s="1281"/>
      <c r="S12" s="397"/>
      <c r="T12" s="111"/>
    </row>
    <row r="13" spans="1:20" ht="105.75" customHeight="1">
      <c r="A13" s="118"/>
      <c r="B13" s="396"/>
      <c r="C13" s="402" t="s">
        <v>122</v>
      </c>
      <c r="D13" s="1282"/>
      <c r="E13" s="1283"/>
      <c r="F13" s="1284"/>
      <c r="G13" s="1279" t="s">
        <v>1102</v>
      </c>
      <c r="H13" s="1280"/>
      <c r="I13" s="1285"/>
      <c r="J13" s="1279" t="s">
        <v>1103</v>
      </c>
      <c r="K13" s="1280"/>
      <c r="L13" s="1281"/>
      <c r="M13" s="1279" t="s">
        <v>65</v>
      </c>
      <c r="N13" s="1280"/>
      <c r="O13" s="1281"/>
      <c r="P13" s="1279" t="s">
        <v>32</v>
      </c>
      <c r="Q13" s="1280"/>
      <c r="R13" s="1281"/>
      <c r="S13" s="397"/>
      <c r="T13" s="111"/>
    </row>
    <row r="14" spans="1:20" ht="68.25" customHeight="1">
      <c r="A14" s="118"/>
      <c r="B14" s="396"/>
      <c r="C14" s="402" t="s">
        <v>33</v>
      </c>
      <c r="D14" s="1282"/>
      <c r="E14" s="1283"/>
      <c r="F14" s="1284"/>
      <c r="G14" s="1286"/>
      <c r="H14" s="1283"/>
      <c r="I14" s="1284"/>
      <c r="J14" s="1279" t="s">
        <v>34</v>
      </c>
      <c r="K14" s="1280"/>
      <c r="L14" s="1281"/>
      <c r="M14" s="1279" t="s">
        <v>35</v>
      </c>
      <c r="N14" s="1280"/>
      <c r="O14" s="1281"/>
      <c r="P14" s="1279" t="s">
        <v>36</v>
      </c>
      <c r="Q14" s="1280"/>
      <c r="R14" s="1281"/>
      <c r="S14" s="397"/>
      <c r="T14" s="111"/>
    </row>
    <row r="15" spans="1:20" ht="84" customHeight="1" thickBot="1">
      <c r="A15" s="118"/>
      <c r="B15" s="396"/>
      <c r="C15" s="403" t="s">
        <v>37</v>
      </c>
      <c r="D15" s="1293"/>
      <c r="E15" s="1294"/>
      <c r="F15" s="1295"/>
      <c r="G15" s="1296"/>
      <c r="H15" s="1294"/>
      <c r="I15" s="1295"/>
      <c r="J15" s="1297" t="s">
        <v>1088</v>
      </c>
      <c r="K15" s="1298"/>
      <c r="L15" s="1299"/>
      <c r="M15" s="1297" t="s">
        <v>1089</v>
      </c>
      <c r="N15" s="1298"/>
      <c r="O15" s="1299"/>
      <c r="P15" s="1297" t="s">
        <v>1090</v>
      </c>
      <c r="Q15" s="1298"/>
      <c r="R15" s="1299"/>
      <c r="S15" s="397"/>
      <c r="T15" s="111"/>
    </row>
    <row r="16" spans="1:20" ht="21" customHeight="1" thickTop="1" thickBot="1">
      <c r="A16" s="118"/>
      <c r="B16" s="396"/>
      <c r="C16" s="1290" t="s">
        <v>120</v>
      </c>
      <c r="D16" s="1291"/>
      <c r="E16" s="1291"/>
      <c r="F16" s="1291"/>
      <c r="G16" s="1291"/>
      <c r="H16" s="1291"/>
      <c r="I16" s="1291"/>
      <c r="J16" s="1291"/>
      <c r="K16" s="1291"/>
      <c r="L16" s="1291"/>
      <c r="M16" s="1291"/>
      <c r="N16" s="1291"/>
      <c r="O16" s="1291"/>
      <c r="P16" s="1291"/>
      <c r="Q16" s="1291"/>
      <c r="R16" s="1292"/>
      <c r="S16" s="397"/>
      <c r="T16" s="111"/>
    </row>
    <row r="17" spans="1:22" ht="13.2" hidden="1" customHeight="1">
      <c r="A17" s="111"/>
      <c r="B17" s="404"/>
      <c r="C17" s="199"/>
      <c r="E17" s="46">
        <v>0</v>
      </c>
      <c r="F17" s="46"/>
      <c r="G17" s="46"/>
      <c r="H17" s="46">
        <v>26</v>
      </c>
      <c r="I17" s="46"/>
      <c r="J17" s="46"/>
      <c r="K17" s="46">
        <v>51</v>
      </c>
      <c r="L17" s="46"/>
      <c r="M17" s="46"/>
      <c r="N17" s="46">
        <v>71</v>
      </c>
      <c r="O17" s="46"/>
      <c r="P17" s="46"/>
      <c r="Q17" s="46">
        <v>91</v>
      </c>
      <c r="R17" s="46"/>
      <c r="S17" s="405"/>
      <c r="T17" s="111"/>
      <c r="U17" s="2"/>
      <c r="V17" s="2"/>
    </row>
    <row r="18" spans="1:22" ht="13.2" hidden="1" customHeight="1">
      <c r="A18" s="111"/>
      <c r="B18" s="404"/>
      <c r="C18" s="199"/>
      <c r="E18" s="46">
        <v>25</v>
      </c>
      <c r="F18" s="46"/>
      <c r="G18" s="46"/>
      <c r="H18" s="46">
        <v>50</v>
      </c>
      <c r="I18" s="46"/>
      <c r="J18" s="46"/>
      <c r="K18" s="46">
        <v>70</v>
      </c>
      <c r="L18" s="46"/>
      <c r="M18" s="46"/>
      <c r="N18" s="46">
        <v>90</v>
      </c>
      <c r="O18" s="46"/>
      <c r="P18" s="46"/>
      <c r="Q18" s="46">
        <v>100</v>
      </c>
      <c r="R18" s="46"/>
      <c r="S18" s="405"/>
      <c r="T18" s="111"/>
      <c r="U18" s="2"/>
      <c r="V18" s="2"/>
    </row>
    <row r="19" spans="1:22" ht="13.2" hidden="1" customHeight="1">
      <c r="A19" s="118"/>
      <c r="B19" s="396"/>
      <c r="C19" s="45"/>
      <c r="D19" s="45"/>
      <c r="E19" s="406" t="e">
        <f>IF(AND(ROUND('M36 Refs'!$AH$118,0)&gt;=E17,ROUND('M36 Refs'!$AH$118,0)&lt;='Loss Control Planning'!E18,'M36 Refs'!AN118=0),1,0)</f>
        <v>#VALUE!</v>
      </c>
      <c r="F19" s="406"/>
      <c r="G19" s="406"/>
      <c r="H19" s="406" t="e">
        <f>IF(AND(ROUND('M36 Refs'!$AH$118,0)&gt;=H17,ROUND('M36 Refs'!$AH$118,0)&lt;='Loss Control Planning'!H18,'M36 Refs'!AN118=0),1,0)</f>
        <v>#VALUE!</v>
      </c>
      <c r="I19" s="406"/>
      <c r="J19" s="406"/>
      <c r="K19" s="406" t="e">
        <f>IF(AND(ROUND('M36 Refs'!$AH$118,0)&gt;=K17,ROUND('M36 Refs'!$AH$118,0)&lt;='Loss Control Planning'!K18,'M36 Refs'!AN118=0),1,0)</f>
        <v>#VALUE!</v>
      </c>
      <c r="L19" s="406"/>
      <c r="M19" s="406"/>
      <c r="N19" s="406" t="e">
        <f>IF(AND(ROUND('M36 Refs'!$AH$118,0)&gt;=N17,ROUND('M36 Refs'!$AH$118,0)&lt;='Loss Control Planning'!N18,'M36 Refs'!AN118=0),1,0)</f>
        <v>#VALUE!</v>
      </c>
      <c r="O19" s="406"/>
      <c r="P19" s="406"/>
      <c r="Q19" s="406" t="e">
        <f>IF(AND(ROUND('M36 Refs'!$AH$118,0)&gt;=Q17,ROUND('M36 Refs'!$AH$118,0)&lt;='Loss Control Planning'!Q18,'M36 Refs'!AN118=0),1,0)</f>
        <v>#VALUE!</v>
      </c>
      <c r="R19" s="406"/>
      <c r="S19" s="397"/>
      <c r="T19" s="111"/>
    </row>
    <row r="20" spans="1:22" ht="13.2" hidden="1" customHeight="1">
      <c r="A20" s="118"/>
      <c r="T20" s="111"/>
    </row>
    <row r="21" spans="1:22" ht="13.2" hidden="1" customHeight="1">
      <c r="A21" s="118"/>
      <c r="T21" s="111"/>
    </row>
    <row r="22" spans="1:22" ht="13.2" hidden="1" customHeight="1">
      <c r="A22" s="118"/>
      <c r="T22" s="111"/>
    </row>
    <row r="23" spans="1:22" ht="6" customHeight="1" thickBot="1">
      <c r="A23" s="118"/>
      <c r="B23" s="407"/>
      <c r="C23" s="408"/>
      <c r="D23" s="408"/>
      <c r="E23" s="408"/>
      <c r="F23" s="408"/>
      <c r="G23" s="408"/>
      <c r="H23" s="408"/>
      <c r="I23" s="408"/>
      <c r="J23" s="408"/>
      <c r="K23" s="408"/>
      <c r="L23" s="408"/>
      <c r="M23" s="408"/>
      <c r="N23" s="408"/>
      <c r="O23" s="408"/>
      <c r="P23" s="408"/>
      <c r="Q23" s="408"/>
      <c r="R23" s="408"/>
      <c r="S23" s="409"/>
      <c r="T23" s="111"/>
    </row>
    <row r="24" spans="1:22" ht="7.5" customHeight="1" thickTop="1">
      <c r="A24" s="118"/>
      <c r="B24" s="118"/>
      <c r="C24" s="111"/>
      <c r="D24" s="111"/>
      <c r="E24" s="111"/>
      <c r="F24" s="111"/>
      <c r="G24" s="111"/>
      <c r="H24" s="111"/>
      <c r="I24" s="111"/>
      <c r="J24" s="111"/>
      <c r="K24" s="111"/>
      <c r="L24" s="111"/>
      <c r="M24" s="111"/>
      <c r="N24" s="111"/>
      <c r="O24" s="111"/>
      <c r="P24" s="111"/>
      <c r="Q24" s="111"/>
      <c r="R24" s="111"/>
      <c r="S24" s="119"/>
      <c r="T24" s="111"/>
    </row>
    <row r="25" spans="1:22" ht="13.8"/>
    <row r="26" spans="1:22" ht="13.8"/>
    <row r="27" spans="1:22" ht="13.8"/>
    <row r="28" spans="1:22" ht="13.8"/>
    <row r="29" spans="1:22" ht="13.8"/>
    <row r="30" spans="1:22" ht="13.8"/>
    <row r="31" spans="1:22" ht="13.8"/>
    <row r="32" spans="1:22" ht="13.8"/>
    <row r="33" ht="13.8"/>
    <row r="34" ht="13.8"/>
    <row r="35" ht="13.8"/>
    <row r="36" ht="13.8"/>
    <row r="37" ht="13.8"/>
    <row r="38" ht="13.8"/>
    <row r="39" ht="13.8"/>
    <row r="40" ht="13.8"/>
    <row r="41" ht="13.8"/>
    <row r="42" ht="13.8"/>
    <row r="43" ht="13.8"/>
    <row r="44" ht="13.8"/>
    <row r="45" ht="13.8"/>
    <row r="46" ht="13.8"/>
    <row r="47" ht="13.8"/>
    <row r="48" ht="13.8"/>
    <row r="49" ht="13.8"/>
    <row r="50" ht="13.8"/>
    <row r="51" ht="13.8"/>
    <row r="52" ht="13.8"/>
    <row r="53" ht="13.8"/>
    <row r="54" ht="13.8"/>
    <row r="55" ht="13.8"/>
    <row r="56" ht="13.8"/>
    <row r="57" ht="13.8"/>
    <row r="58" ht="13.8"/>
    <row r="59" ht="13.8"/>
    <row r="60" ht="13.8"/>
    <row r="61" ht="13.8"/>
    <row r="62" ht="13.8"/>
    <row r="63" ht="13.8"/>
    <row r="64" ht="13.8"/>
    <row r="65" ht="13.8"/>
    <row r="66" ht="13.8"/>
    <row r="67" ht="13.8"/>
    <row r="68" ht="13.8"/>
    <row r="69" ht="13.8"/>
    <row r="70" ht="13.8"/>
    <row r="71" ht="13.8"/>
    <row r="72" ht="13.8"/>
    <row r="73" ht="13.8"/>
    <row r="74" ht="13.8"/>
    <row r="75" ht="13.8"/>
    <row r="76" ht="13.8"/>
    <row r="77" ht="13.8"/>
    <row r="78" ht="13.8"/>
    <row r="79" ht="13.8"/>
    <row r="80" ht="13.8"/>
    <row r="81" ht="13.8"/>
    <row r="82" ht="13.8"/>
    <row r="83" ht="13.8"/>
    <row r="84" ht="13.8"/>
    <row r="85" ht="13.8"/>
    <row r="86" ht="13.8"/>
    <row r="87" ht="13.5" customHeight="1"/>
  </sheetData>
  <sheetProtection algorithmName="SHA-512" hashValue="Ji1fjNfCJVCvPo/IxPHQhTLkE1lF3fQBjiIG8k6xvqSZzwyuuHqj9ihLnvKEJhp5AQ3aI1LG/80s0EVWsm5MQw==" saltValue="jUqps1zh6Yz7iK8Z4c+XRA==" spinCount="100000" sheet="1" objects="1" scenarios="1"/>
  <mergeCells count="37">
    <mergeCell ref="B2:S2"/>
    <mergeCell ref="C16:R16"/>
    <mergeCell ref="D15:F15"/>
    <mergeCell ref="G15:I15"/>
    <mergeCell ref="J15:L15"/>
    <mergeCell ref="M15:O15"/>
    <mergeCell ref="P15:R15"/>
    <mergeCell ref="D12:F12"/>
    <mergeCell ref="G10:I10"/>
    <mergeCell ref="P10:R10"/>
    <mergeCell ref="G11:I11"/>
    <mergeCell ref="P12:R12"/>
    <mergeCell ref="G12:I12"/>
    <mergeCell ref="J12:L12"/>
    <mergeCell ref="M12:O12"/>
    <mergeCell ref="D11:F11"/>
    <mergeCell ref="P14:R14"/>
    <mergeCell ref="D13:F13"/>
    <mergeCell ref="G13:I13"/>
    <mergeCell ref="J13:L13"/>
    <mergeCell ref="M13:O13"/>
    <mergeCell ref="P13:R13"/>
    <mergeCell ref="D14:F14"/>
    <mergeCell ref="G14:I14"/>
    <mergeCell ref="J14:L14"/>
    <mergeCell ref="M14:O14"/>
    <mergeCell ref="G4:O4"/>
    <mergeCell ref="C8:R8"/>
    <mergeCell ref="J11:L11"/>
    <mergeCell ref="M11:O11"/>
    <mergeCell ref="P11:R11"/>
    <mergeCell ref="J10:L10"/>
    <mergeCell ref="M10:O10"/>
    <mergeCell ref="D9:R9"/>
    <mergeCell ref="D10:F10"/>
    <mergeCell ref="G6:I6"/>
    <mergeCell ref="H5:J5"/>
  </mergeCells>
  <phoneticPr fontId="0" type="noConversion"/>
  <conditionalFormatting sqref="C16:R16">
    <cfRule type="expression" dxfId="20" priority="1" stopIfTrue="1">
      <formula>OR(E19=1,H19=1)</formula>
    </cfRule>
  </conditionalFormatting>
  <conditionalFormatting sqref="D10:F12">
    <cfRule type="expression" dxfId="19" priority="6" stopIfTrue="1">
      <formula>$E$19=1</formula>
    </cfRule>
  </conditionalFormatting>
  <conditionalFormatting sqref="G10:I13">
    <cfRule type="expression" dxfId="18" priority="5" stopIfTrue="1">
      <formula>$H$19=1</formula>
    </cfRule>
  </conditionalFormatting>
  <conditionalFormatting sqref="J10:L15">
    <cfRule type="expression" dxfId="17" priority="4" stopIfTrue="1">
      <formula>$K$19=1</formula>
    </cfRule>
  </conditionalFormatting>
  <conditionalFormatting sqref="M10:O15">
    <cfRule type="expression" dxfId="16" priority="3" stopIfTrue="1">
      <formula>$N$19=1</formula>
    </cfRule>
  </conditionalFormatting>
  <conditionalFormatting sqref="P10:R15">
    <cfRule type="expression" dxfId="15" priority="2" stopIfTrue="1">
      <formula>$Q$19=1</formula>
    </cfRule>
  </conditionalFormatting>
  <printOptions horizontalCentered="1" verticalCentered="1"/>
  <pageMargins left="0.75" right="0.75" top="0.67" bottom="0.76" header="0.5" footer="0.5"/>
  <pageSetup scale="70" orientation="landscape" horizontalDpi="1200" r:id="rId1"/>
  <headerFooter alignWithMargins="0">
    <oddFooter>&amp;CAWWA Free Water Audit Software v6.0&amp;R&amp;A     &amp;P</oddFooter>
  </headerFooter>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dimension ref="A1:AN122"/>
  <sheetViews>
    <sheetView workbookViewId="0"/>
  </sheetViews>
  <sheetFormatPr defaultRowHeight="13.2"/>
  <cols>
    <col min="1" max="1" width="28.6640625" style="739" bestFit="1" customWidth="1"/>
    <col min="2" max="2" width="73.33203125" customWidth="1"/>
    <col min="28" max="28" width="2.5546875" customWidth="1"/>
    <col min="29" max="29" width="61.5546875" customWidth="1"/>
    <col min="30" max="30" width="6.88671875" customWidth="1"/>
    <col min="31" max="31" width="8.88671875" customWidth="1"/>
    <col min="32" max="32" width="9.109375" bestFit="1" customWidth="1"/>
    <col min="33" max="33" width="8.5546875" bestFit="1" customWidth="1"/>
    <col min="34" max="34" width="12.5546875" bestFit="1" customWidth="1"/>
    <col min="35" max="35" width="10.109375" customWidth="1"/>
    <col min="36" max="36" width="10.5546875" bestFit="1" customWidth="1"/>
    <col min="37" max="37" width="33.5546875" customWidth="1"/>
    <col min="38" max="38" width="8.88671875" customWidth="1"/>
    <col min="39" max="39" width="9.44140625" bestFit="1" customWidth="1"/>
    <col min="40" max="40" width="8.109375" customWidth="1"/>
  </cols>
  <sheetData>
    <row r="1" spans="1:2">
      <c r="A1" s="741" t="s">
        <v>1051</v>
      </c>
      <c r="B1" s="742" t="s">
        <v>1052</v>
      </c>
    </row>
    <row r="2" spans="1:2" ht="108.6">
      <c r="A2" s="739" t="s">
        <v>1042</v>
      </c>
      <c r="B2" s="734" t="s">
        <v>1041</v>
      </c>
    </row>
    <row r="3" spans="1:2" ht="28.35" customHeight="1">
      <c r="B3" s="735"/>
    </row>
    <row r="4" spans="1:2" ht="60">
      <c r="A4" s="739" t="s">
        <v>1044</v>
      </c>
      <c r="B4" s="734" t="s">
        <v>1043</v>
      </c>
    </row>
    <row r="5" spans="1:2">
      <c r="B5" s="736"/>
    </row>
    <row r="6" spans="1:2" ht="76.8">
      <c r="A6" s="739" t="s">
        <v>1046</v>
      </c>
      <c r="B6" s="737" t="s">
        <v>1045</v>
      </c>
    </row>
    <row r="7" spans="1:2">
      <c r="B7" s="736"/>
    </row>
    <row r="8" spans="1:2" ht="155.4">
      <c r="A8" s="739" t="s">
        <v>1048</v>
      </c>
      <c r="B8" s="734" t="s">
        <v>1047</v>
      </c>
    </row>
    <row r="9" spans="1:2">
      <c r="B9" s="736"/>
    </row>
    <row r="10" spans="1:2" ht="240">
      <c r="A10" s="740" t="s">
        <v>1049</v>
      </c>
      <c r="B10" s="738" t="s">
        <v>1050</v>
      </c>
    </row>
    <row r="12" spans="1:2" ht="150">
      <c r="A12" s="739" t="s">
        <v>1054</v>
      </c>
      <c r="B12" s="734" t="s">
        <v>1053</v>
      </c>
    </row>
    <row r="13" spans="1:2">
      <c r="B13" s="735"/>
    </row>
    <row r="14" spans="1:2" ht="46.8">
      <c r="A14" s="739" t="s">
        <v>1056</v>
      </c>
      <c r="B14" s="737" t="s">
        <v>1055</v>
      </c>
    </row>
    <row r="15" spans="1:2">
      <c r="B15" s="736"/>
    </row>
    <row r="16" spans="1:2" ht="63.6">
      <c r="A16" s="739" t="s">
        <v>1058</v>
      </c>
      <c r="B16" s="737" t="s">
        <v>1057</v>
      </c>
    </row>
    <row r="17" spans="1:2">
      <c r="B17" s="736"/>
    </row>
    <row r="18" spans="1:2" ht="106.8">
      <c r="A18" s="739" t="s">
        <v>1060</v>
      </c>
      <c r="B18" s="737" t="s">
        <v>1059</v>
      </c>
    </row>
    <row r="19" spans="1:2">
      <c r="B19" s="736"/>
    </row>
    <row r="20" spans="1:2" ht="78.599999999999994">
      <c r="A20" s="739" t="s">
        <v>1062</v>
      </c>
      <c r="B20" s="734" t="s">
        <v>1061</v>
      </c>
    </row>
    <row r="21" spans="1:2">
      <c r="B21" s="736"/>
    </row>
    <row r="22" spans="1:2" ht="93.6">
      <c r="A22" s="739" t="s">
        <v>1064</v>
      </c>
      <c r="B22" s="734" t="s">
        <v>1063</v>
      </c>
    </row>
    <row r="23" spans="1:2">
      <c r="B23" s="736"/>
    </row>
    <row r="24" spans="1:2" ht="93.6">
      <c r="A24" s="739" t="s">
        <v>1066</v>
      </c>
      <c r="B24" s="734" t="s">
        <v>1065</v>
      </c>
    </row>
    <row r="25" spans="1:2">
      <c r="B25" s="736"/>
    </row>
    <row r="26" spans="1:2" ht="60">
      <c r="A26" s="739" t="s">
        <v>1068</v>
      </c>
      <c r="B26" s="734" t="s">
        <v>1067</v>
      </c>
    </row>
    <row r="96" spans="34:34">
      <c r="AH96" s="37" t="s">
        <v>44</v>
      </c>
    </row>
    <row r="97" spans="28:40" ht="26.4">
      <c r="AD97" s="36" t="s">
        <v>41</v>
      </c>
      <c r="AE97" s="36" t="s">
        <v>42</v>
      </c>
      <c r="AF97" s="36" t="s">
        <v>45</v>
      </c>
      <c r="AG97" s="36" t="s">
        <v>46</v>
      </c>
      <c r="AH97" s="36" t="s">
        <v>43</v>
      </c>
      <c r="AI97" s="36" t="s">
        <v>47</v>
      </c>
      <c r="AJ97" s="36" t="s">
        <v>57</v>
      </c>
      <c r="AK97" s="36"/>
      <c r="AL97" s="213" t="s">
        <v>55</v>
      </c>
      <c r="AM97" s="213" t="s">
        <v>54</v>
      </c>
      <c r="AN97" s="213" t="s">
        <v>56</v>
      </c>
    </row>
    <row r="98" spans="28:40">
      <c r="AC98" s="216" t="s">
        <v>681</v>
      </c>
      <c r="AD98" s="41" t="str">
        <f>IF(Worksheet!F15="n/a",0,Worksheet!F15)</f>
        <v/>
      </c>
      <c r="AE98" s="64" t="e">
        <f>Worksheet!Y15</f>
        <v>#DIV/0!</v>
      </c>
      <c r="AF98" s="40" t="e">
        <f t="shared" ref="AF98:AF103" si="0">AE98</f>
        <v>#DIV/0!</v>
      </c>
      <c r="AG98" s="40" t="e">
        <f>IF(AE98&lt;&gt;0,AF98/10,0)</f>
        <v>#DIV/0!</v>
      </c>
      <c r="AH98" s="40">
        <f>IFERROR(AD98*AG98,0)</f>
        <v>0</v>
      </c>
      <c r="AI98" s="40" t="e">
        <f t="shared" ref="AI98:AI117" si="1">IF(AG98=0,0,AF98-AH98)</f>
        <v>#DIV/0!</v>
      </c>
      <c r="AJ98" t="e">
        <f t="array" aca="1" ref="AJ98" ca="1">SUM(1*(AI98&lt;$AI$98:$AI$117))+1+IF(ROW(AI98)-ROW($AI$98)=0,0,SUM(1*(AI98=OFFSET($AI$98,0,0,INDEX(ROW(AI98)-ROW($AI$98)+1,1)-1,1))))</f>
        <v>#DIV/0!</v>
      </c>
      <c r="AK98" s="46" t="str">
        <f>AC98</f>
        <v>Volume from Own Sources (VOS)</v>
      </c>
      <c r="AL98">
        <f>IFERROR(IF(AE98&lt;&gt;0,1,0),0)</f>
        <v>0</v>
      </c>
      <c r="AM98">
        <f>IF(AD98="",0,IF(AD98&lt;&gt;0,1,0))</f>
        <v>0</v>
      </c>
      <c r="AN98">
        <f t="shared" ref="AN98:AN117" si="2">IF(AND(AL98=1,AM98=0),1,0)</f>
        <v>0</v>
      </c>
    </row>
    <row r="99" spans="28:40">
      <c r="AC99" s="220" t="s">
        <v>682</v>
      </c>
      <c r="AD99" s="41" t="str">
        <f>IF(Worksheet!M15="n/a",0,Worksheet!M15)</f>
        <v/>
      </c>
      <c r="AE99" s="64" t="e">
        <f>Worksheet!Z15</f>
        <v>#DIV/0!</v>
      </c>
      <c r="AF99" s="40" t="e">
        <f t="shared" si="0"/>
        <v>#DIV/0!</v>
      </c>
      <c r="AG99" s="40" t="e">
        <f t="shared" ref="AG99:AG117" si="3">IF(AE99&lt;&gt;0,AF99/10,0)</f>
        <v>#DIV/0!</v>
      </c>
      <c r="AH99" s="40">
        <f t="shared" ref="AH99:AH106" si="4">IFERROR(AD99*AG99,0)</f>
        <v>0</v>
      </c>
      <c r="AI99" s="40" t="e">
        <f t="shared" si="1"/>
        <v>#DIV/0!</v>
      </c>
      <c r="AJ99" t="e">
        <f t="array" aca="1" ref="AJ99" ca="1">SUM(1*(AI99&lt;$AI$98:$AI$117))+1+IF(ROW(AI99)-ROW($AI$98)=0,0,SUM(1*(AI99=OFFSET($AI$98,0,0,INDEX(ROW(AI99)-ROW($AI$98)+1,1)-1,1))))</f>
        <v>#DIV/0!</v>
      </c>
      <c r="AK99" s="46" t="str">
        <f t="shared" ref="AK99:AK117" si="5">AC99</f>
        <v>VOS Error Adjustment (VOSEA)</v>
      </c>
      <c r="AL99">
        <f t="shared" ref="AL99:AL103" si="6">IFERROR(IF(AE99&lt;&gt;0,1,0),0)</f>
        <v>0</v>
      </c>
      <c r="AM99">
        <f t="shared" ref="AM99:AM117" si="7">IF(AD99="",0,IF(AD99&lt;&gt;0,1,0))</f>
        <v>0</v>
      </c>
      <c r="AN99">
        <f t="shared" si="2"/>
        <v>0</v>
      </c>
    </row>
    <row r="100" spans="28:40">
      <c r="AC100" s="216" t="s">
        <v>683</v>
      </c>
      <c r="AD100" s="41" t="str">
        <f>IF(Worksheet!F16="n/a",0,Worksheet!F16)</f>
        <v/>
      </c>
      <c r="AE100" s="64" t="e">
        <f>Worksheet!Y16</f>
        <v>#DIV/0!</v>
      </c>
      <c r="AF100" s="40" t="e">
        <f t="shared" si="0"/>
        <v>#DIV/0!</v>
      </c>
      <c r="AG100" s="40" t="e">
        <f t="shared" si="3"/>
        <v>#DIV/0!</v>
      </c>
      <c r="AH100" s="40">
        <f t="shared" si="4"/>
        <v>0</v>
      </c>
      <c r="AI100" s="40" t="e">
        <f t="shared" si="1"/>
        <v>#DIV/0!</v>
      </c>
      <c r="AJ100" t="e">
        <f t="array" aca="1" ref="AJ100" ca="1">SUM(1*(AI100&lt;$AI$98:$AI$117))+1+IF(ROW(AI100)-ROW($AI$98)=0,0,SUM(1*(AI100=OFFSET($AI$98,0,0,INDEX(ROW(AI100)-ROW($AI$98)+1,1)-1,1))))</f>
        <v>#DIV/0!</v>
      </c>
      <c r="AK100" s="46" t="str">
        <f t="shared" si="5"/>
        <v>Water Imported (WI)</v>
      </c>
      <c r="AL100">
        <f t="shared" si="6"/>
        <v>0</v>
      </c>
      <c r="AM100">
        <f t="shared" si="7"/>
        <v>0</v>
      </c>
      <c r="AN100">
        <f t="shared" si="2"/>
        <v>0</v>
      </c>
    </row>
    <row r="101" spans="28:40">
      <c r="AC101" s="220" t="s">
        <v>696</v>
      </c>
      <c r="AD101" s="41" t="str">
        <f>IF(Worksheet!M16="n/a",0,Worksheet!M16)</f>
        <v/>
      </c>
      <c r="AE101" s="64" t="e">
        <f>Worksheet!Z16</f>
        <v>#DIV/0!</v>
      </c>
      <c r="AF101" s="40" t="e">
        <f t="shared" si="0"/>
        <v>#DIV/0!</v>
      </c>
      <c r="AG101" s="40" t="e">
        <f t="shared" si="3"/>
        <v>#DIV/0!</v>
      </c>
      <c r="AH101" s="40">
        <f t="shared" si="4"/>
        <v>0</v>
      </c>
      <c r="AI101" s="40" t="e">
        <f t="shared" si="1"/>
        <v>#DIV/0!</v>
      </c>
      <c r="AJ101" t="e">
        <f t="array" aca="1" ref="AJ101" ca="1">SUM(1*(AI101&lt;$AI$98:$AI$117))+1+IF(ROW(AI101)-ROW($AI$98)=0,0,SUM(1*(AI101=OFFSET($AI$98,0,0,INDEX(ROW(AI101)-ROW($AI$98)+1,1)-1,1))))</f>
        <v>#DIV/0!</v>
      </c>
      <c r="AK101" s="46" t="str">
        <f t="shared" si="5"/>
        <v>WI Error Adjustment (WIEA)</v>
      </c>
      <c r="AL101">
        <f t="shared" si="6"/>
        <v>0</v>
      </c>
      <c r="AM101">
        <f t="shared" si="7"/>
        <v>0</v>
      </c>
      <c r="AN101">
        <f t="shared" si="2"/>
        <v>0</v>
      </c>
    </row>
    <row r="102" spans="28:40">
      <c r="AC102" s="216" t="s">
        <v>697</v>
      </c>
      <c r="AD102" s="41" t="str">
        <f>IF(Worksheet!F17="n/a",0,Worksheet!F17)</f>
        <v/>
      </c>
      <c r="AE102" s="64" t="e">
        <f>Worksheet!Y17</f>
        <v>#DIV/0!</v>
      </c>
      <c r="AF102" s="40" t="e">
        <f t="shared" si="0"/>
        <v>#DIV/0!</v>
      </c>
      <c r="AG102" s="40" t="e">
        <f t="shared" si="3"/>
        <v>#DIV/0!</v>
      </c>
      <c r="AH102" s="40">
        <f t="shared" si="4"/>
        <v>0</v>
      </c>
      <c r="AI102" s="40" t="e">
        <f t="shared" si="1"/>
        <v>#DIV/0!</v>
      </c>
      <c r="AJ102" t="e">
        <f t="array" aca="1" ref="AJ102" ca="1">SUM(1*(AI102&lt;$AI$98:$AI$117))+1+IF(ROW(AI102)-ROW($AI$98)=0,0,SUM(1*(AI102=OFFSET($AI$98,0,0,INDEX(ROW(AI102)-ROW($AI$98)+1,1)-1,1))))</f>
        <v>#DIV/0!</v>
      </c>
      <c r="AK102" s="46" t="str">
        <f t="shared" si="5"/>
        <v>Water Exported (WE)</v>
      </c>
      <c r="AL102">
        <f t="shared" si="6"/>
        <v>0</v>
      </c>
      <c r="AM102">
        <f t="shared" si="7"/>
        <v>0</v>
      </c>
      <c r="AN102">
        <f t="shared" si="2"/>
        <v>0</v>
      </c>
    </row>
    <row r="103" spans="28:40">
      <c r="AC103" s="220" t="s">
        <v>698</v>
      </c>
      <c r="AD103" s="65" t="str">
        <f>IF(Worksheet!M17="n/a",0,Worksheet!M17)</f>
        <v/>
      </c>
      <c r="AE103" s="66" t="e">
        <f>Worksheet!Z17</f>
        <v>#DIV/0!</v>
      </c>
      <c r="AF103" s="67" t="e">
        <f t="shared" si="0"/>
        <v>#DIV/0!</v>
      </c>
      <c r="AG103" s="67" t="e">
        <f t="shared" si="3"/>
        <v>#DIV/0!</v>
      </c>
      <c r="AH103" s="40">
        <f t="shared" si="4"/>
        <v>0</v>
      </c>
      <c r="AI103" s="67" t="e">
        <f t="shared" si="1"/>
        <v>#DIV/0!</v>
      </c>
      <c r="AJ103" s="68" t="e">
        <f t="array" aca="1" ref="AJ103" ca="1">SUM(1*(AI103&lt;$AI$98:$AI$117))+1+IF(ROW(AI103)-ROW($AI$98)=0,0,SUM(1*(AI103=OFFSET($AI$98,0,0,INDEX(ROW(AI103)-ROW($AI$98)+1,1)-1,1))))</f>
        <v>#DIV/0!</v>
      </c>
      <c r="AK103" s="85" t="str">
        <f t="shared" si="5"/>
        <v>WE Error Adjustment (WEEA)</v>
      </c>
      <c r="AL103">
        <f t="shared" si="6"/>
        <v>0</v>
      </c>
      <c r="AM103" s="68">
        <f t="shared" si="7"/>
        <v>0</v>
      </c>
      <c r="AN103" s="68">
        <f t="shared" si="2"/>
        <v>0</v>
      </c>
    </row>
    <row r="104" spans="28:40">
      <c r="AC104" s="217" t="s">
        <v>684</v>
      </c>
      <c r="AD104" s="73" t="str">
        <f>IF(Worksheet!F23="n/a",0,Worksheet!F23)</f>
        <v/>
      </c>
      <c r="AE104" s="221">
        <f>IF(Worksheet!H23&gt;0,Worksheet!Y23,0)</f>
        <v>0</v>
      </c>
      <c r="AF104" s="75">
        <f t="shared" ref="AF104:AF117" si="8">AE104/$AE$120</f>
        <v>0</v>
      </c>
      <c r="AG104" s="75">
        <f t="shared" si="3"/>
        <v>0</v>
      </c>
      <c r="AH104" s="75" t="e">
        <f t="shared" ref="AH104:AH117" si="9">AD104*AG104</f>
        <v>#VALUE!</v>
      </c>
      <c r="AI104" s="75">
        <f t="shared" si="1"/>
        <v>0</v>
      </c>
      <c r="AJ104" s="76" t="e">
        <f t="array" aca="1" ref="AJ104" ca="1">SUM(1*(AI104&lt;$AI$98:$AI$117))+1+IF(ROW(AI104)-ROW($AI$98)=0,0,SUM(1*(AI104=OFFSET($AI$98,0,0,INDEX(ROW(AI104)-ROW($AI$98)+1,1)-1,1))))</f>
        <v>#DIV/0!</v>
      </c>
      <c r="AK104" s="86" t="str">
        <f t="shared" si="5"/>
        <v>Billed Metered (BMAC)</v>
      </c>
      <c r="AL104" s="76">
        <f t="shared" ref="AL104:AL117" si="10">IF(AE104&lt;&gt;0,1,0)</f>
        <v>0</v>
      </c>
      <c r="AM104" s="76">
        <f t="shared" si="7"/>
        <v>0</v>
      </c>
      <c r="AN104" s="76">
        <f t="shared" si="2"/>
        <v>0</v>
      </c>
    </row>
    <row r="105" spans="28:40">
      <c r="AC105" s="218" t="s">
        <v>685</v>
      </c>
      <c r="AD105" s="78" t="str">
        <f>IF(Worksheet!F24="n/a",0,Worksheet!F24)</f>
        <v/>
      </c>
      <c r="AE105" s="222">
        <f>IF(Worksheet!H24=0,0,12)</f>
        <v>0</v>
      </c>
      <c r="AF105" s="79">
        <f t="shared" si="8"/>
        <v>0</v>
      </c>
      <c r="AG105" s="79">
        <f t="shared" si="3"/>
        <v>0</v>
      </c>
      <c r="AH105" s="40">
        <f t="shared" si="4"/>
        <v>0</v>
      </c>
      <c r="AI105" s="79">
        <f t="shared" si="1"/>
        <v>0</v>
      </c>
      <c r="AJ105" s="80" t="e">
        <f t="array" aca="1" ref="AJ105" ca="1">SUM(1*(AI105&lt;$AI$98:$AI$117))+1+IF(ROW(AI105)-ROW($AI$98)=0,0,SUM(1*(AI105=OFFSET($AI$98,0,0,INDEX(ROW(AI105)-ROW($AI$98)+1,1)-1,1))))</f>
        <v>#DIV/0!</v>
      </c>
      <c r="AK105" s="87" t="str">
        <f t="shared" si="5"/>
        <v>Billed Unmetered (BUAC)</v>
      </c>
      <c r="AL105" s="80">
        <f t="shared" si="10"/>
        <v>0</v>
      </c>
      <c r="AM105" s="80">
        <f t="shared" si="7"/>
        <v>0</v>
      </c>
      <c r="AN105" s="80">
        <f t="shared" si="2"/>
        <v>0</v>
      </c>
    </row>
    <row r="106" spans="28:40">
      <c r="AC106" s="218" t="s">
        <v>686</v>
      </c>
      <c r="AD106" s="78" t="str">
        <f>IF(Worksheet!F25="n/a",0,Worksheet!F25)</f>
        <v/>
      </c>
      <c r="AE106" s="222">
        <f>IF(Worksheet!H25&gt;0,Worksheet!Y24,0)</f>
        <v>0</v>
      </c>
      <c r="AF106" s="79">
        <f t="shared" si="8"/>
        <v>0</v>
      </c>
      <c r="AG106" s="79">
        <f t="shared" si="3"/>
        <v>0</v>
      </c>
      <c r="AH106" s="40">
        <f t="shared" si="4"/>
        <v>0</v>
      </c>
      <c r="AI106" s="79">
        <f t="shared" si="1"/>
        <v>0</v>
      </c>
      <c r="AJ106" s="80" t="e">
        <f t="array" aca="1" ref="AJ106" ca="1">SUM(1*(AI106&lt;$AI$98:$AI$117))+1+IF(ROW(AI106)-ROW($AI$98)=0,0,SUM(1*(AI106=OFFSET($AI$98,0,0,INDEX(ROW(AI106)-ROW($AI$98)+1,1)-1,1))))</f>
        <v>#DIV/0!</v>
      </c>
      <c r="AK106" s="87" t="str">
        <f t="shared" si="5"/>
        <v>Unbilled Metered (UMAC)</v>
      </c>
      <c r="AL106" s="80">
        <f t="shared" si="10"/>
        <v>0</v>
      </c>
      <c r="AM106" s="80">
        <f t="shared" si="7"/>
        <v>0</v>
      </c>
      <c r="AN106" s="80">
        <f t="shared" si="2"/>
        <v>0</v>
      </c>
    </row>
    <row r="107" spans="28:40">
      <c r="AB107" t="s">
        <v>59</v>
      </c>
      <c r="AC107" s="219" t="s">
        <v>687</v>
      </c>
      <c r="AD107" s="77">
        <f>IF(OR(Worksheet!W26=1,AND(Worksheet!W26=2,Worksheet!Q26=0)),3,Worksheet!F26)</f>
        <v>3</v>
      </c>
      <c r="AE107" s="70">
        <v>2</v>
      </c>
      <c r="AF107" s="71">
        <f t="shared" si="8"/>
        <v>3.3333333333333335</v>
      </c>
      <c r="AG107" s="71">
        <f t="shared" si="3"/>
        <v>0.33333333333333337</v>
      </c>
      <c r="AH107" s="71">
        <f t="shared" si="9"/>
        <v>1</v>
      </c>
      <c r="AI107" s="71">
        <f t="shared" si="1"/>
        <v>2.3333333333333335</v>
      </c>
      <c r="AJ107" s="72" t="e">
        <f t="array" aca="1" ref="AJ107" ca="1">SUM(1*(AI107&lt;$AI$98:$AI$117))+1+IF(ROW(AI107)-ROW($AI$98)=0,0,SUM(1*(AI107=OFFSET($AI$98,0,0,INDEX(ROW(AI107)-ROW($AI$98)+1,1)-1,1))))</f>
        <v>#DIV/0!</v>
      </c>
      <c r="AK107" s="88" t="str">
        <f t="shared" si="5"/>
        <v>Unbilled Unmetered (UUAC)</v>
      </c>
      <c r="AL107" s="72">
        <f t="shared" si="10"/>
        <v>1</v>
      </c>
      <c r="AM107" s="72">
        <f t="shared" si="7"/>
        <v>1</v>
      </c>
      <c r="AN107" s="72">
        <f t="shared" si="2"/>
        <v>0</v>
      </c>
    </row>
    <row r="108" spans="28:40">
      <c r="AB108" t="s">
        <v>59</v>
      </c>
      <c r="AC108" s="219" t="s">
        <v>671</v>
      </c>
      <c r="AD108" s="77">
        <f>IF(OR(Worksheet!W43=1,AND(Worksheet!W43=2,Worksheet!Q43=0)),3,Worksheet!F43)</f>
        <v>3</v>
      </c>
      <c r="AE108" s="70">
        <v>3.5</v>
      </c>
      <c r="AF108" s="71">
        <f t="shared" si="8"/>
        <v>5.8333333333333339</v>
      </c>
      <c r="AG108" s="71">
        <f t="shared" si="3"/>
        <v>0.58333333333333337</v>
      </c>
      <c r="AH108" s="71">
        <f t="shared" si="9"/>
        <v>1.75</v>
      </c>
      <c r="AI108" s="71">
        <f t="shared" si="1"/>
        <v>4.0833333333333339</v>
      </c>
      <c r="AJ108" s="72" t="e">
        <f t="array" aca="1" ref="AJ108" ca="1">SUM(1*(AI108&lt;$AI$98:$AI$117))+1+IF(ROW(AI108)-ROW($AI$98)=0,0,SUM(1*(AI108=OFFSET($AI$98,0,0,INDEX(ROW(AI108)-ROW($AI$98)+1,1)-1,1))))</f>
        <v>#DIV/0!</v>
      </c>
      <c r="AK108" s="88" t="str">
        <f t="shared" si="5"/>
        <v>Unauthorized Consumption (UC)</v>
      </c>
      <c r="AL108" s="72">
        <f t="shared" si="10"/>
        <v>1</v>
      </c>
      <c r="AM108" s="72">
        <f t="shared" si="7"/>
        <v>1</v>
      </c>
      <c r="AN108" s="72">
        <f t="shared" si="2"/>
        <v>0</v>
      </c>
    </row>
    <row r="109" spans="28:40">
      <c r="AC109" s="217" t="s">
        <v>688</v>
      </c>
      <c r="AD109" s="73" t="str">
        <f>IF(Worksheet!F41="n/a",0,Worksheet!F41)</f>
        <v/>
      </c>
      <c r="AE109" s="74">
        <f>IF(AND(Worksheet!F41="n/a",Worksheet!H41=0),0,6)</f>
        <v>6</v>
      </c>
      <c r="AF109" s="75">
        <f t="shared" si="8"/>
        <v>10</v>
      </c>
      <c r="AG109" s="75">
        <f t="shared" si="3"/>
        <v>1</v>
      </c>
      <c r="AH109" s="75" t="e">
        <f t="shared" si="9"/>
        <v>#VALUE!</v>
      </c>
      <c r="AI109" s="75" t="e">
        <f t="shared" si="1"/>
        <v>#VALUE!</v>
      </c>
      <c r="AJ109" s="76" t="e">
        <f t="array" aca="1" ref="AJ109" ca="1">SUM(1*(AI109&lt;$AI$98:$AI$117))+1+IF(ROW(AI109)-ROW($AI$98)=0,0,SUM(1*(AI109=OFFSET($AI$98,0,0,INDEX(ROW(AI109)-ROW($AI$98)+1,1)-1,1))))</f>
        <v>#VALUE!</v>
      </c>
      <c r="AK109" s="86" t="str">
        <f t="shared" si="5"/>
        <v>Customer Metering Inaccuracies (CMI)</v>
      </c>
      <c r="AL109" s="76">
        <f t="shared" si="10"/>
        <v>1</v>
      </c>
      <c r="AM109" s="76">
        <f t="shared" si="7"/>
        <v>0</v>
      </c>
      <c r="AN109" s="76">
        <f t="shared" si="2"/>
        <v>1</v>
      </c>
    </row>
    <row r="110" spans="28:40">
      <c r="AC110" s="219" t="s">
        <v>689</v>
      </c>
      <c r="AD110" s="69">
        <f>IF(Worksheet!H39=0,1,IF(Worksheet!W39=1,3,Worksheet!F39))</f>
        <v>1</v>
      </c>
      <c r="AE110" s="70">
        <v>3.5</v>
      </c>
      <c r="AF110" s="71">
        <f t="shared" si="8"/>
        <v>5.8333333333333339</v>
      </c>
      <c r="AG110" s="71">
        <f t="shared" si="3"/>
        <v>0.58333333333333337</v>
      </c>
      <c r="AH110" s="71">
        <f t="shared" si="9"/>
        <v>0.58333333333333337</v>
      </c>
      <c r="AI110" s="71">
        <f t="shared" si="1"/>
        <v>5.2500000000000009</v>
      </c>
      <c r="AJ110" s="72" t="e">
        <f t="array" aca="1" ref="AJ110" ca="1">SUM(1*(AI110&lt;$AI$98:$AI$117))+1+IF(ROW(AI110)-ROW($AI$98)=0,0,SUM(1*(AI110=OFFSET($AI$98,0,0,INDEX(ROW(AI110)-ROW($AI$98)+1,1)-1,1))))</f>
        <v>#DIV/0!</v>
      </c>
      <c r="AK110" s="88" t="str">
        <f t="shared" si="5"/>
        <v>Systematic Data Handling Errors (SDHE)</v>
      </c>
      <c r="AL110" s="72">
        <f t="shared" si="10"/>
        <v>1</v>
      </c>
      <c r="AM110" s="72">
        <f t="shared" si="7"/>
        <v>1</v>
      </c>
      <c r="AN110" s="72">
        <f t="shared" si="2"/>
        <v>0</v>
      </c>
    </row>
    <row r="111" spans="28:40">
      <c r="AC111" s="219" t="s">
        <v>690</v>
      </c>
      <c r="AD111" s="69" t="str">
        <f>Worksheet!F61</f>
        <v/>
      </c>
      <c r="AE111" s="70">
        <v>5</v>
      </c>
      <c r="AF111" s="71">
        <f t="shared" si="8"/>
        <v>8.3333333333333339</v>
      </c>
      <c r="AG111" s="71">
        <f t="shared" si="3"/>
        <v>0.83333333333333337</v>
      </c>
      <c r="AH111" s="71" t="e">
        <f t="shared" si="9"/>
        <v>#VALUE!</v>
      </c>
      <c r="AI111" s="71" t="e">
        <f t="shared" si="1"/>
        <v>#VALUE!</v>
      </c>
      <c r="AJ111" s="72" t="e">
        <f t="array" aca="1" ref="AJ111" ca="1">SUM(1*(AI111&lt;$AI$98:$AI$117))+1+IF(ROW(AI111)-ROW($AI$98)=0,0,SUM(1*(AI111=OFFSET($AI$98,0,0,INDEX(ROW(AI111)-ROW($AI$98)+1,1)-1,1))))</f>
        <v>#VALUE!</v>
      </c>
      <c r="AK111" s="88" t="str">
        <f t="shared" si="5"/>
        <v>Length of Mains (Lm)</v>
      </c>
      <c r="AL111" s="72">
        <f t="shared" si="10"/>
        <v>1</v>
      </c>
      <c r="AM111" s="72">
        <f t="shared" si="7"/>
        <v>0</v>
      </c>
      <c r="AN111" s="72">
        <f t="shared" si="2"/>
        <v>1</v>
      </c>
    </row>
    <row r="112" spans="28:40">
      <c r="AC112" s="219" t="s">
        <v>691</v>
      </c>
      <c r="AD112" s="69" t="str">
        <f>Worksheet!F62</f>
        <v/>
      </c>
      <c r="AE112" s="70">
        <v>5</v>
      </c>
      <c r="AF112" s="71">
        <f t="shared" si="8"/>
        <v>8.3333333333333339</v>
      </c>
      <c r="AG112" s="71">
        <f t="shared" si="3"/>
        <v>0.83333333333333337</v>
      </c>
      <c r="AH112" s="71" t="e">
        <f t="shared" si="9"/>
        <v>#VALUE!</v>
      </c>
      <c r="AI112" s="71" t="e">
        <f t="shared" si="1"/>
        <v>#VALUE!</v>
      </c>
      <c r="AJ112" s="72" t="e">
        <f t="array" aca="1" ref="AJ112" ca="1">SUM(1*(AI112&lt;$AI$98:$AI$117))+1+IF(ROW(AI112)-ROW($AI$98)=0,0,SUM(1*(AI112=OFFSET($AI$98,0,0,INDEX(ROW(AI112)-ROW($AI$98)+1,1)-1,1))))</f>
        <v>#VALUE!</v>
      </c>
      <c r="AK112" s="88" t="str">
        <f t="shared" si="5"/>
        <v>Number of Service Connections (Nc)</v>
      </c>
      <c r="AL112" s="72">
        <f t="shared" si="10"/>
        <v>1</v>
      </c>
      <c r="AM112" s="72">
        <f t="shared" si="7"/>
        <v>0</v>
      </c>
      <c r="AN112" s="72">
        <f t="shared" si="2"/>
        <v>1</v>
      </c>
    </row>
    <row r="113" spans="29:40">
      <c r="AC113" s="219" t="s">
        <v>692</v>
      </c>
      <c r="AD113" s="69" t="str">
        <f>Worksheet!W66</f>
        <v/>
      </c>
      <c r="AE113" s="70">
        <v>2</v>
      </c>
      <c r="AF113" s="71">
        <f t="shared" si="8"/>
        <v>3.3333333333333335</v>
      </c>
      <c r="AG113" s="71">
        <f t="shared" si="3"/>
        <v>0.33333333333333337</v>
      </c>
      <c r="AH113" s="71" t="e">
        <f t="shared" si="9"/>
        <v>#VALUE!</v>
      </c>
      <c r="AI113" s="71" t="e">
        <f t="shared" si="1"/>
        <v>#VALUE!</v>
      </c>
      <c r="AJ113" s="72" t="e">
        <f t="array" aca="1" ref="AJ113" ca="1">SUM(1*(AI113&lt;$AI$98:$AI$117))+1+IF(ROW(AI113)-ROW($AI$98)=0,0,SUM(1*(AI113=OFFSET($AI$98,0,0,INDEX(ROW(AI113)-ROW($AI$98)+1,1)-1,1))))</f>
        <v>#VALUE!</v>
      </c>
      <c r="AK113" s="88" t="str">
        <f t="shared" si="5"/>
        <v>Average Length of Customer Service Line (Lp)</v>
      </c>
      <c r="AL113" s="72">
        <f t="shared" si="10"/>
        <v>1</v>
      </c>
      <c r="AM113" s="72">
        <f t="shared" si="7"/>
        <v>0</v>
      </c>
      <c r="AN113" s="72">
        <f t="shared" si="2"/>
        <v>1</v>
      </c>
    </row>
    <row r="114" spans="29:40">
      <c r="AC114" s="219" t="s">
        <v>693</v>
      </c>
      <c r="AD114" s="69" t="str">
        <f>Worksheet!F68</f>
        <v/>
      </c>
      <c r="AE114" s="70">
        <v>2</v>
      </c>
      <c r="AF114" s="71">
        <f t="shared" si="8"/>
        <v>3.3333333333333335</v>
      </c>
      <c r="AG114" s="71">
        <f t="shared" si="3"/>
        <v>0.33333333333333337</v>
      </c>
      <c r="AH114" s="71" t="e">
        <f t="shared" si="9"/>
        <v>#VALUE!</v>
      </c>
      <c r="AI114" s="71" t="e">
        <f t="shared" si="1"/>
        <v>#VALUE!</v>
      </c>
      <c r="AJ114" s="72" t="e">
        <f t="array" aca="1" ref="AJ114" ca="1">SUM(1*(AI114&lt;$AI$98:$AI$117))+1+IF(ROW(AI114)-ROW($AI$98)=0,0,SUM(1*(AI114=OFFSET($AI$98,0,0,INDEX(ROW(AI114)-ROW($AI$98)+1,1)-1,1))))</f>
        <v>#VALUE!</v>
      </c>
      <c r="AK114" s="88" t="str">
        <f t="shared" si="5"/>
        <v>Average Operating Pressure (AOP)</v>
      </c>
      <c r="AL114" s="72">
        <f t="shared" si="10"/>
        <v>1</v>
      </c>
      <c r="AM114" s="72">
        <f t="shared" si="7"/>
        <v>0</v>
      </c>
      <c r="AN114" s="72">
        <f t="shared" si="2"/>
        <v>1</v>
      </c>
    </row>
    <row r="115" spans="29:40">
      <c r="AC115" s="219"/>
      <c r="AD115" s="69"/>
      <c r="AE115" s="70"/>
      <c r="AF115" s="71"/>
      <c r="AG115" s="71"/>
      <c r="AH115" s="71"/>
      <c r="AI115" s="71"/>
      <c r="AJ115" s="72"/>
      <c r="AK115" s="88"/>
      <c r="AL115" s="72"/>
      <c r="AM115" s="72"/>
      <c r="AN115" s="72"/>
    </row>
    <row r="116" spans="29:40">
      <c r="AC116" s="219" t="s">
        <v>694</v>
      </c>
      <c r="AD116" s="69" t="str">
        <f>IF(Worksheet!F76="n/a",0,Worksheet!F76)</f>
        <v/>
      </c>
      <c r="AE116" s="70">
        <f>IF(Worksheet!F76="n/a",0,5)</f>
        <v>5</v>
      </c>
      <c r="AF116" s="71">
        <f t="shared" si="8"/>
        <v>8.3333333333333339</v>
      </c>
      <c r="AG116" s="71">
        <f t="shared" si="3"/>
        <v>0.83333333333333337</v>
      </c>
      <c r="AH116" s="71" t="e">
        <f t="shared" si="9"/>
        <v>#VALUE!</v>
      </c>
      <c r="AI116" s="71" t="e">
        <f t="shared" si="1"/>
        <v>#VALUE!</v>
      </c>
      <c r="AJ116" s="72" t="e">
        <f t="array" aca="1" ref="AJ116" ca="1">SUM(1*(AI116&lt;$AI$98:$AI$117))+1+IF(ROW(AI116)-ROW($AI$98)=0,0,SUM(1*(AI116=OFFSET($AI$98,0,0,INDEX(ROW(AI116)-ROW($AI$98)+1,1)-1,1))))</f>
        <v>#VALUE!</v>
      </c>
      <c r="AK116" s="88" t="str">
        <f t="shared" si="5"/>
        <v>Customer Retail Unit Charge (CRUC)</v>
      </c>
      <c r="AL116" s="72">
        <f t="shared" si="10"/>
        <v>1</v>
      </c>
      <c r="AM116" s="72">
        <f t="shared" si="7"/>
        <v>0</v>
      </c>
      <c r="AN116" s="72">
        <f t="shared" si="2"/>
        <v>1</v>
      </c>
    </row>
    <row r="117" spans="29:40">
      <c r="AC117" s="219" t="s">
        <v>695</v>
      </c>
      <c r="AD117" s="69" t="str">
        <f>IF(Worksheet!F77="n/a",0,Worksheet!F77)</f>
        <v/>
      </c>
      <c r="AE117" s="70">
        <v>5</v>
      </c>
      <c r="AF117" s="71">
        <f t="shared" si="8"/>
        <v>8.3333333333333339</v>
      </c>
      <c r="AG117" s="71">
        <f t="shared" si="3"/>
        <v>0.83333333333333337</v>
      </c>
      <c r="AH117" s="71" t="e">
        <f t="shared" si="9"/>
        <v>#VALUE!</v>
      </c>
      <c r="AI117" s="71" t="e">
        <f t="shared" si="1"/>
        <v>#VALUE!</v>
      </c>
      <c r="AJ117" s="72" t="e">
        <f t="array" aca="1" ref="AJ117" ca="1">SUM(1*(AI117&lt;$AI$98:$AI$117))+1+IF(ROW(AI117)-ROW($AI$98)=0,0,SUM(1*(AI117=OFFSET($AI$98,0,0,INDEX(ROW(AI117)-ROW($AI$98)+1,1)-1,1))))</f>
        <v>#VALUE!</v>
      </c>
      <c r="AK117" s="88" t="str">
        <f t="shared" si="5"/>
        <v>Variable Production Cost (VPC)</v>
      </c>
      <c r="AL117" s="72">
        <f t="shared" si="10"/>
        <v>1</v>
      </c>
      <c r="AM117" s="72">
        <f t="shared" si="7"/>
        <v>0</v>
      </c>
      <c r="AN117" s="72">
        <f t="shared" si="2"/>
        <v>1</v>
      </c>
    </row>
    <row r="118" spans="29:40">
      <c r="AE118" s="81" t="e">
        <f>SUM(AE98:AE117)</f>
        <v>#DIV/0!</v>
      </c>
      <c r="AF118" s="39" t="e">
        <f>SUM(AF98:AF117)</f>
        <v>#DIV/0!</v>
      </c>
      <c r="AG118" s="39" t="e">
        <f>SUM(AG98:AG117)</f>
        <v>#DIV/0!</v>
      </c>
      <c r="AH118" s="93" t="e">
        <f>SUM(AH98:AH117)</f>
        <v>#VALUE!</v>
      </c>
      <c r="AN118" s="43">
        <f>SUM(AN98:AN117)</f>
        <v>7</v>
      </c>
    </row>
    <row r="119" spans="29:40">
      <c r="AE119" s="39">
        <f>SUM(AE104:AE117)</f>
        <v>39</v>
      </c>
      <c r="AK119" s="89"/>
      <c r="AN119" s="42"/>
    </row>
    <row r="120" spans="29:40">
      <c r="AE120" s="38">
        <f>AE119/(100-AE121)</f>
        <v>0.6</v>
      </c>
    </row>
    <row r="121" spans="29:40">
      <c r="AD121" s="82" t="s">
        <v>131</v>
      </c>
      <c r="AE121" s="83">
        <v>35</v>
      </c>
      <c r="AM121">
        <f>IF(SUM(Worksheet!W26,Worksheet!W43)=2,2,IF(SUM(Worksheet!W26,Worksheet!W43)=3,1,0))</f>
        <v>2</v>
      </c>
      <c r="AN121" t="s">
        <v>58</v>
      </c>
    </row>
    <row r="122" spans="29:40">
      <c r="AN122" s="158" t="s">
        <v>668</v>
      </c>
    </row>
  </sheetData>
  <sheetProtection algorithmName="SHA-512" hashValue="M749jRRT43MQKK0ZzH+gMPq6fjD5RD3CzrtxjC773b0JrGO2uG8dY8DtAazc46JJRCeb3Is7WWkSp+bWceYABA==" saltValue="Z4KkVhulNZ/M42n0RUXv8A==" spinCount="100000" sheet="1" objects="1" scenarios="1"/>
  <phoneticPr fontId="20" type="noConversion"/>
  <conditionalFormatting sqref="AC99">
    <cfRule type="expression" dxfId="14" priority="4" stopIfTrue="1">
      <formula>AR5=1</formula>
    </cfRule>
  </conditionalFormatting>
  <conditionalFormatting sqref="AC101">
    <cfRule type="expression" dxfId="13" priority="3" stopIfTrue="1">
      <formula>AR7=1</formula>
    </cfRule>
  </conditionalFormatting>
  <conditionalFormatting sqref="AC103">
    <cfRule type="expression" dxfId="12" priority="1" stopIfTrue="1">
      <formula>AR9=1</formula>
    </cfRule>
  </conditionalFormatting>
  <conditionalFormatting sqref="AC98:AI98 AD99:AE99 AF99:AH103 AH99:AI104 AC100:AE100 AE101 AC102:AE102 AE103 AC104:AG104 AC105:AI117">
    <cfRule type="expression" dxfId="11" priority="5" stopIfTrue="1">
      <formula>$AJ98=1</formula>
    </cfRule>
    <cfRule type="expression" dxfId="10" priority="6" stopIfTrue="1">
      <formula>$AJ98=2</formula>
    </cfRule>
    <cfRule type="expression" dxfId="9" priority="7" stopIfTrue="1">
      <formula>$AJ98=3</formula>
    </cfRule>
  </conditionalFormatting>
  <conditionalFormatting sqref="AD101">
    <cfRule type="expression" dxfId="8" priority="98" stopIfTrue="1">
      <formula>#REF!=1</formula>
    </cfRule>
    <cfRule type="expression" dxfId="7" priority="99" stopIfTrue="1">
      <formula>#REF!=2</formula>
    </cfRule>
    <cfRule type="expression" dxfId="6" priority="100" stopIfTrue="1">
      <formula>#REF!=3</formula>
    </cfRule>
  </conditionalFormatting>
  <conditionalFormatting sqref="AD103">
    <cfRule type="expression" dxfId="5" priority="104" stopIfTrue="1">
      <formula>#REF!=1</formula>
    </cfRule>
    <cfRule type="expression" dxfId="4" priority="105" stopIfTrue="1">
      <formula>#REF!=2</formula>
    </cfRule>
    <cfRule type="expression" dxfId="3" priority="106" stopIfTrue="1">
      <formula>#REF!=3</formula>
    </cfRule>
  </conditionalFormatting>
  <conditionalFormatting sqref="AJ98:AJ117">
    <cfRule type="cellIs" dxfId="2" priority="8" stopIfTrue="1" operator="equal">
      <formula>1</formula>
    </cfRule>
    <cfRule type="cellIs" dxfId="1" priority="9" stopIfTrue="1" operator="equal">
      <formula>2</formula>
    </cfRule>
    <cfRule type="cellIs" dxfId="0" priority="10" stopIfTrue="1" operator="equal">
      <formula>3</formula>
    </cfRule>
  </conditionalFormatting>
  <pageMargins left="0.75" right="0.75" top="1" bottom="1" header="0.5" footer="0.5"/>
  <pageSetup orientation="portrait" r:id="rId1"/>
  <headerFooter alignWithMargins="0"/>
  <drawing r:id="rId2"/>
  <legacy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0">
    <tabColor theme="3" tint="0.79998168889431442"/>
  </sheetPr>
  <dimension ref="A1:N193"/>
  <sheetViews>
    <sheetView showGridLines="0" showRowColHeaders="0" zoomScaleNormal="100" workbookViewId="0">
      <pane ySplit="4" topLeftCell="A50" activePane="bottomLeft" state="frozen"/>
      <selection pane="bottomLeft" activeCell="C58" sqref="C58:C62"/>
    </sheetView>
  </sheetViews>
  <sheetFormatPr defaultColWidth="0" defaultRowHeight="13.2" zeroHeight="1"/>
  <cols>
    <col min="1" max="1" width="1.109375" style="105" customWidth="1"/>
    <col min="2" max="2" width="1.109375" style="106" customWidth="1"/>
    <col min="3" max="3" width="16.44140625" style="108" customWidth="1"/>
    <col min="4" max="4" width="10.88671875" style="46" customWidth="1"/>
    <col min="5" max="5" width="11" style="46" customWidth="1"/>
    <col min="6" max="6" width="14.109375" style="46" customWidth="1"/>
    <col min="7" max="7" width="20" style="46" customWidth="1"/>
    <col min="8" max="8" width="16" style="46" customWidth="1"/>
    <col min="9" max="9" width="19" style="46" customWidth="1"/>
    <col min="10" max="10" width="23.5546875" style="46" customWidth="1"/>
    <col min="11" max="11" width="6.5546875" style="46" customWidth="1"/>
    <col min="12" max="12" width="7.109375" style="46" customWidth="1"/>
    <col min="13" max="14" width="1.109375" style="46" customWidth="1"/>
    <col min="15" max="16384" width="0" style="46" hidden="1"/>
  </cols>
  <sheetData>
    <row r="1" spans="1:14" ht="6" customHeight="1">
      <c r="A1" s="113"/>
      <c r="N1" s="115"/>
    </row>
    <row r="2" spans="1:14" ht="40.5" customHeight="1">
      <c r="A2" s="113"/>
      <c r="B2" s="1306" t="s">
        <v>159</v>
      </c>
      <c r="C2" s="1307"/>
      <c r="D2" s="1307"/>
      <c r="E2" s="1307"/>
      <c r="F2" s="1307"/>
      <c r="G2" s="1307"/>
      <c r="H2" s="1307"/>
      <c r="I2" s="1307"/>
      <c r="J2" s="1307"/>
      <c r="K2" s="1307"/>
      <c r="L2" s="1307"/>
      <c r="M2" s="1308"/>
      <c r="N2" s="115"/>
    </row>
    <row r="3" spans="1:14" ht="4.3499999999999996" customHeight="1" thickBot="1">
      <c r="A3" s="113"/>
      <c r="B3" s="1306"/>
      <c r="C3" s="1307"/>
      <c r="D3" s="1307"/>
      <c r="E3" s="1307"/>
      <c r="F3" s="1307"/>
      <c r="G3" s="1307"/>
      <c r="H3" s="1307"/>
      <c r="I3" s="1307"/>
      <c r="J3" s="1307"/>
      <c r="K3" s="1307"/>
      <c r="L3" s="1307"/>
      <c r="M3" s="1308"/>
      <c r="N3" s="115"/>
    </row>
    <row r="4" spans="1:14" ht="15" customHeight="1" thickBot="1">
      <c r="A4" s="113"/>
      <c r="B4" s="410"/>
      <c r="C4" s="411" t="s">
        <v>118</v>
      </c>
      <c r="D4" s="1309" t="s">
        <v>119</v>
      </c>
      <c r="E4" s="1310"/>
      <c r="F4" s="1310"/>
      <c r="G4" s="1310"/>
      <c r="H4" s="1310"/>
      <c r="I4" s="1310"/>
      <c r="J4" s="1310"/>
      <c r="K4" s="1310"/>
      <c r="L4" s="1311"/>
      <c r="M4" s="412"/>
      <c r="N4" s="115"/>
    </row>
    <row r="5" spans="1:14" ht="4.3499999999999996" customHeight="1" thickBot="1">
      <c r="A5" s="113"/>
      <c r="B5" s="410"/>
      <c r="C5" s="413"/>
      <c r="D5" s="414"/>
      <c r="E5" s="414"/>
      <c r="F5" s="414"/>
      <c r="G5" s="415"/>
      <c r="M5" s="412"/>
      <c r="N5" s="115"/>
    </row>
    <row r="6" spans="1:14" ht="99" customHeight="1" thickBot="1">
      <c r="A6" s="113"/>
      <c r="B6" s="410"/>
      <c r="C6" s="416" t="s">
        <v>160</v>
      </c>
      <c r="D6" s="1312" t="s">
        <v>949</v>
      </c>
      <c r="E6" s="1313"/>
      <c r="F6" s="1313"/>
      <c r="G6" s="1313"/>
      <c r="H6" s="1313"/>
      <c r="I6" s="1313"/>
      <c r="J6" s="1313"/>
      <c r="K6" s="1313"/>
      <c r="L6" s="1314"/>
      <c r="M6" s="412"/>
      <c r="N6" s="115"/>
    </row>
    <row r="7" spans="1:14" ht="4.3499999999999996" customHeight="1" thickBot="1">
      <c r="A7" s="113"/>
      <c r="B7" s="410"/>
      <c r="C7" s="413"/>
      <c r="D7" s="414"/>
      <c r="E7" s="414"/>
      <c r="F7" s="414"/>
      <c r="G7" s="415"/>
      <c r="H7" s="107"/>
      <c r="I7" s="107"/>
      <c r="J7" s="107"/>
      <c r="K7" s="107"/>
      <c r="L7" s="107"/>
      <c r="M7" s="412"/>
      <c r="N7" s="115"/>
    </row>
    <row r="8" spans="1:14" ht="229.2" customHeight="1" thickBot="1">
      <c r="A8" s="113"/>
      <c r="B8" s="410"/>
      <c r="C8" s="417" t="s">
        <v>109</v>
      </c>
      <c r="D8" s="1312" t="s">
        <v>1201</v>
      </c>
      <c r="E8" s="1313"/>
      <c r="F8" s="1313"/>
      <c r="G8" s="1313"/>
      <c r="H8" s="1313"/>
      <c r="I8" s="1313"/>
      <c r="J8" s="1313"/>
      <c r="K8" s="1313"/>
      <c r="L8" s="1314"/>
      <c r="M8" s="412"/>
      <c r="N8" s="115"/>
    </row>
    <row r="9" spans="1:14" ht="4.3499999999999996" customHeight="1" thickBot="1">
      <c r="A9" s="113"/>
      <c r="B9" s="410"/>
      <c r="C9" s="413"/>
      <c r="D9" s="414"/>
      <c r="E9" s="414"/>
      <c r="F9" s="414"/>
      <c r="G9" s="415"/>
      <c r="H9" s="107"/>
      <c r="I9" s="107"/>
      <c r="J9" s="107"/>
      <c r="K9" s="107"/>
      <c r="L9" s="107"/>
      <c r="M9" s="412"/>
      <c r="N9" s="115"/>
    </row>
    <row r="10" spans="1:14" ht="282.60000000000002" customHeight="1" thickBot="1">
      <c r="A10" s="113"/>
      <c r="B10" s="410"/>
      <c r="C10" s="416" t="s">
        <v>1110</v>
      </c>
      <c r="D10" s="1315" t="s">
        <v>1202</v>
      </c>
      <c r="E10" s="1316"/>
      <c r="F10" s="1316"/>
      <c r="G10" s="1316"/>
      <c r="H10" s="1316"/>
      <c r="I10" s="1316"/>
      <c r="J10" s="1316"/>
      <c r="K10" s="1316"/>
      <c r="L10" s="1317"/>
      <c r="M10" s="412"/>
      <c r="N10" s="115"/>
    </row>
    <row r="11" spans="1:14" ht="4.3499999999999996" customHeight="1" thickBot="1">
      <c r="A11" s="113"/>
      <c r="B11" s="410"/>
      <c r="C11" s="413"/>
      <c r="D11" s="414"/>
      <c r="E11" s="414"/>
      <c r="F11" s="414"/>
      <c r="G11" s="415"/>
      <c r="H11" s="107"/>
      <c r="I11" s="107"/>
      <c r="J11" s="107"/>
      <c r="K11" s="107"/>
      <c r="L11" s="107"/>
      <c r="M11" s="412"/>
      <c r="N11" s="115"/>
    </row>
    <row r="12" spans="1:14" ht="227.4" customHeight="1" thickBot="1">
      <c r="A12" s="113"/>
      <c r="B12" s="410"/>
      <c r="C12" s="418" t="s">
        <v>1111</v>
      </c>
      <c r="D12" s="1315" t="s">
        <v>1203</v>
      </c>
      <c r="E12" s="1318"/>
      <c r="F12" s="1318"/>
      <c r="G12" s="1318"/>
      <c r="H12" s="1318"/>
      <c r="I12" s="1318"/>
      <c r="J12" s="1318"/>
      <c r="K12" s="1318"/>
      <c r="L12" s="1319"/>
      <c r="M12" s="412"/>
      <c r="N12" s="115"/>
    </row>
    <row r="13" spans="1:14" ht="4.3499999999999996" customHeight="1" thickBot="1">
      <c r="A13" s="113"/>
      <c r="B13" s="410"/>
      <c r="C13" s="413"/>
      <c r="D13" s="414"/>
      <c r="E13" s="414"/>
      <c r="F13" s="414"/>
      <c r="G13" s="415"/>
      <c r="H13" s="107"/>
      <c r="I13" s="107"/>
      <c r="J13" s="107"/>
      <c r="K13" s="107"/>
      <c r="L13" s="107"/>
      <c r="M13" s="412"/>
      <c r="N13" s="115"/>
    </row>
    <row r="14" spans="1:14" ht="39.75" customHeight="1" thickBot="1">
      <c r="A14" s="113"/>
      <c r="B14" s="410"/>
      <c r="C14" s="416" t="s">
        <v>3</v>
      </c>
      <c r="D14" s="1320" t="s">
        <v>117</v>
      </c>
      <c r="E14" s="1318"/>
      <c r="F14" s="1318"/>
      <c r="G14" s="1318"/>
      <c r="H14" s="1318"/>
      <c r="I14" s="1318"/>
      <c r="J14" s="1318"/>
      <c r="K14" s="1318"/>
      <c r="L14" s="1319"/>
      <c r="M14" s="412"/>
      <c r="N14" s="115"/>
    </row>
    <row r="15" spans="1:14" ht="4.3499999999999996" customHeight="1" thickBot="1">
      <c r="A15" s="113"/>
      <c r="B15" s="410"/>
      <c r="C15" s="413"/>
      <c r="D15" s="414"/>
      <c r="E15" s="414"/>
      <c r="F15" s="414"/>
      <c r="G15" s="415"/>
      <c r="H15" s="107"/>
      <c r="I15" s="107"/>
      <c r="J15" s="107"/>
      <c r="K15" s="107"/>
      <c r="L15" s="107"/>
      <c r="M15" s="412"/>
      <c r="N15" s="115"/>
    </row>
    <row r="16" spans="1:14" ht="122.7" customHeight="1" thickBot="1">
      <c r="A16" s="113"/>
      <c r="B16" s="410"/>
      <c r="C16" s="418" t="s">
        <v>1112</v>
      </c>
      <c r="D16" s="1320" t="s">
        <v>148</v>
      </c>
      <c r="E16" s="1318"/>
      <c r="F16" s="1318"/>
      <c r="G16" s="1318"/>
      <c r="H16" s="1318"/>
      <c r="I16" s="1318"/>
      <c r="J16" s="1318"/>
      <c r="K16" s="1318"/>
      <c r="L16" s="1319"/>
      <c r="M16" s="412"/>
      <c r="N16" s="115"/>
    </row>
    <row r="17" spans="1:14" ht="4.3499999999999996" customHeight="1" thickBot="1">
      <c r="A17" s="113"/>
      <c r="B17" s="410"/>
      <c r="C17" s="413"/>
      <c r="D17" s="414"/>
      <c r="E17" s="414"/>
      <c r="F17" s="414"/>
      <c r="G17" s="415"/>
      <c r="H17" s="107"/>
      <c r="I17" s="107"/>
      <c r="J17" s="107"/>
      <c r="K17" s="107"/>
      <c r="L17" s="107"/>
      <c r="M17" s="412"/>
      <c r="N17" s="115"/>
    </row>
    <row r="18" spans="1:14" ht="105.75" customHeight="1" thickBot="1">
      <c r="A18" s="113"/>
      <c r="B18" s="410"/>
      <c r="C18" s="418" t="s">
        <v>1113</v>
      </c>
      <c r="D18" s="1320" t="s">
        <v>149</v>
      </c>
      <c r="E18" s="1318"/>
      <c r="F18" s="1318"/>
      <c r="G18" s="1318"/>
      <c r="H18" s="1318"/>
      <c r="I18" s="1318"/>
      <c r="J18" s="1318"/>
      <c r="K18" s="1318"/>
      <c r="L18" s="1319"/>
      <c r="M18" s="412"/>
      <c r="N18" s="115"/>
    </row>
    <row r="19" spans="1:14" ht="4.3499999999999996" customHeight="1" thickBot="1">
      <c r="A19" s="113"/>
      <c r="B19" s="410"/>
      <c r="C19" s="413"/>
      <c r="D19" s="414"/>
      <c r="E19" s="414"/>
      <c r="F19" s="414"/>
      <c r="G19" s="415"/>
      <c r="H19" s="107"/>
      <c r="I19" s="107"/>
      <c r="J19" s="107"/>
      <c r="K19" s="107"/>
      <c r="L19" s="107"/>
      <c r="M19" s="412"/>
      <c r="N19" s="115"/>
    </row>
    <row r="20" spans="1:14" s="107" customFormat="1" ht="276.60000000000002" customHeight="1" thickBot="1">
      <c r="A20" s="117"/>
      <c r="B20" s="419"/>
      <c r="C20" s="416" t="s">
        <v>1114</v>
      </c>
      <c r="D20" s="1315" t="s">
        <v>755</v>
      </c>
      <c r="E20" s="1318"/>
      <c r="F20" s="1318"/>
      <c r="G20" s="1318"/>
      <c r="H20" s="1318"/>
      <c r="I20" s="1318"/>
      <c r="J20" s="1318"/>
      <c r="K20" s="1318"/>
      <c r="L20" s="1319"/>
      <c r="M20" s="420"/>
      <c r="N20" s="116"/>
    </row>
    <row r="21" spans="1:14" ht="4.3499999999999996" customHeight="1" thickBot="1">
      <c r="A21" s="113"/>
      <c r="B21" s="410"/>
      <c r="C21" s="413"/>
      <c r="D21" s="414"/>
      <c r="E21" s="414"/>
      <c r="F21" s="414"/>
      <c r="G21" s="415"/>
      <c r="H21" s="107"/>
      <c r="I21" s="107"/>
      <c r="J21" s="107"/>
      <c r="K21" s="107"/>
      <c r="L21" s="107"/>
      <c r="M21" s="412"/>
      <c r="N21" s="115"/>
    </row>
    <row r="22" spans="1:14" ht="193.35" customHeight="1" thickBot="1">
      <c r="A22" s="113"/>
      <c r="B22" s="410"/>
      <c r="C22" s="416" t="s">
        <v>1115</v>
      </c>
      <c r="D22" s="1315" t="s">
        <v>974</v>
      </c>
      <c r="E22" s="1318"/>
      <c r="F22" s="1318"/>
      <c r="G22" s="1318"/>
      <c r="H22" s="1318"/>
      <c r="I22" s="1318"/>
      <c r="J22" s="1318"/>
      <c r="K22" s="1318"/>
      <c r="L22" s="1319"/>
      <c r="M22" s="412"/>
      <c r="N22" s="115"/>
    </row>
    <row r="23" spans="1:14" ht="4.3499999999999996" customHeight="1" thickBot="1">
      <c r="A23" s="113"/>
      <c r="B23" s="410"/>
      <c r="C23" s="413"/>
      <c r="D23" s="414"/>
      <c r="E23" s="414"/>
      <c r="F23" s="414"/>
      <c r="G23" s="415"/>
      <c r="H23" s="107"/>
      <c r="I23" s="107"/>
      <c r="J23" s="107"/>
      <c r="K23" s="107"/>
      <c r="L23" s="107"/>
      <c r="M23" s="412"/>
      <c r="N23" s="115"/>
    </row>
    <row r="24" spans="1:14" ht="198" customHeight="1" thickBot="1">
      <c r="A24" s="113"/>
      <c r="B24" s="410"/>
      <c r="C24" s="417" t="s">
        <v>31</v>
      </c>
      <c r="D24" s="1315" t="s">
        <v>1200</v>
      </c>
      <c r="E24" s="1318"/>
      <c r="F24" s="1318"/>
      <c r="G24" s="1318"/>
      <c r="H24" s="1318"/>
      <c r="I24" s="1318"/>
      <c r="J24" s="1318"/>
      <c r="K24" s="1318"/>
      <c r="L24" s="1319"/>
      <c r="M24" s="412"/>
      <c r="N24" s="115"/>
    </row>
    <row r="25" spans="1:14" ht="4.3499999999999996" customHeight="1" thickBot="1">
      <c r="A25" s="113"/>
      <c r="B25" s="410"/>
      <c r="C25" s="413"/>
      <c r="D25" s="414"/>
      <c r="E25" s="414"/>
      <c r="F25" s="414"/>
      <c r="G25" s="415"/>
      <c r="H25" s="107"/>
      <c r="I25" s="107"/>
      <c r="J25" s="107"/>
      <c r="K25" s="107"/>
      <c r="L25" s="107"/>
      <c r="M25" s="412"/>
      <c r="N25" s="115"/>
    </row>
    <row r="26" spans="1:14" ht="152.1" customHeight="1" thickBot="1">
      <c r="A26" s="113"/>
      <c r="B26" s="410"/>
      <c r="C26" s="416" t="s">
        <v>1116</v>
      </c>
      <c r="D26" s="1320" t="s">
        <v>150</v>
      </c>
      <c r="E26" s="1318"/>
      <c r="F26" s="1318"/>
      <c r="G26" s="1318"/>
      <c r="H26" s="1318"/>
      <c r="I26" s="1318"/>
      <c r="J26" s="1318"/>
      <c r="K26" s="1318"/>
      <c r="L26" s="1319"/>
      <c r="M26" s="412"/>
      <c r="N26" s="115"/>
    </row>
    <row r="27" spans="1:14" ht="4.3499999999999996" customHeight="1" thickBot="1">
      <c r="A27" s="113"/>
      <c r="B27" s="410"/>
      <c r="C27" s="413"/>
      <c r="D27" s="414"/>
      <c r="E27" s="414"/>
      <c r="F27" s="414"/>
      <c r="G27" s="415"/>
      <c r="H27" s="107"/>
      <c r="I27" s="107"/>
      <c r="J27" s="107"/>
      <c r="K27" s="107"/>
      <c r="L27" s="107"/>
      <c r="M27" s="412"/>
      <c r="N27" s="115"/>
    </row>
    <row r="28" spans="1:14" ht="54.75" customHeight="1" thickBot="1">
      <c r="A28" s="113"/>
      <c r="B28" s="410"/>
      <c r="C28" s="418" t="s">
        <v>9</v>
      </c>
      <c r="D28" s="1321" t="s">
        <v>151</v>
      </c>
      <c r="E28" s="1313"/>
      <c r="F28" s="1313"/>
      <c r="G28" s="1313"/>
      <c r="H28" s="1313"/>
      <c r="I28" s="1313"/>
      <c r="J28" s="1313"/>
      <c r="K28" s="1313"/>
      <c r="L28" s="1314"/>
      <c r="M28" s="412"/>
      <c r="N28" s="115"/>
    </row>
    <row r="29" spans="1:14" ht="4.3499999999999996" customHeight="1" thickBot="1">
      <c r="A29" s="113"/>
      <c r="B29" s="410"/>
      <c r="C29" s="413"/>
      <c r="D29" s="414"/>
      <c r="E29" s="414"/>
      <c r="F29" s="414"/>
      <c r="G29" s="415"/>
      <c r="H29" s="107"/>
      <c r="I29" s="107"/>
      <c r="J29" s="107"/>
      <c r="K29" s="107"/>
      <c r="L29" s="107"/>
      <c r="M29" s="412"/>
      <c r="N29" s="115"/>
    </row>
    <row r="30" spans="1:14" ht="80.400000000000006" customHeight="1" thickBot="1">
      <c r="A30" s="113"/>
      <c r="B30" s="410"/>
      <c r="C30" s="418" t="s">
        <v>1117</v>
      </c>
      <c r="D30" s="1315" t="s">
        <v>1188</v>
      </c>
      <c r="E30" s="1318"/>
      <c r="F30" s="1318"/>
      <c r="G30" s="1318"/>
      <c r="H30" s="1318"/>
      <c r="I30" s="1318"/>
      <c r="J30" s="1318"/>
      <c r="K30" s="1318"/>
      <c r="L30" s="1319"/>
      <c r="M30" s="412"/>
      <c r="N30" s="115"/>
    </row>
    <row r="31" spans="1:14" ht="4.3499999999999996" customHeight="1" thickBot="1">
      <c r="A31" s="113"/>
      <c r="B31" s="410"/>
      <c r="C31" s="413"/>
      <c r="D31" s="414"/>
      <c r="E31" s="414"/>
      <c r="F31" s="414"/>
      <c r="G31" s="415"/>
      <c r="H31" s="107"/>
      <c r="I31" s="107"/>
      <c r="J31" s="107"/>
      <c r="K31" s="107"/>
      <c r="L31" s="107"/>
      <c r="M31" s="412"/>
      <c r="N31" s="115"/>
    </row>
    <row r="32" spans="1:14" ht="65.400000000000006" customHeight="1" thickBot="1">
      <c r="A32" s="113"/>
      <c r="B32" s="410"/>
      <c r="C32" s="418" t="s">
        <v>1308</v>
      </c>
      <c r="D32" s="1320" t="s">
        <v>152</v>
      </c>
      <c r="E32" s="1318"/>
      <c r="F32" s="1318"/>
      <c r="G32" s="1318"/>
      <c r="H32" s="1318"/>
      <c r="I32" s="1318"/>
      <c r="J32" s="1318"/>
      <c r="K32" s="1318"/>
      <c r="L32" s="1319"/>
      <c r="M32" s="412"/>
      <c r="N32" s="115"/>
    </row>
    <row r="33" spans="1:14" ht="3.75" customHeight="1" thickBot="1">
      <c r="A33" s="113"/>
      <c r="B33" s="410"/>
      <c r="C33" s="760"/>
      <c r="D33" s="423"/>
      <c r="E33" s="423"/>
      <c r="F33" s="423"/>
      <c r="G33" s="423"/>
      <c r="H33" s="423"/>
      <c r="I33" s="423"/>
      <c r="J33" s="423"/>
      <c r="K33" s="423"/>
      <c r="L33" s="423"/>
      <c r="M33" s="412"/>
      <c r="N33" s="115"/>
    </row>
    <row r="34" spans="1:14" ht="43.5" customHeight="1">
      <c r="A34" s="113"/>
      <c r="B34" s="410"/>
      <c r="C34" s="1004" t="s">
        <v>1256</v>
      </c>
      <c r="D34" s="1322" t="s">
        <v>1303</v>
      </c>
      <c r="E34" s="1323"/>
      <c r="F34" s="1323"/>
      <c r="G34" s="1323"/>
      <c r="H34" s="1323"/>
      <c r="I34" s="1323"/>
      <c r="J34" s="1323"/>
      <c r="K34" s="1323"/>
      <c r="L34" s="1324"/>
      <c r="M34" s="412"/>
      <c r="N34" s="115"/>
    </row>
    <row r="35" spans="1:14" ht="18.75" customHeight="1" thickBot="1">
      <c r="A35" s="113"/>
      <c r="B35" s="410"/>
      <c r="C35" s="1005"/>
      <c r="D35" s="1325" t="s">
        <v>1302</v>
      </c>
      <c r="E35" s="1326"/>
      <c r="F35" s="1326"/>
      <c r="G35" s="1326"/>
      <c r="H35" s="1326"/>
      <c r="I35" s="1326"/>
      <c r="J35" s="1326"/>
      <c r="K35" s="1326"/>
      <c r="L35" s="1327"/>
      <c r="M35" s="412"/>
      <c r="N35" s="115"/>
    </row>
    <row r="36" spans="1:14" ht="3.75" customHeight="1" thickBot="1">
      <c r="A36" s="113"/>
      <c r="B36" s="410"/>
      <c r="C36" s="760"/>
      <c r="D36" s="423"/>
      <c r="E36" s="423"/>
      <c r="F36" s="423"/>
      <c r="G36" s="423"/>
      <c r="H36" s="423"/>
      <c r="I36" s="423"/>
      <c r="J36" s="423"/>
      <c r="K36" s="423"/>
      <c r="L36" s="423"/>
      <c r="M36" s="412"/>
      <c r="N36" s="115"/>
    </row>
    <row r="37" spans="1:14" ht="31.5" customHeight="1" thickBot="1">
      <c r="A37" s="113"/>
      <c r="B37" s="410"/>
      <c r="C37" s="416" t="s">
        <v>4</v>
      </c>
      <c r="D37" s="1320" t="s">
        <v>153</v>
      </c>
      <c r="E37" s="1318"/>
      <c r="F37" s="1318"/>
      <c r="G37" s="1318"/>
      <c r="H37" s="1318"/>
      <c r="I37" s="1318"/>
      <c r="J37" s="1318"/>
      <c r="K37" s="1318"/>
      <c r="L37" s="1319"/>
      <c r="M37" s="412"/>
      <c r="N37" s="115"/>
    </row>
    <row r="38" spans="1:14" ht="4.3499999999999996" customHeight="1" thickBot="1">
      <c r="A38" s="113"/>
      <c r="B38" s="410"/>
      <c r="C38" s="413"/>
      <c r="D38" s="414"/>
      <c r="E38" s="414"/>
      <c r="F38" s="414"/>
      <c r="G38" s="415"/>
      <c r="H38" s="107"/>
      <c r="I38" s="107"/>
      <c r="J38" s="107"/>
      <c r="K38" s="107"/>
      <c r="L38" s="107"/>
      <c r="M38" s="412"/>
      <c r="N38" s="115"/>
    </row>
    <row r="39" spans="1:14" ht="68.400000000000006" customHeight="1" thickBot="1">
      <c r="A39" s="113"/>
      <c r="B39" s="410"/>
      <c r="C39" s="418" t="s">
        <v>155</v>
      </c>
      <c r="D39" s="1321" t="s">
        <v>154</v>
      </c>
      <c r="E39" s="1318"/>
      <c r="F39" s="1318"/>
      <c r="G39" s="1318"/>
      <c r="H39" s="1318"/>
      <c r="I39" s="1318"/>
      <c r="J39" s="1318"/>
      <c r="K39" s="1318"/>
      <c r="L39" s="1319"/>
      <c r="M39" s="412"/>
      <c r="N39" s="115"/>
    </row>
    <row r="40" spans="1:14" ht="4.3499999999999996" customHeight="1" thickBot="1">
      <c r="A40" s="113"/>
      <c r="B40" s="410"/>
      <c r="C40" s="413"/>
      <c r="D40" s="414"/>
      <c r="E40" s="414"/>
      <c r="F40" s="414"/>
      <c r="G40" s="415"/>
      <c r="H40" s="107"/>
      <c r="I40" s="107"/>
      <c r="J40" s="107"/>
      <c r="K40" s="107"/>
      <c r="L40" s="107"/>
      <c r="M40" s="412"/>
      <c r="N40" s="115"/>
    </row>
    <row r="41" spans="1:14" ht="409.6" customHeight="1" thickBot="1">
      <c r="A41" s="113"/>
      <c r="B41" s="410"/>
      <c r="C41" s="416" t="s">
        <v>1118</v>
      </c>
      <c r="D41" s="1315" t="s">
        <v>1189</v>
      </c>
      <c r="E41" s="1318"/>
      <c r="F41" s="1318"/>
      <c r="G41" s="1318"/>
      <c r="H41" s="1318"/>
      <c r="I41" s="1318"/>
      <c r="J41" s="1318"/>
      <c r="K41" s="1318"/>
      <c r="L41" s="1319"/>
      <c r="M41" s="412"/>
      <c r="N41" s="115"/>
    </row>
    <row r="42" spans="1:14" ht="3.75" customHeight="1" thickBot="1">
      <c r="A42" s="113"/>
      <c r="B42" s="410"/>
      <c r="C42" s="983"/>
      <c r="D42" s="756"/>
      <c r="E42" s="423"/>
      <c r="F42" s="423"/>
      <c r="G42" s="423"/>
      <c r="H42" s="423"/>
      <c r="I42" s="423"/>
      <c r="J42" s="423"/>
      <c r="K42" s="423"/>
      <c r="L42" s="423"/>
      <c r="M42" s="412"/>
      <c r="N42" s="115"/>
    </row>
    <row r="43" spans="1:14" ht="67.5" customHeight="1" thickBot="1">
      <c r="A43" s="113"/>
      <c r="B43" s="410"/>
      <c r="C43" s="418" t="s">
        <v>1261</v>
      </c>
      <c r="D43" s="1315" t="s">
        <v>1307</v>
      </c>
      <c r="E43" s="1318"/>
      <c r="F43" s="1318"/>
      <c r="G43" s="1318"/>
      <c r="H43" s="1318"/>
      <c r="I43" s="1318"/>
      <c r="J43" s="1318"/>
      <c r="K43" s="1318"/>
      <c r="L43" s="1319"/>
      <c r="M43" s="412"/>
      <c r="N43" s="115"/>
    </row>
    <row r="44" spans="1:14" ht="4.3499999999999996" customHeight="1" thickBot="1">
      <c r="A44" s="113"/>
      <c r="B44" s="410"/>
      <c r="C44" s="413"/>
      <c r="D44" s="414"/>
      <c r="E44" s="414"/>
      <c r="F44" s="414"/>
      <c r="G44" s="415"/>
      <c r="H44" s="107"/>
      <c r="I44" s="107"/>
      <c r="J44" s="107"/>
      <c r="K44" s="107"/>
      <c r="L44" s="107"/>
      <c r="M44" s="412"/>
      <c r="N44" s="115"/>
    </row>
    <row r="45" spans="1:14" ht="95.4" customHeight="1" thickBot="1">
      <c r="A45" s="113"/>
      <c r="B45" s="410"/>
      <c r="C45" s="418" t="s">
        <v>898</v>
      </c>
      <c r="D45" s="1315" t="s">
        <v>899</v>
      </c>
      <c r="E45" s="1318"/>
      <c r="F45" s="1318"/>
      <c r="G45" s="1318"/>
      <c r="H45" s="1318"/>
      <c r="I45" s="1318"/>
      <c r="J45" s="1318"/>
      <c r="K45" s="1318"/>
      <c r="L45" s="1319"/>
      <c r="M45" s="412"/>
      <c r="N45" s="115"/>
    </row>
    <row r="46" spans="1:14" ht="4.3499999999999996" customHeight="1" thickBot="1">
      <c r="A46" s="113"/>
      <c r="B46" s="410"/>
      <c r="C46" s="413"/>
      <c r="D46" s="414"/>
      <c r="E46" s="414"/>
      <c r="F46" s="414"/>
      <c r="G46" s="415"/>
      <c r="H46" s="107"/>
      <c r="I46" s="107"/>
      <c r="J46" s="107"/>
      <c r="K46" s="107"/>
      <c r="L46" s="107"/>
      <c r="M46" s="412"/>
      <c r="N46" s="115"/>
    </row>
    <row r="47" spans="1:14" ht="151.35" customHeight="1" thickBot="1">
      <c r="A47" s="113"/>
      <c r="B47" s="410"/>
      <c r="C47" s="416" t="s">
        <v>1119</v>
      </c>
      <c r="D47" s="1315" t="s">
        <v>666</v>
      </c>
      <c r="E47" s="1318"/>
      <c r="F47" s="1318"/>
      <c r="G47" s="1318"/>
      <c r="H47" s="1318"/>
      <c r="I47" s="1318"/>
      <c r="J47" s="1318"/>
      <c r="K47" s="1318"/>
      <c r="L47" s="1319"/>
      <c r="M47" s="412"/>
      <c r="N47" s="115"/>
    </row>
    <row r="48" spans="1:14" ht="4.3499999999999996" customHeight="1" thickBot="1">
      <c r="A48" s="113"/>
      <c r="B48" s="410"/>
      <c r="C48" s="413"/>
      <c r="D48" s="414"/>
      <c r="E48" s="414"/>
      <c r="F48" s="414"/>
      <c r="G48" s="415"/>
      <c r="H48" s="107"/>
      <c r="I48" s="107"/>
      <c r="J48" s="107"/>
      <c r="K48" s="107"/>
      <c r="L48" s="107"/>
      <c r="M48" s="412"/>
      <c r="N48" s="115"/>
    </row>
    <row r="49" spans="1:14" ht="340.2" customHeight="1">
      <c r="A49" s="113"/>
      <c r="B49" s="410"/>
      <c r="C49" s="1328" t="s">
        <v>30</v>
      </c>
      <c r="D49" s="1330" t="s">
        <v>1204</v>
      </c>
      <c r="E49" s="1331"/>
      <c r="F49" s="1331"/>
      <c r="G49" s="1331"/>
      <c r="H49" s="1331"/>
      <c r="I49" s="1331"/>
      <c r="J49" s="1331"/>
      <c r="K49" s="1331"/>
      <c r="L49" s="1332"/>
      <c r="M49" s="412"/>
      <c r="N49" s="115"/>
    </row>
    <row r="50" spans="1:14" ht="13.8" thickBot="1">
      <c r="A50" s="113"/>
      <c r="B50" s="410"/>
      <c r="C50" s="1329"/>
      <c r="D50" s="1333"/>
      <c r="E50" s="1334"/>
      <c r="F50" s="1334"/>
      <c r="G50" s="1334"/>
      <c r="H50" s="1334"/>
      <c r="I50" s="1334"/>
      <c r="J50" s="1334"/>
      <c r="K50" s="1334"/>
      <c r="L50" s="1335"/>
      <c r="M50" s="412"/>
      <c r="N50" s="115"/>
    </row>
    <row r="51" spans="1:14" ht="4.3499999999999996" customHeight="1" thickBot="1">
      <c r="A51" s="113"/>
      <c r="B51" s="410"/>
      <c r="C51" s="413"/>
      <c r="D51" s="414"/>
      <c r="E51" s="414"/>
      <c r="F51" s="414"/>
      <c r="G51" s="415"/>
      <c r="H51" s="107"/>
      <c r="I51" s="107"/>
      <c r="J51" s="107"/>
      <c r="K51" s="107"/>
      <c r="L51" s="107"/>
      <c r="M51" s="412"/>
      <c r="N51" s="115"/>
    </row>
    <row r="52" spans="1:14" ht="73.349999999999994" customHeight="1" thickBot="1">
      <c r="A52" s="113"/>
      <c r="B52" s="410"/>
      <c r="C52" s="416" t="s">
        <v>5</v>
      </c>
      <c r="D52" s="1315" t="s">
        <v>1205</v>
      </c>
      <c r="E52" s="1318"/>
      <c r="F52" s="1318"/>
      <c r="G52" s="1318"/>
      <c r="H52" s="1318"/>
      <c r="I52" s="1318"/>
      <c r="J52" s="1318"/>
      <c r="K52" s="1318"/>
      <c r="L52" s="1319"/>
      <c r="M52" s="412"/>
      <c r="N52" s="115"/>
    </row>
    <row r="53" spans="1:14" ht="4.3499999999999996" customHeight="1" thickBot="1">
      <c r="A53" s="113"/>
      <c r="B53" s="410"/>
      <c r="C53" s="422"/>
      <c r="D53" s="201"/>
      <c r="E53" s="201"/>
      <c r="F53" s="201"/>
      <c r="G53" s="423"/>
      <c r="H53" s="414"/>
      <c r="I53" s="414"/>
      <c r="J53" s="414"/>
      <c r="K53" s="414"/>
      <c r="L53" s="414"/>
      <c r="M53" s="412"/>
      <c r="N53" s="115"/>
    </row>
    <row r="54" spans="1:14" ht="97.2" customHeight="1" thickBot="1">
      <c r="A54" s="113"/>
      <c r="B54" s="410"/>
      <c r="C54" s="418" t="s">
        <v>1109</v>
      </c>
      <c r="D54" s="1320" t="s">
        <v>156</v>
      </c>
      <c r="E54" s="1318"/>
      <c r="F54" s="1318"/>
      <c r="G54" s="1318"/>
      <c r="H54" s="1318"/>
      <c r="I54" s="1318"/>
      <c r="J54" s="1318"/>
      <c r="K54" s="1318"/>
      <c r="L54" s="1319"/>
      <c r="M54" s="412"/>
      <c r="N54" s="115"/>
    </row>
    <row r="55" spans="1:14" ht="4.3499999999999996" customHeight="1" thickBot="1">
      <c r="A55" s="113"/>
      <c r="B55" s="410"/>
      <c r="C55" s="422"/>
      <c r="D55" s="201"/>
      <c r="E55" s="201"/>
      <c r="F55" s="201"/>
      <c r="G55" s="423"/>
      <c r="H55" s="414"/>
      <c r="I55" s="414"/>
      <c r="J55" s="414"/>
      <c r="K55" s="414"/>
      <c r="L55" s="414"/>
      <c r="M55" s="412"/>
      <c r="N55" s="115"/>
    </row>
    <row r="56" spans="1:14" ht="198" customHeight="1" thickBot="1">
      <c r="A56" s="113"/>
      <c r="B56" s="410"/>
      <c r="C56" s="416" t="s">
        <v>1108</v>
      </c>
      <c r="D56" s="1336" t="s">
        <v>1298</v>
      </c>
      <c r="E56" s="1337"/>
      <c r="F56" s="1337"/>
      <c r="G56" s="1337"/>
      <c r="H56" s="1337"/>
      <c r="I56" s="1337"/>
      <c r="J56" s="1337"/>
      <c r="K56" s="1337"/>
      <c r="L56" s="1338"/>
      <c r="M56" s="412"/>
      <c r="N56" s="115"/>
    </row>
    <row r="57" spans="1:14" ht="4.3499999999999996" customHeight="1" thickBot="1">
      <c r="A57" s="113"/>
      <c r="B57" s="410"/>
      <c r="C57" s="413"/>
      <c r="D57" s="414"/>
      <c r="E57" s="414"/>
      <c r="F57" s="414"/>
      <c r="G57" s="415"/>
      <c r="H57" s="107"/>
      <c r="I57" s="107"/>
      <c r="J57" s="107"/>
      <c r="K57" s="107"/>
      <c r="L57" s="107"/>
      <c r="M57" s="412"/>
      <c r="N57" s="115"/>
    </row>
    <row r="58" spans="1:14" ht="102" customHeight="1">
      <c r="A58" s="113"/>
      <c r="B58" s="410"/>
      <c r="C58" s="1328" t="s">
        <v>24</v>
      </c>
      <c r="D58" s="1330" t="s">
        <v>976</v>
      </c>
      <c r="E58" s="1331"/>
      <c r="F58" s="1331"/>
      <c r="G58" s="1331"/>
      <c r="H58" s="1331"/>
      <c r="I58" s="1331"/>
      <c r="J58" s="1331"/>
      <c r="K58" s="1331"/>
      <c r="L58" s="1332"/>
      <c r="M58" s="412"/>
      <c r="N58" s="115"/>
    </row>
    <row r="59" spans="1:14" ht="18" customHeight="1">
      <c r="A59" s="113"/>
      <c r="B59" s="410"/>
      <c r="C59" s="1340"/>
      <c r="D59" s="424"/>
      <c r="E59" s="1339" t="s">
        <v>104</v>
      </c>
      <c r="F59" s="1339"/>
      <c r="G59" s="425" t="s">
        <v>102</v>
      </c>
      <c r="H59" s="425"/>
      <c r="I59" s="1342" t="s">
        <v>103</v>
      </c>
      <c r="J59" s="1342"/>
      <c r="K59" s="423"/>
      <c r="L59" s="426"/>
      <c r="M59" s="412"/>
      <c r="N59" s="115"/>
    </row>
    <row r="60" spans="1:14" ht="18.75" customHeight="1">
      <c r="A60" s="113"/>
      <c r="B60" s="410"/>
      <c r="C60" s="1340"/>
      <c r="D60" s="424"/>
      <c r="E60" s="1343">
        <v>100</v>
      </c>
      <c r="F60" s="1344"/>
      <c r="G60" s="607" t="s">
        <v>98</v>
      </c>
      <c r="H60" s="35" t="s">
        <v>101</v>
      </c>
      <c r="I60" s="606">
        <f>E60*INDEX(Sheet1!N2:P4,MATCH(G60,Sheet1!M2:M4,0),MATCH(J60,Sheet1!N1:P1,0))</f>
        <v>306.88832897372282</v>
      </c>
      <c r="J60" s="607" t="s">
        <v>22</v>
      </c>
      <c r="K60" s="423"/>
      <c r="L60" s="426"/>
      <c r="M60" s="412"/>
      <c r="N60" s="115"/>
    </row>
    <row r="61" spans="1:14" ht="18" customHeight="1">
      <c r="A61" s="113"/>
      <c r="B61" s="410"/>
      <c r="C61" s="1340"/>
      <c r="D61" s="424"/>
      <c r="E61" s="414"/>
      <c r="F61" s="414"/>
      <c r="G61" s="1341" t="str">
        <f>"(conversion factor = "&amp;ROUND(INDEX(Sheet1!N2:P4,MATCH(G60,Sheet1!M2:M4,0),MATCH(J60,Sheet1!N1:P1,0)),4)&amp;")"</f>
        <v>(conversion factor = 3.0689)</v>
      </c>
      <c r="H61" s="1341"/>
      <c r="I61" s="1341"/>
      <c r="J61" s="1341"/>
      <c r="K61" s="423"/>
      <c r="L61" s="426"/>
      <c r="M61" s="412"/>
      <c r="N61" s="115"/>
    </row>
    <row r="62" spans="1:14" ht="3.75" customHeight="1" thickBot="1">
      <c r="A62" s="113"/>
      <c r="B62" s="410"/>
      <c r="C62" s="1329"/>
      <c r="D62" s="427"/>
      <c r="E62" s="428"/>
      <c r="F62" s="428"/>
      <c r="G62" s="429"/>
      <c r="H62" s="248"/>
      <c r="I62" s="248"/>
      <c r="J62" s="248"/>
      <c r="K62" s="248"/>
      <c r="L62" s="249"/>
      <c r="M62" s="412"/>
      <c r="N62" s="115"/>
    </row>
    <row r="63" spans="1:14" ht="3.75" customHeight="1" thickBot="1">
      <c r="A63" s="113"/>
      <c r="B63" s="410"/>
      <c r="C63" s="983"/>
      <c r="D63" s="107"/>
      <c r="E63" s="414"/>
      <c r="F63" s="414"/>
      <c r="G63" s="107"/>
      <c r="H63" s="423"/>
      <c r="I63" s="423"/>
      <c r="J63" s="423"/>
      <c r="K63" s="423"/>
      <c r="L63" s="423"/>
      <c r="M63" s="412"/>
      <c r="N63" s="115"/>
    </row>
    <row r="64" spans="1:14" ht="77.25" customHeight="1" thickBot="1">
      <c r="A64" s="113"/>
      <c r="B64" s="410"/>
      <c r="C64" s="418" t="s">
        <v>1260</v>
      </c>
      <c r="D64" s="1315" t="s">
        <v>1306</v>
      </c>
      <c r="E64" s="1318"/>
      <c r="F64" s="1318"/>
      <c r="G64" s="1318"/>
      <c r="H64" s="1318"/>
      <c r="I64" s="1318"/>
      <c r="J64" s="1318"/>
      <c r="K64" s="1318"/>
      <c r="L64" s="1319"/>
      <c r="M64" s="412"/>
      <c r="N64" s="115"/>
    </row>
    <row r="65" spans="1:14" ht="3.75" customHeight="1" thickBot="1">
      <c r="A65" s="113"/>
      <c r="B65" s="410"/>
      <c r="C65" s="983"/>
      <c r="D65" s="107"/>
      <c r="E65" s="414"/>
      <c r="F65" s="414"/>
      <c r="G65" s="107"/>
      <c r="H65" s="423"/>
      <c r="I65" s="423"/>
      <c r="J65" s="423"/>
      <c r="K65" s="423"/>
      <c r="L65" s="423"/>
      <c r="M65" s="412"/>
      <c r="N65" s="115"/>
    </row>
    <row r="66" spans="1:14" ht="63.75" customHeight="1" thickBot="1">
      <c r="A66" s="113"/>
      <c r="B66" s="410"/>
      <c r="C66" s="418" t="s">
        <v>1259</v>
      </c>
      <c r="D66" s="1315" t="s">
        <v>1305</v>
      </c>
      <c r="E66" s="1318"/>
      <c r="F66" s="1318"/>
      <c r="G66" s="1318"/>
      <c r="H66" s="1318"/>
      <c r="I66" s="1318"/>
      <c r="J66" s="1318"/>
      <c r="K66" s="1318"/>
      <c r="L66" s="1319"/>
      <c r="M66" s="412"/>
      <c r="N66" s="115"/>
    </row>
    <row r="67" spans="1:14" ht="3.75" customHeight="1" thickBot="1">
      <c r="A67" s="113"/>
      <c r="B67" s="410"/>
      <c r="C67" s="983"/>
      <c r="D67" s="107"/>
      <c r="E67" s="414"/>
      <c r="F67" s="414"/>
      <c r="G67" s="107"/>
      <c r="H67" s="423"/>
      <c r="I67" s="423"/>
      <c r="J67" s="423"/>
      <c r="K67" s="423"/>
      <c r="L67" s="423"/>
      <c r="M67" s="412"/>
      <c r="N67" s="115"/>
    </row>
    <row r="68" spans="1:14" ht="113.25" customHeight="1" thickBot="1">
      <c r="A68" s="113"/>
      <c r="B68" s="410"/>
      <c r="C68" s="416" t="s">
        <v>1258</v>
      </c>
      <c r="D68" s="1315" t="s">
        <v>1304</v>
      </c>
      <c r="E68" s="1318"/>
      <c r="F68" s="1318"/>
      <c r="G68" s="1318"/>
      <c r="H68" s="1318"/>
      <c r="I68" s="1318"/>
      <c r="J68" s="1318"/>
      <c r="K68" s="1318"/>
      <c r="L68" s="1319"/>
      <c r="M68" s="412"/>
      <c r="N68" s="115"/>
    </row>
    <row r="69" spans="1:14" ht="4.3499999999999996" customHeight="1" thickBot="1">
      <c r="A69" s="113"/>
      <c r="B69" s="410"/>
      <c r="C69" s="430"/>
      <c r="D69" s="414"/>
      <c r="E69" s="414"/>
      <c r="F69" s="414"/>
      <c r="G69" s="107"/>
      <c r="H69" s="107"/>
      <c r="I69" s="107"/>
      <c r="J69" s="107"/>
      <c r="K69" s="107"/>
      <c r="L69" s="107"/>
      <c r="M69" s="412"/>
      <c r="N69" s="115"/>
    </row>
    <row r="70" spans="1:14" ht="121.5" customHeight="1" thickBot="1">
      <c r="A70" s="113"/>
      <c r="B70" s="410"/>
      <c r="C70" s="421" t="s">
        <v>1310</v>
      </c>
      <c r="D70" s="1315" t="s">
        <v>1101</v>
      </c>
      <c r="E70" s="1318"/>
      <c r="F70" s="1318"/>
      <c r="G70" s="1318"/>
      <c r="H70" s="1318"/>
      <c r="I70" s="1318"/>
      <c r="J70" s="1318"/>
      <c r="K70" s="1318"/>
      <c r="L70" s="1319"/>
      <c r="M70" s="412"/>
      <c r="N70" s="115"/>
    </row>
    <row r="71" spans="1:14" ht="4.3499999999999996" customHeight="1" thickBot="1">
      <c r="A71" s="113"/>
      <c r="B71" s="410"/>
      <c r="C71" s="430"/>
      <c r="D71" s="414"/>
      <c r="E71" s="414"/>
      <c r="F71" s="414"/>
      <c r="G71" s="107"/>
      <c r="H71" s="107"/>
      <c r="I71" s="107"/>
      <c r="J71" s="107"/>
      <c r="K71" s="107"/>
      <c r="L71" s="107"/>
      <c r="M71" s="412"/>
      <c r="N71" s="115"/>
    </row>
    <row r="72" spans="1:14" ht="201.6" customHeight="1" thickBot="1">
      <c r="A72" s="113"/>
      <c r="B72" s="410"/>
      <c r="C72" s="417" t="s">
        <v>1120</v>
      </c>
      <c r="D72" s="1315" t="s">
        <v>762</v>
      </c>
      <c r="E72" s="1318"/>
      <c r="F72" s="1318"/>
      <c r="G72" s="1318"/>
      <c r="H72" s="1318"/>
      <c r="I72" s="1318"/>
      <c r="J72" s="1318"/>
      <c r="K72" s="1318"/>
      <c r="L72" s="1319"/>
      <c r="M72" s="412"/>
      <c r="N72" s="115"/>
    </row>
    <row r="73" spans="1:14" ht="4.3499999999999996" customHeight="1" thickBot="1">
      <c r="A73" s="113"/>
      <c r="B73" s="410"/>
      <c r="C73" s="430"/>
      <c r="D73" s="414"/>
      <c r="E73" s="414"/>
      <c r="F73" s="414"/>
      <c r="G73" s="107"/>
      <c r="H73" s="107"/>
      <c r="I73" s="107"/>
      <c r="J73" s="107"/>
      <c r="K73" s="107"/>
      <c r="L73" s="107"/>
      <c r="M73" s="412"/>
      <c r="N73" s="115"/>
    </row>
    <row r="74" spans="1:14" ht="112.95" customHeight="1" thickBot="1">
      <c r="A74" s="113"/>
      <c r="B74" s="410"/>
      <c r="C74" s="421" t="s">
        <v>705</v>
      </c>
      <c r="D74" s="1315" t="s">
        <v>1214</v>
      </c>
      <c r="E74" s="1318"/>
      <c r="F74" s="1318"/>
      <c r="G74" s="1318"/>
      <c r="H74" s="1318"/>
      <c r="I74" s="1318"/>
      <c r="J74" s="1318"/>
      <c r="K74" s="1318"/>
      <c r="L74" s="1319"/>
      <c r="M74" s="412"/>
      <c r="N74" s="115"/>
    </row>
    <row r="75" spans="1:14" ht="4.3499999999999996" customHeight="1" thickBot="1">
      <c r="A75" s="113"/>
      <c r="B75" s="410"/>
      <c r="C75" s="430"/>
      <c r="D75" s="414"/>
      <c r="E75" s="414"/>
      <c r="F75" s="414"/>
      <c r="G75" s="107"/>
      <c r="H75" s="107"/>
      <c r="I75" s="107"/>
      <c r="J75" s="107"/>
      <c r="K75" s="107"/>
      <c r="L75" s="107"/>
      <c r="M75" s="412"/>
      <c r="N75" s="115"/>
    </row>
    <row r="76" spans="1:14" ht="151.35" customHeight="1" thickBot="1">
      <c r="A76" s="113"/>
      <c r="B76" s="410"/>
      <c r="C76" s="417" t="s">
        <v>1121</v>
      </c>
      <c r="D76" s="1315" t="s">
        <v>759</v>
      </c>
      <c r="E76" s="1318"/>
      <c r="F76" s="1318"/>
      <c r="G76" s="1318"/>
      <c r="H76" s="1318"/>
      <c r="I76" s="1318"/>
      <c r="J76" s="1318"/>
      <c r="K76" s="1318"/>
      <c r="L76" s="1319"/>
      <c r="M76" s="412"/>
      <c r="N76" s="115"/>
    </row>
    <row r="77" spans="1:14" ht="4.3499999999999996" customHeight="1" thickBot="1">
      <c r="A77" s="113"/>
      <c r="B77" s="410"/>
      <c r="C77" s="430"/>
      <c r="D77" s="414"/>
      <c r="E77" s="414"/>
      <c r="F77" s="414"/>
      <c r="G77" s="107"/>
      <c r="H77" s="107"/>
      <c r="I77" s="107"/>
      <c r="J77" s="107"/>
      <c r="K77" s="107"/>
      <c r="L77" s="107"/>
      <c r="M77" s="412"/>
      <c r="N77" s="115"/>
    </row>
    <row r="78" spans="1:14" ht="134.4" customHeight="1" thickBot="1">
      <c r="A78" s="113"/>
      <c r="B78" s="410"/>
      <c r="C78" s="417" t="s">
        <v>1122</v>
      </c>
      <c r="D78" s="1315" t="s">
        <v>1213</v>
      </c>
      <c r="E78" s="1318"/>
      <c r="F78" s="1318"/>
      <c r="G78" s="1318"/>
      <c r="H78" s="1318"/>
      <c r="I78" s="1318"/>
      <c r="J78" s="1318"/>
      <c r="K78" s="1318"/>
      <c r="L78" s="1319"/>
      <c r="M78" s="412"/>
      <c r="N78" s="115"/>
    </row>
    <row r="79" spans="1:14" ht="4.2" customHeight="1" thickBot="1">
      <c r="A79" s="113"/>
      <c r="B79" s="410"/>
      <c r="C79" s="413"/>
      <c r="D79" s="414"/>
      <c r="E79" s="414"/>
      <c r="F79" s="414"/>
      <c r="G79" s="415"/>
      <c r="H79" s="107"/>
      <c r="I79" s="107"/>
      <c r="J79" s="107"/>
      <c r="K79" s="107"/>
      <c r="L79" s="107"/>
      <c r="M79" s="412"/>
      <c r="N79" s="115"/>
    </row>
    <row r="80" spans="1:14" ht="73.5" customHeight="1" thickBot="1">
      <c r="A80" s="113"/>
      <c r="B80" s="410"/>
      <c r="C80" s="421" t="s">
        <v>1123</v>
      </c>
      <c r="D80" s="1315" t="s">
        <v>758</v>
      </c>
      <c r="E80" s="1318"/>
      <c r="F80" s="1318"/>
      <c r="G80" s="1318"/>
      <c r="H80" s="1318"/>
      <c r="I80" s="1318"/>
      <c r="J80" s="1318"/>
      <c r="K80" s="1318"/>
      <c r="L80" s="1319"/>
      <c r="M80" s="412"/>
      <c r="N80" s="115"/>
    </row>
    <row r="81" spans="1:14" ht="4.2" customHeight="1" thickBot="1">
      <c r="A81" s="91"/>
      <c r="B81" s="431"/>
      <c r="D81" s="107"/>
      <c r="E81" s="107"/>
      <c r="F81" s="107"/>
      <c r="G81" s="414"/>
      <c r="H81" s="414"/>
      <c r="I81" s="414"/>
      <c r="J81" s="414"/>
      <c r="K81" s="414"/>
      <c r="L81" s="414"/>
      <c r="M81" s="412"/>
      <c r="N81" s="115"/>
    </row>
    <row r="82" spans="1:14" ht="125.4" customHeight="1" thickBot="1">
      <c r="A82" s="113"/>
      <c r="B82" s="410"/>
      <c r="C82" s="421" t="s">
        <v>1124</v>
      </c>
      <c r="D82" s="1315" t="s">
        <v>1212</v>
      </c>
      <c r="E82" s="1318"/>
      <c r="F82" s="1318"/>
      <c r="G82" s="1318"/>
      <c r="H82" s="1318"/>
      <c r="I82" s="1318"/>
      <c r="J82" s="1318"/>
      <c r="K82" s="1318"/>
      <c r="L82" s="1319"/>
      <c r="M82" s="412"/>
      <c r="N82" s="115"/>
    </row>
    <row r="83" spans="1:14" ht="4.2" customHeight="1" thickBot="1">
      <c r="A83" s="113"/>
      <c r="B83" s="410"/>
      <c r="C83" s="760"/>
      <c r="D83" s="756"/>
      <c r="E83" s="423"/>
      <c r="F83" s="423"/>
      <c r="G83" s="423"/>
      <c r="H83" s="423"/>
      <c r="I83" s="423"/>
      <c r="J83" s="423"/>
      <c r="K83" s="423"/>
      <c r="L83" s="423"/>
      <c r="M83" s="412"/>
      <c r="N83" s="115"/>
    </row>
    <row r="84" spans="1:14" ht="409.5" customHeight="1">
      <c r="A84" s="113"/>
      <c r="B84" s="410"/>
      <c r="C84" s="1304" t="s">
        <v>1211</v>
      </c>
      <c r="D84" s="1345" t="s">
        <v>1234</v>
      </c>
      <c r="E84" s="1346"/>
      <c r="F84" s="1346"/>
      <c r="G84" s="1346"/>
      <c r="H84" s="1346"/>
      <c r="I84" s="1346"/>
      <c r="J84" s="1346"/>
      <c r="K84" s="1346"/>
      <c r="L84" s="1347"/>
      <c r="M84" s="412"/>
      <c r="N84" s="115"/>
    </row>
    <row r="85" spans="1:14" ht="302.39999999999998" customHeight="1" thickBot="1">
      <c r="A85" s="113"/>
      <c r="B85" s="410"/>
      <c r="C85" s="1305"/>
      <c r="D85" s="1348"/>
      <c r="E85" s="1326"/>
      <c r="F85" s="1326"/>
      <c r="G85" s="1326"/>
      <c r="H85" s="1326"/>
      <c r="I85" s="1326"/>
      <c r="J85" s="1326"/>
      <c r="K85" s="1326"/>
      <c r="L85" s="1327"/>
      <c r="M85" s="412"/>
      <c r="N85" s="115"/>
    </row>
    <row r="86" spans="1:14" ht="4.3499999999999996" customHeight="1" thickBot="1">
      <c r="A86" s="113"/>
      <c r="B86" s="410"/>
      <c r="C86" s="430"/>
      <c r="D86" s="414"/>
      <c r="E86" s="414"/>
      <c r="F86" s="414"/>
      <c r="G86" s="107"/>
      <c r="H86" s="107"/>
      <c r="I86" s="107"/>
      <c r="J86" s="107"/>
      <c r="K86" s="107"/>
      <c r="L86" s="107"/>
      <c r="M86" s="412"/>
      <c r="N86" s="115"/>
    </row>
    <row r="87" spans="1:14" ht="92.4" customHeight="1" thickBot="1">
      <c r="A87" s="113"/>
      <c r="B87" s="410"/>
      <c r="C87" s="418" t="s">
        <v>162</v>
      </c>
      <c r="D87" s="1312" t="s">
        <v>975</v>
      </c>
      <c r="E87" s="1313"/>
      <c r="F87" s="1313"/>
      <c r="G87" s="1313"/>
      <c r="H87" s="1313"/>
      <c r="I87" s="1313"/>
      <c r="J87" s="1313"/>
      <c r="K87" s="1313"/>
      <c r="L87" s="1314"/>
      <c r="M87" s="412"/>
      <c r="N87" s="115"/>
    </row>
    <row r="88" spans="1:14" ht="6.75" customHeight="1" thickBot="1">
      <c r="A88" s="113"/>
      <c r="B88" s="432"/>
      <c r="C88" s="433"/>
      <c r="D88" s="434"/>
      <c r="E88" s="434"/>
      <c r="F88" s="434"/>
      <c r="G88" s="434"/>
      <c r="H88" s="434"/>
      <c r="I88" s="434"/>
      <c r="J88" s="434"/>
      <c r="K88" s="434"/>
      <c r="L88" s="434"/>
      <c r="M88" s="435"/>
      <c r="N88" s="115"/>
    </row>
    <row r="89" spans="1:14" ht="184.2" hidden="1" customHeight="1" thickTop="1">
      <c r="N89" s="115"/>
    </row>
    <row r="90" spans="1:14" hidden="1">
      <c r="N90" s="115"/>
    </row>
    <row r="91" spans="1:14" hidden="1">
      <c r="N91" s="91"/>
    </row>
    <row r="92" spans="1:14" hidden="1">
      <c r="N92" s="91"/>
    </row>
    <row r="93" spans="1:14" hidden="1">
      <c r="N93" s="91"/>
    </row>
    <row r="94" spans="1:14" hidden="1">
      <c r="N94" s="91"/>
    </row>
    <row r="95" spans="1:14" hidden="1">
      <c r="N95" s="91"/>
    </row>
    <row r="96" spans="1:14" hidden="1">
      <c r="N96" s="91"/>
    </row>
    <row r="97" spans="14:14" hidden="1">
      <c r="N97" s="91"/>
    </row>
    <row r="98" spans="14:14" hidden="1">
      <c r="N98" s="91"/>
    </row>
    <row r="99" spans="14:14" hidden="1">
      <c r="N99" s="91"/>
    </row>
    <row r="100" spans="14:14" hidden="1">
      <c r="N100" s="91"/>
    </row>
    <row r="101" spans="14:14" hidden="1">
      <c r="N101" s="91"/>
    </row>
    <row r="102" spans="14:14" hidden="1">
      <c r="N102" s="91"/>
    </row>
    <row r="103" spans="14:14" hidden="1">
      <c r="N103" s="91"/>
    </row>
    <row r="104" spans="14:14" hidden="1">
      <c r="N104" s="91"/>
    </row>
    <row r="105" spans="14:14" hidden="1">
      <c r="N105" s="91"/>
    </row>
    <row r="106" spans="14:14" hidden="1">
      <c r="N106" s="91"/>
    </row>
    <row r="107" spans="14:14" hidden="1">
      <c r="N107" s="91"/>
    </row>
    <row r="108" spans="14:14" hidden="1">
      <c r="N108" s="91"/>
    </row>
    <row r="109" spans="14:14" hidden="1">
      <c r="N109" s="91"/>
    </row>
    <row r="110" spans="14:14" hidden="1">
      <c r="N110" s="91"/>
    </row>
    <row r="111" spans="14:14" hidden="1">
      <c r="N111" s="91"/>
    </row>
    <row r="112" spans="14:14" hidden="1">
      <c r="N112" s="91"/>
    </row>
    <row r="113" spans="14:14" hidden="1">
      <c r="N113" s="91"/>
    </row>
    <row r="114" spans="14:14" hidden="1">
      <c r="N114" s="91"/>
    </row>
    <row r="115" spans="14:14" hidden="1">
      <c r="N115" s="91"/>
    </row>
    <row r="116" spans="14:14" hidden="1">
      <c r="N116" s="91"/>
    </row>
    <row r="117" spans="14:14" hidden="1">
      <c r="N117" s="91"/>
    </row>
    <row r="118" spans="14:14" hidden="1">
      <c r="N118" s="91"/>
    </row>
    <row r="119" spans="14:14" hidden="1">
      <c r="N119" s="91"/>
    </row>
    <row r="120" spans="14:14" hidden="1">
      <c r="N120" s="91"/>
    </row>
    <row r="121" spans="14:14" hidden="1">
      <c r="N121" s="91"/>
    </row>
    <row r="122" spans="14:14" hidden="1">
      <c r="N122" s="91"/>
    </row>
    <row r="123" spans="14:14" hidden="1">
      <c r="N123" s="91"/>
    </row>
    <row r="124" spans="14:14" hidden="1">
      <c r="N124" s="91"/>
    </row>
    <row r="125" spans="14:14" hidden="1">
      <c r="N125" s="91"/>
    </row>
    <row r="126" spans="14:14" hidden="1">
      <c r="N126" s="91"/>
    </row>
    <row r="127" spans="14:14" hidden="1">
      <c r="N127" s="91"/>
    </row>
    <row r="128" spans="14:14" hidden="1">
      <c r="N128" s="91"/>
    </row>
    <row r="129" spans="14:14" hidden="1">
      <c r="N129" s="91"/>
    </row>
    <row r="130" spans="14:14" hidden="1">
      <c r="N130" s="91"/>
    </row>
    <row r="131" spans="14:14" hidden="1">
      <c r="N131" s="91"/>
    </row>
    <row r="132" spans="14:14" hidden="1">
      <c r="N132" s="91"/>
    </row>
    <row r="133" spans="14:14" hidden="1">
      <c r="N133" s="91"/>
    </row>
    <row r="134" spans="14:14" hidden="1">
      <c r="N134" s="91"/>
    </row>
    <row r="135" spans="14:14" hidden="1">
      <c r="N135" s="91"/>
    </row>
    <row r="136" spans="14:14" hidden="1">
      <c r="N136" s="91"/>
    </row>
    <row r="137" spans="14:14" hidden="1">
      <c r="N137" s="91"/>
    </row>
    <row r="138" spans="14:14" hidden="1">
      <c r="N138" s="91"/>
    </row>
    <row r="139" spans="14:14" hidden="1">
      <c r="N139" s="91"/>
    </row>
    <row r="140" spans="14:14" hidden="1">
      <c r="N140" s="91"/>
    </row>
    <row r="141" spans="14:14" hidden="1">
      <c r="N141" s="91"/>
    </row>
    <row r="142" spans="14:14" hidden="1">
      <c r="N142" s="91"/>
    </row>
    <row r="143" spans="14:14" hidden="1">
      <c r="N143" s="91"/>
    </row>
    <row r="144" spans="14:14" hidden="1">
      <c r="N144" s="91"/>
    </row>
    <row r="145" spans="14:14" hidden="1">
      <c r="N145" s="91"/>
    </row>
    <row r="146" spans="14:14" hidden="1">
      <c r="N146" s="91"/>
    </row>
    <row r="147" spans="14:14" hidden="1">
      <c r="N147" s="91"/>
    </row>
    <row r="148" spans="14:14" hidden="1">
      <c r="N148" s="91"/>
    </row>
    <row r="149" spans="14:14" hidden="1">
      <c r="N149" s="91"/>
    </row>
    <row r="150" spans="14:14" hidden="1">
      <c r="N150" s="91"/>
    </row>
    <row r="151" spans="14:14" hidden="1">
      <c r="N151" s="91"/>
    </row>
    <row r="152" spans="14:14" hidden="1">
      <c r="N152" s="91"/>
    </row>
    <row r="153" spans="14:14" hidden="1">
      <c r="N153" s="91"/>
    </row>
    <row r="154" spans="14:14" hidden="1">
      <c r="N154" s="91"/>
    </row>
    <row r="155" spans="14:14" hidden="1">
      <c r="N155" s="91"/>
    </row>
    <row r="156" spans="14:14" hidden="1">
      <c r="N156" s="91"/>
    </row>
    <row r="157" spans="14:14" hidden="1">
      <c r="N157" s="91"/>
    </row>
    <row r="158" spans="14:14" hidden="1">
      <c r="N158" s="91"/>
    </row>
    <row r="159" spans="14:14" hidden="1">
      <c r="N159" s="91"/>
    </row>
    <row r="160" spans="14:14" hidden="1">
      <c r="N160" s="91"/>
    </row>
    <row r="161" spans="14:14" hidden="1">
      <c r="N161" s="91"/>
    </row>
    <row r="162" spans="14:14" hidden="1">
      <c r="N162" s="91"/>
    </row>
    <row r="163" spans="14:14" hidden="1">
      <c r="N163" s="91"/>
    </row>
    <row r="164" spans="14:14" hidden="1">
      <c r="N164" s="91"/>
    </row>
    <row r="165" spans="14:14" hidden="1">
      <c r="N165" s="91"/>
    </row>
    <row r="166" spans="14:14" hidden="1">
      <c r="N166" s="91"/>
    </row>
    <row r="167" spans="14:14" hidden="1">
      <c r="N167" s="91"/>
    </row>
    <row r="168" spans="14:14" hidden="1">
      <c r="N168" s="91"/>
    </row>
    <row r="169" spans="14:14" hidden="1">
      <c r="N169" s="91"/>
    </row>
    <row r="170" spans="14:14" hidden="1">
      <c r="N170" s="91"/>
    </row>
    <row r="171" spans="14:14" hidden="1">
      <c r="N171" s="91"/>
    </row>
    <row r="172" spans="14:14" hidden="1">
      <c r="N172" s="91"/>
    </row>
    <row r="173" spans="14:14" hidden="1">
      <c r="N173" s="91"/>
    </row>
    <row r="174" spans="14:14" hidden="1">
      <c r="N174" s="91"/>
    </row>
    <row r="175" spans="14:14" hidden="1">
      <c r="N175" s="91"/>
    </row>
    <row r="176" spans="14:14" hidden="1">
      <c r="N176" s="91"/>
    </row>
    <row r="177" spans="1:14" hidden="1">
      <c r="N177" s="91"/>
    </row>
    <row r="178" spans="1:14" hidden="1">
      <c r="N178" s="91"/>
    </row>
    <row r="179" spans="1:14" hidden="1">
      <c r="N179" s="91"/>
    </row>
    <row r="180" spans="1:14" hidden="1">
      <c r="N180" s="91"/>
    </row>
    <row r="181" spans="1:14" hidden="1">
      <c r="N181" s="91"/>
    </row>
    <row r="182" spans="1:14" hidden="1">
      <c r="N182" s="91"/>
    </row>
    <row r="183" spans="1:14" ht="184.2" hidden="1" customHeight="1">
      <c r="N183" s="91"/>
    </row>
    <row r="184" spans="1:14" ht="8.1" customHeight="1" thickTop="1">
      <c r="A184" s="113"/>
      <c r="B184" s="113"/>
      <c r="C184" s="114"/>
      <c r="D184" s="91"/>
      <c r="E184" s="91"/>
      <c r="F184" s="91"/>
      <c r="G184" s="91"/>
      <c r="H184" s="91"/>
      <c r="I184" s="91"/>
      <c r="J184" s="91"/>
      <c r="K184" s="91"/>
      <c r="L184" s="91"/>
      <c r="M184" s="91"/>
      <c r="N184" s="91"/>
    </row>
    <row r="185" spans="1:14"/>
    <row r="189" spans="1:14"/>
    <row r="190" spans="1:14"/>
    <row r="191" spans="1:14"/>
    <row r="192" spans="1:14"/>
    <row r="193"/>
  </sheetData>
  <sheetProtection algorithmName="SHA-512" hashValue="o4OAWQxFFUq1sgCiK22Xx44BozMXQbaqHVXHOwTh0eeGE7ob/DHwnijO0vXkeYhbU+BtWaoZwJuIrPCPk69uAw==" saltValue="NEGd/whAPp9eL5m5PlpBCA==" spinCount="100000" sheet="1" objects="1" scenarios="1"/>
  <mergeCells count="48">
    <mergeCell ref="D87:L87"/>
    <mergeCell ref="E60:F60"/>
    <mergeCell ref="D82:L82"/>
    <mergeCell ref="D78:L78"/>
    <mergeCell ref="D70:L70"/>
    <mergeCell ref="D72:L72"/>
    <mergeCell ref="D80:L80"/>
    <mergeCell ref="D74:L74"/>
    <mergeCell ref="D76:L76"/>
    <mergeCell ref="D84:L85"/>
    <mergeCell ref="D64:L64"/>
    <mergeCell ref="D66:L66"/>
    <mergeCell ref="D68:L68"/>
    <mergeCell ref="C49:C50"/>
    <mergeCell ref="D49:L50"/>
    <mergeCell ref="D56:L56"/>
    <mergeCell ref="D58:L58"/>
    <mergeCell ref="E59:F59"/>
    <mergeCell ref="C58:C62"/>
    <mergeCell ref="D52:L52"/>
    <mergeCell ref="G61:J61"/>
    <mergeCell ref="D54:L54"/>
    <mergeCell ref="I59:J59"/>
    <mergeCell ref="D32:L32"/>
    <mergeCell ref="D45:L45"/>
    <mergeCell ref="D41:L41"/>
    <mergeCell ref="D39:L39"/>
    <mergeCell ref="D26:L26"/>
    <mergeCell ref="D37:L37"/>
    <mergeCell ref="D34:L34"/>
    <mergeCell ref="D35:L35"/>
    <mergeCell ref="D43:L43"/>
    <mergeCell ref="C84:C85"/>
    <mergeCell ref="B2:M3"/>
    <mergeCell ref="D4:L4"/>
    <mergeCell ref="D8:L8"/>
    <mergeCell ref="D10:L10"/>
    <mergeCell ref="D12:L12"/>
    <mergeCell ref="D47:L47"/>
    <mergeCell ref="D14:L14"/>
    <mergeCell ref="D28:L28"/>
    <mergeCell ref="D6:L6"/>
    <mergeCell ref="D30:L30"/>
    <mergeCell ref="D20:L20"/>
    <mergeCell ref="D22:L22"/>
    <mergeCell ref="D24:L24"/>
    <mergeCell ref="D16:L16"/>
    <mergeCell ref="D18:L18"/>
  </mergeCells>
  <phoneticPr fontId="0" type="noConversion"/>
  <dataValidations disablePrompts="1" count="1">
    <dataValidation type="list" allowBlank="1" showInputMessage="1" showErrorMessage="1" sqref="G60 J60" xr:uid="{00000000-0002-0000-1F00-000000000000}">
      <formula1>"Million Gallons (US),Megalitres (thousand cubic metres),Acre-feet"</formula1>
    </dataValidation>
  </dataValidations>
  <hyperlinks>
    <hyperlink ref="D35" r:id="rId1" xr:uid="{B656FFF7-6DD4-43FB-825E-D732B1DCE1EF}"/>
  </hyperlinks>
  <pageMargins left="0.25" right="0.25" top="0.75" bottom="0.75" header="0.3" footer="0.3"/>
  <pageSetup scale="69" orientation="portrait" horizontalDpi="1200" r:id="rId2"/>
  <headerFooter alignWithMargins="0">
    <oddFooter>&amp;CAWWA Free Water Audit Software v6.0&amp;R&amp;A     &amp;P</oddFooter>
  </headerFooter>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3" tint="0.79998168889431442"/>
  </sheetPr>
  <dimension ref="A1:G25"/>
  <sheetViews>
    <sheetView showGridLines="0" showRowColHeaders="0" workbookViewId="0">
      <pane ySplit="3" topLeftCell="A4" activePane="bottomLeft" state="frozen"/>
      <selection pane="bottomLeft" activeCell="A4" sqref="A4"/>
    </sheetView>
  </sheetViews>
  <sheetFormatPr defaultColWidth="0" defaultRowHeight="13.8" zeroHeight="1"/>
  <cols>
    <col min="1" max="1" width="0.88671875" style="1" customWidth="1"/>
    <col min="2" max="2" width="18.5546875" style="1" customWidth="1"/>
    <col min="3" max="3" width="17.109375" style="1" customWidth="1"/>
    <col min="4" max="4" width="17.44140625" style="1" customWidth="1"/>
    <col min="5" max="5" width="59.5546875" style="1" customWidth="1"/>
    <col min="6" max="6" width="1.5546875" style="1" customWidth="1"/>
    <col min="7" max="7" width="1.109375" style="7" customWidth="1"/>
    <col min="8" max="16384" width="0" style="1" hidden="1"/>
  </cols>
  <sheetData>
    <row r="1" spans="1:7" ht="3.75" customHeight="1" thickBot="1">
      <c r="A1" s="111"/>
      <c r="B1" s="111"/>
      <c r="C1" s="111"/>
      <c r="D1" s="111"/>
      <c r="E1" s="111"/>
      <c r="F1" s="111"/>
      <c r="G1" s="111"/>
    </row>
    <row r="2" spans="1:7" ht="15" customHeight="1" thickTop="1">
      <c r="A2" s="111"/>
      <c r="B2" s="1349" t="s">
        <v>141</v>
      </c>
      <c r="C2" s="1350"/>
      <c r="D2" s="1350"/>
      <c r="E2" s="1350"/>
      <c r="F2" s="1351"/>
      <c r="G2" s="111"/>
    </row>
    <row r="3" spans="1:7" ht="29.4" customHeight="1" thickBot="1">
      <c r="A3" s="111"/>
      <c r="B3" s="1352"/>
      <c r="C3" s="1353"/>
      <c r="D3" s="1353"/>
      <c r="E3" s="1353"/>
      <c r="F3" s="1354"/>
      <c r="G3" s="112"/>
    </row>
    <row r="4" spans="1:7" ht="36.75" customHeight="1" thickTop="1">
      <c r="A4" s="111"/>
      <c r="B4" s="436"/>
      <c r="C4" s="437"/>
      <c r="D4" s="5"/>
      <c r="E4" s="438" t="e">
        <f>IF(ISBLANK('Start Page'!#REF!),"","All Units in "&amp;'Start Page'!#REF!)</f>
        <v>#REF!</v>
      </c>
      <c r="F4" s="439"/>
      <c r="G4" s="112"/>
    </row>
    <row r="5" spans="1:7" ht="36.75" customHeight="1">
      <c r="A5" s="111"/>
      <c r="B5" s="436"/>
      <c r="C5" s="437"/>
      <c r="D5" s="5"/>
      <c r="E5" s="438"/>
      <c r="F5" s="439"/>
      <c r="G5" s="112"/>
    </row>
    <row r="6" spans="1:7" ht="36.75" customHeight="1">
      <c r="A6" s="111"/>
      <c r="B6" s="436"/>
      <c r="C6" s="437"/>
      <c r="D6" s="5"/>
      <c r="E6" s="438"/>
      <c r="F6" s="439"/>
      <c r="G6" s="112"/>
    </row>
    <row r="7" spans="1:7" ht="36.75" customHeight="1">
      <c r="A7" s="111"/>
      <c r="B7" s="436"/>
      <c r="C7" s="437"/>
      <c r="D7" s="5"/>
      <c r="E7" s="438"/>
      <c r="F7" s="439"/>
      <c r="G7" s="112"/>
    </row>
    <row r="8" spans="1:7" ht="36.75" customHeight="1">
      <c r="A8" s="111"/>
      <c r="B8" s="436"/>
      <c r="C8" s="437"/>
      <c r="D8" s="5"/>
      <c r="E8" s="438"/>
      <c r="F8" s="439"/>
      <c r="G8" s="112"/>
    </row>
    <row r="9" spans="1:7" ht="36.75" customHeight="1">
      <c r="A9" s="111"/>
      <c r="B9" s="436"/>
      <c r="C9" s="437"/>
      <c r="D9" s="5"/>
      <c r="E9" s="438"/>
      <c r="F9" s="439"/>
      <c r="G9" s="112"/>
    </row>
    <row r="10" spans="1:7" ht="36.75" customHeight="1">
      <c r="A10" s="111"/>
      <c r="B10" s="436"/>
      <c r="C10" s="437"/>
      <c r="D10" s="5"/>
      <c r="E10" s="438"/>
      <c r="F10" s="439"/>
      <c r="G10" s="112"/>
    </row>
    <row r="11" spans="1:7" ht="36.75" customHeight="1">
      <c r="A11" s="111"/>
      <c r="B11" s="436"/>
      <c r="C11" s="437"/>
      <c r="D11" s="5"/>
      <c r="E11" s="438"/>
      <c r="F11" s="439"/>
      <c r="G11" s="112"/>
    </row>
    <row r="12" spans="1:7" ht="36.75" customHeight="1">
      <c r="A12" s="111"/>
      <c r="B12" s="436"/>
      <c r="C12" s="437"/>
      <c r="D12" s="5"/>
      <c r="E12" s="438"/>
      <c r="F12" s="439"/>
      <c r="G12" s="112"/>
    </row>
    <row r="13" spans="1:7" ht="36.75" customHeight="1">
      <c r="A13" s="111"/>
      <c r="B13" s="436"/>
      <c r="C13" s="437"/>
      <c r="D13" s="5"/>
      <c r="E13" s="438"/>
      <c r="F13" s="439"/>
      <c r="G13" s="112"/>
    </row>
    <row r="14" spans="1:7" ht="36.75" customHeight="1">
      <c r="A14" s="111"/>
      <c r="B14" s="436"/>
      <c r="C14" s="437"/>
      <c r="D14" s="5"/>
      <c r="E14" s="438"/>
      <c r="F14" s="439"/>
      <c r="G14" s="112"/>
    </row>
    <row r="15" spans="1:7" ht="36.75" customHeight="1">
      <c r="A15" s="111"/>
      <c r="B15" s="436"/>
      <c r="C15" s="437"/>
      <c r="D15" s="5"/>
      <c r="E15" s="438"/>
      <c r="F15" s="439"/>
      <c r="G15" s="112"/>
    </row>
    <row r="16" spans="1:7" ht="36.75" customHeight="1">
      <c r="A16" s="111"/>
      <c r="B16" s="436"/>
      <c r="C16" s="437"/>
      <c r="D16" s="5"/>
      <c r="E16" s="438"/>
      <c r="F16" s="439"/>
      <c r="G16" s="112"/>
    </row>
    <row r="17" spans="1:7" ht="36.75" customHeight="1">
      <c r="A17" s="111"/>
      <c r="B17" s="436"/>
      <c r="C17" s="437"/>
      <c r="D17" s="5"/>
      <c r="E17" s="438"/>
      <c r="F17" s="439"/>
      <c r="G17" s="112"/>
    </row>
    <row r="18" spans="1:7" ht="36.75" customHeight="1">
      <c r="A18" s="111"/>
      <c r="B18" s="436"/>
      <c r="C18" s="437"/>
      <c r="D18" s="5"/>
      <c r="E18" s="438"/>
      <c r="F18" s="439"/>
      <c r="G18" s="112"/>
    </row>
    <row r="19" spans="1:7" ht="36.75" customHeight="1">
      <c r="A19" s="111"/>
      <c r="B19" s="436"/>
      <c r="C19" s="437"/>
      <c r="D19" s="5"/>
      <c r="E19" s="438"/>
      <c r="F19" s="439"/>
      <c r="G19" s="112"/>
    </row>
    <row r="20" spans="1:7" ht="36.75" customHeight="1">
      <c r="A20" s="111"/>
      <c r="B20" s="436"/>
      <c r="C20" s="437"/>
      <c r="D20" s="5"/>
      <c r="E20" s="438"/>
      <c r="F20" s="439"/>
      <c r="G20" s="112"/>
    </row>
    <row r="21" spans="1:7" ht="36.75" customHeight="1">
      <c r="A21" s="111"/>
      <c r="B21" s="436"/>
      <c r="C21" s="437"/>
      <c r="D21" s="5"/>
      <c r="E21" s="438"/>
      <c r="F21" s="439"/>
      <c r="G21" s="112"/>
    </row>
    <row r="22" spans="1:7" ht="36.75" customHeight="1">
      <c r="A22" s="111"/>
      <c r="B22" s="436"/>
      <c r="C22" s="437"/>
      <c r="D22" s="5"/>
      <c r="E22" s="438"/>
      <c r="F22" s="439"/>
      <c r="G22" s="112"/>
    </row>
    <row r="23" spans="1:7" ht="36.75" customHeight="1">
      <c r="A23" s="111"/>
      <c r="B23" s="436"/>
      <c r="C23" s="437"/>
      <c r="D23" s="5"/>
      <c r="E23" s="438"/>
      <c r="F23" s="439"/>
      <c r="G23" s="112"/>
    </row>
    <row r="24" spans="1:7" ht="5.25" customHeight="1" thickBot="1">
      <c r="A24" s="111"/>
      <c r="B24" s="440"/>
      <c r="C24" s="441"/>
      <c r="D24" s="442"/>
      <c r="E24" s="443"/>
      <c r="F24" s="444"/>
      <c r="G24" s="112"/>
    </row>
    <row r="25" spans="1:7" ht="14.4" hidden="1" thickTop="1"/>
  </sheetData>
  <sheetProtection algorithmName="SHA-512" hashValue="TROxqX9fGF9zXTrcRP9/fwp8B0o3QDuMqwhEQHyPm/DB+1Kc7myv7AjtsC+VePXWwm1tr+Qxrxv5Hs07JxUiRA==" saltValue="53OqsKrAOpl1VgJLCfagRA==" spinCount="100000" sheet="1" objects="1" scenarios="1"/>
  <mergeCells count="1">
    <mergeCell ref="B2:F3"/>
  </mergeCells>
  <phoneticPr fontId="0" type="noConversion"/>
  <pageMargins left="0.5" right="0.49" top="0.78" bottom="0.83" header="0.5" footer="0.5"/>
  <pageSetup scale="84" orientation="portrait" horizontalDpi="1200" r:id="rId1"/>
  <headerFooter alignWithMargins="0">
    <oddFooter>&amp;CAWWA Free Water Audit Software v6.0&amp;R&amp;A     &amp;P</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4">
    <tabColor theme="3" tint="0.79998168889431442"/>
  </sheetPr>
  <dimension ref="A1:IU108"/>
  <sheetViews>
    <sheetView showGridLines="0" showRowColHeaders="0" workbookViewId="0">
      <pane ySplit="2" topLeftCell="A3" activePane="bottomLeft" state="frozen"/>
      <selection pane="bottomLeft" activeCell="C33" sqref="C33"/>
    </sheetView>
  </sheetViews>
  <sheetFormatPr defaultColWidth="0" defaultRowHeight="0" customHeight="1" zeroHeight="1"/>
  <cols>
    <col min="1" max="1" width="1.44140625" style="3" customWidth="1"/>
    <col min="2" max="2" width="1.5546875" style="3" customWidth="1"/>
    <col min="3" max="3" width="19.6640625" style="1" customWidth="1"/>
    <col min="4" max="4" width="9.88671875" style="1" customWidth="1"/>
    <col min="5" max="5" width="13.5546875" style="1" customWidth="1"/>
    <col min="6" max="6" width="9.5546875" style="1" customWidth="1"/>
    <col min="7" max="17" width="8" style="1" customWidth="1"/>
    <col min="18" max="18" width="16.33203125" style="1" customWidth="1"/>
    <col min="19" max="19" width="2.109375" style="45" customWidth="1"/>
    <col min="20" max="20" width="1.5546875" style="7" customWidth="1"/>
    <col min="21" max="21" width="2.109375" style="44" hidden="1" customWidth="1"/>
    <col min="22" max="22" width="3" style="44" hidden="1" customWidth="1"/>
    <col min="23" max="255" width="0" style="1" hidden="1" customWidth="1"/>
    <col min="256" max="16384" width="3.109375" style="1" hidden="1"/>
  </cols>
  <sheetData>
    <row r="1" spans="1:22" ht="8.25" customHeight="1" thickBot="1">
      <c r="A1" s="118"/>
      <c r="B1" s="118"/>
      <c r="C1" s="111"/>
      <c r="D1" s="111"/>
      <c r="E1" s="111"/>
      <c r="F1" s="111"/>
      <c r="G1" s="111"/>
      <c r="H1" s="111"/>
      <c r="I1" s="111"/>
      <c r="J1" s="111"/>
      <c r="K1" s="111"/>
      <c r="L1" s="111"/>
      <c r="M1" s="111"/>
      <c r="N1" s="111"/>
      <c r="O1" s="111"/>
      <c r="P1" s="111"/>
      <c r="Q1" s="111"/>
      <c r="R1" s="111"/>
      <c r="S1" s="119"/>
      <c r="T1" s="111"/>
    </row>
    <row r="2" spans="1:22" ht="42" customHeight="1" thickTop="1">
      <c r="A2" s="118"/>
      <c r="B2" s="1287" t="s">
        <v>779</v>
      </c>
      <c r="C2" s="1288"/>
      <c r="D2" s="1288"/>
      <c r="E2" s="1288"/>
      <c r="F2" s="1288"/>
      <c r="G2" s="1288"/>
      <c r="H2" s="1288"/>
      <c r="I2" s="1288"/>
      <c r="J2" s="1288"/>
      <c r="K2" s="1288"/>
      <c r="L2" s="1288"/>
      <c r="M2" s="1288"/>
      <c r="N2" s="1288"/>
      <c r="O2" s="1288"/>
      <c r="P2" s="1288"/>
      <c r="Q2" s="1288"/>
      <c r="R2" s="1288"/>
      <c r="S2" s="1289"/>
      <c r="T2" s="111"/>
    </row>
    <row r="3" spans="1:22" ht="8.25" customHeight="1" thickBot="1">
      <c r="A3" s="118"/>
      <c r="B3" s="396"/>
      <c r="C3" s="445"/>
      <c r="D3" s="445"/>
      <c r="E3" s="445"/>
      <c r="F3" s="445"/>
      <c r="S3" s="397"/>
      <c r="T3" s="111"/>
    </row>
    <row r="4" spans="1:22" s="46" customFormat="1" ht="79.5" customHeight="1" thickBot="1">
      <c r="A4" s="91"/>
      <c r="B4" s="431"/>
      <c r="C4" s="1368" t="s">
        <v>1290</v>
      </c>
      <c r="D4" s="1369"/>
      <c r="E4" s="1369"/>
      <c r="F4" s="1369"/>
      <c r="G4" s="1369"/>
      <c r="H4" s="1369"/>
      <c r="I4" s="1369"/>
      <c r="J4" s="1369"/>
      <c r="K4" s="1369"/>
      <c r="L4" s="1369"/>
      <c r="M4" s="1369"/>
      <c r="N4" s="1369"/>
      <c r="O4" s="1369"/>
      <c r="P4" s="1369"/>
      <c r="Q4" s="1369"/>
      <c r="R4" s="1370"/>
      <c r="S4" s="412"/>
      <c r="T4" s="91"/>
      <c r="U4" s="4"/>
      <c r="V4" s="4"/>
    </row>
    <row r="5" spans="1:22" s="46" customFormat="1" ht="7.5" customHeight="1" thickBot="1">
      <c r="A5" s="91"/>
      <c r="B5" s="431"/>
      <c r="C5" s="446"/>
      <c r="S5" s="412"/>
      <c r="T5" s="91"/>
      <c r="U5" s="4"/>
      <c r="V5" s="4"/>
    </row>
    <row r="6" spans="1:22" s="46" customFormat="1" ht="62.1" customHeight="1" thickBot="1">
      <c r="A6" s="91"/>
      <c r="B6" s="431"/>
      <c r="C6" s="1371" t="s">
        <v>231</v>
      </c>
      <c r="D6" s="1372"/>
      <c r="E6" s="1372"/>
      <c r="F6" s="1372"/>
      <c r="G6" s="1372"/>
      <c r="H6" s="1372"/>
      <c r="I6" s="1372"/>
      <c r="J6" s="1372"/>
      <c r="K6" s="1372"/>
      <c r="L6" s="1372"/>
      <c r="M6" s="1372"/>
      <c r="N6" s="1372"/>
      <c r="O6" s="1372"/>
      <c r="P6" s="1372"/>
      <c r="Q6" s="1372"/>
      <c r="R6" s="1373"/>
      <c r="S6" s="412"/>
      <c r="T6" s="91"/>
      <c r="U6" s="4"/>
      <c r="V6" s="4"/>
    </row>
    <row r="7" spans="1:22" s="46" customFormat="1" ht="8.25" customHeight="1" thickBot="1">
      <c r="A7" s="91"/>
      <c r="B7" s="431"/>
      <c r="C7" s="264"/>
      <c r="D7" s="264"/>
      <c r="E7" s="264"/>
      <c r="F7" s="264"/>
      <c r="S7" s="412"/>
      <c r="T7" s="91"/>
      <c r="U7" s="4"/>
      <c r="V7" s="4"/>
    </row>
    <row r="8" spans="1:22" s="46" customFormat="1" ht="15.6">
      <c r="A8" s="91"/>
      <c r="B8" s="431"/>
      <c r="C8" s="868" t="s">
        <v>28</v>
      </c>
      <c r="D8" s="869" t="s">
        <v>1195</v>
      </c>
      <c r="E8" s="447"/>
      <c r="F8" s="447" t="s">
        <v>1157</v>
      </c>
      <c r="G8" s="141"/>
      <c r="H8" s="869" t="s">
        <v>1155</v>
      </c>
      <c r="I8" s="141"/>
      <c r="J8" s="141"/>
      <c r="K8" s="141"/>
      <c r="L8" s="141"/>
      <c r="M8" s="141"/>
      <c r="N8" s="141"/>
      <c r="O8" s="141"/>
      <c r="P8" s="141"/>
      <c r="Q8" s="141"/>
      <c r="R8" s="154"/>
      <c r="S8" s="412"/>
      <c r="T8" s="91"/>
      <c r="U8" s="4"/>
      <c r="V8" s="4"/>
    </row>
    <row r="9" spans="1:22" s="46" customFormat="1" ht="15.6">
      <c r="A9" s="91"/>
      <c r="B9" s="431"/>
      <c r="C9" s="870"/>
      <c r="D9" s="247" t="s">
        <v>1158</v>
      </c>
      <c r="E9" s="247"/>
      <c r="H9" s="247" t="s">
        <v>1156</v>
      </c>
      <c r="I9" s="247"/>
      <c r="R9" s="146"/>
      <c r="S9" s="412"/>
      <c r="T9" s="91"/>
      <c r="U9" s="4"/>
      <c r="V9" s="4"/>
    </row>
    <row r="10" spans="1:22" s="46" customFormat="1" ht="15.6">
      <c r="A10" s="91"/>
      <c r="B10" s="431"/>
      <c r="C10" s="870"/>
      <c r="D10" s="247" t="s">
        <v>1159</v>
      </c>
      <c r="E10" s="247"/>
      <c r="H10" s="247" t="s">
        <v>1291</v>
      </c>
      <c r="I10" s="247"/>
      <c r="R10" s="146"/>
      <c r="S10" s="412"/>
      <c r="T10" s="91"/>
      <c r="U10" s="4"/>
      <c r="V10" s="4"/>
    </row>
    <row r="11" spans="1:22" s="46" customFormat="1" ht="15.6">
      <c r="A11" s="91"/>
      <c r="B11" s="431"/>
      <c r="C11" s="870"/>
      <c r="D11" s="247" t="s">
        <v>1194</v>
      </c>
      <c r="E11" s="247"/>
      <c r="H11" s="247" t="s">
        <v>1160</v>
      </c>
      <c r="I11" s="247"/>
      <c r="R11" s="146"/>
      <c r="S11" s="412"/>
      <c r="T11" s="91"/>
      <c r="U11" s="4"/>
      <c r="V11" s="4"/>
    </row>
    <row r="12" spans="1:22" s="46" customFormat="1" ht="15.6">
      <c r="A12" s="91"/>
      <c r="B12" s="431"/>
      <c r="C12" s="870"/>
      <c r="D12" s="247" t="s">
        <v>1193</v>
      </c>
      <c r="E12" s="247"/>
      <c r="H12" s="247" t="s">
        <v>1156</v>
      </c>
      <c r="I12" s="247"/>
      <c r="R12" s="146"/>
      <c r="S12" s="412"/>
      <c r="T12" s="91"/>
      <c r="U12" s="4"/>
      <c r="V12" s="4"/>
    </row>
    <row r="13" spans="1:22" s="46" customFormat="1" ht="15.6">
      <c r="A13" s="91"/>
      <c r="B13" s="431"/>
      <c r="C13" s="870"/>
      <c r="D13" s="247" t="s">
        <v>1312</v>
      </c>
      <c r="E13" s="247"/>
      <c r="H13" s="247" t="s">
        <v>1313</v>
      </c>
      <c r="I13" s="247"/>
      <c r="R13" s="146"/>
      <c r="S13" s="412"/>
      <c r="T13" s="91"/>
      <c r="U13" s="4"/>
      <c r="V13" s="4"/>
    </row>
    <row r="14" spans="1:22" s="46" customFormat="1" ht="6.6" customHeight="1">
      <c r="A14" s="91"/>
      <c r="B14" s="431"/>
      <c r="C14" s="448"/>
      <c r="D14" s="673"/>
      <c r="E14" s="673"/>
      <c r="F14" s="673"/>
      <c r="G14" s="673"/>
      <c r="H14" s="673"/>
      <c r="I14" s="247"/>
      <c r="R14" s="146"/>
      <c r="S14" s="412"/>
      <c r="T14" s="91"/>
      <c r="U14" s="4"/>
      <c r="V14" s="4"/>
    </row>
    <row r="15" spans="1:22" s="46" customFormat="1" ht="6" customHeight="1">
      <c r="A15" s="91"/>
      <c r="B15" s="431"/>
      <c r="C15" s="448"/>
      <c r="R15" s="146"/>
      <c r="S15" s="412"/>
      <c r="T15" s="91"/>
      <c r="U15" s="4"/>
      <c r="V15" s="4"/>
    </row>
    <row r="16" spans="1:22" s="46" customFormat="1" ht="13.5" customHeight="1">
      <c r="A16" s="91"/>
      <c r="B16" s="431"/>
      <c r="C16" s="448"/>
      <c r="D16" s="1386" t="s">
        <v>1161</v>
      </c>
      <c r="E16" s="1386"/>
      <c r="F16" s="1386"/>
      <c r="G16" s="1386"/>
      <c r="H16" s="1386"/>
      <c r="I16" s="1386"/>
      <c r="J16" s="1386"/>
      <c r="K16" s="1386"/>
      <c r="L16" s="1386"/>
      <c r="M16" s="1386"/>
      <c r="N16" s="1386"/>
      <c r="O16" s="1386"/>
      <c r="P16" s="1386"/>
      <c r="Q16" s="1386"/>
      <c r="R16" s="146"/>
      <c r="S16" s="412"/>
      <c r="T16" s="91"/>
      <c r="U16" s="4"/>
      <c r="V16" s="4"/>
    </row>
    <row r="17" spans="1:22" s="46" customFormat="1" ht="12.75" hidden="1" customHeight="1">
      <c r="A17" s="91"/>
      <c r="B17" s="431"/>
      <c r="C17" s="448"/>
      <c r="D17" s="1386"/>
      <c r="E17" s="1386"/>
      <c r="F17" s="1386"/>
      <c r="G17" s="1386"/>
      <c r="H17" s="1386"/>
      <c r="I17" s="1386"/>
      <c r="J17" s="1386"/>
      <c r="K17" s="1386"/>
      <c r="L17" s="1386"/>
      <c r="M17" s="1386"/>
      <c r="N17" s="1386"/>
      <c r="O17" s="1386"/>
      <c r="P17" s="1386"/>
      <c r="Q17" s="1386"/>
      <c r="R17" s="146"/>
      <c r="S17" s="412"/>
      <c r="T17" s="91"/>
      <c r="U17" s="4"/>
      <c r="V17" s="4"/>
    </row>
    <row r="18" spans="1:22" s="46" customFormat="1" ht="23.4" customHeight="1" thickBot="1">
      <c r="A18" s="91"/>
      <c r="B18" s="431"/>
      <c r="C18" s="449"/>
      <c r="D18" s="1387"/>
      <c r="E18" s="1387"/>
      <c r="F18" s="1387"/>
      <c r="G18" s="1387"/>
      <c r="H18" s="1387"/>
      <c r="I18" s="1387"/>
      <c r="J18" s="1387"/>
      <c r="K18" s="1387"/>
      <c r="L18" s="1387"/>
      <c r="M18" s="1387"/>
      <c r="N18" s="1387"/>
      <c r="O18" s="1387"/>
      <c r="P18" s="1387"/>
      <c r="Q18" s="1387"/>
      <c r="R18" s="450"/>
      <c r="S18" s="412"/>
      <c r="T18" s="91"/>
      <c r="U18" s="4"/>
      <c r="V18" s="4"/>
    </row>
    <row r="19" spans="1:22" s="46" customFormat="1" ht="8.25" customHeight="1" thickBot="1">
      <c r="A19" s="91"/>
      <c r="B19" s="431"/>
      <c r="S19" s="412"/>
      <c r="T19" s="91"/>
      <c r="U19" s="4"/>
      <c r="V19" s="4"/>
    </row>
    <row r="20" spans="1:22" s="46" customFormat="1" ht="13.5" customHeight="1">
      <c r="A20" s="91"/>
      <c r="B20" s="431"/>
      <c r="C20" s="855" t="s">
        <v>27</v>
      </c>
      <c r="D20" s="1366"/>
      <c r="E20" s="1366"/>
      <c r="F20" s="1366"/>
      <c r="G20" s="1366"/>
      <c r="H20" s="1366"/>
      <c r="I20" s="1366"/>
      <c r="J20" s="1366"/>
      <c r="K20" s="1366"/>
      <c r="L20" s="1366"/>
      <c r="M20" s="1366"/>
      <c r="N20" s="1366"/>
      <c r="O20" s="1366"/>
      <c r="P20" s="1366"/>
      <c r="Q20" s="1366"/>
      <c r="R20" s="1367"/>
      <c r="S20" s="412"/>
      <c r="T20" s="91"/>
      <c r="U20" s="4"/>
      <c r="V20" s="4"/>
    </row>
    <row r="21" spans="1:22" s="107" customFormat="1" ht="36.450000000000003" customHeight="1">
      <c r="A21" s="920"/>
      <c r="B21" s="921"/>
      <c r="C21" s="1374" t="s">
        <v>1246</v>
      </c>
      <c r="D21" s="1375"/>
      <c r="E21" s="1375"/>
      <c r="F21" s="1375"/>
      <c r="G21" s="1375"/>
      <c r="H21" s="1375"/>
      <c r="I21" s="1375"/>
      <c r="J21" s="1375"/>
      <c r="K21" s="1375"/>
      <c r="L21" s="1375"/>
      <c r="M21" s="1375"/>
      <c r="N21" s="1375"/>
      <c r="O21" s="1375"/>
      <c r="P21" s="1375"/>
      <c r="Q21" s="1375"/>
      <c r="R21" s="1376"/>
      <c r="S21" s="420"/>
      <c r="T21" s="920"/>
      <c r="U21" s="922"/>
      <c r="V21" s="922"/>
    </row>
    <row r="22" spans="1:22" s="107" customFormat="1" ht="15" customHeight="1">
      <c r="A22" s="920"/>
      <c r="B22" s="921"/>
      <c r="C22" s="1374" t="s">
        <v>1163</v>
      </c>
      <c r="D22" s="1375"/>
      <c r="E22" s="1375"/>
      <c r="F22" s="1375"/>
      <c r="G22" s="1375"/>
      <c r="H22" s="1375"/>
      <c r="I22" s="1375"/>
      <c r="J22" s="1375"/>
      <c r="K22" s="1375"/>
      <c r="L22" s="1375"/>
      <c r="M22" s="1375"/>
      <c r="N22" s="1375"/>
      <c r="O22" s="1375"/>
      <c r="P22" s="1375"/>
      <c r="Q22" s="1375"/>
      <c r="R22" s="1376"/>
      <c r="S22" s="420"/>
      <c r="T22" s="920"/>
      <c r="U22" s="922"/>
      <c r="V22" s="922"/>
    </row>
    <row r="23" spans="1:22" s="107" customFormat="1" ht="15" customHeight="1">
      <c r="A23" s="920"/>
      <c r="B23" s="921"/>
      <c r="C23" s="1374" t="s">
        <v>1164</v>
      </c>
      <c r="D23" s="1375"/>
      <c r="E23" s="1375"/>
      <c r="F23" s="1375"/>
      <c r="G23" s="1375"/>
      <c r="H23" s="1375"/>
      <c r="I23" s="1375"/>
      <c r="J23" s="1375"/>
      <c r="K23" s="1375"/>
      <c r="L23" s="1375"/>
      <c r="M23" s="1375"/>
      <c r="N23" s="1375"/>
      <c r="O23" s="1375"/>
      <c r="P23" s="1375"/>
      <c r="Q23" s="1375"/>
      <c r="R23" s="1376"/>
      <c r="S23" s="420"/>
      <c r="T23" s="920"/>
      <c r="U23" s="922"/>
      <c r="V23" s="922"/>
    </row>
    <row r="24" spans="1:22" s="107" customFormat="1" ht="15" customHeight="1">
      <c r="A24" s="920"/>
      <c r="B24" s="921"/>
      <c r="C24" s="1374" t="s">
        <v>1244</v>
      </c>
      <c r="D24" s="1375"/>
      <c r="E24" s="1375"/>
      <c r="F24" s="1375"/>
      <c r="G24" s="1375"/>
      <c r="H24" s="1375"/>
      <c r="I24" s="1375"/>
      <c r="J24" s="1375"/>
      <c r="K24" s="1375"/>
      <c r="L24" s="1375"/>
      <c r="M24" s="1375"/>
      <c r="N24" s="1375"/>
      <c r="O24" s="1375"/>
      <c r="P24" s="1375"/>
      <c r="Q24" s="1375"/>
      <c r="R24" s="1376"/>
      <c r="S24" s="420"/>
      <c r="T24" s="920"/>
      <c r="U24" s="922"/>
      <c r="V24" s="922"/>
    </row>
    <row r="25" spans="1:22" s="107" customFormat="1" ht="15" customHeight="1">
      <c r="A25" s="920"/>
      <c r="B25" s="921"/>
      <c r="C25" s="1374" t="s">
        <v>1245</v>
      </c>
      <c r="D25" s="1375"/>
      <c r="E25" s="1375"/>
      <c r="F25" s="1375"/>
      <c r="G25" s="1375"/>
      <c r="H25" s="1375"/>
      <c r="I25" s="1375"/>
      <c r="J25" s="1375"/>
      <c r="K25" s="1375"/>
      <c r="L25" s="1375"/>
      <c r="M25" s="1375"/>
      <c r="N25" s="1375"/>
      <c r="O25" s="1375"/>
      <c r="P25" s="1375"/>
      <c r="Q25" s="1375"/>
      <c r="R25" s="1376"/>
      <c r="S25" s="420"/>
      <c r="T25" s="920"/>
      <c r="U25" s="922"/>
      <c r="V25" s="922"/>
    </row>
    <row r="26" spans="1:22" s="107" customFormat="1" ht="15" customHeight="1">
      <c r="A26" s="920"/>
      <c r="B26" s="921"/>
      <c r="C26" s="1374" t="s">
        <v>1165</v>
      </c>
      <c r="D26" s="1375"/>
      <c r="E26" s="1375"/>
      <c r="F26" s="1375"/>
      <c r="G26" s="1375"/>
      <c r="H26" s="1375"/>
      <c r="I26" s="1375"/>
      <c r="J26" s="1375"/>
      <c r="K26" s="1375"/>
      <c r="L26" s="1375"/>
      <c r="M26" s="1375"/>
      <c r="N26" s="1375"/>
      <c r="O26" s="1375"/>
      <c r="P26" s="1375"/>
      <c r="Q26" s="1375"/>
      <c r="R26" s="1376"/>
      <c r="S26" s="420"/>
      <c r="T26" s="920"/>
      <c r="U26" s="922"/>
      <c r="V26" s="922"/>
    </row>
    <row r="27" spans="1:22" s="107" customFormat="1" ht="15" customHeight="1">
      <c r="A27" s="920"/>
      <c r="B27" s="921"/>
      <c r="C27" s="1374" t="s">
        <v>1166</v>
      </c>
      <c r="D27" s="1375"/>
      <c r="E27" s="1375"/>
      <c r="F27" s="1375"/>
      <c r="G27" s="1375"/>
      <c r="H27" s="1375"/>
      <c r="I27" s="1375"/>
      <c r="J27" s="1375"/>
      <c r="K27" s="1375"/>
      <c r="L27" s="1375"/>
      <c r="M27" s="1375"/>
      <c r="N27" s="1375"/>
      <c r="O27" s="1375"/>
      <c r="P27" s="1375"/>
      <c r="Q27" s="1375"/>
      <c r="R27" s="1376"/>
      <c r="S27" s="420"/>
      <c r="T27" s="920"/>
      <c r="U27" s="922"/>
      <c r="V27" s="922"/>
    </row>
    <row r="28" spans="1:22" s="107" customFormat="1" ht="19.5" customHeight="1">
      <c r="A28" s="920"/>
      <c r="B28" s="921"/>
      <c r="C28" s="1374" t="s">
        <v>1224</v>
      </c>
      <c r="D28" s="1375"/>
      <c r="E28" s="1375"/>
      <c r="F28" s="1375"/>
      <c r="G28" s="1375"/>
      <c r="H28" s="1375"/>
      <c r="I28" s="1375"/>
      <c r="J28" s="1375"/>
      <c r="K28" s="1375"/>
      <c r="L28" s="1375"/>
      <c r="M28" s="1375"/>
      <c r="N28" s="1375"/>
      <c r="O28" s="1375"/>
      <c r="P28" s="1375"/>
      <c r="Q28" s="1375"/>
      <c r="R28" s="1376"/>
      <c r="S28" s="420"/>
      <c r="T28" s="920"/>
      <c r="U28" s="922"/>
      <c r="V28" s="922"/>
    </row>
    <row r="29" spans="1:22" s="107" customFormat="1" ht="16.5" customHeight="1">
      <c r="A29" s="920"/>
      <c r="B29" s="921"/>
      <c r="C29" s="1388" t="s">
        <v>1225</v>
      </c>
      <c r="D29" s="1389"/>
      <c r="E29" s="1389"/>
      <c r="F29" s="1389"/>
      <c r="G29" s="1389"/>
      <c r="H29" s="1389"/>
      <c r="I29" s="1389"/>
      <c r="J29" s="1389"/>
      <c r="K29" s="1389"/>
      <c r="L29" s="1389"/>
      <c r="M29" s="1389"/>
      <c r="N29" s="1389"/>
      <c r="O29" s="1389"/>
      <c r="P29" s="1389"/>
      <c r="Q29" s="1389"/>
      <c r="R29" s="1390"/>
      <c r="S29" s="420"/>
      <c r="T29" s="920"/>
      <c r="U29" s="922"/>
      <c r="V29" s="922"/>
    </row>
    <row r="30" spans="1:22" s="107" customFormat="1" ht="15" customHeight="1">
      <c r="A30" s="920"/>
      <c r="B30" s="921"/>
      <c r="C30" s="1374" t="s">
        <v>1167</v>
      </c>
      <c r="D30" s="1375"/>
      <c r="E30" s="1375"/>
      <c r="F30" s="1375"/>
      <c r="G30" s="1375"/>
      <c r="H30" s="1375"/>
      <c r="I30" s="1375"/>
      <c r="J30" s="1375"/>
      <c r="K30" s="1375"/>
      <c r="L30" s="1375"/>
      <c r="M30" s="1375"/>
      <c r="N30" s="1375"/>
      <c r="O30" s="1375"/>
      <c r="P30" s="1375"/>
      <c r="Q30" s="1375"/>
      <c r="R30" s="1376"/>
      <c r="S30" s="420"/>
      <c r="T30" s="920"/>
      <c r="U30" s="922"/>
      <c r="V30" s="922"/>
    </row>
    <row r="31" spans="1:22" s="107" customFormat="1" ht="15" customHeight="1">
      <c r="A31" s="920"/>
      <c r="B31" s="921"/>
      <c r="C31" s="1383" t="s">
        <v>1329</v>
      </c>
      <c r="D31" s="1384"/>
      <c r="E31" s="1384"/>
      <c r="F31" s="1384"/>
      <c r="G31" s="1384"/>
      <c r="H31" s="1384"/>
      <c r="I31" s="1384"/>
      <c r="J31" s="1384"/>
      <c r="K31" s="1384"/>
      <c r="L31" s="1384"/>
      <c r="M31" s="1384"/>
      <c r="N31" s="1384"/>
      <c r="O31" s="1384"/>
      <c r="P31" s="1384"/>
      <c r="Q31" s="1384"/>
      <c r="R31" s="1385"/>
      <c r="S31" s="420"/>
      <c r="T31" s="920"/>
      <c r="U31" s="922"/>
      <c r="V31" s="922"/>
    </row>
    <row r="32" spans="1:22" s="107" customFormat="1" ht="27.6" customHeight="1" thickBot="1">
      <c r="A32" s="920"/>
      <c r="B32" s="921"/>
      <c r="C32" s="1377" t="s">
        <v>1330</v>
      </c>
      <c r="D32" s="1378"/>
      <c r="E32" s="1378"/>
      <c r="F32" s="1378"/>
      <c r="G32" s="1378"/>
      <c r="H32" s="1378"/>
      <c r="I32" s="1378"/>
      <c r="J32" s="1378"/>
      <c r="K32" s="1378"/>
      <c r="L32" s="1378"/>
      <c r="M32" s="1378"/>
      <c r="N32" s="1378"/>
      <c r="O32" s="1378"/>
      <c r="P32" s="1378"/>
      <c r="Q32" s="1378"/>
      <c r="R32" s="1379"/>
      <c r="S32" s="420"/>
      <c r="T32" s="920"/>
      <c r="U32" s="922"/>
      <c r="V32" s="922"/>
    </row>
    <row r="33" spans="1:22" s="46" customFormat="1" ht="8.25" customHeight="1" thickBot="1">
      <c r="A33" s="91"/>
      <c r="B33" s="431"/>
      <c r="S33" s="412"/>
      <c r="T33" s="91"/>
      <c r="U33" s="4"/>
      <c r="V33" s="4"/>
    </row>
    <row r="34" spans="1:22" s="46" customFormat="1" ht="24" customHeight="1">
      <c r="A34" s="91"/>
      <c r="B34" s="431"/>
      <c r="C34" s="856" t="s">
        <v>236</v>
      </c>
      <c r="D34" s="451"/>
      <c r="E34" s="451"/>
      <c r="F34" s="451"/>
      <c r="G34" s="451"/>
      <c r="H34" s="451"/>
      <c r="I34" s="451"/>
      <c r="J34" s="451"/>
      <c r="K34" s="451"/>
      <c r="L34" s="451"/>
      <c r="M34" s="451"/>
      <c r="N34" s="451"/>
      <c r="O34" s="451"/>
      <c r="P34" s="451"/>
      <c r="Q34" s="451"/>
      <c r="R34" s="452"/>
      <c r="S34" s="412"/>
      <c r="T34" s="91"/>
      <c r="U34" s="4"/>
      <c r="V34" s="4"/>
    </row>
    <row r="35" spans="1:22" s="46" customFormat="1" ht="38.1" customHeight="1">
      <c r="A35" s="91"/>
      <c r="B35" s="431"/>
      <c r="C35" s="453" t="s">
        <v>246</v>
      </c>
      <c r="D35" s="454" t="s">
        <v>245</v>
      </c>
      <c r="E35" s="454" t="s">
        <v>247</v>
      </c>
      <c r="F35" s="1359" t="s">
        <v>250</v>
      </c>
      <c r="G35" s="1360"/>
      <c r="H35" s="1360"/>
      <c r="I35" s="1360"/>
      <c r="J35" s="1360"/>
      <c r="K35" s="1360"/>
      <c r="L35" s="1360"/>
      <c r="M35" s="1360"/>
      <c r="N35" s="1360"/>
      <c r="O35" s="1360"/>
      <c r="P35" s="1360"/>
      <c r="Q35" s="1360"/>
      <c r="R35" s="1361"/>
      <c r="S35" s="412"/>
      <c r="T35" s="91"/>
      <c r="U35" s="4"/>
      <c r="V35" s="4"/>
    </row>
    <row r="36" spans="1:22" s="46" customFormat="1" ht="35.1" customHeight="1">
      <c r="A36" s="91"/>
      <c r="B36" s="431"/>
      <c r="C36" s="455" t="s">
        <v>237</v>
      </c>
      <c r="D36" s="456" t="s">
        <v>248</v>
      </c>
      <c r="E36" s="457">
        <v>5</v>
      </c>
      <c r="F36" s="1362" t="s">
        <v>242</v>
      </c>
      <c r="G36" s="1363"/>
      <c r="H36" s="1363"/>
      <c r="I36" s="1363"/>
      <c r="J36" s="1363"/>
      <c r="K36" s="1363"/>
      <c r="L36" s="1363"/>
      <c r="M36" s="1363"/>
      <c r="N36" s="1363"/>
      <c r="O36" s="1363"/>
      <c r="P36" s="1363"/>
      <c r="Q36" s="1363"/>
      <c r="R36" s="1364"/>
      <c r="S36" s="412"/>
      <c r="T36" s="91"/>
      <c r="U36" s="4"/>
      <c r="V36" s="4"/>
    </row>
    <row r="37" spans="1:22" s="46" customFormat="1" ht="47.4" customHeight="1">
      <c r="A37" s="91"/>
      <c r="B37" s="431"/>
      <c r="C37" s="455" t="s">
        <v>238</v>
      </c>
      <c r="D37" s="457">
        <v>2006</v>
      </c>
      <c r="E37" s="457">
        <v>5</v>
      </c>
      <c r="F37" s="1362" t="s">
        <v>243</v>
      </c>
      <c r="G37" s="1363"/>
      <c r="H37" s="1363"/>
      <c r="I37" s="1363"/>
      <c r="J37" s="1363"/>
      <c r="K37" s="1363"/>
      <c r="L37" s="1363"/>
      <c r="M37" s="1363"/>
      <c r="N37" s="1363"/>
      <c r="O37" s="1363"/>
      <c r="P37" s="1363"/>
      <c r="Q37" s="1363"/>
      <c r="R37" s="1364"/>
      <c r="S37" s="412"/>
      <c r="T37" s="91"/>
      <c r="U37" s="4"/>
      <c r="V37" s="4"/>
    </row>
    <row r="38" spans="1:22" s="46" customFormat="1" ht="59.4" customHeight="1">
      <c r="A38" s="91"/>
      <c r="B38" s="431"/>
      <c r="C38" s="455" t="s">
        <v>239</v>
      </c>
      <c r="D38" s="457">
        <v>2007</v>
      </c>
      <c r="E38" s="457">
        <v>7</v>
      </c>
      <c r="F38" s="1362" t="s">
        <v>244</v>
      </c>
      <c r="G38" s="1363"/>
      <c r="H38" s="1363"/>
      <c r="I38" s="1363"/>
      <c r="J38" s="1363"/>
      <c r="K38" s="1363"/>
      <c r="L38" s="1363"/>
      <c r="M38" s="1363"/>
      <c r="N38" s="1363"/>
      <c r="O38" s="1363"/>
      <c r="P38" s="1363"/>
      <c r="Q38" s="1363"/>
      <c r="R38" s="1364"/>
      <c r="S38" s="412"/>
      <c r="T38" s="91"/>
      <c r="U38" s="4"/>
      <c r="V38" s="4"/>
    </row>
    <row r="39" spans="1:22" s="46" customFormat="1" ht="126.75" customHeight="1">
      <c r="A39" s="91"/>
      <c r="B39" s="431"/>
      <c r="C39" s="455" t="s">
        <v>240</v>
      </c>
      <c r="D39" s="457">
        <v>2010</v>
      </c>
      <c r="E39" s="457">
        <v>10</v>
      </c>
      <c r="F39" s="1365" t="s">
        <v>251</v>
      </c>
      <c r="G39" s="1363"/>
      <c r="H39" s="1363"/>
      <c r="I39" s="1363"/>
      <c r="J39" s="1363"/>
      <c r="K39" s="1363"/>
      <c r="L39" s="1363"/>
      <c r="M39" s="1363"/>
      <c r="N39" s="1363"/>
      <c r="O39" s="1363"/>
      <c r="P39" s="1363"/>
      <c r="Q39" s="1363"/>
      <c r="R39" s="1364"/>
      <c r="S39" s="412"/>
      <c r="T39" s="91"/>
      <c r="U39" s="4"/>
      <c r="V39" s="4"/>
    </row>
    <row r="40" spans="1:22" s="46" customFormat="1" ht="110.4" customHeight="1">
      <c r="A40" s="91"/>
      <c r="B40" s="431"/>
      <c r="C40" s="1009" t="s">
        <v>241</v>
      </c>
      <c r="D40" s="1010">
        <v>2014</v>
      </c>
      <c r="E40" s="1010">
        <v>12</v>
      </c>
      <c r="F40" s="1356" t="s">
        <v>249</v>
      </c>
      <c r="G40" s="1357"/>
      <c r="H40" s="1357"/>
      <c r="I40" s="1357"/>
      <c r="J40" s="1357"/>
      <c r="K40" s="1357"/>
      <c r="L40" s="1357"/>
      <c r="M40" s="1357"/>
      <c r="N40" s="1357"/>
      <c r="O40" s="1357"/>
      <c r="P40" s="1357"/>
      <c r="Q40" s="1357"/>
      <c r="R40" s="1358"/>
      <c r="S40" s="412"/>
      <c r="T40" s="91"/>
      <c r="U40" s="4"/>
      <c r="V40" s="4"/>
    </row>
    <row r="41" spans="1:22" s="46" customFormat="1" ht="166.5" customHeight="1">
      <c r="A41" s="91"/>
      <c r="B41" s="431"/>
      <c r="C41" s="455" t="s">
        <v>654</v>
      </c>
      <c r="D41" s="1011">
        <v>2020</v>
      </c>
      <c r="E41" s="1012">
        <v>11</v>
      </c>
      <c r="F41" s="1380" t="s">
        <v>1162</v>
      </c>
      <c r="G41" s="1381"/>
      <c r="H41" s="1381"/>
      <c r="I41" s="1381"/>
      <c r="J41" s="1381"/>
      <c r="K41" s="1381"/>
      <c r="L41" s="1381"/>
      <c r="M41" s="1381"/>
      <c r="N41" s="1381"/>
      <c r="O41" s="1381"/>
      <c r="P41" s="1381"/>
      <c r="Q41" s="1381"/>
      <c r="R41" s="1382"/>
      <c r="S41" s="412"/>
      <c r="T41" s="91"/>
      <c r="U41" s="4"/>
      <c r="V41" s="4"/>
    </row>
    <row r="42" spans="1:22" s="46" customFormat="1" ht="84.75" customHeight="1" thickBot="1">
      <c r="A42" s="91"/>
      <c r="B42" s="431"/>
      <c r="C42" s="1008" t="s">
        <v>1311</v>
      </c>
      <c r="D42" s="458">
        <v>2025</v>
      </c>
      <c r="E42" s="459">
        <v>13</v>
      </c>
      <c r="F42" s="1355" t="s">
        <v>1314</v>
      </c>
      <c r="G42" s="1334"/>
      <c r="H42" s="1334"/>
      <c r="I42" s="1334"/>
      <c r="J42" s="1334"/>
      <c r="K42" s="1334"/>
      <c r="L42" s="1334"/>
      <c r="M42" s="1334"/>
      <c r="N42" s="1334"/>
      <c r="O42" s="1334"/>
      <c r="P42" s="1334"/>
      <c r="Q42" s="1334"/>
      <c r="R42" s="1335"/>
      <c r="S42" s="412"/>
      <c r="T42" s="91"/>
      <c r="U42" s="4"/>
      <c r="V42" s="4"/>
    </row>
    <row r="43" spans="1:22" s="46" customFormat="1" ht="17.399999999999999" customHeight="1">
      <c r="A43" s="91"/>
      <c r="B43" s="431"/>
      <c r="C43" s="252"/>
      <c r="D43" s="252"/>
      <c r="E43" s="252"/>
      <c r="F43" s="252"/>
      <c r="G43" s="252"/>
      <c r="H43" s="252"/>
      <c r="I43" s="252"/>
      <c r="J43" s="252"/>
      <c r="K43" s="252"/>
      <c r="L43" s="252" t="s">
        <v>142</v>
      </c>
      <c r="M43" s="253" t="s">
        <v>80</v>
      </c>
      <c r="N43" s="252"/>
      <c r="O43" s="252"/>
      <c r="P43" s="252"/>
      <c r="Q43" s="252"/>
      <c r="R43" s="252"/>
      <c r="S43" s="412"/>
      <c r="T43" s="91"/>
      <c r="U43" s="4"/>
      <c r="V43" s="4"/>
    </row>
    <row r="44" spans="1:22" ht="6" customHeight="1" thickBot="1">
      <c r="A44" s="118"/>
      <c r="B44" s="407"/>
      <c r="C44" s="408"/>
      <c r="D44" s="408"/>
      <c r="E44" s="408"/>
      <c r="F44" s="408"/>
      <c r="G44" s="408"/>
      <c r="H44" s="408"/>
      <c r="I44" s="408"/>
      <c r="J44" s="408"/>
      <c r="K44" s="408"/>
      <c r="L44" s="408"/>
      <c r="M44" s="408"/>
      <c r="N44" s="408"/>
      <c r="O44" s="408"/>
      <c r="P44" s="408"/>
      <c r="Q44" s="408"/>
      <c r="R44" s="408"/>
      <c r="S44" s="409"/>
      <c r="T44" s="111"/>
    </row>
    <row r="45" spans="1:22" ht="6" customHeight="1" thickTop="1">
      <c r="A45" s="118"/>
      <c r="B45" s="118"/>
      <c r="C45" s="111"/>
      <c r="D45" s="111"/>
      <c r="E45" s="111"/>
      <c r="F45" s="111"/>
      <c r="G45" s="111"/>
      <c r="H45" s="111"/>
      <c r="I45" s="111"/>
      <c r="J45" s="111"/>
      <c r="K45" s="111"/>
      <c r="L45" s="111"/>
      <c r="M45" s="111"/>
      <c r="N45" s="111"/>
      <c r="O45" s="111"/>
      <c r="P45" s="111"/>
      <c r="Q45" s="111"/>
      <c r="R45" s="111"/>
      <c r="S45" s="119"/>
      <c r="T45" s="111"/>
    </row>
    <row r="46" spans="1:22" ht="13.8" hidden="1"/>
    <row r="47" spans="1:22" ht="13.8" hidden="1"/>
    <row r="48" spans="1:22" ht="13.8" hidden="1"/>
    <row r="49" ht="13.8" hidden="1"/>
    <row r="50" ht="13.8" hidden="1"/>
    <row r="51" ht="13.8" hidden="1"/>
    <row r="52" ht="13.8" hidden="1"/>
    <row r="53" ht="13.8" hidden="1"/>
    <row r="54" ht="13.8" hidden="1"/>
    <row r="55" ht="13.8" hidden="1"/>
    <row r="56" ht="13.8" hidden="1"/>
    <row r="57" ht="13.8" hidden="1"/>
    <row r="58" ht="13.8" hidden="1"/>
    <row r="59" ht="13.8" hidden="1"/>
    <row r="60" ht="13.8" hidden="1"/>
    <row r="61" ht="13.8" hidden="1"/>
    <row r="62" ht="13.8" hidden="1"/>
    <row r="63" ht="13.8" hidden="1"/>
    <row r="64" ht="13.8" hidden="1"/>
    <row r="65" ht="13.8" hidden="1"/>
    <row r="66" ht="13.8" hidden="1"/>
    <row r="67" ht="13.8" hidden="1"/>
    <row r="68" ht="13.8" hidden="1"/>
    <row r="69" ht="13.8" hidden="1"/>
    <row r="70" ht="13.8" hidden="1"/>
    <row r="71" ht="13.8" hidden="1"/>
    <row r="72" ht="13.8" hidden="1"/>
    <row r="73" ht="13.8" hidden="1"/>
    <row r="74" ht="13.8" hidden="1"/>
    <row r="75" ht="13.8" hidden="1"/>
    <row r="76" ht="13.8" hidden="1"/>
    <row r="77" ht="13.8" hidden="1"/>
    <row r="78" ht="13.8" hidden="1"/>
    <row r="79" ht="13.8" hidden="1"/>
    <row r="80" ht="13.8" hidden="1"/>
    <row r="81" ht="13.8" hidden="1"/>
    <row r="82" ht="13.8" hidden="1"/>
    <row r="83" ht="13.8" hidden="1"/>
    <row r="84" ht="13.8" hidden="1"/>
    <row r="85" ht="13.8" hidden="1"/>
    <row r="86" ht="13.8" hidden="1"/>
    <row r="87" ht="13.8" hidden="1"/>
    <row r="88" ht="13.8" hidden="1"/>
    <row r="89" ht="13.8" hidden="1"/>
    <row r="90" ht="13.8" hidden="1"/>
    <row r="91" ht="13.8" hidden="1"/>
    <row r="92" ht="13.8" hidden="1"/>
    <row r="93" ht="13.8" hidden="1"/>
    <row r="94" ht="13.8" hidden="1"/>
    <row r="95" ht="13.8" hidden="1"/>
    <row r="96" ht="13.8" hidden="1"/>
    <row r="97" ht="13.8" hidden="1"/>
    <row r="98" ht="13.8" hidden="1"/>
    <row r="99" ht="13.8" hidden="1"/>
    <row r="100" ht="13.8" hidden="1"/>
    <row r="101" ht="13.8" hidden="1"/>
    <row r="102" ht="13.8" hidden="1"/>
    <row r="103" ht="13.8" hidden="1"/>
    <row r="104" ht="13.8" hidden="1"/>
    <row r="105" ht="13.8" hidden="1"/>
    <row r="106" ht="13.8" hidden="1"/>
    <row r="107" ht="13.8" hidden="1"/>
    <row r="108" ht="13.5" hidden="1" customHeight="1"/>
  </sheetData>
  <sheetProtection algorithmName="SHA-512" hashValue="vuVOmBcZj+n7iiSlrQN+egykZ1q4gBTioN9lLFBlN0pg1sYgR5AksyoLaYDNlN1pXT6c8EjbRLkGBfQLObC6Qw==" saltValue="w1lbaGEaXX7mILy4VwdwzA==" spinCount="100000" sheet="1" objects="1" scenarios="1"/>
  <mergeCells count="25">
    <mergeCell ref="C31:R31"/>
    <mergeCell ref="C30:R30"/>
    <mergeCell ref="D16:Q18"/>
    <mergeCell ref="C22:R22"/>
    <mergeCell ref="C29:R29"/>
    <mergeCell ref="C24:R24"/>
    <mergeCell ref="C25:R25"/>
    <mergeCell ref="C26:R26"/>
    <mergeCell ref="C27:R27"/>
    <mergeCell ref="F42:R42"/>
    <mergeCell ref="B2:S2"/>
    <mergeCell ref="F40:R40"/>
    <mergeCell ref="F35:R35"/>
    <mergeCell ref="F36:R36"/>
    <mergeCell ref="F37:R37"/>
    <mergeCell ref="F38:R38"/>
    <mergeCell ref="F39:R39"/>
    <mergeCell ref="D20:R20"/>
    <mergeCell ref="C4:R4"/>
    <mergeCell ref="C6:R6"/>
    <mergeCell ref="C21:R21"/>
    <mergeCell ref="C23:R23"/>
    <mergeCell ref="C32:R32"/>
    <mergeCell ref="C28:R28"/>
    <mergeCell ref="F41:R41"/>
  </mergeCells>
  <phoneticPr fontId="0" type="noConversion"/>
  <hyperlinks>
    <hyperlink ref="M43" r:id="rId1" xr:uid="{39E130DF-DA66-44F3-A8BE-4316CFE3D16C}"/>
  </hyperlinks>
  <printOptions horizontalCentered="1" verticalCentered="1"/>
  <pageMargins left="0.25" right="0.25" top="0.75" bottom="0.75" header="0.3" footer="0.3"/>
  <pageSetup scale="78" orientation="landscape" horizontalDpi="1200" r:id="rId2"/>
  <headerFooter alignWithMargins="0">
    <oddFooter>&amp;CAWWA Free Water Audit Software v6.0&amp;R&amp;A     &amp;P</oddFooter>
  </headerFooter>
  <rowBreaks count="1" manualBreakCount="1">
    <brk id="32" max="16383"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8C36A73128E2418EA316545558548D" ma:contentTypeVersion="13" ma:contentTypeDescription="Create a new document." ma:contentTypeScope="" ma:versionID="7b2788fa9829824d425b0fe4848bea6c">
  <xsd:schema xmlns:xsd="http://www.w3.org/2001/XMLSchema" xmlns:xs="http://www.w3.org/2001/XMLSchema" xmlns:p="http://schemas.microsoft.com/office/2006/metadata/properties" xmlns:ns3="df5a1bbb-24dc-472d-b5b2-ad007ec20f6c" xmlns:ns4="6b11e1cc-f8f4-4753-8eb9-82c6086f7ab0" targetNamespace="http://schemas.microsoft.com/office/2006/metadata/properties" ma:root="true" ma:fieldsID="db015434b61dd2667f217ed52e5d853b" ns3:_="" ns4:_="">
    <xsd:import namespace="df5a1bbb-24dc-472d-b5b2-ad007ec20f6c"/>
    <xsd:import namespace="6b11e1cc-f8f4-4753-8eb9-82c6086f7ab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5a1bbb-24dc-472d-b5b2-ad007ec20f6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b11e1cc-f8f4-4753-8eb9-82c6086f7ab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AA7C5C1-2151-4C66-B8AC-46BDE3059E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5a1bbb-24dc-472d-b5b2-ad007ec20f6c"/>
    <ds:schemaRef ds:uri="6b11e1cc-f8f4-4753-8eb9-82c6086f7a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53A951-8A5B-40E5-9EBC-259314F3CEC8}">
  <ds:schemaRefs>
    <ds:schemaRef ds:uri="http://schemas.microsoft.com/sharepoint/v3/contenttype/forms"/>
  </ds:schemaRefs>
</ds:datastoreItem>
</file>

<file path=customXml/itemProps3.xml><?xml version="1.0" encoding="utf-8"?>
<ds:datastoreItem xmlns:ds="http://schemas.openxmlformats.org/officeDocument/2006/customXml" ds:itemID="{90D6EF31-FCB6-44C0-92E1-66E420FB322F}">
  <ds:schemaRefs>
    <ds:schemaRef ds:uri="http://schemas.openxmlformats.org/package/2006/metadata/core-properties"/>
    <ds:schemaRef ds:uri="http://schemas.microsoft.com/office/2006/documentManagement/types"/>
    <ds:schemaRef ds:uri="df5a1bbb-24dc-472d-b5b2-ad007ec20f6c"/>
    <ds:schemaRef ds:uri="http://purl.org/dc/elements/1.1/"/>
    <ds:schemaRef ds:uri="http://schemas.microsoft.com/office/2006/metadata/properties"/>
    <ds:schemaRef ds:uri="6b11e1cc-f8f4-4753-8eb9-82c6086f7ab0"/>
    <ds:schemaRef ds:uri="http://schemas.microsoft.com/office/infopath/2007/PartnerControl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53</vt:i4>
      </vt:variant>
    </vt:vector>
  </HeadingPairs>
  <TitlesOfParts>
    <vt:vector size="87" baseType="lpstr">
      <vt:lpstr>VOS</vt:lpstr>
      <vt:lpstr>VOSEA</vt:lpstr>
      <vt:lpstr>WI</vt:lpstr>
      <vt:lpstr>WIEA</vt:lpstr>
      <vt:lpstr>WE</vt:lpstr>
      <vt:lpstr>WEEA</vt:lpstr>
      <vt:lpstr>BMAC</vt:lpstr>
      <vt:lpstr>BUAC</vt:lpstr>
      <vt:lpstr>UMAC</vt:lpstr>
      <vt:lpstr>UUAC</vt:lpstr>
      <vt:lpstr>UC</vt:lpstr>
      <vt:lpstr>CMI</vt:lpstr>
      <vt:lpstr>SDHE</vt:lpstr>
      <vt:lpstr>Lm</vt:lpstr>
      <vt:lpstr>Nc</vt:lpstr>
      <vt:lpstr>Lp</vt:lpstr>
      <vt:lpstr>AOP</vt:lpstr>
      <vt:lpstr>CRUC</vt:lpstr>
      <vt:lpstr>VPC</vt:lpstr>
      <vt:lpstr>Start Page</vt:lpstr>
      <vt:lpstr>Worksheet</vt:lpstr>
      <vt:lpstr>Interactive Data Grading</vt:lpstr>
      <vt:lpstr>Dashboard</vt:lpstr>
      <vt:lpstr>Notes</vt:lpstr>
      <vt:lpstr>Sheet1</vt:lpstr>
      <vt:lpstr>Blank Sheet</vt:lpstr>
      <vt:lpstr>Water Balance</vt:lpstr>
      <vt:lpstr>Carbon Calculations</vt:lpstr>
      <vt:lpstr>Carbon Balance</vt:lpstr>
      <vt:lpstr>Loss Control Planning</vt:lpstr>
      <vt:lpstr>M36 Refs</vt:lpstr>
      <vt:lpstr>Definitions</vt:lpstr>
      <vt:lpstr>Service Connection Diagram</vt:lpstr>
      <vt:lpstr>Acknowledgements</vt:lpstr>
      <vt:lpstr>'Interactive Data Grading'!AOP</vt:lpstr>
      <vt:lpstr>Definitions!Apparent_Loss_Definition</vt:lpstr>
      <vt:lpstr>'Interactive Data Grading'!BMAC</vt:lpstr>
      <vt:lpstr>'Interactive Data Grading'!BUAC</vt:lpstr>
      <vt:lpstr>'Interactive Data Grading'!CMI</vt:lpstr>
      <vt:lpstr>'Interactive Data Grading'!CRUC</vt:lpstr>
      <vt:lpstr>Definitions!ILI</vt:lpstr>
      <vt:lpstr>input_AOP</vt:lpstr>
      <vt:lpstr>input_BMAC</vt:lpstr>
      <vt:lpstr>input_BUAC</vt:lpstr>
      <vt:lpstr>input_CMI</vt:lpstr>
      <vt:lpstr>input_CRUC</vt:lpstr>
      <vt:lpstr>input_Lm</vt:lpstr>
      <vt:lpstr>input_Lp</vt:lpstr>
      <vt:lpstr>input_Nc</vt:lpstr>
      <vt:lpstr>input_SDHE</vt:lpstr>
      <vt:lpstr>input_UC</vt:lpstr>
      <vt:lpstr>input_UMAC</vt:lpstr>
      <vt:lpstr>input_UUAC</vt:lpstr>
      <vt:lpstr>input_VOS</vt:lpstr>
      <vt:lpstr>input_VOSEA</vt:lpstr>
      <vt:lpstr>input_VPC</vt:lpstr>
      <vt:lpstr>input_WE</vt:lpstr>
      <vt:lpstr>input_WEEA</vt:lpstr>
      <vt:lpstr>input_WI</vt:lpstr>
      <vt:lpstr>input_WIEA</vt:lpstr>
      <vt:lpstr>'Start Page'!Key_of_Input_Acronyms</vt:lpstr>
      <vt:lpstr>'Interactive Data Grading'!Lm</vt:lpstr>
      <vt:lpstr>'Interactive Data Grading'!Lp</vt:lpstr>
      <vt:lpstr>'Interactive Data Grading'!Nc</vt:lpstr>
      <vt:lpstr>Dashboard!Print_Area</vt:lpstr>
      <vt:lpstr>Definitions!Print_Area</vt:lpstr>
      <vt:lpstr>'Interactive Data Grading'!Print_Area</vt:lpstr>
      <vt:lpstr>'Loss Control Planning'!Print_Area</vt:lpstr>
      <vt:lpstr>Notes!Print_Area</vt:lpstr>
      <vt:lpstr>'Service Connection Diagram'!Print_Area</vt:lpstr>
      <vt:lpstr>'Start Page'!Print_Area</vt:lpstr>
      <vt:lpstr>Worksheet!Print_Area</vt:lpstr>
      <vt:lpstr>Definitions!Print_Titles</vt:lpstr>
      <vt:lpstr>Notes!Print_Titles</vt:lpstr>
      <vt:lpstr>Definitions!Real_Losses</vt:lpstr>
      <vt:lpstr>'Interactive Data Grading'!SDHE</vt:lpstr>
      <vt:lpstr>Definitions!UARL</vt:lpstr>
      <vt:lpstr>'Interactive Data Grading'!UC</vt:lpstr>
      <vt:lpstr>'Interactive Data Grading'!UMAC</vt:lpstr>
      <vt:lpstr>'Interactive Data Grading'!UUAC</vt:lpstr>
      <vt:lpstr>'Interactive Data Grading'!VOS</vt:lpstr>
      <vt:lpstr>'Interactive Data Grading'!VOSEA</vt:lpstr>
      <vt:lpstr>'Interactive Data Grading'!VPC</vt:lpstr>
      <vt:lpstr>'Interactive Data Grading'!WE</vt:lpstr>
      <vt:lpstr>'Interactive Data Grading'!WEEA</vt:lpstr>
      <vt:lpstr>'Interactive Data Grading'!WI</vt:lpstr>
      <vt:lpstr>'Interactive Data Grading'!WIEA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AWWA Water Audit Software v6.0</dc:title>
  <dc:creator>Will Jernigan, David Sayers, Kate Gasner, George Kunkel, Andrew Chastain-Howley</dc:creator>
  <cp:lastModifiedBy>TJ Emory</cp:lastModifiedBy>
  <cp:lastPrinted>2020-12-04T20:09:27Z</cp:lastPrinted>
  <dcterms:created xsi:type="dcterms:W3CDTF">2004-11-04T17:59:53Z</dcterms:created>
  <dcterms:modified xsi:type="dcterms:W3CDTF">2025-07-08T17:57:34Z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0x010100618C36A73128E2418EA316545558548D</vt:lpwstr>
  </property>
</Properties>
</file>